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OneDrive - DPMG - Defensoria Pública de Minas Gerais\spgf\financeiro\01-arquivos-total\33-CRONOLOGIA DE PAGAMENTOS\ELABORAÇÃO\2025\04.2025 - Abril de 2025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LIQUIDAÇÃO'!$A$4:$Q$570</definedName>
    <definedName name="_xlnm._FilterDatabase" localSheetId="4" hidden="1">'BASE DE DADOS OPS'!$A$4:$P$9635</definedName>
    <definedName name="_xlnm._FilterDatabase" localSheetId="0" hidden="1">'CATEGORIZAÇÃO PARA PUBLICAÇÃO'!$A$1:$C$55</definedName>
    <definedName name="_xlnm._FilterDatabase" localSheetId="2" hidden="1">'PLANILHA DE ELABORAÇÃO'!$A$4:$AD$2511</definedName>
    <definedName name="_xlnm._FilterDatabase" localSheetId="1" hidden="1">'PLANILHA PARA PUBLICAÇÃO'!$A$3:$V$208</definedName>
    <definedName name="_xlnm.Print_Area" localSheetId="1">'PLANILHA PARA PUBLICAÇÃO'!$A$1:$U$223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" i="3" l="1"/>
  <c r="V142" i="3"/>
  <c r="V199" i="3"/>
  <c r="V10" i="3"/>
  <c r="V171" i="3"/>
  <c r="V143" i="3"/>
  <c r="V144" i="3"/>
  <c r="V14" i="3"/>
  <c r="V15" i="3"/>
  <c r="V172" i="3"/>
  <c r="V145" i="3"/>
  <c r="V146" i="3"/>
  <c r="V185" i="3"/>
  <c r="V161" i="3"/>
  <c r="V173" i="3"/>
  <c r="V186" i="3"/>
  <c r="V187" i="3"/>
  <c r="V120" i="3"/>
  <c r="V121" i="3"/>
  <c r="V30" i="3"/>
  <c r="V31" i="3"/>
  <c r="V97" i="3"/>
  <c r="V32" i="3"/>
  <c r="V33" i="3"/>
  <c r="V98" i="3"/>
  <c r="V99" i="3"/>
  <c r="V47" i="3"/>
  <c r="V34" i="3"/>
  <c r="V35" i="3"/>
  <c r="V36" i="3"/>
  <c r="V37" i="3"/>
  <c r="V38" i="3"/>
  <c r="V16" i="3"/>
  <c r="V48" i="3"/>
  <c r="V140" i="3"/>
  <c r="V39" i="3"/>
  <c r="V68" i="3"/>
  <c r="V69" i="3"/>
  <c r="V100" i="3"/>
  <c r="V49" i="3"/>
  <c r="V70" i="3"/>
  <c r="V115" i="3"/>
  <c r="V50" i="3"/>
  <c r="V101" i="3"/>
  <c r="V102" i="3"/>
  <c r="V103" i="3"/>
  <c r="V191" i="3"/>
  <c r="V104" i="3"/>
  <c r="V51" i="3"/>
  <c r="V40" i="3"/>
  <c r="V105" i="3"/>
  <c r="V41" i="3"/>
  <c r="V42" i="3"/>
  <c r="V106" i="3"/>
  <c r="V52" i="3"/>
  <c r="V107" i="3"/>
  <c r="V108" i="3"/>
  <c r="V109" i="3"/>
  <c r="V43" i="3"/>
  <c r="V44" i="3"/>
  <c r="V45" i="3"/>
  <c r="V46" i="3"/>
  <c r="V71" i="3"/>
  <c r="V110" i="3"/>
  <c r="V72" i="3"/>
  <c r="V73" i="3"/>
  <c r="V74" i="3"/>
  <c r="V75" i="3"/>
  <c r="V76" i="3"/>
  <c r="V77" i="3"/>
  <c r="V78" i="3"/>
  <c r="V79" i="3"/>
  <c r="V53" i="3"/>
  <c r="V80" i="3"/>
  <c r="V81" i="3"/>
  <c r="V82" i="3"/>
  <c r="V122" i="3"/>
  <c r="V83" i="3"/>
  <c r="V123" i="3"/>
  <c r="V84" i="3"/>
  <c r="V85" i="3"/>
  <c r="V147" i="3"/>
  <c r="V86" i="3"/>
  <c r="V87" i="3"/>
  <c r="V136" i="3"/>
  <c r="V124" i="3"/>
  <c r="V125" i="3"/>
  <c r="V126" i="3"/>
  <c r="V127" i="3"/>
  <c r="V128" i="3"/>
  <c r="V88" i="3"/>
  <c r="V129" i="3"/>
  <c r="V130" i="3"/>
  <c r="V111" i="3"/>
  <c r="V54" i="3"/>
  <c r="V55" i="3"/>
  <c r="V131" i="3"/>
  <c r="V112" i="3"/>
  <c r="V113" i="3"/>
  <c r="V132" i="3"/>
  <c r="V114" i="3"/>
  <c r="V174" i="3"/>
  <c r="V56" i="3"/>
  <c r="V116" i="3"/>
  <c r="V89" i="3"/>
  <c r="V90" i="3"/>
  <c r="V91" i="3"/>
  <c r="V92" i="3"/>
  <c r="V93" i="3"/>
  <c r="V57" i="3"/>
  <c r="V58" i="3"/>
  <c r="V162" i="3"/>
  <c r="V59" i="3"/>
  <c r="V155" i="3"/>
  <c r="V60" i="3"/>
  <c r="V61" i="3"/>
  <c r="V62" i="3"/>
  <c r="V17" i="3"/>
  <c r="V63" i="3"/>
  <c r="V5" i="3"/>
  <c r="V64" i="3"/>
  <c r="V18" i="3"/>
  <c r="V19" i="3"/>
  <c r="V141" i="3"/>
  <c r="V94" i="3"/>
  <c r="V205" i="3"/>
  <c r="V20" i="3"/>
  <c r="V163" i="3"/>
  <c r="V200" i="3"/>
  <c r="V21" i="3"/>
  <c r="V159" i="3"/>
  <c r="V22" i="3"/>
  <c r="V23" i="3"/>
  <c r="V24" i="3"/>
  <c r="V25" i="3"/>
  <c r="V188" i="3"/>
  <c r="V26" i="3"/>
  <c r="V137" i="3"/>
  <c r="V195" i="3"/>
  <c r="V65" i="3"/>
  <c r="V181" i="3"/>
  <c r="V148" i="3"/>
  <c r="V196" i="3"/>
  <c r="V180" i="3"/>
  <c r="V197" i="3"/>
  <c r="V149" i="3"/>
  <c r="V133" i="3"/>
  <c r="V175" i="3"/>
  <c r="V156" i="3"/>
  <c r="V66" i="3"/>
  <c r="V11" i="3"/>
  <c r="V164" i="3"/>
  <c r="V165" i="3"/>
  <c r="V150" i="3"/>
  <c r="V151" i="3"/>
  <c r="V157" i="3"/>
  <c r="V193" i="3"/>
  <c r="V152" i="3"/>
  <c r="V166" i="3"/>
  <c r="V158" i="3"/>
  <c r="V192" i="3"/>
  <c r="V167" i="3"/>
  <c r="V201" i="3"/>
  <c r="V12" i="3"/>
  <c r="V67" i="3"/>
  <c r="V117" i="3"/>
  <c r="V27" i="3"/>
  <c r="V118" i="3"/>
  <c r="V28" i="3"/>
  <c r="V29" i="3"/>
  <c r="V134" i="3"/>
  <c r="V135" i="3"/>
  <c r="V179" i="3"/>
  <c r="V176" i="3"/>
  <c r="V189" i="3"/>
  <c r="V190" i="3"/>
  <c r="V95" i="3"/>
  <c r="V168" i="3"/>
  <c r="V207" i="3"/>
  <c r="V153" i="3"/>
  <c r="V177" i="3"/>
  <c r="V160" i="3"/>
  <c r="V178" i="3"/>
  <c r="V138" i="3"/>
  <c r="V139" i="3"/>
  <c r="V169" i="3"/>
  <c r="V170" i="3"/>
  <c r="V194" i="3"/>
  <c r="V206" i="3"/>
  <c r="V154" i="3"/>
  <c r="V182" i="3"/>
  <c r="V183" i="3"/>
  <c r="V202" i="3"/>
  <c r="V203" i="3"/>
  <c r="V204" i="3"/>
  <c r="V6" i="3"/>
  <c r="V7" i="3"/>
  <c r="V8" i="3"/>
  <c r="V96" i="3"/>
  <c r="V198" i="3"/>
  <c r="V184" i="3"/>
  <c r="V9" i="3"/>
  <c r="V13" i="3"/>
  <c r="V208" i="3"/>
  <c r="R84" i="1"/>
  <c r="F6" i="1" l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A30" i="1"/>
  <c r="F30" i="1"/>
  <c r="I30" i="1"/>
  <c r="U30" i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A78" i="1"/>
  <c r="F78" i="1"/>
  <c r="I78" i="1"/>
  <c r="U78" i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A90" i="1"/>
  <c r="F90" i="1"/>
  <c r="I90" i="1"/>
  <c r="U90" i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53" i="1"/>
  <c r="I253" i="1"/>
  <c r="U253" i="1"/>
  <c r="A253" i="1" s="1"/>
  <c r="F254" i="1"/>
  <c r="I254" i="1"/>
  <c r="U254" i="1"/>
  <c r="A254" i="1" s="1"/>
  <c r="F255" i="1"/>
  <c r="I255" i="1"/>
  <c r="U255" i="1"/>
  <c r="A255" i="1" s="1"/>
  <c r="F256" i="1"/>
  <c r="I256" i="1"/>
  <c r="U256" i="1"/>
  <c r="A256" i="1" s="1"/>
  <c r="F257" i="1"/>
  <c r="I257" i="1"/>
  <c r="U257" i="1"/>
  <c r="A257" i="1" s="1"/>
  <c r="F258" i="1"/>
  <c r="I258" i="1"/>
  <c r="U258" i="1"/>
  <c r="A258" i="1" s="1"/>
  <c r="F259" i="1"/>
  <c r="I259" i="1"/>
  <c r="U259" i="1"/>
  <c r="A259" i="1" s="1"/>
  <c r="F260" i="1"/>
  <c r="I260" i="1"/>
  <c r="U260" i="1"/>
  <c r="A260" i="1" s="1"/>
  <c r="F261" i="1"/>
  <c r="I261" i="1"/>
  <c r="U261" i="1"/>
  <c r="A261" i="1" s="1"/>
  <c r="F262" i="1"/>
  <c r="I262" i="1"/>
  <c r="U262" i="1"/>
  <c r="A262" i="1" s="1"/>
  <c r="F263" i="1"/>
  <c r="I263" i="1"/>
  <c r="U263" i="1"/>
  <c r="A263" i="1" s="1"/>
  <c r="F264" i="1"/>
  <c r="I264" i="1"/>
  <c r="U264" i="1"/>
  <c r="A264" i="1" s="1"/>
  <c r="F265" i="1"/>
  <c r="I265" i="1"/>
  <c r="U265" i="1"/>
  <c r="A265" i="1" s="1"/>
  <c r="F266" i="1"/>
  <c r="I266" i="1"/>
  <c r="U266" i="1"/>
  <c r="A266" i="1" s="1"/>
  <c r="F267" i="1"/>
  <c r="I267" i="1"/>
  <c r="U267" i="1"/>
  <c r="A267" i="1" s="1"/>
  <c r="F268" i="1"/>
  <c r="I268" i="1"/>
  <c r="U268" i="1"/>
  <c r="A268" i="1" s="1"/>
  <c r="F269" i="1"/>
  <c r="I269" i="1"/>
  <c r="U269" i="1"/>
  <c r="A269" i="1" s="1"/>
  <c r="F270" i="1"/>
  <c r="I270" i="1"/>
  <c r="U270" i="1"/>
  <c r="A270" i="1" s="1"/>
  <c r="F271" i="1"/>
  <c r="I271" i="1"/>
  <c r="U271" i="1"/>
  <c r="A271" i="1" s="1"/>
  <c r="F272" i="1"/>
  <c r="I272" i="1"/>
  <c r="U272" i="1"/>
  <c r="A272" i="1" s="1"/>
  <c r="F273" i="1"/>
  <c r="I273" i="1"/>
  <c r="U273" i="1"/>
  <c r="A273" i="1" s="1"/>
  <c r="F274" i="1"/>
  <c r="I274" i="1"/>
  <c r="U274" i="1"/>
  <c r="A274" i="1" s="1"/>
  <c r="F275" i="1"/>
  <c r="I275" i="1"/>
  <c r="U275" i="1"/>
  <c r="A275" i="1" s="1"/>
  <c r="F276" i="1"/>
  <c r="I276" i="1"/>
  <c r="U276" i="1"/>
  <c r="A276" i="1" s="1"/>
  <c r="F277" i="1"/>
  <c r="I277" i="1"/>
  <c r="U277" i="1"/>
  <c r="A277" i="1" s="1"/>
  <c r="A278" i="1"/>
  <c r="F278" i="1"/>
  <c r="I278" i="1"/>
  <c r="U278" i="1"/>
  <c r="A279" i="1"/>
  <c r="F279" i="1"/>
  <c r="I279" i="1"/>
  <c r="U279" i="1"/>
  <c r="F280" i="1"/>
  <c r="I280" i="1"/>
  <c r="U280" i="1"/>
  <c r="A280" i="1" s="1"/>
  <c r="F281" i="1"/>
  <c r="I281" i="1"/>
  <c r="U281" i="1"/>
  <c r="A281" i="1" s="1"/>
  <c r="F282" i="1"/>
  <c r="I282" i="1"/>
  <c r="U282" i="1"/>
  <c r="A282" i="1" s="1"/>
  <c r="F283" i="1"/>
  <c r="I283" i="1"/>
  <c r="U283" i="1"/>
  <c r="A283" i="1" s="1"/>
  <c r="F284" i="1"/>
  <c r="I284" i="1"/>
  <c r="U284" i="1"/>
  <c r="A284" i="1" s="1"/>
  <c r="F285" i="1"/>
  <c r="I285" i="1"/>
  <c r="U285" i="1"/>
  <c r="A285" i="1" s="1"/>
  <c r="F286" i="1"/>
  <c r="I286" i="1"/>
  <c r="U286" i="1"/>
  <c r="A286" i="1" s="1"/>
  <c r="F287" i="1"/>
  <c r="I287" i="1"/>
  <c r="U287" i="1"/>
  <c r="A287" i="1" s="1"/>
  <c r="F288" i="1"/>
  <c r="I288" i="1"/>
  <c r="U288" i="1"/>
  <c r="A288" i="1" s="1"/>
  <c r="F289" i="1"/>
  <c r="I289" i="1"/>
  <c r="U289" i="1"/>
  <c r="A289" i="1" s="1"/>
  <c r="F290" i="1"/>
  <c r="I290" i="1"/>
  <c r="U290" i="1"/>
  <c r="A290" i="1" s="1"/>
  <c r="F291" i="1"/>
  <c r="I291" i="1"/>
  <c r="U291" i="1"/>
  <c r="A291" i="1" s="1"/>
  <c r="F292" i="1"/>
  <c r="I292" i="1"/>
  <c r="U292" i="1"/>
  <c r="A292" i="1" s="1"/>
  <c r="F293" i="1"/>
  <c r="I293" i="1"/>
  <c r="U293" i="1"/>
  <c r="A293" i="1" s="1"/>
  <c r="F294" i="1"/>
  <c r="I294" i="1"/>
  <c r="U294" i="1"/>
  <c r="A294" i="1" s="1"/>
  <c r="F295" i="1"/>
  <c r="I295" i="1"/>
  <c r="U295" i="1"/>
  <c r="A295" i="1" s="1"/>
  <c r="F296" i="1"/>
  <c r="I296" i="1"/>
  <c r="U296" i="1"/>
  <c r="A296" i="1" s="1"/>
  <c r="F297" i="1"/>
  <c r="I297" i="1"/>
  <c r="U297" i="1"/>
  <c r="A297" i="1" s="1"/>
  <c r="F298" i="1"/>
  <c r="I298" i="1"/>
  <c r="U298" i="1"/>
  <c r="A298" i="1" s="1"/>
  <c r="F299" i="1"/>
  <c r="I299" i="1"/>
  <c r="U299" i="1"/>
  <c r="A299" i="1" s="1"/>
  <c r="F300" i="1"/>
  <c r="I300" i="1"/>
  <c r="U300" i="1"/>
  <c r="A300" i="1" s="1"/>
  <c r="F301" i="1"/>
  <c r="I301" i="1"/>
  <c r="U301" i="1"/>
  <c r="A301" i="1" s="1"/>
  <c r="F302" i="1"/>
  <c r="I302" i="1"/>
  <c r="U302" i="1"/>
  <c r="A302" i="1" s="1"/>
  <c r="F303" i="1"/>
  <c r="I303" i="1"/>
  <c r="U303" i="1"/>
  <c r="A303" i="1" s="1"/>
  <c r="F304" i="1"/>
  <c r="I304" i="1"/>
  <c r="U304" i="1"/>
  <c r="A304" i="1" s="1"/>
  <c r="F305" i="1"/>
  <c r="I305" i="1"/>
  <c r="U305" i="1"/>
  <c r="A305" i="1" s="1"/>
  <c r="F306" i="1"/>
  <c r="I306" i="1"/>
  <c r="U306" i="1"/>
  <c r="A306" i="1" s="1"/>
  <c r="F307" i="1"/>
  <c r="I307" i="1"/>
  <c r="U307" i="1"/>
  <c r="A307" i="1" s="1"/>
  <c r="F308" i="1"/>
  <c r="I308" i="1"/>
  <c r="U308" i="1"/>
  <c r="A308" i="1" s="1"/>
  <c r="F309" i="1"/>
  <c r="I309" i="1"/>
  <c r="U309" i="1"/>
  <c r="A309" i="1" s="1"/>
  <c r="F310" i="1"/>
  <c r="I310" i="1"/>
  <c r="U310" i="1"/>
  <c r="A310" i="1" s="1"/>
  <c r="F311" i="1"/>
  <c r="I311" i="1"/>
  <c r="U311" i="1"/>
  <c r="A311" i="1" s="1"/>
  <c r="F312" i="1"/>
  <c r="I312" i="1"/>
  <c r="U312" i="1"/>
  <c r="A312" i="1" s="1"/>
  <c r="F313" i="1"/>
  <c r="I313" i="1"/>
  <c r="U313" i="1"/>
  <c r="A313" i="1" s="1"/>
  <c r="F314" i="1"/>
  <c r="I314" i="1"/>
  <c r="U314" i="1"/>
  <c r="A314" i="1" s="1"/>
  <c r="F315" i="1"/>
  <c r="I315" i="1"/>
  <c r="U315" i="1"/>
  <c r="A315" i="1" s="1"/>
  <c r="F316" i="1"/>
  <c r="I316" i="1"/>
  <c r="U316" i="1"/>
  <c r="A316" i="1" s="1"/>
  <c r="F317" i="1"/>
  <c r="I317" i="1"/>
  <c r="U317" i="1"/>
  <c r="A317" i="1" s="1"/>
  <c r="F318" i="1"/>
  <c r="I318" i="1"/>
  <c r="U318" i="1"/>
  <c r="A318" i="1" s="1"/>
  <c r="F319" i="1"/>
  <c r="I319" i="1"/>
  <c r="U319" i="1"/>
  <c r="A319" i="1" s="1"/>
  <c r="F320" i="1"/>
  <c r="I320" i="1"/>
  <c r="U320" i="1"/>
  <c r="A320" i="1" s="1"/>
  <c r="F321" i="1"/>
  <c r="I321" i="1"/>
  <c r="U321" i="1"/>
  <c r="A321" i="1" s="1"/>
  <c r="F322" i="1"/>
  <c r="I322" i="1"/>
  <c r="U322" i="1"/>
  <c r="A322" i="1" s="1"/>
  <c r="F323" i="1"/>
  <c r="I323" i="1"/>
  <c r="U323" i="1"/>
  <c r="A323" i="1" s="1"/>
  <c r="F324" i="1"/>
  <c r="I324" i="1"/>
  <c r="U324" i="1"/>
  <c r="A324" i="1" s="1"/>
  <c r="F325" i="1"/>
  <c r="I325" i="1"/>
  <c r="U325" i="1"/>
  <c r="A325" i="1" s="1"/>
  <c r="F326" i="1"/>
  <c r="I326" i="1"/>
  <c r="U326" i="1"/>
  <c r="A326" i="1" s="1"/>
  <c r="F327" i="1"/>
  <c r="I327" i="1"/>
  <c r="U327" i="1"/>
  <c r="A327" i="1" s="1"/>
  <c r="F328" i="1"/>
  <c r="I328" i="1"/>
  <c r="U328" i="1"/>
  <c r="A328" i="1" s="1"/>
  <c r="F329" i="1"/>
  <c r="I329" i="1"/>
  <c r="U329" i="1"/>
  <c r="A329" i="1" s="1"/>
  <c r="F330" i="1"/>
  <c r="I330" i="1"/>
  <c r="U330" i="1"/>
  <c r="A330" i="1" s="1"/>
  <c r="A331" i="1"/>
  <c r="F331" i="1"/>
  <c r="I331" i="1"/>
  <c r="U331" i="1"/>
  <c r="F332" i="1"/>
  <c r="I332" i="1"/>
  <c r="U332" i="1"/>
  <c r="A332" i="1" s="1"/>
  <c r="F333" i="1"/>
  <c r="I333" i="1"/>
  <c r="U333" i="1"/>
  <c r="A333" i="1" s="1"/>
  <c r="F334" i="1"/>
  <c r="I334" i="1"/>
  <c r="U334" i="1"/>
  <c r="A334" i="1" s="1"/>
  <c r="F335" i="1"/>
  <c r="I335" i="1"/>
  <c r="U335" i="1"/>
  <c r="A335" i="1" s="1"/>
  <c r="F336" i="1"/>
  <c r="I336" i="1"/>
  <c r="U336" i="1"/>
  <c r="A336" i="1" s="1"/>
  <c r="F337" i="1"/>
  <c r="I337" i="1"/>
  <c r="U337" i="1"/>
  <c r="A337" i="1" s="1"/>
  <c r="F338" i="1"/>
  <c r="I338" i="1"/>
  <c r="U338" i="1"/>
  <c r="A338" i="1" s="1"/>
  <c r="F339" i="1"/>
  <c r="I339" i="1"/>
  <c r="U339" i="1"/>
  <c r="A339" i="1" s="1"/>
  <c r="F340" i="1"/>
  <c r="I340" i="1"/>
  <c r="U340" i="1"/>
  <c r="A340" i="1" s="1"/>
  <c r="F341" i="1"/>
  <c r="I341" i="1"/>
  <c r="U341" i="1"/>
  <c r="A341" i="1" s="1"/>
  <c r="F342" i="1"/>
  <c r="I342" i="1"/>
  <c r="U342" i="1"/>
  <c r="A342" i="1" s="1"/>
  <c r="F343" i="1"/>
  <c r="I343" i="1"/>
  <c r="U343" i="1"/>
  <c r="A343" i="1" s="1"/>
  <c r="F344" i="1"/>
  <c r="I344" i="1"/>
  <c r="U344" i="1"/>
  <c r="A344" i="1" s="1"/>
  <c r="F345" i="1"/>
  <c r="I345" i="1"/>
  <c r="U345" i="1"/>
  <c r="A345" i="1" s="1"/>
  <c r="F346" i="1"/>
  <c r="I346" i="1"/>
  <c r="U346" i="1"/>
  <c r="A346" i="1" s="1"/>
  <c r="F347" i="1"/>
  <c r="I347" i="1"/>
  <c r="U347" i="1"/>
  <c r="A347" i="1" s="1"/>
  <c r="F348" i="1"/>
  <c r="I348" i="1"/>
  <c r="U348" i="1"/>
  <c r="A348" i="1" s="1"/>
  <c r="F349" i="1"/>
  <c r="I349" i="1"/>
  <c r="U349" i="1"/>
  <c r="A349" i="1" s="1"/>
  <c r="F350" i="1"/>
  <c r="I350" i="1"/>
  <c r="U350" i="1"/>
  <c r="A350" i="1" s="1"/>
  <c r="F351" i="1"/>
  <c r="I351" i="1"/>
  <c r="U351" i="1"/>
  <c r="A351" i="1" s="1"/>
  <c r="F352" i="1"/>
  <c r="I352" i="1"/>
  <c r="U352" i="1"/>
  <c r="A352" i="1" s="1"/>
  <c r="F353" i="1"/>
  <c r="I353" i="1"/>
  <c r="U353" i="1"/>
  <c r="A353" i="1" s="1"/>
  <c r="F354" i="1"/>
  <c r="I354" i="1"/>
  <c r="U354" i="1"/>
  <c r="A354" i="1" s="1"/>
  <c r="A355" i="1"/>
  <c r="F355" i="1"/>
  <c r="I355" i="1"/>
  <c r="U355" i="1"/>
  <c r="F356" i="1"/>
  <c r="I356" i="1"/>
  <c r="U356" i="1"/>
  <c r="A356" i="1" s="1"/>
  <c r="F357" i="1"/>
  <c r="I357" i="1"/>
  <c r="U357" i="1"/>
  <c r="A357" i="1" s="1"/>
  <c r="F358" i="1"/>
  <c r="I358" i="1"/>
  <c r="U358" i="1"/>
  <c r="A358" i="1" s="1"/>
  <c r="F359" i="1"/>
  <c r="I359" i="1"/>
  <c r="U359" i="1"/>
  <c r="A359" i="1" s="1"/>
  <c r="F360" i="1"/>
  <c r="I360" i="1"/>
  <c r="U360" i="1"/>
  <c r="A360" i="1" s="1"/>
  <c r="F361" i="1"/>
  <c r="I361" i="1"/>
  <c r="U361" i="1"/>
  <c r="A361" i="1" s="1"/>
  <c r="F362" i="1"/>
  <c r="I362" i="1"/>
  <c r="U362" i="1"/>
  <c r="A362" i="1" s="1"/>
  <c r="F363" i="1"/>
  <c r="I363" i="1"/>
  <c r="U363" i="1"/>
  <c r="A363" i="1" s="1"/>
  <c r="F364" i="1"/>
  <c r="I364" i="1"/>
  <c r="U364" i="1"/>
  <c r="A364" i="1" s="1"/>
  <c r="F365" i="1"/>
  <c r="I365" i="1"/>
  <c r="U365" i="1"/>
  <c r="A365" i="1" s="1"/>
  <c r="F366" i="1"/>
  <c r="I366" i="1"/>
  <c r="U366" i="1"/>
  <c r="A366" i="1" s="1"/>
  <c r="F367" i="1"/>
  <c r="I367" i="1"/>
  <c r="U367" i="1"/>
  <c r="A367" i="1" s="1"/>
  <c r="F368" i="1"/>
  <c r="I368" i="1"/>
  <c r="U368" i="1"/>
  <c r="A368" i="1" s="1"/>
  <c r="F369" i="1"/>
  <c r="I369" i="1"/>
  <c r="U369" i="1"/>
  <c r="A369" i="1" s="1"/>
  <c r="F370" i="1"/>
  <c r="I370" i="1"/>
  <c r="U370" i="1"/>
  <c r="A370" i="1" s="1"/>
  <c r="F371" i="1"/>
  <c r="I371" i="1"/>
  <c r="U371" i="1"/>
  <c r="A371" i="1" s="1"/>
  <c r="F372" i="1"/>
  <c r="I372" i="1"/>
  <c r="U372" i="1"/>
  <c r="A372" i="1" s="1"/>
  <c r="A373" i="1"/>
  <c r="F373" i="1"/>
  <c r="I373" i="1"/>
  <c r="U373" i="1"/>
  <c r="F374" i="1"/>
  <c r="I374" i="1"/>
  <c r="U374" i="1"/>
  <c r="A374" i="1" s="1"/>
  <c r="F375" i="1"/>
  <c r="I375" i="1"/>
  <c r="U375" i="1"/>
  <c r="A375" i="1" s="1"/>
  <c r="F376" i="1"/>
  <c r="I376" i="1"/>
  <c r="U376" i="1"/>
  <c r="A376" i="1" s="1"/>
  <c r="F377" i="1"/>
  <c r="I377" i="1"/>
  <c r="U377" i="1"/>
  <c r="A377" i="1" s="1"/>
  <c r="F378" i="1"/>
  <c r="I378" i="1"/>
  <c r="U378" i="1"/>
  <c r="A378" i="1" s="1"/>
  <c r="F379" i="1"/>
  <c r="I379" i="1"/>
  <c r="U379" i="1"/>
  <c r="A379" i="1" s="1"/>
  <c r="F380" i="1"/>
  <c r="I380" i="1"/>
  <c r="U380" i="1"/>
  <c r="A380" i="1" s="1"/>
  <c r="F381" i="1"/>
  <c r="I381" i="1"/>
  <c r="U381" i="1"/>
  <c r="A381" i="1" s="1"/>
  <c r="F382" i="1"/>
  <c r="I382" i="1"/>
  <c r="U382" i="1"/>
  <c r="A382" i="1" s="1"/>
  <c r="F383" i="1"/>
  <c r="I383" i="1"/>
  <c r="U383" i="1"/>
  <c r="A383" i="1" s="1"/>
  <c r="F384" i="1"/>
  <c r="I384" i="1"/>
  <c r="U384" i="1"/>
  <c r="A384" i="1" s="1"/>
  <c r="F385" i="1"/>
  <c r="I385" i="1"/>
  <c r="U385" i="1"/>
  <c r="A385" i="1" s="1"/>
  <c r="F386" i="1"/>
  <c r="I386" i="1"/>
  <c r="U386" i="1"/>
  <c r="A386" i="1" s="1"/>
  <c r="F387" i="1"/>
  <c r="I387" i="1"/>
  <c r="U387" i="1"/>
  <c r="A387" i="1" s="1"/>
  <c r="F388" i="1"/>
  <c r="I388" i="1"/>
  <c r="U388" i="1"/>
  <c r="A388" i="1" s="1"/>
  <c r="F389" i="1"/>
  <c r="I389" i="1"/>
  <c r="U389" i="1"/>
  <c r="A389" i="1" s="1"/>
  <c r="F390" i="1"/>
  <c r="I390" i="1"/>
  <c r="U390" i="1"/>
  <c r="A390" i="1" s="1"/>
  <c r="F391" i="1"/>
  <c r="I391" i="1"/>
  <c r="U391" i="1"/>
  <c r="A391" i="1" s="1"/>
  <c r="F392" i="1"/>
  <c r="I392" i="1"/>
  <c r="U392" i="1"/>
  <c r="A392" i="1" s="1"/>
  <c r="F393" i="1"/>
  <c r="I393" i="1"/>
  <c r="U393" i="1"/>
  <c r="A393" i="1" s="1"/>
  <c r="F394" i="1"/>
  <c r="I394" i="1"/>
  <c r="U394" i="1"/>
  <c r="A394" i="1" s="1"/>
  <c r="F395" i="1"/>
  <c r="I395" i="1"/>
  <c r="U395" i="1"/>
  <c r="A395" i="1" s="1"/>
  <c r="F396" i="1"/>
  <c r="I396" i="1"/>
  <c r="U396" i="1"/>
  <c r="A396" i="1" s="1"/>
  <c r="F397" i="1"/>
  <c r="I397" i="1"/>
  <c r="U397" i="1"/>
  <c r="A397" i="1" s="1"/>
  <c r="F398" i="1"/>
  <c r="I398" i="1"/>
  <c r="U398" i="1"/>
  <c r="A398" i="1" s="1"/>
  <c r="F399" i="1"/>
  <c r="I399" i="1"/>
  <c r="U399" i="1"/>
  <c r="A399" i="1" s="1"/>
  <c r="F400" i="1"/>
  <c r="I400" i="1"/>
  <c r="U400" i="1"/>
  <c r="A400" i="1" s="1"/>
  <c r="F401" i="1"/>
  <c r="I401" i="1"/>
  <c r="U401" i="1"/>
  <c r="A401" i="1" s="1"/>
  <c r="F402" i="1"/>
  <c r="I402" i="1"/>
  <c r="U402" i="1"/>
  <c r="A402" i="1" s="1"/>
  <c r="F403" i="1"/>
  <c r="I403" i="1"/>
  <c r="U403" i="1"/>
  <c r="A403" i="1" s="1"/>
  <c r="F404" i="1"/>
  <c r="I404" i="1"/>
  <c r="U404" i="1"/>
  <c r="A404" i="1" s="1"/>
  <c r="F405" i="1"/>
  <c r="I405" i="1"/>
  <c r="U405" i="1"/>
  <c r="A405" i="1" s="1"/>
  <c r="F406" i="1"/>
  <c r="I406" i="1"/>
  <c r="U406" i="1"/>
  <c r="A406" i="1" s="1"/>
  <c r="F407" i="1"/>
  <c r="I407" i="1"/>
  <c r="U407" i="1"/>
  <c r="A407" i="1" s="1"/>
  <c r="F408" i="1"/>
  <c r="I408" i="1"/>
  <c r="U408" i="1"/>
  <c r="A408" i="1" s="1"/>
  <c r="F409" i="1"/>
  <c r="I409" i="1"/>
  <c r="U409" i="1"/>
  <c r="A409" i="1" s="1"/>
  <c r="F410" i="1"/>
  <c r="I410" i="1"/>
  <c r="U410" i="1"/>
  <c r="A410" i="1" s="1"/>
  <c r="F411" i="1"/>
  <c r="I411" i="1"/>
  <c r="U411" i="1"/>
  <c r="A411" i="1" s="1"/>
  <c r="F412" i="1"/>
  <c r="I412" i="1"/>
  <c r="U412" i="1"/>
  <c r="A412" i="1" s="1"/>
  <c r="F413" i="1"/>
  <c r="I413" i="1"/>
  <c r="U413" i="1"/>
  <c r="A413" i="1" s="1"/>
  <c r="F414" i="1"/>
  <c r="I414" i="1"/>
  <c r="U414" i="1"/>
  <c r="A414" i="1" s="1"/>
  <c r="F415" i="1"/>
  <c r="I415" i="1"/>
  <c r="U415" i="1"/>
  <c r="A415" i="1" s="1"/>
  <c r="F416" i="1"/>
  <c r="I416" i="1"/>
  <c r="U416" i="1"/>
  <c r="A416" i="1" s="1"/>
  <c r="F417" i="1"/>
  <c r="I417" i="1"/>
  <c r="U417" i="1"/>
  <c r="A417" i="1" s="1"/>
  <c r="F418" i="1"/>
  <c r="I418" i="1"/>
  <c r="U418" i="1"/>
  <c r="A418" i="1" s="1"/>
  <c r="F419" i="1"/>
  <c r="I419" i="1"/>
  <c r="U419" i="1"/>
  <c r="A419" i="1" s="1"/>
  <c r="F420" i="1"/>
  <c r="I420" i="1"/>
  <c r="U420" i="1"/>
  <c r="A420" i="1" s="1"/>
  <c r="F421" i="1"/>
  <c r="I421" i="1"/>
  <c r="U421" i="1"/>
  <c r="A421" i="1" s="1"/>
  <c r="F422" i="1"/>
  <c r="I422" i="1"/>
  <c r="U422" i="1"/>
  <c r="A422" i="1" s="1"/>
  <c r="F423" i="1"/>
  <c r="I423" i="1"/>
  <c r="U423" i="1"/>
  <c r="A423" i="1" s="1"/>
  <c r="F424" i="1"/>
  <c r="I424" i="1"/>
  <c r="U424" i="1"/>
  <c r="A424" i="1" s="1"/>
  <c r="F425" i="1"/>
  <c r="I425" i="1"/>
  <c r="U425" i="1"/>
  <c r="A425" i="1" s="1"/>
  <c r="F426" i="1"/>
  <c r="I426" i="1"/>
  <c r="U426" i="1"/>
  <c r="A426" i="1" s="1"/>
  <c r="F427" i="1"/>
  <c r="I427" i="1"/>
  <c r="U427" i="1"/>
  <c r="A427" i="1" s="1"/>
  <c r="F428" i="1"/>
  <c r="I428" i="1"/>
  <c r="U428" i="1"/>
  <c r="A428" i="1" s="1"/>
  <c r="F429" i="1"/>
  <c r="I429" i="1"/>
  <c r="U429" i="1"/>
  <c r="A429" i="1" s="1"/>
  <c r="F430" i="1"/>
  <c r="I430" i="1"/>
  <c r="U430" i="1"/>
  <c r="A430" i="1" s="1"/>
  <c r="F431" i="1"/>
  <c r="I431" i="1"/>
  <c r="U431" i="1"/>
  <c r="A431" i="1" s="1"/>
  <c r="F432" i="1"/>
  <c r="I432" i="1"/>
  <c r="U432" i="1"/>
  <c r="A432" i="1" s="1"/>
  <c r="F433" i="1"/>
  <c r="I433" i="1"/>
  <c r="U433" i="1"/>
  <c r="A433" i="1" s="1"/>
  <c r="F434" i="1"/>
  <c r="I434" i="1"/>
  <c r="U434" i="1"/>
  <c r="A434" i="1" s="1"/>
  <c r="F435" i="1"/>
  <c r="I435" i="1"/>
  <c r="U435" i="1"/>
  <c r="A435" i="1" s="1"/>
  <c r="A436" i="1"/>
  <c r="F436" i="1"/>
  <c r="I436" i="1"/>
  <c r="U436" i="1"/>
  <c r="F437" i="1"/>
  <c r="I437" i="1"/>
  <c r="U437" i="1"/>
  <c r="A437" i="1" s="1"/>
  <c r="F438" i="1"/>
  <c r="I438" i="1"/>
  <c r="U438" i="1"/>
  <c r="A438" i="1" s="1"/>
  <c r="F439" i="1"/>
  <c r="I439" i="1"/>
  <c r="U439" i="1"/>
  <c r="A439" i="1" s="1"/>
  <c r="F440" i="1"/>
  <c r="I440" i="1"/>
  <c r="U440" i="1"/>
  <c r="A440" i="1" s="1"/>
  <c r="A441" i="1"/>
  <c r="F441" i="1"/>
  <c r="I441" i="1"/>
  <c r="U441" i="1"/>
  <c r="F442" i="1"/>
  <c r="I442" i="1"/>
  <c r="U442" i="1"/>
  <c r="A442" i="1" s="1"/>
  <c r="F443" i="1"/>
  <c r="I443" i="1"/>
  <c r="U443" i="1"/>
  <c r="A443" i="1" s="1"/>
  <c r="F444" i="1"/>
  <c r="I444" i="1"/>
  <c r="U444" i="1"/>
  <c r="A444" i="1" s="1"/>
  <c r="F445" i="1"/>
  <c r="I445" i="1"/>
  <c r="U445" i="1"/>
  <c r="A445" i="1" s="1"/>
  <c r="F446" i="1"/>
  <c r="I446" i="1"/>
  <c r="U446" i="1"/>
  <c r="A446" i="1" s="1"/>
  <c r="F447" i="1"/>
  <c r="I447" i="1"/>
  <c r="U447" i="1"/>
  <c r="A447" i="1" s="1"/>
  <c r="F448" i="1"/>
  <c r="I448" i="1"/>
  <c r="U448" i="1"/>
  <c r="A448" i="1" s="1"/>
  <c r="F449" i="1"/>
  <c r="I449" i="1"/>
  <c r="U449" i="1"/>
  <c r="A449" i="1" s="1"/>
  <c r="F450" i="1"/>
  <c r="I450" i="1"/>
  <c r="U450" i="1"/>
  <c r="A450" i="1" s="1"/>
  <c r="F451" i="1"/>
  <c r="I451" i="1"/>
  <c r="U451" i="1"/>
  <c r="A451" i="1" s="1"/>
  <c r="F452" i="1"/>
  <c r="I452" i="1"/>
  <c r="U452" i="1"/>
  <c r="A452" i="1" s="1"/>
  <c r="F453" i="1"/>
  <c r="I453" i="1"/>
  <c r="U453" i="1"/>
  <c r="A453" i="1" s="1"/>
  <c r="F454" i="1"/>
  <c r="I454" i="1"/>
  <c r="U454" i="1"/>
  <c r="A454" i="1" s="1"/>
  <c r="F455" i="1"/>
  <c r="I455" i="1"/>
  <c r="U455" i="1"/>
  <c r="A455" i="1" s="1"/>
  <c r="F456" i="1"/>
  <c r="I456" i="1"/>
  <c r="U456" i="1"/>
  <c r="A456" i="1" s="1"/>
  <c r="F457" i="1"/>
  <c r="I457" i="1"/>
  <c r="U457" i="1"/>
  <c r="A457" i="1" s="1"/>
  <c r="F458" i="1"/>
  <c r="I458" i="1"/>
  <c r="U458" i="1"/>
  <c r="A458" i="1" s="1"/>
  <c r="F459" i="1"/>
  <c r="I459" i="1"/>
  <c r="U459" i="1"/>
  <c r="A459" i="1" s="1"/>
  <c r="F460" i="1"/>
  <c r="I460" i="1"/>
  <c r="U460" i="1"/>
  <c r="A460" i="1" s="1"/>
  <c r="F461" i="1"/>
  <c r="I461" i="1"/>
  <c r="U461" i="1"/>
  <c r="A461" i="1" s="1"/>
  <c r="F462" i="1"/>
  <c r="I462" i="1"/>
  <c r="U462" i="1"/>
  <c r="A462" i="1" s="1"/>
  <c r="F463" i="1"/>
  <c r="I463" i="1"/>
  <c r="U463" i="1"/>
  <c r="A463" i="1" s="1"/>
  <c r="F464" i="1"/>
  <c r="I464" i="1"/>
  <c r="U464" i="1"/>
  <c r="A464" i="1" s="1"/>
  <c r="F465" i="1"/>
  <c r="I465" i="1"/>
  <c r="U465" i="1"/>
  <c r="A465" i="1" s="1"/>
  <c r="A466" i="1"/>
  <c r="F466" i="1"/>
  <c r="I466" i="1"/>
  <c r="U466" i="1"/>
  <c r="F467" i="1"/>
  <c r="I467" i="1"/>
  <c r="U467" i="1"/>
  <c r="A467" i="1" s="1"/>
  <c r="F468" i="1"/>
  <c r="I468" i="1"/>
  <c r="U468" i="1"/>
  <c r="A468" i="1" s="1"/>
  <c r="F469" i="1"/>
  <c r="I469" i="1"/>
  <c r="U469" i="1"/>
  <c r="A469" i="1" s="1"/>
  <c r="F470" i="1"/>
  <c r="I470" i="1"/>
  <c r="U470" i="1"/>
  <c r="A470" i="1" s="1"/>
  <c r="F471" i="1"/>
  <c r="I471" i="1"/>
  <c r="U471" i="1"/>
  <c r="A471" i="1" s="1"/>
  <c r="F472" i="1"/>
  <c r="I472" i="1"/>
  <c r="U472" i="1"/>
  <c r="A472" i="1" s="1"/>
  <c r="F473" i="1"/>
  <c r="I473" i="1"/>
  <c r="U473" i="1"/>
  <c r="A473" i="1" s="1"/>
  <c r="F474" i="1"/>
  <c r="I474" i="1"/>
  <c r="U474" i="1"/>
  <c r="A474" i="1" s="1"/>
  <c r="F475" i="1"/>
  <c r="I475" i="1"/>
  <c r="U475" i="1"/>
  <c r="A475" i="1" s="1"/>
  <c r="F476" i="1"/>
  <c r="I476" i="1"/>
  <c r="U476" i="1"/>
  <c r="A476" i="1" s="1"/>
  <c r="F477" i="1"/>
  <c r="I477" i="1"/>
  <c r="U477" i="1"/>
  <c r="A477" i="1" s="1"/>
  <c r="F478" i="1"/>
  <c r="I478" i="1"/>
  <c r="U478" i="1"/>
  <c r="A478" i="1" s="1"/>
  <c r="F479" i="1"/>
  <c r="I479" i="1"/>
  <c r="U479" i="1"/>
  <c r="A479" i="1" s="1"/>
  <c r="F480" i="1"/>
  <c r="I480" i="1"/>
  <c r="U480" i="1"/>
  <c r="A480" i="1" s="1"/>
  <c r="F481" i="1"/>
  <c r="I481" i="1"/>
  <c r="U481" i="1"/>
  <c r="A481" i="1" s="1"/>
  <c r="F482" i="1"/>
  <c r="I482" i="1"/>
  <c r="U482" i="1"/>
  <c r="A482" i="1" s="1"/>
  <c r="F483" i="1"/>
  <c r="I483" i="1"/>
  <c r="U483" i="1"/>
  <c r="A483" i="1" s="1"/>
  <c r="F484" i="1"/>
  <c r="I484" i="1"/>
  <c r="U484" i="1"/>
  <c r="A484" i="1" s="1"/>
  <c r="F485" i="1"/>
  <c r="I485" i="1"/>
  <c r="U485" i="1"/>
  <c r="A485" i="1" s="1"/>
  <c r="F486" i="1"/>
  <c r="I486" i="1"/>
  <c r="U486" i="1"/>
  <c r="A486" i="1" s="1"/>
  <c r="F487" i="1"/>
  <c r="I487" i="1"/>
  <c r="U487" i="1"/>
  <c r="A487" i="1" s="1"/>
  <c r="F488" i="1"/>
  <c r="I488" i="1"/>
  <c r="U488" i="1"/>
  <c r="A488" i="1" s="1"/>
  <c r="F489" i="1"/>
  <c r="I489" i="1"/>
  <c r="U489" i="1"/>
  <c r="A489" i="1" s="1"/>
  <c r="F490" i="1"/>
  <c r="I490" i="1"/>
  <c r="U490" i="1"/>
  <c r="A490" i="1" s="1"/>
  <c r="F491" i="1"/>
  <c r="I491" i="1"/>
  <c r="U491" i="1"/>
  <c r="A491" i="1" s="1"/>
  <c r="F492" i="1"/>
  <c r="I492" i="1"/>
  <c r="U492" i="1"/>
  <c r="A492" i="1" s="1"/>
  <c r="F493" i="1"/>
  <c r="I493" i="1"/>
  <c r="U493" i="1"/>
  <c r="A493" i="1" s="1"/>
  <c r="F494" i="1"/>
  <c r="I494" i="1"/>
  <c r="U494" i="1"/>
  <c r="A494" i="1" s="1"/>
  <c r="F495" i="1"/>
  <c r="I495" i="1"/>
  <c r="U495" i="1"/>
  <c r="A495" i="1" s="1"/>
  <c r="F496" i="1"/>
  <c r="I496" i="1"/>
  <c r="U496" i="1"/>
  <c r="A496" i="1" s="1"/>
  <c r="F497" i="1"/>
  <c r="I497" i="1"/>
  <c r="U497" i="1"/>
  <c r="A497" i="1" s="1"/>
  <c r="F498" i="1"/>
  <c r="I498" i="1"/>
  <c r="U498" i="1"/>
  <c r="A498" i="1" s="1"/>
  <c r="F499" i="1"/>
  <c r="I499" i="1"/>
  <c r="U499" i="1"/>
  <c r="A499" i="1" s="1"/>
  <c r="F500" i="1"/>
  <c r="I500" i="1"/>
  <c r="U500" i="1"/>
  <c r="A500" i="1" s="1"/>
  <c r="F501" i="1"/>
  <c r="I501" i="1"/>
  <c r="U501" i="1"/>
  <c r="A501" i="1" s="1"/>
  <c r="F502" i="1"/>
  <c r="I502" i="1"/>
  <c r="U502" i="1"/>
  <c r="A502" i="1" s="1"/>
  <c r="F503" i="1"/>
  <c r="I503" i="1"/>
  <c r="U503" i="1"/>
  <c r="A503" i="1" s="1"/>
  <c r="F504" i="1"/>
  <c r="I504" i="1"/>
  <c r="U504" i="1"/>
  <c r="A504" i="1" s="1"/>
  <c r="F505" i="1"/>
  <c r="I505" i="1"/>
  <c r="U505" i="1"/>
  <c r="A505" i="1" s="1"/>
  <c r="F506" i="1"/>
  <c r="I506" i="1"/>
  <c r="U506" i="1"/>
  <c r="A506" i="1" s="1"/>
  <c r="F507" i="1"/>
  <c r="I507" i="1"/>
  <c r="U507" i="1"/>
  <c r="A507" i="1" s="1"/>
  <c r="F508" i="1"/>
  <c r="I508" i="1"/>
  <c r="U508" i="1"/>
  <c r="A508" i="1" s="1"/>
  <c r="F509" i="1"/>
  <c r="I509" i="1"/>
  <c r="U509" i="1"/>
  <c r="A509" i="1" s="1"/>
  <c r="F510" i="1"/>
  <c r="I510" i="1"/>
  <c r="U510" i="1"/>
  <c r="A510" i="1" s="1"/>
  <c r="F511" i="1"/>
  <c r="I511" i="1"/>
  <c r="U511" i="1"/>
  <c r="A511" i="1" s="1"/>
  <c r="F512" i="1"/>
  <c r="I512" i="1"/>
  <c r="U512" i="1"/>
  <c r="A512" i="1" s="1"/>
  <c r="F513" i="1"/>
  <c r="I513" i="1"/>
  <c r="U513" i="1"/>
  <c r="A513" i="1" s="1"/>
  <c r="F514" i="1"/>
  <c r="I514" i="1"/>
  <c r="U514" i="1"/>
  <c r="A514" i="1" s="1"/>
  <c r="A515" i="1"/>
  <c r="F515" i="1"/>
  <c r="I515" i="1"/>
  <c r="U515" i="1"/>
  <c r="F516" i="1"/>
  <c r="I516" i="1"/>
  <c r="U516" i="1"/>
  <c r="A516" i="1" s="1"/>
  <c r="F517" i="1"/>
  <c r="I517" i="1"/>
  <c r="U517" i="1"/>
  <c r="A517" i="1" s="1"/>
  <c r="F518" i="1"/>
  <c r="I518" i="1"/>
  <c r="U518" i="1"/>
  <c r="A518" i="1" s="1"/>
  <c r="F519" i="1"/>
  <c r="I519" i="1"/>
  <c r="U519" i="1"/>
  <c r="A519" i="1" s="1"/>
  <c r="F520" i="1"/>
  <c r="I520" i="1"/>
  <c r="U520" i="1"/>
  <c r="A520" i="1" s="1"/>
  <c r="F521" i="1"/>
  <c r="I521" i="1"/>
  <c r="U521" i="1"/>
  <c r="A521" i="1" s="1"/>
  <c r="F522" i="1"/>
  <c r="I522" i="1"/>
  <c r="U522" i="1"/>
  <c r="A522" i="1" s="1"/>
  <c r="F523" i="1"/>
  <c r="I523" i="1"/>
  <c r="U523" i="1"/>
  <c r="A523" i="1" s="1"/>
  <c r="F524" i="1"/>
  <c r="I524" i="1"/>
  <c r="U524" i="1"/>
  <c r="A524" i="1" s="1"/>
  <c r="F525" i="1"/>
  <c r="I525" i="1"/>
  <c r="U525" i="1"/>
  <c r="A525" i="1" s="1"/>
  <c r="F526" i="1"/>
  <c r="I526" i="1"/>
  <c r="U526" i="1"/>
  <c r="A526" i="1" s="1"/>
  <c r="F527" i="1"/>
  <c r="I527" i="1"/>
  <c r="U527" i="1"/>
  <c r="A527" i="1" s="1"/>
  <c r="F528" i="1"/>
  <c r="I528" i="1"/>
  <c r="U528" i="1"/>
  <c r="A528" i="1" s="1"/>
  <c r="F529" i="1"/>
  <c r="I529" i="1"/>
  <c r="U529" i="1"/>
  <c r="A529" i="1" s="1"/>
  <c r="A530" i="1"/>
  <c r="F530" i="1"/>
  <c r="I530" i="1"/>
  <c r="U530" i="1"/>
  <c r="F531" i="1"/>
  <c r="I531" i="1"/>
  <c r="U531" i="1"/>
  <c r="A531" i="1" s="1"/>
  <c r="F532" i="1"/>
  <c r="I532" i="1"/>
  <c r="U532" i="1"/>
  <c r="A532" i="1" s="1"/>
  <c r="F533" i="1"/>
  <c r="I533" i="1"/>
  <c r="U533" i="1"/>
  <c r="A533" i="1" s="1"/>
  <c r="F534" i="1"/>
  <c r="I534" i="1"/>
  <c r="U534" i="1"/>
  <c r="A534" i="1" s="1"/>
  <c r="F535" i="1"/>
  <c r="I535" i="1"/>
  <c r="U535" i="1"/>
  <c r="A535" i="1" s="1"/>
  <c r="F536" i="1"/>
  <c r="I536" i="1"/>
  <c r="U536" i="1"/>
  <c r="A536" i="1" s="1"/>
  <c r="F537" i="1"/>
  <c r="I537" i="1"/>
  <c r="U537" i="1"/>
  <c r="A537" i="1" s="1"/>
  <c r="F538" i="1"/>
  <c r="I538" i="1"/>
  <c r="U538" i="1"/>
  <c r="A538" i="1" s="1"/>
  <c r="F539" i="1"/>
  <c r="I539" i="1"/>
  <c r="U539" i="1"/>
  <c r="A539" i="1" s="1"/>
  <c r="F540" i="1"/>
  <c r="I540" i="1"/>
  <c r="U540" i="1"/>
  <c r="A540" i="1" s="1"/>
  <c r="F541" i="1"/>
  <c r="I541" i="1"/>
  <c r="U541" i="1"/>
  <c r="A541" i="1" s="1"/>
  <c r="F542" i="1"/>
  <c r="I542" i="1"/>
  <c r="U542" i="1"/>
  <c r="A542" i="1" s="1"/>
  <c r="F543" i="1"/>
  <c r="I543" i="1"/>
  <c r="U543" i="1"/>
  <c r="A543" i="1" s="1"/>
  <c r="F544" i="1"/>
  <c r="I544" i="1"/>
  <c r="U544" i="1"/>
  <c r="A544" i="1" s="1"/>
  <c r="F545" i="1"/>
  <c r="I545" i="1"/>
  <c r="U545" i="1"/>
  <c r="A545" i="1" s="1"/>
  <c r="F546" i="1"/>
  <c r="I546" i="1"/>
  <c r="U546" i="1"/>
  <c r="A546" i="1" s="1"/>
  <c r="F547" i="1"/>
  <c r="I547" i="1"/>
  <c r="U547" i="1"/>
  <c r="A547" i="1" s="1"/>
  <c r="F548" i="1"/>
  <c r="I548" i="1"/>
  <c r="U548" i="1"/>
  <c r="A548" i="1" s="1"/>
  <c r="F549" i="1"/>
  <c r="I549" i="1"/>
  <c r="U549" i="1"/>
  <c r="A549" i="1" s="1"/>
  <c r="F550" i="1"/>
  <c r="I550" i="1"/>
  <c r="U550" i="1"/>
  <c r="A550" i="1" s="1"/>
  <c r="F551" i="1"/>
  <c r="I551" i="1"/>
  <c r="U551" i="1"/>
  <c r="A551" i="1" s="1"/>
  <c r="F552" i="1"/>
  <c r="I552" i="1"/>
  <c r="U552" i="1"/>
  <c r="A552" i="1" s="1"/>
  <c r="F553" i="1"/>
  <c r="I553" i="1"/>
  <c r="U553" i="1"/>
  <c r="A553" i="1" s="1"/>
  <c r="F554" i="1"/>
  <c r="I554" i="1"/>
  <c r="U554" i="1"/>
  <c r="A554" i="1" s="1"/>
  <c r="F555" i="1"/>
  <c r="I555" i="1"/>
  <c r="U555" i="1"/>
  <c r="A555" i="1" s="1"/>
  <c r="F556" i="1"/>
  <c r="I556" i="1"/>
  <c r="U556" i="1"/>
  <c r="A556" i="1" s="1"/>
  <c r="F557" i="1"/>
  <c r="I557" i="1"/>
  <c r="U557" i="1"/>
  <c r="A557" i="1" s="1"/>
  <c r="F558" i="1"/>
  <c r="I558" i="1"/>
  <c r="U558" i="1"/>
  <c r="A558" i="1" s="1"/>
  <c r="F559" i="1"/>
  <c r="I559" i="1"/>
  <c r="U559" i="1"/>
  <c r="A559" i="1" s="1"/>
  <c r="A560" i="1"/>
  <c r="F560" i="1"/>
  <c r="I560" i="1"/>
  <c r="U560" i="1"/>
  <c r="F561" i="1"/>
  <c r="I561" i="1"/>
  <c r="U561" i="1"/>
  <c r="A561" i="1" s="1"/>
  <c r="F562" i="1"/>
  <c r="I562" i="1"/>
  <c r="U562" i="1"/>
  <c r="A562" i="1" s="1"/>
  <c r="F563" i="1"/>
  <c r="I563" i="1"/>
  <c r="U563" i="1"/>
  <c r="A563" i="1" s="1"/>
  <c r="F564" i="1"/>
  <c r="I564" i="1"/>
  <c r="U564" i="1"/>
  <c r="A564" i="1" s="1"/>
  <c r="F565" i="1"/>
  <c r="I565" i="1"/>
  <c r="U565" i="1"/>
  <c r="A565" i="1" s="1"/>
  <c r="F566" i="1"/>
  <c r="I566" i="1"/>
  <c r="U566" i="1"/>
  <c r="A566" i="1" s="1"/>
  <c r="F567" i="1"/>
  <c r="I567" i="1"/>
  <c r="U567" i="1"/>
  <c r="A567" i="1" s="1"/>
  <c r="F568" i="1"/>
  <c r="I568" i="1"/>
  <c r="U568" i="1"/>
  <c r="A568" i="1" s="1"/>
  <c r="F569" i="1"/>
  <c r="I569" i="1"/>
  <c r="U569" i="1"/>
  <c r="A569" i="1" s="1"/>
  <c r="F570" i="1"/>
  <c r="I570" i="1"/>
  <c r="U570" i="1"/>
  <c r="A570" i="1" s="1"/>
  <c r="F571" i="1"/>
  <c r="I571" i="1"/>
  <c r="U571" i="1"/>
  <c r="A571" i="1" s="1"/>
  <c r="A572" i="1"/>
  <c r="F572" i="1"/>
  <c r="I572" i="1"/>
  <c r="U572" i="1"/>
  <c r="F573" i="1"/>
  <c r="I573" i="1"/>
  <c r="U573" i="1"/>
  <c r="A573" i="1" s="1"/>
  <c r="F574" i="1"/>
  <c r="I574" i="1"/>
  <c r="U574" i="1"/>
  <c r="A574" i="1" s="1"/>
  <c r="F575" i="1"/>
  <c r="I575" i="1"/>
  <c r="U575" i="1"/>
  <c r="A575" i="1" s="1"/>
  <c r="F576" i="1"/>
  <c r="I576" i="1"/>
  <c r="U576" i="1"/>
  <c r="A576" i="1" s="1"/>
  <c r="F577" i="1"/>
  <c r="I577" i="1"/>
  <c r="U577" i="1"/>
  <c r="A577" i="1" s="1"/>
  <c r="F578" i="1"/>
  <c r="I578" i="1"/>
  <c r="U578" i="1"/>
  <c r="A578" i="1" s="1"/>
  <c r="F579" i="1"/>
  <c r="I579" i="1"/>
  <c r="U579" i="1"/>
  <c r="A579" i="1" s="1"/>
  <c r="F580" i="1"/>
  <c r="I580" i="1"/>
  <c r="U580" i="1"/>
  <c r="A580" i="1" s="1"/>
  <c r="F581" i="1"/>
  <c r="I581" i="1"/>
  <c r="U581" i="1"/>
  <c r="A581" i="1" s="1"/>
  <c r="F582" i="1"/>
  <c r="I582" i="1"/>
  <c r="U582" i="1"/>
  <c r="A582" i="1" s="1"/>
  <c r="F583" i="1"/>
  <c r="I583" i="1"/>
  <c r="U583" i="1"/>
  <c r="A583" i="1" s="1"/>
  <c r="F584" i="1"/>
  <c r="I584" i="1"/>
  <c r="U584" i="1"/>
  <c r="A584" i="1" s="1"/>
  <c r="F585" i="1"/>
  <c r="I585" i="1"/>
  <c r="U585" i="1"/>
  <c r="A585" i="1" s="1"/>
  <c r="F586" i="1"/>
  <c r="I586" i="1"/>
  <c r="U586" i="1"/>
  <c r="A586" i="1" s="1"/>
  <c r="F587" i="1"/>
  <c r="I587" i="1"/>
  <c r="U587" i="1"/>
  <c r="A587" i="1" s="1"/>
  <c r="F588" i="1"/>
  <c r="I588" i="1"/>
  <c r="U588" i="1"/>
  <c r="A588" i="1" s="1"/>
  <c r="F589" i="1"/>
  <c r="I589" i="1"/>
  <c r="U589" i="1"/>
  <c r="A589" i="1" s="1"/>
  <c r="F590" i="1"/>
  <c r="I590" i="1"/>
  <c r="U590" i="1"/>
  <c r="A590" i="1" s="1"/>
  <c r="F591" i="1"/>
  <c r="I591" i="1"/>
  <c r="U591" i="1"/>
  <c r="A591" i="1" s="1"/>
  <c r="F592" i="1"/>
  <c r="I592" i="1"/>
  <c r="U592" i="1"/>
  <c r="A592" i="1" s="1"/>
  <c r="F593" i="1"/>
  <c r="I593" i="1"/>
  <c r="U593" i="1"/>
  <c r="A593" i="1" s="1"/>
  <c r="F594" i="1"/>
  <c r="I594" i="1"/>
  <c r="U594" i="1"/>
  <c r="A594" i="1" s="1"/>
  <c r="F595" i="1"/>
  <c r="I595" i="1"/>
  <c r="U595" i="1"/>
  <c r="A595" i="1" s="1"/>
  <c r="F596" i="1"/>
  <c r="I596" i="1"/>
  <c r="U596" i="1"/>
  <c r="A596" i="1" s="1"/>
  <c r="F597" i="1"/>
  <c r="I597" i="1"/>
  <c r="U597" i="1"/>
  <c r="A597" i="1" s="1"/>
  <c r="F598" i="1"/>
  <c r="I598" i="1"/>
  <c r="U598" i="1"/>
  <c r="A598" i="1" s="1"/>
  <c r="F599" i="1"/>
  <c r="I599" i="1"/>
  <c r="U599" i="1"/>
  <c r="A599" i="1" s="1"/>
  <c r="F600" i="1"/>
  <c r="I600" i="1"/>
  <c r="U600" i="1"/>
  <c r="A600" i="1" s="1"/>
  <c r="F601" i="1"/>
  <c r="I601" i="1"/>
  <c r="U601" i="1"/>
  <c r="A601" i="1" s="1"/>
  <c r="F602" i="1"/>
  <c r="I602" i="1"/>
  <c r="U602" i="1"/>
  <c r="A602" i="1" s="1"/>
  <c r="F603" i="1"/>
  <c r="I603" i="1"/>
  <c r="U603" i="1"/>
  <c r="A603" i="1" s="1"/>
  <c r="F604" i="1"/>
  <c r="I604" i="1"/>
  <c r="U604" i="1"/>
  <c r="A604" i="1" s="1"/>
  <c r="F605" i="1"/>
  <c r="I605" i="1"/>
  <c r="U605" i="1"/>
  <c r="A605" i="1" s="1"/>
  <c r="F606" i="1"/>
  <c r="I606" i="1"/>
  <c r="U606" i="1"/>
  <c r="A606" i="1" s="1"/>
  <c r="F607" i="1"/>
  <c r="I607" i="1"/>
  <c r="U607" i="1"/>
  <c r="A607" i="1" s="1"/>
  <c r="F608" i="1"/>
  <c r="I608" i="1"/>
  <c r="U608" i="1"/>
  <c r="A608" i="1" s="1"/>
  <c r="A609" i="1"/>
  <c r="F609" i="1"/>
  <c r="I609" i="1"/>
  <c r="U609" i="1"/>
  <c r="F610" i="1"/>
  <c r="I610" i="1"/>
  <c r="U610" i="1"/>
  <c r="A610" i="1" s="1"/>
  <c r="F611" i="1"/>
  <c r="I611" i="1"/>
  <c r="U611" i="1"/>
  <c r="A611" i="1" s="1"/>
  <c r="F612" i="1"/>
  <c r="I612" i="1"/>
  <c r="U612" i="1"/>
  <c r="A612" i="1" s="1"/>
  <c r="F613" i="1"/>
  <c r="I613" i="1"/>
  <c r="U613" i="1"/>
  <c r="A613" i="1" s="1"/>
  <c r="A614" i="1"/>
  <c r="F614" i="1"/>
  <c r="I614" i="1"/>
  <c r="U614" i="1"/>
  <c r="F615" i="1"/>
  <c r="I615" i="1"/>
  <c r="U615" i="1"/>
  <c r="A615" i="1" s="1"/>
  <c r="F616" i="1"/>
  <c r="I616" i="1"/>
  <c r="U616" i="1"/>
  <c r="A616" i="1" s="1"/>
  <c r="F617" i="1"/>
  <c r="I617" i="1"/>
  <c r="U617" i="1"/>
  <c r="A617" i="1" s="1"/>
  <c r="F618" i="1"/>
  <c r="I618" i="1"/>
  <c r="U618" i="1"/>
  <c r="A618" i="1" s="1"/>
  <c r="F619" i="1"/>
  <c r="I619" i="1"/>
  <c r="U619" i="1"/>
  <c r="A619" i="1" s="1"/>
  <c r="F620" i="1"/>
  <c r="I620" i="1"/>
  <c r="U620" i="1"/>
  <c r="A620" i="1" s="1"/>
  <c r="F621" i="1"/>
  <c r="I621" i="1"/>
  <c r="U621" i="1"/>
  <c r="A621" i="1" s="1"/>
  <c r="F622" i="1"/>
  <c r="I622" i="1"/>
  <c r="U622" i="1"/>
  <c r="A622" i="1" s="1"/>
  <c r="F623" i="1"/>
  <c r="I623" i="1"/>
  <c r="U623" i="1"/>
  <c r="A623" i="1" s="1"/>
  <c r="F624" i="1"/>
  <c r="I624" i="1"/>
  <c r="U624" i="1"/>
  <c r="A624" i="1" s="1"/>
  <c r="F625" i="1"/>
  <c r="I625" i="1"/>
  <c r="U625" i="1"/>
  <c r="A625" i="1" s="1"/>
  <c r="F626" i="1"/>
  <c r="I626" i="1"/>
  <c r="U626" i="1"/>
  <c r="A626" i="1" s="1"/>
  <c r="F627" i="1"/>
  <c r="I627" i="1"/>
  <c r="U627" i="1"/>
  <c r="A627" i="1" s="1"/>
  <c r="F628" i="1"/>
  <c r="I628" i="1"/>
  <c r="U628" i="1"/>
  <c r="A628" i="1" s="1"/>
  <c r="F629" i="1"/>
  <c r="I629" i="1"/>
  <c r="U629" i="1"/>
  <c r="A629" i="1" s="1"/>
  <c r="F630" i="1"/>
  <c r="I630" i="1"/>
  <c r="U630" i="1"/>
  <c r="A630" i="1" s="1"/>
  <c r="F631" i="1"/>
  <c r="I631" i="1"/>
  <c r="U631" i="1"/>
  <c r="A631" i="1" s="1"/>
  <c r="F632" i="1"/>
  <c r="I632" i="1"/>
  <c r="U632" i="1"/>
  <c r="A632" i="1" s="1"/>
  <c r="F633" i="1"/>
  <c r="I633" i="1"/>
  <c r="U633" i="1"/>
  <c r="A633" i="1" s="1"/>
  <c r="F634" i="1"/>
  <c r="I634" i="1"/>
  <c r="U634" i="1"/>
  <c r="A634" i="1" s="1"/>
  <c r="F635" i="1"/>
  <c r="I635" i="1"/>
  <c r="U635" i="1"/>
  <c r="A635" i="1" s="1"/>
  <c r="F636" i="1"/>
  <c r="I636" i="1"/>
  <c r="U636" i="1"/>
  <c r="A636" i="1" s="1"/>
  <c r="F637" i="1"/>
  <c r="I637" i="1"/>
  <c r="U637" i="1"/>
  <c r="A637" i="1" s="1"/>
  <c r="F638" i="1"/>
  <c r="I638" i="1"/>
  <c r="U638" i="1"/>
  <c r="A638" i="1" s="1"/>
  <c r="F639" i="1"/>
  <c r="I639" i="1"/>
  <c r="U639" i="1"/>
  <c r="A639" i="1" s="1"/>
  <c r="F640" i="1"/>
  <c r="I640" i="1"/>
  <c r="U640" i="1"/>
  <c r="A640" i="1" s="1"/>
  <c r="F641" i="1"/>
  <c r="I641" i="1"/>
  <c r="U641" i="1"/>
  <c r="A641" i="1" s="1"/>
  <c r="F642" i="1"/>
  <c r="I642" i="1"/>
  <c r="U642" i="1"/>
  <c r="A642" i="1" s="1"/>
  <c r="F643" i="1"/>
  <c r="I643" i="1"/>
  <c r="U643" i="1"/>
  <c r="A643" i="1" s="1"/>
  <c r="F644" i="1"/>
  <c r="I644" i="1"/>
  <c r="U644" i="1"/>
  <c r="A644" i="1" s="1"/>
  <c r="F645" i="1"/>
  <c r="I645" i="1"/>
  <c r="U645" i="1"/>
  <c r="A645" i="1" s="1"/>
  <c r="F646" i="1"/>
  <c r="I646" i="1"/>
  <c r="U646" i="1"/>
  <c r="A646" i="1" s="1"/>
  <c r="F647" i="1"/>
  <c r="I647" i="1"/>
  <c r="U647" i="1"/>
  <c r="A647" i="1" s="1"/>
  <c r="F648" i="1"/>
  <c r="I648" i="1"/>
  <c r="U648" i="1"/>
  <c r="A648" i="1" s="1"/>
  <c r="F649" i="1"/>
  <c r="I649" i="1"/>
  <c r="U649" i="1"/>
  <c r="A649" i="1" s="1"/>
  <c r="F650" i="1"/>
  <c r="I650" i="1"/>
  <c r="U650" i="1"/>
  <c r="A650" i="1" s="1"/>
  <c r="F651" i="1"/>
  <c r="I651" i="1"/>
  <c r="U651" i="1"/>
  <c r="A651" i="1" s="1"/>
  <c r="F652" i="1"/>
  <c r="I652" i="1"/>
  <c r="U652" i="1"/>
  <c r="A652" i="1" s="1"/>
  <c r="F653" i="1"/>
  <c r="I653" i="1"/>
  <c r="U653" i="1"/>
  <c r="A653" i="1" s="1"/>
  <c r="F654" i="1"/>
  <c r="I654" i="1"/>
  <c r="U654" i="1"/>
  <c r="A654" i="1" s="1"/>
  <c r="F655" i="1"/>
  <c r="I655" i="1"/>
  <c r="U655" i="1"/>
  <c r="A655" i="1" s="1"/>
  <c r="F656" i="1"/>
  <c r="I656" i="1"/>
  <c r="U656" i="1"/>
  <c r="A656" i="1" s="1"/>
  <c r="F657" i="1"/>
  <c r="I657" i="1"/>
  <c r="U657" i="1"/>
  <c r="A657" i="1" s="1"/>
  <c r="F658" i="1"/>
  <c r="I658" i="1"/>
  <c r="U658" i="1"/>
  <c r="A658" i="1" s="1"/>
  <c r="F659" i="1"/>
  <c r="I659" i="1"/>
  <c r="U659" i="1"/>
  <c r="A659" i="1" s="1"/>
  <c r="F660" i="1"/>
  <c r="I660" i="1"/>
  <c r="U660" i="1"/>
  <c r="A660" i="1" s="1"/>
  <c r="F661" i="1"/>
  <c r="I661" i="1"/>
  <c r="U661" i="1"/>
  <c r="A661" i="1" s="1"/>
  <c r="F662" i="1"/>
  <c r="I662" i="1"/>
  <c r="U662" i="1"/>
  <c r="A662" i="1" s="1"/>
  <c r="F663" i="1"/>
  <c r="I663" i="1"/>
  <c r="U663" i="1"/>
  <c r="A663" i="1" s="1"/>
  <c r="F664" i="1"/>
  <c r="I664" i="1"/>
  <c r="U664" i="1"/>
  <c r="A664" i="1" s="1"/>
  <c r="F665" i="1"/>
  <c r="I665" i="1"/>
  <c r="U665" i="1"/>
  <c r="A665" i="1" s="1"/>
  <c r="A666" i="1"/>
  <c r="F666" i="1"/>
  <c r="I666" i="1"/>
  <c r="U666" i="1"/>
  <c r="F667" i="1"/>
  <c r="I667" i="1"/>
  <c r="U667" i="1"/>
  <c r="A667" i="1" s="1"/>
  <c r="F668" i="1"/>
  <c r="I668" i="1"/>
  <c r="U668" i="1"/>
  <c r="A668" i="1" s="1"/>
  <c r="F669" i="1"/>
  <c r="I669" i="1"/>
  <c r="U669" i="1"/>
  <c r="A669" i="1" s="1"/>
  <c r="F670" i="1"/>
  <c r="I670" i="1"/>
  <c r="U670" i="1"/>
  <c r="A670" i="1" s="1"/>
  <c r="F671" i="1"/>
  <c r="I671" i="1"/>
  <c r="U671" i="1"/>
  <c r="A671" i="1" s="1"/>
  <c r="F672" i="1"/>
  <c r="I672" i="1"/>
  <c r="U672" i="1"/>
  <c r="A672" i="1" s="1"/>
  <c r="F673" i="1"/>
  <c r="I673" i="1"/>
  <c r="U673" i="1"/>
  <c r="A673" i="1" s="1"/>
  <c r="F674" i="1"/>
  <c r="I674" i="1"/>
  <c r="U674" i="1"/>
  <c r="A674" i="1" s="1"/>
  <c r="F675" i="1"/>
  <c r="I675" i="1"/>
  <c r="U675" i="1"/>
  <c r="A675" i="1" s="1"/>
  <c r="F676" i="1"/>
  <c r="I676" i="1"/>
  <c r="U676" i="1"/>
  <c r="A676" i="1" s="1"/>
  <c r="F677" i="1"/>
  <c r="I677" i="1"/>
  <c r="U677" i="1"/>
  <c r="A677" i="1" s="1"/>
  <c r="F678" i="1"/>
  <c r="I678" i="1"/>
  <c r="U678" i="1"/>
  <c r="A678" i="1" s="1"/>
  <c r="F679" i="1"/>
  <c r="I679" i="1"/>
  <c r="U679" i="1"/>
  <c r="A679" i="1" s="1"/>
  <c r="F680" i="1"/>
  <c r="I680" i="1"/>
  <c r="U680" i="1"/>
  <c r="A680" i="1" s="1"/>
  <c r="F681" i="1"/>
  <c r="I681" i="1"/>
  <c r="U681" i="1"/>
  <c r="A681" i="1" s="1"/>
  <c r="F682" i="1"/>
  <c r="I682" i="1"/>
  <c r="U682" i="1"/>
  <c r="A682" i="1" s="1"/>
  <c r="F683" i="1"/>
  <c r="I683" i="1"/>
  <c r="U683" i="1"/>
  <c r="A683" i="1" s="1"/>
  <c r="F684" i="1"/>
  <c r="I684" i="1"/>
  <c r="U684" i="1"/>
  <c r="A684" i="1" s="1"/>
  <c r="F685" i="1"/>
  <c r="I685" i="1"/>
  <c r="U685" i="1"/>
  <c r="A685" i="1" s="1"/>
  <c r="F686" i="1"/>
  <c r="I686" i="1"/>
  <c r="U686" i="1"/>
  <c r="A686" i="1" s="1"/>
  <c r="F687" i="1"/>
  <c r="I687" i="1"/>
  <c r="U687" i="1"/>
  <c r="A687" i="1" s="1"/>
  <c r="F688" i="1"/>
  <c r="I688" i="1"/>
  <c r="U688" i="1"/>
  <c r="A688" i="1" s="1"/>
  <c r="F689" i="1"/>
  <c r="I689" i="1"/>
  <c r="U689" i="1"/>
  <c r="A689" i="1" s="1"/>
  <c r="F690" i="1"/>
  <c r="I690" i="1"/>
  <c r="U690" i="1"/>
  <c r="A690" i="1" s="1"/>
  <c r="F691" i="1"/>
  <c r="I691" i="1"/>
  <c r="U691" i="1"/>
  <c r="A691" i="1" s="1"/>
  <c r="F692" i="1"/>
  <c r="I692" i="1"/>
  <c r="U692" i="1"/>
  <c r="A692" i="1" s="1"/>
  <c r="F693" i="1"/>
  <c r="I693" i="1"/>
  <c r="U693" i="1"/>
  <c r="A693" i="1" s="1"/>
  <c r="F694" i="1"/>
  <c r="I694" i="1"/>
  <c r="U694" i="1"/>
  <c r="A694" i="1" s="1"/>
  <c r="F695" i="1"/>
  <c r="I695" i="1"/>
  <c r="U695" i="1"/>
  <c r="A695" i="1" s="1"/>
  <c r="F696" i="1"/>
  <c r="I696" i="1"/>
  <c r="U696" i="1"/>
  <c r="A696" i="1" s="1"/>
  <c r="F697" i="1"/>
  <c r="I697" i="1"/>
  <c r="U697" i="1"/>
  <c r="A697" i="1" s="1"/>
  <c r="F698" i="1"/>
  <c r="I698" i="1"/>
  <c r="U698" i="1"/>
  <c r="A698" i="1" s="1"/>
  <c r="F699" i="1"/>
  <c r="I699" i="1"/>
  <c r="U699" i="1"/>
  <c r="A699" i="1" s="1"/>
  <c r="F700" i="1"/>
  <c r="I700" i="1"/>
  <c r="U700" i="1"/>
  <c r="A700" i="1" s="1"/>
  <c r="F701" i="1"/>
  <c r="I701" i="1"/>
  <c r="U701" i="1"/>
  <c r="A701" i="1" s="1"/>
  <c r="F702" i="1"/>
  <c r="I702" i="1"/>
  <c r="U702" i="1"/>
  <c r="A702" i="1" s="1"/>
  <c r="F703" i="1"/>
  <c r="I703" i="1"/>
  <c r="U703" i="1"/>
  <c r="A703" i="1" s="1"/>
  <c r="F704" i="1"/>
  <c r="I704" i="1"/>
  <c r="U704" i="1"/>
  <c r="A704" i="1" s="1"/>
  <c r="F705" i="1"/>
  <c r="I705" i="1"/>
  <c r="U705" i="1"/>
  <c r="A705" i="1" s="1"/>
  <c r="F706" i="1"/>
  <c r="I706" i="1"/>
  <c r="U706" i="1"/>
  <c r="A706" i="1" s="1"/>
  <c r="F707" i="1"/>
  <c r="I707" i="1"/>
  <c r="U707" i="1"/>
  <c r="A707" i="1" s="1"/>
  <c r="F708" i="1"/>
  <c r="I708" i="1"/>
  <c r="U708" i="1"/>
  <c r="A708" i="1" s="1"/>
  <c r="A709" i="1"/>
  <c r="F709" i="1"/>
  <c r="I709" i="1"/>
  <c r="U709" i="1"/>
  <c r="F710" i="1"/>
  <c r="I710" i="1"/>
  <c r="U710" i="1"/>
  <c r="A710" i="1" s="1"/>
  <c r="F711" i="1"/>
  <c r="I711" i="1"/>
  <c r="U711" i="1"/>
  <c r="A711" i="1" s="1"/>
  <c r="F712" i="1"/>
  <c r="I712" i="1"/>
  <c r="U712" i="1"/>
  <c r="A712" i="1" s="1"/>
  <c r="F713" i="1"/>
  <c r="I713" i="1"/>
  <c r="U713" i="1"/>
  <c r="A713" i="1" s="1"/>
  <c r="F714" i="1"/>
  <c r="I714" i="1"/>
  <c r="U714" i="1"/>
  <c r="A714" i="1" s="1"/>
  <c r="F715" i="1"/>
  <c r="I715" i="1"/>
  <c r="U715" i="1"/>
  <c r="A715" i="1" s="1"/>
  <c r="F716" i="1"/>
  <c r="I716" i="1"/>
  <c r="U716" i="1"/>
  <c r="A716" i="1" s="1"/>
  <c r="F717" i="1"/>
  <c r="I717" i="1"/>
  <c r="U717" i="1"/>
  <c r="A717" i="1" s="1"/>
  <c r="F718" i="1"/>
  <c r="I718" i="1"/>
  <c r="U718" i="1"/>
  <c r="A718" i="1" s="1"/>
  <c r="F719" i="1"/>
  <c r="I719" i="1"/>
  <c r="U719" i="1"/>
  <c r="A719" i="1" s="1"/>
  <c r="F720" i="1"/>
  <c r="I720" i="1"/>
  <c r="U720" i="1"/>
  <c r="A720" i="1" s="1"/>
  <c r="F721" i="1"/>
  <c r="I721" i="1"/>
  <c r="U721" i="1"/>
  <c r="A721" i="1" s="1"/>
  <c r="F722" i="1"/>
  <c r="I722" i="1"/>
  <c r="U722" i="1"/>
  <c r="A722" i="1" s="1"/>
  <c r="F723" i="1"/>
  <c r="I723" i="1"/>
  <c r="U723" i="1"/>
  <c r="A723" i="1" s="1"/>
  <c r="F724" i="1"/>
  <c r="I724" i="1"/>
  <c r="U724" i="1"/>
  <c r="A724" i="1" s="1"/>
  <c r="F725" i="1"/>
  <c r="I725" i="1"/>
  <c r="U725" i="1"/>
  <c r="A725" i="1" s="1"/>
  <c r="F726" i="1"/>
  <c r="I726" i="1"/>
  <c r="U726" i="1"/>
  <c r="A726" i="1" s="1"/>
  <c r="F727" i="1"/>
  <c r="I727" i="1"/>
  <c r="U727" i="1"/>
  <c r="A727" i="1" s="1"/>
  <c r="F728" i="1"/>
  <c r="I728" i="1"/>
  <c r="U728" i="1"/>
  <c r="A728" i="1" s="1"/>
  <c r="F729" i="1"/>
  <c r="I729" i="1"/>
  <c r="U729" i="1"/>
  <c r="A729" i="1" s="1"/>
  <c r="F730" i="1"/>
  <c r="I730" i="1"/>
  <c r="U730" i="1"/>
  <c r="A730" i="1" s="1"/>
  <c r="F731" i="1"/>
  <c r="I731" i="1"/>
  <c r="U731" i="1"/>
  <c r="A731" i="1" s="1"/>
  <c r="F732" i="1"/>
  <c r="I732" i="1"/>
  <c r="U732" i="1"/>
  <c r="A732" i="1" s="1"/>
  <c r="F733" i="1"/>
  <c r="I733" i="1"/>
  <c r="U733" i="1"/>
  <c r="A733" i="1" s="1"/>
  <c r="F734" i="1"/>
  <c r="I734" i="1"/>
  <c r="U734" i="1"/>
  <c r="A734" i="1" s="1"/>
  <c r="F735" i="1"/>
  <c r="I735" i="1"/>
  <c r="U735" i="1"/>
  <c r="A735" i="1" s="1"/>
  <c r="F736" i="1"/>
  <c r="I736" i="1"/>
  <c r="U736" i="1"/>
  <c r="A736" i="1" s="1"/>
  <c r="F737" i="1"/>
  <c r="I737" i="1"/>
  <c r="U737" i="1"/>
  <c r="A737" i="1" s="1"/>
  <c r="F738" i="1"/>
  <c r="I738" i="1"/>
  <c r="U738" i="1"/>
  <c r="A738" i="1" s="1"/>
  <c r="A739" i="1"/>
  <c r="F739" i="1"/>
  <c r="I739" i="1"/>
  <c r="U739" i="1"/>
  <c r="F740" i="1"/>
  <c r="I740" i="1"/>
  <c r="U740" i="1"/>
  <c r="A740" i="1" s="1"/>
  <c r="F741" i="1"/>
  <c r="I741" i="1"/>
  <c r="U741" i="1"/>
  <c r="A741" i="1" s="1"/>
  <c r="F742" i="1"/>
  <c r="I742" i="1"/>
  <c r="U742" i="1"/>
  <c r="A742" i="1" s="1"/>
  <c r="F743" i="1"/>
  <c r="I743" i="1"/>
  <c r="U743" i="1"/>
  <c r="A743" i="1" s="1"/>
  <c r="F744" i="1"/>
  <c r="I744" i="1"/>
  <c r="U744" i="1"/>
  <c r="A744" i="1" s="1"/>
  <c r="F745" i="1"/>
  <c r="I745" i="1"/>
  <c r="U745" i="1"/>
  <c r="A745" i="1" s="1"/>
  <c r="F746" i="1"/>
  <c r="I746" i="1"/>
  <c r="U746" i="1"/>
  <c r="A746" i="1" s="1"/>
  <c r="F747" i="1"/>
  <c r="I747" i="1"/>
  <c r="U747" i="1"/>
  <c r="A747" i="1" s="1"/>
  <c r="F748" i="1"/>
  <c r="I748" i="1"/>
  <c r="U748" i="1"/>
  <c r="A748" i="1" s="1"/>
  <c r="F749" i="1"/>
  <c r="I749" i="1"/>
  <c r="U749" i="1"/>
  <c r="A749" i="1" s="1"/>
  <c r="F750" i="1"/>
  <c r="I750" i="1"/>
  <c r="U750" i="1"/>
  <c r="A750" i="1" s="1"/>
  <c r="F751" i="1"/>
  <c r="I751" i="1"/>
  <c r="U751" i="1"/>
  <c r="A751" i="1" s="1"/>
  <c r="F752" i="1"/>
  <c r="I752" i="1"/>
  <c r="U752" i="1"/>
  <c r="A752" i="1" s="1"/>
  <c r="F753" i="1"/>
  <c r="I753" i="1"/>
  <c r="U753" i="1"/>
  <c r="A753" i="1" s="1"/>
  <c r="F754" i="1"/>
  <c r="I754" i="1"/>
  <c r="U754" i="1"/>
  <c r="A754" i="1" s="1"/>
  <c r="F755" i="1"/>
  <c r="I755" i="1"/>
  <c r="U755" i="1"/>
  <c r="A755" i="1" s="1"/>
  <c r="F756" i="1"/>
  <c r="I756" i="1"/>
  <c r="U756" i="1"/>
  <c r="A756" i="1" s="1"/>
  <c r="F757" i="1"/>
  <c r="I757" i="1"/>
  <c r="U757" i="1"/>
  <c r="A757" i="1" s="1"/>
  <c r="F758" i="1"/>
  <c r="I758" i="1"/>
  <c r="U758" i="1"/>
  <c r="A758" i="1" s="1"/>
  <c r="F759" i="1"/>
  <c r="I759" i="1"/>
  <c r="U759" i="1"/>
  <c r="A759" i="1" s="1"/>
  <c r="F760" i="1"/>
  <c r="I760" i="1"/>
  <c r="U760" i="1"/>
  <c r="A760" i="1" s="1"/>
  <c r="F761" i="1"/>
  <c r="I761" i="1"/>
  <c r="U761" i="1"/>
  <c r="A761" i="1" s="1"/>
  <c r="F762" i="1"/>
  <c r="I762" i="1"/>
  <c r="U762" i="1"/>
  <c r="A762" i="1" s="1"/>
  <c r="F763" i="1"/>
  <c r="I763" i="1"/>
  <c r="U763" i="1"/>
  <c r="A763" i="1" s="1"/>
  <c r="F764" i="1"/>
  <c r="I764" i="1"/>
  <c r="U764" i="1"/>
  <c r="A764" i="1" s="1"/>
  <c r="F765" i="1"/>
  <c r="I765" i="1"/>
  <c r="U765" i="1"/>
  <c r="A765" i="1" s="1"/>
  <c r="F766" i="1"/>
  <c r="I766" i="1"/>
  <c r="U766" i="1"/>
  <c r="A766" i="1" s="1"/>
  <c r="F767" i="1"/>
  <c r="I767" i="1"/>
  <c r="U767" i="1"/>
  <c r="A767" i="1" s="1"/>
  <c r="F768" i="1"/>
  <c r="I768" i="1"/>
  <c r="U768" i="1"/>
  <c r="A768" i="1" s="1"/>
  <c r="F769" i="1"/>
  <c r="I769" i="1"/>
  <c r="U769" i="1"/>
  <c r="A769" i="1" s="1"/>
  <c r="F770" i="1"/>
  <c r="I770" i="1"/>
  <c r="U770" i="1"/>
  <c r="A770" i="1" s="1"/>
  <c r="F771" i="1"/>
  <c r="I771" i="1"/>
  <c r="U771" i="1"/>
  <c r="A771" i="1" s="1"/>
  <c r="F772" i="1"/>
  <c r="I772" i="1"/>
  <c r="U772" i="1"/>
  <c r="A772" i="1" s="1"/>
  <c r="F773" i="1"/>
  <c r="I773" i="1"/>
  <c r="U773" i="1"/>
  <c r="A773" i="1" s="1"/>
  <c r="F774" i="1"/>
  <c r="I774" i="1"/>
  <c r="U774" i="1"/>
  <c r="A774" i="1" s="1"/>
  <c r="F775" i="1"/>
  <c r="I775" i="1"/>
  <c r="U775" i="1"/>
  <c r="A775" i="1" s="1"/>
  <c r="F776" i="1"/>
  <c r="I776" i="1"/>
  <c r="U776" i="1"/>
  <c r="A776" i="1" s="1"/>
  <c r="F777" i="1"/>
  <c r="I777" i="1"/>
  <c r="U777" i="1"/>
  <c r="A777" i="1" s="1"/>
  <c r="F778" i="1"/>
  <c r="I778" i="1"/>
  <c r="U778" i="1"/>
  <c r="A778" i="1" s="1"/>
  <c r="F779" i="1"/>
  <c r="I779" i="1"/>
  <c r="U779" i="1"/>
  <c r="A779" i="1" s="1"/>
  <c r="F780" i="1"/>
  <c r="I780" i="1"/>
  <c r="U780" i="1"/>
  <c r="A780" i="1" s="1"/>
  <c r="F781" i="1"/>
  <c r="I781" i="1"/>
  <c r="U781" i="1"/>
  <c r="A781" i="1" s="1"/>
  <c r="F782" i="1"/>
  <c r="I782" i="1"/>
  <c r="U782" i="1"/>
  <c r="A782" i="1" s="1"/>
  <c r="F783" i="1"/>
  <c r="I783" i="1"/>
  <c r="U783" i="1"/>
  <c r="A783" i="1" s="1"/>
  <c r="F784" i="1"/>
  <c r="I784" i="1"/>
  <c r="U784" i="1"/>
  <c r="A784" i="1" s="1"/>
  <c r="F785" i="1"/>
  <c r="I785" i="1"/>
  <c r="U785" i="1"/>
  <c r="A785" i="1" s="1"/>
  <c r="F786" i="1"/>
  <c r="I786" i="1"/>
  <c r="U786" i="1"/>
  <c r="A786" i="1" s="1"/>
  <c r="F787" i="1"/>
  <c r="I787" i="1"/>
  <c r="U787" i="1"/>
  <c r="A787" i="1" s="1"/>
  <c r="F788" i="1"/>
  <c r="I788" i="1"/>
  <c r="U788" i="1"/>
  <c r="A788" i="1" s="1"/>
  <c r="F789" i="1"/>
  <c r="I789" i="1"/>
  <c r="U789" i="1"/>
  <c r="A789" i="1" s="1"/>
  <c r="F790" i="1"/>
  <c r="I790" i="1"/>
  <c r="U790" i="1"/>
  <c r="A790" i="1" s="1"/>
  <c r="F791" i="1"/>
  <c r="I791" i="1"/>
  <c r="U791" i="1"/>
  <c r="A791" i="1" s="1"/>
  <c r="F792" i="1"/>
  <c r="I792" i="1"/>
  <c r="U792" i="1"/>
  <c r="A792" i="1" s="1"/>
  <c r="F793" i="1"/>
  <c r="I793" i="1"/>
  <c r="U793" i="1"/>
  <c r="A793" i="1" s="1"/>
  <c r="F794" i="1"/>
  <c r="I794" i="1"/>
  <c r="U794" i="1"/>
  <c r="A794" i="1" s="1"/>
  <c r="F795" i="1"/>
  <c r="I795" i="1"/>
  <c r="U795" i="1"/>
  <c r="A795" i="1" s="1"/>
  <c r="F796" i="1"/>
  <c r="I796" i="1"/>
  <c r="U796" i="1"/>
  <c r="A796" i="1" s="1"/>
  <c r="F797" i="1"/>
  <c r="I797" i="1"/>
  <c r="U797" i="1"/>
  <c r="A797" i="1" s="1"/>
  <c r="A798" i="1"/>
  <c r="F798" i="1"/>
  <c r="I798" i="1"/>
  <c r="U798" i="1"/>
  <c r="F799" i="1"/>
  <c r="I799" i="1"/>
  <c r="U799" i="1"/>
  <c r="A799" i="1" s="1"/>
  <c r="F800" i="1"/>
  <c r="I800" i="1"/>
  <c r="U800" i="1"/>
  <c r="A800" i="1" s="1"/>
  <c r="F801" i="1"/>
  <c r="I801" i="1"/>
  <c r="U801" i="1"/>
  <c r="A801" i="1" s="1"/>
  <c r="F802" i="1"/>
  <c r="I802" i="1"/>
  <c r="U802" i="1"/>
  <c r="A802" i="1" s="1"/>
  <c r="F803" i="1"/>
  <c r="I803" i="1"/>
  <c r="U803" i="1"/>
  <c r="A803" i="1" s="1"/>
  <c r="F804" i="1"/>
  <c r="I804" i="1"/>
  <c r="U804" i="1"/>
  <c r="A804" i="1" s="1"/>
  <c r="F805" i="1"/>
  <c r="I805" i="1"/>
  <c r="U805" i="1"/>
  <c r="A805" i="1" s="1"/>
  <c r="F806" i="1"/>
  <c r="I806" i="1"/>
  <c r="U806" i="1"/>
  <c r="A806" i="1" s="1"/>
  <c r="F807" i="1"/>
  <c r="I807" i="1"/>
  <c r="U807" i="1"/>
  <c r="A807" i="1" s="1"/>
  <c r="F808" i="1"/>
  <c r="I808" i="1"/>
  <c r="U808" i="1"/>
  <c r="A808" i="1" s="1"/>
  <c r="F809" i="1"/>
  <c r="I809" i="1"/>
  <c r="U809" i="1"/>
  <c r="A809" i="1" s="1"/>
  <c r="F810" i="1"/>
  <c r="I810" i="1"/>
  <c r="U810" i="1"/>
  <c r="A810" i="1" s="1"/>
  <c r="F811" i="1"/>
  <c r="I811" i="1"/>
  <c r="U811" i="1"/>
  <c r="A811" i="1" s="1"/>
  <c r="F812" i="1"/>
  <c r="I812" i="1"/>
  <c r="U812" i="1"/>
  <c r="A812" i="1" s="1"/>
  <c r="F813" i="1"/>
  <c r="I813" i="1"/>
  <c r="U813" i="1"/>
  <c r="A813" i="1" s="1"/>
  <c r="F814" i="1"/>
  <c r="I814" i="1"/>
  <c r="U814" i="1"/>
  <c r="A814" i="1" s="1"/>
  <c r="F815" i="1"/>
  <c r="I815" i="1"/>
  <c r="U815" i="1"/>
  <c r="A815" i="1" s="1"/>
  <c r="F816" i="1"/>
  <c r="I816" i="1"/>
  <c r="U816" i="1"/>
  <c r="A816" i="1" s="1"/>
  <c r="F817" i="1"/>
  <c r="I817" i="1"/>
  <c r="U817" i="1"/>
  <c r="A817" i="1" s="1"/>
  <c r="F818" i="1"/>
  <c r="I818" i="1"/>
  <c r="U818" i="1"/>
  <c r="A818" i="1" s="1"/>
  <c r="F819" i="1"/>
  <c r="I819" i="1"/>
  <c r="U819" i="1"/>
  <c r="A819" i="1" s="1"/>
  <c r="F820" i="1"/>
  <c r="I820" i="1"/>
  <c r="U820" i="1"/>
  <c r="A820" i="1" s="1"/>
  <c r="F821" i="1"/>
  <c r="I821" i="1"/>
  <c r="U821" i="1"/>
  <c r="A821" i="1" s="1"/>
  <c r="F822" i="1"/>
  <c r="I822" i="1"/>
  <c r="U822" i="1"/>
  <c r="A822" i="1" s="1"/>
  <c r="F823" i="1"/>
  <c r="I823" i="1"/>
  <c r="U823" i="1"/>
  <c r="A823" i="1" s="1"/>
  <c r="F824" i="1"/>
  <c r="I824" i="1"/>
  <c r="U824" i="1"/>
  <c r="A824" i="1" s="1"/>
  <c r="F825" i="1"/>
  <c r="I825" i="1"/>
  <c r="U825" i="1"/>
  <c r="A825" i="1" s="1"/>
  <c r="F826" i="1"/>
  <c r="I826" i="1"/>
  <c r="U826" i="1"/>
  <c r="A826" i="1" s="1"/>
  <c r="F827" i="1"/>
  <c r="I827" i="1"/>
  <c r="U827" i="1"/>
  <c r="A827" i="1" s="1"/>
  <c r="F828" i="1"/>
  <c r="I828" i="1"/>
  <c r="U828" i="1"/>
  <c r="A828" i="1" s="1"/>
  <c r="F829" i="1"/>
  <c r="I829" i="1"/>
  <c r="U829" i="1"/>
  <c r="A829" i="1" s="1"/>
  <c r="F830" i="1"/>
  <c r="I830" i="1"/>
  <c r="U830" i="1"/>
  <c r="A830" i="1" s="1"/>
  <c r="F831" i="1"/>
  <c r="I831" i="1"/>
  <c r="U831" i="1"/>
  <c r="A831" i="1" s="1"/>
  <c r="F832" i="1"/>
  <c r="I832" i="1"/>
  <c r="U832" i="1"/>
  <c r="A832" i="1" s="1"/>
  <c r="F833" i="1"/>
  <c r="I833" i="1"/>
  <c r="U833" i="1"/>
  <c r="A833" i="1" s="1"/>
  <c r="F834" i="1"/>
  <c r="I834" i="1"/>
  <c r="U834" i="1"/>
  <c r="A834" i="1" s="1"/>
  <c r="F835" i="1"/>
  <c r="I835" i="1"/>
  <c r="U835" i="1"/>
  <c r="A835" i="1" s="1"/>
  <c r="F836" i="1"/>
  <c r="I836" i="1"/>
  <c r="U836" i="1"/>
  <c r="A836" i="1" s="1"/>
  <c r="F837" i="1"/>
  <c r="I837" i="1"/>
  <c r="U837" i="1"/>
  <c r="A837" i="1" s="1"/>
  <c r="F838" i="1"/>
  <c r="I838" i="1"/>
  <c r="U838" i="1"/>
  <c r="A838" i="1" s="1"/>
  <c r="F839" i="1"/>
  <c r="I839" i="1"/>
  <c r="U839" i="1"/>
  <c r="A839" i="1" s="1"/>
  <c r="F840" i="1"/>
  <c r="I840" i="1"/>
  <c r="U840" i="1"/>
  <c r="A840" i="1" s="1"/>
  <c r="F841" i="1"/>
  <c r="I841" i="1"/>
  <c r="U841" i="1"/>
  <c r="A841" i="1" s="1"/>
  <c r="F842" i="1"/>
  <c r="I842" i="1"/>
  <c r="U842" i="1"/>
  <c r="A842" i="1" s="1"/>
  <c r="F843" i="1"/>
  <c r="I843" i="1"/>
  <c r="U843" i="1"/>
  <c r="A843" i="1" s="1"/>
  <c r="F844" i="1"/>
  <c r="I844" i="1"/>
  <c r="U844" i="1"/>
  <c r="A844" i="1" s="1"/>
  <c r="F845" i="1"/>
  <c r="I845" i="1"/>
  <c r="U845" i="1"/>
  <c r="A845" i="1" s="1"/>
  <c r="F846" i="1"/>
  <c r="I846" i="1"/>
  <c r="U846" i="1"/>
  <c r="A846" i="1" s="1"/>
  <c r="F847" i="1"/>
  <c r="I847" i="1"/>
  <c r="U847" i="1"/>
  <c r="A847" i="1" s="1"/>
  <c r="F848" i="1"/>
  <c r="I848" i="1"/>
  <c r="U848" i="1"/>
  <c r="A848" i="1" s="1"/>
  <c r="F849" i="1"/>
  <c r="I849" i="1"/>
  <c r="U849" i="1"/>
  <c r="A849" i="1" s="1"/>
  <c r="F850" i="1"/>
  <c r="I850" i="1"/>
  <c r="U850" i="1"/>
  <c r="A850" i="1" s="1"/>
  <c r="F851" i="1"/>
  <c r="I851" i="1"/>
  <c r="U851" i="1"/>
  <c r="A851" i="1" s="1"/>
  <c r="F852" i="1"/>
  <c r="I852" i="1"/>
  <c r="U852" i="1"/>
  <c r="A852" i="1" s="1"/>
  <c r="F853" i="1"/>
  <c r="I853" i="1"/>
  <c r="U853" i="1"/>
  <c r="A853" i="1" s="1"/>
  <c r="F854" i="1"/>
  <c r="I854" i="1"/>
  <c r="U854" i="1"/>
  <c r="A854" i="1" s="1"/>
  <c r="F855" i="1"/>
  <c r="I855" i="1"/>
  <c r="U855" i="1"/>
  <c r="A855" i="1" s="1"/>
  <c r="F856" i="1"/>
  <c r="I856" i="1"/>
  <c r="U856" i="1"/>
  <c r="A856" i="1" s="1"/>
  <c r="F857" i="1"/>
  <c r="I857" i="1"/>
  <c r="U857" i="1"/>
  <c r="A857" i="1" s="1"/>
  <c r="F858" i="1"/>
  <c r="I858" i="1"/>
  <c r="U858" i="1"/>
  <c r="A858" i="1" s="1"/>
  <c r="F859" i="1"/>
  <c r="I859" i="1"/>
  <c r="U859" i="1"/>
  <c r="A859" i="1" s="1"/>
  <c r="F860" i="1"/>
  <c r="I860" i="1"/>
  <c r="U860" i="1"/>
  <c r="A860" i="1" s="1"/>
  <c r="F861" i="1"/>
  <c r="I861" i="1"/>
  <c r="U861" i="1"/>
  <c r="A861" i="1" s="1"/>
  <c r="F862" i="1"/>
  <c r="I862" i="1"/>
  <c r="U862" i="1"/>
  <c r="A862" i="1" s="1"/>
  <c r="F863" i="1"/>
  <c r="I863" i="1"/>
  <c r="U863" i="1"/>
  <c r="A863" i="1" s="1"/>
  <c r="F864" i="1"/>
  <c r="I864" i="1"/>
  <c r="U864" i="1"/>
  <c r="A864" i="1" s="1"/>
  <c r="F865" i="1"/>
  <c r="I865" i="1"/>
  <c r="U865" i="1"/>
  <c r="A865" i="1" s="1"/>
  <c r="F866" i="1"/>
  <c r="I866" i="1"/>
  <c r="U866" i="1"/>
  <c r="A866" i="1" s="1"/>
  <c r="F867" i="1"/>
  <c r="I867" i="1"/>
  <c r="U867" i="1"/>
  <c r="A867" i="1" s="1"/>
  <c r="F868" i="1"/>
  <c r="I868" i="1"/>
  <c r="U868" i="1"/>
  <c r="A868" i="1" s="1"/>
  <c r="F869" i="1"/>
  <c r="I869" i="1"/>
  <c r="U869" i="1"/>
  <c r="A869" i="1" s="1"/>
  <c r="F870" i="1"/>
  <c r="I870" i="1"/>
  <c r="U870" i="1"/>
  <c r="A870" i="1" s="1"/>
  <c r="F871" i="1"/>
  <c r="I871" i="1"/>
  <c r="U871" i="1"/>
  <c r="A871" i="1" s="1"/>
  <c r="F872" i="1"/>
  <c r="I872" i="1"/>
  <c r="U872" i="1"/>
  <c r="A872" i="1" s="1"/>
  <c r="F873" i="1"/>
  <c r="I873" i="1"/>
  <c r="U873" i="1"/>
  <c r="A873" i="1" s="1"/>
  <c r="F874" i="1"/>
  <c r="I874" i="1"/>
  <c r="U874" i="1"/>
  <c r="A874" i="1" s="1"/>
  <c r="F875" i="1"/>
  <c r="I875" i="1"/>
  <c r="U875" i="1"/>
  <c r="A875" i="1" s="1"/>
  <c r="A876" i="1"/>
  <c r="F876" i="1"/>
  <c r="I876" i="1"/>
  <c r="U876" i="1"/>
  <c r="F877" i="1"/>
  <c r="I877" i="1"/>
  <c r="U877" i="1"/>
  <c r="A877" i="1" s="1"/>
  <c r="F878" i="1"/>
  <c r="I878" i="1"/>
  <c r="U878" i="1"/>
  <c r="A878" i="1" s="1"/>
  <c r="F879" i="1"/>
  <c r="I879" i="1"/>
  <c r="U879" i="1"/>
  <c r="A879" i="1" s="1"/>
  <c r="F880" i="1"/>
  <c r="I880" i="1"/>
  <c r="U880" i="1"/>
  <c r="A880" i="1" s="1"/>
  <c r="F881" i="1"/>
  <c r="I881" i="1"/>
  <c r="U881" i="1"/>
  <c r="A881" i="1" s="1"/>
  <c r="F882" i="1"/>
  <c r="I882" i="1"/>
  <c r="U882" i="1"/>
  <c r="A882" i="1" s="1"/>
  <c r="F883" i="1"/>
  <c r="I883" i="1"/>
  <c r="U883" i="1"/>
  <c r="A883" i="1" s="1"/>
  <c r="F884" i="1"/>
  <c r="I884" i="1"/>
  <c r="U884" i="1"/>
  <c r="A884" i="1" s="1"/>
  <c r="F885" i="1"/>
  <c r="I885" i="1"/>
  <c r="U885" i="1"/>
  <c r="A885" i="1" s="1"/>
  <c r="F886" i="1"/>
  <c r="I886" i="1"/>
  <c r="U886" i="1"/>
  <c r="A886" i="1" s="1"/>
  <c r="F887" i="1"/>
  <c r="I887" i="1"/>
  <c r="U887" i="1"/>
  <c r="A887" i="1" s="1"/>
  <c r="F888" i="1"/>
  <c r="I888" i="1"/>
  <c r="U888" i="1"/>
  <c r="A888" i="1" s="1"/>
  <c r="F889" i="1"/>
  <c r="I889" i="1"/>
  <c r="U889" i="1"/>
  <c r="A889" i="1" s="1"/>
  <c r="F890" i="1"/>
  <c r="I890" i="1"/>
  <c r="U890" i="1"/>
  <c r="A890" i="1" s="1"/>
  <c r="F891" i="1"/>
  <c r="I891" i="1"/>
  <c r="U891" i="1"/>
  <c r="A891" i="1" s="1"/>
  <c r="F892" i="1"/>
  <c r="I892" i="1"/>
  <c r="U892" i="1"/>
  <c r="A892" i="1" s="1"/>
  <c r="F893" i="1"/>
  <c r="I893" i="1"/>
  <c r="U893" i="1"/>
  <c r="A893" i="1" s="1"/>
  <c r="F894" i="1"/>
  <c r="I894" i="1"/>
  <c r="U894" i="1"/>
  <c r="A894" i="1" s="1"/>
  <c r="F895" i="1"/>
  <c r="I895" i="1"/>
  <c r="U895" i="1"/>
  <c r="A895" i="1" s="1"/>
  <c r="F896" i="1"/>
  <c r="I896" i="1"/>
  <c r="U896" i="1"/>
  <c r="A896" i="1" s="1"/>
  <c r="F897" i="1"/>
  <c r="I897" i="1"/>
  <c r="U897" i="1"/>
  <c r="A897" i="1" s="1"/>
  <c r="F898" i="1"/>
  <c r="I898" i="1"/>
  <c r="U898" i="1"/>
  <c r="A898" i="1" s="1"/>
  <c r="F899" i="1"/>
  <c r="I899" i="1"/>
  <c r="U899" i="1"/>
  <c r="A899" i="1" s="1"/>
  <c r="F900" i="1"/>
  <c r="I900" i="1"/>
  <c r="U900" i="1"/>
  <c r="A900" i="1" s="1"/>
  <c r="F901" i="1"/>
  <c r="I901" i="1"/>
  <c r="U901" i="1"/>
  <c r="A901" i="1" s="1"/>
  <c r="F902" i="1"/>
  <c r="I902" i="1"/>
  <c r="U902" i="1"/>
  <c r="A902" i="1" s="1"/>
  <c r="F903" i="1"/>
  <c r="I903" i="1"/>
  <c r="U903" i="1"/>
  <c r="A903" i="1" s="1"/>
  <c r="F904" i="1"/>
  <c r="I904" i="1"/>
  <c r="U904" i="1"/>
  <c r="A904" i="1" s="1"/>
  <c r="F905" i="1"/>
  <c r="I905" i="1"/>
  <c r="U905" i="1"/>
  <c r="A905" i="1" s="1"/>
  <c r="F906" i="1"/>
  <c r="I906" i="1"/>
  <c r="U906" i="1"/>
  <c r="A906" i="1" s="1"/>
  <c r="F907" i="1"/>
  <c r="I907" i="1"/>
  <c r="U907" i="1"/>
  <c r="A907" i="1" s="1"/>
  <c r="F908" i="1"/>
  <c r="I908" i="1"/>
  <c r="U908" i="1"/>
  <c r="A908" i="1" s="1"/>
  <c r="F909" i="1"/>
  <c r="I909" i="1"/>
  <c r="U909" i="1"/>
  <c r="A909" i="1" s="1"/>
  <c r="F910" i="1"/>
  <c r="I910" i="1"/>
  <c r="U910" i="1"/>
  <c r="A910" i="1" s="1"/>
  <c r="F911" i="1"/>
  <c r="I911" i="1"/>
  <c r="U911" i="1"/>
  <c r="A911" i="1" s="1"/>
  <c r="F912" i="1"/>
  <c r="I912" i="1"/>
  <c r="U912" i="1"/>
  <c r="A912" i="1" s="1"/>
  <c r="A913" i="1"/>
  <c r="F913" i="1"/>
  <c r="I913" i="1"/>
  <c r="U913" i="1"/>
  <c r="F914" i="1"/>
  <c r="I914" i="1"/>
  <c r="U914" i="1"/>
  <c r="A914" i="1" s="1"/>
  <c r="F915" i="1"/>
  <c r="I915" i="1"/>
  <c r="U915" i="1"/>
  <c r="A915" i="1" s="1"/>
  <c r="F916" i="1"/>
  <c r="I916" i="1"/>
  <c r="U916" i="1"/>
  <c r="A916" i="1" s="1"/>
  <c r="F917" i="1"/>
  <c r="I917" i="1"/>
  <c r="U917" i="1"/>
  <c r="A917" i="1" s="1"/>
  <c r="F918" i="1"/>
  <c r="I918" i="1"/>
  <c r="U918" i="1"/>
  <c r="A918" i="1" s="1"/>
  <c r="A919" i="1"/>
  <c r="F919" i="1"/>
  <c r="I919" i="1"/>
  <c r="U919" i="1"/>
  <c r="F920" i="1"/>
  <c r="I920" i="1"/>
  <c r="U920" i="1"/>
  <c r="A920" i="1" s="1"/>
  <c r="F921" i="1"/>
  <c r="I921" i="1"/>
  <c r="U921" i="1"/>
  <c r="A921" i="1" s="1"/>
  <c r="F922" i="1"/>
  <c r="I922" i="1"/>
  <c r="U922" i="1"/>
  <c r="A922" i="1" s="1"/>
  <c r="F923" i="1"/>
  <c r="I923" i="1"/>
  <c r="U923" i="1"/>
  <c r="A923" i="1" s="1"/>
  <c r="F924" i="1"/>
  <c r="I924" i="1"/>
  <c r="U924" i="1"/>
  <c r="A924" i="1" s="1"/>
  <c r="F925" i="1"/>
  <c r="I925" i="1"/>
  <c r="U925" i="1"/>
  <c r="A925" i="1" s="1"/>
  <c r="F926" i="1"/>
  <c r="I926" i="1"/>
  <c r="U926" i="1"/>
  <c r="A926" i="1" s="1"/>
  <c r="F927" i="1"/>
  <c r="I927" i="1"/>
  <c r="U927" i="1"/>
  <c r="A927" i="1" s="1"/>
  <c r="F928" i="1"/>
  <c r="I928" i="1"/>
  <c r="U928" i="1"/>
  <c r="A928" i="1" s="1"/>
  <c r="F929" i="1"/>
  <c r="I929" i="1"/>
  <c r="U929" i="1"/>
  <c r="A929" i="1" s="1"/>
  <c r="F930" i="1"/>
  <c r="I930" i="1"/>
  <c r="U930" i="1"/>
  <c r="A930" i="1" s="1"/>
  <c r="F931" i="1"/>
  <c r="I931" i="1"/>
  <c r="U931" i="1"/>
  <c r="A931" i="1" s="1"/>
  <c r="F932" i="1"/>
  <c r="I932" i="1"/>
  <c r="U932" i="1"/>
  <c r="A932" i="1" s="1"/>
  <c r="F933" i="1"/>
  <c r="I933" i="1"/>
  <c r="U933" i="1"/>
  <c r="A933" i="1" s="1"/>
  <c r="F934" i="1"/>
  <c r="I934" i="1"/>
  <c r="U934" i="1"/>
  <c r="A934" i="1" s="1"/>
  <c r="A935" i="1"/>
  <c r="F935" i="1"/>
  <c r="I935" i="1"/>
  <c r="U935" i="1"/>
  <c r="F936" i="1"/>
  <c r="I936" i="1"/>
  <c r="U936" i="1"/>
  <c r="A936" i="1" s="1"/>
  <c r="F937" i="1"/>
  <c r="I937" i="1"/>
  <c r="U937" i="1"/>
  <c r="A937" i="1" s="1"/>
  <c r="F938" i="1"/>
  <c r="I938" i="1"/>
  <c r="U938" i="1"/>
  <c r="A938" i="1" s="1"/>
  <c r="F939" i="1"/>
  <c r="I939" i="1"/>
  <c r="U939" i="1"/>
  <c r="A939" i="1" s="1"/>
  <c r="F940" i="1"/>
  <c r="I940" i="1"/>
  <c r="U940" i="1"/>
  <c r="A940" i="1" s="1"/>
  <c r="F941" i="1"/>
  <c r="I941" i="1"/>
  <c r="U941" i="1"/>
  <c r="A941" i="1" s="1"/>
  <c r="F942" i="1"/>
  <c r="I942" i="1"/>
  <c r="U942" i="1"/>
  <c r="A942" i="1" s="1"/>
  <c r="F943" i="1"/>
  <c r="I943" i="1"/>
  <c r="U943" i="1"/>
  <c r="A943" i="1" s="1"/>
  <c r="F944" i="1"/>
  <c r="I944" i="1"/>
  <c r="U944" i="1"/>
  <c r="A944" i="1" s="1"/>
  <c r="F945" i="1"/>
  <c r="I945" i="1"/>
  <c r="U945" i="1"/>
  <c r="A945" i="1" s="1"/>
  <c r="F946" i="1"/>
  <c r="I946" i="1"/>
  <c r="U946" i="1"/>
  <c r="A946" i="1" s="1"/>
  <c r="F947" i="1"/>
  <c r="I947" i="1"/>
  <c r="U947" i="1"/>
  <c r="A947" i="1" s="1"/>
  <c r="F948" i="1"/>
  <c r="I948" i="1"/>
  <c r="U948" i="1"/>
  <c r="A948" i="1" s="1"/>
  <c r="F949" i="1"/>
  <c r="I949" i="1"/>
  <c r="U949" i="1"/>
  <c r="A949" i="1" s="1"/>
  <c r="F950" i="1"/>
  <c r="I950" i="1"/>
  <c r="U950" i="1"/>
  <c r="A950" i="1" s="1"/>
  <c r="F951" i="1"/>
  <c r="I951" i="1"/>
  <c r="U951" i="1"/>
  <c r="A951" i="1" s="1"/>
  <c r="F952" i="1"/>
  <c r="I952" i="1"/>
  <c r="U952" i="1"/>
  <c r="A952" i="1" s="1"/>
  <c r="F953" i="1"/>
  <c r="I953" i="1"/>
  <c r="U953" i="1"/>
  <c r="A953" i="1" s="1"/>
  <c r="F954" i="1"/>
  <c r="I954" i="1"/>
  <c r="U954" i="1"/>
  <c r="A954" i="1" s="1"/>
  <c r="F955" i="1"/>
  <c r="I955" i="1"/>
  <c r="U955" i="1"/>
  <c r="A955" i="1" s="1"/>
  <c r="A956" i="1"/>
  <c r="F956" i="1"/>
  <c r="I956" i="1"/>
  <c r="U956" i="1"/>
  <c r="F957" i="1"/>
  <c r="I957" i="1"/>
  <c r="U957" i="1"/>
  <c r="A957" i="1" s="1"/>
  <c r="F958" i="1"/>
  <c r="I958" i="1"/>
  <c r="U958" i="1"/>
  <c r="A958" i="1" s="1"/>
  <c r="F959" i="1"/>
  <c r="I959" i="1"/>
  <c r="U959" i="1"/>
  <c r="A959" i="1" s="1"/>
  <c r="F960" i="1"/>
  <c r="I960" i="1"/>
  <c r="U960" i="1"/>
  <c r="A960" i="1" s="1"/>
  <c r="F961" i="1"/>
  <c r="I961" i="1"/>
  <c r="U961" i="1"/>
  <c r="A961" i="1" s="1"/>
  <c r="F962" i="1"/>
  <c r="I962" i="1"/>
  <c r="U962" i="1"/>
  <c r="A962" i="1" s="1"/>
  <c r="F963" i="1"/>
  <c r="I963" i="1"/>
  <c r="U963" i="1"/>
  <c r="A963" i="1" s="1"/>
  <c r="F964" i="1"/>
  <c r="I964" i="1"/>
  <c r="U964" i="1"/>
  <c r="A964" i="1" s="1"/>
  <c r="F965" i="1"/>
  <c r="I965" i="1"/>
  <c r="U965" i="1"/>
  <c r="A965" i="1" s="1"/>
  <c r="F966" i="1"/>
  <c r="I966" i="1"/>
  <c r="U966" i="1"/>
  <c r="A966" i="1" s="1"/>
  <c r="F967" i="1"/>
  <c r="I967" i="1"/>
  <c r="U967" i="1"/>
  <c r="A967" i="1" s="1"/>
  <c r="F968" i="1"/>
  <c r="I968" i="1"/>
  <c r="U968" i="1"/>
  <c r="A968" i="1" s="1"/>
  <c r="F969" i="1"/>
  <c r="I969" i="1"/>
  <c r="U969" i="1"/>
  <c r="A969" i="1" s="1"/>
  <c r="F970" i="1"/>
  <c r="I970" i="1"/>
  <c r="U970" i="1"/>
  <c r="A970" i="1" s="1"/>
  <c r="F971" i="1"/>
  <c r="I971" i="1"/>
  <c r="U971" i="1"/>
  <c r="A971" i="1" s="1"/>
  <c r="F972" i="1"/>
  <c r="I972" i="1"/>
  <c r="U972" i="1"/>
  <c r="A972" i="1" s="1"/>
  <c r="F973" i="1"/>
  <c r="I973" i="1"/>
  <c r="U973" i="1"/>
  <c r="A973" i="1" s="1"/>
  <c r="F974" i="1"/>
  <c r="I974" i="1"/>
  <c r="U974" i="1"/>
  <c r="A974" i="1" s="1"/>
  <c r="F975" i="1"/>
  <c r="I975" i="1"/>
  <c r="U975" i="1"/>
  <c r="A975" i="1" s="1"/>
  <c r="F976" i="1"/>
  <c r="I976" i="1"/>
  <c r="U976" i="1"/>
  <c r="A976" i="1" s="1"/>
  <c r="F977" i="1"/>
  <c r="I977" i="1"/>
  <c r="U977" i="1"/>
  <c r="A977" i="1" s="1"/>
  <c r="F978" i="1"/>
  <c r="I978" i="1"/>
  <c r="U978" i="1"/>
  <c r="A978" i="1" s="1"/>
  <c r="F979" i="1"/>
  <c r="I979" i="1"/>
  <c r="U979" i="1"/>
  <c r="A979" i="1" s="1"/>
  <c r="F980" i="1"/>
  <c r="I980" i="1"/>
  <c r="U980" i="1"/>
  <c r="A980" i="1" s="1"/>
  <c r="F981" i="1"/>
  <c r="I981" i="1"/>
  <c r="U981" i="1"/>
  <c r="A981" i="1" s="1"/>
  <c r="F982" i="1"/>
  <c r="I982" i="1"/>
  <c r="U982" i="1"/>
  <c r="A982" i="1" s="1"/>
  <c r="A983" i="1"/>
  <c r="F983" i="1"/>
  <c r="I983" i="1"/>
  <c r="U983" i="1"/>
  <c r="F984" i="1"/>
  <c r="I984" i="1"/>
  <c r="U984" i="1"/>
  <c r="A984" i="1" s="1"/>
  <c r="F985" i="1"/>
  <c r="I985" i="1"/>
  <c r="U985" i="1"/>
  <c r="A985" i="1" s="1"/>
  <c r="F986" i="1"/>
  <c r="I986" i="1"/>
  <c r="U986" i="1"/>
  <c r="A986" i="1" s="1"/>
  <c r="F987" i="1"/>
  <c r="I987" i="1"/>
  <c r="U987" i="1"/>
  <c r="A987" i="1" s="1"/>
  <c r="F988" i="1"/>
  <c r="I988" i="1"/>
  <c r="U988" i="1"/>
  <c r="A988" i="1" s="1"/>
  <c r="F989" i="1"/>
  <c r="I989" i="1"/>
  <c r="U989" i="1"/>
  <c r="A989" i="1" s="1"/>
  <c r="F990" i="1"/>
  <c r="I990" i="1"/>
  <c r="U990" i="1"/>
  <c r="A990" i="1" s="1"/>
  <c r="F991" i="1"/>
  <c r="I991" i="1"/>
  <c r="U991" i="1"/>
  <c r="A991" i="1" s="1"/>
  <c r="F992" i="1"/>
  <c r="I992" i="1"/>
  <c r="U992" i="1"/>
  <c r="A992" i="1" s="1"/>
  <c r="F993" i="1"/>
  <c r="I993" i="1"/>
  <c r="U993" i="1"/>
  <c r="A993" i="1" s="1"/>
  <c r="F994" i="1"/>
  <c r="I994" i="1"/>
  <c r="U994" i="1"/>
  <c r="A994" i="1" s="1"/>
  <c r="F995" i="1"/>
  <c r="I995" i="1"/>
  <c r="U995" i="1"/>
  <c r="A995" i="1" s="1"/>
  <c r="F996" i="1"/>
  <c r="I996" i="1"/>
  <c r="U996" i="1"/>
  <c r="A996" i="1" s="1"/>
  <c r="F997" i="1"/>
  <c r="I997" i="1"/>
  <c r="U997" i="1"/>
  <c r="A997" i="1" s="1"/>
  <c r="F998" i="1"/>
  <c r="I998" i="1"/>
  <c r="U998" i="1"/>
  <c r="A998" i="1" s="1"/>
  <c r="F999" i="1"/>
  <c r="I999" i="1"/>
  <c r="U999" i="1"/>
  <c r="A999" i="1" s="1"/>
  <c r="F1000" i="1"/>
  <c r="I1000" i="1"/>
  <c r="U1000" i="1"/>
  <c r="A1000" i="1" s="1"/>
  <c r="F1001" i="1"/>
  <c r="I1001" i="1"/>
  <c r="U1001" i="1"/>
  <c r="A1001" i="1" s="1"/>
  <c r="F1002" i="1"/>
  <c r="I1002" i="1"/>
  <c r="U1002" i="1"/>
  <c r="A1002" i="1" s="1"/>
  <c r="F1003" i="1"/>
  <c r="I1003" i="1"/>
  <c r="U1003" i="1"/>
  <c r="A1003" i="1" s="1"/>
  <c r="F1004" i="1"/>
  <c r="I1004" i="1"/>
  <c r="U1004" i="1"/>
  <c r="A1004" i="1" s="1"/>
  <c r="F1005" i="1"/>
  <c r="I1005" i="1"/>
  <c r="U1005" i="1"/>
  <c r="A1005" i="1" s="1"/>
  <c r="F1006" i="1"/>
  <c r="I1006" i="1"/>
  <c r="U1006" i="1"/>
  <c r="A1006" i="1" s="1"/>
  <c r="F1007" i="1"/>
  <c r="I1007" i="1"/>
  <c r="U1007" i="1"/>
  <c r="A1007" i="1" s="1"/>
  <c r="F1008" i="1"/>
  <c r="I1008" i="1"/>
  <c r="U1008" i="1"/>
  <c r="A1008" i="1" s="1"/>
  <c r="F1009" i="1"/>
  <c r="I1009" i="1"/>
  <c r="U1009" i="1"/>
  <c r="A1009" i="1" s="1"/>
  <c r="F1010" i="1"/>
  <c r="I1010" i="1"/>
  <c r="U1010" i="1"/>
  <c r="A1010" i="1" s="1"/>
  <c r="F1011" i="1"/>
  <c r="I1011" i="1"/>
  <c r="U1011" i="1"/>
  <c r="A1011" i="1" s="1"/>
  <c r="F1012" i="1"/>
  <c r="I1012" i="1"/>
  <c r="U1012" i="1"/>
  <c r="A1012" i="1" s="1"/>
  <c r="F1013" i="1"/>
  <c r="I1013" i="1"/>
  <c r="U1013" i="1"/>
  <c r="A1013" i="1" s="1"/>
  <c r="F1014" i="1"/>
  <c r="I1014" i="1"/>
  <c r="U1014" i="1"/>
  <c r="A1014" i="1" s="1"/>
  <c r="F1015" i="1"/>
  <c r="I1015" i="1"/>
  <c r="U1015" i="1"/>
  <c r="A1015" i="1" s="1"/>
  <c r="F1016" i="1"/>
  <c r="I1016" i="1"/>
  <c r="U1016" i="1"/>
  <c r="A1016" i="1" s="1"/>
  <c r="F1017" i="1"/>
  <c r="I1017" i="1"/>
  <c r="U1017" i="1"/>
  <c r="A1017" i="1" s="1"/>
  <c r="F1018" i="1"/>
  <c r="I1018" i="1"/>
  <c r="U1018" i="1"/>
  <c r="A1018" i="1" s="1"/>
  <c r="F1019" i="1"/>
  <c r="I1019" i="1"/>
  <c r="U1019" i="1"/>
  <c r="A1019" i="1" s="1"/>
  <c r="F1020" i="1"/>
  <c r="I1020" i="1"/>
  <c r="U1020" i="1"/>
  <c r="A1020" i="1" s="1"/>
  <c r="F1021" i="1"/>
  <c r="I1021" i="1"/>
  <c r="U1021" i="1"/>
  <c r="A1021" i="1" s="1"/>
  <c r="F1022" i="1"/>
  <c r="I1022" i="1"/>
  <c r="U1022" i="1"/>
  <c r="A1022" i="1" s="1"/>
  <c r="F1023" i="1"/>
  <c r="I1023" i="1"/>
  <c r="U1023" i="1"/>
  <c r="A1023" i="1" s="1"/>
  <c r="F1024" i="1"/>
  <c r="I1024" i="1"/>
  <c r="U1024" i="1"/>
  <c r="A1024" i="1" s="1"/>
  <c r="F1025" i="1"/>
  <c r="I1025" i="1"/>
  <c r="U1025" i="1"/>
  <c r="A1025" i="1" s="1"/>
  <c r="F1026" i="1"/>
  <c r="I1026" i="1"/>
  <c r="U1026" i="1"/>
  <c r="A1026" i="1" s="1"/>
  <c r="F1027" i="1"/>
  <c r="I1027" i="1"/>
  <c r="U1027" i="1"/>
  <c r="A1027" i="1" s="1"/>
  <c r="F1028" i="1"/>
  <c r="I1028" i="1"/>
  <c r="U1028" i="1"/>
  <c r="A1028" i="1" s="1"/>
  <c r="F1029" i="1"/>
  <c r="I1029" i="1"/>
  <c r="U1029" i="1"/>
  <c r="A1029" i="1" s="1"/>
  <c r="F1030" i="1"/>
  <c r="I1030" i="1"/>
  <c r="U1030" i="1"/>
  <c r="A1030" i="1" s="1"/>
  <c r="F1031" i="1"/>
  <c r="I1031" i="1"/>
  <c r="U1031" i="1"/>
  <c r="A1031" i="1" s="1"/>
  <c r="F1032" i="1"/>
  <c r="I1032" i="1"/>
  <c r="U1032" i="1"/>
  <c r="A1032" i="1" s="1"/>
  <c r="F1033" i="1"/>
  <c r="I1033" i="1"/>
  <c r="U1033" i="1"/>
  <c r="A1033" i="1" s="1"/>
  <c r="F1034" i="1"/>
  <c r="I1034" i="1"/>
  <c r="U1034" i="1"/>
  <c r="A1034" i="1" s="1"/>
  <c r="F1035" i="1"/>
  <c r="I1035" i="1"/>
  <c r="U1035" i="1"/>
  <c r="A1035" i="1" s="1"/>
  <c r="F1036" i="1"/>
  <c r="I1036" i="1"/>
  <c r="U1036" i="1"/>
  <c r="A1036" i="1" s="1"/>
  <c r="F1037" i="1"/>
  <c r="I1037" i="1"/>
  <c r="U1037" i="1"/>
  <c r="A1037" i="1" s="1"/>
  <c r="F1038" i="1"/>
  <c r="I1038" i="1"/>
  <c r="U1038" i="1"/>
  <c r="A1038" i="1" s="1"/>
  <c r="F1039" i="1"/>
  <c r="I1039" i="1"/>
  <c r="U1039" i="1"/>
  <c r="A1039" i="1" s="1"/>
  <c r="F1040" i="1"/>
  <c r="I1040" i="1"/>
  <c r="U1040" i="1"/>
  <c r="A1040" i="1" s="1"/>
  <c r="F1041" i="1"/>
  <c r="I1041" i="1"/>
  <c r="U1041" i="1"/>
  <c r="A1041" i="1" s="1"/>
  <c r="F1042" i="1"/>
  <c r="I1042" i="1"/>
  <c r="U1042" i="1"/>
  <c r="A1042" i="1" s="1"/>
  <c r="F1043" i="1"/>
  <c r="I1043" i="1"/>
  <c r="U1043" i="1"/>
  <c r="A1043" i="1" s="1"/>
  <c r="F1044" i="1"/>
  <c r="I1044" i="1"/>
  <c r="U1044" i="1"/>
  <c r="A1044" i="1" s="1"/>
  <c r="F1045" i="1"/>
  <c r="I1045" i="1"/>
  <c r="U1045" i="1"/>
  <c r="A1045" i="1" s="1"/>
  <c r="F1046" i="1"/>
  <c r="I1046" i="1"/>
  <c r="U1046" i="1"/>
  <c r="A1046" i="1" s="1"/>
  <c r="F1047" i="1"/>
  <c r="I1047" i="1"/>
  <c r="U1047" i="1"/>
  <c r="A1047" i="1" s="1"/>
  <c r="F1048" i="1"/>
  <c r="I1048" i="1"/>
  <c r="U1048" i="1"/>
  <c r="A1048" i="1" s="1"/>
  <c r="F1049" i="1"/>
  <c r="I1049" i="1"/>
  <c r="U1049" i="1"/>
  <c r="A1049" i="1" s="1"/>
  <c r="F1050" i="1"/>
  <c r="I1050" i="1"/>
  <c r="U1050" i="1"/>
  <c r="A1050" i="1" s="1"/>
  <c r="F1051" i="1"/>
  <c r="I1051" i="1"/>
  <c r="U1051" i="1"/>
  <c r="A1051" i="1" s="1"/>
  <c r="F1052" i="1"/>
  <c r="I1052" i="1"/>
  <c r="U1052" i="1"/>
  <c r="A1052" i="1" s="1"/>
  <c r="F1053" i="1"/>
  <c r="I1053" i="1"/>
  <c r="U1053" i="1"/>
  <c r="A1053" i="1" s="1"/>
  <c r="F1054" i="1"/>
  <c r="I1054" i="1"/>
  <c r="U1054" i="1"/>
  <c r="A1054" i="1" s="1"/>
  <c r="F1055" i="1"/>
  <c r="I1055" i="1"/>
  <c r="U1055" i="1"/>
  <c r="A1055" i="1" s="1"/>
  <c r="F1056" i="1"/>
  <c r="I1056" i="1"/>
  <c r="U1056" i="1"/>
  <c r="A1056" i="1" s="1"/>
  <c r="F1057" i="1"/>
  <c r="I1057" i="1"/>
  <c r="U1057" i="1"/>
  <c r="A1057" i="1" s="1"/>
  <c r="F1058" i="1"/>
  <c r="I1058" i="1"/>
  <c r="U1058" i="1"/>
  <c r="A1058" i="1" s="1"/>
  <c r="F1059" i="1"/>
  <c r="I1059" i="1"/>
  <c r="U1059" i="1"/>
  <c r="A1059" i="1" s="1"/>
  <c r="F1060" i="1"/>
  <c r="I1060" i="1"/>
  <c r="U1060" i="1"/>
  <c r="A1060" i="1" s="1"/>
  <c r="F1061" i="1"/>
  <c r="I1061" i="1"/>
  <c r="U1061" i="1"/>
  <c r="A1061" i="1" s="1"/>
  <c r="F1062" i="1"/>
  <c r="I1062" i="1"/>
  <c r="U1062" i="1"/>
  <c r="A1062" i="1" s="1"/>
  <c r="F1063" i="1"/>
  <c r="I1063" i="1"/>
  <c r="U1063" i="1"/>
  <c r="A1063" i="1" s="1"/>
  <c r="F1064" i="1"/>
  <c r="I1064" i="1"/>
  <c r="U1064" i="1"/>
  <c r="A1064" i="1" s="1"/>
  <c r="F1065" i="1"/>
  <c r="I1065" i="1"/>
  <c r="U1065" i="1"/>
  <c r="A1065" i="1" s="1"/>
  <c r="F1066" i="1"/>
  <c r="I1066" i="1"/>
  <c r="U1066" i="1"/>
  <c r="A1066" i="1" s="1"/>
  <c r="F1067" i="1"/>
  <c r="I1067" i="1"/>
  <c r="U1067" i="1"/>
  <c r="A1067" i="1" s="1"/>
  <c r="F1068" i="1"/>
  <c r="I1068" i="1"/>
  <c r="U1068" i="1"/>
  <c r="A1068" i="1" s="1"/>
  <c r="F1069" i="1"/>
  <c r="I1069" i="1"/>
  <c r="U1069" i="1"/>
  <c r="A1069" i="1" s="1"/>
  <c r="F1070" i="1"/>
  <c r="I1070" i="1"/>
  <c r="U1070" i="1"/>
  <c r="A1070" i="1" s="1"/>
  <c r="F1071" i="1"/>
  <c r="I1071" i="1"/>
  <c r="U1071" i="1"/>
  <c r="A1071" i="1" s="1"/>
  <c r="F1072" i="1"/>
  <c r="I1072" i="1"/>
  <c r="U1072" i="1"/>
  <c r="A1072" i="1" s="1"/>
  <c r="F1073" i="1"/>
  <c r="I1073" i="1"/>
  <c r="U1073" i="1"/>
  <c r="A1073" i="1" s="1"/>
  <c r="F1074" i="1"/>
  <c r="I1074" i="1"/>
  <c r="U1074" i="1"/>
  <c r="A1074" i="1" s="1"/>
  <c r="F1075" i="1"/>
  <c r="I1075" i="1"/>
  <c r="U1075" i="1"/>
  <c r="A1075" i="1" s="1"/>
  <c r="F1076" i="1"/>
  <c r="I1076" i="1"/>
  <c r="U1076" i="1"/>
  <c r="A1076" i="1" s="1"/>
  <c r="F1077" i="1"/>
  <c r="I1077" i="1"/>
  <c r="U1077" i="1"/>
  <c r="A1077" i="1" s="1"/>
  <c r="F1078" i="1"/>
  <c r="I1078" i="1"/>
  <c r="U1078" i="1"/>
  <c r="A1078" i="1" s="1"/>
  <c r="F1079" i="1"/>
  <c r="I1079" i="1"/>
  <c r="U1079" i="1"/>
  <c r="A1079" i="1" s="1"/>
  <c r="F1080" i="1"/>
  <c r="I1080" i="1"/>
  <c r="U1080" i="1"/>
  <c r="A1080" i="1" s="1"/>
  <c r="F1081" i="1"/>
  <c r="I1081" i="1"/>
  <c r="U1081" i="1"/>
  <c r="A1081" i="1" s="1"/>
  <c r="F1082" i="1"/>
  <c r="I1082" i="1"/>
  <c r="U1082" i="1"/>
  <c r="A1082" i="1" s="1"/>
  <c r="F1083" i="1"/>
  <c r="I1083" i="1"/>
  <c r="U1083" i="1"/>
  <c r="A1083" i="1" s="1"/>
  <c r="F1084" i="1"/>
  <c r="I1084" i="1"/>
  <c r="U1084" i="1"/>
  <c r="A1084" i="1" s="1"/>
  <c r="F1085" i="1"/>
  <c r="I1085" i="1"/>
  <c r="U1085" i="1"/>
  <c r="A1085" i="1" s="1"/>
  <c r="F1086" i="1"/>
  <c r="I1086" i="1"/>
  <c r="U1086" i="1"/>
  <c r="A1086" i="1" s="1"/>
  <c r="F1087" i="1"/>
  <c r="I1087" i="1"/>
  <c r="U1087" i="1"/>
  <c r="A1087" i="1" s="1"/>
  <c r="F1088" i="1"/>
  <c r="I1088" i="1"/>
  <c r="U1088" i="1"/>
  <c r="A1088" i="1" s="1"/>
  <c r="F1089" i="1"/>
  <c r="I1089" i="1"/>
  <c r="U1089" i="1"/>
  <c r="A1089" i="1" s="1"/>
  <c r="F1090" i="1"/>
  <c r="I1090" i="1"/>
  <c r="U1090" i="1"/>
  <c r="A1090" i="1" s="1"/>
  <c r="F1091" i="1"/>
  <c r="I1091" i="1"/>
  <c r="U1091" i="1"/>
  <c r="A1091" i="1" s="1"/>
  <c r="F1092" i="1"/>
  <c r="I1092" i="1"/>
  <c r="U1092" i="1"/>
  <c r="A1092" i="1" s="1"/>
  <c r="F1093" i="1"/>
  <c r="I1093" i="1"/>
  <c r="U1093" i="1"/>
  <c r="A1093" i="1" s="1"/>
  <c r="F1094" i="1"/>
  <c r="I1094" i="1"/>
  <c r="U1094" i="1"/>
  <c r="A1094" i="1" s="1"/>
  <c r="F1095" i="1"/>
  <c r="I1095" i="1"/>
  <c r="U1095" i="1"/>
  <c r="A1095" i="1" s="1"/>
  <c r="F1096" i="1"/>
  <c r="I1096" i="1"/>
  <c r="U1096" i="1"/>
  <c r="A1096" i="1" s="1"/>
  <c r="F1097" i="1"/>
  <c r="I1097" i="1"/>
  <c r="U1097" i="1"/>
  <c r="A1097" i="1" s="1"/>
  <c r="F1098" i="1"/>
  <c r="I1098" i="1"/>
  <c r="U1098" i="1"/>
  <c r="A1098" i="1" s="1"/>
  <c r="F1099" i="1"/>
  <c r="I1099" i="1"/>
  <c r="U1099" i="1"/>
  <c r="A1099" i="1" s="1"/>
  <c r="F1100" i="1"/>
  <c r="I1100" i="1"/>
  <c r="U1100" i="1"/>
  <c r="A1100" i="1" s="1"/>
  <c r="F1101" i="1"/>
  <c r="I1101" i="1"/>
  <c r="U1101" i="1"/>
  <c r="A1101" i="1" s="1"/>
  <c r="A1102" i="1"/>
  <c r="F1102" i="1"/>
  <c r="I1102" i="1"/>
  <c r="U1102" i="1"/>
  <c r="F1103" i="1"/>
  <c r="I1103" i="1"/>
  <c r="U1103" i="1"/>
  <c r="A1103" i="1" s="1"/>
  <c r="F1104" i="1"/>
  <c r="I1104" i="1"/>
  <c r="U1104" i="1"/>
  <c r="A1104" i="1" s="1"/>
  <c r="F1105" i="1"/>
  <c r="I1105" i="1"/>
  <c r="U1105" i="1"/>
  <c r="A1105" i="1" s="1"/>
  <c r="F1106" i="1"/>
  <c r="I1106" i="1"/>
  <c r="U1106" i="1"/>
  <c r="A1106" i="1" s="1"/>
  <c r="F1107" i="1"/>
  <c r="I1107" i="1"/>
  <c r="U1107" i="1"/>
  <c r="A1107" i="1" s="1"/>
  <c r="F1108" i="1"/>
  <c r="I1108" i="1"/>
  <c r="U1108" i="1"/>
  <c r="A1108" i="1" s="1"/>
  <c r="F1109" i="1"/>
  <c r="I1109" i="1"/>
  <c r="U1109" i="1"/>
  <c r="A1109" i="1" s="1"/>
  <c r="F1110" i="1"/>
  <c r="I1110" i="1"/>
  <c r="U1110" i="1"/>
  <c r="A1110" i="1" s="1"/>
  <c r="F1111" i="1"/>
  <c r="I1111" i="1"/>
  <c r="U1111" i="1"/>
  <c r="A1111" i="1" s="1"/>
  <c r="F1112" i="1"/>
  <c r="I1112" i="1"/>
  <c r="U1112" i="1"/>
  <c r="A1112" i="1" s="1"/>
  <c r="F1113" i="1"/>
  <c r="I1113" i="1"/>
  <c r="U1113" i="1"/>
  <c r="A1113" i="1" s="1"/>
  <c r="F1114" i="1"/>
  <c r="I1114" i="1"/>
  <c r="U1114" i="1"/>
  <c r="A1114" i="1" s="1"/>
  <c r="F1115" i="1"/>
  <c r="I1115" i="1"/>
  <c r="U1115" i="1"/>
  <c r="A1115" i="1" s="1"/>
  <c r="F1116" i="1"/>
  <c r="I1116" i="1"/>
  <c r="U1116" i="1"/>
  <c r="A1116" i="1" s="1"/>
  <c r="F1117" i="1"/>
  <c r="I1117" i="1"/>
  <c r="U1117" i="1"/>
  <c r="A1117" i="1" s="1"/>
  <c r="F1118" i="1"/>
  <c r="I1118" i="1"/>
  <c r="U1118" i="1"/>
  <c r="A1118" i="1" s="1"/>
  <c r="F1119" i="1"/>
  <c r="I1119" i="1"/>
  <c r="U1119" i="1"/>
  <c r="A1119" i="1" s="1"/>
  <c r="F1120" i="1"/>
  <c r="I1120" i="1"/>
  <c r="U1120" i="1"/>
  <c r="A1120" i="1" s="1"/>
  <c r="F1121" i="1"/>
  <c r="I1121" i="1"/>
  <c r="U1121" i="1"/>
  <c r="A1121" i="1" s="1"/>
  <c r="F1122" i="1"/>
  <c r="I1122" i="1"/>
  <c r="U1122" i="1"/>
  <c r="A1122" i="1" s="1"/>
  <c r="F1123" i="1"/>
  <c r="I1123" i="1"/>
  <c r="U1123" i="1"/>
  <c r="A1123" i="1" s="1"/>
  <c r="F1124" i="1"/>
  <c r="I1124" i="1"/>
  <c r="U1124" i="1"/>
  <c r="A1124" i="1" s="1"/>
  <c r="F1125" i="1"/>
  <c r="I1125" i="1"/>
  <c r="U1125" i="1"/>
  <c r="A1125" i="1" s="1"/>
  <c r="F1126" i="1"/>
  <c r="I1126" i="1"/>
  <c r="U1126" i="1"/>
  <c r="A1126" i="1" s="1"/>
  <c r="F1127" i="1"/>
  <c r="I1127" i="1"/>
  <c r="U1127" i="1"/>
  <c r="A1127" i="1" s="1"/>
  <c r="F1128" i="1"/>
  <c r="I1128" i="1"/>
  <c r="U1128" i="1"/>
  <c r="A1128" i="1" s="1"/>
  <c r="F1129" i="1"/>
  <c r="I1129" i="1"/>
  <c r="U1129" i="1"/>
  <c r="A1129" i="1" s="1"/>
  <c r="F1130" i="1"/>
  <c r="I1130" i="1"/>
  <c r="U1130" i="1"/>
  <c r="A1130" i="1" s="1"/>
  <c r="F1131" i="1"/>
  <c r="I1131" i="1"/>
  <c r="U1131" i="1"/>
  <c r="A1131" i="1" s="1"/>
  <c r="F1132" i="1"/>
  <c r="I1132" i="1"/>
  <c r="U1132" i="1"/>
  <c r="A1132" i="1" s="1"/>
  <c r="F1133" i="1"/>
  <c r="I1133" i="1"/>
  <c r="U1133" i="1"/>
  <c r="A1133" i="1" s="1"/>
  <c r="F1134" i="1"/>
  <c r="I1134" i="1"/>
  <c r="U1134" i="1"/>
  <c r="A1134" i="1" s="1"/>
  <c r="F1135" i="1"/>
  <c r="I1135" i="1"/>
  <c r="U1135" i="1"/>
  <c r="A1135" i="1" s="1"/>
  <c r="F1136" i="1"/>
  <c r="I1136" i="1"/>
  <c r="U1136" i="1"/>
  <c r="A1136" i="1" s="1"/>
  <c r="F1137" i="1"/>
  <c r="I1137" i="1"/>
  <c r="U1137" i="1"/>
  <c r="A1137" i="1" s="1"/>
  <c r="F1138" i="1"/>
  <c r="I1138" i="1"/>
  <c r="U1138" i="1"/>
  <c r="A1138" i="1" s="1"/>
  <c r="F1139" i="1"/>
  <c r="I1139" i="1"/>
  <c r="U1139" i="1"/>
  <c r="A1139" i="1" s="1"/>
  <c r="F1140" i="1"/>
  <c r="I1140" i="1"/>
  <c r="U1140" i="1"/>
  <c r="A1140" i="1" s="1"/>
  <c r="F1141" i="1"/>
  <c r="I1141" i="1"/>
  <c r="U1141" i="1"/>
  <c r="A1141" i="1" s="1"/>
  <c r="F1142" i="1"/>
  <c r="I1142" i="1"/>
  <c r="U1142" i="1"/>
  <c r="A1142" i="1" s="1"/>
  <c r="F1143" i="1"/>
  <c r="I1143" i="1"/>
  <c r="U1143" i="1"/>
  <c r="A1143" i="1" s="1"/>
  <c r="F1144" i="1"/>
  <c r="I1144" i="1"/>
  <c r="U1144" i="1"/>
  <c r="A1144" i="1" s="1"/>
  <c r="F1145" i="1"/>
  <c r="I1145" i="1"/>
  <c r="U1145" i="1"/>
  <c r="A1145" i="1" s="1"/>
  <c r="F1146" i="1"/>
  <c r="I1146" i="1"/>
  <c r="U1146" i="1"/>
  <c r="A1146" i="1" s="1"/>
  <c r="F1147" i="1"/>
  <c r="I1147" i="1"/>
  <c r="U1147" i="1"/>
  <c r="A1147" i="1" s="1"/>
  <c r="F1148" i="1"/>
  <c r="I1148" i="1"/>
  <c r="U1148" i="1"/>
  <c r="A1148" i="1" s="1"/>
  <c r="F1149" i="1"/>
  <c r="I1149" i="1"/>
  <c r="U1149" i="1"/>
  <c r="A1149" i="1" s="1"/>
  <c r="F1150" i="1"/>
  <c r="I1150" i="1"/>
  <c r="U1150" i="1"/>
  <c r="A1150" i="1" s="1"/>
  <c r="F1151" i="1"/>
  <c r="I1151" i="1"/>
  <c r="U1151" i="1"/>
  <c r="A1151" i="1" s="1"/>
  <c r="F1152" i="1"/>
  <c r="I1152" i="1"/>
  <c r="U1152" i="1"/>
  <c r="A1152" i="1" s="1"/>
  <c r="F1153" i="1"/>
  <c r="I1153" i="1"/>
  <c r="U1153" i="1"/>
  <c r="A1153" i="1" s="1"/>
  <c r="F1154" i="1"/>
  <c r="I1154" i="1"/>
  <c r="U1154" i="1"/>
  <c r="A1154" i="1" s="1"/>
  <c r="F1155" i="1"/>
  <c r="I1155" i="1"/>
  <c r="U1155" i="1"/>
  <c r="A1155" i="1" s="1"/>
  <c r="F1156" i="1"/>
  <c r="I1156" i="1"/>
  <c r="U1156" i="1"/>
  <c r="A1156" i="1" s="1"/>
  <c r="F1157" i="1"/>
  <c r="I1157" i="1"/>
  <c r="U1157" i="1"/>
  <c r="A1157" i="1" s="1"/>
  <c r="F1158" i="1"/>
  <c r="I1158" i="1"/>
  <c r="U1158" i="1"/>
  <c r="A1158" i="1" s="1"/>
  <c r="F1159" i="1"/>
  <c r="I1159" i="1"/>
  <c r="U1159" i="1"/>
  <c r="A1159" i="1" s="1"/>
  <c r="F1160" i="1"/>
  <c r="I1160" i="1"/>
  <c r="U1160" i="1"/>
  <c r="A1160" i="1" s="1"/>
  <c r="F1161" i="1"/>
  <c r="I1161" i="1"/>
  <c r="U1161" i="1"/>
  <c r="A1161" i="1" s="1"/>
  <c r="F1162" i="1"/>
  <c r="I1162" i="1"/>
  <c r="U1162" i="1"/>
  <c r="A1162" i="1" s="1"/>
  <c r="F1163" i="1"/>
  <c r="I1163" i="1"/>
  <c r="U1163" i="1"/>
  <c r="A1163" i="1" s="1"/>
  <c r="F1164" i="1"/>
  <c r="I1164" i="1"/>
  <c r="U1164" i="1"/>
  <c r="A1164" i="1" s="1"/>
  <c r="F1165" i="1"/>
  <c r="I1165" i="1"/>
  <c r="U1165" i="1"/>
  <c r="A1165" i="1" s="1"/>
  <c r="F1166" i="1"/>
  <c r="I1166" i="1"/>
  <c r="U1166" i="1"/>
  <c r="A1166" i="1" s="1"/>
  <c r="F1167" i="1"/>
  <c r="I1167" i="1"/>
  <c r="U1167" i="1"/>
  <c r="A1167" i="1" s="1"/>
  <c r="F1168" i="1"/>
  <c r="I1168" i="1"/>
  <c r="U1168" i="1"/>
  <c r="A1168" i="1" s="1"/>
  <c r="F1169" i="1"/>
  <c r="I1169" i="1"/>
  <c r="U1169" i="1"/>
  <c r="A1169" i="1" s="1"/>
  <c r="F1170" i="1"/>
  <c r="I1170" i="1"/>
  <c r="U1170" i="1"/>
  <c r="A1170" i="1" s="1"/>
  <c r="F1171" i="1"/>
  <c r="I1171" i="1"/>
  <c r="U1171" i="1"/>
  <c r="A1171" i="1" s="1"/>
  <c r="F1172" i="1"/>
  <c r="I1172" i="1"/>
  <c r="U1172" i="1"/>
  <c r="A1172" i="1" s="1"/>
  <c r="F1173" i="1"/>
  <c r="I1173" i="1"/>
  <c r="U1173" i="1"/>
  <c r="A1173" i="1" s="1"/>
  <c r="F1174" i="1"/>
  <c r="I1174" i="1"/>
  <c r="U1174" i="1"/>
  <c r="A1174" i="1" s="1"/>
  <c r="F1175" i="1"/>
  <c r="I1175" i="1"/>
  <c r="U1175" i="1"/>
  <c r="A1175" i="1" s="1"/>
  <c r="F1176" i="1"/>
  <c r="I1176" i="1"/>
  <c r="U1176" i="1"/>
  <c r="A1176" i="1" s="1"/>
  <c r="F1177" i="1"/>
  <c r="I1177" i="1"/>
  <c r="U1177" i="1"/>
  <c r="A1177" i="1" s="1"/>
  <c r="F1178" i="1"/>
  <c r="I1178" i="1"/>
  <c r="U1178" i="1"/>
  <c r="A1178" i="1" s="1"/>
  <c r="F1179" i="1"/>
  <c r="I1179" i="1"/>
  <c r="U1179" i="1"/>
  <c r="A1179" i="1" s="1"/>
  <c r="F1180" i="1"/>
  <c r="I1180" i="1"/>
  <c r="U1180" i="1"/>
  <c r="A1180" i="1" s="1"/>
  <c r="F1181" i="1"/>
  <c r="I1181" i="1"/>
  <c r="U1181" i="1"/>
  <c r="A1181" i="1" s="1"/>
  <c r="F1182" i="1"/>
  <c r="I1182" i="1"/>
  <c r="U1182" i="1"/>
  <c r="A1182" i="1" s="1"/>
  <c r="F1183" i="1"/>
  <c r="I1183" i="1"/>
  <c r="U1183" i="1"/>
  <c r="A1183" i="1" s="1"/>
  <c r="F1184" i="1"/>
  <c r="I1184" i="1"/>
  <c r="U1184" i="1"/>
  <c r="A1184" i="1" s="1"/>
  <c r="F1185" i="1"/>
  <c r="I1185" i="1"/>
  <c r="U1185" i="1"/>
  <c r="A1185" i="1" s="1"/>
  <c r="F1186" i="1"/>
  <c r="I1186" i="1"/>
  <c r="U1186" i="1"/>
  <c r="A1186" i="1" s="1"/>
  <c r="F1187" i="1"/>
  <c r="I1187" i="1"/>
  <c r="U1187" i="1"/>
  <c r="A1187" i="1" s="1"/>
  <c r="F1188" i="1"/>
  <c r="I1188" i="1"/>
  <c r="U1188" i="1"/>
  <c r="A1188" i="1" s="1"/>
  <c r="F1189" i="1"/>
  <c r="I1189" i="1"/>
  <c r="U1189" i="1"/>
  <c r="A1189" i="1" s="1"/>
  <c r="F1190" i="1"/>
  <c r="I1190" i="1"/>
  <c r="U1190" i="1"/>
  <c r="A1190" i="1" s="1"/>
  <c r="F1191" i="1"/>
  <c r="I1191" i="1"/>
  <c r="U1191" i="1"/>
  <c r="A1191" i="1" s="1"/>
  <c r="F1192" i="1"/>
  <c r="I1192" i="1"/>
  <c r="U1192" i="1"/>
  <c r="A1192" i="1" s="1"/>
  <c r="F1193" i="1"/>
  <c r="I1193" i="1"/>
  <c r="U1193" i="1"/>
  <c r="A1193" i="1" s="1"/>
  <c r="F1194" i="1"/>
  <c r="I1194" i="1"/>
  <c r="U1194" i="1"/>
  <c r="A1194" i="1" s="1"/>
  <c r="F1195" i="1"/>
  <c r="I1195" i="1"/>
  <c r="U1195" i="1"/>
  <c r="A1195" i="1" s="1"/>
  <c r="F1196" i="1"/>
  <c r="I1196" i="1"/>
  <c r="U1196" i="1"/>
  <c r="A1196" i="1" s="1"/>
  <c r="F1197" i="1"/>
  <c r="I1197" i="1"/>
  <c r="U1197" i="1"/>
  <c r="A1197" i="1" s="1"/>
  <c r="F1198" i="1"/>
  <c r="I1198" i="1"/>
  <c r="U1198" i="1"/>
  <c r="A1198" i="1" s="1"/>
  <c r="F1199" i="1"/>
  <c r="I1199" i="1"/>
  <c r="U1199" i="1"/>
  <c r="A1199" i="1" s="1"/>
  <c r="F1200" i="1"/>
  <c r="I1200" i="1"/>
  <c r="U1200" i="1"/>
  <c r="A1200" i="1" s="1"/>
  <c r="F1201" i="1"/>
  <c r="I1201" i="1"/>
  <c r="U1201" i="1"/>
  <c r="A1201" i="1" s="1"/>
  <c r="F1202" i="1"/>
  <c r="I1202" i="1"/>
  <c r="U1202" i="1"/>
  <c r="A1202" i="1" s="1"/>
  <c r="F1203" i="1"/>
  <c r="I1203" i="1"/>
  <c r="U1203" i="1"/>
  <c r="A1203" i="1" s="1"/>
  <c r="F1204" i="1"/>
  <c r="I1204" i="1"/>
  <c r="U1204" i="1"/>
  <c r="A1204" i="1" s="1"/>
  <c r="F1205" i="1"/>
  <c r="I1205" i="1"/>
  <c r="U1205" i="1"/>
  <c r="A1205" i="1" s="1"/>
  <c r="F1206" i="1"/>
  <c r="I1206" i="1"/>
  <c r="U1206" i="1"/>
  <c r="A1206" i="1" s="1"/>
  <c r="F1207" i="1"/>
  <c r="I1207" i="1"/>
  <c r="U1207" i="1"/>
  <c r="A1207" i="1" s="1"/>
  <c r="F1208" i="1"/>
  <c r="I1208" i="1"/>
  <c r="U1208" i="1"/>
  <c r="A1208" i="1" s="1"/>
  <c r="A1209" i="1"/>
  <c r="F1209" i="1"/>
  <c r="I1209" i="1"/>
  <c r="U1209" i="1"/>
  <c r="F1210" i="1"/>
  <c r="I1210" i="1"/>
  <c r="U1210" i="1"/>
  <c r="A1210" i="1" s="1"/>
  <c r="F1211" i="1"/>
  <c r="I1211" i="1"/>
  <c r="U1211" i="1"/>
  <c r="A1211" i="1" s="1"/>
  <c r="F1212" i="1"/>
  <c r="I1212" i="1"/>
  <c r="U1212" i="1"/>
  <c r="A1212" i="1" s="1"/>
  <c r="F1213" i="1"/>
  <c r="I1213" i="1"/>
  <c r="U1213" i="1"/>
  <c r="A1213" i="1" s="1"/>
  <c r="F1214" i="1"/>
  <c r="I1214" i="1"/>
  <c r="U1214" i="1"/>
  <c r="A1214" i="1" s="1"/>
  <c r="F1215" i="1"/>
  <c r="I1215" i="1"/>
  <c r="U1215" i="1"/>
  <c r="A1215" i="1" s="1"/>
  <c r="F1216" i="1"/>
  <c r="I1216" i="1"/>
  <c r="U1216" i="1"/>
  <c r="A1216" i="1" s="1"/>
  <c r="F1217" i="1"/>
  <c r="I1217" i="1"/>
  <c r="U1217" i="1"/>
  <c r="A1217" i="1" s="1"/>
  <c r="F1218" i="1"/>
  <c r="I1218" i="1"/>
  <c r="U1218" i="1"/>
  <c r="A1218" i="1" s="1"/>
  <c r="F1219" i="1"/>
  <c r="I1219" i="1"/>
  <c r="U1219" i="1"/>
  <c r="A1219" i="1" s="1"/>
  <c r="F1220" i="1"/>
  <c r="I1220" i="1"/>
  <c r="U1220" i="1"/>
  <c r="A1220" i="1" s="1"/>
  <c r="F1221" i="1"/>
  <c r="I1221" i="1"/>
  <c r="U1221" i="1"/>
  <c r="A1221" i="1" s="1"/>
  <c r="F1222" i="1"/>
  <c r="I1222" i="1"/>
  <c r="U1222" i="1"/>
  <c r="A1222" i="1" s="1"/>
  <c r="F1223" i="1"/>
  <c r="I1223" i="1"/>
  <c r="U1223" i="1"/>
  <c r="A1223" i="1" s="1"/>
  <c r="F1224" i="1"/>
  <c r="I1224" i="1"/>
  <c r="U1224" i="1"/>
  <c r="A1224" i="1" s="1"/>
  <c r="F1225" i="1"/>
  <c r="I1225" i="1"/>
  <c r="U1225" i="1"/>
  <c r="A1225" i="1" s="1"/>
  <c r="F1226" i="1"/>
  <c r="I1226" i="1"/>
  <c r="U1226" i="1"/>
  <c r="A1226" i="1" s="1"/>
  <c r="F1227" i="1"/>
  <c r="I1227" i="1"/>
  <c r="U1227" i="1"/>
  <c r="A1227" i="1" s="1"/>
  <c r="F1228" i="1"/>
  <c r="I1228" i="1"/>
  <c r="U1228" i="1"/>
  <c r="A1228" i="1" s="1"/>
  <c r="F1229" i="1"/>
  <c r="I1229" i="1"/>
  <c r="U1229" i="1"/>
  <c r="A1229" i="1" s="1"/>
  <c r="F1230" i="1"/>
  <c r="I1230" i="1"/>
  <c r="U1230" i="1"/>
  <c r="A1230" i="1" s="1"/>
  <c r="F1231" i="1"/>
  <c r="I1231" i="1"/>
  <c r="U1231" i="1"/>
  <c r="A1231" i="1" s="1"/>
  <c r="A1232" i="1"/>
  <c r="F1232" i="1"/>
  <c r="I1232" i="1"/>
  <c r="U1232" i="1"/>
  <c r="F1233" i="1"/>
  <c r="I1233" i="1"/>
  <c r="U1233" i="1"/>
  <c r="A1233" i="1" s="1"/>
  <c r="F1234" i="1"/>
  <c r="I1234" i="1"/>
  <c r="U1234" i="1"/>
  <c r="A1234" i="1" s="1"/>
  <c r="F1235" i="1"/>
  <c r="I1235" i="1"/>
  <c r="U1235" i="1"/>
  <c r="A1235" i="1" s="1"/>
  <c r="F1236" i="1"/>
  <c r="I1236" i="1"/>
  <c r="U1236" i="1"/>
  <c r="A1236" i="1" s="1"/>
  <c r="F1237" i="1"/>
  <c r="I1237" i="1"/>
  <c r="U1237" i="1"/>
  <c r="A1237" i="1" s="1"/>
  <c r="F1238" i="1"/>
  <c r="I1238" i="1"/>
  <c r="U1238" i="1"/>
  <c r="A1238" i="1" s="1"/>
  <c r="F1239" i="1"/>
  <c r="I1239" i="1"/>
  <c r="U1239" i="1"/>
  <c r="A1239" i="1" s="1"/>
  <c r="F1240" i="1"/>
  <c r="I1240" i="1"/>
  <c r="U1240" i="1"/>
  <c r="A1240" i="1" s="1"/>
  <c r="F1241" i="1"/>
  <c r="I1241" i="1"/>
  <c r="U1241" i="1"/>
  <c r="A1241" i="1" s="1"/>
  <c r="F1242" i="1"/>
  <c r="I1242" i="1"/>
  <c r="U1242" i="1"/>
  <c r="A1242" i="1" s="1"/>
  <c r="F1243" i="1"/>
  <c r="I1243" i="1"/>
  <c r="U1243" i="1"/>
  <c r="A1243" i="1" s="1"/>
  <c r="F1244" i="1"/>
  <c r="I1244" i="1"/>
  <c r="U1244" i="1"/>
  <c r="A1244" i="1" s="1"/>
  <c r="F1245" i="1"/>
  <c r="I1245" i="1"/>
  <c r="U1245" i="1"/>
  <c r="A1245" i="1" s="1"/>
  <c r="F1246" i="1"/>
  <c r="I1246" i="1"/>
  <c r="U1246" i="1"/>
  <c r="A1246" i="1" s="1"/>
  <c r="F1247" i="1"/>
  <c r="I1247" i="1"/>
  <c r="U1247" i="1"/>
  <c r="A1247" i="1" s="1"/>
  <c r="F1248" i="1"/>
  <c r="I1248" i="1"/>
  <c r="U1248" i="1"/>
  <c r="A1248" i="1" s="1"/>
  <c r="F1249" i="1"/>
  <c r="I1249" i="1"/>
  <c r="U1249" i="1"/>
  <c r="A1249" i="1" s="1"/>
  <c r="F1250" i="1"/>
  <c r="I1250" i="1"/>
  <c r="U1250" i="1"/>
  <c r="A1250" i="1" s="1"/>
  <c r="F1251" i="1"/>
  <c r="I1251" i="1"/>
  <c r="U1251" i="1"/>
  <c r="A1251" i="1" s="1"/>
  <c r="F1252" i="1"/>
  <c r="I1252" i="1"/>
  <c r="U1252" i="1"/>
  <c r="A1252" i="1" s="1"/>
  <c r="F1253" i="1"/>
  <c r="I1253" i="1"/>
  <c r="U1253" i="1"/>
  <c r="A1253" i="1" s="1"/>
  <c r="F1254" i="1"/>
  <c r="I1254" i="1"/>
  <c r="U1254" i="1"/>
  <c r="A1254" i="1" s="1"/>
  <c r="F1255" i="1"/>
  <c r="I1255" i="1"/>
  <c r="U1255" i="1"/>
  <c r="A1255" i="1" s="1"/>
  <c r="F1256" i="1"/>
  <c r="I1256" i="1"/>
  <c r="U1256" i="1"/>
  <c r="A1256" i="1" s="1"/>
  <c r="F1257" i="1"/>
  <c r="I1257" i="1"/>
  <c r="U1257" i="1"/>
  <c r="A1257" i="1" s="1"/>
  <c r="F1258" i="1"/>
  <c r="I1258" i="1"/>
  <c r="U1258" i="1"/>
  <c r="A1258" i="1" s="1"/>
  <c r="F1259" i="1"/>
  <c r="I1259" i="1"/>
  <c r="U1259" i="1"/>
  <c r="A1259" i="1" s="1"/>
  <c r="F1260" i="1"/>
  <c r="I1260" i="1"/>
  <c r="U1260" i="1"/>
  <c r="A1260" i="1" s="1"/>
  <c r="F1261" i="1"/>
  <c r="I1261" i="1"/>
  <c r="U1261" i="1"/>
  <c r="A1261" i="1" s="1"/>
  <c r="F1262" i="1"/>
  <c r="I1262" i="1"/>
  <c r="U1262" i="1"/>
  <c r="A1262" i="1" s="1"/>
  <c r="F1263" i="1"/>
  <c r="I1263" i="1"/>
  <c r="U1263" i="1"/>
  <c r="A1263" i="1" s="1"/>
  <c r="F1264" i="1"/>
  <c r="I1264" i="1"/>
  <c r="U1264" i="1"/>
  <c r="A1264" i="1" s="1"/>
  <c r="F1265" i="1"/>
  <c r="I1265" i="1"/>
  <c r="U1265" i="1"/>
  <c r="A1265" i="1" s="1"/>
  <c r="F1266" i="1"/>
  <c r="I1266" i="1"/>
  <c r="U1266" i="1"/>
  <c r="A1266" i="1" s="1"/>
  <c r="F1267" i="1"/>
  <c r="I1267" i="1"/>
  <c r="U1267" i="1"/>
  <c r="A1267" i="1" s="1"/>
  <c r="F1268" i="1"/>
  <c r="I1268" i="1"/>
  <c r="U1268" i="1"/>
  <c r="A1268" i="1" s="1"/>
  <c r="F1269" i="1"/>
  <c r="I1269" i="1"/>
  <c r="U1269" i="1"/>
  <c r="A1269" i="1" s="1"/>
  <c r="F1270" i="1"/>
  <c r="I1270" i="1"/>
  <c r="U1270" i="1"/>
  <c r="A1270" i="1" s="1"/>
  <c r="F1271" i="1"/>
  <c r="I1271" i="1"/>
  <c r="U1271" i="1"/>
  <c r="A1271" i="1" s="1"/>
  <c r="F1272" i="1"/>
  <c r="I1272" i="1"/>
  <c r="U1272" i="1"/>
  <c r="A1272" i="1" s="1"/>
  <c r="F1273" i="1"/>
  <c r="I1273" i="1"/>
  <c r="U1273" i="1"/>
  <c r="A1273" i="1" s="1"/>
  <c r="F1274" i="1"/>
  <c r="I1274" i="1"/>
  <c r="U1274" i="1"/>
  <c r="A1274" i="1" s="1"/>
  <c r="F1275" i="1"/>
  <c r="I1275" i="1"/>
  <c r="U1275" i="1"/>
  <c r="A1275" i="1" s="1"/>
  <c r="F1276" i="1"/>
  <c r="I1276" i="1"/>
  <c r="U1276" i="1"/>
  <c r="A1276" i="1" s="1"/>
  <c r="F1277" i="1"/>
  <c r="I1277" i="1"/>
  <c r="U1277" i="1"/>
  <c r="A1277" i="1" s="1"/>
  <c r="F1278" i="1"/>
  <c r="I1278" i="1"/>
  <c r="U1278" i="1"/>
  <c r="A1278" i="1" s="1"/>
  <c r="F1279" i="1"/>
  <c r="I1279" i="1"/>
  <c r="U1279" i="1"/>
  <c r="A1279" i="1" s="1"/>
  <c r="F1280" i="1"/>
  <c r="I1280" i="1"/>
  <c r="U1280" i="1"/>
  <c r="A1280" i="1" s="1"/>
  <c r="F1281" i="1"/>
  <c r="I1281" i="1"/>
  <c r="U1281" i="1"/>
  <c r="A1281" i="1" s="1"/>
  <c r="A1282" i="1"/>
  <c r="F1282" i="1"/>
  <c r="I1282" i="1"/>
  <c r="U1282" i="1"/>
  <c r="F1283" i="1"/>
  <c r="I1283" i="1"/>
  <c r="U1283" i="1"/>
  <c r="A1283" i="1" s="1"/>
  <c r="F1284" i="1"/>
  <c r="I1284" i="1"/>
  <c r="U1284" i="1"/>
  <c r="A1284" i="1" s="1"/>
  <c r="F1285" i="1"/>
  <c r="I1285" i="1"/>
  <c r="U1285" i="1"/>
  <c r="A1285" i="1" s="1"/>
  <c r="F1286" i="1"/>
  <c r="I1286" i="1"/>
  <c r="U1286" i="1"/>
  <c r="A1286" i="1" s="1"/>
  <c r="F1287" i="1"/>
  <c r="I1287" i="1"/>
  <c r="U1287" i="1"/>
  <c r="A1287" i="1" s="1"/>
  <c r="F1288" i="1"/>
  <c r="I1288" i="1"/>
  <c r="U1288" i="1"/>
  <c r="A1288" i="1" s="1"/>
  <c r="F1289" i="1"/>
  <c r="I1289" i="1"/>
  <c r="U1289" i="1"/>
  <c r="A1289" i="1" s="1"/>
  <c r="F1290" i="1"/>
  <c r="I1290" i="1"/>
  <c r="U1290" i="1"/>
  <c r="A1290" i="1" s="1"/>
  <c r="F1291" i="1"/>
  <c r="I1291" i="1"/>
  <c r="U1291" i="1"/>
  <c r="A1291" i="1" s="1"/>
  <c r="F1292" i="1"/>
  <c r="I1292" i="1"/>
  <c r="U1292" i="1"/>
  <c r="A1292" i="1" s="1"/>
  <c r="F1293" i="1"/>
  <c r="I1293" i="1"/>
  <c r="U1293" i="1"/>
  <c r="A1293" i="1" s="1"/>
  <c r="F1294" i="1"/>
  <c r="I1294" i="1"/>
  <c r="U1294" i="1"/>
  <c r="A1294" i="1" s="1"/>
  <c r="F1295" i="1"/>
  <c r="I1295" i="1"/>
  <c r="U1295" i="1"/>
  <c r="A1295" i="1" s="1"/>
  <c r="F1296" i="1"/>
  <c r="I1296" i="1"/>
  <c r="U1296" i="1"/>
  <c r="A1296" i="1" s="1"/>
  <c r="F1297" i="1"/>
  <c r="I1297" i="1"/>
  <c r="U1297" i="1"/>
  <c r="A1297" i="1" s="1"/>
  <c r="F1298" i="1"/>
  <c r="I1298" i="1"/>
  <c r="U1298" i="1"/>
  <c r="A1298" i="1" s="1"/>
  <c r="F1299" i="1"/>
  <c r="I1299" i="1"/>
  <c r="U1299" i="1"/>
  <c r="A1299" i="1" s="1"/>
  <c r="F1300" i="1"/>
  <c r="I1300" i="1"/>
  <c r="U1300" i="1"/>
  <c r="A1300" i="1" s="1"/>
  <c r="F1301" i="1"/>
  <c r="I1301" i="1"/>
  <c r="U1301" i="1"/>
  <c r="A1301" i="1" s="1"/>
  <c r="F1302" i="1"/>
  <c r="I1302" i="1"/>
  <c r="U1302" i="1"/>
  <c r="A1302" i="1" s="1"/>
  <c r="F1303" i="1"/>
  <c r="I1303" i="1"/>
  <c r="U1303" i="1"/>
  <c r="A1303" i="1" s="1"/>
  <c r="F1304" i="1"/>
  <c r="I1304" i="1"/>
  <c r="U1304" i="1"/>
  <c r="A1304" i="1" s="1"/>
  <c r="F1305" i="1"/>
  <c r="I1305" i="1"/>
  <c r="U1305" i="1"/>
  <c r="A1305" i="1" s="1"/>
  <c r="F1306" i="1"/>
  <c r="I1306" i="1"/>
  <c r="U1306" i="1"/>
  <c r="A1306" i="1" s="1"/>
  <c r="F1307" i="1"/>
  <c r="I1307" i="1"/>
  <c r="U1307" i="1"/>
  <c r="A1307" i="1" s="1"/>
  <c r="F1308" i="1"/>
  <c r="I1308" i="1"/>
  <c r="U1308" i="1"/>
  <c r="A1308" i="1" s="1"/>
  <c r="F1309" i="1"/>
  <c r="I1309" i="1"/>
  <c r="U1309" i="1"/>
  <c r="A1309" i="1" s="1"/>
  <c r="F1310" i="1"/>
  <c r="I1310" i="1"/>
  <c r="U1310" i="1"/>
  <c r="A1310" i="1" s="1"/>
  <c r="F1311" i="1"/>
  <c r="I1311" i="1"/>
  <c r="U1311" i="1"/>
  <c r="A1311" i="1" s="1"/>
  <c r="F1312" i="1"/>
  <c r="I1312" i="1"/>
  <c r="U1312" i="1"/>
  <c r="A1312" i="1" s="1"/>
  <c r="F1313" i="1"/>
  <c r="I1313" i="1"/>
  <c r="U1313" i="1"/>
  <c r="A1313" i="1" s="1"/>
  <c r="F1314" i="1"/>
  <c r="I1314" i="1"/>
  <c r="U1314" i="1"/>
  <c r="A1314" i="1" s="1"/>
  <c r="F1315" i="1"/>
  <c r="I1315" i="1"/>
  <c r="U1315" i="1"/>
  <c r="A1315" i="1" s="1"/>
  <c r="F1316" i="1"/>
  <c r="I1316" i="1"/>
  <c r="U1316" i="1"/>
  <c r="A1316" i="1" s="1"/>
  <c r="F1317" i="1"/>
  <c r="I1317" i="1"/>
  <c r="U1317" i="1"/>
  <c r="A1317" i="1" s="1"/>
  <c r="F1318" i="1"/>
  <c r="I1318" i="1"/>
  <c r="U1318" i="1"/>
  <c r="A1318" i="1" s="1"/>
  <c r="F1319" i="1"/>
  <c r="I1319" i="1"/>
  <c r="U1319" i="1"/>
  <c r="A1319" i="1" s="1"/>
  <c r="F1320" i="1"/>
  <c r="I1320" i="1"/>
  <c r="U1320" i="1"/>
  <c r="A1320" i="1" s="1"/>
  <c r="F1321" i="1"/>
  <c r="I1321" i="1"/>
  <c r="U1321" i="1"/>
  <c r="A1321" i="1" s="1"/>
  <c r="F1322" i="1"/>
  <c r="I1322" i="1"/>
  <c r="U1322" i="1"/>
  <c r="A1322" i="1" s="1"/>
  <c r="F1323" i="1"/>
  <c r="I1323" i="1"/>
  <c r="U1323" i="1"/>
  <c r="A1323" i="1" s="1"/>
  <c r="F1324" i="1"/>
  <c r="I1324" i="1"/>
  <c r="U1324" i="1"/>
  <c r="A1324" i="1" s="1"/>
  <c r="F1325" i="1"/>
  <c r="I1325" i="1"/>
  <c r="U1325" i="1"/>
  <c r="A1325" i="1" s="1"/>
  <c r="F1326" i="1"/>
  <c r="I1326" i="1"/>
  <c r="U1326" i="1"/>
  <c r="A1326" i="1" s="1"/>
  <c r="F1327" i="1"/>
  <c r="I1327" i="1"/>
  <c r="U1327" i="1"/>
  <c r="A1327" i="1" s="1"/>
  <c r="F1328" i="1"/>
  <c r="I1328" i="1"/>
  <c r="U1328" i="1"/>
  <c r="A1328" i="1" s="1"/>
  <c r="F1329" i="1"/>
  <c r="I1329" i="1"/>
  <c r="U1329" i="1"/>
  <c r="A1329" i="1" s="1"/>
  <c r="F1330" i="1"/>
  <c r="I1330" i="1"/>
  <c r="U1330" i="1"/>
  <c r="A1330" i="1" s="1"/>
  <c r="F1331" i="1"/>
  <c r="I1331" i="1"/>
  <c r="U1331" i="1"/>
  <c r="A1331" i="1" s="1"/>
  <c r="F1332" i="1"/>
  <c r="I1332" i="1"/>
  <c r="U1332" i="1"/>
  <c r="A1332" i="1" s="1"/>
  <c r="F1333" i="1"/>
  <c r="I1333" i="1"/>
  <c r="U1333" i="1"/>
  <c r="A1333" i="1" s="1"/>
  <c r="F1334" i="1"/>
  <c r="I1334" i="1"/>
  <c r="U1334" i="1"/>
  <c r="A1334" i="1" s="1"/>
  <c r="F1335" i="1"/>
  <c r="I1335" i="1"/>
  <c r="U1335" i="1"/>
  <c r="A1335" i="1" s="1"/>
  <c r="F1336" i="1"/>
  <c r="I1336" i="1"/>
  <c r="U1336" i="1"/>
  <c r="A1336" i="1" s="1"/>
  <c r="F1337" i="1"/>
  <c r="I1337" i="1"/>
  <c r="U1337" i="1"/>
  <c r="A1337" i="1" s="1"/>
  <c r="F1338" i="1"/>
  <c r="I1338" i="1"/>
  <c r="U1338" i="1"/>
  <c r="A1338" i="1" s="1"/>
  <c r="F1339" i="1"/>
  <c r="I1339" i="1"/>
  <c r="U1339" i="1"/>
  <c r="A1339" i="1" s="1"/>
  <c r="F1340" i="1"/>
  <c r="I1340" i="1"/>
  <c r="U1340" i="1"/>
  <c r="A1340" i="1" s="1"/>
  <c r="F1341" i="1"/>
  <c r="I1341" i="1"/>
  <c r="U1341" i="1"/>
  <c r="A1341" i="1" s="1"/>
  <c r="F1342" i="1"/>
  <c r="I1342" i="1"/>
  <c r="U1342" i="1"/>
  <c r="A1342" i="1" s="1"/>
  <c r="F1343" i="1"/>
  <c r="I1343" i="1"/>
  <c r="U1343" i="1"/>
  <c r="A1343" i="1" s="1"/>
  <c r="F1344" i="1"/>
  <c r="I1344" i="1"/>
  <c r="U1344" i="1"/>
  <c r="A1344" i="1" s="1"/>
  <c r="F1345" i="1"/>
  <c r="I1345" i="1"/>
  <c r="U1345" i="1"/>
  <c r="A1345" i="1" s="1"/>
  <c r="F1346" i="1"/>
  <c r="I1346" i="1"/>
  <c r="U1346" i="1"/>
  <c r="A1346" i="1" s="1"/>
  <c r="F1347" i="1"/>
  <c r="I1347" i="1"/>
  <c r="U1347" i="1"/>
  <c r="A1347" i="1" s="1"/>
  <c r="F1348" i="1"/>
  <c r="I1348" i="1"/>
  <c r="U1348" i="1"/>
  <c r="A1348" i="1" s="1"/>
  <c r="F1349" i="1"/>
  <c r="I1349" i="1"/>
  <c r="U1349" i="1"/>
  <c r="A1349" i="1" s="1"/>
  <c r="F1350" i="1"/>
  <c r="I1350" i="1"/>
  <c r="U1350" i="1"/>
  <c r="A1350" i="1" s="1"/>
  <c r="F1351" i="1"/>
  <c r="I1351" i="1"/>
  <c r="U1351" i="1"/>
  <c r="A1351" i="1" s="1"/>
  <c r="F1352" i="1"/>
  <c r="I1352" i="1"/>
  <c r="U1352" i="1"/>
  <c r="A1352" i="1" s="1"/>
  <c r="F1353" i="1"/>
  <c r="I1353" i="1"/>
  <c r="U1353" i="1"/>
  <c r="A1353" i="1" s="1"/>
  <c r="F1354" i="1"/>
  <c r="I1354" i="1"/>
  <c r="U1354" i="1"/>
  <c r="A1354" i="1" s="1"/>
  <c r="F1355" i="1"/>
  <c r="I1355" i="1"/>
  <c r="U1355" i="1"/>
  <c r="A1355" i="1" s="1"/>
  <c r="F1356" i="1"/>
  <c r="I1356" i="1"/>
  <c r="U1356" i="1"/>
  <c r="A1356" i="1" s="1"/>
  <c r="F1357" i="1"/>
  <c r="I1357" i="1"/>
  <c r="U1357" i="1"/>
  <c r="A1357" i="1" s="1"/>
  <c r="F1358" i="1"/>
  <c r="I1358" i="1"/>
  <c r="U1358" i="1"/>
  <c r="A1358" i="1" s="1"/>
  <c r="F1359" i="1"/>
  <c r="I1359" i="1"/>
  <c r="U1359" i="1"/>
  <c r="A1359" i="1" s="1"/>
  <c r="F1360" i="1"/>
  <c r="I1360" i="1"/>
  <c r="U1360" i="1"/>
  <c r="A1360" i="1" s="1"/>
  <c r="F1361" i="1"/>
  <c r="I1361" i="1"/>
  <c r="U1361" i="1"/>
  <c r="A1361" i="1" s="1"/>
  <c r="F1362" i="1"/>
  <c r="I1362" i="1"/>
  <c r="U1362" i="1"/>
  <c r="A1362" i="1" s="1"/>
  <c r="F1363" i="1"/>
  <c r="I1363" i="1"/>
  <c r="U1363" i="1"/>
  <c r="A1363" i="1" s="1"/>
  <c r="F1364" i="1"/>
  <c r="I1364" i="1"/>
  <c r="U1364" i="1"/>
  <c r="A1364" i="1" s="1"/>
  <c r="F1365" i="1"/>
  <c r="I1365" i="1"/>
  <c r="U1365" i="1"/>
  <c r="A1365" i="1" s="1"/>
  <c r="F1366" i="1"/>
  <c r="I1366" i="1"/>
  <c r="U1366" i="1"/>
  <c r="A1366" i="1" s="1"/>
  <c r="F1367" i="1"/>
  <c r="I1367" i="1"/>
  <c r="U1367" i="1"/>
  <c r="A1367" i="1" s="1"/>
  <c r="F1368" i="1"/>
  <c r="I1368" i="1"/>
  <c r="U1368" i="1"/>
  <c r="A1368" i="1" s="1"/>
  <c r="F1369" i="1"/>
  <c r="I1369" i="1"/>
  <c r="U1369" i="1"/>
  <c r="A1369" i="1" s="1"/>
  <c r="F1370" i="1"/>
  <c r="I1370" i="1"/>
  <c r="U1370" i="1"/>
  <c r="A1370" i="1" s="1"/>
  <c r="F1371" i="1"/>
  <c r="I1371" i="1"/>
  <c r="U1371" i="1"/>
  <c r="A1371" i="1" s="1"/>
  <c r="F1372" i="1"/>
  <c r="I1372" i="1"/>
  <c r="U1372" i="1"/>
  <c r="A1372" i="1" s="1"/>
  <c r="F1373" i="1"/>
  <c r="I1373" i="1"/>
  <c r="U1373" i="1"/>
  <c r="A1373" i="1" s="1"/>
  <c r="F1374" i="1"/>
  <c r="I1374" i="1"/>
  <c r="U1374" i="1"/>
  <c r="A1374" i="1" s="1"/>
  <c r="F1375" i="1"/>
  <c r="I1375" i="1"/>
  <c r="U1375" i="1"/>
  <c r="A1375" i="1" s="1"/>
  <c r="F1376" i="1"/>
  <c r="I1376" i="1"/>
  <c r="U1376" i="1"/>
  <c r="A1376" i="1" s="1"/>
  <c r="F1377" i="1"/>
  <c r="I1377" i="1"/>
  <c r="U1377" i="1"/>
  <c r="A1377" i="1" s="1"/>
  <c r="F1378" i="1"/>
  <c r="I1378" i="1"/>
  <c r="U1378" i="1"/>
  <c r="A1378" i="1" s="1"/>
  <c r="F1379" i="1"/>
  <c r="I1379" i="1"/>
  <c r="U1379" i="1"/>
  <c r="A1379" i="1" s="1"/>
  <c r="F1380" i="1"/>
  <c r="I1380" i="1"/>
  <c r="U1380" i="1"/>
  <c r="A1380" i="1" s="1"/>
  <c r="F1381" i="1"/>
  <c r="I1381" i="1"/>
  <c r="U1381" i="1"/>
  <c r="A1381" i="1" s="1"/>
  <c r="F1382" i="1"/>
  <c r="I1382" i="1"/>
  <c r="U1382" i="1"/>
  <c r="A1382" i="1" s="1"/>
  <c r="F1383" i="1"/>
  <c r="I1383" i="1"/>
  <c r="U1383" i="1"/>
  <c r="A1383" i="1" s="1"/>
  <c r="F1384" i="1"/>
  <c r="I1384" i="1"/>
  <c r="U1384" i="1"/>
  <c r="A1384" i="1" s="1"/>
  <c r="F1385" i="1"/>
  <c r="I1385" i="1"/>
  <c r="U1385" i="1"/>
  <c r="A1385" i="1" s="1"/>
  <c r="F1386" i="1"/>
  <c r="I1386" i="1"/>
  <c r="U1386" i="1"/>
  <c r="A1386" i="1" s="1"/>
  <c r="F1387" i="1"/>
  <c r="I1387" i="1"/>
  <c r="U1387" i="1"/>
  <c r="A1387" i="1" s="1"/>
  <c r="F1388" i="1"/>
  <c r="I1388" i="1"/>
  <c r="U1388" i="1"/>
  <c r="A1388" i="1" s="1"/>
  <c r="F1389" i="1"/>
  <c r="I1389" i="1"/>
  <c r="U1389" i="1"/>
  <c r="A1389" i="1" s="1"/>
  <c r="F1390" i="1"/>
  <c r="I1390" i="1"/>
  <c r="U1390" i="1"/>
  <c r="A1390" i="1" s="1"/>
  <c r="F1391" i="1"/>
  <c r="I1391" i="1"/>
  <c r="U1391" i="1"/>
  <c r="A1391" i="1" s="1"/>
  <c r="F1392" i="1"/>
  <c r="I1392" i="1"/>
  <c r="U1392" i="1"/>
  <c r="A1392" i="1" s="1"/>
  <c r="F1393" i="1"/>
  <c r="I1393" i="1"/>
  <c r="U1393" i="1"/>
  <c r="A1393" i="1" s="1"/>
  <c r="F1394" i="1"/>
  <c r="I1394" i="1"/>
  <c r="U1394" i="1"/>
  <c r="A1394" i="1" s="1"/>
  <c r="F1395" i="1"/>
  <c r="I1395" i="1"/>
  <c r="U1395" i="1"/>
  <c r="A1395" i="1" s="1"/>
  <c r="F1396" i="1"/>
  <c r="I1396" i="1"/>
  <c r="U1396" i="1"/>
  <c r="A1396" i="1" s="1"/>
  <c r="F1397" i="1"/>
  <c r="I1397" i="1"/>
  <c r="U1397" i="1"/>
  <c r="A1397" i="1" s="1"/>
  <c r="F1398" i="1"/>
  <c r="I1398" i="1"/>
  <c r="U1398" i="1"/>
  <c r="A1398" i="1" s="1"/>
  <c r="F1399" i="1"/>
  <c r="I1399" i="1"/>
  <c r="U1399" i="1"/>
  <c r="A1399" i="1" s="1"/>
  <c r="F1400" i="1"/>
  <c r="I1400" i="1"/>
  <c r="U1400" i="1"/>
  <c r="A1400" i="1" s="1"/>
  <c r="F1401" i="1"/>
  <c r="I1401" i="1"/>
  <c r="U1401" i="1"/>
  <c r="A1401" i="1" s="1"/>
  <c r="F1402" i="1"/>
  <c r="I1402" i="1"/>
  <c r="U1402" i="1"/>
  <c r="A1402" i="1" s="1"/>
  <c r="F1403" i="1"/>
  <c r="I1403" i="1"/>
  <c r="U1403" i="1"/>
  <c r="A1403" i="1" s="1"/>
  <c r="F1404" i="1"/>
  <c r="I1404" i="1"/>
  <c r="U1404" i="1"/>
  <c r="A1404" i="1" s="1"/>
  <c r="F1405" i="1"/>
  <c r="I1405" i="1"/>
  <c r="U1405" i="1"/>
  <c r="A1405" i="1" s="1"/>
  <c r="F1406" i="1"/>
  <c r="I1406" i="1"/>
  <c r="U1406" i="1"/>
  <c r="A1406" i="1" s="1"/>
  <c r="F1407" i="1"/>
  <c r="I1407" i="1"/>
  <c r="U1407" i="1"/>
  <c r="A1407" i="1" s="1"/>
  <c r="A1408" i="1"/>
  <c r="F1408" i="1"/>
  <c r="I1408" i="1"/>
  <c r="U1408" i="1"/>
  <c r="F1409" i="1"/>
  <c r="I1409" i="1"/>
  <c r="U1409" i="1"/>
  <c r="A1409" i="1" s="1"/>
  <c r="F1410" i="1"/>
  <c r="I1410" i="1"/>
  <c r="U1410" i="1"/>
  <c r="A1410" i="1" s="1"/>
  <c r="F1411" i="1"/>
  <c r="I1411" i="1"/>
  <c r="U1411" i="1"/>
  <c r="A1411" i="1" s="1"/>
  <c r="F1412" i="1"/>
  <c r="I1412" i="1"/>
  <c r="U1412" i="1"/>
  <c r="A1412" i="1" s="1"/>
  <c r="F1413" i="1"/>
  <c r="I1413" i="1"/>
  <c r="U1413" i="1"/>
  <c r="A1413" i="1" s="1"/>
  <c r="F1414" i="1"/>
  <c r="I1414" i="1"/>
  <c r="U1414" i="1"/>
  <c r="A1414" i="1" s="1"/>
  <c r="F1415" i="1"/>
  <c r="I1415" i="1"/>
  <c r="U1415" i="1"/>
  <c r="A1415" i="1" s="1"/>
  <c r="F1416" i="1"/>
  <c r="I1416" i="1"/>
  <c r="U1416" i="1"/>
  <c r="A1416" i="1" s="1"/>
  <c r="F1417" i="1"/>
  <c r="I1417" i="1"/>
  <c r="U1417" i="1"/>
  <c r="A1417" i="1" s="1"/>
  <c r="F1418" i="1"/>
  <c r="I1418" i="1"/>
  <c r="U1418" i="1"/>
  <c r="A1418" i="1" s="1"/>
  <c r="F1419" i="1"/>
  <c r="I1419" i="1"/>
  <c r="U1419" i="1"/>
  <c r="A1419" i="1" s="1"/>
  <c r="F1420" i="1"/>
  <c r="I1420" i="1"/>
  <c r="U1420" i="1"/>
  <c r="A1420" i="1" s="1"/>
  <c r="F1421" i="1"/>
  <c r="I1421" i="1"/>
  <c r="U1421" i="1"/>
  <c r="A1421" i="1" s="1"/>
  <c r="F1422" i="1"/>
  <c r="I1422" i="1"/>
  <c r="U1422" i="1"/>
  <c r="A1422" i="1" s="1"/>
  <c r="F1423" i="1"/>
  <c r="I1423" i="1"/>
  <c r="U1423" i="1"/>
  <c r="A1423" i="1" s="1"/>
  <c r="F1424" i="1"/>
  <c r="I1424" i="1"/>
  <c r="U1424" i="1"/>
  <c r="A1424" i="1" s="1"/>
  <c r="F1425" i="1"/>
  <c r="I1425" i="1"/>
  <c r="U1425" i="1"/>
  <c r="A1425" i="1" s="1"/>
  <c r="F1426" i="1"/>
  <c r="I1426" i="1"/>
  <c r="U1426" i="1"/>
  <c r="A1426" i="1" s="1"/>
  <c r="F1427" i="1"/>
  <c r="I1427" i="1"/>
  <c r="U1427" i="1"/>
  <c r="A1427" i="1" s="1"/>
  <c r="F1428" i="1"/>
  <c r="I1428" i="1"/>
  <c r="U1428" i="1"/>
  <c r="A1428" i="1" s="1"/>
  <c r="F1429" i="1"/>
  <c r="I1429" i="1"/>
  <c r="U1429" i="1"/>
  <c r="A1429" i="1" s="1"/>
  <c r="F1430" i="1"/>
  <c r="I1430" i="1"/>
  <c r="U1430" i="1"/>
  <c r="A1430" i="1" s="1"/>
  <c r="F1431" i="1"/>
  <c r="I1431" i="1"/>
  <c r="U1431" i="1"/>
  <c r="A1431" i="1" s="1"/>
  <c r="F1432" i="1"/>
  <c r="I1432" i="1"/>
  <c r="U1432" i="1"/>
  <c r="A1432" i="1" s="1"/>
  <c r="F1433" i="1"/>
  <c r="I1433" i="1"/>
  <c r="U1433" i="1"/>
  <c r="A1433" i="1" s="1"/>
  <c r="F1434" i="1"/>
  <c r="I1434" i="1"/>
  <c r="U1434" i="1"/>
  <c r="A1434" i="1" s="1"/>
  <c r="F1435" i="1"/>
  <c r="I1435" i="1"/>
  <c r="U1435" i="1"/>
  <c r="A1435" i="1" s="1"/>
  <c r="F1436" i="1"/>
  <c r="I1436" i="1"/>
  <c r="U1436" i="1"/>
  <c r="A1436" i="1" s="1"/>
  <c r="F1437" i="1"/>
  <c r="I1437" i="1"/>
  <c r="U1437" i="1"/>
  <c r="A1437" i="1" s="1"/>
  <c r="F1438" i="1"/>
  <c r="I1438" i="1"/>
  <c r="U1438" i="1"/>
  <c r="A1438" i="1" s="1"/>
  <c r="F1439" i="1"/>
  <c r="I1439" i="1"/>
  <c r="U1439" i="1"/>
  <c r="A1439" i="1" s="1"/>
  <c r="F1440" i="1"/>
  <c r="I1440" i="1"/>
  <c r="U1440" i="1"/>
  <c r="A1440" i="1" s="1"/>
  <c r="F1441" i="1"/>
  <c r="I1441" i="1"/>
  <c r="U1441" i="1"/>
  <c r="A1441" i="1" s="1"/>
  <c r="F1442" i="1"/>
  <c r="I1442" i="1"/>
  <c r="U1442" i="1"/>
  <c r="A1442" i="1" s="1"/>
  <c r="F1443" i="1"/>
  <c r="I1443" i="1"/>
  <c r="U1443" i="1"/>
  <c r="A1443" i="1" s="1"/>
  <c r="F1444" i="1"/>
  <c r="I1444" i="1"/>
  <c r="U1444" i="1"/>
  <c r="A1444" i="1" s="1"/>
  <c r="F1445" i="1"/>
  <c r="I1445" i="1"/>
  <c r="U1445" i="1"/>
  <c r="A1445" i="1" s="1"/>
  <c r="F1446" i="1"/>
  <c r="I1446" i="1"/>
  <c r="U1446" i="1"/>
  <c r="A1446" i="1" s="1"/>
  <c r="F1447" i="1"/>
  <c r="I1447" i="1"/>
  <c r="U1447" i="1"/>
  <c r="A1447" i="1" s="1"/>
  <c r="F1448" i="1"/>
  <c r="I1448" i="1"/>
  <c r="U1448" i="1"/>
  <c r="A1448" i="1" s="1"/>
  <c r="F1449" i="1"/>
  <c r="I1449" i="1"/>
  <c r="U1449" i="1"/>
  <c r="A1449" i="1" s="1"/>
  <c r="F1450" i="1"/>
  <c r="I1450" i="1"/>
  <c r="U1450" i="1"/>
  <c r="A1450" i="1" s="1"/>
  <c r="F1451" i="1"/>
  <c r="I1451" i="1"/>
  <c r="U1451" i="1"/>
  <c r="A1451" i="1" s="1"/>
  <c r="F1452" i="1"/>
  <c r="I1452" i="1"/>
  <c r="U1452" i="1"/>
  <c r="A1452" i="1" s="1"/>
  <c r="F1453" i="1"/>
  <c r="I1453" i="1"/>
  <c r="U1453" i="1"/>
  <c r="A1453" i="1" s="1"/>
  <c r="F1454" i="1"/>
  <c r="I1454" i="1"/>
  <c r="U1454" i="1"/>
  <c r="A1454" i="1" s="1"/>
  <c r="F1455" i="1"/>
  <c r="I1455" i="1"/>
  <c r="U1455" i="1"/>
  <c r="A1455" i="1" s="1"/>
  <c r="F1456" i="1"/>
  <c r="I1456" i="1"/>
  <c r="U1456" i="1"/>
  <c r="A1456" i="1" s="1"/>
  <c r="F1457" i="1"/>
  <c r="I1457" i="1"/>
  <c r="U1457" i="1"/>
  <c r="A1457" i="1" s="1"/>
  <c r="F1458" i="1"/>
  <c r="I1458" i="1"/>
  <c r="U1458" i="1"/>
  <c r="A1458" i="1" s="1"/>
  <c r="F1459" i="1"/>
  <c r="I1459" i="1"/>
  <c r="U1459" i="1"/>
  <c r="A1459" i="1" s="1"/>
  <c r="F1460" i="1"/>
  <c r="I1460" i="1"/>
  <c r="U1460" i="1"/>
  <c r="A1460" i="1" s="1"/>
  <c r="F1461" i="1"/>
  <c r="I1461" i="1"/>
  <c r="U1461" i="1"/>
  <c r="A1461" i="1" s="1"/>
  <c r="F1462" i="1"/>
  <c r="I1462" i="1"/>
  <c r="U1462" i="1"/>
  <c r="A1462" i="1" s="1"/>
  <c r="F1463" i="1"/>
  <c r="I1463" i="1"/>
  <c r="U1463" i="1"/>
  <c r="A1463" i="1" s="1"/>
  <c r="F1464" i="1"/>
  <c r="I1464" i="1"/>
  <c r="U1464" i="1"/>
  <c r="A1464" i="1" s="1"/>
  <c r="F1465" i="1"/>
  <c r="I1465" i="1"/>
  <c r="U1465" i="1"/>
  <c r="A1465" i="1" s="1"/>
  <c r="F1466" i="1"/>
  <c r="I1466" i="1"/>
  <c r="U1466" i="1"/>
  <c r="A1466" i="1" s="1"/>
  <c r="F1467" i="1"/>
  <c r="I1467" i="1"/>
  <c r="U1467" i="1"/>
  <c r="A1467" i="1" s="1"/>
  <c r="F1468" i="1"/>
  <c r="I1468" i="1"/>
  <c r="U1468" i="1"/>
  <c r="A1468" i="1" s="1"/>
  <c r="F1469" i="1"/>
  <c r="I1469" i="1"/>
  <c r="U1469" i="1"/>
  <c r="A1469" i="1" s="1"/>
  <c r="F1470" i="1"/>
  <c r="I1470" i="1"/>
  <c r="U1470" i="1"/>
  <c r="A1470" i="1" s="1"/>
  <c r="F1471" i="1"/>
  <c r="I1471" i="1"/>
  <c r="U1471" i="1"/>
  <c r="A1471" i="1" s="1"/>
  <c r="F1472" i="1"/>
  <c r="I1472" i="1"/>
  <c r="U1472" i="1"/>
  <c r="A1472" i="1" s="1"/>
  <c r="F1473" i="1"/>
  <c r="I1473" i="1"/>
  <c r="U1473" i="1"/>
  <c r="A1473" i="1" s="1"/>
  <c r="F1474" i="1"/>
  <c r="I1474" i="1"/>
  <c r="U1474" i="1"/>
  <c r="A1474" i="1" s="1"/>
  <c r="F1475" i="1"/>
  <c r="I1475" i="1"/>
  <c r="U1475" i="1"/>
  <c r="A1475" i="1" s="1"/>
  <c r="F1476" i="1"/>
  <c r="I1476" i="1"/>
  <c r="U1476" i="1"/>
  <c r="A1476" i="1" s="1"/>
  <c r="F1477" i="1"/>
  <c r="I1477" i="1"/>
  <c r="U1477" i="1"/>
  <c r="A1477" i="1" s="1"/>
  <c r="F1478" i="1"/>
  <c r="I1478" i="1"/>
  <c r="U1478" i="1"/>
  <c r="A1478" i="1" s="1"/>
  <c r="F1479" i="1"/>
  <c r="I1479" i="1"/>
  <c r="U1479" i="1"/>
  <c r="A1479" i="1" s="1"/>
  <c r="F1480" i="1"/>
  <c r="I1480" i="1"/>
  <c r="U1480" i="1"/>
  <c r="A1480" i="1" s="1"/>
  <c r="F1481" i="1"/>
  <c r="I1481" i="1"/>
  <c r="U1481" i="1"/>
  <c r="A1481" i="1" s="1"/>
  <c r="F1482" i="1"/>
  <c r="I1482" i="1"/>
  <c r="U1482" i="1"/>
  <c r="A1482" i="1" s="1"/>
  <c r="F1483" i="1"/>
  <c r="I1483" i="1"/>
  <c r="U1483" i="1"/>
  <c r="A1483" i="1" s="1"/>
  <c r="F1484" i="1"/>
  <c r="I1484" i="1"/>
  <c r="U1484" i="1"/>
  <c r="A1484" i="1" s="1"/>
  <c r="F1485" i="1"/>
  <c r="I1485" i="1"/>
  <c r="U1485" i="1"/>
  <c r="A1485" i="1" s="1"/>
  <c r="F1486" i="1"/>
  <c r="I1486" i="1"/>
  <c r="U1486" i="1"/>
  <c r="A1486" i="1" s="1"/>
  <c r="F1487" i="1"/>
  <c r="I1487" i="1"/>
  <c r="U1487" i="1"/>
  <c r="A1487" i="1" s="1"/>
  <c r="F1488" i="1"/>
  <c r="I1488" i="1"/>
  <c r="U1488" i="1"/>
  <c r="A1488" i="1" s="1"/>
  <c r="A1489" i="1"/>
  <c r="F1489" i="1"/>
  <c r="I1489" i="1"/>
  <c r="U1489" i="1"/>
  <c r="F1490" i="1"/>
  <c r="I1490" i="1"/>
  <c r="U1490" i="1"/>
  <c r="A1490" i="1" s="1"/>
  <c r="F1491" i="1"/>
  <c r="I1491" i="1"/>
  <c r="U1491" i="1"/>
  <c r="A1491" i="1" s="1"/>
  <c r="F1492" i="1"/>
  <c r="I1492" i="1"/>
  <c r="U1492" i="1"/>
  <c r="A1492" i="1" s="1"/>
  <c r="F1493" i="1"/>
  <c r="I1493" i="1"/>
  <c r="U1493" i="1"/>
  <c r="A1493" i="1" s="1"/>
  <c r="F1494" i="1"/>
  <c r="I1494" i="1"/>
  <c r="U1494" i="1"/>
  <c r="A1494" i="1" s="1"/>
  <c r="F1495" i="1"/>
  <c r="I1495" i="1"/>
  <c r="U1495" i="1"/>
  <c r="A1495" i="1" s="1"/>
  <c r="F1496" i="1"/>
  <c r="I1496" i="1"/>
  <c r="U1496" i="1"/>
  <c r="A1496" i="1" s="1"/>
  <c r="F1497" i="1"/>
  <c r="I1497" i="1"/>
  <c r="U1497" i="1"/>
  <c r="A1497" i="1" s="1"/>
  <c r="F1498" i="1"/>
  <c r="I1498" i="1"/>
  <c r="U1498" i="1"/>
  <c r="A1498" i="1" s="1"/>
  <c r="F1499" i="1"/>
  <c r="I1499" i="1"/>
  <c r="U1499" i="1"/>
  <c r="A1499" i="1" s="1"/>
  <c r="F1500" i="1"/>
  <c r="I1500" i="1"/>
  <c r="U1500" i="1"/>
  <c r="A1500" i="1" s="1"/>
  <c r="F1501" i="1"/>
  <c r="I1501" i="1"/>
  <c r="U1501" i="1"/>
  <c r="A1501" i="1" s="1"/>
  <c r="F1502" i="1"/>
  <c r="I1502" i="1"/>
  <c r="U1502" i="1"/>
  <c r="A1502" i="1" s="1"/>
  <c r="F1503" i="1"/>
  <c r="I1503" i="1"/>
  <c r="U1503" i="1"/>
  <c r="A1503" i="1" s="1"/>
  <c r="F1504" i="1"/>
  <c r="I1504" i="1"/>
  <c r="U1504" i="1"/>
  <c r="A1504" i="1" s="1"/>
  <c r="F1505" i="1"/>
  <c r="I1505" i="1"/>
  <c r="U1505" i="1"/>
  <c r="A1505" i="1" s="1"/>
  <c r="F1506" i="1"/>
  <c r="I1506" i="1"/>
  <c r="U1506" i="1"/>
  <c r="A1506" i="1" s="1"/>
  <c r="F1507" i="1"/>
  <c r="I1507" i="1"/>
  <c r="U1507" i="1"/>
  <c r="A1507" i="1" s="1"/>
  <c r="F1508" i="1"/>
  <c r="I1508" i="1"/>
  <c r="U1508" i="1"/>
  <c r="A1508" i="1" s="1"/>
  <c r="F1509" i="1"/>
  <c r="I1509" i="1"/>
  <c r="U1509" i="1"/>
  <c r="A1509" i="1" s="1"/>
  <c r="F1510" i="1"/>
  <c r="I1510" i="1"/>
  <c r="U1510" i="1"/>
  <c r="A1510" i="1" s="1"/>
  <c r="F1511" i="1"/>
  <c r="I1511" i="1"/>
  <c r="U1511" i="1"/>
  <c r="A1511" i="1" s="1"/>
  <c r="A1512" i="1"/>
  <c r="F1512" i="1"/>
  <c r="I1512" i="1"/>
  <c r="U1512" i="1"/>
  <c r="F1513" i="1"/>
  <c r="I1513" i="1"/>
  <c r="U1513" i="1"/>
  <c r="A1513" i="1" s="1"/>
  <c r="F1514" i="1"/>
  <c r="I1514" i="1"/>
  <c r="U1514" i="1"/>
  <c r="A1514" i="1" s="1"/>
  <c r="F1515" i="1"/>
  <c r="I1515" i="1"/>
  <c r="U1515" i="1"/>
  <c r="A1515" i="1" s="1"/>
  <c r="F1516" i="1"/>
  <c r="I1516" i="1"/>
  <c r="U1516" i="1"/>
  <c r="A1516" i="1" s="1"/>
  <c r="F1517" i="1"/>
  <c r="I1517" i="1"/>
  <c r="U1517" i="1"/>
  <c r="A1517" i="1" s="1"/>
  <c r="A1518" i="1"/>
  <c r="F1518" i="1"/>
  <c r="I1518" i="1"/>
  <c r="U1518" i="1"/>
  <c r="F1519" i="1"/>
  <c r="I1519" i="1"/>
  <c r="U1519" i="1"/>
  <c r="A1519" i="1" s="1"/>
  <c r="F1520" i="1"/>
  <c r="I1520" i="1"/>
  <c r="U1520" i="1"/>
  <c r="A1520" i="1" s="1"/>
  <c r="F1521" i="1"/>
  <c r="I1521" i="1"/>
  <c r="U1521" i="1"/>
  <c r="A1521" i="1" s="1"/>
  <c r="F1522" i="1"/>
  <c r="I1522" i="1"/>
  <c r="U1522" i="1"/>
  <c r="A1522" i="1" s="1"/>
  <c r="F1523" i="1"/>
  <c r="I1523" i="1"/>
  <c r="U1523" i="1"/>
  <c r="A1523" i="1" s="1"/>
  <c r="F1524" i="1"/>
  <c r="I1524" i="1"/>
  <c r="U1524" i="1"/>
  <c r="A1524" i="1" s="1"/>
  <c r="F1525" i="1"/>
  <c r="I1525" i="1"/>
  <c r="U1525" i="1"/>
  <c r="A1525" i="1" s="1"/>
  <c r="F1526" i="1"/>
  <c r="I1526" i="1"/>
  <c r="U1526" i="1"/>
  <c r="A1526" i="1" s="1"/>
  <c r="F1527" i="1"/>
  <c r="I1527" i="1"/>
  <c r="U1527" i="1"/>
  <c r="A1527" i="1" s="1"/>
  <c r="F1528" i="1"/>
  <c r="I1528" i="1"/>
  <c r="U1528" i="1"/>
  <c r="A1528" i="1" s="1"/>
  <c r="F1529" i="1"/>
  <c r="I1529" i="1"/>
  <c r="U1529" i="1"/>
  <c r="A1529" i="1" s="1"/>
  <c r="F1530" i="1"/>
  <c r="I1530" i="1"/>
  <c r="U1530" i="1"/>
  <c r="A1530" i="1" s="1"/>
  <c r="F1531" i="1"/>
  <c r="I1531" i="1"/>
  <c r="U1531" i="1"/>
  <c r="A1531" i="1" s="1"/>
  <c r="F1532" i="1"/>
  <c r="I1532" i="1"/>
  <c r="U1532" i="1"/>
  <c r="A1532" i="1" s="1"/>
  <c r="F1533" i="1"/>
  <c r="I1533" i="1"/>
  <c r="U1533" i="1"/>
  <c r="A1533" i="1" s="1"/>
  <c r="F1534" i="1"/>
  <c r="I1534" i="1"/>
  <c r="U1534" i="1"/>
  <c r="A1534" i="1" s="1"/>
  <c r="F1535" i="1"/>
  <c r="I1535" i="1"/>
  <c r="U1535" i="1"/>
  <c r="A1535" i="1" s="1"/>
  <c r="F1536" i="1"/>
  <c r="I1536" i="1"/>
  <c r="U1536" i="1"/>
  <c r="A1536" i="1" s="1"/>
  <c r="F1537" i="1"/>
  <c r="I1537" i="1"/>
  <c r="U1537" i="1"/>
  <c r="A1537" i="1" s="1"/>
  <c r="F1538" i="1"/>
  <c r="I1538" i="1"/>
  <c r="U1538" i="1"/>
  <c r="A1538" i="1" s="1"/>
  <c r="F1539" i="1"/>
  <c r="I1539" i="1"/>
  <c r="U1539" i="1"/>
  <c r="A1539" i="1" s="1"/>
  <c r="F1540" i="1"/>
  <c r="I1540" i="1"/>
  <c r="U1540" i="1"/>
  <c r="A1540" i="1" s="1"/>
  <c r="F1541" i="1"/>
  <c r="I1541" i="1"/>
  <c r="U1541" i="1"/>
  <c r="A1541" i="1" s="1"/>
  <c r="F1542" i="1"/>
  <c r="I1542" i="1"/>
  <c r="U1542" i="1"/>
  <c r="A1542" i="1" s="1"/>
  <c r="F1543" i="1"/>
  <c r="I1543" i="1"/>
  <c r="U1543" i="1"/>
  <c r="A1543" i="1" s="1"/>
  <c r="F1544" i="1"/>
  <c r="I1544" i="1"/>
  <c r="U1544" i="1"/>
  <c r="A1544" i="1" s="1"/>
  <c r="F1545" i="1"/>
  <c r="I1545" i="1"/>
  <c r="U1545" i="1"/>
  <c r="A1545" i="1" s="1"/>
  <c r="F1546" i="1"/>
  <c r="I1546" i="1"/>
  <c r="U1546" i="1"/>
  <c r="A1546" i="1" s="1"/>
  <c r="F1547" i="1"/>
  <c r="I1547" i="1"/>
  <c r="U1547" i="1"/>
  <c r="A1547" i="1" s="1"/>
  <c r="F1548" i="1"/>
  <c r="I1548" i="1"/>
  <c r="U1548" i="1"/>
  <c r="A1548" i="1" s="1"/>
  <c r="F1549" i="1"/>
  <c r="I1549" i="1"/>
  <c r="U1549" i="1"/>
  <c r="A1549" i="1" s="1"/>
  <c r="F1550" i="1"/>
  <c r="I1550" i="1"/>
  <c r="U1550" i="1"/>
  <c r="A1550" i="1" s="1"/>
  <c r="F1551" i="1"/>
  <c r="I1551" i="1"/>
  <c r="U1551" i="1"/>
  <c r="A1551" i="1" s="1"/>
  <c r="F1552" i="1"/>
  <c r="I1552" i="1"/>
  <c r="U1552" i="1"/>
  <c r="A1552" i="1" s="1"/>
  <c r="F1553" i="1"/>
  <c r="I1553" i="1"/>
  <c r="U1553" i="1"/>
  <c r="A1553" i="1" s="1"/>
  <c r="F1554" i="1"/>
  <c r="I1554" i="1"/>
  <c r="U1554" i="1"/>
  <c r="A1554" i="1" s="1"/>
  <c r="F1555" i="1"/>
  <c r="I1555" i="1"/>
  <c r="U1555" i="1"/>
  <c r="A1555" i="1" s="1"/>
  <c r="F1556" i="1"/>
  <c r="I1556" i="1"/>
  <c r="U1556" i="1"/>
  <c r="A1556" i="1" s="1"/>
  <c r="F1557" i="1"/>
  <c r="I1557" i="1"/>
  <c r="U1557" i="1"/>
  <c r="A1557" i="1" s="1"/>
  <c r="F1558" i="1"/>
  <c r="I1558" i="1"/>
  <c r="U1558" i="1"/>
  <c r="A1558" i="1" s="1"/>
  <c r="F1559" i="1"/>
  <c r="I1559" i="1"/>
  <c r="U1559" i="1"/>
  <c r="A1559" i="1" s="1"/>
  <c r="F1560" i="1"/>
  <c r="I1560" i="1"/>
  <c r="U1560" i="1"/>
  <c r="A1560" i="1" s="1"/>
  <c r="F1561" i="1"/>
  <c r="I1561" i="1"/>
  <c r="U1561" i="1"/>
  <c r="A1561" i="1" s="1"/>
  <c r="F1562" i="1"/>
  <c r="I1562" i="1"/>
  <c r="U1562" i="1"/>
  <c r="A1562" i="1" s="1"/>
  <c r="F1563" i="1"/>
  <c r="I1563" i="1"/>
  <c r="U1563" i="1"/>
  <c r="A1563" i="1" s="1"/>
  <c r="F1564" i="1"/>
  <c r="I1564" i="1"/>
  <c r="U1564" i="1"/>
  <c r="A1564" i="1" s="1"/>
  <c r="F1565" i="1"/>
  <c r="I1565" i="1"/>
  <c r="U1565" i="1"/>
  <c r="A1565" i="1" s="1"/>
  <c r="F1566" i="1"/>
  <c r="I1566" i="1"/>
  <c r="U1566" i="1"/>
  <c r="A1566" i="1" s="1"/>
  <c r="F1567" i="1"/>
  <c r="I1567" i="1"/>
  <c r="U1567" i="1"/>
  <c r="A1567" i="1" s="1"/>
  <c r="F1568" i="1"/>
  <c r="I1568" i="1"/>
  <c r="U1568" i="1"/>
  <c r="A1568" i="1" s="1"/>
  <c r="F1569" i="1"/>
  <c r="I1569" i="1"/>
  <c r="U1569" i="1"/>
  <c r="A1569" i="1" s="1"/>
  <c r="F1570" i="1"/>
  <c r="I1570" i="1"/>
  <c r="U1570" i="1"/>
  <c r="A1570" i="1" s="1"/>
  <c r="F1571" i="1"/>
  <c r="I1571" i="1"/>
  <c r="U1571" i="1"/>
  <c r="A1571" i="1" s="1"/>
  <c r="F1572" i="1"/>
  <c r="I1572" i="1"/>
  <c r="U1572" i="1"/>
  <c r="A1572" i="1" s="1"/>
  <c r="F1573" i="1"/>
  <c r="I1573" i="1"/>
  <c r="U1573" i="1"/>
  <c r="A1573" i="1" s="1"/>
  <c r="F1574" i="1"/>
  <c r="I1574" i="1"/>
  <c r="U1574" i="1"/>
  <c r="A1574" i="1" s="1"/>
  <c r="F1575" i="1"/>
  <c r="I1575" i="1"/>
  <c r="U1575" i="1"/>
  <c r="A1575" i="1" s="1"/>
  <c r="F1576" i="1"/>
  <c r="I1576" i="1"/>
  <c r="U1576" i="1"/>
  <c r="A1576" i="1" s="1"/>
  <c r="F1577" i="1"/>
  <c r="I1577" i="1"/>
  <c r="U1577" i="1"/>
  <c r="A1577" i="1" s="1"/>
  <c r="F1578" i="1"/>
  <c r="I1578" i="1"/>
  <c r="U1578" i="1"/>
  <c r="A1578" i="1" s="1"/>
  <c r="F1579" i="1"/>
  <c r="I1579" i="1"/>
  <c r="U1579" i="1"/>
  <c r="A1579" i="1" s="1"/>
  <c r="F1580" i="1"/>
  <c r="I1580" i="1"/>
  <c r="U1580" i="1"/>
  <c r="A1580" i="1" s="1"/>
  <c r="F1581" i="1"/>
  <c r="I1581" i="1"/>
  <c r="U1581" i="1"/>
  <c r="A1581" i="1" s="1"/>
  <c r="F1582" i="1"/>
  <c r="I1582" i="1"/>
  <c r="U1582" i="1"/>
  <c r="A1582" i="1" s="1"/>
  <c r="F1583" i="1"/>
  <c r="I1583" i="1"/>
  <c r="U1583" i="1"/>
  <c r="A1583" i="1" s="1"/>
  <c r="F1584" i="1"/>
  <c r="I1584" i="1"/>
  <c r="U1584" i="1"/>
  <c r="A1584" i="1" s="1"/>
  <c r="F1585" i="1"/>
  <c r="I1585" i="1"/>
  <c r="U1585" i="1"/>
  <c r="A1585" i="1" s="1"/>
  <c r="F1586" i="1"/>
  <c r="I1586" i="1"/>
  <c r="U1586" i="1"/>
  <c r="A1586" i="1" s="1"/>
  <c r="F1587" i="1"/>
  <c r="I1587" i="1"/>
  <c r="U1587" i="1"/>
  <c r="A1587" i="1" s="1"/>
  <c r="F1588" i="1"/>
  <c r="I1588" i="1"/>
  <c r="U1588" i="1"/>
  <c r="A1588" i="1" s="1"/>
  <c r="F1589" i="1"/>
  <c r="I1589" i="1"/>
  <c r="U1589" i="1"/>
  <c r="A1589" i="1" s="1"/>
  <c r="F1590" i="1"/>
  <c r="I1590" i="1"/>
  <c r="U1590" i="1"/>
  <c r="A1590" i="1" s="1"/>
  <c r="A1591" i="1"/>
  <c r="F1591" i="1"/>
  <c r="I1591" i="1"/>
  <c r="U1591" i="1"/>
  <c r="F1592" i="1"/>
  <c r="I1592" i="1"/>
  <c r="U1592" i="1"/>
  <c r="A1592" i="1" s="1"/>
  <c r="F1593" i="1"/>
  <c r="I1593" i="1"/>
  <c r="U1593" i="1"/>
  <c r="A1593" i="1" s="1"/>
  <c r="F1594" i="1"/>
  <c r="I1594" i="1"/>
  <c r="U1594" i="1"/>
  <c r="A1594" i="1" s="1"/>
  <c r="F1595" i="1"/>
  <c r="I1595" i="1"/>
  <c r="U1595" i="1"/>
  <c r="A1595" i="1" s="1"/>
  <c r="F1596" i="1"/>
  <c r="I1596" i="1"/>
  <c r="U1596" i="1"/>
  <c r="A1596" i="1" s="1"/>
  <c r="F1597" i="1"/>
  <c r="I1597" i="1"/>
  <c r="U1597" i="1"/>
  <c r="A1597" i="1" s="1"/>
  <c r="F1598" i="1"/>
  <c r="I1598" i="1"/>
  <c r="U1598" i="1"/>
  <c r="A1598" i="1" s="1"/>
  <c r="F1599" i="1"/>
  <c r="I1599" i="1"/>
  <c r="U1599" i="1"/>
  <c r="A1599" i="1" s="1"/>
  <c r="F1600" i="1"/>
  <c r="I1600" i="1"/>
  <c r="U1600" i="1"/>
  <c r="A1600" i="1" s="1"/>
  <c r="F1601" i="1"/>
  <c r="I1601" i="1"/>
  <c r="U1601" i="1"/>
  <c r="A1601" i="1" s="1"/>
  <c r="F1602" i="1"/>
  <c r="I1602" i="1"/>
  <c r="U1602" i="1"/>
  <c r="A1602" i="1" s="1"/>
  <c r="F1603" i="1"/>
  <c r="I1603" i="1"/>
  <c r="U1603" i="1"/>
  <c r="A1603" i="1" s="1"/>
  <c r="F1604" i="1"/>
  <c r="I1604" i="1"/>
  <c r="U1604" i="1"/>
  <c r="A1604" i="1" s="1"/>
  <c r="F1605" i="1"/>
  <c r="I1605" i="1"/>
  <c r="U1605" i="1"/>
  <c r="A1605" i="1" s="1"/>
  <c r="F1606" i="1"/>
  <c r="I1606" i="1"/>
  <c r="U1606" i="1"/>
  <c r="A1606" i="1" s="1"/>
  <c r="F1607" i="1"/>
  <c r="I1607" i="1"/>
  <c r="U1607" i="1"/>
  <c r="A1607" i="1" s="1"/>
  <c r="F1608" i="1"/>
  <c r="I1608" i="1"/>
  <c r="U1608" i="1"/>
  <c r="A1608" i="1" s="1"/>
  <c r="F1609" i="1"/>
  <c r="I1609" i="1"/>
  <c r="U1609" i="1"/>
  <c r="A1609" i="1" s="1"/>
  <c r="F1610" i="1"/>
  <c r="I1610" i="1"/>
  <c r="U1610" i="1"/>
  <c r="A1610" i="1" s="1"/>
  <c r="F1611" i="1"/>
  <c r="I1611" i="1"/>
  <c r="U1611" i="1"/>
  <c r="A1611" i="1" s="1"/>
  <c r="F1612" i="1"/>
  <c r="I1612" i="1"/>
  <c r="U1612" i="1"/>
  <c r="A1612" i="1" s="1"/>
  <c r="F1613" i="1"/>
  <c r="I1613" i="1"/>
  <c r="U1613" i="1"/>
  <c r="A1613" i="1" s="1"/>
  <c r="F1614" i="1"/>
  <c r="I1614" i="1"/>
  <c r="U1614" i="1"/>
  <c r="A1614" i="1" s="1"/>
  <c r="F1615" i="1"/>
  <c r="I1615" i="1"/>
  <c r="U1615" i="1"/>
  <c r="A1615" i="1" s="1"/>
  <c r="F1616" i="1"/>
  <c r="I1616" i="1"/>
  <c r="U1616" i="1"/>
  <c r="A1616" i="1" s="1"/>
  <c r="F1617" i="1"/>
  <c r="I1617" i="1"/>
  <c r="U1617" i="1"/>
  <c r="A1617" i="1" s="1"/>
  <c r="F1618" i="1"/>
  <c r="I1618" i="1"/>
  <c r="U1618" i="1"/>
  <c r="A1618" i="1" s="1"/>
  <c r="F1619" i="1"/>
  <c r="I1619" i="1"/>
  <c r="U1619" i="1"/>
  <c r="A1619" i="1" s="1"/>
  <c r="F1620" i="1"/>
  <c r="I1620" i="1"/>
  <c r="U1620" i="1"/>
  <c r="A1620" i="1" s="1"/>
  <c r="F1621" i="1"/>
  <c r="I1621" i="1"/>
  <c r="U1621" i="1"/>
  <c r="A1621" i="1" s="1"/>
  <c r="F1622" i="1"/>
  <c r="I1622" i="1"/>
  <c r="U1622" i="1"/>
  <c r="A1622" i="1" s="1"/>
  <c r="F1623" i="1"/>
  <c r="I1623" i="1"/>
  <c r="U1623" i="1"/>
  <c r="A1623" i="1" s="1"/>
  <c r="F1624" i="1"/>
  <c r="I1624" i="1"/>
  <c r="U1624" i="1"/>
  <c r="A1624" i="1" s="1"/>
  <c r="F1625" i="1"/>
  <c r="I1625" i="1"/>
  <c r="U1625" i="1"/>
  <c r="A1625" i="1" s="1"/>
  <c r="F1626" i="1"/>
  <c r="I1626" i="1"/>
  <c r="U1626" i="1"/>
  <c r="A1626" i="1" s="1"/>
  <c r="F1627" i="1"/>
  <c r="I1627" i="1"/>
  <c r="U1627" i="1"/>
  <c r="A1627" i="1" s="1"/>
  <c r="F1628" i="1"/>
  <c r="I1628" i="1"/>
  <c r="U1628" i="1"/>
  <c r="A1628" i="1" s="1"/>
  <c r="F1629" i="1"/>
  <c r="I1629" i="1"/>
  <c r="U1629" i="1"/>
  <c r="A1629" i="1" s="1"/>
  <c r="A1630" i="1"/>
  <c r="F1630" i="1"/>
  <c r="I1630" i="1"/>
  <c r="U1630" i="1"/>
  <c r="F1631" i="1"/>
  <c r="I1631" i="1"/>
  <c r="U1631" i="1"/>
  <c r="A1631" i="1" s="1"/>
  <c r="F1632" i="1"/>
  <c r="I1632" i="1"/>
  <c r="U1632" i="1"/>
  <c r="A1632" i="1" s="1"/>
  <c r="F1633" i="1"/>
  <c r="I1633" i="1"/>
  <c r="U1633" i="1"/>
  <c r="A1633" i="1" s="1"/>
  <c r="F1634" i="1"/>
  <c r="I1634" i="1"/>
  <c r="U1634" i="1"/>
  <c r="A1634" i="1" s="1"/>
  <c r="F1635" i="1"/>
  <c r="I1635" i="1"/>
  <c r="U1635" i="1"/>
  <c r="A1635" i="1" s="1"/>
  <c r="F1636" i="1"/>
  <c r="I1636" i="1"/>
  <c r="U1636" i="1"/>
  <c r="A1636" i="1" s="1"/>
  <c r="F1637" i="1"/>
  <c r="I1637" i="1"/>
  <c r="U1637" i="1"/>
  <c r="A1637" i="1" s="1"/>
  <c r="F1638" i="1"/>
  <c r="I1638" i="1"/>
  <c r="U1638" i="1"/>
  <c r="A1638" i="1" s="1"/>
  <c r="F1639" i="1"/>
  <c r="I1639" i="1"/>
  <c r="U1639" i="1"/>
  <c r="A1639" i="1" s="1"/>
  <c r="F1640" i="1"/>
  <c r="I1640" i="1"/>
  <c r="U1640" i="1"/>
  <c r="A1640" i="1" s="1"/>
  <c r="F1641" i="1"/>
  <c r="I1641" i="1"/>
  <c r="U1641" i="1"/>
  <c r="A1641" i="1" s="1"/>
  <c r="F1642" i="1"/>
  <c r="I1642" i="1"/>
  <c r="U1642" i="1"/>
  <c r="A1642" i="1" s="1"/>
  <c r="F1643" i="1"/>
  <c r="I1643" i="1"/>
  <c r="U1643" i="1"/>
  <c r="A1643" i="1" s="1"/>
  <c r="F1644" i="1"/>
  <c r="I1644" i="1"/>
  <c r="U1644" i="1"/>
  <c r="A1644" i="1" s="1"/>
  <c r="F1645" i="1"/>
  <c r="I1645" i="1"/>
  <c r="U1645" i="1"/>
  <c r="A1645" i="1" s="1"/>
  <c r="F1646" i="1"/>
  <c r="I1646" i="1"/>
  <c r="U1646" i="1"/>
  <c r="A1646" i="1" s="1"/>
  <c r="F1647" i="1"/>
  <c r="I1647" i="1"/>
  <c r="U1647" i="1"/>
  <c r="A1647" i="1" s="1"/>
  <c r="F1648" i="1"/>
  <c r="I1648" i="1"/>
  <c r="U1648" i="1"/>
  <c r="A1648" i="1" s="1"/>
  <c r="F1649" i="1"/>
  <c r="I1649" i="1"/>
  <c r="U1649" i="1"/>
  <c r="A1649" i="1" s="1"/>
  <c r="F1650" i="1"/>
  <c r="I1650" i="1"/>
  <c r="U1650" i="1"/>
  <c r="A1650" i="1" s="1"/>
  <c r="F1651" i="1"/>
  <c r="I1651" i="1"/>
  <c r="U1651" i="1"/>
  <c r="A1651" i="1" s="1"/>
  <c r="F1652" i="1"/>
  <c r="I1652" i="1"/>
  <c r="U1652" i="1"/>
  <c r="A1652" i="1" s="1"/>
  <c r="F1653" i="1"/>
  <c r="I1653" i="1"/>
  <c r="U1653" i="1"/>
  <c r="A1653" i="1" s="1"/>
  <c r="A1654" i="1"/>
  <c r="F1654" i="1"/>
  <c r="I1654" i="1"/>
  <c r="U1654" i="1"/>
  <c r="F1655" i="1"/>
  <c r="I1655" i="1"/>
  <c r="U1655" i="1"/>
  <c r="A1655" i="1" s="1"/>
  <c r="F1656" i="1"/>
  <c r="I1656" i="1"/>
  <c r="U1656" i="1"/>
  <c r="A1656" i="1" s="1"/>
  <c r="A1657" i="1"/>
  <c r="F1657" i="1"/>
  <c r="I1657" i="1"/>
  <c r="U1657" i="1"/>
  <c r="F1658" i="1"/>
  <c r="I1658" i="1"/>
  <c r="U1658" i="1"/>
  <c r="A1658" i="1" s="1"/>
  <c r="F1659" i="1"/>
  <c r="I1659" i="1"/>
  <c r="U1659" i="1"/>
  <c r="A1659" i="1" s="1"/>
  <c r="F1660" i="1"/>
  <c r="I1660" i="1"/>
  <c r="U1660" i="1"/>
  <c r="A1660" i="1" s="1"/>
  <c r="F1661" i="1"/>
  <c r="I1661" i="1"/>
  <c r="U1661" i="1"/>
  <c r="A1661" i="1" s="1"/>
  <c r="F1662" i="1"/>
  <c r="I1662" i="1"/>
  <c r="U1662" i="1"/>
  <c r="A1662" i="1" s="1"/>
  <c r="F1663" i="1"/>
  <c r="I1663" i="1"/>
  <c r="U1663" i="1"/>
  <c r="A1663" i="1" s="1"/>
  <c r="F1664" i="1"/>
  <c r="I1664" i="1"/>
  <c r="U1664" i="1"/>
  <c r="A1664" i="1" s="1"/>
  <c r="F1665" i="1"/>
  <c r="I1665" i="1"/>
  <c r="U1665" i="1"/>
  <c r="A1665" i="1" s="1"/>
  <c r="F1666" i="1"/>
  <c r="I1666" i="1"/>
  <c r="U1666" i="1"/>
  <c r="A1666" i="1" s="1"/>
  <c r="F1667" i="1"/>
  <c r="I1667" i="1"/>
  <c r="U1667" i="1"/>
  <c r="A1667" i="1" s="1"/>
  <c r="F1668" i="1"/>
  <c r="I1668" i="1"/>
  <c r="U1668" i="1"/>
  <c r="A1668" i="1" s="1"/>
  <c r="F1669" i="1"/>
  <c r="I1669" i="1"/>
  <c r="U1669" i="1"/>
  <c r="A1669" i="1" s="1"/>
  <c r="F1670" i="1"/>
  <c r="I1670" i="1"/>
  <c r="U1670" i="1"/>
  <c r="A1670" i="1" s="1"/>
  <c r="F1671" i="1"/>
  <c r="I1671" i="1"/>
  <c r="U1671" i="1"/>
  <c r="A1671" i="1" s="1"/>
  <c r="F1672" i="1"/>
  <c r="I1672" i="1"/>
  <c r="U1672" i="1"/>
  <c r="A1672" i="1" s="1"/>
  <c r="F1673" i="1"/>
  <c r="I1673" i="1"/>
  <c r="U1673" i="1"/>
  <c r="A1673" i="1" s="1"/>
  <c r="F1674" i="1"/>
  <c r="I1674" i="1"/>
  <c r="U1674" i="1"/>
  <c r="A1674" i="1" s="1"/>
  <c r="A1675" i="1"/>
  <c r="F1675" i="1"/>
  <c r="I1675" i="1"/>
  <c r="U1675" i="1"/>
  <c r="F1676" i="1"/>
  <c r="I1676" i="1"/>
  <c r="U1676" i="1"/>
  <c r="A1676" i="1" s="1"/>
  <c r="F1677" i="1"/>
  <c r="I1677" i="1"/>
  <c r="U1677" i="1"/>
  <c r="A1677" i="1" s="1"/>
  <c r="A1678" i="1"/>
  <c r="F1678" i="1"/>
  <c r="I1678" i="1"/>
  <c r="U1678" i="1"/>
  <c r="F1679" i="1"/>
  <c r="I1679" i="1"/>
  <c r="U1679" i="1"/>
  <c r="A1679" i="1" s="1"/>
  <c r="F1680" i="1"/>
  <c r="I1680" i="1"/>
  <c r="U1680" i="1"/>
  <c r="A1680" i="1" s="1"/>
  <c r="F1681" i="1"/>
  <c r="I1681" i="1"/>
  <c r="U1681" i="1"/>
  <c r="A1681" i="1" s="1"/>
  <c r="F1682" i="1"/>
  <c r="I1682" i="1"/>
  <c r="U1682" i="1"/>
  <c r="A1682" i="1" s="1"/>
  <c r="F1683" i="1"/>
  <c r="I1683" i="1"/>
  <c r="U1683" i="1"/>
  <c r="A1683" i="1" s="1"/>
  <c r="F1684" i="1"/>
  <c r="I1684" i="1"/>
  <c r="U1684" i="1"/>
  <c r="A1684" i="1" s="1"/>
  <c r="F1685" i="1"/>
  <c r="I1685" i="1"/>
  <c r="U1685" i="1"/>
  <c r="A1685" i="1" s="1"/>
  <c r="F1686" i="1"/>
  <c r="I1686" i="1"/>
  <c r="U1686" i="1"/>
  <c r="A1686" i="1" s="1"/>
  <c r="F1687" i="1"/>
  <c r="I1687" i="1"/>
  <c r="U1687" i="1"/>
  <c r="A1687" i="1" s="1"/>
  <c r="F1688" i="1"/>
  <c r="I1688" i="1"/>
  <c r="U1688" i="1"/>
  <c r="A1688" i="1" s="1"/>
  <c r="F1689" i="1"/>
  <c r="I1689" i="1"/>
  <c r="U1689" i="1"/>
  <c r="A1689" i="1" s="1"/>
  <c r="F1690" i="1"/>
  <c r="I1690" i="1"/>
  <c r="U1690" i="1"/>
  <c r="A1690" i="1" s="1"/>
  <c r="F1691" i="1"/>
  <c r="I1691" i="1"/>
  <c r="U1691" i="1"/>
  <c r="A1691" i="1" s="1"/>
  <c r="F1692" i="1"/>
  <c r="I1692" i="1"/>
  <c r="U1692" i="1"/>
  <c r="A1692" i="1" s="1"/>
  <c r="F1693" i="1"/>
  <c r="I1693" i="1"/>
  <c r="U1693" i="1"/>
  <c r="A1693" i="1" s="1"/>
  <c r="F1694" i="1"/>
  <c r="I1694" i="1"/>
  <c r="U1694" i="1"/>
  <c r="A1694" i="1" s="1"/>
  <c r="F1695" i="1"/>
  <c r="I1695" i="1"/>
  <c r="U1695" i="1"/>
  <c r="A1695" i="1" s="1"/>
  <c r="F1696" i="1"/>
  <c r="I1696" i="1"/>
  <c r="U1696" i="1"/>
  <c r="A1696" i="1" s="1"/>
  <c r="F1697" i="1"/>
  <c r="I1697" i="1"/>
  <c r="U1697" i="1"/>
  <c r="A1697" i="1" s="1"/>
  <c r="F1698" i="1"/>
  <c r="I1698" i="1"/>
  <c r="U1698" i="1"/>
  <c r="A1698" i="1" s="1"/>
  <c r="F1699" i="1"/>
  <c r="I1699" i="1"/>
  <c r="U1699" i="1"/>
  <c r="A1699" i="1" s="1"/>
  <c r="F1700" i="1"/>
  <c r="I1700" i="1"/>
  <c r="U1700" i="1"/>
  <c r="A1700" i="1" s="1"/>
  <c r="F1701" i="1"/>
  <c r="I1701" i="1"/>
  <c r="U1701" i="1"/>
  <c r="A1701" i="1" s="1"/>
  <c r="F1702" i="1"/>
  <c r="I1702" i="1"/>
  <c r="U1702" i="1"/>
  <c r="A1702" i="1" s="1"/>
  <c r="F1703" i="1"/>
  <c r="I1703" i="1"/>
  <c r="U1703" i="1"/>
  <c r="A1703" i="1" s="1"/>
  <c r="F1704" i="1"/>
  <c r="I1704" i="1"/>
  <c r="U1704" i="1"/>
  <c r="A1704" i="1" s="1"/>
  <c r="F1705" i="1"/>
  <c r="I1705" i="1"/>
  <c r="U1705" i="1"/>
  <c r="A1705" i="1" s="1"/>
  <c r="F1706" i="1"/>
  <c r="I1706" i="1"/>
  <c r="U1706" i="1"/>
  <c r="A1706" i="1" s="1"/>
  <c r="F1707" i="1"/>
  <c r="I1707" i="1"/>
  <c r="U1707" i="1"/>
  <c r="A1707" i="1" s="1"/>
  <c r="A1708" i="1"/>
  <c r="F1708" i="1"/>
  <c r="I1708" i="1"/>
  <c r="U1708" i="1"/>
  <c r="F1709" i="1"/>
  <c r="I1709" i="1"/>
  <c r="U1709" i="1"/>
  <c r="A1709" i="1" s="1"/>
  <c r="F1710" i="1"/>
  <c r="I1710" i="1"/>
  <c r="U1710" i="1"/>
  <c r="A1710" i="1" s="1"/>
  <c r="F1711" i="1"/>
  <c r="I1711" i="1"/>
  <c r="U1711" i="1"/>
  <c r="A1711" i="1" s="1"/>
  <c r="F1712" i="1"/>
  <c r="I1712" i="1"/>
  <c r="U1712" i="1"/>
  <c r="A1712" i="1" s="1"/>
  <c r="F1713" i="1"/>
  <c r="I1713" i="1"/>
  <c r="U1713" i="1"/>
  <c r="A1713" i="1" s="1"/>
  <c r="F1714" i="1"/>
  <c r="I1714" i="1"/>
  <c r="U1714" i="1"/>
  <c r="A1714" i="1" s="1"/>
  <c r="A1715" i="1"/>
  <c r="F1715" i="1"/>
  <c r="I1715" i="1"/>
  <c r="U1715" i="1"/>
  <c r="F1716" i="1"/>
  <c r="I1716" i="1"/>
  <c r="U1716" i="1"/>
  <c r="A1716" i="1" s="1"/>
  <c r="F1717" i="1"/>
  <c r="I1717" i="1"/>
  <c r="U1717" i="1"/>
  <c r="A1717" i="1" s="1"/>
  <c r="F1718" i="1"/>
  <c r="I1718" i="1"/>
  <c r="U1718" i="1"/>
  <c r="A1718" i="1" s="1"/>
  <c r="F1719" i="1"/>
  <c r="I1719" i="1"/>
  <c r="U1719" i="1"/>
  <c r="A1719" i="1" s="1"/>
  <c r="F1720" i="1"/>
  <c r="I1720" i="1"/>
  <c r="U1720" i="1"/>
  <c r="A1720" i="1" s="1"/>
  <c r="A1721" i="1"/>
  <c r="F1721" i="1"/>
  <c r="I1721" i="1"/>
  <c r="U1721" i="1"/>
  <c r="F1722" i="1"/>
  <c r="I1722" i="1"/>
  <c r="U1722" i="1"/>
  <c r="A1722" i="1" s="1"/>
  <c r="F1723" i="1"/>
  <c r="I1723" i="1"/>
  <c r="U1723" i="1"/>
  <c r="A1723" i="1" s="1"/>
  <c r="F1724" i="1"/>
  <c r="I1724" i="1"/>
  <c r="U1724" i="1"/>
  <c r="A1724" i="1" s="1"/>
  <c r="F1725" i="1"/>
  <c r="I1725" i="1"/>
  <c r="U1725" i="1"/>
  <c r="A1725" i="1" s="1"/>
  <c r="F1726" i="1"/>
  <c r="I1726" i="1"/>
  <c r="U1726" i="1"/>
  <c r="A1726" i="1" s="1"/>
  <c r="F1727" i="1"/>
  <c r="I1727" i="1"/>
  <c r="U1727" i="1"/>
  <c r="A1727" i="1" s="1"/>
  <c r="F1728" i="1"/>
  <c r="I1728" i="1"/>
  <c r="U1728" i="1"/>
  <c r="A1728" i="1" s="1"/>
  <c r="F1729" i="1"/>
  <c r="I1729" i="1"/>
  <c r="U1729" i="1"/>
  <c r="A1729" i="1" s="1"/>
  <c r="F1730" i="1"/>
  <c r="I1730" i="1"/>
  <c r="U1730" i="1"/>
  <c r="A1730" i="1" s="1"/>
  <c r="F1731" i="1"/>
  <c r="I1731" i="1"/>
  <c r="U1731" i="1"/>
  <c r="A1731" i="1" s="1"/>
  <c r="F1732" i="1"/>
  <c r="I1732" i="1"/>
  <c r="U1732" i="1"/>
  <c r="A1732" i="1" s="1"/>
  <c r="F1733" i="1"/>
  <c r="I1733" i="1"/>
  <c r="U1733" i="1"/>
  <c r="A1733" i="1" s="1"/>
  <c r="F1734" i="1"/>
  <c r="I1734" i="1"/>
  <c r="U1734" i="1"/>
  <c r="A1734" i="1" s="1"/>
  <c r="F1735" i="1"/>
  <c r="I1735" i="1"/>
  <c r="U1735" i="1"/>
  <c r="A1735" i="1" s="1"/>
  <c r="A1736" i="1"/>
  <c r="F1736" i="1"/>
  <c r="I1736" i="1"/>
  <c r="U1736" i="1"/>
  <c r="F1737" i="1"/>
  <c r="I1737" i="1"/>
  <c r="U1737" i="1"/>
  <c r="A1737" i="1" s="1"/>
  <c r="A1738" i="1"/>
  <c r="F1738" i="1"/>
  <c r="I1738" i="1"/>
  <c r="U1738" i="1"/>
  <c r="F1739" i="1"/>
  <c r="I1739" i="1"/>
  <c r="U1739" i="1"/>
  <c r="A1739" i="1" s="1"/>
  <c r="F1740" i="1"/>
  <c r="I1740" i="1"/>
  <c r="U1740" i="1"/>
  <c r="A1740" i="1" s="1"/>
  <c r="F1741" i="1"/>
  <c r="I1741" i="1"/>
  <c r="U1741" i="1"/>
  <c r="A1741" i="1" s="1"/>
  <c r="F1742" i="1"/>
  <c r="I1742" i="1"/>
  <c r="U1742" i="1"/>
  <c r="A1742" i="1" s="1"/>
  <c r="F1743" i="1"/>
  <c r="I1743" i="1"/>
  <c r="U1743" i="1"/>
  <c r="A1743" i="1" s="1"/>
  <c r="F1744" i="1"/>
  <c r="I1744" i="1"/>
  <c r="U1744" i="1"/>
  <c r="A1744" i="1" s="1"/>
  <c r="A1745" i="1"/>
  <c r="F1745" i="1"/>
  <c r="I1745" i="1"/>
  <c r="U1745" i="1"/>
  <c r="F1746" i="1"/>
  <c r="I1746" i="1"/>
  <c r="U1746" i="1"/>
  <c r="A1746" i="1" s="1"/>
  <c r="F1747" i="1"/>
  <c r="I1747" i="1"/>
  <c r="U1747" i="1"/>
  <c r="A1747" i="1" s="1"/>
  <c r="F1748" i="1"/>
  <c r="I1748" i="1"/>
  <c r="U1748" i="1"/>
  <c r="A1748" i="1" s="1"/>
  <c r="F1749" i="1"/>
  <c r="I1749" i="1"/>
  <c r="U1749" i="1"/>
  <c r="A1749" i="1" s="1"/>
  <c r="F1750" i="1"/>
  <c r="I1750" i="1"/>
  <c r="U1750" i="1"/>
  <c r="A1750" i="1" s="1"/>
  <c r="F1751" i="1"/>
  <c r="I1751" i="1"/>
  <c r="U1751" i="1"/>
  <c r="A1751" i="1" s="1"/>
  <c r="F1752" i="1"/>
  <c r="I1752" i="1"/>
  <c r="U1752" i="1"/>
  <c r="A1752" i="1" s="1"/>
  <c r="F1753" i="1"/>
  <c r="I1753" i="1"/>
  <c r="U1753" i="1"/>
  <c r="A1753" i="1" s="1"/>
  <c r="F1754" i="1"/>
  <c r="I1754" i="1"/>
  <c r="U1754" i="1"/>
  <c r="A1754" i="1" s="1"/>
  <c r="F1755" i="1"/>
  <c r="I1755" i="1"/>
  <c r="U1755" i="1"/>
  <c r="A1755" i="1" s="1"/>
  <c r="F1756" i="1"/>
  <c r="I1756" i="1"/>
  <c r="U1756" i="1"/>
  <c r="A1756" i="1" s="1"/>
  <c r="F1757" i="1"/>
  <c r="I1757" i="1"/>
  <c r="U1757" i="1"/>
  <c r="A1757" i="1" s="1"/>
  <c r="F1758" i="1"/>
  <c r="I1758" i="1"/>
  <c r="U1758" i="1"/>
  <c r="A1758" i="1" s="1"/>
  <c r="F1759" i="1"/>
  <c r="I1759" i="1"/>
  <c r="U1759" i="1"/>
  <c r="A1759" i="1" s="1"/>
  <c r="F1760" i="1"/>
  <c r="I1760" i="1"/>
  <c r="U1760" i="1"/>
  <c r="A1760" i="1" s="1"/>
  <c r="F1761" i="1"/>
  <c r="I1761" i="1"/>
  <c r="U1761" i="1"/>
  <c r="A1761" i="1" s="1"/>
  <c r="F1762" i="1"/>
  <c r="I1762" i="1"/>
  <c r="U1762" i="1"/>
  <c r="A1762" i="1" s="1"/>
  <c r="F1763" i="1"/>
  <c r="I1763" i="1"/>
  <c r="U1763" i="1"/>
  <c r="A1763" i="1" s="1"/>
  <c r="F1764" i="1"/>
  <c r="I1764" i="1"/>
  <c r="U1764" i="1"/>
  <c r="A1764" i="1" s="1"/>
  <c r="F1765" i="1"/>
  <c r="I1765" i="1"/>
  <c r="U1765" i="1"/>
  <c r="A1765" i="1" s="1"/>
  <c r="F1766" i="1"/>
  <c r="I1766" i="1"/>
  <c r="U1766" i="1"/>
  <c r="A1766" i="1" s="1"/>
  <c r="F1767" i="1"/>
  <c r="I1767" i="1"/>
  <c r="U1767" i="1"/>
  <c r="A1767" i="1" s="1"/>
  <c r="F1768" i="1"/>
  <c r="I1768" i="1"/>
  <c r="U1768" i="1"/>
  <c r="A1768" i="1" s="1"/>
  <c r="F1769" i="1"/>
  <c r="I1769" i="1"/>
  <c r="U1769" i="1"/>
  <c r="A1769" i="1" s="1"/>
  <c r="F1770" i="1"/>
  <c r="I1770" i="1"/>
  <c r="U1770" i="1"/>
  <c r="A1770" i="1" s="1"/>
  <c r="F1771" i="1"/>
  <c r="I1771" i="1"/>
  <c r="U1771" i="1"/>
  <c r="A1771" i="1" s="1"/>
  <c r="F1772" i="1"/>
  <c r="I1772" i="1"/>
  <c r="U1772" i="1"/>
  <c r="A1772" i="1" s="1"/>
  <c r="F1773" i="1"/>
  <c r="I1773" i="1"/>
  <c r="U1773" i="1"/>
  <c r="A1773" i="1" s="1"/>
  <c r="F1774" i="1"/>
  <c r="I1774" i="1"/>
  <c r="U1774" i="1"/>
  <c r="A1774" i="1" s="1"/>
  <c r="F1775" i="1"/>
  <c r="I1775" i="1"/>
  <c r="U1775" i="1"/>
  <c r="A1775" i="1" s="1"/>
  <c r="F1776" i="1"/>
  <c r="I1776" i="1"/>
  <c r="U1776" i="1"/>
  <c r="A1776" i="1" s="1"/>
  <c r="F1777" i="1"/>
  <c r="I1777" i="1"/>
  <c r="U1777" i="1"/>
  <c r="A1777" i="1" s="1"/>
  <c r="F1778" i="1"/>
  <c r="I1778" i="1"/>
  <c r="U1778" i="1"/>
  <c r="A1778" i="1" s="1"/>
  <c r="F1779" i="1"/>
  <c r="I1779" i="1"/>
  <c r="U1779" i="1"/>
  <c r="A1779" i="1" s="1"/>
  <c r="F1780" i="1"/>
  <c r="I1780" i="1"/>
  <c r="U1780" i="1"/>
  <c r="A1780" i="1" s="1"/>
  <c r="F1781" i="1"/>
  <c r="I1781" i="1"/>
  <c r="U1781" i="1"/>
  <c r="A1781" i="1" s="1"/>
  <c r="F1782" i="1"/>
  <c r="I1782" i="1"/>
  <c r="U1782" i="1"/>
  <c r="A1782" i="1" s="1"/>
  <c r="F1783" i="1"/>
  <c r="I1783" i="1"/>
  <c r="U1783" i="1"/>
  <c r="A1783" i="1" s="1"/>
  <c r="F1784" i="1"/>
  <c r="I1784" i="1"/>
  <c r="U1784" i="1"/>
  <c r="A1784" i="1" s="1"/>
  <c r="F1785" i="1"/>
  <c r="I1785" i="1"/>
  <c r="U1785" i="1"/>
  <c r="A1785" i="1" s="1"/>
  <c r="F1786" i="1"/>
  <c r="I1786" i="1"/>
  <c r="U1786" i="1"/>
  <c r="A1786" i="1" s="1"/>
  <c r="F1787" i="1"/>
  <c r="I1787" i="1"/>
  <c r="U1787" i="1"/>
  <c r="A1787" i="1" s="1"/>
  <c r="F1788" i="1"/>
  <c r="I1788" i="1"/>
  <c r="U1788" i="1"/>
  <c r="A1788" i="1" s="1"/>
  <c r="F1789" i="1"/>
  <c r="I1789" i="1"/>
  <c r="U1789" i="1"/>
  <c r="A1789" i="1" s="1"/>
  <c r="F1790" i="1"/>
  <c r="I1790" i="1"/>
  <c r="U1790" i="1"/>
  <c r="A1790" i="1" s="1"/>
  <c r="F1791" i="1"/>
  <c r="I1791" i="1"/>
  <c r="U1791" i="1"/>
  <c r="A1791" i="1" s="1"/>
  <c r="A1792" i="1"/>
  <c r="F1792" i="1"/>
  <c r="I1792" i="1"/>
  <c r="U1792" i="1"/>
  <c r="F1793" i="1"/>
  <c r="I1793" i="1"/>
  <c r="U1793" i="1"/>
  <c r="A1793" i="1" s="1"/>
  <c r="F1794" i="1"/>
  <c r="I1794" i="1"/>
  <c r="U1794" i="1"/>
  <c r="A1794" i="1" s="1"/>
  <c r="F1795" i="1"/>
  <c r="I1795" i="1"/>
  <c r="U1795" i="1"/>
  <c r="A1795" i="1" s="1"/>
  <c r="F1796" i="1"/>
  <c r="I1796" i="1"/>
  <c r="U1796" i="1"/>
  <c r="A1796" i="1" s="1"/>
  <c r="F1797" i="1"/>
  <c r="I1797" i="1"/>
  <c r="U1797" i="1"/>
  <c r="A1797" i="1" s="1"/>
  <c r="F1798" i="1"/>
  <c r="I1798" i="1"/>
  <c r="U1798" i="1"/>
  <c r="A1798" i="1" s="1"/>
  <c r="F1799" i="1"/>
  <c r="I1799" i="1"/>
  <c r="U1799" i="1"/>
  <c r="A1799" i="1" s="1"/>
  <c r="F1800" i="1"/>
  <c r="I1800" i="1"/>
  <c r="U1800" i="1"/>
  <c r="A1800" i="1" s="1"/>
  <c r="F1801" i="1"/>
  <c r="I1801" i="1"/>
  <c r="U1801" i="1"/>
  <c r="A1801" i="1" s="1"/>
  <c r="F1802" i="1"/>
  <c r="I1802" i="1"/>
  <c r="U1802" i="1"/>
  <c r="A1802" i="1" s="1"/>
  <c r="F1803" i="1"/>
  <c r="I1803" i="1"/>
  <c r="U1803" i="1"/>
  <c r="A1803" i="1" s="1"/>
  <c r="F1804" i="1"/>
  <c r="I1804" i="1"/>
  <c r="U1804" i="1"/>
  <c r="A1804" i="1" s="1"/>
  <c r="F1805" i="1"/>
  <c r="I1805" i="1"/>
  <c r="U1805" i="1"/>
  <c r="A1805" i="1" s="1"/>
  <c r="F1806" i="1"/>
  <c r="I1806" i="1"/>
  <c r="U1806" i="1"/>
  <c r="A1806" i="1" s="1"/>
  <c r="F1807" i="1"/>
  <c r="I1807" i="1"/>
  <c r="U1807" i="1"/>
  <c r="A1807" i="1" s="1"/>
  <c r="F1808" i="1"/>
  <c r="I1808" i="1"/>
  <c r="U1808" i="1"/>
  <c r="A1808" i="1" s="1"/>
  <c r="F1809" i="1"/>
  <c r="I1809" i="1"/>
  <c r="U1809" i="1"/>
  <c r="A1809" i="1" s="1"/>
  <c r="F1810" i="1"/>
  <c r="I1810" i="1"/>
  <c r="U1810" i="1"/>
  <c r="A1810" i="1" s="1"/>
  <c r="F1811" i="1"/>
  <c r="I1811" i="1"/>
  <c r="U1811" i="1"/>
  <c r="A1811" i="1" s="1"/>
  <c r="F1812" i="1"/>
  <c r="I1812" i="1"/>
  <c r="U1812" i="1"/>
  <c r="A1812" i="1" s="1"/>
  <c r="F1813" i="1"/>
  <c r="I1813" i="1"/>
  <c r="U1813" i="1"/>
  <c r="A1813" i="1" s="1"/>
  <c r="F1814" i="1"/>
  <c r="I1814" i="1"/>
  <c r="U1814" i="1"/>
  <c r="A1814" i="1" s="1"/>
  <c r="F1815" i="1"/>
  <c r="I1815" i="1"/>
  <c r="U1815" i="1"/>
  <c r="A1815" i="1" s="1"/>
  <c r="A1816" i="1"/>
  <c r="F1816" i="1"/>
  <c r="I1816" i="1"/>
  <c r="U1816" i="1"/>
  <c r="F1817" i="1"/>
  <c r="I1817" i="1"/>
  <c r="U1817" i="1"/>
  <c r="A1817" i="1" s="1"/>
  <c r="F1818" i="1"/>
  <c r="I1818" i="1"/>
  <c r="U1818" i="1"/>
  <c r="A1818" i="1" s="1"/>
  <c r="F1819" i="1"/>
  <c r="I1819" i="1"/>
  <c r="U1819" i="1"/>
  <c r="A1819" i="1" s="1"/>
  <c r="F1820" i="1"/>
  <c r="I1820" i="1"/>
  <c r="U1820" i="1"/>
  <c r="A1820" i="1" s="1"/>
  <c r="A1821" i="1"/>
  <c r="F1821" i="1"/>
  <c r="I1821" i="1"/>
  <c r="U1821" i="1"/>
  <c r="F1822" i="1"/>
  <c r="I1822" i="1"/>
  <c r="U1822" i="1"/>
  <c r="A1822" i="1" s="1"/>
  <c r="F1823" i="1"/>
  <c r="I1823" i="1"/>
  <c r="U1823" i="1"/>
  <c r="A1823" i="1" s="1"/>
  <c r="F1824" i="1"/>
  <c r="I1824" i="1"/>
  <c r="U1824" i="1"/>
  <c r="A1824" i="1" s="1"/>
  <c r="F1825" i="1"/>
  <c r="I1825" i="1"/>
  <c r="U1825" i="1"/>
  <c r="A1825" i="1" s="1"/>
  <c r="F1826" i="1"/>
  <c r="I1826" i="1"/>
  <c r="U1826" i="1"/>
  <c r="A1826" i="1" s="1"/>
  <c r="A1827" i="1"/>
  <c r="F1827" i="1"/>
  <c r="I1827" i="1"/>
  <c r="U1827" i="1"/>
  <c r="F1828" i="1"/>
  <c r="I1828" i="1"/>
  <c r="U1828" i="1"/>
  <c r="A1828" i="1" s="1"/>
  <c r="F1829" i="1"/>
  <c r="I1829" i="1"/>
  <c r="U1829" i="1"/>
  <c r="A1829" i="1" s="1"/>
  <c r="F1830" i="1"/>
  <c r="I1830" i="1"/>
  <c r="U1830" i="1"/>
  <c r="A1830" i="1" s="1"/>
  <c r="F1831" i="1"/>
  <c r="I1831" i="1"/>
  <c r="U1831" i="1"/>
  <c r="A1831" i="1" s="1"/>
  <c r="F1832" i="1"/>
  <c r="I1832" i="1"/>
  <c r="U1832" i="1"/>
  <c r="A1832" i="1" s="1"/>
  <c r="F1833" i="1"/>
  <c r="I1833" i="1"/>
  <c r="U1833" i="1"/>
  <c r="A1833" i="1" s="1"/>
  <c r="F1834" i="1"/>
  <c r="I1834" i="1"/>
  <c r="U1834" i="1"/>
  <c r="A1834" i="1" s="1"/>
  <c r="F1835" i="1"/>
  <c r="I1835" i="1"/>
  <c r="U1835" i="1"/>
  <c r="A1835" i="1" s="1"/>
  <c r="F1836" i="1"/>
  <c r="I1836" i="1"/>
  <c r="U1836" i="1"/>
  <c r="A1836" i="1" s="1"/>
  <c r="F1837" i="1"/>
  <c r="I1837" i="1"/>
  <c r="U1837" i="1"/>
  <c r="A1837" i="1" s="1"/>
  <c r="F1838" i="1"/>
  <c r="I1838" i="1"/>
  <c r="U1838" i="1"/>
  <c r="A1838" i="1" s="1"/>
  <c r="F1839" i="1"/>
  <c r="I1839" i="1"/>
  <c r="U1839" i="1"/>
  <c r="A1839" i="1" s="1"/>
  <c r="F1840" i="1"/>
  <c r="I1840" i="1"/>
  <c r="U1840" i="1"/>
  <c r="A1840" i="1" s="1"/>
  <c r="F1841" i="1"/>
  <c r="I1841" i="1"/>
  <c r="U1841" i="1"/>
  <c r="A1841" i="1" s="1"/>
  <c r="F1842" i="1"/>
  <c r="I1842" i="1"/>
  <c r="U1842" i="1"/>
  <c r="A1842" i="1" s="1"/>
  <c r="F1843" i="1"/>
  <c r="I1843" i="1"/>
  <c r="U1843" i="1"/>
  <c r="A1843" i="1" s="1"/>
  <c r="A1844" i="1"/>
  <c r="F1844" i="1"/>
  <c r="I1844" i="1"/>
  <c r="U1844" i="1"/>
  <c r="F1845" i="1"/>
  <c r="I1845" i="1"/>
  <c r="U1845" i="1"/>
  <c r="A1845" i="1" s="1"/>
  <c r="F1846" i="1"/>
  <c r="I1846" i="1"/>
  <c r="U1846" i="1"/>
  <c r="A1846" i="1" s="1"/>
  <c r="F1847" i="1"/>
  <c r="I1847" i="1"/>
  <c r="U1847" i="1"/>
  <c r="A1847" i="1" s="1"/>
  <c r="F1848" i="1"/>
  <c r="I1848" i="1"/>
  <c r="U1848" i="1"/>
  <c r="A1848" i="1" s="1"/>
  <c r="F1849" i="1"/>
  <c r="I1849" i="1"/>
  <c r="U1849" i="1"/>
  <c r="A1849" i="1" s="1"/>
  <c r="F1850" i="1"/>
  <c r="I1850" i="1"/>
  <c r="U1850" i="1"/>
  <c r="A1850" i="1" s="1"/>
  <c r="F1851" i="1"/>
  <c r="I1851" i="1"/>
  <c r="U1851" i="1"/>
  <c r="A1851" i="1" s="1"/>
  <c r="F1852" i="1"/>
  <c r="I1852" i="1"/>
  <c r="U1852" i="1"/>
  <c r="A1852" i="1" s="1"/>
  <c r="F1853" i="1"/>
  <c r="I1853" i="1"/>
  <c r="U1853" i="1"/>
  <c r="A1853" i="1" s="1"/>
  <c r="F1854" i="1"/>
  <c r="I1854" i="1"/>
  <c r="U1854" i="1"/>
  <c r="A1854" i="1" s="1"/>
  <c r="F1855" i="1"/>
  <c r="I1855" i="1"/>
  <c r="U1855" i="1"/>
  <c r="A1855" i="1" s="1"/>
  <c r="F1856" i="1"/>
  <c r="I1856" i="1"/>
  <c r="U1856" i="1"/>
  <c r="A1856" i="1" s="1"/>
  <c r="F1857" i="1"/>
  <c r="I1857" i="1"/>
  <c r="U1857" i="1"/>
  <c r="A1857" i="1" s="1"/>
  <c r="F1858" i="1"/>
  <c r="I1858" i="1"/>
  <c r="U1858" i="1"/>
  <c r="A1858" i="1" s="1"/>
  <c r="F1859" i="1"/>
  <c r="I1859" i="1"/>
  <c r="U1859" i="1"/>
  <c r="A1859" i="1" s="1"/>
  <c r="F1860" i="1"/>
  <c r="I1860" i="1"/>
  <c r="U1860" i="1"/>
  <c r="A1860" i="1" s="1"/>
  <c r="F1861" i="1"/>
  <c r="I1861" i="1"/>
  <c r="U1861" i="1"/>
  <c r="A1861" i="1" s="1"/>
  <c r="F1862" i="1"/>
  <c r="I1862" i="1"/>
  <c r="U1862" i="1"/>
  <c r="A1862" i="1" s="1"/>
  <c r="F1863" i="1"/>
  <c r="I1863" i="1"/>
  <c r="U1863" i="1"/>
  <c r="A1863" i="1" s="1"/>
  <c r="F1864" i="1"/>
  <c r="I1864" i="1"/>
  <c r="U1864" i="1"/>
  <c r="A1864" i="1" s="1"/>
  <c r="F1865" i="1"/>
  <c r="I1865" i="1"/>
  <c r="U1865" i="1"/>
  <c r="A1865" i="1" s="1"/>
  <c r="F1866" i="1"/>
  <c r="I1866" i="1"/>
  <c r="U1866" i="1"/>
  <c r="A1866" i="1" s="1"/>
  <c r="F1867" i="1"/>
  <c r="I1867" i="1"/>
  <c r="U1867" i="1"/>
  <c r="A1867" i="1" s="1"/>
  <c r="F1868" i="1"/>
  <c r="I1868" i="1"/>
  <c r="U1868" i="1"/>
  <c r="A1868" i="1" s="1"/>
  <c r="F1869" i="1"/>
  <c r="I1869" i="1"/>
  <c r="U1869" i="1"/>
  <c r="A1869" i="1" s="1"/>
  <c r="F1870" i="1"/>
  <c r="I1870" i="1"/>
  <c r="U1870" i="1"/>
  <c r="A1870" i="1" s="1"/>
  <c r="A1871" i="1"/>
  <c r="F1871" i="1"/>
  <c r="I1871" i="1"/>
  <c r="U1871" i="1"/>
  <c r="F1872" i="1"/>
  <c r="I1872" i="1"/>
  <c r="U1872" i="1"/>
  <c r="A1872" i="1" s="1"/>
  <c r="F1873" i="1"/>
  <c r="I1873" i="1"/>
  <c r="U1873" i="1"/>
  <c r="A1873" i="1" s="1"/>
  <c r="F1874" i="1"/>
  <c r="I1874" i="1"/>
  <c r="U1874" i="1"/>
  <c r="A1874" i="1" s="1"/>
  <c r="F1875" i="1"/>
  <c r="I1875" i="1"/>
  <c r="U1875" i="1"/>
  <c r="A1875" i="1" s="1"/>
  <c r="F1876" i="1"/>
  <c r="I1876" i="1"/>
  <c r="U1876" i="1"/>
  <c r="A1876" i="1" s="1"/>
  <c r="F1877" i="1"/>
  <c r="I1877" i="1"/>
  <c r="U1877" i="1"/>
  <c r="A1877" i="1" s="1"/>
  <c r="F1878" i="1"/>
  <c r="I1878" i="1"/>
  <c r="U1878" i="1"/>
  <c r="A1878" i="1" s="1"/>
  <c r="F1879" i="1"/>
  <c r="I1879" i="1"/>
  <c r="U1879" i="1"/>
  <c r="A1879" i="1" s="1"/>
  <c r="F1880" i="1"/>
  <c r="I1880" i="1"/>
  <c r="U1880" i="1"/>
  <c r="A1880" i="1" s="1"/>
  <c r="F1881" i="1"/>
  <c r="I1881" i="1"/>
  <c r="U1881" i="1"/>
  <c r="A1881" i="1" s="1"/>
  <c r="F1882" i="1"/>
  <c r="I1882" i="1"/>
  <c r="U1882" i="1"/>
  <c r="A1882" i="1" s="1"/>
  <c r="F1883" i="1"/>
  <c r="I1883" i="1"/>
  <c r="U1883" i="1"/>
  <c r="A1883" i="1" s="1"/>
  <c r="F1884" i="1"/>
  <c r="I1884" i="1"/>
  <c r="U1884" i="1"/>
  <c r="A1884" i="1" s="1"/>
  <c r="F1885" i="1"/>
  <c r="I1885" i="1"/>
  <c r="U1885" i="1"/>
  <c r="A1885" i="1" s="1"/>
  <c r="A1886" i="1"/>
  <c r="F1886" i="1"/>
  <c r="I1886" i="1"/>
  <c r="U1886" i="1"/>
  <c r="F1887" i="1"/>
  <c r="I1887" i="1"/>
  <c r="U1887" i="1"/>
  <c r="A1887" i="1" s="1"/>
  <c r="F1888" i="1"/>
  <c r="I1888" i="1"/>
  <c r="U1888" i="1"/>
  <c r="A1888" i="1" s="1"/>
  <c r="F1889" i="1"/>
  <c r="I1889" i="1"/>
  <c r="U1889" i="1"/>
  <c r="A1889" i="1" s="1"/>
  <c r="F1890" i="1"/>
  <c r="I1890" i="1"/>
  <c r="U1890" i="1"/>
  <c r="A1890" i="1" s="1"/>
  <c r="F1891" i="1"/>
  <c r="I1891" i="1"/>
  <c r="U1891" i="1"/>
  <c r="A1891" i="1" s="1"/>
  <c r="F1892" i="1"/>
  <c r="I1892" i="1"/>
  <c r="U1892" i="1"/>
  <c r="A1892" i="1" s="1"/>
  <c r="F1893" i="1"/>
  <c r="I1893" i="1"/>
  <c r="U1893" i="1"/>
  <c r="A1893" i="1" s="1"/>
  <c r="F1894" i="1"/>
  <c r="I1894" i="1"/>
  <c r="U1894" i="1"/>
  <c r="A1894" i="1" s="1"/>
  <c r="F1895" i="1"/>
  <c r="I1895" i="1"/>
  <c r="U1895" i="1"/>
  <c r="A1895" i="1" s="1"/>
  <c r="F1896" i="1"/>
  <c r="I1896" i="1"/>
  <c r="U1896" i="1"/>
  <c r="A1896" i="1" s="1"/>
  <c r="F1897" i="1"/>
  <c r="I1897" i="1"/>
  <c r="U1897" i="1"/>
  <c r="A1897" i="1" s="1"/>
  <c r="A1898" i="1"/>
  <c r="F1898" i="1"/>
  <c r="I1898" i="1"/>
  <c r="U1898" i="1"/>
  <c r="F1899" i="1"/>
  <c r="I1899" i="1"/>
  <c r="U1899" i="1"/>
  <c r="A1899" i="1" s="1"/>
  <c r="F1900" i="1"/>
  <c r="I1900" i="1"/>
  <c r="U1900" i="1"/>
  <c r="A1900" i="1" s="1"/>
  <c r="F1901" i="1"/>
  <c r="I1901" i="1"/>
  <c r="U1901" i="1"/>
  <c r="A1901" i="1" s="1"/>
  <c r="F1902" i="1"/>
  <c r="I1902" i="1"/>
  <c r="U1902" i="1"/>
  <c r="A1902" i="1" s="1"/>
  <c r="F1903" i="1"/>
  <c r="I1903" i="1"/>
  <c r="U1903" i="1"/>
  <c r="A1903" i="1" s="1"/>
  <c r="F1904" i="1"/>
  <c r="I1904" i="1"/>
  <c r="U1904" i="1"/>
  <c r="A1904" i="1" s="1"/>
  <c r="F1905" i="1"/>
  <c r="I1905" i="1"/>
  <c r="U1905" i="1"/>
  <c r="A1905" i="1" s="1"/>
  <c r="F1906" i="1"/>
  <c r="I1906" i="1"/>
  <c r="U1906" i="1"/>
  <c r="A1906" i="1" s="1"/>
  <c r="F1907" i="1"/>
  <c r="I1907" i="1"/>
  <c r="U1907" i="1"/>
  <c r="A1907" i="1" s="1"/>
  <c r="F1908" i="1"/>
  <c r="I1908" i="1"/>
  <c r="U1908" i="1"/>
  <c r="A1908" i="1" s="1"/>
  <c r="F1909" i="1"/>
  <c r="I1909" i="1"/>
  <c r="U1909" i="1"/>
  <c r="A1909" i="1" s="1"/>
  <c r="F1910" i="1"/>
  <c r="I1910" i="1"/>
  <c r="U1910" i="1"/>
  <c r="A1910" i="1" s="1"/>
  <c r="F1911" i="1"/>
  <c r="I1911" i="1"/>
  <c r="U1911" i="1"/>
  <c r="A1911" i="1" s="1"/>
  <c r="F1912" i="1"/>
  <c r="I1912" i="1"/>
  <c r="U1912" i="1"/>
  <c r="A1912" i="1" s="1"/>
  <c r="F1913" i="1"/>
  <c r="I1913" i="1"/>
  <c r="U1913" i="1"/>
  <c r="A1913" i="1" s="1"/>
  <c r="F1914" i="1"/>
  <c r="I1914" i="1"/>
  <c r="U1914" i="1"/>
  <c r="A1914" i="1" s="1"/>
  <c r="F1915" i="1"/>
  <c r="I1915" i="1"/>
  <c r="U1915" i="1"/>
  <c r="A1915" i="1" s="1"/>
  <c r="F1916" i="1"/>
  <c r="I1916" i="1"/>
  <c r="U1916" i="1"/>
  <c r="A1916" i="1" s="1"/>
  <c r="F1917" i="1"/>
  <c r="I1917" i="1"/>
  <c r="U1917" i="1"/>
  <c r="A1917" i="1" s="1"/>
  <c r="F1918" i="1"/>
  <c r="I1918" i="1"/>
  <c r="U1918" i="1"/>
  <c r="A1918" i="1" s="1"/>
  <c r="F1919" i="1"/>
  <c r="I1919" i="1"/>
  <c r="U1919" i="1"/>
  <c r="A1919" i="1" s="1"/>
  <c r="F1920" i="1"/>
  <c r="I1920" i="1"/>
  <c r="U1920" i="1"/>
  <c r="A1920" i="1" s="1"/>
  <c r="F1921" i="1"/>
  <c r="I1921" i="1"/>
  <c r="U1921" i="1"/>
  <c r="A1921" i="1" s="1"/>
  <c r="F1922" i="1"/>
  <c r="I1922" i="1"/>
  <c r="U1922" i="1"/>
  <c r="A1922" i="1" s="1"/>
  <c r="F1923" i="1"/>
  <c r="I1923" i="1"/>
  <c r="U1923" i="1"/>
  <c r="A1923" i="1" s="1"/>
  <c r="F1924" i="1"/>
  <c r="I1924" i="1"/>
  <c r="U1924" i="1"/>
  <c r="A1924" i="1" s="1"/>
  <c r="F1925" i="1"/>
  <c r="I1925" i="1"/>
  <c r="U1925" i="1"/>
  <c r="A1925" i="1" s="1"/>
  <c r="F1926" i="1"/>
  <c r="I1926" i="1"/>
  <c r="U1926" i="1"/>
  <c r="A1926" i="1" s="1"/>
  <c r="F1927" i="1"/>
  <c r="I1927" i="1"/>
  <c r="U1927" i="1"/>
  <c r="A1927" i="1" s="1"/>
  <c r="F1928" i="1"/>
  <c r="I1928" i="1"/>
  <c r="U1928" i="1"/>
  <c r="A1928" i="1" s="1"/>
  <c r="F1929" i="1"/>
  <c r="I1929" i="1"/>
  <c r="U1929" i="1"/>
  <c r="A1929" i="1" s="1"/>
  <c r="F1930" i="1"/>
  <c r="I1930" i="1"/>
  <c r="U1930" i="1"/>
  <c r="A1930" i="1" s="1"/>
  <c r="F1931" i="1"/>
  <c r="I1931" i="1"/>
  <c r="U1931" i="1"/>
  <c r="A1931" i="1" s="1"/>
  <c r="F1932" i="1"/>
  <c r="I1932" i="1"/>
  <c r="U1932" i="1"/>
  <c r="A1932" i="1" s="1"/>
  <c r="F1933" i="1"/>
  <c r="I1933" i="1"/>
  <c r="U1933" i="1"/>
  <c r="A1933" i="1" s="1"/>
  <c r="A1934" i="1"/>
  <c r="F1934" i="1"/>
  <c r="I1934" i="1"/>
  <c r="U1934" i="1"/>
  <c r="F1935" i="1"/>
  <c r="I1935" i="1"/>
  <c r="U1935" i="1"/>
  <c r="A1935" i="1" s="1"/>
  <c r="F1936" i="1"/>
  <c r="I1936" i="1"/>
  <c r="U1936" i="1"/>
  <c r="A1936" i="1" s="1"/>
  <c r="F1937" i="1"/>
  <c r="I1937" i="1"/>
  <c r="U1937" i="1"/>
  <c r="A1937" i="1" s="1"/>
  <c r="F1938" i="1"/>
  <c r="I1938" i="1"/>
  <c r="U1938" i="1"/>
  <c r="A1938" i="1" s="1"/>
  <c r="F1939" i="1"/>
  <c r="I1939" i="1"/>
  <c r="U1939" i="1"/>
  <c r="A1939" i="1" s="1"/>
  <c r="F1940" i="1"/>
  <c r="I1940" i="1"/>
  <c r="U1940" i="1"/>
  <c r="A1940" i="1" s="1"/>
  <c r="F1941" i="1"/>
  <c r="I1941" i="1"/>
  <c r="U1941" i="1"/>
  <c r="A1941" i="1" s="1"/>
  <c r="F1942" i="1"/>
  <c r="I1942" i="1"/>
  <c r="U1942" i="1"/>
  <c r="A1942" i="1" s="1"/>
  <c r="F1943" i="1"/>
  <c r="I1943" i="1"/>
  <c r="U1943" i="1"/>
  <c r="A1943" i="1" s="1"/>
  <c r="F1944" i="1"/>
  <c r="I1944" i="1"/>
  <c r="U1944" i="1"/>
  <c r="A1944" i="1" s="1"/>
  <c r="F1945" i="1"/>
  <c r="I1945" i="1"/>
  <c r="U1945" i="1"/>
  <c r="A1945" i="1" s="1"/>
  <c r="F1946" i="1"/>
  <c r="I1946" i="1"/>
  <c r="U1946" i="1"/>
  <c r="A1946" i="1" s="1"/>
  <c r="F1947" i="1"/>
  <c r="I1947" i="1"/>
  <c r="U1947" i="1"/>
  <c r="A1947" i="1" s="1"/>
  <c r="F1948" i="1"/>
  <c r="I1948" i="1"/>
  <c r="U1948" i="1"/>
  <c r="A1948" i="1" s="1"/>
  <c r="F1949" i="1"/>
  <c r="I1949" i="1"/>
  <c r="U1949" i="1"/>
  <c r="A1949" i="1" s="1"/>
  <c r="F1950" i="1"/>
  <c r="I1950" i="1"/>
  <c r="U1950" i="1"/>
  <c r="A1950" i="1" s="1"/>
  <c r="F1951" i="1"/>
  <c r="I1951" i="1"/>
  <c r="U1951" i="1"/>
  <c r="A1951" i="1" s="1"/>
  <c r="F1952" i="1"/>
  <c r="I1952" i="1"/>
  <c r="U1952" i="1"/>
  <c r="A1952" i="1" s="1"/>
  <c r="F1953" i="1"/>
  <c r="I1953" i="1"/>
  <c r="U1953" i="1"/>
  <c r="A1953" i="1" s="1"/>
  <c r="F1954" i="1"/>
  <c r="I1954" i="1"/>
  <c r="U1954" i="1"/>
  <c r="A1954" i="1" s="1"/>
  <c r="F1955" i="1"/>
  <c r="I1955" i="1"/>
  <c r="U1955" i="1"/>
  <c r="A1955" i="1" s="1"/>
  <c r="F1956" i="1"/>
  <c r="I1956" i="1"/>
  <c r="U1956" i="1"/>
  <c r="A1956" i="1" s="1"/>
  <c r="F1957" i="1"/>
  <c r="I1957" i="1"/>
  <c r="U1957" i="1"/>
  <c r="A1957" i="1" s="1"/>
  <c r="F1958" i="1"/>
  <c r="I1958" i="1"/>
  <c r="U1958" i="1"/>
  <c r="A1958" i="1" s="1"/>
  <c r="F1959" i="1"/>
  <c r="I1959" i="1"/>
  <c r="U1959" i="1"/>
  <c r="A1959" i="1" s="1"/>
  <c r="F1960" i="1"/>
  <c r="I1960" i="1"/>
  <c r="U1960" i="1"/>
  <c r="A1960" i="1" s="1"/>
  <c r="F1961" i="1"/>
  <c r="I1961" i="1"/>
  <c r="U1961" i="1"/>
  <c r="A1961" i="1" s="1"/>
  <c r="F1962" i="1"/>
  <c r="I1962" i="1"/>
  <c r="U1962" i="1"/>
  <c r="A1962" i="1" s="1"/>
  <c r="F1963" i="1"/>
  <c r="I1963" i="1"/>
  <c r="U1963" i="1"/>
  <c r="A1963" i="1" s="1"/>
  <c r="F1964" i="1"/>
  <c r="I1964" i="1"/>
  <c r="U1964" i="1"/>
  <c r="A1964" i="1" s="1"/>
  <c r="F1965" i="1"/>
  <c r="I1965" i="1"/>
  <c r="U1965" i="1"/>
  <c r="A1965" i="1" s="1"/>
  <c r="F1966" i="1"/>
  <c r="I1966" i="1"/>
  <c r="U1966" i="1"/>
  <c r="A1966" i="1" s="1"/>
  <c r="F1967" i="1"/>
  <c r="I1967" i="1"/>
  <c r="U1967" i="1"/>
  <c r="A1967" i="1" s="1"/>
  <c r="F1968" i="1"/>
  <c r="I1968" i="1"/>
  <c r="U1968" i="1"/>
  <c r="A1968" i="1" s="1"/>
  <c r="F1969" i="1"/>
  <c r="I1969" i="1"/>
  <c r="U1969" i="1"/>
  <c r="A1969" i="1" s="1"/>
  <c r="F1970" i="1"/>
  <c r="I1970" i="1"/>
  <c r="U1970" i="1"/>
  <c r="A1970" i="1" s="1"/>
  <c r="F1971" i="1"/>
  <c r="I1971" i="1"/>
  <c r="U1971" i="1"/>
  <c r="A1971" i="1" s="1"/>
  <c r="F1972" i="1"/>
  <c r="I1972" i="1"/>
  <c r="U1972" i="1"/>
  <c r="A1972" i="1" s="1"/>
  <c r="F1973" i="1"/>
  <c r="I1973" i="1"/>
  <c r="U1973" i="1"/>
  <c r="A1973" i="1" s="1"/>
  <c r="F1974" i="1"/>
  <c r="I1974" i="1"/>
  <c r="U1974" i="1"/>
  <c r="A1974" i="1" s="1"/>
  <c r="F1975" i="1"/>
  <c r="I1975" i="1"/>
  <c r="U1975" i="1"/>
  <c r="A1975" i="1" s="1"/>
  <c r="F1976" i="1"/>
  <c r="I1976" i="1"/>
  <c r="U1976" i="1"/>
  <c r="A1976" i="1" s="1"/>
  <c r="F1977" i="1"/>
  <c r="I1977" i="1"/>
  <c r="U1977" i="1"/>
  <c r="A1977" i="1" s="1"/>
  <c r="F1978" i="1"/>
  <c r="I1978" i="1"/>
  <c r="U1978" i="1"/>
  <c r="A1978" i="1" s="1"/>
  <c r="F1979" i="1"/>
  <c r="I1979" i="1"/>
  <c r="U1979" i="1"/>
  <c r="A1979" i="1" s="1"/>
  <c r="F1980" i="1"/>
  <c r="I1980" i="1"/>
  <c r="U1980" i="1"/>
  <c r="A1980" i="1" s="1"/>
  <c r="F1981" i="1"/>
  <c r="I1981" i="1"/>
  <c r="U1981" i="1"/>
  <c r="A1981" i="1" s="1"/>
  <c r="F1982" i="1"/>
  <c r="I1982" i="1"/>
  <c r="U1982" i="1"/>
  <c r="A1982" i="1" s="1"/>
  <c r="F1983" i="1"/>
  <c r="I1983" i="1"/>
  <c r="U1983" i="1"/>
  <c r="A1983" i="1" s="1"/>
  <c r="F1984" i="1"/>
  <c r="I1984" i="1"/>
  <c r="U1984" i="1"/>
  <c r="A1984" i="1" s="1"/>
  <c r="F1985" i="1"/>
  <c r="I1985" i="1"/>
  <c r="U1985" i="1"/>
  <c r="A1985" i="1" s="1"/>
  <c r="F1986" i="1"/>
  <c r="I1986" i="1"/>
  <c r="U1986" i="1"/>
  <c r="A1986" i="1" s="1"/>
  <c r="F1987" i="1"/>
  <c r="I1987" i="1"/>
  <c r="U1987" i="1"/>
  <c r="A1987" i="1" s="1"/>
  <c r="F1988" i="1"/>
  <c r="I1988" i="1"/>
  <c r="U1988" i="1"/>
  <c r="A1988" i="1" s="1"/>
  <c r="F1989" i="1"/>
  <c r="I1989" i="1"/>
  <c r="U1989" i="1"/>
  <c r="A1989" i="1" s="1"/>
  <c r="F1990" i="1"/>
  <c r="I1990" i="1"/>
  <c r="U1990" i="1"/>
  <c r="A1990" i="1" s="1"/>
  <c r="F1991" i="1"/>
  <c r="I1991" i="1"/>
  <c r="U1991" i="1"/>
  <c r="A1991" i="1" s="1"/>
  <c r="F1992" i="1"/>
  <c r="I1992" i="1"/>
  <c r="U1992" i="1"/>
  <c r="A1992" i="1" s="1"/>
  <c r="F1993" i="1"/>
  <c r="I1993" i="1"/>
  <c r="U1993" i="1"/>
  <c r="A1993" i="1" s="1"/>
  <c r="F1994" i="1"/>
  <c r="I1994" i="1"/>
  <c r="U1994" i="1"/>
  <c r="A1994" i="1" s="1"/>
  <c r="F1995" i="1"/>
  <c r="I1995" i="1"/>
  <c r="U1995" i="1"/>
  <c r="A1995" i="1" s="1"/>
  <c r="F1996" i="1"/>
  <c r="I1996" i="1"/>
  <c r="U1996" i="1"/>
  <c r="A1996" i="1" s="1"/>
  <c r="F1997" i="1"/>
  <c r="I1997" i="1"/>
  <c r="U1997" i="1"/>
  <c r="A1997" i="1" s="1"/>
  <c r="F1998" i="1"/>
  <c r="I1998" i="1"/>
  <c r="U1998" i="1"/>
  <c r="A1998" i="1" s="1"/>
  <c r="F1999" i="1"/>
  <c r="I1999" i="1"/>
  <c r="U1999" i="1"/>
  <c r="A1999" i="1" s="1"/>
  <c r="F2000" i="1"/>
  <c r="I2000" i="1"/>
  <c r="U2000" i="1"/>
  <c r="A2000" i="1" s="1"/>
  <c r="F2001" i="1"/>
  <c r="I2001" i="1"/>
  <c r="U2001" i="1"/>
  <c r="A2001" i="1" s="1"/>
  <c r="F2002" i="1"/>
  <c r="I2002" i="1"/>
  <c r="U2002" i="1"/>
  <c r="A2002" i="1" s="1"/>
  <c r="F2003" i="1"/>
  <c r="I2003" i="1"/>
  <c r="U2003" i="1"/>
  <c r="A2003" i="1" s="1"/>
  <c r="F2004" i="1"/>
  <c r="I2004" i="1"/>
  <c r="U2004" i="1"/>
  <c r="A2004" i="1" s="1"/>
  <c r="F2005" i="1"/>
  <c r="I2005" i="1"/>
  <c r="U2005" i="1"/>
  <c r="A2005" i="1" s="1"/>
  <c r="F2006" i="1"/>
  <c r="I2006" i="1"/>
  <c r="U2006" i="1"/>
  <c r="A2006" i="1" s="1"/>
  <c r="F2007" i="1"/>
  <c r="I2007" i="1"/>
  <c r="U2007" i="1"/>
  <c r="A2007" i="1" s="1"/>
  <c r="F2008" i="1"/>
  <c r="I2008" i="1"/>
  <c r="U2008" i="1"/>
  <c r="A2008" i="1" s="1"/>
  <c r="F2009" i="1"/>
  <c r="I2009" i="1"/>
  <c r="U2009" i="1"/>
  <c r="A2009" i="1" s="1"/>
  <c r="F2010" i="1"/>
  <c r="I2010" i="1"/>
  <c r="U2010" i="1"/>
  <c r="A2010" i="1" s="1"/>
  <c r="F2011" i="1"/>
  <c r="I2011" i="1"/>
  <c r="U2011" i="1"/>
  <c r="A2011" i="1" s="1"/>
  <c r="F2012" i="1"/>
  <c r="I2012" i="1"/>
  <c r="U2012" i="1"/>
  <c r="A2012" i="1" s="1"/>
  <c r="F2013" i="1"/>
  <c r="I2013" i="1"/>
  <c r="U2013" i="1"/>
  <c r="A2013" i="1" s="1"/>
  <c r="A2014" i="1"/>
  <c r="F2014" i="1"/>
  <c r="I2014" i="1"/>
  <c r="U2014" i="1"/>
  <c r="F2015" i="1"/>
  <c r="I2015" i="1"/>
  <c r="U2015" i="1"/>
  <c r="A2015" i="1" s="1"/>
  <c r="F2016" i="1"/>
  <c r="I2016" i="1"/>
  <c r="U2016" i="1"/>
  <c r="A2016" i="1" s="1"/>
  <c r="F2017" i="1"/>
  <c r="I2017" i="1"/>
  <c r="U2017" i="1"/>
  <c r="A2017" i="1" s="1"/>
  <c r="F2018" i="1"/>
  <c r="I2018" i="1"/>
  <c r="U2018" i="1"/>
  <c r="A2018" i="1" s="1"/>
  <c r="F2019" i="1"/>
  <c r="I2019" i="1"/>
  <c r="U2019" i="1"/>
  <c r="A2019" i="1" s="1"/>
  <c r="F2020" i="1"/>
  <c r="I2020" i="1"/>
  <c r="U2020" i="1"/>
  <c r="A2020" i="1" s="1"/>
  <c r="A2021" i="1"/>
  <c r="F2021" i="1"/>
  <c r="I2021" i="1"/>
  <c r="U2021" i="1"/>
  <c r="F2022" i="1"/>
  <c r="I2022" i="1"/>
  <c r="U2022" i="1"/>
  <c r="A2022" i="1" s="1"/>
  <c r="F2023" i="1"/>
  <c r="I2023" i="1"/>
  <c r="U2023" i="1"/>
  <c r="A2023" i="1" s="1"/>
  <c r="F2024" i="1"/>
  <c r="I2024" i="1"/>
  <c r="U2024" i="1"/>
  <c r="A2024" i="1" s="1"/>
  <c r="F2025" i="1"/>
  <c r="I2025" i="1"/>
  <c r="U2025" i="1"/>
  <c r="A2025" i="1" s="1"/>
  <c r="F2026" i="1"/>
  <c r="I2026" i="1"/>
  <c r="U2026" i="1"/>
  <c r="A2026" i="1" s="1"/>
  <c r="F2027" i="1"/>
  <c r="I2027" i="1"/>
  <c r="U2027" i="1"/>
  <c r="A2027" i="1" s="1"/>
  <c r="F2028" i="1"/>
  <c r="I2028" i="1"/>
  <c r="U2028" i="1"/>
  <c r="A2028" i="1" s="1"/>
  <c r="F2029" i="1"/>
  <c r="I2029" i="1"/>
  <c r="U2029" i="1"/>
  <c r="A2029" i="1" s="1"/>
  <c r="F2030" i="1"/>
  <c r="I2030" i="1"/>
  <c r="U2030" i="1"/>
  <c r="A2030" i="1" s="1"/>
  <c r="F2031" i="1"/>
  <c r="I2031" i="1"/>
  <c r="U2031" i="1"/>
  <c r="A2031" i="1" s="1"/>
  <c r="F2032" i="1"/>
  <c r="I2032" i="1"/>
  <c r="U2032" i="1"/>
  <c r="A2032" i="1" s="1"/>
  <c r="F2033" i="1"/>
  <c r="I2033" i="1"/>
  <c r="U2033" i="1"/>
  <c r="A2033" i="1" s="1"/>
  <c r="F2034" i="1"/>
  <c r="I2034" i="1"/>
  <c r="U2034" i="1"/>
  <c r="A2034" i="1" s="1"/>
  <c r="F2035" i="1"/>
  <c r="I2035" i="1"/>
  <c r="U2035" i="1"/>
  <c r="A2035" i="1" s="1"/>
  <c r="F2036" i="1"/>
  <c r="I2036" i="1"/>
  <c r="U2036" i="1"/>
  <c r="A2036" i="1" s="1"/>
  <c r="F2037" i="1"/>
  <c r="I2037" i="1"/>
  <c r="U2037" i="1"/>
  <c r="A2037" i="1" s="1"/>
  <c r="F2038" i="1"/>
  <c r="I2038" i="1"/>
  <c r="U2038" i="1"/>
  <c r="A2038" i="1" s="1"/>
  <c r="F2039" i="1"/>
  <c r="I2039" i="1"/>
  <c r="U2039" i="1"/>
  <c r="A2039" i="1" s="1"/>
  <c r="F2040" i="1"/>
  <c r="I2040" i="1"/>
  <c r="U2040" i="1"/>
  <c r="A2040" i="1" s="1"/>
  <c r="F2041" i="1"/>
  <c r="I2041" i="1"/>
  <c r="U2041" i="1"/>
  <c r="A2041" i="1" s="1"/>
  <c r="F2042" i="1"/>
  <c r="I2042" i="1"/>
  <c r="U2042" i="1"/>
  <c r="A2042" i="1" s="1"/>
  <c r="F2043" i="1"/>
  <c r="I2043" i="1"/>
  <c r="U2043" i="1"/>
  <c r="A2043" i="1" s="1"/>
  <c r="F2044" i="1"/>
  <c r="I2044" i="1"/>
  <c r="U2044" i="1"/>
  <c r="A2044" i="1" s="1"/>
  <c r="F2045" i="1"/>
  <c r="I2045" i="1"/>
  <c r="U2045" i="1"/>
  <c r="A2045" i="1" s="1"/>
  <c r="F2046" i="1"/>
  <c r="I2046" i="1"/>
  <c r="U2046" i="1"/>
  <c r="A2046" i="1" s="1"/>
  <c r="F2047" i="1"/>
  <c r="I2047" i="1"/>
  <c r="U2047" i="1"/>
  <c r="A2047" i="1" s="1"/>
  <c r="F2048" i="1"/>
  <c r="I2048" i="1"/>
  <c r="U2048" i="1"/>
  <c r="A2048" i="1" s="1"/>
  <c r="F2049" i="1"/>
  <c r="I2049" i="1"/>
  <c r="U2049" i="1"/>
  <c r="A2049" i="1" s="1"/>
  <c r="F2050" i="1"/>
  <c r="I2050" i="1"/>
  <c r="U2050" i="1"/>
  <c r="A2050" i="1" s="1"/>
  <c r="F2051" i="1"/>
  <c r="I2051" i="1"/>
  <c r="U2051" i="1"/>
  <c r="A2051" i="1" s="1"/>
  <c r="F2052" i="1"/>
  <c r="I2052" i="1"/>
  <c r="U2052" i="1"/>
  <c r="A2052" i="1" s="1"/>
  <c r="F2053" i="1"/>
  <c r="I2053" i="1"/>
  <c r="U2053" i="1"/>
  <c r="A2053" i="1" s="1"/>
  <c r="F2054" i="1"/>
  <c r="I2054" i="1"/>
  <c r="U2054" i="1"/>
  <c r="A2054" i="1" s="1"/>
  <c r="F2055" i="1"/>
  <c r="I2055" i="1"/>
  <c r="U2055" i="1"/>
  <c r="A2055" i="1" s="1"/>
  <c r="F2056" i="1"/>
  <c r="I2056" i="1"/>
  <c r="U2056" i="1"/>
  <c r="A2056" i="1" s="1"/>
  <c r="F2057" i="1"/>
  <c r="I2057" i="1"/>
  <c r="U2057" i="1"/>
  <c r="A2057" i="1" s="1"/>
  <c r="F2058" i="1"/>
  <c r="I2058" i="1"/>
  <c r="U2058" i="1"/>
  <c r="A2058" i="1" s="1"/>
  <c r="F2059" i="1"/>
  <c r="I2059" i="1"/>
  <c r="U2059" i="1"/>
  <c r="A2059" i="1" s="1"/>
  <c r="F2060" i="1"/>
  <c r="I2060" i="1"/>
  <c r="U2060" i="1"/>
  <c r="A2060" i="1" s="1"/>
  <c r="F2061" i="1"/>
  <c r="I2061" i="1"/>
  <c r="U2061" i="1"/>
  <c r="A2061" i="1" s="1"/>
  <c r="F2062" i="1"/>
  <c r="I2062" i="1"/>
  <c r="U2062" i="1"/>
  <c r="A2062" i="1" s="1"/>
  <c r="F2063" i="1"/>
  <c r="I2063" i="1"/>
  <c r="U2063" i="1"/>
  <c r="A2063" i="1" s="1"/>
  <c r="F2064" i="1"/>
  <c r="I2064" i="1"/>
  <c r="U2064" i="1"/>
  <c r="A2064" i="1" s="1"/>
  <c r="F2065" i="1"/>
  <c r="I2065" i="1"/>
  <c r="U2065" i="1"/>
  <c r="A2065" i="1" s="1"/>
  <c r="F2066" i="1"/>
  <c r="I2066" i="1"/>
  <c r="U2066" i="1"/>
  <c r="A2066" i="1" s="1"/>
  <c r="F2067" i="1"/>
  <c r="I2067" i="1"/>
  <c r="U2067" i="1"/>
  <c r="A2067" i="1" s="1"/>
  <c r="F2068" i="1"/>
  <c r="I2068" i="1"/>
  <c r="U2068" i="1"/>
  <c r="A2068" i="1" s="1"/>
  <c r="F2069" i="1"/>
  <c r="I2069" i="1"/>
  <c r="U2069" i="1"/>
  <c r="A2069" i="1" s="1"/>
  <c r="F2070" i="1"/>
  <c r="I2070" i="1"/>
  <c r="U2070" i="1"/>
  <c r="A2070" i="1" s="1"/>
  <c r="F2071" i="1"/>
  <c r="I2071" i="1"/>
  <c r="U2071" i="1"/>
  <c r="A2071" i="1" s="1"/>
  <c r="F2072" i="1"/>
  <c r="I2072" i="1"/>
  <c r="U2072" i="1"/>
  <c r="A2072" i="1" s="1"/>
  <c r="F2073" i="1"/>
  <c r="I2073" i="1"/>
  <c r="U2073" i="1"/>
  <c r="A2073" i="1" s="1"/>
  <c r="F2074" i="1"/>
  <c r="I2074" i="1"/>
  <c r="U2074" i="1"/>
  <c r="A2074" i="1" s="1"/>
  <c r="F2075" i="1"/>
  <c r="I2075" i="1"/>
  <c r="U2075" i="1"/>
  <c r="A2075" i="1" s="1"/>
  <c r="F2076" i="1"/>
  <c r="I2076" i="1"/>
  <c r="U2076" i="1"/>
  <c r="A2076" i="1" s="1"/>
  <c r="F2077" i="1"/>
  <c r="I2077" i="1"/>
  <c r="U2077" i="1"/>
  <c r="A2077" i="1" s="1"/>
  <c r="F2078" i="1"/>
  <c r="I2078" i="1"/>
  <c r="U2078" i="1"/>
  <c r="A2078" i="1" s="1"/>
  <c r="F2079" i="1"/>
  <c r="I2079" i="1"/>
  <c r="U2079" i="1"/>
  <c r="A2079" i="1" s="1"/>
  <c r="F2080" i="1"/>
  <c r="I2080" i="1"/>
  <c r="U2080" i="1"/>
  <c r="A2080" i="1" s="1"/>
  <c r="F2081" i="1"/>
  <c r="I2081" i="1"/>
  <c r="U2081" i="1"/>
  <c r="A2081" i="1" s="1"/>
  <c r="F2082" i="1"/>
  <c r="I2082" i="1"/>
  <c r="U2082" i="1"/>
  <c r="A2082" i="1" s="1"/>
  <c r="F2083" i="1"/>
  <c r="I2083" i="1"/>
  <c r="U2083" i="1"/>
  <c r="A2083" i="1" s="1"/>
  <c r="F2084" i="1"/>
  <c r="I2084" i="1"/>
  <c r="U2084" i="1"/>
  <c r="A2084" i="1" s="1"/>
  <c r="F2085" i="1"/>
  <c r="I2085" i="1"/>
  <c r="U2085" i="1"/>
  <c r="A2085" i="1" s="1"/>
  <c r="F2086" i="1"/>
  <c r="I2086" i="1"/>
  <c r="U2086" i="1"/>
  <c r="A2086" i="1" s="1"/>
  <c r="F2087" i="1"/>
  <c r="I2087" i="1"/>
  <c r="U2087" i="1"/>
  <c r="A2087" i="1" s="1"/>
  <c r="F2088" i="1"/>
  <c r="I2088" i="1"/>
  <c r="U2088" i="1"/>
  <c r="A2088" i="1" s="1"/>
  <c r="F2089" i="1"/>
  <c r="I2089" i="1"/>
  <c r="U2089" i="1"/>
  <c r="A2089" i="1" s="1"/>
  <c r="F2090" i="1"/>
  <c r="I2090" i="1"/>
  <c r="U2090" i="1"/>
  <c r="A2090" i="1" s="1"/>
  <c r="F2091" i="1"/>
  <c r="I2091" i="1"/>
  <c r="U2091" i="1"/>
  <c r="A2091" i="1" s="1"/>
  <c r="F2092" i="1"/>
  <c r="I2092" i="1"/>
  <c r="U2092" i="1"/>
  <c r="A2092" i="1" s="1"/>
  <c r="F2093" i="1"/>
  <c r="I2093" i="1"/>
  <c r="U2093" i="1"/>
  <c r="A2093" i="1" s="1"/>
  <c r="F2094" i="1"/>
  <c r="I2094" i="1"/>
  <c r="U2094" i="1"/>
  <c r="A2094" i="1" s="1"/>
  <c r="F2095" i="1"/>
  <c r="I2095" i="1"/>
  <c r="U2095" i="1"/>
  <c r="A2095" i="1" s="1"/>
  <c r="F2096" i="1"/>
  <c r="I2096" i="1"/>
  <c r="U2096" i="1"/>
  <c r="A2096" i="1" s="1"/>
  <c r="F2097" i="1"/>
  <c r="I2097" i="1"/>
  <c r="U2097" i="1"/>
  <c r="A2097" i="1" s="1"/>
  <c r="F2098" i="1"/>
  <c r="I2098" i="1"/>
  <c r="U2098" i="1"/>
  <c r="A2098" i="1" s="1"/>
  <c r="F2099" i="1"/>
  <c r="I2099" i="1"/>
  <c r="U2099" i="1"/>
  <c r="A2099" i="1" s="1"/>
  <c r="F2100" i="1"/>
  <c r="I2100" i="1"/>
  <c r="U2100" i="1"/>
  <c r="A2100" i="1" s="1"/>
  <c r="F2101" i="1"/>
  <c r="I2101" i="1"/>
  <c r="U2101" i="1"/>
  <c r="A2101" i="1" s="1"/>
  <c r="F2102" i="1"/>
  <c r="I2102" i="1"/>
  <c r="U2102" i="1"/>
  <c r="A2102" i="1" s="1"/>
  <c r="F2103" i="1"/>
  <c r="I2103" i="1"/>
  <c r="U2103" i="1"/>
  <c r="A2103" i="1" s="1"/>
  <c r="F2104" i="1"/>
  <c r="I2104" i="1"/>
  <c r="U2104" i="1"/>
  <c r="A2104" i="1" s="1"/>
  <c r="F2105" i="1"/>
  <c r="I2105" i="1"/>
  <c r="U2105" i="1"/>
  <c r="A2105" i="1" s="1"/>
  <c r="F2106" i="1"/>
  <c r="I2106" i="1"/>
  <c r="U2106" i="1"/>
  <c r="A2106" i="1" s="1"/>
  <c r="F2107" i="1"/>
  <c r="I2107" i="1"/>
  <c r="U2107" i="1"/>
  <c r="A2107" i="1" s="1"/>
  <c r="F2108" i="1"/>
  <c r="I2108" i="1"/>
  <c r="U2108" i="1"/>
  <c r="A2108" i="1" s="1"/>
  <c r="F2109" i="1"/>
  <c r="I2109" i="1"/>
  <c r="U2109" i="1"/>
  <c r="A2109" i="1" s="1"/>
  <c r="F2110" i="1"/>
  <c r="I2110" i="1"/>
  <c r="U2110" i="1"/>
  <c r="A2110" i="1" s="1"/>
  <c r="F2111" i="1"/>
  <c r="I2111" i="1"/>
  <c r="U2111" i="1"/>
  <c r="A2111" i="1" s="1"/>
  <c r="F2112" i="1"/>
  <c r="I2112" i="1"/>
  <c r="U2112" i="1"/>
  <c r="A2112" i="1" s="1"/>
  <c r="F2113" i="1"/>
  <c r="I2113" i="1"/>
  <c r="U2113" i="1"/>
  <c r="A2113" i="1" s="1"/>
  <c r="F2114" i="1"/>
  <c r="I2114" i="1"/>
  <c r="U2114" i="1"/>
  <c r="A2114" i="1" s="1"/>
  <c r="F2115" i="1"/>
  <c r="I2115" i="1"/>
  <c r="U2115" i="1"/>
  <c r="A2115" i="1" s="1"/>
  <c r="F2116" i="1"/>
  <c r="I2116" i="1"/>
  <c r="U2116" i="1"/>
  <c r="A2116" i="1" s="1"/>
  <c r="F2117" i="1"/>
  <c r="I2117" i="1"/>
  <c r="U2117" i="1"/>
  <c r="A2117" i="1" s="1"/>
  <c r="F2118" i="1"/>
  <c r="I2118" i="1"/>
  <c r="U2118" i="1"/>
  <c r="A2118" i="1" s="1"/>
  <c r="F2119" i="1"/>
  <c r="I2119" i="1"/>
  <c r="U2119" i="1"/>
  <c r="A2119" i="1" s="1"/>
  <c r="F2120" i="1"/>
  <c r="I2120" i="1"/>
  <c r="U2120" i="1"/>
  <c r="A2120" i="1" s="1"/>
  <c r="F2121" i="1"/>
  <c r="I2121" i="1"/>
  <c r="U2121" i="1"/>
  <c r="A2121" i="1" s="1"/>
  <c r="F2122" i="1"/>
  <c r="I2122" i="1"/>
  <c r="U2122" i="1"/>
  <c r="A2122" i="1" s="1"/>
  <c r="F2123" i="1"/>
  <c r="I2123" i="1"/>
  <c r="U2123" i="1"/>
  <c r="A2123" i="1" s="1"/>
  <c r="F2124" i="1"/>
  <c r="I2124" i="1"/>
  <c r="U2124" i="1"/>
  <c r="A2124" i="1" s="1"/>
  <c r="A2125" i="1"/>
  <c r="F2125" i="1"/>
  <c r="I2125" i="1"/>
  <c r="U2125" i="1"/>
  <c r="F2126" i="1"/>
  <c r="I2126" i="1"/>
  <c r="U2126" i="1"/>
  <c r="A2126" i="1" s="1"/>
  <c r="F2127" i="1"/>
  <c r="I2127" i="1"/>
  <c r="U2127" i="1"/>
  <c r="A2127" i="1" s="1"/>
  <c r="F2128" i="1"/>
  <c r="I2128" i="1"/>
  <c r="U2128" i="1"/>
  <c r="A2128" i="1" s="1"/>
  <c r="F2129" i="1"/>
  <c r="I2129" i="1"/>
  <c r="U2129" i="1"/>
  <c r="A2129" i="1" s="1"/>
  <c r="F2130" i="1"/>
  <c r="I2130" i="1"/>
  <c r="U2130" i="1"/>
  <c r="A2130" i="1" s="1"/>
  <c r="F2131" i="1"/>
  <c r="I2131" i="1"/>
  <c r="U2131" i="1"/>
  <c r="A2131" i="1" s="1"/>
  <c r="F2132" i="1"/>
  <c r="I2132" i="1"/>
  <c r="U2132" i="1"/>
  <c r="A2132" i="1" s="1"/>
  <c r="F2133" i="1"/>
  <c r="I2133" i="1"/>
  <c r="U2133" i="1"/>
  <c r="A2133" i="1" s="1"/>
  <c r="F2134" i="1"/>
  <c r="I2134" i="1"/>
  <c r="U2134" i="1"/>
  <c r="A2134" i="1" s="1"/>
  <c r="F2135" i="1"/>
  <c r="I2135" i="1"/>
  <c r="U2135" i="1"/>
  <c r="A2135" i="1" s="1"/>
  <c r="F2136" i="1"/>
  <c r="I2136" i="1"/>
  <c r="U2136" i="1"/>
  <c r="A2136" i="1" s="1"/>
  <c r="F2137" i="1"/>
  <c r="I2137" i="1"/>
  <c r="U2137" i="1"/>
  <c r="A2137" i="1" s="1"/>
  <c r="F2138" i="1"/>
  <c r="I2138" i="1"/>
  <c r="U2138" i="1"/>
  <c r="A2138" i="1" s="1"/>
  <c r="F2139" i="1"/>
  <c r="I2139" i="1"/>
  <c r="U2139" i="1"/>
  <c r="A2139" i="1" s="1"/>
  <c r="F2140" i="1"/>
  <c r="I2140" i="1"/>
  <c r="U2140" i="1"/>
  <c r="A2140" i="1" s="1"/>
  <c r="F2141" i="1"/>
  <c r="I2141" i="1"/>
  <c r="U2141" i="1"/>
  <c r="A2141" i="1" s="1"/>
  <c r="F2142" i="1"/>
  <c r="I2142" i="1"/>
  <c r="U2142" i="1"/>
  <c r="A2142" i="1" s="1"/>
  <c r="F2143" i="1"/>
  <c r="I2143" i="1"/>
  <c r="U2143" i="1"/>
  <c r="A2143" i="1" s="1"/>
  <c r="F2144" i="1"/>
  <c r="I2144" i="1"/>
  <c r="U2144" i="1"/>
  <c r="A2144" i="1" s="1"/>
  <c r="F2145" i="1"/>
  <c r="I2145" i="1"/>
  <c r="U2145" i="1"/>
  <c r="A2145" i="1" s="1"/>
  <c r="F2146" i="1"/>
  <c r="I2146" i="1"/>
  <c r="U2146" i="1"/>
  <c r="A2146" i="1" s="1"/>
  <c r="F2147" i="1"/>
  <c r="I2147" i="1"/>
  <c r="U2147" i="1"/>
  <c r="A2147" i="1" s="1"/>
  <c r="F2148" i="1"/>
  <c r="I2148" i="1"/>
  <c r="U2148" i="1"/>
  <c r="A2148" i="1" s="1"/>
  <c r="F2149" i="1"/>
  <c r="I2149" i="1"/>
  <c r="U2149" i="1"/>
  <c r="A2149" i="1" s="1"/>
  <c r="F2150" i="1"/>
  <c r="I2150" i="1"/>
  <c r="U2150" i="1"/>
  <c r="A2150" i="1" s="1"/>
  <c r="F2151" i="1"/>
  <c r="I2151" i="1"/>
  <c r="U2151" i="1"/>
  <c r="A2151" i="1" s="1"/>
  <c r="F2152" i="1"/>
  <c r="I2152" i="1"/>
  <c r="U2152" i="1"/>
  <c r="A2152" i="1" s="1"/>
  <c r="F2153" i="1"/>
  <c r="I2153" i="1"/>
  <c r="U2153" i="1"/>
  <c r="A2153" i="1" s="1"/>
  <c r="F2154" i="1"/>
  <c r="I2154" i="1"/>
  <c r="U2154" i="1"/>
  <c r="A2154" i="1" s="1"/>
  <c r="F2155" i="1"/>
  <c r="I2155" i="1"/>
  <c r="U2155" i="1"/>
  <c r="A2155" i="1" s="1"/>
  <c r="F2156" i="1"/>
  <c r="I2156" i="1"/>
  <c r="U2156" i="1"/>
  <c r="A2156" i="1" s="1"/>
  <c r="F2157" i="1"/>
  <c r="I2157" i="1"/>
  <c r="U2157" i="1"/>
  <c r="A2157" i="1" s="1"/>
  <c r="F2158" i="1"/>
  <c r="I2158" i="1"/>
  <c r="U2158" i="1"/>
  <c r="A2158" i="1" s="1"/>
  <c r="F2159" i="1"/>
  <c r="I2159" i="1"/>
  <c r="U2159" i="1"/>
  <c r="A2159" i="1" s="1"/>
  <c r="F2160" i="1"/>
  <c r="I2160" i="1"/>
  <c r="U2160" i="1"/>
  <c r="A2160" i="1" s="1"/>
  <c r="F2161" i="1"/>
  <c r="I2161" i="1"/>
  <c r="U2161" i="1"/>
  <c r="A2161" i="1" s="1"/>
  <c r="F2162" i="1"/>
  <c r="I2162" i="1"/>
  <c r="U2162" i="1"/>
  <c r="A2162" i="1" s="1"/>
  <c r="F2163" i="1"/>
  <c r="I2163" i="1"/>
  <c r="U2163" i="1"/>
  <c r="A2163" i="1" s="1"/>
  <c r="F2164" i="1"/>
  <c r="I2164" i="1"/>
  <c r="U2164" i="1"/>
  <c r="A2164" i="1" s="1"/>
  <c r="F2165" i="1"/>
  <c r="I2165" i="1"/>
  <c r="U2165" i="1"/>
  <c r="A2165" i="1" s="1"/>
  <c r="A2166" i="1"/>
  <c r="F2166" i="1"/>
  <c r="I2166" i="1"/>
  <c r="U2166" i="1"/>
  <c r="F2167" i="1"/>
  <c r="I2167" i="1"/>
  <c r="U2167" i="1"/>
  <c r="A2167" i="1" s="1"/>
  <c r="F2168" i="1"/>
  <c r="I2168" i="1"/>
  <c r="U2168" i="1"/>
  <c r="A2168" i="1" s="1"/>
  <c r="F2169" i="1"/>
  <c r="I2169" i="1"/>
  <c r="U2169" i="1"/>
  <c r="A2169" i="1" s="1"/>
  <c r="F2170" i="1"/>
  <c r="I2170" i="1"/>
  <c r="U2170" i="1"/>
  <c r="A2170" i="1" s="1"/>
  <c r="F2171" i="1"/>
  <c r="I2171" i="1"/>
  <c r="U2171" i="1"/>
  <c r="A2171" i="1" s="1"/>
  <c r="F2172" i="1"/>
  <c r="I2172" i="1"/>
  <c r="U2172" i="1"/>
  <c r="A2172" i="1" s="1"/>
  <c r="F2173" i="1"/>
  <c r="I2173" i="1"/>
  <c r="U2173" i="1"/>
  <c r="A2173" i="1" s="1"/>
  <c r="F2174" i="1"/>
  <c r="I2174" i="1"/>
  <c r="U2174" i="1"/>
  <c r="A2174" i="1" s="1"/>
  <c r="F2175" i="1"/>
  <c r="I2175" i="1"/>
  <c r="U2175" i="1"/>
  <c r="A2175" i="1" s="1"/>
  <c r="F2176" i="1"/>
  <c r="I2176" i="1"/>
  <c r="U2176" i="1"/>
  <c r="A2176" i="1" s="1"/>
  <c r="F2177" i="1"/>
  <c r="I2177" i="1"/>
  <c r="U2177" i="1"/>
  <c r="A2177" i="1" s="1"/>
  <c r="F2178" i="1"/>
  <c r="I2178" i="1"/>
  <c r="U2178" i="1"/>
  <c r="A2178" i="1" s="1"/>
  <c r="F2179" i="1"/>
  <c r="I2179" i="1"/>
  <c r="U2179" i="1"/>
  <c r="A2179" i="1" s="1"/>
  <c r="F2180" i="1"/>
  <c r="I2180" i="1"/>
  <c r="U2180" i="1"/>
  <c r="A2180" i="1" s="1"/>
  <c r="F2181" i="1"/>
  <c r="I2181" i="1"/>
  <c r="U2181" i="1"/>
  <c r="A2181" i="1" s="1"/>
  <c r="F2182" i="1"/>
  <c r="I2182" i="1"/>
  <c r="U2182" i="1"/>
  <c r="A2182" i="1" s="1"/>
  <c r="F2183" i="1"/>
  <c r="I2183" i="1"/>
  <c r="U2183" i="1"/>
  <c r="A2183" i="1" s="1"/>
  <c r="F2184" i="1"/>
  <c r="I2184" i="1"/>
  <c r="U2184" i="1"/>
  <c r="A2184" i="1" s="1"/>
  <c r="F2185" i="1"/>
  <c r="I2185" i="1"/>
  <c r="U2185" i="1"/>
  <c r="A2185" i="1" s="1"/>
  <c r="F2186" i="1"/>
  <c r="I2186" i="1"/>
  <c r="U2186" i="1"/>
  <c r="A2186" i="1" s="1"/>
  <c r="F2187" i="1"/>
  <c r="I2187" i="1"/>
  <c r="U2187" i="1"/>
  <c r="A2187" i="1" s="1"/>
  <c r="F2188" i="1"/>
  <c r="I2188" i="1"/>
  <c r="U2188" i="1"/>
  <c r="A2188" i="1" s="1"/>
  <c r="F2189" i="1"/>
  <c r="I2189" i="1"/>
  <c r="U2189" i="1"/>
  <c r="A2189" i="1" s="1"/>
  <c r="F2190" i="1"/>
  <c r="I2190" i="1"/>
  <c r="U2190" i="1"/>
  <c r="A2190" i="1" s="1"/>
  <c r="F2191" i="1"/>
  <c r="I2191" i="1"/>
  <c r="U2191" i="1"/>
  <c r="A2191" i="1" s="1"/>
  <c r="F2192" i="1"/>
  <c r="I2192" i="1"/>
  <c r="U2192" i="1"/>
  <c r="A2192" i="1" s="1"/>
  <c r="F2193" i="1"/>
  <c r="I2193" i="1"/>
  <c r="U2193" i="1"/>
  <c r="A2193" i="1" s="1"/>
  <c r="F2194" i="1"/>
  <c r="I2194" i="1"/>
  <c r="U2194" i="1"/>
  <c r="A2194" i="1" s="1"/>
  <c r="F2195" i="1"/>
  <c r="I2195" i="1"/>
  <c r="U2195" i="1"/>
  <c r="A2195" i="1" s="1"/>
  <c r="A2196" i="1"/>
  <c r="F2196" i="1"/>
  <c r="I2196" i="1"/>
  <c r="U2196" i="1"/>
  <c r="F2197" i="1"/>
  <c r="I2197" i="1"/>
  <c r="U2197" i="1"/>
  <c r="A2197" i="1" s="1"/>
  <c r="F2198" i="1"/>
  <c r="I2198" i="1"/>
  <c r="U2198" i="1"/>
  <c r="A2198" i="1" s="1"/>
  <c r="F2199" i="1"/>
  <c r="I2199" i="1"/>
  <c r="U2199" i="1"/>
  <c r="A2199" i="1" s="1"/>
  <c r="F2200" i="1"/>
  <c r="I2200" i="1"/>
  <c r="U2200" i="1"/>
  <c r="A2200" i="1" s="1"/>
  <c r="F2201" i="1"/>
  <c r="I2201" i="1"/>
  <c r="U2201" i="1"/>
  <c r="A2201" i="1" s="1"/>
  <c r="F2202" i="1"/>
  <c r="I2202" i="1"/>
  <c r="U2202" i="1"/>
  <c r="A2202" i="1" s="1"/>
  <c r="F2203" i="1"/>
  <c r="I2203" i="1"/>
  <c r="U2203" i="1"/>
  <c r="A2203" i="1" s="1"/>
  <c r="F2204" i="1"/>
  <c r="I2204" i="1"/>
  <c r="U2204" i="1"/>
  <c r="A2204" i="1" s="1"/>
  <c r="F2205" i="1"/>
  <c r="I2205" i="1"/>
  <c r="U2205" i="1"/>
  <c r="A2205" i="1" s="1"/>
  <c r="F2206" i="1"/>
  <c r="I2206" i="1"/>
  <c r="U2206" i="1"/>
  <c r="A2206" i="1" s="1"/>
  <c r="F2207" i="1"/>
  <c r="I2207" i="1"/>
  <c r="U2207" i="1"/>
  <c r="A2207" i="1" s="1"/>
  <c r="F2208" i="1"/>
  <c r="I2208" i="1"/>
  <c r="U2208" i="1"/>
  <c r="A2208" i="1" s="1"/>
  <c r="F2209" i="1"/>
  <c r="I2209" i="1"/>
  <c r="U2209" i="1"/>
  <c r="A2209" i="1" s="1"/>
  <c r="F2210" i="1"/>
  <c r="I2210" i="1"/>
  <c r="U2210" i="1"/>
  <c r="A2210" i="1" s="1"/>
  <c r="F2211" i="1"/>
  <c r="I2211" i="1"/>
  <c r="U2211" i="1"/>
  <c r="A2211" i="1" s="1"/>
  <c r="F2212" i="1"/>
  <c r="I2212" i="1"/>
  <c r="U2212" i="1"/>
  <c r="A2212" i="1" s="1"/>
  <c r="F2213" i="1"/>
  <c r="I2213" i="1"/>
  <c r="U2213" i="1"/>
  <c r="A2213" i="1" s="1"/>
  <c r="F2214" i="1"/>
  <c r="I2214" i="1"/>
  <c r="U2214" i="1"/>
  <c r="A2214" i="1" s="1"/>
  <c r="F2215" i="1"/>
  <c r="I2215" i="1"/>
  <c r="U2215" i="1"/>
  <c r="A2215" i="1" s="1"/>
  <c r="F2216" i="1"/>
  <c r="I2216" i="1"/>
  <c r="U2216" i="1"/>
  <c r="A2216" i="1" s="1"/>
  <c r="F2217" i="1"/>
  <c r="I2217" i="1"/>
  <c r="U2217" i="1"/>
  <c r="A2217" i="1" s="1"/>
  <c r="F2218" i="1"/>
  <c r="I2218" i="1"/>
  <c r="U2218" i="1"/>
  <c r="A2218" i="1" s="1"/>
  <c r="F2219" i="1"/>
  <c r="I2219" i="1"/>
  <c r="U2219" i="1"/>
  <c r="A2219" i="1" s="1"/>
  <c r="F2220" i="1"/>
  <c r="I2220" i="1"/>
  <c r="U2220" i="1"/>
  <c r="A2220" i="1" s="1"/>
  <c r="F2221" i="1"/>
  <c r="I2221" i="1"/>
  <c r="U2221" i="1"/>
  <c r="A2221" i="1" s="1"/>
  <c r="F2222" i="1"/>
  <c r="I2222" i="1"/>
  <c r="U2222" i="1"/>
  <c r="A2222" i="1" s="1"/>
  <c r="F2223" i="1"/>
  <c r="I2223" i="1"/>
  <c r="U2223" i="1"/>
  <c r="A2223" i="1" s="1"/>
  <c r="F2224" i="1"/>
  <c r="I2224" i="1"/>
  <c r="U2224" i="1"/>
  <c r="A2224" i="1" s="1"/>
  <c r="F2225" i="1"/>
  <c r="I2225" i="1"/>
  <c r="U2225" i="1"/>
  <c r="A2225" i="1" s="1"/>
  <c r="F2226" i="1"/>
  <c r="I2226" i="1"/>
  <c r="U2226" i="1"/>
  <c r="A2226" i="1" s="1"/>
  <c r="F2227" i="1"/>
  <c r="I2227" i="1"/>
  <c r="U2227" i="1"/>
  <c r="A2227" i="1" s="1"/>
  <c r="F2228" i="1"/>
  <c r="I2228" i="1"/>
  <c r="U2228" i="1"/>
  <c r="A2228" i="1" s="1"/>
  <c r="F2229" i="1"/>
  <c r="I2229" i="1"/>
  <c r="U2229" i="1"/>
  <c r="A2229" i="1" s="1"/>
  <c r="F2230" i="1"/>
  <c r="I2230" i="1"/>
  <c r="U2230" i="1"/>
  <c r="A2230" i="1" s="1"/>
  <c r="F2231" i="1"/>
  <c r="I2231" i="1"/>
  <c r="U2231" i="1"/>
  <c r="A2231" i="1" s="1"/>
  <c r="F2232" i="1"/>
  <c r="I2232" i="1"/>
  <c r="U2232" i="1"/>
  <c r="A2232" i="1" s="1"/>
  <c r="F2233" i="1"/>
  <c r="I2233" i="1"/>
  <c r="U2233" i="1"/>
  <c r="A2233" i="1" s="1"/>
  <c r="F2234" i="1"/>
  <c r="I2234" i="1"/>
  <c r="U2234" i="1"/>
  <c r="A2234" i="1" s="1"/>
  <c r="F2235" i="1"/>
  <c r="I2235" i="1"/>
  <c r="U2235" i="1"/>
  <c r="A2235" i="1" s="1"/>
  <c r="F2236" i="1"/>
  <c r="I2236" i="1"/>
  <c r="U2236" i="1"/>
  <c r="A2236" i="1" s="1"/>
  <c r="F2237" i="1"/>
  <c r="I2237" i="1"/>
  <c r="U2237" i="1"/>
  <c r="A2237" i="1" s="1"/>
  <c r="F2238" i="1"/>
  <c r="I2238" i="1"/>
  <c r="U2238" i="1"/>
  <c r="A2238" i="1" s="1"/>
  <c r="A2239" i="1"/>
  <c r="F2239" i="1"/>
  <c r="I2239" i="1"/>
  <c r="U2239" i="1"/>
  <c r="F2240" i="1"/>
  <c r="I2240" i="1"/>
  <c r="U2240" i="1"/>
  <c r="A2240" i="1" s="1"/>
  <c r="F2241" i="1"/>
  <c r="I2241" i="1"/>
  <c r="U2241" i="1"/>
  <c r="A2241" i="1" s="1"/>
  <c r="F2242" i="1"/>
  <c r="I2242" i="1"/>
  <c r="U2242" i="1"/>
  <c r="A2242" i="1" s="1"/>
  <c r="F2243" i="1"/>
  <c r="I2243" i="1"/>
  <c r="U2243" i="1"/>
  <c r="A2243" i="1" s="1"/>
  <c r="F2244" i="1"/>
  <c r="I2244" i="1"/>
  <c r="U2244" i="1"/>
  <c r="A2244" i="1" s="1"/>
  <c r="F2245" i="1"/>
  <c r="I2245" i="1"/>
  <c r="U2245" i="1"/>
  <c r="A2245" i="1" s="1"/>
  <c r="F2246" i="1"/>
  <c r="I2246" i="1"/>
  <c r="U2246" i="1"/>
  <c r="A2246" i="1" s="1"/>
  <c r="F2247" i="1"/>
  <c r="I2247" i="1"/>
  <c r="U2247" i="1"/>
  <c r="A2247" i="1" s="1"/>
  <c r="F2248" i="1"/>
  <c r="I2248" i="1"/>
  <c r="U2248" i="1"/>
  <c r="A2248" i="1" s="1"/>
  <c r="F2249" i="1"/>
  <c r="I2249" i="1"/>
  <c r="U2249" i="1"/>
  <c r="A2249" i="1" s="1"/>
  <c r="F2250" i="1"/>
  <c r="I2250" i="1"/>
  <c r="U2250" i="1"/>
  <c r="A2250" i="1" s="1"/>
  <c r="F2251" i="1"/>
  <c r="I2251" i="1"/>
  <c r="U2251" i="1"/>
  <c r="A2251" i="1" s="1"/>
  <c r="F2252" i="1"/>
  <c r="I2252" i="1"/>
  <c r="U2252" i="1"/>
  <c r="A2252" i="1" s="1"/>
  <c r="F2253" i="1"/>
  <c r="I2253" i="1"/>
  <c r="U2253" i="1"/>
  <c r="A2253" i="1" s="1"/>
  <c r="F2254" i="1"/>
  <c r="I2254" i="1"/>
  <c r="U2254" i="1"/>
  <c r="A2254" i="1" s="1"/>
  <c r="F2255" i="1"/>
  <c r="I2255" i="1"/>
  <c r="U2255" i="1"/>
  <c r="A2255" i="1" s="1"/>
  <c r="F2256" i="1"/>
  <c r="I2256" i="1"/>
  <c r="U2256" i="1"/>
  <c r="A2256" i="1" s="1"/>
  <c r="F2257" i="1"/>
  <c r="I2257" i="1"/>
  <c r="U2257" i="1"/>
  <c r="A2257" i="1" s="1"/>
  <c r="F2258" i="1"/>
  <c r="I2258" i="1"/>
  <c r="U2258" i="1"/>
  <c r="A2258" i="1" s="1"/>
  <c r="F2259" i="1"/>
  <c r="I2259" i="1"/>
  <c r="U2259" i="1"/>
  <c r="A2259" i="1" s="1"/>
  <c r="F2260" i="1"/>
  <c r="I2260" i="1"/>
  <c r="U2260" i="1"/>
  <c r="A2260" i="1" s="1"/>
  <c r="A2261" i="1"/>
  <c r="F2261" i="1"/>
  <c r="I2261" i="1"/>
  <c r="U2261" i="1"/>
  <c r="F2262" i="1"/>
  <c r="I2262" i="1"/>
  <c r="U2262" i="1"/>
  <c r="A2262" i="1" s="1"/>
  <c r="F2263" i="1"/>
  <c r="I2263" i="1"/>
  <c r="U2263" i="1"/>
  <c r="A2263" i="1" s="1"/>
  <c r="F2264" i="1"/>
  <c r="I2264" i="1"/>
  <c r="U2264" i="1"/>
  <c r="A2264" i="1" s="1"/>
  <c r="F2265" i="1"/>
  <c r="I2265" i="1"/>
  <c r="U2265" i="1"/>
  <c r="A2265" i="1" s="1"/>
  <c r="F2266" i="1"/>
  <c r="I2266" i="1"/>
  <c r="U2266" i="1"/>
  <c r="A2266" i="1" s="1"/>
  <c r="F2267" i="1"/>
  <c r="I2267" i="1"/>
  <c r="U2267" i="1"/>
  <c r="A2267" i="1" s="1"/>
  <c r="F2268" i="1"/>
  <c r="I2268" i="1"/>
  <c r="U2268" i="1"/>
  <c r="A2268" i="1" s="1"/>
  <c r="F2269" i="1"/>
  <c r="I2269" i="1"/>
  <c r="U2269" i="1"/>
  <c r="A2269" i="1" s="1"/>
  <c r="F2270" i="1"/>
  <c r="I2270" i="1"/>
  <c r="U2270" i="1"/>
  <c r="A2270" i="1" s="1"/>
  <c r="F2271" i="1"/>
  <c r="I2271" i="1"/>
  <c r="U2271" i="1"/>
  <c r="A2271" i="1" s="1"/>
  <c r="F2272" i="1"/>
  <c r="I2272" i="1"/>
  <c r="U2272" i="1"/>
  <c r="A2272" i="1" s="1"/>
  <c r="F2273" i="1"/>
  <c r="I2273" i="1"/>
  <c r="U2273" i="1"/>
  <c r="A2273" i="1" s="1"/>
  <c r="F2274" i="1"/>
  <c r="I2274" i="1"/>
  <c r="U2274" i="1"/>
  <c r="A2274" i="1" s="1"/>
  <c r="F2275" i="1"/>
  <c r="I2275" i="1"/>
  <c r="U2275" i="1"/>
  <c r="A2275" i="1" s="1"/>
  <c r="F2276" i="1"/>
  <c r="I2276" i="1"/>
  <c r="U2276" i="1"/>
  <c r="A2276" i="1" s="1"/>
  <c r="F2277" i="1"/>
  <c r="I2277" i="1"/>
  <c r="U2277" i="1"/>
  <c r="A2277" i="1" s="1"/>
  <c r="F2278" i="1"/>
  <c r="I2278" i="1"/>
  <c r="U2278" i="1"/>
  <c r="A2278" i="1" s="1"/>
  <c r="F2279" i="1"/>
  <c r="I2279" i="1"/>
  <c r="U2279" i="1"/>
  <c r="A2279" i="1" s="1"/>
  <c r="F2280" i="1"/>
  <c r="I2280" i="1"/>
  <c r="U2280" i="1"/>
  <c r="A2280" i="1" s="1"/>
  <c r="F2281" i="1"/>
  <c r="I2281" i="1"/>
  <c r="U2281" i="1"/>
  <c r="A2281" i="1" s="1"/>
  <c r="F2282" i="1"/>
  <c r="I2282" i="1"/>
  <c r="U2282" i="1"/>
  <c r="A2282" i="1" s="1"/>
  <c r="F2283" i="1"/>
  <c r="I2283" i="1"/>
  <c r="U2283" i="1"/>
  <c r="A2283" i="1" s="1"/>
  <c r="F2284" i="1"/>
  <c r="I2284" i="1"/>
  <c r="U2284" i="1"/>
  <c r="A2284" i="1" s="1"/>
  <c r="F2285" i="1"/>
  <c r="I2285" i="1"/>
  <c r="U2285" i="1"/>
  <c r="A2285" i="1" s="1"/>
  <c r="F2286" i="1"/>
  <c r="I2286" i="1"/>
  <c r="U2286" i="1"/>
  <c r="A2286" i="1" s="1"/>
  <c r="F2287" i="1"/>
  <c r="I2287" i="1"/>
  <c r="U2287" i="1"/>
  <c r="A2287" i="1" s="1"/>
  <c r="F2288" i="1"/>
  <c r="I2288" i="1"/>
  <c r="U2288" i="1"/>
  <c r="A2288" i="1" s="1"/>
  <c r="F2289" i="1"/>
  <c r="I2289" i="1"/>
  <c r="U2289" i="1"/>
  <c r="A2289" i="1" s="1"/>
  <c r="F2290" i="1"/>
  <c r="I2290" i="1"/>
  <c r="U2290" i="1"/>
  <c r="A2290" i="1" s="1"/>
  <c r="F2291" i="1"/>
  <c r="I2291" i="1"/>
  <c r="U2291" i="1"/>
  <c r="A2291" i="1" s="1"/>
  <c r="F2292" i="1"/>
  <c r="I2292" i="1"/>
  <c r="U2292" i="1"/>
  <c r="A2292" i="1" s="1"/>
  <c r="F2293" i="1"/>
  <c r="I2293" i="1"/>
  <c r="U2293" i="1"/>
  <c r="A2293" i="1" s="1"/>
  <c r="F2294" i="1"/>
  <c r="I2294" i="1"/>
  <c r="U2294" i="1"/>
  <c r="A2294" i="1" s="1"/>
  <c r="F2295" i="1"/>
  <c r="I2295" i="1"/>
  <c r="U2295" i="1"/>
  <c r="A2295" i="1" s="1"/>
  <c r="F2296" i="1"/>
  <c r="I2296" i="1"/>
  <c r="U2296" i="1"/>
  <c r="A2296" i="1" s="1"/>
  <c r="F2297" i="1"/>
  <c r="I2297" i="1"/>
  <c r="U2297" i="1"/>
  <c r="A2297" i="1" s="1"/>
  <c r="F2298" i="1"/>
  <c r="I2298" i="1"/>
  <c r="U2298" i="1"/>
  <c r="A2298" i="1" s="1"/>
  <c r="F2299" i="1"/>
  <c r="I2299" i="1"/>
  <c r="U2299" i="1"/>
  <c r="A2299" i="1" s="1"/>
  <c r="F2300" i="1"/>
  <c r="I2300" i="1"/>
  <c r="U2300" i="1"/>
  <c r="A2300" i="1" s="1"/>
  <c r="F2301" i="1"/>
  <c r="I2301" i="1"/>
  <c r="U2301" i="1"/>
  <c r="A2301" i="1" s="1"/>
  <c r="F2302" i="1"/>
  <c r="I2302" i="1"/>
  <c r="U2302" i="1"/>
  <c r="A2302" i="1" s="1"/>
  <c r="F2303" i="1"/>
  <c r="I2303" i="1"/>
  <c r="U2303" i="1"/>
  <c r="A2303" i="1" s="1"/>
  <c r="F2304" i="1"/>
  <c r="I2304" i="1"/>
  <c r="U2304" i="1"/>
  <c r="A2304" i="1" s="1"/>
  <c r="F2305" i="1"/>
  <c r="I2305" i="1"/>
  <c r="U2305" i="1"/>
  <c r="A2305" i="1" s="1"/>
  <c r="F2306" i="1"/>
  <c r="I2306" i="1"/>
  <c r="U2306" i="1"/>
  <c r="A2306" i="1" s="1"/>
  <c r="F2307" i="1"/>
  <c r="I2307" i="1"/>
  <c r="U2307" i="1"/>
  <c r="A2307" i="1" s="1"/>
  <c r="F2308" i="1"/>
  <c r="I2308" i="1"/>
  <c r="U2308" i="1"/>
  <c r="A2308" i="1" s="1"/>
  <c r="F2309" i="1"/>
  <c r="I2309" i="1"/>
  <c r="U2309" i="1"/>
  <c r="A2309" i="1" s="1"/>
  <c r="F2310" i="1"/>
  <c r="I2310" i="1"/>
  <c r="U2310" i="1"/>
  <c r="A2310" i="1" s="1"/>
  <c r="F2311" i="1"/>
  <c r="I2311" i="1"/>
  <c r="U2311" i="1"/>
  <c r="A2311" i="1" s="1"/>
  <c r="F2312" i="1"/>
  <c r="I2312" i="1"/>
  <c r="U2312" i="1"/>
  <c r="A2312" i="1" s="1"/>
  <c r="F2313" i="1"/>
  <c r="I2313" i="1"/>
  <c r="U2313" i="1"/>
  <c r="A2313" i="1" s="1"/>
  <c r="F2314" i="1"/>
  <c r="I2314" i="1"/>
  <c r="U2314" i="1"/>
  <c r="A2314" i="1" s="1"/>
  <c r="F2315" i="1"/>
  <c r="I2315" i="1"/>
  <c r="U2315" i="1"/>
  <c r="A2315" i="1" s="1"/>
  <c r="F2316" i="1"/>
  <c r="I2316" i="1"/>
  <c r="U2316" i="1"/>
  <c r="A2316" i="1" s="1"/>
  <c r="F2317" i="1"/>
  <c r="I2317" i="1"/>
  <c r="U2317" i="1"/>
  <c r="A2317" i="1" s="1"/>
  <c r="F2318" i="1"/>
  <c r="I2318" i="1"/>
  <c r="U2318" i="1"/>
  <c r="A2318" i="1" s="1"/>
  <c r="F2319" i="1"/>
  <c r="I2319" i="1"/>
  <c r="U2319" i="1"/>
  <c r="A2319" i="1" s="1"/>
  <c r="F2320" i="1"/>
  <c r="I2320" i="1"/>
  <c r="U2320" i="1"/>
  <c r="A2320" i="1" s="1"/>
  <c r="F2321" i="1"/>
  <c r="I2321" i="1"/>
  <c r="U2321" i="1"/>
  <c r="A2321" i="1" s="1"/>
  <c r="A2322" i="1"/>
  <c r="F2322" i="1"/>
  <c r="I2322" i="1"/>
  <c r="U2322" i="1"/>
  <c r="F2323" i="1"/>
  <c r="I2323" i="1"/>
  <c r="U2323" i="1"/>
  <c r="A2323" i="1" s="1"/>
  <c r="F2324" i="1"/>
  <c r="I2324" i="1"/>
  <c r="U2324" i="1"/>
  <c r="A2324" i="1" s="1"/>
  <c r="F2325" i="1"/>
  <c r="I2325" i="1"/>
  <c r="U2325" i="1"/>
  <c r="A2325" i="1" s="1"/>
  <c r="F2326" i="1"/>
  <c r="I2326" i="1"/>
  <c r="U2326" i="1"/>
  <c r="A2326" i="1" s="1"/>
  <c r="F2327" i="1"/>
  <c r="I2327" i="1"/>
  <c r="U2327" i="1"/>
  <c r="A2327" i="1" s="1"/>
  <c r="F2328" i="1"/>
  <c r="I2328" i="1"/>
  <c r="U2328" i="1"/>
  <c r="A2328" i="1" s="1"/>
  <c r="F2329" i="1"/>
  <c r="I2329" i="1"/>
  <c r="U2329" i="1"/>
  <c r="A2329" i="1" s="1"/>
  <c r="F2330" i="1"/>
  <c r="I2330" i="1"/>
  <c r="U2330" i="1"/>
  <c r="A2330" i="1" s="1"/>
  <c r="F2331" i="1"/>
  <c r="I2331" i="1"/>
  <c r="U2331" i="1"/>
  <c r="A2331" i="1" s="1"/>
  <c r="F2332" i="1"/>
  <c r="I2332" i="1"/>
  <c r="U2332" i="1"/>
  <c r="A2332" i="1" s="1"/>
  <c r="F2333" i="1"/>
  <c r="I2333" i="1"/>
  <c r="U2333" i="1"/>
  <c r="A2333" i="1" s="1"/>
  <c r="F2334" i="1"/>
  <c r="I2334" i="1"/>
  <c r="U2334" i="1"/>
  <c r="A2334" i="1" s="1"/>
  <c r="F2335" i="1"/>
  <c r="I2335" i="1"/>
  <c r="U2335" i="1"/>
  <c r="A2335" i="1" s="1"/>
  <c r="F2336" i="1"/>
  <c r="I2336" i="1"/>
  <c r="U2336" i="1"/>
  <c r="A2336" i="1" s="1"/>
  <c r="F2337" i="1"/>
  <c r="I2337" i="1"/>
  <c r="U2337" i="1"/>
  <c r="A2337" i="1" s="1"/>
  <c r="F2338" i="1"/>
  <c r="I2338" i="1"/>
  <c r="U2338" i="1"/>
  <c r="A2338" i="1" s="1"/>
  <c r="F2339" i="1"/>
  <c r="I2339" i="1"/>
  <c r="U2339" i="1"/>
  <c r="A2339" i="1" s="1"/>
  <c r="F2340" i="1"/>
  <c r="I2340" i="1"/>
  <c r="U2340" i="1"/>
  <c r="A2340" i="1" s="1"/>
  <c r="F2341" i="1"/>
  <c r="I2341" i="1"/>
  <c r="U2341" i="1"/>
  <c r="A2341" i="1" s="1"/>
  <c r="F2342" i="1"/>
  <c r="I2342" i="1"/>
  <c r="U2342" i="1"/>
  <c r="A2342" i="1" s="1"/>
  <c r="F2343" i="1"/>
  <c r="I2343" i="1"/>
  <c r="U2343" i="1"/>
  <c r="A2343" i="1" s="1"/>
  <c r="A2344" i="1"/>
  <c r="F2344" i="1"/>
  <c r="I2344" i="1"/>
  <c r="U2344" i="1"/>
  <c r="F2345" i="1"/>
  <c r="I2345" i="1"/>
  <c r="U2345" i="1"/>
  <c r="A2345" i="1" s="1"/>
  <c r="F2346" i="1"/>
  <c r="I2346" i="1"/>
  <c r="U2346" i="1"/>
  <c r="A2346" i="1" s="1"/>
  <c r="F2347" i="1"/>
  <c r="I2347" i="1"/>
  <c r="U2347" i="1"/>
  <c r="A2347" i="1" s="1"/>
  <c r="F2348" i="1"/>
  <c r="I2348" i="1"/>
  <c r="U2348" i="1"/>
  <c r="A2348" i="1" s="1"/>
  <c r="F2349" i="1"/>
  <c r="I2349" i="1"/>
  <c r="U2349" i="1"/>
  <c r="A2349" i="1" s="1"/>
  <c r="F2350" i="1"/>
  <c r="I2350" i="1"/>
  <c r="U2350" i="1"/>
  <c r="A2350" i="1" s="1"/>
  <c r="F2351" i="1"/>
  <c r="I2351" i="1"/>
  <c r="U2351" i="1"/>
  <c r="A2351" i="1" s="1"/>
  <c r="F2352" i="1"/>
  <c r="I2352" i="1"/>
  <c r="U2352" i="1"/>
  <c r="A2352" i="1" s="1"/>
  <c r="F2353" i="1"/>
  <c r="I2353" i="1"/>
  <c r="U2353" i="1"/>
  <c r="A2353" i="1" s="1"/>
  <c r="F2354" i="1"/>
  <c r="I2354" i="1"/>
  <c r="U2354" i="1"/>
  <c r="A2354" i="1" s="1"/>
  <c r="F2355" i="1"/>
  <c r="I2355" i="1"/>
  <c r="U2355" i="1"/>
  <c r="A2355" i="1" s="1"/>
  <c r="F2356" i="1"/>
  <c r="I2356" i="1"/>
  <c r="U2356" i="1"/>
  <c r="A2356" i="1" s="1"/>
  <c r="F2357" i="1"/>
  <c r="I2357" i="1"/>
  <c r="U2357" i="1"/>
  <c r="A2357" i="1" s="1"/>
  <c r="F2358" i="1"/>
  <c r="I2358" i="1"/>
  <c r="U2358" i="1"/>
  <c r="A2358" i="1" s="1"/>
  <c r="F2359" i="1"/>
  <c r="I2359" i="1"/>
  <c r="U2359" i="1"/>
  <c r="A2359" i="1" s="1"/>
  <c r="F2360" i="1"/>
  <c r="I2360" i="1"/>
  <c r="U2360" i="1"/>
  <c r="A2360" i="1" s="1"/>
  <c r="F2361" i="1"/>
  <c r="I2361" i="1"/>
  <c r="U2361" i="1"/>
  <c r="A2361" i="1" s="1"/>
  <c r="F2362" i="1"/>
  <c r="I2362" i="1"/>
  <c r="U2362" i="1"/>
  <c r="A2362" i="1" s="1"/>
  <c r="F2363" i="1"/>
  <c r="I2363" i="1"/>
  <c r="U2363" i="1"/>
  <c r="A2363" i="1" s="1"/>
  <c r="F2364" i="1"/>
  <c r="I2364" i="1"/>
  <c r="U2364" i="1"/>
  <c r="A2364" i="1" s="1"/>
  <c r="F2365" i="1"/>
  <c r="I2365" i="1"/>
  <c r="U2365" i="1"/>
  <c r="A2365" i="1" s="1"/>
  <c r="F2366" i="1"/>
  <c r="I2366" i="1"/>
  <c r="U2366" i="1"/>
  <c r="A2366" i="1" s="1"/>
  <c r="F2367" i="1"/>
  <c r="I2367" i="1"/>
  <c r="U2367" i="1"/>
  <c r="A2367" i="1" s="1"/>
  <c r="F2368" i="1"/>
  <c r="I2368" i="1"/>
  <c r="U2368" i="1"/>
  <c r="A2368" i="1" s="1"/>
  <c r="F2369" i="1"/>
  <c r="I2369" i="1"/>
  <c r="U2369" i="1"/>
  <c r="A2369" i="1" s="1"/>
  <c r="F2370" i="1"/>
  <c r="I2370" i="1"/>
  <c r="U2370" i="1"/>
  <c r="A2370" i="1" s="1"/>
  <c r="F2371" i="1"/>
  <c r="I2371" i="1"/>
  <c r="U2371" i="1"/>
  <c r="A2371" i="1" s="1"/>
  <c r="F2372" i="1"/>
  <c r="I2372" i="1"/>
  <c r="U2372" i="1"/>
  <c r="A2372" i="1" s="1"/>
  <c r="F2373" i="1"/>
  <c r="I2373" i="1"/>
  <c r="U2373" i="1"/>
  <c r="A2373" i="1" s="1"/>
  <c r="F2374" i="1"/>
  <c r="I2374" i="1"/>
  <c r="U2374" i="1"/>
  <c r="A2374" i="1" s="1"/>
  <c r="F2375" i="1"/>
  <c r="I2375" i="1"/>
  <c r="U2375" i="1"/>
  <c r="A2375" i="1" s="1"/>
  <c r="F2376" i="1"/>
  <c r="I2376" i="1"/>
  <c r="U2376" i="1"/>
  <c r="A2376" i="1" s="1"/>
  <c r="F2377" i="1"/>
  <c r="I2377" i="1"/>
  <c r="U2377" i="1"/>
  <c r="A2377" i="1" s="1"/>
  <c r="F2378" i="1"/>
  <c r="I2378" i="1"/>
  <c r="U2378" i="1"/>
  <c r="A2378" i="1" s="1"/>
  <c r="F2379" i="1"/>
  <c r="I2379" i="1"/>
  <c r="U2379" i="1"/>
  <c r="A2379" i="1" s="1"/>
  <c r="F2380" i="1"/>
  <c r="I2380" i="1"/>
  <c r="U2380" i="1"/>
  <c r="A2380" i="1" s="1"/>
  <c r="F2381" i="1"/>
  <c r="I2381" i="1"/>
  <c r="U2381" i="1"/>
  <c r="A2381" i="1" s="1"/>
  <c r="F2382" i="1"/>
  <c r="I2382" i="1"/>
  <c r="U2382" i="1"/>
  <c r="A2382" i="1" s="1"/>
  <c r="F2383" i="1"/>
  <c r="I2383" i="1"/>
  <c r="U2383" i="1"/>
  <c r="A2383" i="1" s="1"/>
  <c r="F2384" i="1"/>
  <c r="I2384" i="1"/>
  <c r="U2384" i="1"/>
  <c r="A2384" i="1" s="1"/>
  <c r="F2385" i="1"/>
  <c r="I2385" i="1"/>
  <c r="U2385" i="1"/>
  <c r="A2385" i="1" s="1"/>
  <c r="F2386" i="1"/>
  <c r="I2386" i="1"/>
  <c r="U2386" i="1"/>
  <c r="A2386" i="1" s="1"/>
  <c r="F2387" i="1"/>
  <c r="I2387" i="1"/>
  <c r="U2387" i="1"/>
  <c r="A2387" i="1" s="1"/>
  <c r="F2388" i="1"/>
  <c r="I2388" i="1"/>
  <c r="U2388" i="1"/>
  <c r="A2388" i="1" s="1"/>
  <c r="F2389" i="1"/>
  <c r="I2389" i="1"/>
  <c r="U2389" i="1"/>
  <c r="A2389" i="1" s="1"/>
  <c r="F2390" i="1"/>
  <c r="I2390" i="1"/>
  <c r="U2390" i="1"/>
  <c r="A2390" i="1" s="1"/>
  <c r="F2391" i="1"/>
  <c r="I2391" i="1"/>
  <c r="U2391" i="1"/>
  <c r="A2391" i="1" s="1"/>
  <c r="F2392" i="1"/>
  <c r="I2392" i="1"/>
  <c r="U2392" i="1"/>
  <c r="A2392" i="1" s="1"/>
  <c r="F2393" i="1"/>
  <c r="I2393" i="1"/>
  <c r="U2393" i="1"/>
  <c r="A2393" i="1" s="1"/>
  <c r="F2394" i="1"/>
  <c r="I2394" i="1"/>
  <c r="U2394" i="1"/>
  <c r="A2394" i="1" s="1"/>
  <c r="F2395" i="1"/>
  <c r="I2395" i="1"/>
  <c r="U2395" i="1"/>
  <c r="A2395" i="1" s="1"/>
  <c r="F2396" i="1"/>
  <c r="I2396" i="1"/>
  <c r="U2396" i="1"/>
  <c r="A2396" i="1" s="1"/>
  <c r="F2397" i="1"/>
  <c r="I2397" i="1"/>
  <c r="U2397" i="1"/>
  <c r="A2397" i="1" s="1"/>
  <c r="F2398" i="1"/>
  <c r="I2398" i="1"/>
  <c r="U2398" i="1"/>
  <c r="A2398" i="1" s="1"/>
  <c r="F2399" i="1"/>
  <c r="I2399" i="1"/>
  <c r="U2399" i="1"/>
  <c r="A2399" i="1" s="1"/>
  <c r="F2400" i="1"/>
  <c r="I2400" i="1"/>
  <c r="U2400" i="1"/>
  <c r="A2400" i="1" s="1"/>
  <c r="F2401" i="1"/>
  <c r="I2401" i="1"/>
  <c r="U2401" i="1"/>
  <c r="A2401" i="1" s="1"/>
  <c r="F2402" i="1"/>
  <c r="I2402" i="1"/>
  <c r="U2402" i="1"/>
  <c r="A2402" i="1" s="1"/>
  <c r="F2403" i="1"/>
  <c r="I2403" i="1"/>
  <c r="U2403" i="1"/>
  <c r="A2403" i="1" s="1"/>
  <c r="F2404" i="1"/>
  <c r="I2404" i="1"/>
  <c r="U2404" i="1"/>
  <c r="A2404" i="1" s="1"/>
  <c r="F2405" i="1"/>
  <c r="I2405" i="1"/>
  <c r="U2405" i="1"/>
  <c r="A2405" i="1" s="1"/>
  <c r="F2406" i="1"/>
  <c r="I2406" i="1"/>
  <c r="U2406" i="1"/>
  <c r="A2406" i="1" s="1"/>
  <c r="F2407" i="1"/>
  <c r="I2407" i="1"/>
  <c r="U2407" i="1"/>
  <c r="A2407" i="1" s="1"/>
  <c r="F2408" i="1"/>
  <c r="I2408" i="1"/>
  <c r="U2408" i="1"/>
  <c r="A2408" i="1" s="1"/>
  <c r="F2409" i="1"/>
  <c r="I2409" i="1"/>
  <c r="U2409" i="1"/>
  <c r="A2409" i="1" s="1"/>
  <c r="F2410" i="1"/>
  <c r="I2410" i="1"/>
  <c r="U2410" i="1"/>
  <c r="A2410" i="1" s="1"/>
  <c r="F2411" i="1"/>
  <c r="I2411" i="1"/>
  <c r="U2411" i="1"/>
  <c r="A2411" i="1" s="1"/>
  <c r="F2412" i="1"/>
  <c r="I2412" i="1"/>
  <c r="U2412" i="1"/>
  <c r="A2412" i="1" s="1"/>
  <c r="F2413" i="1"/>
  <c r="I2413" i="1"/>
  <c r="U2413" i="1"/>
  <c r="A2413" i="1" s="1"/>
  <c r="F2414" i="1"/>
  <c r="I2414" i="1"/>
  <c r="U2414" i="1"/>
  <c r="A2414" i="1" s="1"/>
  <c r="F2415" i="1"/>
  <c r="I2415" i="1"/>
  <c r="U2415" i="1"/>
  <c r="A2415" i="1" s="1"/>
  <c r="F2416" i="1"/>
  <c r="I2416" i="1"/>
  <c r="U2416" i="1"/>
  <c r="A2416" i="1" s="1"/>
  <c r="F2417" i="1"/>
  <c r="I2417" i="1"/>
  <c r="U2417" i="1"/>
  <c r="A2417" i="1" s="1"/>
  <c r="F2418" i="1"/>
  <c r="I2418" i="1"/>
  <c r="U2418" i="1"/>
  <c r="A2418" i="1" s="1"/>
  <c r="F2419" i="1"/>
  <c r="I2419" i="1"/>
  <c r="U2419" i="1"/>
  <c r="A2419" i="1" s="1"/>
  <c r="F2420" i="1"/>
  <c r="I2420" i="1"/>
  <c r="U2420" i="1"/>
  <c r="A2420" i="1" s="1"/>
  <c r="F2421" i="1"/>
  <c r="I2421" i="1"/>
  <c r="U2421" i="1"/>
  <c r="A2421" i="1" s="1"/>
  <c r="F2422" i="1"/>
  <c r="I2422" i="1"/>
  <c r="U2422" i="1"/>
  <c r="A2422" i="1" s="1"/>
  <c r="F2423" i="1"/>
  <c r="I2423" i="1"/>
  <c r="U2423" i="1"/>
  <c r="A2423" i="1" s="1"/>
  <c r="F2424" i="1"/>
  <c r="I2424" i="1"/>
  <c r="U2424" i="1"/>
  <c r="A2424" i="1" s="1"/>
  <c r="F2425" i="1"/>
  <c r="I2425" i="1"/>
  <c r="U2425" i="1"/>
  <c r="A2425" i="1" s="1"/>
  <c r="F2426" i="1"/>
  <c r="I2426" i="1"/>
  <c r="U2426" i="1"/>
  <c r="A2426" i="1" s="1"/>
  <c r="F2427" i="1"/>
  <c r="I2427" i="1"/>
  <c r="U2427" i="1"/>
  <c r="A2427" i="1" s="1"/>
  <c r="F2428" i="1"/>
  <c r="I2428" i="1"/>
  <c r="U2428" i="1"/>
  <c r="A2428" i="1" s="1"/>
  <c r="F2429" i="1"/>
  <c r="I2429" i="1"/>
  <c r="U2429" i="1"/>
  <c r="A2429" i="1" s="1"/>
  <c r="F2430" i="1"/>
  <c r="I2430" i="1"/>
  <c r="U2430" i="1"/>
  <c r="A2430" i="1" s="1"/>
  <c r="F2431" i="1"/>
  <c r="I2431" i="1"/>
  <c r="U2431" i="1"/>
  <c r="A2431" i="1" s="1"/>
  <c r="F2432" i="1"/>
  <c r="I2432" i="1"/>
  <c r="U2432" i="1"/>
  <c r="A2432" i="1" s="1"/>
  <c r="F2433" i="1"/>
  <c r="I2433" i="1"/>
  <c r="U2433" i="1"/>
  <c r="A2433" i="1" s="1"/>
  <c r="F2434" i="1"/>
  <c r="I2434" i="1"/>
  <c r="U2434" i="1"/>
  <c r="A2434" i="1" s="1"/>
  <c r="F2435" i="1"/>
  <c r="I2435" i="1"/>
  <c r="U2435" i="1"/>
  <c r="A2435" i="1" s="1"/>
  <c r="F2436" i="1"/>
  <c r="I2436" i="1"/>
  <c r="U2436" i="1"/>
  <c r="A2436" i="1" s="1"/>
  <c r="F2437" i="1"/>
  <c r="I2437" i="1"/>
  <c r="U2437" i="1"/>
  <c r="A2437" i="1" s="1"/>
  <c r="F2438" i="1"/>
  <c r="I2438" i="1"/>
  <c r="U2438" i="1"/>
  <c r="A2438" i="1" s="1"/>
  <c r="F2439" i="1"/>
  <c r="I2439" i="1"/>
  <c r="U2439" i="1"/>
  <c r="A2439" i="1" s="1"/>
  <c r="F2440" i="1"/>
  <c r="I2440" i="1"/>
  <c r="U2440" i="1"/>
  <c r="A2440" i="1" s="1"/>
  <c r="F2441" i="1"/>
  <c r="I2441" i="1"/>
  <c r="U2441" i="1"/>
  <c r="A2441" i="1" s="1"/>
  <c r="F2442" i="1"/>
  <c r="I2442" i="1"/>
  <c r="U2442" i="1"/>
  <c r="A2442" i="1" s="1"/>
  <c r="F2443" i="1"/>
  <c r="I2443" i="1"/>
  <c r="U2443" i="1"/>
  <c r="A2443" i="1" s="1"/>
  <c r="F2444" i="1"/>
  <c r="I2444" i="1"/>
  <c r="U2444" i="1"/>
  <c r="A2444" i="1" s="1"/>
  <c r="F2445" i="1"/>
  <c r="I2445" i="1"/>
  <c r="U2445" i="1"/>
  <c r="A2445" i="1" s="1"/>
  <c r="F2446" i="1"/>
  <c r="I2446" i="1"/>
  <c r="U2446" i="1"/>
  <c r="A2446" i="1" s="1"/>
  <c r="F2447" i="1"/>
  <c r="I2447" i="1"/>
  <c r="U2447" i="1"/>
  <c r="A2447" i="1" s="1"/>
  <c r="F2448" i="1"/>
  <c r="I2448" i="1"/>
  <c r="U2448" i="1"/>
  <c r="A2448" i="1" s="1"/>
  <c r="F2449" i="1"/>
  <c r="I2449" i="1"/>
  <c r="U2449" i="1"/>
  <c r="A2449" i="1" s="1"/>
  <c r="F2450" i="1"/>
  <c r="I2450" i="1"/>
  <c r="U2450" i="1"/>
  <c r="A2450" i="1" s="1"/>
  <c r="A2451" i="1"/>
  <c r="F2451" i="1"/>
  <c r="I2451" i="1"/>
  <c r="U2451" i="1"/>
  <c r="F2452" i="1"/>
  <c r="I2452" i="1"/>
  <c r="U2452" i="1"/>
  <c r="A2452" i="1" s="1"/>
  <c r="F2453" i="1"/>
  <c r="I2453" i="1"/>
  <c r="U2453" i="1"/>
  <c r="A2453" i="1" s="1"/>
  <c r="F2454" i="1"/>
  <c r="I2454" i="1"/>
  <c r="U2454" i="1"/>
  <c r="A2454" i="1" s="1"/>
  <c r="F2455" i="1"/>
  <c r="I2455" i="1"/>
  <c r="U2455" i="1"/>
  <c r="A2455" i="1" s="1"/>
  <c r="F2456" i="1"/>
  <c r="I2456" i="1"/>
  <c r="U2456" i="1"/>
  <c r="A2456" i="1" s="1"/>
  <c r="F2457" i="1"/>
  <c r="I2457" i="1"/>
  <c r="U2457" i="1"/>
  <c r="A2457" i="1" s="1"/>
  <c r="F2458" i="1"/>
  <c r="I2458" i="1"/>
  <c r="U2458" i="1"/>
  <c r="A2458" i="1" s="1"/>
  <c r="F2459" i="1"/>
  <c r="I2459" i="1"/>
  <c r="U2459" i="1"/>
  <c r="A2459" i="1" s="1"/>
  <c r="F2460" i="1"/>
  <c r="I2460" i="1"/>
  <c r="U2460" i="1"/>
  <c r="A2460" i="1" s="1"/>
  <c r="F2461" i="1"/>
  <c r="I2461" i="1"/>
  <c r="U2461" i="1"/>
  <c r="A2461" i="1" s="1"/>
  <c r="A2462" i="1"/>
  <c r="F2462" i="1"/>
  <c r="I2462" i="1"/>
  <c r="U2462" i="1"/>
  <c r="F2463" i="1"/>
  <c r="I2463" i="1"/>
  <c r="U2463" i="1"/>
  <c r="A2463" i="1" s="1"/>
  <c r="F2464" i="1"/>
  <c r="I2464" i="1"/>
  <c r="U2464" i="1"/>
  <c r="A2464" i="1" s="1"/>
  <c r="F2465" i="1"/>
  <c r="I2465" i="1"/>
  <c r="U2465" i="1"/>
  <c r="A2465" i="1" s="1"/>
  <c r="F2466" i="1"/>
  <c r="I2466" i="1"/>
  <c r="U2466" i="1"/>
  <c r="A2466" i="1" s="1"/>
  <c r="F2467" i="1"/>
  <c r="I2467" i="1"/>
  <c r="U2467" i="1"/>
  <c r="A2467" i="1" s="1"/>
  <c r="F2468" i="1"/>
  <c r="I2468" i="1"/>
  <c r="U2468" i="1"/>
  <c r="A2468" i="1" s="1"/>
  <c r="F2469" i="1"/>
  <c r="I2469" i="1"/>
  <c r="U2469" i="1"/>
  <c r="A2469" i="1" s="1"/>
  <c r="F2470" i="1"/>
  <c r="I2470" i="1"/>
  <c r="U2470" i="1"/>
  <c r="A2470" i="1" s="1"/>
  <c r="F2471" i="1"/>
  <c r="I2471" i="1"/>
  <c r="U2471" i="1"/>
  <c r="A2471" i="1" s="1"/>
  <c r="F2472" i="1"/>
  <c r="I2472" i="1"/>
  <c r="U2472" i="1"/>
  <c r="A2472" i="1" s="1"/>
  <c r="F2473" i="1"/>
  <c r="I2473" i="1"/>
  <c r="U2473" i="1"/>
  <c r="A2473" i="1" s="1"/>
  <c r="F2474" i="1"/>
  <c r="I2474" i="1"/>
  <c r="U2474" i="1"/>
  <c r="A2474" i="1" s="1"/>
  <c r="F2475" i="1"/>
  <c r="I2475" i="1"/>
  <c r="U2475" i="1"/>
  <c r="A2475" i="1" s="1"/>
  <c r="F2476" i="1"/>
  <c r="I2476" i="1"/>
  <c r="U2476" i="1"/>
  <c r="A2476" i="1" s="1"/>
  <c r="F2477" i="1"/>
  <c r="I2477" i="1"/>
  <c r="U2477" i="1"/>
  <c r="A2477" i="1" s="1"/>
  <c r="A2478" i="1"/>
  <c r="F2478" i="1"/>
  <c r="I2478" i="1"/>
  <c r="U2478" i="1"/>
  <c r="F2479" i="1"/>
  <c r="I2479" i="1"/>
  <c r="U2479" i="1"/>
  <c r="A2479" i="1" s="1"/>
  <c r="F2480" i="1"/>
  <c r="I2480" i="1"/>
  <c r="U2480" i="1"/>
  <c r="A2480" i="1" s="1"/>
  <c r="F2481" i="1"/>
  <c r="I2481" i="1"/>
  <c r="U2481" i="1"/>
  <c r="A2481" i="1" s="1"/>
  <c r="F2482" i="1"/>
  <c r="I2482" i="1"/>
  <c r="U2482" i="1"/>
  <c r="A2482" i="1" s="1"/>
  <c r="F2483" i="1"/>
  <c r="I2483" i="1"/>
  <c r="U2483" i="1"/>
  <c r="A2483" i="1" s="1"/>
  <c r="F2484" i="1"/>
  <c r="I2484" i="1"/>
  <c r="U2484" i="1"/>
  <c r="A2484" i="1" s="1"/>
  <c r="F2485" i="1"/>
  <c r="I2485" i="1"/>
  <c r="U2485" i="1"/>
  <c r="A2485" i="1" s="1"/>
  <c r="F2486" i="1"/>
  <c r="I2486" i="1"/>
  <c r="U2486" i="1"/>
  <c r="A2486" i="1" s="1"/>
  <c r="F2487" i="1"/>
  <c r="I2487" i="1"/>
  <c r="U2487" i="1"/>
  <c r="A2487" i="1" s="1"/>
  <c r="F2488" i="1"/>
  <c r="I2488" i="1"/>
  <c r="U2488" i="1"/>
  <c r="A2488" i="1" s="1"/>
  <c r="F2489" i="1"/>
  <c r="I2489" i="1"/>
  <c r="U2489" i="1"/>
  <c r="A2489" i="1" s="1"/>
  <c r="F2490" i="1"/>
  <c r="I2490" i="1"/>
  <c r="U2490" i="1"/>
  <c r="A2490" i="1" s="1"/>
  <c r="F2491" i="1"/>
  <c r="I2491" i="1"/>
  <c r="U2491" i="1"/>
  <c r="A2491" i="1" s="1"/>
  <c r="F2492" i="1"/>
  <c r="I2492" i="1"/>
  <c r="U2492" i="1"/>
  <c r="A2492" i="1" s="1"/>
  <c r="F2493" i="1"/>
  <c r="I2493" i="1"/>
  <c r="U2493" i="1"/>
  <c r="A2493" i="1" s="1"/>
  <c r="F2494" i="1"/>
  <c r="I2494" i="1"/>
  <c r="U2494" i="1"/>
  <c r="A2494" i="1" s="1"/>
  <c r="F2495" i="1"/>
  <c r="I2495" i="1"/>
  <c r="U2495" i="1"/>
  <c r="A2495" i="1" s="1"/>
  <c r="F2496" i="1"/>
  <c r="I2496" i="1"/>
  <c r="U2496" i="1"/>
  <c r="A2496" i="1" s="1"/>
  <c r="F2497" i="1"/>
  <c r="I2497" i="1"/>
  <c r="U2497" i="1"/>
  <c r="A2497" i="1" s="1"/>
  <c r="F2498" i="1"/>
  <c r="I2498" i="1"/>
  <c r="U2498" i="1"/>
  <c r="A2498" i="1" s="1"/>
  <c r="F2499" i="1"/>
  <c r="I2499" i="1"/>
  <c r="U2499" i="1"/>
  <c r="A2499" i="1" s="1"/>
  <c r="F2500" i="1"/>
  <c r="I2500" i="1"/>
  <c r="U2500" i="1"/>
  <c r="A2500" i="1" s="1"/>
  <c r="F2501" i="1"/>
  <c r="I2501" i="1"/>
  <c r="U2501" i="1"/>
  <c r="A2501" i="1" s="1"/>
  <c r="F2502" i="1"/>
  <c r="I2502" i="1"/>
  <c r="U2502" i="1"/>
  <c r="A2502" i="1" s="1"/>
  <c r="F2503" i="1"/>
  <c r="I2503" i="1"/>
  <c r="U2503" i="1"/>
  <c r="A2503" i="1" s="1"/>
  <c r="F2504" i="1"/>
  <c r="I2504" i="1"/>
  <c r="U2504" i="1"/>
  <c r="A2504" i="1" s="1"/>
  <c r="F2505" i="1"/>
  <c r="I2505" i="1"/>
  <c r="U2505" i="1"/>
  <c r="A2505" i="1" s="1"/>
  <c r="F2506" i="1"/>
  <c r="I2506" i="1"/>
  <c r="U2506" i="1"/>
  <c r="A2506" i="1" s="1"/>
  <c r="F2507" i="1"/>
  <c r="I2507" i="1"/>
  <c r="U2507" i="1"/>
  <c r="A2507" i="1" s="1"/>
  <c r="F2508" i="1"/>
  <c r="I2508" i="1"/>
  <c r="U2508" i="1"/>
  <c r="A2508" i="1" s="1"/>
  <c r="F2509" i="1"/>
  <c r="I2509" i="1"/>
  <c r="U2509" i="1"/>
  <c r="A2509" i="1" s="1"/>
  <c r="F2510" i="1"/>
  <c r="I2510" i="1"/>
  <c r="U2510" i="1"/>
  <c r="A2510" i="1" s="1"/>
  <c r="F2511" i="1"/>
  <c r="I2511" i="1"/>
  <c r="U2511" i="1"/>
  <c r="A2511" i="1" s="1"/>
  <c r="F120" i="3"/>
  <c r="F121" i="3"/>
  <c r="F30" i="3"/>
  <c r="F31" i="3"/>
  <c r="F97" i="3"/>
  <c r="F32" i="3"/>
  <c r="F33" i="3"/>
  <c r="F98" i="3"/>
  <c r="F99" i="3"/>
  <c r="F47" i="3"/>
  <c r="F34" i="3"/>
  <c r="F35" i="3"/>
  <c r="F36" i="3"/>
  <c r="F37" i="3"/>
  <c r="F38" i="3"/>
  <c r="F16" i="3"/>
  <c r="F48" i="3"/>
  <c r="F140" i="3"/>
  <c r="F39" i="3"/>
  <c r="F68" i="3"/>
  <c r="F69" i="3"/>
  <c r="F100" i="3"/>
  <c r="F49" i="3"/>
  <c r="F70" i="3"/>
  <c r="F115" i="3"/>
  <c r="F50" i="3"/>
  <c r="F101" i="3"/>
  <c r="F102" i="3"/>
  <c r="F103" i="3"/>
  <c r="F191" i="3"/>
  <c r="F104" i="3"/>
  <c r="F51" i="3"/>
  <c r="F40" i="3"/>
  <c r="F105" i="3"/>
  <c r="F41" i="3"/>
  <c r="F42" i="3"/>
  <c r="F106" i="3"/>
  <c r="F52" i="3"/>
  <c r="F107" i="3"/>
  <c r="F108" i="3"/>
  <c r="F109" i="3"/>
  <c r="F43" i="3"/>
  <c r="F44" i="3"/>
  <c r="F45" i="3"/>
  <c r="F46" i="3"/>
  <c r="F71" i="3"/>
  <c r="F110" i="3"/>
  <c r="F72" i="3"/>
  <c r="F73" i="3"/>
  <c r="F74" i="3"/>
  <c r="F75" i="3"/>
  <c r="F76" i="3"/>
  <c r="F77" i="3"/>
  <c r="F78" i="3"/>
  <c r="F79" i="3"/>
  <c r="F53" i="3"/>
  <c r="F80" i="3"/>
  <c r="F81" i="3"/>
  <c r="F82" i="3"/>
  <c r="F122" i="3"/>
  <c r="F83" i="3"/>
  <c r="F123" i="3"/>
  <c r="F84" i="3"/>
  <c r="F85" i="3"/>
  <c r="F147" i="3"/>
  <c r="F86" i="3"/>
  <c r="F87" i="3"/>
  <c r="F136" i="3"/>
  <c r="F124" i="3"/>
  <c r="F125" i="3"/>
  <c r="F126" i="3"/>
  <c r="F127" i="3"/>
  <c r="F128" i="3"/>
  <c r="F88" i="3"/>
  <c r="F129" i="3"/>
  <c r="F130" i="3"/>
  <c r="F111" i="3"/>
  <c r="F54" i="3"/>
  <c r="F55" i="3"/>
  <c r="F131" i="3"/>
  <c r="F112" i="3"/>
  <c r="F113" i="3"/>
  <c r="F132" i="3"/>
  <c r="F114" i="3"/>
  <c r="F174" i="3"/>
  <c r="F56" i="3"/>
  <c r="F116" i="3"/>
  <c r="F89" i="3"/>
  <c r="F90" i="3"/>
  <c r="F91" i="3"/>
  <c r="F92" i="3"/>
  <c r="F93" i="3"/>
  <c r="F57" i="3"/>
  <c r="F58" i="3"/>
  <c r="F162" i="3"/>
  <c r="F59" i="3"/>
  <c r="F155" i="3"/>
  <c r="F60" i="3"/>
  <c r="F61" i="3"/>
  <c r="F62" i="3"/>
  <c r="F17" i="3"/>
  <c r="F63" i="3"/>
  <c r="F5" i="3"/>
  <c r="F64" i="3"/>
  <c r="F18" i="3"/>
  <c r="F19" i="3"/>
  <c r="F141" i="3"/>
  <c r="F94" i="3"/>
  <c r="F205" i="3"/>
  <c r="F20" i="3"/>
  <c r="F163" i="3"/>
  <c r="F200" i="3"/>
  <c r="F21" i="3"/>
  <c r="F159" i="3"/>
  <c r="F22" i="3"/>
  <c r="F23" i="3"/>
  <c r="F24" i="3"/>
  <c r="F25" i="3"/>
  <c r="F188" i="3"/>
  <c r="F26" i="3"/>
  <c r="F137" i="3"/>
  <c r="F195" i="3"/>
  <c r="F65" i="3"/>
  <c r="F181" i="3"/>
  <c r="F148" i="3"/>
  <c r="F196" i="3"/>
  <c r="F180" i="3"/>
  <c r="F197" i="3"/>
  <c r="F149" i="3"/>
  <c r="F133" i="3"/>
  <c r="F175" i="3"/>
  <c r="F156" i="3"/>
  <c r="F66" i="3"/>
  <c r="F11" i="3"/>
  <c r="F164" i="3"/>
  <c r="F165" i="3"/>
  <c r="F150" i="3"/>
  <c r="F151" i="3"/>
  <c r="F157" i="3"/>
  <c r="F193" i="3"/>
  <c r="F152" i="3"/>
  <c r="F166" i="3"/>
  <c r="F158" i="3"/>
  <c r="F192" i="3"/>
  <c r="F167" i="3"/>
  <c r="F201" i="3"/>
  <c r="F12" i="3"/>
  <c r="F67" i="3"/>
  <c r="F117" i="3"/>
  <c r="F27" i="3"/>
  <c r="F118" i="3"/>
  <c r="F28" i="3"/>
  <c r="F29" i="3"/>
  <c r="F134" i="3"/>
  <c r="F135" i="3"/>
  <c r="F179" i="3"/>
  <c r="F176" i="3"/>
  <c r="F189" i="3"/>
  <c r="F190" i="3"/>
  <c r="F95" i="3"/>
  <c r="F168" i="3"/>
  <c r="F207" i="3"/>
  <c r="F153" i="3"/>
  <c r="F177" i="3"/>
  <c r="F160" i="3"/>
  <c r="F178" i="3"/>
  <c r="F138" i="3"/>
  <c r="F139" i="3"/>
  <c r="F169" i="3"/>
  <c r="F170" i="3"/>
  <c r="F194" i="3"/>
  <c r="F206" i="3"/>
  <c r="F154" i="3"/>
  <c r="F182" i="3"/>
  <c r="F183" i="3"/>
  <c r="F202" i="3"/>
  <c r="F203" i="3"/>
  <c r="F204" i="3"/>
  <c r="F6" i="3"/>
  <c r="F7" i="3"/>
  <c r="F8" i="3"/>
  <c r="F96" i="3"/>
  <c r="F198" i="3"/>
  <c r="F184" i="3"/>
  <c r="F9" i="3"/>
  <c r="F13" i="3"/>
  <c r="F208" i="3"/>
  <c r="V119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U5" i="1" l="1"/>
  <c r="F5" i="1"/>
  <c r="I5" i="1" l="1"/>
  <c r="Q5" i="2"/>
  <c r="Q569" i="2"/>
  <c r="Q570" i="2"/>
  <c r="F187" i="3" l="1"/>
  <c r="F119" i="3"/>
  <c r="F161" i="3"/>
  <c r="F15" i="3" l="1"/>
  <c r="F4" i="3"/>
  <c r="F172" i="3"/>
  <c r="F145" i="3"/>
  <c r="F143" i="3"/>
  <c r="F144" i="3"/>
  <c r="F173" i="3"/>
  <c r="F186" i="3"/>
  <c r="F14" i="3"/>
  <c r="F142" i="3"/>
  <c r="F146" i="3"/>
  <c r="F171" i="3"/>
  <c r="F185" i="3"/>
  <c r="F199" i="3"/>
  <c r="F10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2" i="1"/>
  <c r="X74" i="1"/>
  <c r="X79" i="1"/>
  <c r="X207" i="1"/>
  <c r="X224" i="1"/>
  <c r="X238" i="1"/>
  <c r="X314" i="1"/>
  <c r="X317" i="1"/>
  <c r="X425" i="1"/>
  <c r="X444" i="1"/>
  <c r="X483" i="1"/>
  <c r="X490" i="1"/>
  <c r="X28" i="1"/>
  <c r="X130" i="1"/>
  <c r="X146" i="1"/>
  <c r="X160" i="1"/>
  <c r="X166" i="1"/>
  <c r="X180" i="1"/>
  <c r="X262" i="1"/>
  <c r="X283" i="1"/>
  <c r="X311" i="1"/>
  <c r="X326" i="1"/>
  <c r="X382" i="1"/>
  <c r="X433" i="1"/>
  <c r="X13" i="1"/>
  <c r="X16" i="1"/>
  <c r="X36" i="1"/>
  <c r="X58" i="1"/>
  <c r="X82" i="1"/>
  <c r="X86" i="1"/>
  <c r="X92" i="1"/>
  <c r="X121" i="1"/>
  <c r="X196" i="1"/>
  <c r="X202" i="1"/>
  <c r="X212" i="1"/>
  <c r="X215" i="1"/>
  <c r="X246" i="1"/>
  <c r="X271" i="1"/>
  <c r="X364" i="1"/>
  <c r="X430" i="1"/>
  <c r="X463" i="1"/>
  <c r="X24" i="1"/>
  <c r="X31" i="1"/>
  <c r="X42" i="1"/>
  <c r="X51" i="1"/>
  <c r="X98" i="1"/>
  <c r="X138" i="1"/>
  <c r="X149" i="1"/>
  <c r="X244" i="1"/>
  <c r="X289" i="1"/>
  <c r="X348" i="1"/>
  <c r="X351" i="1"/>
  <c r="X416" i="1"/>
  <c r="X6" i="1"/>
  <c r="X56" i="1"/>
  <c r="X70" i="1"/>
  <c r="X101" i="1"/>
  <c r="X106" i="1"/>
  <c r="X144" i="1"/>
  <c r="X186" i="1"/>
  <c r="X230" i="1"/>
  <c r="X236" i="1"/>
  <c r="X266" i="1"/>
  <c r="X367" i="1"/>
  <c r="X414" i="1"/>
  <c r="X442" i="1"/>
  <c r="X445" i="1"/>
  <c r="X469" i="1"/>
  <c r="X493" i="1"/>
  <c r="X497" i="1"/>
  <c r="X550" i="1"/>
  <c r="X19" i="1"/>
  <c r="X34" i="1"/>
  <c r="X44" i="1"/>
  <c r="X63" i="1"/>
  <c r="X75" i="1"/>
  <c r="X80" i="1"/>
  <c r="X131" i="1"/>
  <c r="X164" i="1"/>
  <c r="X167" i="1"/>
  <c r="X189" i="1"/>
  <c r="X260" i="1"/>
  <c r="X278" i="1"/>
  <c r="X281" i="1"/>
  <c r="X287" i="1"/>
  <c r="X321" i="1"/>
  <c r="X327" i="1"/>
  <c r="X335" i="1"/>
  <c r="X362" i="1"/>
  <c r="X375" i="1"/>
  <c r="X388" i="1"/>
  <c r="X426" i="1"/>
  <c r="X478" i="1"/>
  <c r="X481" i="1"/>
  <c r="X22" i="1"/>
  <c r="X49" i="1"/>
  <c r="X61" i="1"/>
  <c r="X73" i="1"/>
  <c r="X104" i="1"/>
  <c r="X242" i="1"/>
  <c r="X296" i="1"/>
  <c r="X357" i="1"/>
  <c r="X431" i="1"/>
  <c r="X437" i="1"/>
  <c r="X448" i="1"/>
  <c r="X491" i="1"/>
  <c r="X37" i="1"/>
  <c r="X66" i="1"/>
  <c r="X110" i="1"/>
  <c r="X155" i="1"/>
  <c r="X179" i="1"/>
  <c r="X216" i="1"/>
  <c r="X461" i="1"/>
  <c r="X487" i="1"/>
  <c r="X517" i="1"/>
  <c r="X52" i="1"/>
  <c r="X87" i="1"/>
  <c r="X129" i="1"/>
  <c r="X150" i="1"/>
  <c r="X176" i="1"/>
  <c r="X195" i="1"/>
  <c r="X255" i="1"/>
  <c r="X381" i="1"/>
  <c r="X400" i="1"/>
  <c r="X419" i="1"/>
  <c r="X429" i="1"/>
  <c r="X12" i="1"/>
  <c r="X25" i="1"/>
  <c r="X43" i="1"/>
  <c r="X85" i="1"/>
  <c r="X137" i="1"/>
  <c r="X209" i="1"/>
  <c r="X240" i="1"/>
  <c r="X261" i="1"/>
  <c r="X267" i="1"/>
  <c r="X277" i="1"/>
  <c r="X294" i="1"/>
  <c r="X302" i="1"/>
  <c r="X376" i="1"/>
  <c r="X417" i="1"/>
  <c r="X30" i="1"/>
  <c r="X102" i="1"/>
  <c r="X117" i="1"/>
  <c r="X153" i="1"/>
  <c r="X288" i="1"/>
  <c r="X346" i="1"/>
  <c r="X363" i="1"/>
  <c r="X404" i="1"/>
  <c r="X415" i="1"/>
  <c r="X468" i="1"/>
  <c r="X45" i="1"/>
  <c r="X488" i="1"/>
  <c r="X496" i="1"/>
  <c r="X511" i="1"/>
  <c r="X514" i="1"/>
  <c r="X520" i="1"/>
  <c r="X538" i="1"/>
  <c r="X571" i="1"/>
  <c r="X574" i="1"/>
  <c r="X586" i="1"/>
  <c r="X626" i="1"/>
  <c r="X643" i="1"/>
  <c r="X675" i="1"/>
  <c r="X680" i="1"/>
  <c r="X721" i="1"/>
  <c r="X779" i="1"/>
  <c r="X784" i="1"/>
  <c r="X849" i="1"/>
  <c r="X878" i="1"/>
  <c r="X921" i="1"/>
  <c r="X479" i="1"/>
  <c r="X597" i="1"/>
  <c r="X621" i="1"/>
  <c r="X638" i="1"/>
  <c r="X670" i="1"/>
  <c r="X219" i="1"/>
  <c r="X547" i="1"/>
  <c r="X554" i="1"/>
  <c r="X557" i="1"/>
  <c r="X592" i="1"/>
  <c r="X611" i="1"/>
  <c r="X689" i="1"/>
  <c r="X18" i="1"/>
  <c r="X64" i="1"/>
  <c r="X645" i="1"/>
  <c r="X653" i="1"/>
  <c r="X683" i="1"/>
  <c r="X686" i="1"/>
  <c r="X500" i="1"/>
  <c r="X521" i="1"/>
  <c r="X527" i="1"/>
  <c r="X530" i="1"/>
  <c r="X563" i="1"/>
  <c r="X595" i="1"/>
  <c r="X617" i="1"/>
  <c r="X659" i="1"/>
  <c r="X726" i="1"/>
  <c r="X797" i="1"/>
  <c r="X856" i="1"/>
  <c r="X858" i="1"/>
  <c r="X886" i="1"/>
  <c r="X907" i="1"/>
  <c r="X948" i="1"/>
  <c r="X950" i="1"/>
  <c r="X953" i="1"/>
  <c r="X978" i="1"/>
  <c r="X986" i="1"/>
  <c r="X1011" i="1"/>
  <c r="X413" i="1"/>
  <c r="X480" i="1"/>
  <c r="X587" i="1"/>
  <c r="X627" i="1"/>
  <c r="X644" i="1"/>
  <c r="X651" i="1"/>
  <c r="X182" i="1"/>
  <c r="X384" i="1"/>
  <c r="X661" i="1"/>
  <c r="X676" i="1"/>
  <c r="X690" i="1"/>
  <c r="X695" i="1"/>
  <c r="X701" i="1"/>
  <c r="X720" i="1"/>
  <c r="X722" i="1"/>
  <c r="X830" i="1"/>
  <c r="X832" i="1"/>
  <c r="X840" i="1"/>
  <c r="X845" i="1"/>
  <c r="X901" i="1"/>
  <c r="X925" i="1"/>
  <c r="X999" i="1"/>
  <c r="X1001" i="1"/>
  <c r="X148" i="1"/>
  <c r="X513" i="1"/>
  <c r="X525" i="1"/>
  <c r="X555" i="1"/>
  <c r="X561" i="1"/>
  <c r="X579" i="1"/>
  <c r="X622" i="1"/>
  <c r="X820" i="1"/>
  <c r="X889" i="1"/>
  <c r="X920" i="1"/>
  <c r="X7" i="1"/>
  <c r="X519" i="1"/>
  <c r="X598" i="1"/>
  <c r="X679" i="1"/>
  <c r="X715" i="1"/>
  <c r="X50" i="1"/>
  <c r="X610" i="1"/>
  <c r="X628" i="1"/>
  <c r="X634" i="1"/>
  <c r="X646" i="1"/>
  <c r="X652" i="1"/>
  <c r="X671" i="1"/>
  <c r="X441" i="1"/>
  <c r="X526" i="1"/>
  <c r="X544" i="1"/>
  <c r="X562" i="1"/>
  <c r="X616" i="1"/>
  <c r="X667" i="1"/>
  <c r="X691" i="1"/>
  <c r="X696" i="1"/>
  <c r="X731" i="1"/>
  <c r="X740" i="1"/>
  <c r="X749" i="1"/>
  <c r="X814" i="1"/>
  <c r="X831" i="1"/>
  <c r="X846" i="1"/>
  <c r="X892" i="1"/>
  <c r="X934" i="1"/>
  <c r="X995" i="1"/>
  <c r="X803" i="1"/>
  <c r="X924" i="1"/>
  <c r="X933" i="1"/>
  <c r="X968" i="1"/>
  <c r="X979" i="1"/>
  <c r="X998" i="1"/>
  <c r="X1039" i="1"/>
  <c r="X1054" i="1"/>
  <c r="X1070" i="1"/>
  <c r="X1073" i="1"/>
  <c r="X1226" i="1"/>
  <c r="X1234" i="1"/>
  <c r="X1328" i="1"/>
  <c r="X727" i="1"/>
  <c r="X785" i="1"/>
  <c r="X809" i="1"/>
  <c r="X835" i="1"/>
  <c r="X876" i="1"/>
  <c r="X939" i="1"/>
  <c r="X798" i="1"/>
  <c r="X966" i="1"/>
  <c r="X551" i="1"/>
  <c r="X658" i="1"/>
  <c r="X746" i="1"/>
  <c r="X761" i="1"/>
  <c r="X850" i="1"/>
  <c r="X871" i="1"/>
  <c r="X911" i="1"/>
  <c r="X928" i="1"/>
  <c r="X974" i="1"/>
  <c r="X69" i="1"/>
  <c r="X710" i="1"/>
  <c r="X725" i="1"/>
  <c r="X764" i="1"/>
  <c r="X868" i="1"/>
  <c r="X874" i="1"/>
  <c r="X885" i="1"/>
  <c r="X893" i="1"/>
  <c r="X919" i="1"/>
  <c r="X977" i="1"/>
  <c r="X980" i="1"/>
  <c r="X1139" i="1"/>
  <c r="X1255" i="1"/>
  <c r="X1261" i="1"/>
  <c r="X1344" i="1"/>
  <c r="X1359" i="1"/>
  <c r="X682" i="1"/>
  <c r="X692" i="1"/>
  <c r="X756" i="1"/>
  <c r="X767" i="1"/>
  <c r="X775" i="1"/>
  <c r="X783" i="1"/>
  <c r="X842" i="1"/>
  <c r="X937" i="1"/>
  <c r="X728" i="1"/>
  <c r="X799" i="1"/>
  <c r="X880" i="1"/>
  <c r="X902" i="1"/>
  <c r="X914" i="1"/>
  <c r="X940" i="1"/>
  <c r="X1057" i="1"/>
  <c r="X1063" i="1"/>
  <c r="X1066" i="1"/>
  <c r="X1091" i="1"/>
  <c r="X1214" i="1"/>
  <c r="X1225" i="1"/>
  <c r="X1290" i="1"/>
  <c r="X1333" i="1"/>
  <c r="X744" i="1"/>
  <c r="X836" i="1"/>
  <c r="X839" i="1"/>
  <c r="X851" i="1"/>
  <c r="X883" i="1"/>
  <c r="X967" i="1"/>
  <c r="X1016" i="1"/>
  <c r="X1038" i="1"/>
  <c r="X1110" i="1"/>
  <c r="X1135" i="1"/>
  <c r="X1154" i="1"/>
  <c r="X1165" i="1"/>
  <c r="X1264" i="1"/>
  <c r="X1386" i="1"/>
  <c r="X762" i="1"/>
  <c r="X912" i="1"/>
  <c r="X929" i="1"/>
  <c r="X972" i="1"/>
  <c r="X591" i="1"/>
  <c r="X808" i="1"/>
  <c r="X867" i="1"/>
  <c r="X1000" i="1"/>
  <c r="X757" i="1"/>
  <c r="X787" i="1"/>
  <c r="X811" i="1"/>
  <c r="X829" i="1"/>
  <c r="X881" i="1"/>
  <c r="X949" i="1"/>
  <c r="X970" i="1"/>
  <c r="X987" i="1"/>
  <c r="X1022" i="1"/>
  <c r="X1033" i="1"/>
  <c r="X1064" i="1"/>
  <c r="X1067" i="1"/>
  <c r="X1138" i="1"/>
  <c r="X1215" i="1"/>
  <c r="X1223" i="1"/>
  <c r="X1240" i="1"/>
  <c r="X1270" i="1"/>
  <c r="X1320" i="1"/>
  <c r="X1371" i="1"/>
  <c r="X1381" i="1"/>
  <c r="X1194" i="1"/>
  <c r="X1262" i="1"/>
  <c r="X1326" i="1"/>
  <c r="X1372" i="1"/>
  <c r="X1394" i="1"/>
  <c r="X1466" i="1"/>
  <c r="X1480" i="1"/>
  <c r="X1593" i="1"/>
  <c r="X1598" i="1"/>
  <c r="X1010" i="1"/>
  <c r="X1056" i="1"/>
  <c r="X1078" i="1"/>
  <c r="X1221" i="1"/>
  <c r="X1231" i="1"/>
  <c r="X1342" i="1"/>
  <c r="X1389" i="1"/>
  <c r="X1405" i="1"/>
  <c r="X1037" i="1"/>
  <c r="X1075" i="1"/>
  <c r="X1216" i="1"/>
  <c r="X1392" i="1"/>
  <c r="X1098" i="1"/>
  <c r="X1129" i="1"/>
  <c r="X1238" i="1"/>
  <c r="X1257" i="1"/>
  <c r="X1330" i="1"/>
  <c r="X1362" i="1"/>
  <c r="X827" i="1"/>
  <c r="X1034" i="1"/>
  <c r="X1051" i="1"/>
  <c r="X1123" i="1"/>
  <c r="X1147" i="1"/>
  <c r="X1153" i="1"/>
  <c r="X1318" i="1"/>
  <c r="X553" i="1"/>
  <c r="X1176" i="1"/>
  <c r="X1195" i="1"/>
  <c r="X1378" i="1"/>
  <c r="X1032" i="1"/>
  <c r="X1111" i="1"/>
  <c r="X1173" i="1"/>
  <c r="X1232" i="1"/>
  <c r="X1288" i="1"/>
  <c r="X1390" i="1"/>
  <c r="X1395" i="1"/>
  <c r="X1398" i="1"/>
  <c r="X1414" i="1"/>
  <c r="X1429" i="1"/>
  <c r="X1432" i="1"/>
  <c r="X1442" i="1"/>
  <c r="X1467" i="1"/>
  <c r="X1522" i="1"/>
  <c r="X1542" i="1"/>
  <c r="X1612" i="1"/>
  <c r="X1629" i="1"/>
  <c r="X1660" i="1"/>
  <c r="X1672" i="1"/>
  <c r="X1677" i="1"/>
  <c r="X1734" i="1"/>
  <c r="X825" i="1"/>
  <c r="X1015" i="1"/>
  <c r="X1055" i="1"/>
  <c r="X1127" i="1"/>
  <c r="X1316" i="1"/>
  <c r="X1335" i="1"/>
  <c r="X1341" i="1"/>
  <c r="X1350" i="1"/>
  <c r="X1393" i="1"/>
  <c r="X1496" i="1"/>
  <c r="X1509" i="1"/>
  <c r="X1594" i="1"/>
  <c r="X1687" i="1"/>
  <c r="X1703" i="1"/>
  <c r="X745" i="1"/>
  <c r="X991" i="1"/>
  <c r="X1061" i="1"/>
  <c r="X1099" i="1"/>
  <c r="X1145" i="1"/>
  <c r="X1243" i="1"/>
  <c r="X1256" i="1"/>
  <c r="X1258" i="1"/>
  <c r="X1322" i="1"/>
  <c r="X969" i="1"/>
  <c r="X976" i="1"/>
  <c r="X1074" i="1"/>
  <c r="X1086" i="1"/>
  <c r="X1148" i="1"/>
  <c r="X1163" i="1"/>
  <c r="X1027" i="1"/>
  <c r="X1174" i="1"/>
  <c r="X1180" i="1"/>
  <c r="X989" i="1"/>
  <c r="X1134" i="1"/>
  <c r="X1206" i="1"/>
  <c r="X1317" i="1"/>
  <c r="X1369" i="1"/>
  <c r="X1436" i="1"/>
  <c r="X1515" i="1"/>
  <c r="X1521" i="1"/>
  <c r="X1533" i="1"/>
  <c r="X1540" i="1"/>
  <c r="X1550" i="1"/>
  <c r="X1569" i="1"/>
  <c r="X1638" i="1"/>
  <c r="X1641" i="1"/>
  <c r="X1661" i="1"/>
  <c r="X1691" i="1"/>
  <c r="X1748" i="1"/>
  <c r="X1404" i="1"/>
  <c r="X1440" i="1"/>
  <c r="X1528" i="1"/>
  <c r="X1546" i="1"/>
  <c r="X1693" i="1"/>
  <c r="X1805" i="1"/>
  <c r="X1810" i="1"/>
  <c r="X1834" i="1"/>
  <c r="X1889" i="1"/>
  <c r="X1901" i="1"/>
  <c r="X1912" i="1"/>
  <c r="X1991" i="1"/>
  <c r="X1996" i="1"/>
  <c r="X2003" i="1"/>
  <c r="X2008" i="1"/>
  <c r="X2032" i="1"/>
  <c r="X2073" i="1"/>
  <c r="X1454" i="1"/>
  <c r="X1488" i="1"/>
  <c r="X1512" i="1"/>
  <c r="X1587" i="1"/>
  <c r="X1609" i="1"/>
  <c r="X1620" i="1"/>
  <c r="X1710" i="1"/>
  <c r="X1772" i="1"/>
  <c r="X1777" i="1"/>
  <c r="X1819" i="1"/>
  <c r="X1822" i="1"/>
  <c r="X1837" i="1"/>
  <c r="X1861" i="1"/>
  <c r="X1977" i="1"/>
  <c r="X2016" i="1"/>
  <c r="X2040" i="1"/>
  <c r="X2079" i="1"/>
  <c r="X2112" i="1"/>
  <c r="X1388" i="1"/>
  <c r="X1413" i="1"/>
  <c r="X1508" i="1"/>
  <c r="X1568" i="1"/>
  <c r="X1408" i="1"/>
  <c r="X1449" i="1"/>
  <c r="X1461" i="1"/>
  <c r="X1476" i="1"/>
  <c r="X1510" i="1"/>
  <c r="X1557" i="1"/>
  <c r="X1560" i="1"/>
  <c r="X1370" i="1"/>
  <c r="X1402" i="1"/>
  <c r="X1506" i="1"/>
  <c r="X1554" i="1"/>
  <c r="X1430" i="1"/>
  <c r="X1537" i="1"/>
  <c r="X1566" i="1"/>
  <c r="X1618" i="1"/>
  <c r="X1794" i="1"/>
  <c r="X1922" i="1"/>
  <c r="X1971" i="1"/>
  <c r="X2036" i="1"/>
  <c r="X2068" i="1"/>
  <c r="X2107" i="1"/>
  <c r="X2113" i="1"/>
  <c r="X2129" i="1"/>
  <c r="X2150" i="1"/>
  <c r="X2166" i="1"/>
  <c r="X2181" i="1"/>
  <c r="X2184" i="1"/>
  <c r="X1400" i="1"/>
  <c r="X1545" i="1"/>
  <c r="X1548" i="1"/>
  <c r="X1751" i="1"/>
  <c r="X1756" i="1"/>
  <c r="X1778" i="1"/>
  <c r="X1783" i="1"/>
  <c r="X1874" i="1"/>
  <c r="X1900" i="1"/>
  <c r="X1906" i="1"/>
  <c r="X1939" i="1"/>
  <c r="X1990" i="1"/>
  <c r="X2004" i="1"/>
  <c r="X2022" i="1"/>
  <c r="X2080" i="1"/>
  <c r="X2091" i="1"/>
  <c r="X2095" i="1"/>
  <c r="X2098" i="1"/>
  <c r="X2132" i="1"/>
  <c r="X2147" i="1"/>
  <c r="X2187" i="1"/>
  <c r="X1434" i="1"/>
  <c r="X1462" i="1"/>
  <c r="X1474" i="1"/>
  <c r="X1586" i="1"/>
  <c r="X1692" i="1"/>
  <c r="X1804" i="1"/>
  <c r="X1818" i="1"/>
  <c r="X1836" i="1"/>
  <c r="X1847" i="1"/>
  <c r="X1862" i="1"/>
  <c r="X1888" i="1"/>
  <c r="X1891" i="1"/>
  <c r="X1934" i="1"/>
  <c r="X1958" i="1"/>
  <c r="X1961" i="1"/>
  <c r="X1967" i="1"/>
  <c r="X2007" i="1"/>
  <c r="X2101" i="1"/>
  <c r="X2111" i="1"/>
  <c r="X1453" i="1"/>
  <c r="X1468" i="1"/>
  <c r="X1516" i="1"/>
  <c r="X1552" i="1"/>
  <c r="X1558" i="1"/>
  <c r="X1599" i="1"/>
  <c r="X1605" i="1"/>
  <c r="X1608" i="1"/>
  <c r="X1504" i="1"/>
  <c r="X1524" i="1"/>
  <c r="X1596" i="1"/>
  <c r="X1401" i="1"/>
  <c r="X1443" i="1"/>
  <c r="X1448" i="1"/>
  <c r="X1514" i="1"/>
  <c r="X1623" i="1"/>
  <c r="X1679" i="1"/>
  <c r="X1942" i="1"/>
  <c r="X1945" i="1"/>
  <c r="X1986" i="1"/>
  <c r="X1998" i="1"/>
  <c r="X2005" i="1"/>
  <c r="X2037" i="1"/>
  <c r="X2096" i="1"/>
  <c r="X2099" i="1"/>
  <c r="X2130" i="1"/>
  <c r="X2177" i="1"/>
  <c r="X1670" i="1"/>
  <c r="X1824" i="1"/>
  <c r="X1938" i="1"/>
  <c r="X2021" i="1"/>
  <c r="X2094" i="1"/>
  <c r="X2136" i="1"/>
  <c r="X2139" i="1"/>
  <c r="X2201" i="1"/>
  <c r="X2219" i="1"/>
  <c r="X2252" i="1"/>
  <c r="X2312" i="1"/>
  <c r="X2315" i="1"/>
  <c r="X2334" i="1"/>
  <c r="X2346" i="1"/>
  <c r="X2363" i="1"/>
  <c r="X2503" i="1"/>
  <c r="X1733" i="1"/>
  <c r="X1745" i="1"/>
  <c r="X1933" i="1"/>
  <c r="X1993" i="1"/>
  <c r="X2033" i="1"/>
  <c r="X2054" i="1"/>
  <c r="X2124" i="1"/>
  <c r="X2204" i="1"/>
  <c r="X2224" i="1"/>
  <c r="X2274" i="1"/>
  <c r="X2290" i="1"/>
  <c r="X1709" i="1"/>
  <c r="X1806" i="1"/>
  <c r="X2067" i="1"/>
  <c r="X2127" i="1"/>
  <c r="X2199" i="1"/>
  <c r="X2217" i="1"/>
  <c r="X2230" i="1"/>
  <c r="X2293" i="1"/>
  <c r="X1680" i="1"/>
  <c r="X1988" i="1"/>
  <c r="X2074" i="1"/>
  <c r="X2118" i="1"/>
  <c r="X2179" i="1"/>
  <c r="X2185" i="1"/>
  <c r="X2211" i="1"/>
  <c r="X2233" i="1"/>
  <c r="X2284" i="1"/>
  <c r="X2306" i="1"/>
  <c r="X1698" i="1"/>
  <c r="X1743" i="1"/>
  <c r="X1781" i="1"/>
  <c r="X1872" i="1"/>
  <c r="X1909" i="1"/>
  <c r="X1918" i="1"/>
  <c r="X2115" i="1"/>
  <c r="X2137" i="1"/>
  <c r="X2146" i="1"/>
  <c r="X2208" i="1"/>
  <c r="X2250" i="1"/>
  <c r="X2253" i="1"/>
  <c r="X1600" i="1"/>
  <c r="X1701" i="1"/>
  <c r="X1867" i="1"/>
  <c r="X1957" i="1"/>
  <c r="X2043" i="1"/>
  <c r="X2057" i="1"/>
  <c r="X2202" i="1"/>
  <c r="X2225" i="1"/>
  <c r="X2259" i="1"/>
  <c r="X2273" i="1"/>
  <c r="X2291" i="1"/>
  <c r="X1656" i="1"/>
  <c r="X1719" i="1"/>
  <c r="X1740" i="1"/>
  <c r="X1870" i="1"/>
  <c r="X1951" i="1"/>
  <c r="X1954" i="1"/>
  <c r="X1994" i="1"/>
  <c r="X2034" i="1"/>
  <c r="X2046" i="1"/>
  <c r="X2078" i="1"/>
  <c r="X2144" i="1"/>
  <c r="X2256" i="1"/>
  <c r="X2382" i="1"/>
  <c r="X2385" i="1"/>
  <c r="X2395" i="1"/>
  <c r="X2453" i="1"/>
  <c r="X2462" i="1"/>
  <c r="X1647" i="1"/>
  <c r="X1659" i="1"/>
  <c r="X1722" i="1"/>
  <c r="X1774" i="1"/>
  <c r="X1823" i="1"/>
  <c r="X2020" i="1"/>
  <c r="X2075" i="1"/>
  <c r="X2128" i="1"/>
  <c r="X2131" i="1"/>
  <c r="X2183" i="1"/>
  <c r="X2200" i="1"/>
  <c r="X2212" i="1"/>
  <c r="X2218" i="1"/>
  <c r="X2328" i="1"/>
  <c r="X2401" i="1"/>
  <c r="X2412" i="1"/>
  <c r="X1744" i="1"/>
  <c r="X1814" i="1"/>
  <c r="X1894" i="1"/>
  <c r="X1910" i="1"/>
  <c r="X1937" i="1"/>
  <c r="X1973" i="1"/>
  <c r="X1989" i="1"/>
  <c r="X2006" i="1"/>
  <c r="X2009" i="1"/>
  <c r="X2038" i="1"/>
  <c r="X2041" i="1"/>
  <c r="X2110" i="1"/>
  <c r="X2138" i="1"/>
  <c r="X2180" i="1"/>
  <c r="X2234" i="1"/>
  <c r="X2251" i="1"/>
  <c r="X1699" i="1"/>
  <c r="X1702" i="1"/>
  <c r="X1708" i="1"/>
  <c r="X1782" i="1"/>
  <c r="X1873" i="1"/>
  <c r="X1992" i="1"/>
  <c r="X2126" i="1"/>
  <c r="X2203" i="1"/>
  <c r="X2243" i="1"/>
  <c r="X2254" i="1"/>
  <c r="X1630" i="1"/>
  <c r="X1808" i="1"/>
  <c r="X1987" i="1"/>
  <c r="X2035" i="1"/>
  <c r="X2066" i="1"/>
  <c r="X2100" i="1"/>
  <c r="X2216" i="1"/>
  <c r="X2232" i="1"/>
  <c r="X1676" i="1"/>
  <c r="X1697" i="1"/>
  <c r="X1780" i="1"/>
  <c r="X1846" i="1"/>
  <c r="X1849" i="1"/>
  <c r="X1871" i="1"/>
  <c r="X1946" i="1"/>
  <c r="X2027" i="1"/>
  <c r="X2058" i="1"/>
  <c r="X2097" i="1"/>
  <c r="X2142" i="1"/>
  <c r="X2175" i="1"/>
  <c r="X2178" i="1"/>
  <c r="X2207" i="1"/>
  <c r="X2210" i="1"/>
  <c r="X2249" i="1"/>
  <c r="X2267" i="1"/>
  <c r="X2354" i="1"/>
  <c r="X2379" i="1"/>
  <c r="X2383" i="1"/>
  <c r="X2506" i="1"/>
  <c r="X2509" i="1"/>
  <c r="X2463" i="1"/>
  <c r="X2493" i="1"/>
  <c r="X2304" i="1"/>
  <c r="X2403" i="1"/>
  <c r="X2504" i="1"/>
  <c r="X2307" i="1"/>
  <c r="X2325" i="1"/>
  <c r="X2399" i="1"/>
  <c r="X2469" i="1"/>
  <c r="X2501" i="1"/>
  <c r="X2362" i="1"/>
  <c r="X2365" i="1"/>
  <c r="X2418" i="1"/>
  <c r="X2425" i="1"/>
  <c r="X2299" i="1"/>
  <c r="X2313" i="1"/>
  <c r="X2340" i="1"/>
  <c r="X2456" i="1"/>
  <c r="X2305" i="1"/>
  <c r="X2331" i="1"/>
  <c r="X2416" i="1"/>
  <c r="X2432" i="1"/>
  <c r="X2477" i="1"/>
  <c r="X2326" i="1"/>
  <c r="X2357" i="1"/>
  <c r="X2360" i="1"/>
  <c r="X2400" i="1"/>
  <c r="X2426" i="1"/>
  <c r="X2489" i="1"/>
  <c r="X2317" i="1"/>
  <c r="X2366" i="1"/>
  <c r="X2414" i="1"/>
  <c r="X2314" i="1"/>
  <c r="X2329" i="1"/>
  <c r="X2391" i="1"/>
  <c r="X2468" i="1"/>
  <c r="X2324" i="1"/>
  <c r="X2417" i="1"/>
  <c r="X2430" i="1"/>
  <c r="X2433" i="1"/>
  <c r="X2500" i="1"/>
  <c r="X2292" i="1"/>
  <c r="X2358" i="1"/>
  <c r="X2364" i="1"/>
  <c r="X2388" i="1"/>
  <c r="X2406" i="1"/>
  <c r="X2424" i="1"/>
  <c r="X2427" i="1"/>
  <c r="X2441" i="1"/>
  <c r="X2415" i="1"/>
  <c r="X2508" i="1"/>
  <c r="X2398" i="1"/>
  <c r="X2367" i="1"/>
  <c r="X2478" i="1"/>
  <c r="X2502" i="1"/>
  <c r="X2345" i="1"/>
  <c r="X2450" i="1"/>
  <c r="X2452" i="1"/>
  <c r="X2510" i="1"/>
  <c r="X2444" i="1"/>
  <c r="X2227" i="1"/>
  <c r="X2498" i="1"/>
  <c r="X2327" i="1"/>
  <c r="X2338" i="1"/>
  <c r="X2447" i="1"/>
  <c r="X2457" i="1"/>
  <c r="X2342" i="1"/>
  <c r="X2440" i="1"/>
  <c r="X2402" i="1"/>
  <c r="X2473" i="1"/>
  <c r="X2439" i="1"/>
  <c r="X2193" i="1"/>
  <c r="X2494" i="1"/>
  <c r="X2507" i="1"/>
  <c r="X2332" i="1"/>
  <c r="X2443" i="1"/>
  <c r="X2429" i="1"/>
  <c r="X2320" i="1"/>
  <c r="X2389" i="1"/>
  <c r="X2377" i="1"/>
  <c r="X2449" i="1"/>
  <c r="X2431" i="1"/>
  <c r="X2168" i="1"/>
  <c r="X2434" i="1"/>
  <c r="X2376" i="1"/>
  <c r="X2397" i="1"/>
  <c r="X2419" i="1"/>
  <c r="X2378" i="1"/>
  <c r="X2459" i="1"/>
  <c r="X2353" i="1"/>
  <c r="X2310" i="1"/>
  <c r="X2497" i="1"/>
  <c r="X2396" i="1"/>
  <c r="X1914" i="1"/>
  <c r="X2061" i="1"/>
  <c r="X2263" i="1"/>
  <c r="X1959" i="1"/>
  <c r="X2298" i="1"/>
  <c r="X2076" i="1"/>
  <c r="X2496" i="1"/>
  <c r="X2116" i="1"/>
  <c r="X1792" i="1"/>
  <c r="X2486" i="1"/>
  <c r="X2241" i="1"/>
  <c r="X1851" i="1"/>
  <c r="X2231" i="1"/>
  <c r="X1800" i="1"/>
  <c r="X2149" i="1"/>
  <c r="X1607" i="1"/>
  <c r="X1893" i="1"/>
  <c r="X2287" i="1"/>
  <c r="X2026" i="1"/>
  <c r="X2133" i="1"/>
  <c r="X1728" i="1"/>
  <c r="X2268" i="1"/>
  <c r="X1936" i="1"/>
  <c r="X2120" i="1"/>
  <c r="X1924" i="1"/>
  <c r="X1463" i="1"/>
  <c r="X1619" i="1"/>
  <c r="X2072" i="1"/>
  <c r="X1875" i="1"/>
  <c r="X1757" i="1"/>
  <c r="X2165" i="1"/>
  <c r="X1923" i="1"/>
  <c r="X1690" i="1"/>
  <c r="X2176" i="1"/>
  <c r="X1926" i="1"/>
  <c r="X1625" i="1"/>
  <c r="X1561" i="1"/>
  <c r="X1409" i="1"/>
  <c r="X1571" i="1"/>
  <c r="X1960" i="1"/>
  <c r="X1835" i="1"/>
  <c r="X1592" i="1"/>
  <c r="X2064" i="1"/>
  <c r="X1895" i="1"/>
  <c r="X1627" i="1"/>
  <c r="X1681" i="1"/>
  <c r="X1377" i="1"/>
  <c r="X1048" i="1"/>
  <c r="X1103" i="1"/>
  <c r="X1230" i="1"/>
  <c r="X739" i="1"/>
  <c r="X1019" i="1"/>
  <c r="X1549" i="1"/>
  <c r="X1347" i="1"/>
  <c r="X1124" i="1"/>
  <c r="X1663" i="1"/>
  <c r="X1456" i="1"/>
  <c r="X1141" i="1"/>
  <c r="X1235" i="1"/>
  <c r="X1327" i="1"/>
  <c r="X700" i="1"/>
  <c r="X1101" i="1"/>
  <c r="X1108" i="1"/>
  <c r="X1287" i="1"/>
  <c r="X1662" i="1"/>
  <c r="X1527" i="1"/>
  <c r="X1345" i="1"/>
  <c r="X1338" i="1"/>
  <c r="X1207" i="1"/>
  <c r="X1059" i="1"/>
  <c r="X712" i="1"/>
  <c r="X703" i="1"/>
  <c r="X1376" i="1"/>
  <c r="X1143" i="1"/>
  <c r="X915" i="1"/>
  <c r="X2355" i="1"/>
  <c r="X2361" i="1"/>
  <c r="X2336" i="1"/>
  <c r="X2409" i="1"/>
  <c r="X2375" i="1"/>
  <c r="X2446" i="1"/>
  <c r="X2350" i="1"/>
  <c r="X2302" i="1"/>
  <c r="X2487" i="1"/>
  <c r="X2394" i="1"/>
  <c r="X2344" i="1"/>
  <c r="X2349" i="1"/>
  <c r="X2454" i="1"/>
  <c r="X2405" i="1"/>
  <c r="X2372" i="1"/>
  <c r="X2422" i="1"/>
  <c r="X2296" i="1"/>
  <c r="X2458" i="1"/>
  <c r="X2482" i="1"/>
  <c r="X2390" i="1"/>
  <c r="X2455" i="1"/>
  <c r="X2484" i="1"/>
  <c r="X2370" i="1"/>
  <c r="X2335" i="1"/>
  <c r="X2341" i="1"/>
  <c r="X2480" i="1"/>
  <c r="X2491" i="1"/>
  <c r="X2330" i="1"/>
  <c r="X2460" i="1"/>
  <c r="X2283" i="1"/>
  <c r="X2413" i="1"/>
  <c r="X2464" i="1"/>
  <c r="X2499" i="1"/>
  <c r="X2323" i="1"/>
  <c r="X2300" i="1"/>
  <c r="X2466" i="1"/>
  <c r="X2485" i="1"/>
  <c r="X2278" i="1"/>
  <c r="X2448" i="1"/>
  <c r="X2242" i="1"/>
  <c r="X2244" i="1"/>
  <c r="X1795" i="1"/>
  <c r="X2198" i="1"/>
  <c r="X1815" i="1"/>
  <c r="X2239" i="1"/>
  <c r="X1747" i="1"/>
  <c r="X2286" i="1"/>
  <c r="X1952" i="1"/>
  <c r="X1657" i="1"/>
  <c r="X2436" i="1"/>
  <c r="X2044" i="1"/>
  <c r="X1633" i="1"/>
  <c r="X2081" i="1"/>
  <c r="X2265" i="1"/>
  <c r="X1848" i="1"/>
  <c r="X2153" i="1"/>
  <c r="X1797" i="1"/>
  <c r="X2162" i="1"/>
  <c r="X1713" i="1"/>
  <c r="X2025" i="1"/>
  <c r="X2387" i="1"/>
  <c r="X2188" i="1"/>
  <c r="X1737" i="1"/>
  <c r="X2059" i="1"/>
  <c r="X1645" i="1"/>
  <c r="X1531" i="1"/>
  <c r="X1431" i="1"/>
  <c r="X1955" i="1"/>
  <c r="X1789" i="1"/>
  <c r="X1472" i="1"/>
  <c r="X2048" i="1"/>
  <c r="X1807" i="1"/>
  <c r="X1584" i="1"/>
  <c r="X2065" i="1"/>
  <c r="X1809" i="1"/>
  <c r="X1503" i="1"/>
  <c r="X1530" i="1"/>
  <c r="X1473" i="1"/>
  <c r="X2053" i="1"/>
  <c r="X1892" i="1"/>
  <c r="X1694" i="1"/>
  <c r="X2157" i="1"/>
  <c r="X1943" i="1"/>
  <c r="X1758" i="1"/>
  <c r="X1770" i="1"/>
  <c r="X1553" i="1"/>
  <c r="X1158" i="1"/>
  <c r="X1265" i="1"/>
  <c r="X780" i="1"/>
  <c r="X1100" i="1"/>
  <c r="X1177" i="1"/>
  <c r="X1673" i="1"/>
  <c r="X1459" i="1"/>
  <c r="X1280" i="1"/>
  <c r="X752" i="1"/>
  <c r="X1535" i="1"/>
  <c r="X1300" i="1"/>
  <c r="X1403" i="1"/>
  <c r="X1052" i="1"/>
  <c r="X1136" i="1"/>
  <c r="X1220" i="1"/>
  <c r="X1282" i="1"/>
  <c r="X961" i="1"/>
  <c r="X1181" i="1"/>
  <c r="X1601" i="1"/>
  <c r="X1447" i="1"/>
  <c r="X1031" i="1"/>
  <c r="X1274" i="1"/>
  <c r="X1157" i="1"/>
  <c r="X904" i="1"/>
  <c r="X913" i="1"/>
  <c r="X748" i="1"/>
  <c r="X1260" i="1"/>
  <c r="X1041" i="1"/>
  <c r="X800" i="1"/>
  <c r="X2445" i="1"/>
  <c r="X2438" i="1"/>
  <c r="X2359" i="1"/>
  <c r="X2407" i="1"/>
  <c r="X2172" i="1"/>
  <c r="X1648" i="1"/>
  <c r="X1911" i="1"/>
  <c r="X2272" i="1"/>
  <c r="X1775" i="1"/>
  <c r="X2209" i="1"/>
  <c r="X1842" i="1"/>
  <c r="X2481" i="1"/>
  <c r="X2186" i="1"/>
  <c r="X1696" i="1"/>
  <c r="X1979" i="1"/>
  <c r="X2173" i="1"/>
  <c r="X2294" i="1"/>
  <c r="X1841" i="1"/>
  <c r="X2169" i="1"/>
  <c r="X2311" i="1"/>
  <c r="X1869" i="1"/>
  <c r="X2258" i="1"/>
  <c r="X1844" i="1"/>
  <c r="X2063" i="1"/>
  <c r="X1636" i="1"/>
  <c r="X1438" i="1"/>
  <c r="X2052" i="1"/>
  <c r="X1827" i="1"/>
  <c r="X1490" i="1"/>
  <c r="X2013" i="1"/>
  <c r="X1730" i="1"/>
  <c r="X2159" i="1"/>
  <c r="X1877" i="1"/>
  <c r="X1507" i="1"/>
  <c r="X1511" i="1"/>
  <c r="X1433" i="1"/>
  <c r="X1941" i="1"/>
  <c r="X1738" i="1"/>
  <c r="X1417" i="1"/>
  <c r="X1927" i="1"/>
  <c r="X1650" i="1"/>
  <c r="X1674" i="1"/>
  <c r="X1323" i="1"/>
  <c r="X1267" i="1"/>
  <c r="X1332" i="1"/>
  <c r="X1013" i="1"/>
  <c r="X963" i="1"/>
  <c r="X1495" i="1"/>
  <c r="X1285" i="1"/>
  <c r="X1766" i="1"/>
  <c r="X1501" i="1"/>
  <c r="X1133" i="1"/>
  <c r="X1159" i="1"/>
  <c r="X1144" i="1"/>
  <c r="X1210" i="1"/>
  <c r="X1179" i="1"/>
  <c r="X1284" i="1"/>
  <c r="X1628" i="1"/>
  <c r="X1483" i="1"/>
  <c r="X1379" i="1"/>
  <c r="X1244" i="1"/>
  <c r="X1036" i="1"/>
  <c r="X993" i="1"/>
  <c r="X793" i="1"/>
  <c r="X1233" i="1"/>
  <c r="X926" i="1"/>
  <c r="X1340" i="1"/>
  <c r="X1167" i="1"/>
  <c r="X975" i="1"/>
  <c r="X932" i="1"/>
  <c r="X1304" i="1"/>
  <c r="X1079" i="1"/>
  <c r="X795" i="1"/>
  <c r="X743" i="1"/>
  <c r="X1286" i="1"/>
  <c r="X1093" i="1"/>
  <c r="X826" i="1"/>
  <c r="X802" i="1"/>
  <c r="X560" i="1"/>
  <c r="X588" i="1"/>
  <c r="X596" i="1"/>
  <c r="X838" i="1"/>
  <c r="X604" i="1"/>
  <c r="X973" i="1"/>
  <c r="X865" i="1"/>
  <c r="X707" i="1"/>
  <c r="X660" i="1"/>
  <c r="X984" i="1"/>
  <c r="X693" i="1"/>
  <c r="X612" i="1"/>
  <c r="X473" i="1"/>
  <c r="X477" i="1"/>
  <c r="X476" i="1"/>
  <c r="X891" i="1"/>
  <c r="X614" i="1"/>
  <c r="X590" i="1"/>
  <c r="X436" i="1"/>
  <c r="X241" i="1"/>
  <c r="X48" i="1"/>
  <c r="X275" i="1"/>
  <c r="X53" i="1"/>
  <c r="X253" i="1"/>
  <c r="X120" i="1"/>
  <c r="X449" i="1"/>
  <c r="X243" i="1"/>
  <c r="X2322" i="1"/>
  <c r="X2423" i="1"/>
  <c r="X2356" i="1"/>
  <c r="X2404" i="1"/>
  <c r="X2151" i="1"/>
  <c r="X2280" i="1"/>
  <c r="X1905" i="1"/>
  <c r="X2260" i="1"/>
  <c r="X1736" i="1"/>
  <c r="X2206" i="1"/>
  <c r="X1820" i="1"/>
  <c r="X2476" i="1"/>
  <c r="X2141" i="1"/>
  <c r="X1597" i="1"/>
  <c r="X1932" i="1"/>
  <c r="X2155" i="1"/>
  <c r="X2271" i="1"/>
  <c r="X1825" i="1"/>
  <c r="X2158" i="1"/>
  <c r="X2301" i="1"/>
  <c r="X1776" i="1"/>
  <c r="X2255" i="1"/>
  <c r="X1790" i="1"/>
  <c r="X2055" i="1"/>
  <c r="X1590" i="1"/>
  <c r="X1425" i="1"/>
  <c r="X2042" i="1"/>
  <c r="X1816" i="1"/>
  <c r="X1437" i="1"/>
  <c r="X2000" i="1"/>
  <c r="X1695" i="1"/>
  <c r="X2125" i="1"/>
  <c r="X1868" i="1"/>
  <c r="X1494" i="1"/>
  <c r="X1498" i="1"/>
  <c r="X1577" i="1"/>
  <c r="X1928" i="1"/>
  <c r="X1731" i="1"/>
  <c r="X2140" i="1"/>
  <c r="X1921" i="1"/>
  <c r="X1640" i="1"/>
  <c r="X2339" i="1"/>
  <c r="X2381" i="1"/>
  <c r="X2492" i="1"/>
  <c r="X2352" i="1"/>
  <c r="X2148" i="1"/>
  <c r="X2261" i="1"/>
  <c r="X1840" i="1"/>
  <c r="X2246" i="1"/>
  <c r="X1732" i="1"/>
  <c r="X2163" i="1"/>
  <c r="X1750" i="1"/>
  <c r="X2474" i="1"/>
  <c r="X2056" i="1"/>
  <c r="X1588" i="1"/>
  <c r="X1919" i="1"/>
  <c r="X2134" i="1"/>
  <c r="X2228" i="1"/>
  <c r="X1803" i="1"/>
  <c r="X2122" i="1"/>
  <c r="X2262" i="1"/>
  <c r="X1724" i="1"/>
  <c r="X2247" i="1"/>
  <c r="X1754" i="1"/>
  <c r="X2019" i="1"/>
  <c r="X1491" i="1"/>
  <c r="X1556" i="1"/>
  <c r="X2029" i="1"/>
  <c r="X1802" i="1"/>
  <c r="X1397" i="1"/>
  <c r="X1982" i="1"/>
  <c r="X1655" i="1"/>
  <c r="X2105" i="1"/>
  <c r="X1854" i="1"/>
  <c r="X1481" i="1"/>
  <c r="X1455" i="1"/>
  <c r="X1536" i="1"/>
  <c r="X1916" i="1"/>
  <c r="X1726" i="1"/>
  <c r="X2123" i="1"/>
  <c r="X1915" i="1"/>
  <c r="X1585" i="1"/>
  <c r="X1574" i="1"/>
  <c r="X2337" i="1"/>
  <c r="X2369" i="1"/>
  <c r="X2442" i="1"/>
  <c r="X2318" i="1"/>
  <c r="X2104" i="1"/>
  <c r="X2257" i="1"/>
  <c r="X1833" i="1"/>
  <c r="X2237" i="1"/>
  <c r="X1711" i="1"/>
  <c r="X2135" i="1"/>
  <c r="X1735" i="1"/>
  <c r="X2471" i="1"/>
  <c r="X1975" i="1"/>
  <c r="X2288" i="1"/>
  <c r="X1839" i="1"/>
  <c r="X2071" i="1"/>
  <c r="X2220" i="1"/>
  <c r="X1768" i="1"/>
  <c r="X2093" i="1"/>
  <c r="X2197" i="1"/>
  <c r="X1631" i="1"/>
  <c r="X2214" i="1"/>
  <c r="X1634" i="1"/>
  <c r="X1985" i="1"/>
  <c r="X1475" i="1"/>
  <c r="X1538" i="1"/>
  <c r="X2014" i="1"/>
  <c r="X1784" i="1"/>
  <c r="X1365" i="1"/>
  <c r="X1929" i="1"/>
  <c r="X1622" i="1"/>
  <c r="X2089" i="1"/>
  <c r="X1798" i="1"/>
  <c r="X1422" i="1"/>
  <c r="X1445" i="1"/>
  <c r="X1513" i="1"/>
  <c r="X1902" i="1"/>
  <c r="X1671" i="1"/>
  <c r="X2121" i="1"/>
  <c r="X1908" i="1"/>
  <c r="X1543" i="1"/>
  <c r="X1572" i="1"/>
  <c r="X1140" i="1"/>
  <c r="X2461" i="1"/>
  <c r="X2411" i="1"/>
  <c r="X2374" i="1"/>
  <c r="X2152" i="1"/>
  <c r="X1956" i="1"/>
  <c r="X2235" i="1"/>
  <c r="X1817" i="1"/>
  <c r="X2213" i="1"/>
  <c r="X1705" i="1"/>
  <c r="X2103" i="1"/>
  <c r="X1729" i="1"/>
  <c r="X2465" i="1"/>
  <c r="X1970" i="1"/>
  <c r="X2281" i="1"/>
  <c r="X1787" i="1"/>
  <c r="X1978" i="1"/>
  <c r="X2182" i="1"/>
  <c r="X1755" i="1"/>
  <c r="X2084" i="1"/>
  <c r="X2108" i="1"/>
  <c r="X2316" i="1"/>
  <c r="X2194" i="1"/>
  <c r="X1606" i="1"/>
  <c r="X1966" i="1"/>
  <c r="X1460" i="1"/>
  <c r="X1487" i="1"/>
  <c r="X1976" i="1"/>
  <c r="X1779" i="1"/>
  <c r="X2190" i="1"/>
  <c r="X1903" i="1"/>
  <c r="X1615" i="1"/>
  <c r="X2086" i="1"/>
  <c r="X1765" i="1"/>
  <c r="X1578" i="1"/>
  <c r="X1646" i="1"/>
  <c r="X1489" i="1"/>
  <c r="X1896" i="1"/>
  <c r="X1654" i="1"/>
  <c r="X2117" i="1"/>
  <c r="X1884" i="1"/>
  <c r="X2384" i="1"/>
  <c r="X2408" i="1"/>
  <c r="X2347" i="1"/>
  <c r="X1920" i="1"/>
  <c r="X1879" i="1"/>
  <c r="X2223" i="1"/>
  <c r="X1811" i="1"/>
  <c r="X2196" i="1"/>
  <c r="X2295" i="1"/>
  <c r="X2050" i="1"/>
  <c r="X1720" i="1"/>
  <c r="X2392" i="1"/>
  <c r="X1968" i="1"/>
  <c r="X2275" i="1"/>
  <c r="X1668" i="1"/>
  <c r="X1948" i="1"/>
  <c r="X2106" i="1"/>
  <c r="X1749" i="1"/>
  <c r="X2077" i="1"/>
  <c r="X2087" i="1"/>
  <c r="X2490" i="1"/>
  <c r="X2164" i="1"/>
  <c r="X2174" i="1"/>
  <c r="X1962" i="1"/>
  <c r="X1426" i="1"/>
  <c r="X1451" i="1"/>
  <c r="X1940" i="1"/>
  <c r="X1769" i="1"/>
  <c r="X2167" i="1"/>
  <c r="X1897" i="1"/>
  <c r="X1611" i="1"/>
  <c r="X2047" i="1"/>
  <c r="X1689" i="1"/>
  <c r="X1564" i="1"/>
  <c r="X1595" i="1"/>
  <c r="X1485" i="1"/>
  <c r="X1878" i="1"/>
  <c r="X1651" i="1"/>
  <c r="X2109" i="1"/>
  <c r="X1881" i="1"/>
  <c r="X1469" i="1"/>
  <c r="X1492" i="1"/>
  <c r="X1126" i="1"/>
  <c r="X1115" i="1"/>
  <c r="X1202" i="1"/>
  <c r="X1325" i="1"/>
  <c r="X1664" i="1"/>
  <c r="X1421" i="1"/>
  <c r="X1172" i="1"/>
  <c r="X1637" i="1"/>
  <c r="X1331" i="1"/>
  <c r="X1387" i="1"/>
  <c r="X1406" i="1"/>
  <c r="X755" i="1"/>
  <c r="X982" i="1"/>
  <c r="X1008" i="1"/>
  <c r="X1162" i="1"/>
  <c r="X1547" i="1"/>
  <c r="X1383" i="1"/>
  <c r="X1311" i="1"/>
  <c r="X1182" i="1"/>
  <c r="X898" i="1"/>
  <c r="X794" i="1"/>
  <c r="X556" i="1"/>
  <c r="X1095" i="1"/>
  <c r="X824" i="1"/>
  <c r="X1252" i="1"/>
  <c r="X1121" i="1"/>
  <c r="X834" i="1"/>
  <c r="X765" i="1"/>
  <c r="X1219" i="1"/>
  <c r="X857" i="1"/>
  <c r="X458" i="1"/>
  <c r="X833" i="1"/>
  <c r="X1213" i="1"/>
  <c r="X1007" i="1"/>
  <c r="X990" i="1"/>
  <c r="X694" i="1"/>
  <c r="X688" i="1"/>
  <c r="X347" i="1"/>
  <c r="X169" i="1"/>
  <c r="X781" i="1"/>
  <c r="X567" i="1"/>
  <c r="X899" i="1"/>
  <c r="X786" i="1"/>
  <c r="X642" i="1"/>
  <c r="X618" i="1"/>
  <c r="X828" i="1"/>
  <c r="X615" i="1"/>
  <c r="X569" i="1"/>
  <c r="X668" i="1"/>
  <c r="X665" i="1"/>
  <c r="X88" i="1"/>
  <c r="X812" i="1"/>
  <c r="X499" i="1"/>
  <c r="X524" i="1"/>
  <c r="X374" i="1"/>
  <c r="X185" i="1"/>
  <c r="X420" i="1"/>
  <c r="X193" i="1"/>
  <c r="X371" i="1"/>
  <c r="X188" i="1"/>
  <c r="X583" i="1"/>
  <c r="X358" i="1"/>
  <c r="X105" i="1"/>
  <c r="X408" i="1"/>
  <c r="X279" i="1"/>
  <c r="X9" i="1"/>
  <c r="X270" i="1"/>
  <c r="X585" i="1"/>
  <c r="X316" i="1"/>
  <c r="X128" i="1"/>
  <c r="X178" i="1"/>
  <c r="X14" i="1"/>
  <c r="X227" i="1"/>
  <c r="X95" i="1"/>
  <c r="X354" i="1"/>
  <c r="X200" i="1"/>
  <c r="X453" i="1"/>
  <c r="X177" i="1"/>
  <c r="X2309" i="1"/>
  <c r="X2348" i="1"/>
  <c r="X2421" i="1"/>
  <c r="X1799" i="1"/>
  <c r="X1866" i="1"/>
  <c r="X2221" i="1"/>
  <c r="X1741" i="1"/>
  <c r="X2192" i="1"/>
  <c r="X2472" i="1"/>
  <c r="X2023" i="1"/>
  <c r="X1715" i="1"/>
  <c r="X2368" i="1"/>
  <c r="X1925" i="1"/>
  <c r="X2191" i="1"/>
  <c r="X1666" i="1"/>
  <c r="X1887" i="1"/>
  <c r="X2062" i="1"/>
  <c r="X1686" i="1"/>
  <c r="X1981" i="1"/>
  <c r="X2083" i="1"/>
  <c r="X2467" i="1"/>
  <c r="X2028" i="1"/>
  <c r="X2161" i="1"/>
  <c r="X1853" i="1"/>
  <c r="X1420" i="1"/>
  <c r="X1435" i="1"/>
  <c r="X1930" i="1"/>
  <c r="X1763" i="1"/>
  <c r="X2160" i="1"/>
  <c r="X1886" i="1"/>
  <c r="X1589" i="1"/>
  <c r="X2018" i="1"/>
  <c r="X1649" i="1"/>
  <c r="X1500" i="1"/>
  <c r="X1563" i="1"/>
  <c r="X1464" i="1"/>
  <c r="X1876" i="1"/>
  <c r="X1617" i="1"/>
  <c r="X2030" i="1"/>
  <c r="X1855" i="1"/>
  <c r="X1416" i="1"/>
  <c r="X1486" i="1"/>
  <c r="X1081" i="1"/>
  <c r="X1097" i="1"/>
  <c r="X1187" i="1"/>
  <c r="X1184" i="1"/>
  <c r="X1643" i="1"/>
  <c r="X1407" i="1"/>
  <c r="X1122" i="1"/>
  <c r="X1626" i="1"/>
  <c r="X1313" i="1"/>
  <c r="X1385" i="1"/>
  <c r="X1366" i="1"/>
  <c r="X1352" i="1"/>
  <c r="X1368" i="1"/>
  <c r="X1005" i="1"/>
  <c r="X1120" i="1"/>
  <c r="X1544" i="1"/>
  <c r="X1321" i="1"/>
  <c r="X1299" i="1"/>
  <c r="X1164" i="1"/>
  <c r="X879" i="1"/>
  <c r="X766" i="1"/>
  <c r="X1360" i="1"/>
  <c r="X1088" i="1"/>
  <c r="X819" i="1"/>
  <c r="X1249" i="1"/>
  <c r="X1118" i="1"/>
  <c r="X768" i="1"/>
  <c r="X750" i="1"/>
  <c r="X1175" i="1"/>
  <c r="X810" i="1"/>
  <c r="X265" i="1"/>
  <c r="X807" i="1"/>
  <c r="X1178" i="1"/>
  <c r="X983" i="1"/>
  <c r="X988" i="1"/>
  <c r="X663" i="1"/>
  <c r="X677" i="1"/>
  <c r="X329" i="1"/>
  <c r="X951" i="1"/>
  <c r="X774" i="1"/>
  <c r="X531" i="1"/>
  <c r="X887" i="1"/>
  <c r="X776" i="1"/>
  <c r="X607" i="1"/>
  <c r="X600" i="1"/>
  <c r="X822" i="1"/>
  <c r="X533" i="1"/>
  <c r="X552" i="1"/>
  <c r="X647" i="1"/>
  <c r="X641" i="1"/>
  <c r="X33" i="1"/>
  <c r="X782" i="1"/>
  <c r="X438" i="1"/>
  <c r="X518" i="1"/>
  <c r="X332" i="1"/>
  <c r="X156" i="1"/>
  <c r="X361" i="1"/>
  <c r="X174" i="1"/>
  <c r="X342" i="1"/>
  <c r="X168" i="1"/>
  <c r="X558" i="1"/>
  <c r="X353" i="1"/>
  <c r="X97" i="1"/>
  <c r="X2511" i="1"/>
  <c r="X2343" i="1"/>
  <c r="X2373" i="1"/>
  <c r="X1796" i="1"/>
  <c r="X1863" i="1"/>
  <c r="X2171" i="1"/>
  <c r="X1727" i="1"/>
  <c r="X2085" i="1"/>
  <c r="X2420" i="1"/>
  <c r="X2015" i="1"/>
  <c r="X2289" i="1"/>
  <c r="X2351" i="1"/>
  <c r="X1904" i="1"/>
  <c r="X2189" i="1"/>
  <c r="X1604" i="1"/>
  <c r="X1838" i="1"/>
  <c r="X2017" i="1"/>
  <c r="X1675" i="1"/>
  <c r="X1964" i="1"/>
  <c r="X2045" i="1"/>
  <c r="X2380" i="1"/>
  <c r="X2002" i="1"/>
  <c r="X2143" i="1"/>
  <c r="X1832" i="1"/>
  <c r="X1603" i="1"/>
  <c r="X1415" i="1"/>
  <c r="X1907" i="1"/>
  <c r="X1759" i="1"/>
  <c r="X2145" i="1"/>
  <c r="X1883" i="1"/>
  <c r="X1582" i="1"/>
  <c r="X2010" i="1"/>
  <c r="X1632" i="1"/>
  <c r="X1493" i="1"/>
  <c r="X1529" i="1"/>
  <c r="X2049" i="1"/>
  <c r="X1859" i="1"/>
  <c r="X1613" i="1"/>
  <c r="X2011" i="1"/>
  <c r="X1830" i="1"/>
  <c r="X2321" i="1"/>
  <c r="X2488" i="1"/>
  <c r="X2437" i="1"/>
  <c r="X1667" i="1"/>
  <c r="X1812" i="1"/>
  <c r="X2154" i="1"/>
  <c r="X1706" i="1"/>
  <c r="X1913" i="1"/>
  <c r="X2393" i="1"/>
  <c r="X1995" i="1"/>
  <c r="X2279" i="1"/>
  <c r="X2285" i="1"/>
  <c r="X1845" i="1"/>
  <c r="X2170" i="1"/>
  <c r="X2269" i="1"/>
  <c r="X1826" i="1"/>
  <c r="X1984" i="1"/>
  <c r="X2240" i="1"/>
  <c r="X1773" i="1"/>
  <c r="X2031" i="1"/>
  <c r="X2371" i="1"/>
  <c r="X1947" i="1"/>
  <c r="X2102" i="1"/>
  <c r="X1829" i="1"/>
  <c r="X1567" i="1"/>
  <c r="X1412" i="1"/>
  <c r="X1898" i="1"/>
  <c r="X1752" i="1"/>
  <c r="X2114" i="1"/>
  <c r="X1831" i="1"/>
  <c r="X1576" i="1"/>
  <c r="X1969" i="1"/>
  <c r="X1602" i="1"/>
  <c r="X1396" i="1"/>
  <c r="X1518" i="1"/>
  <c r="X2024" i="1"/>
  <c r="X1856" i="1"/>
  <c r="X1583" i="1"/>
  <c r="X1983" i="1"/>
  <c r="X1828" i="1"/>
  <c r="X1761" i="1"/>
  <c r="X1444" i="1"/>
  <c r="X2483" i="1"/>
  <c r="X2470" i="1"/>
  <c r="X2428" i="1"/>
  <c r="X2270" i="1"/>
  <c r="X1700" i="1"/>
  <c r="X1980" i="1"/>
  <c r="X1682" i="1"/>
  <c r="X1860" i="1"/>
  <c r="X2333" i="1"/>
  <c r="X1935" i="1"/>
  <c r="X2505" i="1"/>
  <c r="X2248" i="1"/>
  <c r="X1791" i="1"/>
  <c r="X2156" i="1"/>
  <c r="X2245" i="1"/>
  <c r="X1793" i="1"/>
  <c r="X1972" i="1"/>
  <c r="X2238" i="1"/>
  <c r="X1746" i="1"/>
  <c r="X1999" i="1"/>
  <c r="X2319" i="1"/>
  <c r="X1944" i="1"/>
  <c r="X2090" i="1"/>
  <c r="X1813" i="1"/>
  <c r="X1517" i="1"/>
  <c r="X1410" i="1"/>
  <c r="X1880" i="1"/>
  <c r="X1721" i="1"/>
  <c r="X2069" i="1"/>
  <c r="X1801" i="1"/>
  <c r="X1477" i="1"/>
  <c r="X1949" i="1"/>
  <c r="X1579" i="1"/>
  <c r="X1621" i="1"/>
  <c r="X1470" i="1"/>
  <c r="X2012" i="1"/>
  <c r="X1843" i="1"/>
  <c r="X1580" i="1"/>
  <c r="X1953" i="1"/>
  <c r="X1725" i="1"/>
  <c r="X2451" i="1"/>
  <c r="X2386" i="1"/>
  <c r="X2479" i="1"/>
  <c r="X2264" i="1"/>
  <c r="X1683" i="1"/>
  <c r="X1974" i="1"/>
  <c r="X2282" i="1"/>
  <c r="X1821" i="1"/>
  <c r="X2297" i="1"/>
  <c r="X1882" i="1"/>
  <c r="X2410" i="1"/>
  <c r="X2226" i="1"/>
  <c r="X1785" i="1"/>
  <c r="X2088" i="1"/>
  <c r="X2205" i="1"/>
  <c r="X1762" i="1"/>
  <c r="X1890" i="1"/>
  <c r="X2236" i="1"/>
  <c r="X1716" i="1"/>
  <c r="X1963" i="1"/>
  <c r="X2303" i="1"/>
  <c r="X1858" i="1"/>
  <c r="X2082" i="1"/>
  <c r="X1760" i="1"/>
  <c r="X1499" i="1"/>
  <c r="X2119" i="1"/>
  <c r="X1865" i="1"/>
  <c r="X1685" i="1"/>
  <c r="X2051" i="1"/>
  <c r="X1786" i="1"/>
  <c r="X1471" i="1"/>
  <c r="X1917" i="1"/>
  <c r="X1575" i="1"/>
  <c r="X1551" i="1"/>
  <c r="X1465" i="1"/>
  <c r="X2001" i="1"/>
  <c r="X1767" i="1"/>
  <c r="X1565" i="1"/>
  <c r="X1950" i="1"/>
  <c r="X1688" i="1"/>
  <c r="X1714" i="1"/>
  <c r="X2435" i="1"/>
  <c r="X2308" i="1"/>
  <c r="X2475" i="1"/>
  <c r="X2229" i="1"/>
  <c r="X1652" i="1"/>
  <c r="X1965" i="1"/>
  <c r="X2276" i="1"/>
  <c r="X1788" i="1"/>
  <c r="X2266" i="1"/>
  <c r="X1852" i="1"/>
  <c r="X2495" i="1"/>
  <c r="X2215" i="1"/>
  <c r="X1717" i="1"/>
  <c r="X2060" i="1"/>
  <c r="X2195" i="1"/>
  <c r="X1665" i="1"/>
  <c r="X1864" i="1"/>
  <c r="X2222" i="1"/>
  <c r="X1684" i="1"/>
  <c r="X1899" i="1"/>
  <c r="X2277" i="1"/>
  <c r="X1850" i="1"/>
  <c r="X2070" i="1"/>
  <c r="X1639" i="1"/>
  <c r="X1478" i="1"/>
  <c r="X2092" i="1"/>
  <c r="X1857" i="1"/>
  <c r="X1555" i="1"/>
  <c r="X2039" i="1"/>
  <c r="X1739" i="1"/>
  <c r="X1418" i="1"/>
  <c r="X1885" i="1"/>
  <c r="X1541" i="1"/>
  <c r="X1526" i="1"/>
  <c r="X1439" i="1"/>
  <c r="X1997" i="1"/>
  <c r="X1742" i="1"/>
  <c r="X1452" i="1"/>
  <c r="X1931" i="1"/>
  <c r="X1653" i="1"/>
  <c r="X1704" i="1"/>
  <c r="X1339" i="1"/>
  <c r="X1329" i="1"/>
  <c r="X343" i="1"/>
  <c r="X1030" i="1"/>
  <c r="X1058" i="1"/>
  <c r="X1523" i="1"/>
  <c r="X1289" i="1"/>
  <c r="X1771" i="1"/>
  <c r="X1519" i="1"/>
  <c r="X1196" i="1"/>
  <c r="X1198" i="1"/>
  <c r="X1190" i="1"/>
  <c r="X1217" i="1"/>
  <c r="X1185" i="1"/>
  <c r="X1308" i="1"/>
  <c r="X1642" i="1"/>
  <c r="X1497" i="1"/>
  <c r="X1017" i="1"/>
  <c r="X1247" i="1"/>
  <c r="X1062" i="1"/>
  <c r="X143" i="1"/>
  <c r="X837" i="1"/>
  <c r="X1246" i="1"/>
  <c r="X941" i="1"/>
  <c r="X1348" i="1"/>
  <c r="X1188" i="1"/>
  <c r="X1002" i="1"/>
  <c r="X935" i="1"/>
  <c r="X1351" i="1"/>
  <c r="X1094" i="1"/>
  <c r="X917" i="1"/>
  <c r="X753" i="1"/>
  <c r="X1306" i="1"/>
  <c r="X1096" i="1"/>
  <c r="X866" i="1"/>
  <c r="X860" i="1"/>
  <c r="X565" i="1"/>
  <c r="X602" i="1"/>
  <c r="X601" i="1"/>
  <c r="X854" i="1"/>
  <c r="X662" i="1"/>
  <c r="X997" i="1"/>
  <c r="X869" i="1"/>
  <c r="X711" i="1"/>
  <c r="X251" i="1"/>
  <c r="X994" i="1"/>
  <c r="X709" i="1"/>
  <c r="X666" i="1"/>
  <c r="X484" i="1"/>
  <c r="X503" i="1"/>
  <c r="X515" i="1"/>
  <c r="X897" i="1"/>
  <c r="X656" i="1"/>
  <c r="X112" i="1"/>
  <c r="X447" i="1"/>
  <c r="X268" i="1"/>
  <c r="X60" i="1"/>
  <c r="X282" i="1"/>
  <c r="X71" i="1"/>
  <c r="X259" i="1"/>
  <c r="X126" i="1"/>
  <c r="X451" i="1"/>
  <c r="X245" i="1"/>
  <c r="X23" i="1"/>
  <c r="X370" i="1"/>
  <c r="X171" i="1"/>
  <c r="X355" i="1"/>
  <c r="X181" i="1"/>
  <c r="X501" i="1"/>
  <c r="X269" i="1"/>
  <c r="X365" i="1"/>
  <c r="X90" i="1"/>
  <c r="X396" i="1"/>
  <c r="X175" i="1"/>
  <c r="X456" i="1"/>
  <c r="X292" i="1"/>
  <c r="X54" i="1"/>
  <c r="X280" i="1"/>
  <c r="X65" i="1"/>
  <c r="X1482" i="1"/>
  <c r="X992" i="1"/>
  <c r="X1295" i="1"/>
  <c r="X1160" i="1"/>
  <c r="X1479" i="1"/>
  <c r="X1090" i="1"/>
  <c r="X1450" i="1"/>
  <c r="X1319" i="1"/>
  <c r="X1102" i="1"/>
  <c r="X1312" i="1"/>
  <c r="X1275" i="1"/>
  <c r="X1520" i="1"/>
  <c r="X1367" i="1"/>
  <c r="X1119" i="1"/>
  <c r="X930" i="1"/>
  <c r="X1302" i="1"/>
  <c r="X900" i="1"/>
  <c r="X1222" i="1"/>
  <c r="X872" i="1"/>
  <c r="X1373" i="1"/>
  <c r="X1018" i="1"/>
  <c r="X877" i="1"/>
  <c r="X1254" i="1"/>
  <c r="X922" i="1"/>
  <c r="X735" i="1"/>
  <c r="X649" i="1"/>
  <c r="X535" i="1"/>
  <c r="X702" i="1"/>
  <c r="X960" i="1"/>
  <c r="X758" i="1"/>
  <c r="X636" i="1"/>
  <c r="X760" i="1"/>
  <c r="X603" i="1"/>
  <c r="X633" i="1"/>
  <c r="X337" i="1"/>
  <c r="X724" i="1"/>
  <c r="X549" i="1"/>
  <c r="X303" i="1"/>
  <c r="X435" i="1"/>
  <c r="X127" i="1"/>
  <c r="X237" i="1"/>
  <c r="X492" i="1"/>
  <c r="X187" i="1"/>
  <c r="X406" i="1"/>
  <c r="X229" i="1"/>
  <c r="X368" i="1"/>
  <c r="X158" i="1"/>
  <c r="X333" i="1"/>
  <c r="X99" i="1"/>
  <c r="X113" i="1"/>
  <c r="X407" i="1"/>
  <c r="X136" i="1"/>
  <c r="X372" i="1"/>
  <c r="X172" i="1"/>
  <c r="X344" i="1"/>
  <c r="X100" i="1"/>
  <c r="X1764" i="1"/>
  <c r="X1399" i="1"/>
  <c r="X1292" i="1"/>
  <c r="X1155" i="1"/>
  <c r="X1446" i="1"/>
  <c r="X1050" i="1"/>
  <c r="X1427" i="1"/>
  <c r="X1294" i="1"/>
  <c r="X1092" i="1"/>
  <c r="X1276" i="1"/>
  <c r="X1271" i="1"/>
  <c r="X1505" i="1"/>
  <c r="X1361" i="1"/>
  <c r="X1113" i="1"/>
  <c r="X903" i="1"/>
  <c r="X1277" i="1"/>
  <c r="X864" i="1"/>
  <c r="X1212" i="1"/>
  <c r="X861" i="1"/>
  <c r="X1357" i="1"/>
  <c r="X942" i="1"/>
  <c r="X815" i="1"/>
  <c r="X1229" i="1"/>
  <c r="X908" i="1"/>
  <c r="X716" i="1"/>
  <c r="X640" i="1"/>
  <c r="X507" i="1"/>
  <c r="X699" i="1"/>
  <c r="X931" i="1"/>
  <c r="X751" i="1"/>
  <c r="X631" i="1"/>
  <c r="X729" i="1"/>
  <c r="X584" i="1"/>
  <c r="X620" i="1"/>
  <c r="X157" i="1"/>
  <c r="X717" i="1"/>
  <c r="X542" i="1"/>
  <c r="X291" i="1"/>
  <c r="X432" i="1"/>
  <c r="X123" i="1"/>
  <c r="X198" i="1"/>
  <c r="X465" i="1"/>
  <c r="X162" i="1"/>
  <c r="X403" i="1"/>
  <c r="X218" i="1"/>
  <c r="X341" i="1"/>
  <c r="X145" i="1"/>
  <c r="X331" i="1"/>
  <c r="X32" i="1"/>
  <c r="X96" i="1"/>
  <c r="X383" i="1"/>
  <c r="X125" i="1"/>
  <c r="X369" i="1"/>
  <c r="X152" i="1"/>
  <c r="X334" i="1"/>
  <c r="X46" i="1"/>
  <c r="X1753" i="1"/>
  <c r="X1380" i="1"/>
  <c r="X1209" i="1"/>
  <c r="X1109" i="1"/>
  <c r="X1424" i="1"/>
  <c r="X1047" i="1"/>
  <c r="X1353" i="1"/>
  <c r="X1208" i="1"/>
  <c r="X1060" i="1"/>
  <c r="X1228" i="1"/>
  <c r="X1204" i="1"/>
  <c r="X1502" i="1"/>
  <c r="X1314" i="1"/>
  <c r="X1089" i="1"/>
  <c r="X806" i="1"/>
  <c r="X1273" i="1"/>
  <c r="X862" i="1"/>
  <c r="X1192" i="1"/>
  <c r="X843" i="1"/>
  <c r="X1354" i="1"/>
  <c r="X863" i="1"/>
  <c r="X778" i="1"/>
  <c r="X1610" i="1"/>
  <c r="X1248" i="1"/>
  <c r="X1152" i="1"/>
  <c r="X678" i="1"/>
  <c r="X1391" i="1"/>
  <c r="X1723" i="1"/>
  <c r="X1269" i="1"/>
  <c r="X1080" i="1"/>
  <c r="X1334" i="1"/>
  <c r="X1150" i="1"/>
  <c r="X1116" i="1"/>
  <c r="X1428" i="1"/>
  <c r="X1297" i="1"/>
  <c r="X1024" i="1"/>
  <c r="X706" i="1"/>
  <c r="X1197" i="1"/>
  <c r="X737" i="1"/>
  <c r="X1146" i="1"/>
  <c r="X754" i="1"/>
  <c r="X1279" i="1"/>
  <c r="X789" i="1"/>
  <c r="X705" i="1"/>
  <c r="X1169" i="1"/>
  <c r="X1562" i="1"/>
  <c r="X1224" i="1"/>
  <c r="X1137" i="1"/>
  <c r="X1712" i="1"/>
  <c r="X1309" i="1"/>
  <c r="X1718" i="1"/>
  <c r="X1239" i="1"/>
  <c r="X1071" i="1"/>
  <c r="X1315" i="1"/>
  <c r="X1082" i="1"/>
  <c r="X1085" i="1"/>
  <c r="X1423" i="1"/>
  <c r="X1283" i="1"/>
  <c r="X996" i="1"/>
  <c r="X944" i="1"/>
  <c r="X1171" i="1"/>
  <c r="X629" i="1"/>
  <c r="X1142" i="1"/>
  <c r="X632" i="1"/>
  <c r="X1272" i="1"/>
  <c r="X770" i="1"/>
  <c r="X954" i="1"/>
  <c r="X1457" i="1"/>
  <c r="X1191" i="1"/>
  <c r="X1077" i="1"/>
  <c r="X1707" i="1"/>
  <c r="X1303" i="1"/>
  <c r="X1669" i="1"/>
  <c r="X1211" i="1"/>
  <c r="X1043" i="1"/>
  <c r="X1305" i="1"/>
  <c r="X1045" i="1"/>
  <c r="X1026" i="1"/>
  <c r="X1419" i="1"/>
  <c r="X1263" i="1"/>
  <c r="X947" i="1"/>
  <c r="X855" i="1"/>
  <c r="X1151" i="1"/>
  <c r="X619" i="1"/>
  <c r="X1132" i="1"/>
  <c r="X559" i="1"/>
  <c r="X1245" i="1"/>
  <c r="X747" i="1"/>
  <c r="X896" i="1"/>
  <c r="X1161" i="1"/>
  <c r="X730" i="1"/>
  <c r="X580" i="1"/>
  <c r="X472" i="1"/>
  <c r="X894" i="1"/>
  <c r="X576" i="1"/>
  <c r="X875" i="1"/>
  <c r="X657" i="1"/>
  <c r="X522" i="1"/>
  <c r="X630" i="1"/>
  <c r="X512" i="1"/>
  <c r="X713" i="1"/>
  <c r="X910" i="1"/>
  <c r="X536" i="1"/>
  <c r="X495" i="1"/>
  <c r="X210" i="1"/>
  <c r="X308" i="1"/>
  <c r="X443" i="1"/>
  <c r="X159" i="1"/>
  <c r="X386" i="1"/>
  <c r="X41" i="1"/>
  <c r="X352" i="1"/>
  <c r="X55" i="1"/>
  <c r="X272" i="1"/>
  <c r="X543" i="1"/>
  <c r="X293" i="1"/>
  <c r="X318" i="1"/>
  <c r="X59" i="1"/>
  <c r="X263" i="1"/>
  <c r="X68" i="1"/>
  <c r="X298" i="1"/>
  <c r="X11" i="1"/>
  <c r="X199" i="1"/>
  <c r="X1441" i="1"/>
  <c r="X1149" i="1"/>
  <c r="X1072" i="1"/>
  <c r="X1678" i="1"/>
  <c r="X1301" i="1"/>
  <c r="X1658" i="1"/>
  <c r="X1201" i="1"/>
  <c r="X1012" i="1"/>
  <c r="X1266" i="1"/>
  <c r="X1023" i="1"/>
  <c r="X1644" i="1"/>
  <c r="X1411" i="1"/>
  <c r="X1250" i="1"/>
  <c r="X927" i="1"/>
  <c r="X852" i="1"/>
  <c r="X1107" i="1"/>
  <c r="X605" i="1"/>
  <c r="X1130" i="1"/>
  <c r="X952" i="1"/>
  <c r="X1242" i="1"/>
  <c r="X718" i="1"/>
  <c r="X841" i="1"/>
  <c r="X1125" i="1"/>
  <c r="X1003" i="1"/>
  <c r="X568" i="1"/>
  <c r="X398" i="1"/>
  <c r="X859" i="1"/>
  <c r="X570" i="1"/>
  <c r="X873" i="1"/>
  <c r="X648" i="1"/>
  <c r="X1006" i="1"/>
  <c r="X624" i="1"/>
  <c r="X504" i="1"/>
  <c r="X681" i="1"/>
  <c r="X906" i="1"/>
  <c r="X509" i="1"/>
  <c r="X462" i="1"/>
  <c r="X204" i="1"/>
  <c r="X286" i="1"/>
  <c r="X397" i="1"/>
  <c r="X140" i="1"/>
  <c r="X379" i="1"/>
  <c r="X27" i="1"/>
  <c r="X345" i="1"/>
  <c r="X35" i="1"/>
  <c r="X252" i="1"/>
  <c r="X537" i="1"/>
  <c r="X290" i="1"/>
  <c r="X315" i="1"/>
  <c r="X40" i="1"/>
  <c r="X225" i="1"/>
  <c r="X295" i="1"/>
  <c r="X508" i="1"/>
  <c r="X194" i="1"/>
  <c r="X1375" i="1"/>
  <c r="X1065" i="1"/>
  <c r="X742" i="1"/>
  <c r="X1635" i="1"/>
  <c r="X1253" i="1"/>
  <c r="X1616" i="1"/>
  <c r="X1105" i="1"/>
  <c r="X1363" i="1"/>
  <c r="X1200" i="1"/>
  <c r="X890" i="1"/>
  <c r="X1624" i="1"/>
  <c r="X1298" i="1"/>
  <c r="X1237" i="1"/>
  <c r="X870" i="1"/>
  <c r="X741" i="1"/>
  <c r="X1084" i="1"/>
  <c r="X1337" i="1"/>
  <c r="X1083" i="1"/>
  <c r="X905" i="1"/>
  <c r="X1170" i="1"/>
  <c r="X773" i="1"/>
  <c r="X804" i="1"/>
  <c r="X1046" i="1"/>
  <c r="X965" i="1"/>
  <c r="X532" i="1"/>
  <c r="X205" i="1"/>
  <c r="X823" i="1"/>
  <c r="X510" i="1"/>
  <c r="X848" i="1"/>
  <c r="X593" i="1"/>
  <c r="X981" i="1"/>
  <c r="X471" i="1"/>
  <c r="X470" i="1"/>
  <c r="X609" i="1"/>
  <c r="X888" i="1"/>
  <c r="X428" i="1"/>
  <c r="X418" i="1"/>
  <c r="X124" i="1"/>
  <c r="X256" i="1"/>
  <c r="X328" i="1"/>
  <c r="X107" i="1"/>
  <c r="X336" i="1"/>
  <c r="X506" i="1"/>
  <c r="X324" i="1"/>
  <c r="X20" i="1"/>
  <c r="X228" i="1"/>
  <c r="X534" i="1"/>
  <c r="X247" i="1"/>
  <c r="X301" i="1"/>
  <c r="X17" i="1"/>
  <c r="X220" i="1"/>
  <c r="X29" i="1"/>
  <c r="X257" i="1"/>
  <c r="X505" i="1"/>
  <c r="X191" i="1"/>
  <c r="X1268" i="1"/>
  <c r="X1042" i="1"/>
  <c r="X1382" i="1"/>
  <c r="X1591" i="1"/>
  <c r="X1227" i="1"/>
  <c r="X1581" i="1"/>
  <c r="X1068" i="1"/>
  <c r="X1296" i="1"/>
  <c r="X1186" i="1"/>
  <c r="X772" i="1"/>
  <c r="X1614" i="1"/>
  <c r="X1241" i="1"/>
  <c r="X1203" i="1"/>
  <c r="X777" i="1"/>
  <c r="X734" i="1"/>
  <c r="X1069" i="1"/>
  <c r="X1324" i="1"/>
  <c r="X1040" i="1"/>
  <c r="X813" i="1"/>
  <c r="X1156" i="1"/>
  <c r="X759" i="1"/>
  <c r="X736" i="1"/>
  <c r="X1044" i="1"/>
  <c r="X1251" i="1"/>
  <c r="X1004" i="1"/>
  <c r="X1364" i="1"/>
  <c r="X1573" i="1"/>
  <c r="X1205" i="1"/>
  <c r="X1532" i="1"/>
  <c r="X1049" i="1"/>
  <c r="X1293" i="1"/>
  <c r="X1114" i="1"/>
  <c r="X1384" i="1"/>
  <c r="X1570" i="1"/>
  <c r="X1199" i="1"/>
  <c r="X1193" i="1"/>
  <c r="X738" i="1"/>
  <c r="X719" i="1"/>
  <c r="X1028" i="1"/>
  <c r="X1310" i="1"/>
  <c r="X1035" i="1"/>
  <c r="X805" i="1"/>
  <c r="X1106" i="1"/>
  <c r="X672" i="1"/>
  <c r="X1346" i="1"/>
  <c r="X1131" i="1"/>
  <c r="X957" i="1"/>
  <c r="X1336" i="1"/>
  <c r="X1539" i="1"/>
  <c r="X1183" i="1"/>
  <c r="X1525" i="1"/>
  <c r="X1029" i="1"/>
  <c r="X1291" i="1"/>
  <c r="X1076" i="1"/>
  <c r="X1358" i="1"/>
  <c r="X1559" i="1"/>
  <c r="X1087" i="1"/>
  <c r="X1189" i="1"/>
  <c r="X366" i="1"/>
  <c r="X650" i="1"/>
  <c r="X985" i="1"/>
  <c r="X1259" i="1"/>
  <c r="X1021" i="1"/>
  <c r="X790" i="1"/>
  <c r="X1104" i="1"/>
  <c r="X466" i="1"/>
  <c r="X1053" i="1"/>
  <c r="X1307" i="1"/>
  <c r="X1168" i="1"/>
  <c r="X1484" i="1"/>
  <c r="X1112" i="1"/>
  <c r="X1458" i="1"/>
  <c r="X1356" i="1"/>
  <c r="X1117" i="1"/>
  <c r="X1355" i="1"/>
  <c r="X1281" i="1"/>
  <c r="X1534" i="1"/>
  <c r="X1374" i="1"/>
  <c r="X1128" i="1"/>
  <c r="X962" i="1"/>
  <c r="X1349" i="1"/>
  <c r="X923" i="1"/>
  <c r="X1236" i="1"/>
  <c r="X946" i="1"/>
  <c r="X635" i="1"/>
  <c r="X1025" i="1"/>
  <c r="X964" i="1"/>
  <c r="X1278" i="1"/>
  <c r="X945" i="1"/>
  <c r="X796" i="1"/>
  <c r="X664" i="1"/>
  <c r="X540" i="1"/>
  <c r="X723" i="1"/>
  <c r="X971" i="1"/>
  <c r="X769" i="1"/>
  <c r="X654" i="1"/>
  <c r="X771" i="1"/>
  <c r="X606" i="1"/>
  <c r="X639" i="1"/>
  <c r="X452" i="1"/>
  <c r="X732" i="1"/>
  <c r="X573" i="1"/>
  <c r="X306" i="1"/>
  <c r="X26" i="1"/>
  <c r="X151" i="1"/>
  <c r="X248" i="1"/>
  <c r="X546" i="1"/>
  <c r="X234" i="1"/>
  <c r="X427" i="1"/>
  <c r="X250" i="1"/>
  <c r="X373" i="1"/>
  <c r="X173" i="1"/>
  <c r="X349" i="1"/>
  <c r="X139" i="1"/>
  <c r="X116" i="1"/>
  <c r="X410" i="1"/>
  <c r="X147" i="1"/>
  <c r="X387" i="1"/>
  <c r="X208" i="1"/>
  <c r="X399" i="1"/>
  <c r="X109" i="1"/>
  <c r="X1343" i="1"/>
  <c r="X655" i="1"/>
  <c r="X936" i="1"/>
  <c r="X884" i="1"/>
  <c r="X564" i="1"/>
  <c r="X548" i="1"/>
  <c r="X959" i="1"/>
  <c r="X516" i="1"/>
  <c r="X339" i="1"/>
  <c r="X165" i="1"/>
  <c r="X91" i="1"/>
  <c r="X132" i="1"/>
  <c r="X47" i="1"/>
  <c r="X412" i="1"/>
  <c r="X284" i="1"/>
  <c r="X323" i="1"/>
  <c r="X232" i="1"/>
  <c r="X1218" i="1"/>
  <c r="X613" i="1"/>
  <c r="X918" i="1"/>
  <c r="X882" i="1"/>
  <c r="X528" i="1"/>
  <c r="X545" i="1"/>
  <c r="X956" i="1"/>
  <c r="X502" i="1"/>
  <c r="X325" i="1"/>
  <c r="X163" i="1"/>
  <c r="X84" i="1"/>
  <c r="X76" i="1"/>
  <c r="X566" i="1"/>
  <c r="X378" i="1"/>
  <c r="X273" i="1"/>
  <c r="X309" i="1"/>
  <c r="X223" i="1"/>
  <c r="X1166" i="1"/>
  <c r="X529" i="1"/>
  <c r="X818" i="1"/>
  <c r="X844" i="1"/>
  <c r="X943" i="1"/>
  <c r="X439" i="1"/>
  <c r="X847" i="1"/>
  <c r="X395" i="1"/>
  <c r="X254" i="1"/>
  <c r="X67" i="1"/>
  <c r="X485" i="1"/>
  <c r="X434" i="1"/>
  <c r="X523" i="1"/>
  <c r="X239" i="1"/>
  <c r="X211" i="1"/>
  <c r="X249" i="1"/>
  <c r="X170" i="1"/>
  <c r="X1020" i="1"/>
  <c r="X494" i="1"/>
  <c r="X816" i="1"/>
  <c r="X792" i="1"/>
  <c r="X938" i="1"/>
  <c r="X226" i="1"/>
  <c r="X821" i="1"/>
  <c r="X390" i="1"/>
  <c r="X231" i="1"/>
  <c r="X57" i="1"/>
  <c r="X454" i="1"/>
  <c r="X391" i="1"/>
  <c r="X450" i="1"/>
  <c r="X213" i="1"/>
  <c r="X192" i="1"/>
  <c r="X233" i="1"/>
  <c r="X141" i="1"/>
  <c r="X1009" i="1"/>
  <c r="X482" i="1"/>
  <c r="X801" i="1"/>
  <c r="X788" i="1"/>
  <c r="X853" i="1"/>
  <c r="X154" i="1"/>
  <c r="X817" i="1"/>
  <c r="X377" i="1"/>
  <c r="X222" i="1"/>
  <c r="X38" i="1"/>
  <c r="X440" i="1"/>
  <c r="X385" i="1"/>
  <c r="X360" i="1"/>
  <c r="X122" i="1"/>
  <c r="X183" i="1"/>
  <c r="X217" i="1"/>
  <c r="X133" i="1"/>
  <c r="X895" i="1"/>
  <c r="X623" i="1"/>
  <c r="X674" i="1"/>
  <c r="X733" i="1"/>
  <c r="X714" i="1"/>
  <c r="X599" i="1"/>
  <c r="X697" i="1"/>
  <c r="X276" i="1"/>
  <c r="X81" i="1"/>
  <c r="X455" i="1"/>
  <c r="X394" i="1"/>
  <c r="X338" i="1"/>
  <c r="X312" i="1"/>
  <c r="X93" i="1"/>
  <c r="X119" i="1"/>
  <c r="X135" i="1"/>
  <c r="X21" i="1"/>
  <c r="X791" i="1"/>
  <c r="X577" i="1"/>
  <c r="X594" i="1"/>
  <c r="X698" i="1"/>
  <c r="X684" i="1"/>
  <c r="X467" i="1"/>
  <c r="X608" i="1"/>
  <c r="X235" i="1"/>
  <c r="X15" i="1"/>
  <c r="X424" i="1"/>
  <c r="X392" i="1"/>
  <c r="X313" i="1"/>
  <c r="X307" i="1"/>
  <c r="X83" i="1"/>
  <c r="X103" i="1"/>
  <c r="X118" i="1"/>
  <c r="X8" i="1"/>
  <c r="X763" i="1"/>
  <c r="X541" i="1"/>
  <c r="X582" i="1"/>
  <c r="X687" i="1"/>
  <c r="X673" i="1"/>
  <c r="X464" i="1"/>
  <c r="X581" i="1"/>
  <c r="X214" i="1"/>
  <c r="X446" i="1"/>
  <c r="X409" i="1"/>
  <c r="X389" i="1"/>
  <c r="X305" i="1"/>
  <c r="X304" i="1"/>
  <c r="X78" i="1"/>
  <c r="X89" i="1"/>
  <c r="X72" i="1"/>
  <c r="X958" i="1"/>
  <c r="X704" i="1"/>
  <c r="X405" i="1"/>
  <c r="X498" i="1"/>
  <c r="X460" i="1"/>
  <c r="X589" i="1"/>
  <c r="X380" i="1"/>
  <c r="X111" i="1"/>
  <c r="X300" i="1"/>
  <c r="X319" i="1"/>
  <c r="X322" i="1"/>
  <c r="X221" i="1"/>
  <c r="X206" i="1"/>
  <c r="X489" i="1"/>
  <c r="X474" i="1"/>
  <c r="X486" i="1"/>
  <c r="X955" i="1"/>
  <c r="X685" i="1"/>
  <c r="X356" i="1"/>
  <c r="X411" i="1"/>
  <c r="X320" i="1"/>
  <c r="X575" i="1"/>
  <c r="X350" i="1"/>
  <c r="X94" i="1"/>
  <c r="X285" i="1"/>
  <c r="X297" i="1"/>
  <c r="X310" i="1"/>
  <c r="X197" i="1"/>
  <c r="X161" i="1"/>
  <c r="X475" i="1"/>
  <c r="X423" i="1"/>
  <c r="X459" i="1"/>
  <c r="X909" i="1"/>
  <c r="X637" i="1"/>
  <c r="X1014" i="1"/>
  <c r="X359" i="1"/>
  <c r="X669" i="1"/>
  <c r="X572" i="1"/>
  <c r="X115" i="1"/>
  <c r="X77" i="1"/>
  <c r="X264" i="1"/>
  <c r="X258" i="1"/>
  <c r="X274" i="1"/>
  <c r="X184" i="1"/>
  <c r="X142" i="1"/>
  <c r="X457" i="1"/>
  <c r="X393" i="1"/>
  <c r="X402" i="1"/>
  <c r="X708" i="1"/>
  <c r="X401" i="1"/>
  <c r="X916" i="1"/>
  <c r="X625" i="1"/>
  <c r="X578" i="1"/>
  <c r="X108" i="1"/>
  <c r="X539" i="1"/>
  <c r="X422" i="1"/>
  <c r="X190" i="1"/>
  <c r="X114" i="1"/>
  <c r="X201" i="1"/>
  <c r="X134" i="1"/>
  <c r="X421" i="1"/>
  <c r="X299" i="1"/>
  <c r="X340" i="1"/>
  <c r="X330" i="1"/>
  <c r="X5" i="1"/>
  <c r="C161" i="1" l="1"/>
  <c r="B161" i="1"/>
  <c r="C955" i="1"/>
  <c r="B955" i="1"/>
  <c r="C460" i="1"/>
  <c r="B460" i="1"/>
  <c r="B446" i="1"/>
  <c r="C446" i="1"/>
  <c r="C83" i="1"/>
  <c r="B83" i="1"/>
  <c r="B577" i="1"/>
  <c r="C577" i="1"/>
  <c r="C697" i="1"/>
  <c r="B697" i="1"/>
  <c r="B385" i="1"/>
  <c r="C385" i="1"/>
  <c r="C141" i="1"/>
  <c r="B141" i="1"/>
  <c r="C938" i="1"/>
  <c r="B938" i="1"/>
  <c r="B67" i="1"/>
  <c r="C67" i="1"/>
  <c r="B273" i="1"/>
  <c r="C273" i="1"/>
  <c r="B918" i="1"/>
  <c r="C918" i="1"/>
  <c r="C516" i="1"/>
  <c r="B516" i="1"/>
  <c r="C147" i="1"/>
  <c r="B147" i="1"/>
  <c r="B151" i="1"/>
  <c r="C151" i="1"/>
  <c r="B723" i="1"/>
  <c r="C723" i="1"/>
  <c r="C1349" i="1"/>
  <c r="B1349" i="1"/>
  <c r="B1168" i="1"/>
  <c r="C1168" i="1"/>
  <c r="C1087" i="1"/>
  <c r="B1087" i="1"/>
  <c r="C1346" i="1"/>
  <c r="B1346" i="1"/>
  <c r="C1384" i="1"/>
  <c r="B1384" i="1"/>
  <c r="B759" i="1"/>
  <c r="C759" i="1"/>
  <c r="B1186" i="1"/>
  <c r="C1186" i="1"/>
  <c r="B29" i="1"/>
  <c r="C29" i="1"/>
  <c r="C328" i="1"/>
  <c r="B328" i="1"/>
  <c r="C510" i="1"/>
  <c r="B510" i="1"/>
  <c r="B1084" i="1"/>
  <c r="C1084" i="1"/>
  <c r="B1635" i="1"/>
  <c r="C1635" i="1"/>
  <c r="B537" i="1"/>
  <c r="C537" i="1"/>
  <c r="B906" i="1"/>
  <c r="C906" i="1"/>
  <c r="C1125" i="1"/>
  <c r="B1125" i="1"/>
  <c r="C1644" i="1"/>
  <c r="B1644" i="1"/>
  <c r="B11" i="1"/>
  <c r="C11" i="1"/>
  <c r="B386" i="1"/>
  <c r="C386" i="1"/>
  <c r="B657" i="1"/>
  <c r="C657" i="1"/>
  <c r="C1132" i="1"/>
  <c r="B1132" i="1"/>
  <c r="B1669" i="1"/>
  <c r="C1669" i="1"/>
  <c r="B1171" i="1"/>
  <c r="C1171" i="1"/>
  <c r="C1712" i="1"/>
  <c r="B1712" i="1"/>
  <c r="B706" i="1"/>
  <c r="C706" i="1"/>
  <c r="C1152" i="1"/>
  <c r="B1152" i="1"/>
  <c r="B1314" i="1"/>
  <c r="C1314" i="1"/>
  <c r="B1753" i="1"/>
  <c r="C1753" i="1"/>
  <c r="C218" i="1"/>
  <c r="B218" i="1"/>
  <c r="B584" i="1"/>
  <c r="C584" i="1"/>
  <c r="C942" i="1"/>
  <c r="B942" i="1"/>
  <c r="C1092" i="1"/>
  <c r="B1092" i="1"/>
  <c r="B372" i="1"/>
  <c r="C372" i="1"/>
  <c r="B237" i="1"/>
  <c r="C237" i="1"/>
  <c r="C960" i="1"/>
  <c r="B960" i="1"/>
  <c r="B900" i="1"/>
  <c r="C900" i="1"/>
  <c r="C1479" i="1"/>
  <c r="B1479" i="1"/>
  <c r="C90" i="1"/>
  <c r="B90" i="1"/>
  <c r="C259" i="1"/>
  <c r="B259" i="1"/>
  <c r="B666" i="1"/>
  <c r="C666" i="1"/>
  <c r="C860" i="1"/>
  <c r="B860" i="1"/>
  <c r="B941" i="1"/>
  <c r="C941" i="1"/>
  <c r="C1190" i="1"/>
  <c r="B1190" i="1"/>
  <c r="C1704" i="1"/>
  <c r="B1704" i="1"/>
  <c r="C2039" i="1"/>
  <c r="B2039" i="1"/>
  <c r="C1864" i="1"/>
  <c r="B1864" i="1"/>
  <c r="C1652" i="1"/>
  <c r="B1652" i="1"/>
  <c r="B1551" i="1"/>
  <c r="C1551" i="1"/>
  <c r="B1858" i="1"/>
  <c r="C1858" i="1"/>
  <c r="B1882" i="1"/>
  <c r="C1882" i="1"/>
  <c r="B1580" i="1"/>
  <c r="C1580" i="1"/>
  <c r="C1410" i="1"/>
  <c r="B1410" i="1"/>
  <c r="C2156" i="1"/>
  <c r="B2156" i="1"/>
  <c r="B2470" i="1"/>
  <c r="C2470" i="1"/>
  <c r="C1969" i="1"/>
  <c r="B1969" i="1"/>
  <c r="B2031" i="1"/>
  <c r="C2031" i="1"/>
  <c r="B1913" i="1"/>
  <c r="C1913" i="1"/>
  <c r="B2049" i="1"/>
  <c r="C2049" i="1"/>
  <c r="B1832" i="1"/>
  <c r="C1832" i="1"/>
  <c r="C2351" i="1"/>
  <c r="B2351" i="1"/>
  <c r="B97" i="1"/>
  <c r="C97" i="1"/>
  <c r="B33" i="1"/>
  <c r="C33" i="1"/>
  <c r="B951" i="1"/>
  <c r="C951" i="1"/>
  <c r="C768" i="1"/>
  <c r="B768" i="1"/>
  <c r="B1120" i="1"/>
  <c r="C1120" i="1"/>
  <c r="B1187" i="1"/>
  <c r="C1187" i="1"/>
  <c r="C1649" i="1"/>
  <c r="B1649" i="1"/>
  <c r="C2467" i="1"/>
  <c r="B2467" i="1"/>
  <c r="C2472" i="1"/>
  <c r="B2472" i="1"/>
  <c r="C354" i="1"/>
  <c r="B354" i="1"/>
  <c r="C105" i="1"/>
  <c r="B105" i="1"/>
  <c r="B88" i="1"/>
  <c r="C88" i="1"/>
  <c r="B169" i="1"/>
  <c r="C169" i="1"/>
  <c r="B834" i="1"/>
  <c r="C834" i="1"/>
  <c r="C1162" i="1"/>
  <c r="B1162" i="1"/>
  <c r="C1202" i="1"/>
  <c r="B1202" i="1"/>
  <c r="B1689" i="1"/>
  <c r="C1689" i="1"/>
  <c r="B2490" i="1"/>
  <c r="C2490" i="1"/>
  <c r="C2295" i="1"/>
  <c r="B2295" i="1"/>
  <c r="B1896" i="1"/>
  <c r="C1896" i="1"/>
  <c r="C1460" i="1"/>
  <c r="B1460" i="1"/>
  <c r="C1970" i="1"/>
  <c r="B1970" i="1"/>
  <c r="B2461" i="1"/>
  <c r="C2461" i="1"/>
  <c r="C2089" i="1"/>
  <c r="B2089" i="1"/>
  <c r="B2197" i="1"/>
  <c r="C2197" i="1"/>
  <c r="B2237" i="1"/>
  <c r="C2237" i="1"/>
  <c r="C1726" i="1"/>
  <c r="B1726" i="1"/>
  <c r="C1556" i="1"/>
  <c r="B1556" i="1"/>
  <c r="B1588" i="1"/>
  <c r="C1588" i="1"/>
  <c r="B2381" i="1"/>
  <c r="C2381" i="1"/>
  <c r="B1695" i="1"/>
  <c r="C1695" i="1"/>
  <c r="B2158" i="1"/>
  <c r="C2158" i="1"/>
  <c r="B1905" i="1"/>
  <c r="C1905" i="1"/>
  <c r="C275" i="1"/>
  <c r="B275" i="1"/>
  <c r="B984" i="1"/>
  <c r="C984" i="1"/>
  <c r="B1093" i="1"/>
  <c r="C1093" i="1"/>
  <c r="B793" i="1"/>
  <c r="C793" i="1"/>
  <c r="B1133" i="1"/>
  <c r="C1133" i="1"/>
  <c r="B1927" i="1"/>
  <c r="C1927" i="1"/>
  <c r="B1827" i="1"/>
  <c r="C1827" i="1"/>
  <c r="C2173" i="1"/>
  <c r="B2173" i="1"/>
  <c r="C2407" i="1"/>
  <c r="B2407" i="1"/>
  <c r="C1031" i="1"/>
  <c r="B1031" i="1"/>
  <c r="C752" i="1"/>
  <c r="B752" i="1"/>
  <c r="C1943" i="1"/>
  <c r="B1943" i="1"/>
  <c r="C2048" i="1"/>
  <c r="B2048" i="1"/>
  <c r="B1713" i="1"/>
  <c r="C1713" i="1"/>
  <c r="C2286" i="1"/>
  <c r="B2286" i="1"/>
  <c r="B2300" i="1"/>
  <c r="C2300" i="1"/>
  <c r="B2370" i="1"/>
  <c r="C2370" i="1"/>
  <c r="B2344" i="1"/>
  <c r="C2344" i="1"/>
  <c r="B1143" i="1"/>
  <c r="C1143" i="1"/>
  <c r="C1101" i="1"/>
  <c r="B1101" i="1"/>
  <c r="C1230" i="1"/>
  <c r="B1230" i="1"/>
  <c r="B1409" i="1"/>
  <c r="C1409" i="1"/>
  <c r="B1463" i="1"/>
  <c r="C1463" i="1"/>
  <c r="B1800" i="1"/>
  <c r="C1800" i="1"/>
  <c r="C2061" i="1"/>
  <c r="B2061" i="1"/>
  <c r="C2168" i="1"/>
  <c r="B2168" i="1"/>
  <c r="B2439" i="1"/>
  <c r="C2439" i="1"/>
  <c r="B2510" i="1"/>
  <c r="C2510" i="1"/>
  <c r="B2424" i="1"/>
  <c r="C2424" i="1"/>
  <c r="C2391" i="1"/>
  <c r="B2391" i="1"/>
  <c r="B2477" i="1"/>
  <c r="C2477" i="1"/>
  <c r="C2362" i="1"/>
  <c r="B2362" i="1"/>
  <c r="C2506" i="1"/>
  <c r="B2506" i="1"/>
  <c r="B2058" i="1"/>
  <c r="C2058" i="1"/>
  <c r="B2066" i="1"/>
  <c r="C2066" i="1"/>
  <c r="B1708" i="1"/>
  <c r="C1708" i="1"/>
  <c r="C1989" i="1"/>
  <c r="B1989" i="1"/>
  <c r="C2200" i="1"/>
  <c r="B2200" i="1"/>
  <c r="C2453" i="1"/>
  <c r="B2453" i="1"/>
  <c r="B1870" i="1"/>
  <c r="C1870" i="1"/>
  <c r="C1867" i="1"/>
  <c r="B1867" i="1"/>
  <c r="C1781" i="1"/>
  <c r="B1781" i="1"/>
  <c r="C1680" i="1"/>
  <c r="B1680" i="1"/>
  <c r="C2204" i="1"/>
  <c r="B2204" i="1"/>
  <c r="B2315" i="1"/>
  <c r="C2315" i="1"/>
  <c r="C2177" i="1"/>
  <c r="B2177" i="1"/>
  <c r="B1514" i="1"/>
  <c r="C1514" i="1"/>
  <c r="C1516" i="1"/>
  <c r="B1516" i="1"/>
  <c r="C1862" i="1"/>
  <c r="B1862" i="1"/>
  <c r="C2132" i="1"/>
  <c r="B2132" i="1"/>
  <c r="C1783" i="1"/>
  <c r="B1783" i="1"/>
  <c r="B2113" i="1"/>
  <c r="C2113" i="1"/>
  <c r="B1506" i="1"/>
  <c r="C1506" i="1"/>
  <c r="B1413" i="1"/>
  <c r="C1413" i="1"/>
  <c r="B1772" i="1"/>
  <c r="C1772" i="1"/>
  <c r="B1996" i="1"/>
  <c r="C1996" i="1"/>
  <c r="B1404" i="1"/>
  <c r="C1404" i="1"/>
  <c r="C1436" i="1"/>
  <c r="B1436" i="1"/>
  <c r="B1074" i="1"/>
  <c r="C1074" i="1"/>
  <c r="C1703" i="1"/>
  <c r="B1703" i="1"/>
  <c r="B1015" i="1"/>
  <c r="C1015" i="1"/>
  <c r="B1432" i="1"/>
  <c r="C1432" i="1"/>
  <c r="C1195" i="1"/>
  <c r="B1195" i="1"/>
  <c r="B1257" i="1"/>
  <c r="C1257" i="1"/>
  <c r="B1221" i="1"/>
  <c r="C1221" i="1"/>
  <c r="B1194" i="1"/>
  <c r="C1194" i="1"/>
  <c r="C1022" i="1"/>
  <c r="B1022" i="1"/>
  <c r="B591" i="1"/>
  <c r="C591" i="1"/>
  <c r="B1016" i="1"/>
  <c r="C1016" i="1"/>
  <c r="B1066" i="1"/>
  <c r="C1066" i="1"/>
  <c r="C775" i="1"/>
  <c r="B775" i="1"/>
  <c r="B919" i="1"/>
  <c r="C919" i="1"/>
  <c r="C871" i="1"/>
  <c r="B871" i="1"/>
  <c r="B785" i="1"/>
  <c r="C785" i="1"/>
  <c r="B933" i="1"/>
  <c r="C933" i="1"/>
  <c r="C696" i="1"/>
  <c r="B696" i="1"/>
  <c r="C628" i="1"/>
  <c r="B628" i="1"/>
  <c r="C579" i="1"/>
  <c r="B579" i="1"/>
  <c r="B832" i="1"/>
  <c r="C832" i="1"/>
  <c r="B644" i="1"/>
  <c r="C644" i="1"/>
  <c r="B886" i="1"/>
  <c r="C886" i="1"/>
  <c r="C500" i="1"/>
  <c r="B500" i="1"/>
  <c r="C547" i="1"/>
  <c r="B547" i="1"/>
  <c r="B721" i="1"/>
  <c r="C721" i="1"/>
  <c r="B496" i="1"/>
  <c r="C496" i="1"/>
  <c r="C30" i="1"/>
  <c r="B30" i="1"/>
  <c r="B43" i="1"/>
  <c r="C43" i="1"/>
  <c r="C87" i="1"/>
  <c r="B87" i="1"/>
  <c r="B448" i="1"/>
  <c r="C448" i="1"/>
  <c r="B481" i="1"/>
  <c r="C481" i="1"/>
  <c r="C260" i="1"/>
  <c r="B260" i="1"/>
  <c r="C497" i="1"/>
  <c r="B497" i="1"/>
  <c r="B106" i="1"/>
  <c r="C106" i="1"/>
  <c r="C138" i="1"/>
  <c r="B138" i="1"/>
  <c r="B212" i="1"/>
  <c r="C212" i="1"/>
  <c r="B382" i="1"/>
  <c r="C382" i="1"/>
  <c r="B483" i="1"/>
  <c r="C483" i="1"/>
  <c r="C330" i="1"/>
  <c r="B330" i="1"/>
  <c r="B486" i="1"/>
  <c r="C486" i="1"/>
  <c r="B498" i="1"/>
  <c r="C498" i="1"/>
  <c r="C214" i="1"/>
  <c r="B214" i="1"/>
  <c r="C307" i="1"/>
  <c r="B307" i="1"/>
  <c r="C791" i="1"/>
  <c r="B791" i="1"/>
  <c r="B599" i="1"/>
  <c r="C599" i="1"/>
  <c r="B440" i="1"/>
  <c r="C440" i="1"/>
  <c r="B233" i="1"/>
  <c r="C233" i="1"/>
  <c r="B792" i="1"/>
  <c r="C792" i="1"/>
  <c r="C254" i="1"/>
  <c r="B254" i="1"/>
  <c r="B378" i="1"/>
  <c r="C378" i="1"/>
  <c r="C613" i="1"/>
  <c r="B613" i="1"/>
  <c r="C959" i="1"/>
  <c r="B959" i="1"/>
  <c r="B410" i="1"/>
  <c r="C410" i="1"/>
  <c r="B26" i="1"/>
  <c r="C26" i="1"/>
  <c r="C540" i="1"/>
  <c r="B540" i="1"/>
  <c r="B962" i="1"/>
  <c r="C962" i="1"/>
  <c r="B1307" i="1"/>
  <c r="C1307" i="1"/>
  <c r="B1559" i="1"/>
  <c r="C1559" i="1"/>
  <c r="C672" i="1"/>
  <c r="B672" i="1"/>
  <c r="C1114" i="1"/>
  <c r="B1114" i="1"/>
  <c r="B1156" i="1"/>
  <c r="C1156" i="1"/>
  <c r="B1296" i="1"/>
  <c r="C1296" i="1"/>
  <c r="C220" i="1"/>
  <c r="B220" i="1"/>
  <c r="B256" i="1"/>
  <c r="C256" i="1"/>
  <c r="B823" i="1"/>
  <c r="C823" i="1"/>
  <c r="B741" i="1"/>
  <c r="C741" i="1"/>
  <c r="C742" i="1"/>
  <c r="B742" i="1"/>
  <c r="C252" i="1"/>
  <c r="B252" i="1"/>
  <c r="B681" i="1"/>
  <c r="C681" i="1"/>
  <c r="B841" i="1"/>
  <c r="C841" i="1"/>
  <c r="B1023" i="1"/>
  <c r="C1023" i="1"/>
  <c r="C298" i="1"/>
  <c r="B298" i="1"/>
  <c r="C159" i="1"/>
  <c r="B159" i="1"/>
  <c r="C875" i="1"/>
  <c r="B875" i="1"/>
  <c r="B619" i="1"/>
  <c r="C619" i="1"/>
  <c r="B1303" i="1"/>
  <c r="C1303" i="1"/>
  <c r="C944" i="1"/>
  <c r="B944" i="1"/>
  <c r="B1137" i="1"/>
  <c r="C1137" i="1"/>
  <c r="B1024" i="1"/>
  <c r="C1024" i="1"/>
  <c r="C1248" i="1"/>
  <c r="B1248" i="1"/>
  <c r="B1502" i="1"/>
  <c r="C1502" i="1"/>
  <c r="C46" i="1"/>
  <c r="B46" i="1"/>
  <c r="B403" i="1"/>
  <c r="C403" i="1"/>
  <c r="B729" i="1"/>
  <c r="C729" i="1"/>
  <c r="C1357" i="1"/>
  <c r="B1357" i="1"/>
  <c r="B1294" i="1"/>
  <c r="C1294" i="1"/>
  <c r="C136" i="1"/>
  <c r="B136" i="1"/>
  <c r="B127" i="1"/>
  <c r="C127" i="1"/>
  <c r="B702" i="1"/>
  <c r="C702" i="1"/>
  <c r="C1302" i="1"/>
  <c r="B1302" i="1"/>
  <c r="C1160" i="1"/>
  <c r="B1160" i="1"/>
  <c r="B365" i="1"/>
  <c r="C365" i="1"/>
  <c r="B71" i="1"/>
  <c r="C71" i="1"/>
  <c r="B709" i="1"/>
  <c r="C709" i="1"/>
  <c r="C866" i="1"/>
  <c r="B866" i="1"/>
  <c r="C1246" i="1"/>
  <c r="B1246" i="1"/>
  <c r="C1198" i="1"/>
  <c r="B1198" i="1"/>
  <c r="C1653" i="1"/>
  <c r="B1653" i="1"/>
  <c r="C1555" i="1"/>
  <c r="B1555" i="1"/>
  <c r="C1665" i="1"/>
  <c r="B1665" i="1"/>
  <c r="B2229" i="1"/>
  <c r="C2229" i="1"/>
  <c r="C1575" i="1"/>
  <c r="B1575" i="1"/>
  <c r="C2303" i="1"/>
  <c r="B2303" i="1"/>
  <c r="B2297" i="1"/>
  <c r="C2297" i="1"/>
  <c r="B1843" i="1"/>
  <c r="C1843" i="1"/>
  <c r="B1517" i="1"/>
  <c r="C1517" i="1"/>
  <c r="B1791" i="1"/>
  <c r="C1791" i="1"/>
  <c r="B2483" i="1"/>
  <c r="C2483" i="1"/>
  <c r="C1576" i="1"/>
  <c r="B1576" i="1"/>
  <c r="B1773" i="1"/>
  <c r="C1773" i="1"/>
  <c r="B1706" i="1"/>
  <c r="C1706" i="1"/>
  <c r="B1529" i="1"/>
  <c r="C1529" i="1"/>
  <c r="B2143" i="1"/>
  <c r="C2143" i="1"/>
  <c r="C2289" i="1"/>
  <c r="B2289" i="1"/>
  <c r="B353" i="1"/>
  <c r="C353" i="1"/>
  <c r="B641" i="1"/>
  <c r="C641" i="1"/>
  <c r="C329" i="1"/>
  <c r="B329" i="1"/>
  <c r="B1118" i="1"/>
  <c r="C1118" i="1"/>
  <c r="C1005" i="1"/>
  <c r="B1005" i="1"/>
  <c r="C1097" i="1"/>
  <c r="B1097" i="1"/>
  <c r="C2018" i="1"/>
  <c r="B2018" i="1"/>
  <c r="B2083" i="1"/>
  <c r="C2083" i="1"/>
  <c r="B2192" i="1"/>
  <c r="C2192" i="1"/>
  <c r="C95" i="1"/>
  <c r="B95" i="1"/>
  <c r="B358" i="1"/>
  <c r="C358" i="1"/>
  <c r="B665" i="1"/>
  <c r="C665" i="1"/>
  <c r="B347" i="1"/>
  <c r="C347" i="1"/>
  <c r="B1121" i="1"/>
  <c r="C1121" i="1"/>
  <c r="B1008" i="1"/>
  <c r="C1008" i="1"/>
  <c r="B1115" i="1"/>
  <c r="C1115" i="1"/>
  <c r="C2047" i="1"/>
  <c r="B2047" i="1"/>
  <c r="B2087" i="1"/>
  <c r="C2087" i="1"/>
  <c r="B2196" i="1"/>
  <c r="C2196" i="1"/>
  <c r="B1489" i="1"/>
  <c r="C1489" i="1"/>
  <c r="C1966" i="1"/>
  <c r="B1966" i="1"/>
  <c r="B2465" i="1"/>
  <c r="C2465" i="1"/>
  <c r="B1140" i="1"/>
  <c r="C1140" i="1"/>
  <c r="B1622" i="1"/>
  <c r="C1622" i="1"/>
  <c r="C2093" i="1"/>
  <c r="B2093" i="1"/>
  <c r="B1833" i="1"/>
  <c r="C1833" i="1"/>
  <c r="B1916" i="1"/>
  <c r="C1916" i="1"/>
  <c r="B1491" i="1"/>
  <c r="C1491" i="1"/>
  <c r="B2056" i="1"/>
  <c r="C2056" i="1"/>
  <c r="C2339" i="1"/>
  <c r="B2339" i="1"/>
  <c r="C2000" i="1"/>
  <c r="B2000" i="1"/>
  <c r="C1825" i="1"/>
  <c r="B1825" i="1"/>
  <c r="B2280" i="1"/>
  <c r="C2280" i="1"/>
  <c r="B48" i="1"/>
  <c r="C48" i="1"/>
  <c r="B660" i="1"/>
  <c r="C660" i="1"/>
  <c r="C1286" i="1"/>
  <c r="B1286" i="1"/>
  <c r="B993" i="1"/>
  <c r="C993" i="1"/>
  <c r="B1501" i="1"/>
  <c r="C1501" i="1"/>
  <c r="C1417" i="1"/>
  <c r="B1417" i="1"/>
  <c r="C2052" i="1"/>
  <c r="B2052" i="1"/>
  <c r="C1979" i="1"/>
  <c r="B1979" i="1"/>
  <c r="C2359" i="1"/>
  <c r="B2359" i="1"/>
  <c r="B1447" i="1"/>
  <c r="C1447" i="1"/>
  <c r="C1280" i="1"/>
  <c r="B1280" i="1"/>
  <c r="C2157" i="1"/>
  <c r="B2157" i="1"/>
  <c r="B1472" i="1"/>
  <c r="C1472" i="1"/>
  <c r="C2162" i="1"/>
  <c r="B2162" i="1"/>
  <c r="C1747" i="1"/>
  <c r="B1747" i="1"/>
  <c r="C2323" i="1"/>
  <c r="B2323" i="1"/>
  <c r="B2484" i="1"/>
  <c r="C2484" i="1"/>
  <c r="B2394" i="1"/>
  <c r="C2394" i="1"/>
  <c r="B1376" i="1"/>
  <c r="C1376" i="1"/>
  <c r="C700" i="1"/>
  <c r="B700" i="1"/>
  <c r="B1103" i="1"/>
  <c r="C1103" i="1"/>
  <c r="B1561" i="1"/>
  <c r="C1561" i="1"/>
  <c r="C1924" i="1"/>
  <c r="B1924" i="1"/>
  <c r="B2231" i="1"/>
  <c r="C2231" i="1"/>
  <c r="B1914" i="1"/>
  <c r="C1914" i="1"/>
  <c r="B2431" i="1"/>
  <c r="C2431" i="1"/>
  <c r="B2473" i="1"/>
  <c r="C2473" i="1"/>
  <c r="C2452" i="1"/>
  <c r="B2452" i="1"/>
  <c r="B2406" i="1"/>
  <c r="C2406" i="1"/>
  <c r="B2329" i="1"/>
  <c r="C2329" i="1"/>
  <c r="C2432" i="1"/>
  <c r="B2432" i="1"/>
  <c r="B2501" i="1"/>
  <c r="C2501" i="1"/>
  <c r="B2383" i="1"/>
  <c r="C2383" i="1"/>
  <c r="B2027" i="1"/>
  <c r="C2027" i="1"/>
  <c r="B2035" i="1"/>
  <c r="C2035" i="1"/>
  <c r="B1702" i="1"/>
  <c r="C1702" i="1"/>
  <c r="C1973" i="1"/>
  <c r="B1973" i="1"/>
  <c r="C2183" i="1"/>
  <c r="B2183" i="1"/>
  <c r="B2395" i="1"/>
  <c r="C2395" i="1"/>
  <c r="B1740" i="1"/>
  <c r="C1740" i="1"/>
  <c r="B1701" i="1"/>
  <c r="C1701" i="1"/>
  <c r="C1743" i="1"/>
  <c r="B1743" i="1"/>
  <c r="C2293" i="1"/>
  <c r="B2293" i="1"/>
  <c r="B2124" i="1"/>
  <c r="C2124" i="1"/>
  <c r="C2312" i="1"/>
  <c r="B2312" i="1"/>
  <c r="B2130" i="1"/>
  <c r="C2130" i="1"/>
  <c r="C1448" i="1"/>
  <c r="B1448" i="1"/>
  <c r="C1468" i="1"/>
  <c r="B1468" i="1"/>
  <c r="C1847" i="1"/>
  <c r="B1847" i="1"/>
  <c r="B2098" i="1"/>
  <c r="C2098" i="1"/>
  <c r="C1778" i="1"/>
  <c r="B1778" i="1"/>
  <c r="B2107" i="1"/>
  <c r="C2107" i="1"/>
  <c r="C1402" i="1"/>
  <c r="B1402" i="1"/>
  <c r="B1388" i="1"/>
  <c r="C1388" i="1"/>
  <c r="C1710" i="1"/>
  <c r="B1710" i="1"/>
  <c r="C1991" i="1"/>
  <c r="B1991" i="1"/>
  <c r="B1748" i="1"/>
  <c r="C1748" i="1"/>
  <c r="C1369" i="1"/>
  <c r="B1369" i="1"/>
  <c r="B976" i="1"/>
  <c r="C976" i="1"/>
  <c r="B1687" i="1"/>
  <c r="C1687" i="1"/>
  <c r="B825" i="1"/>
  <c r="C825" i="1"/>
  <c r="B1429" i="1"/>
  <c r="C1429" i="1"/>
  <c r="B1176" i="1"/>
  <c r="C1176" i="1"/>
  <c r="C1238" i="1"/>
  <c r="B1238" i="1"/>
  <c r="C1078" i="1"/>
  <c r="B1078" i="1"/>
  <c r="C1381" i="1"/>
  <c r="B1381" i="1"/>
  <c r="B987" i="1"/>
  <c r="C987" i="1"/>
  <c r="B972" i="1"/>
  <c r="C972" i="1"/>
  <c r="B967" i="1"/>
  <c r="C967" i="1"/>
  <c r="C1063" i="1"/>
  <c r="B1063" i="1"/>
  <c r="B767" i="1"/>
  <c r="C767" i="1"/>
  <c r="B893" i="1"/>
  <c r="C893" i="1"/>
  <c r="B850" i="1"/>
  <c r="C850" i="1"/>
  <c r="C727" i="1"/>
  <c r="B727" i="1"/>
  <c r="B924" i="1"/>
  <c r="C924" i="1"/>
  <c r="C691" i="1"/>
  <c r="B691" i="1"/>
  <c r="B610" i="1"/>
  <c r="C610" i="1"/>
  <c r="B561" i="1"/>
  <c r="C561" i="1"/>
  <c r="C830" i="1"/>
  <c r="B830" i="1"/>
  <c r="B627" i="1"/>
  <c r="C627" i="1"/>
  <c r="C858" i="1"/>
  <c r="B858" i="1"/>
  <c r="C686" i="1"/>
  <c r="B686" i="1"/>
  <c r="C219" i="1"/>
  <c r="B219" i="1"/>
  <c r="C680" i="1"/>
  <c r="B680" i="1"/>
  <c r="B488" i="1"/>
  <c r="C488" i="1"/>
  <c r="B417" i="1"/>
  <c r="C417" i="1"/>
  <c r="C25" i="1"/>
  <c r="B25" i="1"/>
  <c r="B52" i="1"/>
  <c r="C52" i="1"/>
  <c r="B437" i="1"/>
  <c r="C437" i="1"/>
  <c r="C478" i="1"/>
  <c r="B478" i="1"/>
  <c r="B189" i="1"/>
  <c r="C189" i="1"/>
  <c r="B493" i="1"/>
  <c r="C493" i="1"/>
  <c r="B101" i="1"/>
  <c r="C101" i="1"/>
  <c r="B98" i="1"/>
  <c r="C98" i="1"/>
  <c r="C202" i="1"/>
  <c r="B202" i="1"/>
  <c r="C326" i="1"/>
  <c r="B326" i="1"/>
  <c r="C444" i="1"/>
  <c r="B444" i="1"/>
  <c r="B264" i="1"/>
  <c r="C264" i="1"/>
  <c r="B197" i="1"/>
  <c r="C197" i="1"/>
  <c r="B916" i="1"/>
  <c r="C916" i="1"/>
  <c r="B115" i="1"/>
  <c r="C115" i="1"/>
  <c r="B310" i="1"/>
  <c r="C310" i="1"/>
  <c r="B474" i="1"/>
  <c r="C474" i="1"/>
  <c r="B405" i="1"/>
  <c r="C405" i="1"/>
  <c r="C581" i="1"/>
  <c r="B581" i="1"/>
  <c r="C313" i="1"/>
  <c r="B313" i="1"/>
  <c r="B21" i="1"/>
  <c r="C21" i="1"/>
  <c r="C714" i="1"/>
  <c r="B714" i="1"/>
  <c r="C38" i="1"/>
  <c r="B38" i="1"/>
  <c r="C192" i="1"/>
  <c r="B192" i="1"/>
  <c r="C816" i="1"/>
  <c r="B816" i="1"/>
  <c r="B395" i="1"/>
  <c r="C395" i="1"/>
  <c r="B566" i="1"/>
  <c r="C566" i="1"/>
  <c r="B1218" i="1"/>
  <c r="C1218" i="1"/>
  <c r="B548" i="1"/>
  <c r="C548" i="1"/>
  <c r="C116" i="1"/>
  <c r="B116" i="1"/>
  <c r="B306" i="1"/>
  <c r="C306" i="1"/>
  <c r="C664" i="1"/>
  <c r="B664" i="1"/>
  <c r="C1128" i="1"/>
  <c r="B1128" i="1"/>
  <c r="B1053" i="1"/>
  <c r="C1053" i="1"/>
  <c r="B1358" i="1"/>
  <c r="C1358" i="1"/>
  <c r="B1106" i="1"/>
  <c r="C1106" i="1"/>
  <c r="B1293" i="1"/>
  <c r="C1293" i="1"/>
  <c r="B813" i="1"/>
  <c r="C813" i="1"/>
  <c r="B1068" i="1"/>
  <c r="C1068" i="1"/>
  <c r="B17" i="1"/>
  <c r="C17" i="1"/>
  <c r="C124" i="1"/>
  <c r="B124" i="1"/>
  <c r="B205" i="1"/>
  <c r="C205" i="1"/>
  <c r="B870" i="1"/>
  <c r="C870" i="1"/>
  <c r="B1065" i="1"/>
  <c r="C1065" i="1"/>
  <c r="C35" i="1"/>
  <c r="B35" i="1"/>
  <c r="C504" i="1"/>
  <c r="B504" i="1"/>
  <c r="B718" i="1"/>
  <c r="C718" i="1"/>
  <c r="C1266" i="1"/>
  <c r="B1266" i="1"/>
  <c r="B68" i="1"/>
  <c r="C68" i="1"/>
  <c r="B443" i="1"/>
  <c r="C443" i="1"/>
  <c r="B576" i="1"/>
  <c r="C576" i="1"/>
  <c r="C1151" i="1"/>
  <c r="B1151" i="1"/>
  <c r="C1707" i="1"/>
  <c r="B1707" i="1"/>
  <c r="C996" i="1"/>
  <c r="B996" i="1"/>
  <c r="B1224" i="1"/>
  <c r="C1224" i="1"/>
  <c r="B1297" i="1"/>
  <c r="C1297" i="1"/>
  <c r="C1610" i="1"/>
  <c r="B1610" i="1"/>
  <c r="C1204" i="1"/>
  <c r="B1204" i="1"/>
  <c r="C334" i="1"/>
  <c r="B334" i="1"/>
  <c r="C162" i="1"/>
  <c r="B162" i="1"/>
  <c r="B631" i="1"/>
  <c r="C631" i="1"/>
  <c r="C861" i="1"/>
  <c r="B861" i="1"/>
  <c r="B1427" i="1"/>
  <c r="C1427" i="1"/>
  <c r="C407" i="1"/>
  <c r="B407" i="1"/>
  <c r="B435" i="1"/>
  <c r="C435" i="1"/>
  <c r="B535" i="1"/>
  <c r="C535" i="1"/>
  <c r="B930" i="1"/>
  <c r="C930" i="1"/>
  <c r="C1295" i="1"/>
  <c r="B1295" i="1"/>
  <c r="C269" i="1"/>
  <c r="B269" i="1"/>
  <c r="C282" i="1"/>
  <c r="B282" i="1"/>
  <c r="B994" i="1"/>
  <c r="C994" i="1"/>
  <c r="B1096" i="1"/>
  <c r="C1096" i="1"/>
  <c r="C837" i="1"/>
  <c r="B837" i="1"/>
  <c r="C1196" i="1"/>
  <c r="B1196" i="1"/>
  <c r="C1931" i="1"/>
  <c r="B1931" i="1"/>
  <c r="C1857" i="1"/>
  <c r="B1857" i="1"/>
  <c r="B2195" i="1"/>
  <c r="C2195" i="1"/>
  <c r="B2475" i="1"/>
  <c r="C2475" i="1"/>
  <c r="B1917" i="1"/>
  <c r="C1917" i="1"/>
  <c r="B1963" i="1"/>
  <c r="C1963" i="1"/>
  <c r="B1821" i="1"/>
  <c r="C1821" i="1"/>
  <c r="B2012" i="1"/>
  <c r="C2012" i="1"/>
  <c r="B1813" i="1"/>
  <c r="C1813" i="1"/>
  <c r="C2248" i="1"/>
  <c r="B2248" i="1"/>
  <c r="B1444" i="1"/>
  <c r="C1444" i="1"/>
  <c r="B1831" i="1"/>
  <c r="C1831" i="1"/>
  <c r="C2240" i="1"/>
  <c r="B2240" i="1"/>
  <c r="C2154" i="1"/>
  <c r="B2154" i="1"/>
  <c r="C1493" i="1"/>
  <c r="B1493" i="1"/>
  <c r="B2002" i="1"/>
  <c r="C2002" i="1"/>
  <c r="B2015" i="1"/>
  <c r="C2015" i="1"/>
  <c r="C558" i="1"/>
  <c r="B558" i="1"/>
  <c r="C647" i="1"/>
  <c r="B647" i="1"/>
  <c r="B677" i="1"/>
  <c r="C677" i="1"/>
  <c r="B1249" i="1"/>
  <c r="C1249" i="1"/>
  <c r="B1368" i="1"/>
  <c r="C1368" i="1"/>
  <c r="C1081" i="1"/>
  <c r="B1081" i="1"/>
  <c r="C1589" i="1"/>
  <c r="B1589" i="1"/>
  <c r="C1981" i="1"/>
  <c r="B1981" i="1"/>
  <c r="B1741" i="1"/>
  <c r="C1741" i="1"/>
  <c r="C227" i="1"/>
  <c r="B227" i="1"/>
  <c r="B583" i="1"/>
  <c r="C583" i="1"/>
  <c r="B668" i="1"/>
  <c r="C668" i="1"/>
  <c r="B688" i="1"/>
  <c r="C688" i="1"/>
  <c r="B1252" i="1"/>
  <c r="C1252" i="1"/>
  <c r="C982" i="1"/>
  <c r="B982" i="1"/>
  <c r="B1126" i="1"/>
  <c r="C1126" i="1"/>
  <c r="C1611" i="1"/>
  <c r="B1611" i="1"/>
  <c r="B2077" i="1"/>
  <c r="C2077" i="1"/>
  <c r="B1811" i="1"/>
  <c r="C1811" i="1"/>
  <c r="C1646" i="1"/>
  <c r="B1646" i="1"/>
  <c r="C1606" i="1"/>
  <c r="B1606" i="1"/>
  <c r="C1729" i="1"/>
  <c r="B1729" i="1"/>
  <c r="C1572" i="1"/>
  <c r="B1572" i="1"/>
  <c r="B1929" i="1"/>
  <c r="C1929" i="1"/>
  <c r="C1768" i="1"/>
  <c r="B1768" i="1"/>
  <c r="B2257" i="1"/>
  <c r="C2257" i="1"/>
  <c r="C1536" i="1"/>
  <c r="B1536" i="1"/>
  <c r="B2019" i="1"/>
  <c r="C2019" i="1"/>
  <c r="C2474" i="1"/>
  <c r="B2474" i="1"/>
  <c r="C1640" i="1"/>
  <c r="B1640" i="1"/>
  <c r="B1437" i="1"/>
  <c r="C1437" i="1"/>
  <c r="C2271" i="1"/>
  <c r="B2271" i="1"/>
  <c r="B2151" i="1"/>
  <c r="C2151" i="1"/>
  <c r="B241" i="1"/>
  <c r="C241" i="1"/>
  <c r="B707" i="1"/>
  <c r="C707" i="1"/>
  <c r="B743" i="1"/>
  <c r="C743" i="1"/>
  <c r="C1036" i="1"/>
  <c r="B1036" i="1"/>
  <c r="C1766" i="1"/>
  <c r="B1766" i="1"/>
  <c r="B1738" i="1"/>
  <c r="C1738" i="1"/>
  <c r="B1438" i="1"/>
  <c r="C1438" i="1"/>
  <c r="B1696" i="1"/>
  <c r="C1696" i="1"/>
  <c r="B2438" i="1"/>
  <c r="C2438" i="1"/>
  <c r="C1601" i="1"/>
  <c r="B1601" i="1"/>
  <c r="C1459" i="1"/>
  <c r="B1459" i="1"/>
  <c r="C1694" i="1"/>
  <c r="B1694" i="1"/>
  <c r="B1789" i="1"/>
  <c r="C1789" i="1"/>
  <c r="C1797" i="1"/>
  <c r="B1797" i="1"/>
  <c r="B2239" i="1"/>
  <c r="C2239" i="1"/>
  <c r="B2499" i="1"/>
  <c r="C2499" i="1"/>
  <c r="C2455" i="1"/>
  <c r="B2455" i="1"/>
  <c r="B2487" i="1"/>
  <c r="C2487" i="1"/>
  <c r="C703" i="1"/>
  <c r="B703" i="1"/>
  <c r="B1327" i="1"/>
  <c r="C1327" i="1"/>
  <c r="C1048" i="1"/>
  <c r="B1048" i="1"/>
  <c r="B1625" i="1"/>
  <c r="C1625" i="1"/>
  <c r="C2120" i="1"/>
  <c r="B2120" i="1"/>
  <c r="B1851" i="1"/>
  <c r="C1851" i="1"/>
  <c r="C2396" i="1"/>
  <c r="B2396" i="1"/>
  <c r="C2449" i="1"/>
  <c r="B2449" i="1"/>
  <c r="C2402" i="1"/>
  <c r="B2402" i="1"/>
  <c r="B2450" i="1"/>
  <c r="C2450" i="1"/>
  <c r="B2388" i="1"/>
  <c r="C2388" i="1"/>
  <c r="C2314" i="1"/>
  <c r="B2314" i="1"/>
  <c r="C2416" i="1"/>
  <c r="B2416" i="1"/>
  <c r="B2469" i="1"/>
  <c r="C2469" i="1"/>
  <c r="B2379" i="1"/>
  <c r="C2379" i="1"/>
  <c r="B1946" i="1"/>
  <c r="C1946" i="1"/>
  <c r="B1987" i="1"/>
  <c r="C1987" i="1"/>
  <c r="B1699" i="1"/>
  <c r="C1699" i="1"/>
  <c r="B1937" i="1"/>
  <c r="C1937" i="1"/>
  <c r="C2131" i="1"/>
  <c r="B2131" i="1"/>
  <c r="C2385" i="1"/>
  <c r="B2385" i="1"/>
  <c r="B1719" i="1"/>
  <c r="C1719" i="1"/>
  <c r="C1600" i="1"/>
  <c r="B1600" i="1"/>
  <c r="C1698" i="1"/>
  <c r="B1698" i="1"/>
  <c r="C2230" i="1"/>
  <c r="B2230" i="1"/>
  <c r="C2054" i="1"/>
  <c r="B2054" i="1"/>
  <c r="B2252" i="1"/>
  <c r="C2252" i="1"/>
  <c r="B2099" i="1"/>
  <c r="C2099" i="1"/>
  <c r="C1443" i="1"/>
  <c r="B1443" i="1"/>
  <c r="C1453" i="1"/>
  <c r="B1453" i="1"/>
  <c r="C1836" i="1"/>
  <c r="B1836" i="1"/>
  <c r="C2095" i="1"/>
  <c r="B2095" i="1"/>
  <c r="B1756" i="1"/>
  <c r="C1756" i="1"/>
  <c r="B2068" i="1"/>
  <c r="C2068" i="1"/>
  <c r="C1370" i="1"/>
  <c r="B1370" i="1"/>
  <c r="C2112" i="1"/>
  <c r="B2112" i="1"/>
  <c r="C1620" i="1"/>
  <c r="B1620" i="1"/>
  <c r="C1912" i="1"/>
  <c r="B1912" i="1"/>
  <c r="B1691" i="1"/>
  <c r="C1691" i="1"/>
  <c r="C1317" i="1"/>
  <c r="B1317" i="1"/>
  <c r="C969" i="1"/>
  <c r="B969" i="1"/>
  <c r="C1594" i="1"/>
  <c r="B1594" i="1"/>
  <c r="B1734" i="1"/>
  <c r="C1734" i="1"/>
  <c r="B1414" i="1"/>
  <c r="C1414" i="1"/>
  <c r="B553" i="1"/>
  <c r="C553" i="1"/>
  <c r="C1129" i="1"/>
  <c r="B1129" i="1"/>
  <c r="B1056" i="1"/>
  <c r="C1056" i="1"/>
  <c r="C1371" i="1"/>
  <c r="B1371" i="1"/>
  <c r="C970" i="1"/>
  <c r="B970" i="1"/>
  <c r="B929" i="1"/>
  <c r="C929" i="1"/>
  <c r="C883" i="1"/>
  <c r="B883" i="1"/>
  <c r="C1057" i="1"/>
  <c r="B1057" i="1"/>
  <c r="B756" i="1"/>
  <c r="C756" i="1"/>
  <c r="C885" i="1"/>
  <c r="B885" i="1"/>
  <c r="C761" i="1"/>
  <c r="B761" i="1"/>
  <c r="C1328" i="1"/>
  <c r="B1328" i="1"/>
  <c r="C803" i="1"/>
  <c r="B803" i="1"/>
  <c r="C667" i="1"/>
  <c r="B667" i="1"/>
  <c r="C50" i="1"/>
  <c r="B50" i="1"/>
  <c r="B555" i="1"/>
  <c r="C555" i="1"/>
  <c r="B722" i="1"/>
  <c r="C722" i="1"/>
  <c r="B587" i="1"/>
  <c r="C587" i="1"/>
  <c r="B856" i="1"/>
  <c r="C856" i="1"/>
  <c r="B683" i="1"/>
  <c r="C683" i="1"/>
  <c r="B670" i="1"/>
  <c r="C670" i="1"/>
  <c r="C675" i="1"/>
  <c r="B675" i="1"/>
  <c r="C45" i="1"/>
  <c r="B45" i="1"/>
  <c r="B376" i="1"/>
  <c r="C376" i="1"/>
  <c r="C12" i="1"/>
  <c r="B12" i="1"/>
  <c r="B517" i="1"/>
  <c r="C517" i="1"/>
  <c r="B431" i="1"/>
  <c r="C431" i="1"/>
  <c r="B426" i="1"/>
  <c r="C426" i="1"/>
  <c r="B167" i="1"/>
  <c r="C167" i="1"/>
  <c r="C469" i="1"/>
  <c r="B469" i="1"/>
  <c r="C51" i="1"/>
  <c r="B51" i="1"/>
  <c r="B196" i="1"/>
  <c r="C196" i="1"/>
  <c r="B311" i="1"/>
  <c r="C311" i="1"/>
  <c r="C425" i="1"/>
  <c r="B425" i="1"/>
  <c r="B578" i="1"/>
  <c r="C578" i="1"/>
  <c r="C77" i="1"/>
  <c r="B77" i="1"/>
  <c r="B299" i="1"/>
  <c r="C299" i="1"/>
  <c r="C572" i="1"/>
  <c r="B572" i="1"/>
  <c r="B489" i="1"/>
  <c r="C489" i="1"/>
  <c r="B704" i="1"/>
  <c r="C704" i="1"/>
  <c r="B464" i="1"/>
  <c r="C464" i="1"/>
  <c r="B392" i="1"/>
  <c r="C392" i="1"/>
  <c r="B135" i="1"/>
  <c r="C135" i="1"/>
  <c r="B733" i="1"/>
  <c r="C733" i="1"/>
  <c r="C222" i="1"/>
  <c r="B222" i="1"/>
  <c r="B213" i="1"/>
  <c r="C213" i="1"/>
  <c r="C494" i="1"/>
  <c r="B494" i="1"/>
  <c r="B847" i="1"/>
  <c r="C847" i="1"/>
  <c r="B76" i="1"/>
  <c r="C76" i="1"/>
  <c r="B232" i="1"/>
  <c r="C232" i="1"/>
  <c r="B564" i="1"/>
  <c r="C564" i="1"/>
  <c r="C139" i="1"/>
  <c r="B139" i="1"/>
  <c r="C573" i="1"/>
  <c r="B573" i="1"/>
  <c r="C796" i="1"/>
  <c r="B796" i="1"/>
  <c r="B1374" i="1"/>
  <c r="C1374" i="1"/>
  <c r="B466" i="1"/>
  <c r="C466" i="1"/>
  <c r="C1076" i="1"/>
  <c r="B1076" i="1"/>
  <c r="B805" i="1"/>
  <c r="C805" i="1"/>
  <c r="B1049" i="1"/>
  <c r="C1049" i="1"/>
  <c r="B1040" i="1"/>
  <c r="C1040" i="1"/>
  <c r="B1581" i="1"/>
  <c r="C1581" i="1"/>
  <c r="C301" i="1"/>
  <c r="B301" i="1"/>
  <c r="B418" i="1"/>
  <c r="C418" i="1"/>
  <c r="B532" i="1"/>
  <c r="C532" i="1"/>
  <c r="B1237" i="1"/>
  <c r="C1237" i="1"/>
  <c r="C1375" i="1"/>
  <c r="B1375" i="1"/>
  <c r="C345" i="1"/>
  <c r="B345" i="1"/>
  <c r="C624" i="1"/>
  <c r="B624" i="1"/>
  <c r="C1242" i="1"/>
  <c r="B1242" i="1"/>
  <c r="B1012" i="1"/>
  <c r="C1012" i="1"/>
  <c r="C263" i="1"/>
  <c r="B263" i="1"/>
  <c r="B308" i="1"/>
  <c r="C308" i="1"/>
  <c r="C894" i="1"/>
  <c r="B894" i="1"/>
  <c r="B855" i="1"/>
  <c r="C855" i="1"/>
  <c r="B1077" i="1"/>
  <c r="C1077" i="1"/>
  <c r="C1283" i="1"/>
  <c r="B1283" i="1"/>
  <c r="C1562" i="1"/>
  <c r="B1562" i="1"/>
  <c r="B1428" i="1"/>
  <c r="C1428" i="1"/>
  <c r="B778" i="1"/>
  <c r="C778" i="1"/>
  <c r="C1228" i="1"/>
  <c r="B1228" i="1"/>
  <c r="B152" i="1"/>
  <c r="C152" i="1"/>
  <c r="B465" i="1"/>
  <c r="C465" i="1"/>
  <c r="B751" i="1"/>
  <c r="C751" i="1"/>
  <c r="B1212" i="1"/>
  <c r="C1212" i="1"/>
  <c r="C1050" i="1"/>
  <c r="B1050" i="1"/>
  <c r="B113" i="1"/>
  <c r="C113" i="1"/>
  <c r="C303" i="1"/>
  <c r="B303" i="1"/>
  <c r="C649" i="1"/>
  <c r="B649" i="1"/>
  <c r="B1119" i="1"/>
  <c r="C1119" i="1"/>
  <c r="C992" i="1"/>
  <c r="B992" i="1"/>
  <c r="B501" i="1"/>
  <c r="C501" i="1"/>
  <c r="C60" i="1"/>
  <c r="B60" i="1"/>
  <c r="B251" i="1"/>
  <c r="C251" i="1"/>
  <c r="C1306" i="1"/>
  <c r="B1306" i="1"/>
  <c r="C143" i="1"/>
  <c r="B143" i="1"/>
  <c r="B1519" i="1"/>
  <c r="C1519" i="1"/>
  <c r="C1452" i="1"/>
  <c r="B1452" i="1"/>
  <c r="B2092" i="1"/>
  <c r="C2092" i="1"/>
  <c r="C2060" i="1"/>
  <c r="B2060" i="1"/>
  <c r="C2308" i="1"/>
  <c r="B2308" i="1"/>
  <c r="C1471" i="1"/>
  <c r="B1471" i="1"/>
  <c r="C1716" i="1"/>
  <c r="B1716" i="1"/>
  <c r="C2282" i="1"/>
  <c r="B2282" i="1"/>
  <c r="C1470" i="1"/>
  <c r="B1470" i="1"/>
  <c r="C2090" i="1"/>
  <c r="B2090" i="1"/>
  <c r="B2505" i="1"/>
  <c r="C2505" i="1"/>
  <c r="C1761" i="1"/>
  <c r="B1761" i="1"/>
  <c r="C2114" i="1"/>
  <c r="B2114" i="1"/>
  <c r="C1984" i="1"/>
  <c r="B1984" i="1"/>
  <c r="B1812" i="1"/>
  <c r="C1812" i="1"/>
  <c r="C1632" i="1"/>
  <c r="B1632" i="1"/>
  <c r="C2380" i="1"/>
  <c r="B2380" i="1"/>
  <c r="B2420" i="1"/>
  <c r="C2420" i="1"/>
  <c r="B168" i="1"/>
  <c r="C168" i="1"/>
  <c r="C552" i="1"/>
  <c r="B552" i="1"/>
  <c r="B663" i="1"/>
  <c r="C663" i="1"/>
  <c r="B819" i="1"/>
  <c r="C819" i="1"/>
  <c r="B1352" i="1"/>
  <c r="C1352" i="1"/>
  <c r="C1486" i="1"/>
  <c r="B1486" i="1"/>
  <c r="C1886" i="1"/>
  <c r="B1886" i="1"/>
  <c r="C1686" i="1"/>
  <c r="B1686" i="1"/>
  <c r="C2221" i="1"/>
  <c r="B2221" i="1"/>
  <c r="B14" i="1"/>
  <c r="C14" i="1"/>
  <c r="B188" i="1"/>
  <c r="C188" i="1"/>
  <c r="B569" i="1"/>
  <c r="C569" i="1"/>
  <c r="B694" i="1"/>
  <c r="C694" i="1"/>
  <c r="B824" i="1"/>
  <c r="C824" i="1"/>
  <c r="B755" i="1"/>
  <c r="C755" i="1"/>
  <c r="C1492" i="1"/>
  <c r="B1492" i="1"/>
  <c r="C1897" i="1"/>
  <c r="B1897" i="1"/>
  <c r="C1749" i="1"/>
  <c r="B1749" i="1"/>
  <c r="B2223" i="1"/>
  <c r="C2223" i="1"/>
  <c r="B1578" i="1"/>
  <c r="C1578" i="1"/>
  <c r="B2194" i="1"/>
  <c r="C2194" i="1"/>
  <c r="C2103" i="1"/>
  <c r="B2103" i="1"/>
  <c r="C1543" i="1"/>
  <c r="B1543" i="1"/>
  <c r="B1365" i="1"/>
  <c r="C1365" i="1"/>
  <c r="B2220" i="1"/>
  <c r="C2220" i="1"/>
  <c r="C2104" i="1"/>
  <c r="B2104" i="1"/>
  <c r="C1455" i="1"/>
  <c r="B1455" i="1"/>
  <c r="B1754" i="1"/>
  <c r="C1754" i="1"/>
  <c r="C1750" i="1"/>
  <c r="B1750" i="1"/>
  <c r="B1921" i="1"/>
  <c r="C1921" i="1"/>
  <c r="B1816" i="1"/>
  <c r="C1816" i="1"/>
  <c r="B2155" i="1"/>
  <c r="C2155" i="1"/>
  <c r="B2404" i="1"/>
  <c r="C2404" i="1"/>
  <c r="C436" i="1"/>
  <c r="B436" i="1"/>
  <c r="B865" i="1"/>
  <c r="C865" i="1"/>
  <c r="C795" i="1"/>
  <c r="B795" i="1"/>
  <c r="B1244" i="1"/>
  <c r="C1244" i="1"/>
  <c r="C1285" i="1"/>
  <c r="B1285" i="1"/>
  <c r="C1941" i="1"/>
  <c r="B1941" i="1"/>
  <c r="C1636" i="1"/>
  <c r="B1636" i="1"/>
  <c r="C2186" i="1"/>
  <c r="B2186" i="1"/>
  <c r="C2445" i="1"/>
  <c r="B2445" i="1"/>
  <c r="C1181" i="1"/>
  <c r="B1181" i="1"/>
  <c r="B1673" i="1"/>
  <c r="C1673" i="1"/>
  <c r="B1892" i="1"/>
  <c r="C1892" i="1"/>
  <c r="C1955" i="1"/>
  <c r="B1955" i="1"/>
  <c r="B2153" i="1"/>
  <c r="C2153" i="1"/>
  <c r="B1815" i="1"/>
  <c r="C1815" i="1"/>
  <c r="C2464" i="1"/>
  <c r="B2464" i="1"/>
  <c r="B2390" i="1"/>
  <c r="C2390" i="1"/>
  <c r="C2302" i="1"/>
  <c r="B2302" i="1"/>
  <c r="C712" i="1"/>
  <c r="B712" i="1"/>
  <c r="C1235" i="1"/>
  <c r="B1235" i="1"/>
  <c r="B1377" i="1"/>
  <c r="C1377" i="1"/>
  <c r="B1926" i="1"/>
  <c r="C1926" i="1"/>
  <c r="B1936" i="1"/>
  <c r="C1936" i="1"/>
  <c r="B2241" i="1"/>
  <c r="C2241" i="1"/>
  <c r="B2497" i="1"/>
  <c r="C2497" i="1"/>
  <c r="B2377" i="1"/>
  <c r="C2377" i="1"/>
  <c r="B2440" i="1"/>
  <c r="C2440" i="1"/>
  <c r="C2345" i="1"/>
  <c r="B2345" i="1"/>
  <c r="B2364" i="1"/>
  <c r="C2364" i="1"/>
  <c r="B2414" i="1"/>
  <c r="C2414" i="1"/>
  <c r="B2331" i="1"/>
  <c r="C2331" i="1"/>
  <c r="C2399" i="1"/>
  <c r="B2399" i="1"/>
  <c r="B2354" i="1"/>
  <c r="C2354" i="1"/>
  <c r="C1871" i="1"/>
  <c r="B1871" i="1"/>
  <c r="B1808" i="1"/>
  <c r="C1808" i="1"/>
  <c r="C2251" i="1"/>
  <c r="B2251" i="1"/>
  <c r="B1910" i="1"/>
  <c r="C1910" i="1"/>
  <c r="B2128" i="1"/>
  <c r="C2128" i="1"/>
  <c r="B2382" i="1"/>
  <c r="C2382" i="1"/>
  <c r="B1656" i="1"/>
  <c r="C1656" i="1"/>
  <c r="C2253" i="1"/>
  <c r="B2253" i="1"/>
  <c r="C2306" i="1"/>
  <c r="B2306" i="1"/>
  <c r="B2217" i="1"/>
  <c r="C2217" i="1"/>
  <c r="C2033" i="1"/>
  <c r="B2033" i="1"/>
  <c r="B2219" i="1"/>
  <c r="C2219" i="1"/>
  <c r="B2096" i="1"/>
  <c r="C2096" i="1"/>
  <c r="C1401" i="1"/>
  <c r="B1401" i="1"/>
  <c r="C2111" i="1"/>
  <c r="B2111" i="1"/>
  <c r="B1818" i="1"/>
  <c r="C1818" i="1"/>
  <c r="C2091" i="1"/>
  <c r="B2091" i="1"/>
  <c r="C1751" i="1"/>
  <c r="B1751" i="1"/>
  <c r="B2036" i="1"/>
  <c r="C2036" i="1"/>
  <c r="C1560" i="1"/>
  <c r="B1560" i="1"/>
  <c r="C2079" i="1"/>
  <c r="B2079" i="1"/>
  <c r="C1609" i="1"/>
  <c r="B1609" i="1"/>
  <c r="C1901" i="1"/>
  <c r="B1901" i="1"/>
  <c r="B1661" i="1"/>
  <c r="C1661" i="1"/>
  <c r="C1206" i="1"/>
  <c r="B1206" i="1"/>
  <c r="B1322" i="1"/>
  <c r="C1322" i="1"/>
  <c r="B1509" i="1"/>
  <c r="C1509" i="1"/>
  <c r="B1677" i="1"/>
  <c r="C1677" i="1"/>
  <c r="B1398" i="1"/>
  <c r="C1398" i="1"/>
  <c r="B1318" i="1"/>
  <c r="C1318" i="1"/>
  <c r="B1098" i="1"/>
  <c r="C1098" i="1"/>
  <c r="B1010" i="1"/>
  <c r="C1010" i="1"/>
  <c r="C1320" i="1"/>
  <c r="B1320" i="1"/>
  <c r="B949" i="1"/>
  <c r="C949" i="1"/>
  <c r="B912" i="1"/>
  <c r="C912" i="1"/>
  <c r="C851" i="1"/>
  <c r="B851" i="1"/>
  <c r="B940" i="1"/>
  <c r="C940" i="1"/>
  <c r="C692" i="1"/>
  <c r="B692" i="1"/>
  <c r="B874" i="1"/>
  <c r="C874" i="1"/>
  <c r="C746" i="1"/>
  <c r="B746" i="1"/>
  <c r="B1234" i="1"/>
  <c r="C1234" i="1"/>
  <c r="C995" i="1"/>
  <c r="B995" i="1"/>
  <c r="B616" i="1"/>
  <c r="C616" i="1"/>
  <c r="C715" i="1"/>
  <c r="B715" i="1"/>
  <c r="B525" i="1"/>
  <c r="C525" i="1"/>
  <c r="B720" i="1"/>
  <c r="C720" i="1"/>
  <c r="C480" i="1"/>
  <c r="B480" i="1"/>
  <c r="C797" i="1"/>
  <c r="B797" i="1"/>
  <c r="B653" i="1"/>
  <c r="C653" i="1"/>
  <c r="C638" i="1"/>
  <c r="B638" i="1"/>
  <c r="B643" i="1"/>
  <c r="C643" i="1"/>
  <c r="C468" i="1"/>
  <c r="B468" i="1"/>
  <c r="C302" i="1"/>
  <c r="B302" i="1"/>
  <c r="B429" i="1"/>
  <c r="C429" i="1"/>
  <c r="B487" i="1"/>
  <c r="C487" i="1"/>
  <c r="B357" i="1"/>
  <c r="C357" i="1"/>
  <c r="B388" i="1"/>
  <c r="C388" i="1"/>
  <c r="C164" i="1"/>
  <c r="B164" i="1"/>
  <c r="B445" i="1"/>
  <c r="C445" i="1"/>
  <c r="C70" i="1"/>
  <c r="B70" i="1"/>
  <c r="B42" i="1"/>
  <c r="C42" i="1"/>
  <c r="C121" i="1"/>
  <c r="B121" i="1"/>
  <c r="B283" i="1"/>
  <c r="C283" i="1"/>
  <c r="B317" i="1"/>
  <c r="C317" i="1"/>
  <c r="B5" i="1"/>
  <c r="C5" i="1"/>
  <c r="C625" i="1"/>
  <c r="B625" i="1"/>
  <c r="B340" i="1"/>
  <c r="C340" i="1"/>
  <c r="C401" i="1"/>
  <c r="B401" i="1"/>
  <c r="C297" i="1"/>
  <c r="B297" i="1"/>
  <c r="B421" i="1"/>
  <c r="C421" i="1"/>
  <c r="C708" i="1"/>
  <c r="B708" i="1"/>
  <c r="C669" i="1"/>
  <c r="B669" i="1"/>
  <c r="B285" i="1"/>
  <c r="C285" i="1"/>
  <c r="C206" i="1"/>
  <c r="B206" i="1"/>
  <c r="C958" i="1"/>
  <c r="B958" i="1"/>
  <c r="C673" i="1"/>
  <c r="B673" i="1"/>
  <c r="C424" i="1"/>
  <c r="B424" i="1"/>
  <c r="C119" i="1"/>
  <c r="B119" i="1"/>
  <c r="B674" i="1"/>
  <c r="C674" i="1"/>
  <c r="C377" i="1"/>
  <c r="B377" i="1"/>
  <c r="B450" i="1"/>
  <c r="C450" i="1"/>
  <c r="C1020" i="1"/>
  <c r="B1020" i="1"/>
  <c r="C439" i="1"/>
  <c r="B439" i="1"/>
  <c r="C84" i="1"/>
  <c r="B84" i="1"/>
  <c r="B323" i="1"/>
  <c r="C323" i="1"/>
  <c r="B884" i="1"/>
  <c r="C884" i="1"/>
  <c r="C349" i="1"/>
  <c r="B349" i="1"/>
  <c r="C732" i="1"/>
  <c r="B732" i="1"/>
  <c r="B945" i="1"/>
  <c r="C945" i="1"/>
  <c r="C1534" i="1"/>
  <c r="B1534" i="1"/>
  <c r="B1104" i="1"/>
  <c r="C1104" i="1"/>
  <c r="C1291" i="1"/>
  <c r="B1291" i="1"/>
  <c r="C1035" i="1"/>
  <c r="B1035" i="1"/>
  <c r="C1532" i="1"/>
  <c r="B1532" i="1"/>
  <c r="B1324" i="1"/>
  <c r="C1324" i="1"/>
  <c r="B1227" i="1"/>
  <c r="C1227" i="1"/>
  <c r="B247" i="1"/>
  <c r="C247" i="1"/>
  <c r="C428" i="1"/>
  <c r="B428" i="1"/>
  <c r="C965" i="1"/>
  <c r="B965" i="1"/>
  <c r="B1298" i="1"/>
  <c r="C1298" i="1"/>
  <c r="B194" i="1"/>
  <c r="C194" i="1"/>
  <c r="B27" i="1"/>
  <c r="C27" i="1"/>
  <c r="B1006" i="1"/>
  <c r="C1006" i="1"/>
  <c r="C952" i="1"/>
  <c r="B952" i="1"/>
  <c r="C1201" i="1"/>
  <c r="B1201" i="1"/>
  <c r="B59" i="1"/>
  <c r="C59" i="1"/>
  <c r="B210" i="1"/>
  <c r="C210" i="1"/>
  <c r="C472" i="1"/>
  <c r="B472" i="1"/>
  <c r="B947" i="1"/>
  <c r="C947" i="1"/>
  <c r="B1191" i="1"/>
  <c r="C1191" i="1"/>
  <c r="C1423" i="1"/>
  <c r="B1423" i="1"/>
  <c r="C1169" i="1"/>
  <c r="B1169" i="1"/>
  <c r="C1116" i="1"/>
  <c r="B1116" i="1"/>
  <c r="B863" i="1"/>
  <c r="C863" i="1"/>
  <c r="B1060" i="1"/>
  <c r="C1060" i="1"/>
  <c r="C369" i="1"/>
  <c r="B369" i="1"/>
  <c r="C198" i="1"/>
  <c r="B198" i="1"/>
  <c r="C931" i="1"/>
  <c r="B931" i="1"/>
  <c r="B864" i="1"/>
  <c r="C864" i="1"/>
  <c r="B1446" i="1"/>
  <c r="C1446" i="1"/>
  <c r="C99" i="1"/>
  <c r="B99" i="1"/>
  <c r="B549" i="1"/>
  <c r="C549" i="1"/>
  <c r="C735" i="1"/>
  <c r="B735" i="1"/>
  <c r="B1367" i="1"/>
  <c r="C1367" i="1"/>
  <c r="B1482" i="1"/>
  <c r="C1482" i="1"/>
  <c r="B181" i="1"/>
  <c r="C181" i="1"/>
  <c r="C268" i="1"/>
  <c r="B268" i="1"/>
  <c r="C711" i="1"/>
  <c r="B711" i="1"/>
  <c r="C753" i="1"/>
  <c r="B753" i="1"/>
  <c r="C1062" i="1"/>
  <c r="B1062" i="1"/>
  <c r="C1771" i="1"/>
  <c r="B1771" i="1"/>
  <c r="B1742" i="1"/>
  <c r="C1742" i="1"/>
  <c r="B1478" i="1"/>
  <c r="C1478" i="1"/>
  <c r="B1717" i="1"/>
  <c r="C1717" i="1"/>
  <c r="B2435" i="1"/>
  <c r="C2435" i="1"/>
  <c r="B1786" i="1"/>
  <c r="C1786" i="1"/>
  <c r="B2236" i="1"/>
  <c r="C2236" i="1"/>
  <c r="C1974" i="1"/>
  <c r="B1974" i="1"/>
  <c r="C1621" i="1"/>
  <c r="B1621" i="1"/>
  <c r="B1944" i="1"/>
  <c r="C1944" i="1"/>
  <c r="C1935" i="1"/>
  <c r="B1935" i="1"/>
  <c r="B1828" i="1"/>
  <c r="C1828" i="1"/>
  <c r="B1752" i="1"/>
  <c r="C1752" i="1"/>
  <c r="B1826" i="1"/>
  <c r="C1826" i="1"/>
  <c r="B1667" i="1"/>
  <c r="C1667" i="1"/>
  <c r="B2010" i="1"/>
  <c r="C2010" i="1"/>
  <c r="C2045" i="1"/>
  <c r="B2045" i="1"/>
  <c r="B2085" i="1"/>
  <c r="C2085" i="1"/>
  <c r="B342" i="1"/>
  <c r="C342" i="1"/>
  <c r="C533" i="1"/>
  <c r="B533" i="1"/>
  <c r="C988" i="1"/>
  <c r="B988" i="1"/>
  <c r="C1088" i="1"/>
  <c r="B1088" i="1"/>
  <c r="C1366" i="1"/>
  <c r="B1366" i="1"/>
  <c r="C1416" i="1"/>
  <c r="B1416" i="1"/>
  <c r="B2160" i="1"/>
  <c r="C2160" i="1"/>
  <c r="B2062" i="1"/>
  <c r="C2062" i="1"/>
  <c r="B1866" i="1"/>
  <c r="C1866" i="1"/>
  <c r="B178" i="1"/>
  <c r="C178" i="1"/>
  <c r="C371" i="1"/>
  <c r="B371" i="1"/>
  <c r="C615" i="1"/>
  <c r="B615" i="1"/>
  <c r="C990" i="1"/>
  <c r="B990" i="1"/>
  <c r="C1095" i="1"/>
  <c r="B1095" i="1"/>
  <c r="C1406" i="1"/>
  <c r="B1406" i="1"/>
  <c r="B1469" i="1"/>
  <c r="C1469" i="1"/>
  <c r="C2167" i="1"/>
  <c r="B2167" i="1"/>
  <c r="C2106" i="1"/>
  <c r="B2106" i="1"/>
  <c r="B1879" i="1"/>
  <c r="C1879" i="1"/>
  <c r="C1765" i="1"/>
  <c r="B1765" i="1"/>
  <c r="C2316" i="1"/>
  <c r="B2316" i="1"/>
  <c r="B1705" i="1"/>
  <c r="C1705" i="1"/>
  <c r="B1908" i="1"/>
  <c r="C1908" i="1"/>
  <c r="B1784" i="1"/>
  <c r="C1784" i="1"/>
  <c r="C2071" i="1"/>
  <c r="B2071" i="1"/>
  <c r="B2318" i="1"/>
  <c r="C2318" i="1"/>
  <c r="B1481" i="1"/>
  <c r="C1481" i="1"/>
  <c r="B2247" i="1"/>
  <c r="C2247" i="1"/>
  <c r="B2163" i="1"/>
  <c r="C2163" i="1"/>
  <c r="B2140" i="1"/>
  <c r="C2140" i="1"/>
  <c r="B2042" i="1"/>
  <c r="C2042" i="1"/>
  <c r="C1932" i="1"/>
  <c r="B1932" i="1"/>
  <c r="B2356" i="1"/>
  <c r="C2356" i="1"/>
  <c r="B590" i="1"/>
  <c r="C590" i="1"/>
  <c r="B973" i="1"/>
  <c r="C973" i="1"/>
  <c r="B1079" i="1"/>
  <c r="C1079" i="1"/>
  <c r="C1379" i="1"/>
  <c r="B1379" i="1"/>
  <c r="C1495" i="1"/>
  <c r="B1495" i="1"/>
  <c r="B1433" i="1"/>
  <c r="C1433" i="1"/>
  <c r="C2063" i="1"/>
  <c r="B2063" i="1"/>
  <c r="C2481" i="1"/>
  <c r="B2481" i="1"/>
  <c r="C800" i="1"/>
  <c r="B800" i="1"/>
  <c r="B961" i="1"/>
  <c r="C961" i="1"/>
  <c r="C1177" i="1"/>
  <c r="B1177" i="1"/>
  <c r="B2053" i="1"/>
  <c r="C2053" i="1"/>
  <c r="C1431" i="1"/>
  <c r="B1431" i="1"/>
  <c r="B1848" i="1"/>
  <c r="C1848" i="1"/>
  <c r="B2198" i="1"/>
  <c r="C2198" i="1"/>
  <c r="B2413" i="1"/>
  <c r="C2413" i="1"/>
  <c r="B2482" i="1"/>
  <c r="C2482" i="1"/>
  <c r="B2350" i="1"/>
  <c r="C2350" i="1"/>
  <c r="B1059" i="1"/>
  <c r="C1059" i="1"/>
  <c r="C1141" i="1"/>
  <c r="B1141" i="1"/>
  <c r="B1681" i="1"/>
  <c r="C1681" i="1"/>
  <c r="C2176" i="1"/>
  <c r="B2176" i="1"/>
  <c r="B2268" i="1"/>
  <c r="C2268" i="1"/>
  <c r="C2486" i="1"/>
  <c r="B2486" i="1"/>
  <c r="B2310" i="1"/>
  <c r="C2310" i="1"/>
  <c r="B2389" i="1"/>
  <c r="C2389" i="1"/>
  <c r="B2342" i="1"/>
  <c r="C2342" i="1"/>
  <c r="B2502" i="1"/>
  <c r="C2502" i="1"/>
  <c r="C2358" i="1"/>
  <c r="B2358" i="1"/>
  <c r="C2366" i="1"/>
  <c r="B2366" i="1"/>
  <c r="B2305" i="1"/>
  <c r="C2305" i="1"/>
  <c r="B2325" i="1"/>
  <c r="C2325" i="1"/>
  <c r="B2267" i="1"/>
  <c r="C2267" i="1"/>
  <c r="B1849" i="1"/>
  <c r="C1849" i="1"/>
  <c r="B1630" i="1"/>
  <c r="C1630" i="1"/>
  <c r="B2234" i="1"/>
  <c r="C2234" i="1"/>
  <c r="C1894" i="1"/>
  <c r="B1894" i="1"/>
  <c r="B2075" i="1"/>
  <c r="C2075" i="1"/>
  <c r="C2256" i="1"/>
  <c r="B2256" i="1"/>
  <c r="B2291" i="1"/>
  <c r="C2291" i="1"/>
  <c r="C2250" i="1"/>
  <c r="B2250" i="1"/>
  <c r="B2284" i="1"/>
  <c r="C2284" i="1"/>
  <c r="B2199" i="1"/>
  <c r="C2199" i="1"/>
  <c r="B1993" i="1"/>
  <c r="C1993" i="1"/>
  <c r="B2201" i="1"/>
  <c r="C2201" i="1"/>
  <c r="C2037" i="1"/>
  <c r="B2037" i="1"/>
  <c r="B1596" i="1"/>
  <c r="C1596" i="1"/>
  <c r="C2101" i="1"/>
  <c r="B2101" i="1"/>
  <c r="C1804" i="1"/>
  <c r="B1804" i="1"/>
  <c r="B2080" i="1"/>
  <c r="C2080" i="1"/>
  <c r="B1548" i="1"/>
  <c r="C1548" i="1"/>
  <c r="B1971" i="1"/>
  <c r="C1971" i="1"/>
  <c r="B1557" i="1"/>
  <c r="C1557" i="1"/>
  <c r="C2040" i="1"/>
  <c r="B2040" i="1"/>
  <c r="C1587" i="1"/>
  <c r="B1587" i="1"/>
  <c r="C1889" i="1"/>
  <c r="B1889" i="1"/>
  <c r="B1641" i="1"/>
  <c r="C1641" i="1"/>
  <c r="C1134" i="1"/>
  <c r="B1134" i="1"/>
  <c r="C1258" i="1"/>
  <c r="B1258" i="1"/>
  <c r="B1496" i="1"/>
  <c r="C1496" i="1"/>
  <c r="B1672" i="1"/>
  <c r="C1672" i="1"/>
  <c r="B1395" i="1"/>
  <c r="C1395" i="1"/>
  <c r="C1153" i="1"/>
  <c r="B1153" i="1"/>
  <c r="C1392" i="1"/>
  <c r="B1392" i="1"/>
  <c r="C1598" i="1"/>
  <c r="B1598" i="1"/>
  <c r="B1270" i="1"/>
  <c r="C1270" i="1"/>
  <c r="B881" i="1"/>
  <c r="C881" i="1"/>
  <c r="B762" i="1"/>
  <c r="C762" i="1"/>
  <c r="C839" i="1"/>
  <c r="B839" i="1"/>
  <c r="B914" i="1"/>
  <c r="C914" i="1"/>
  <c r="C682" i="1"/>
  <c r="B682" i="1"/>
  <c r="C868" i="1"/>
  <c r="B868" i="1"/>
  <c r="C658" i="1"/>
  <c r="B658" i="1"/>
  <c r="C1226" i="1"/>
  <c r="B1226" i="1"/>
  <c r="B934" i="1"/>
  <c r="C934" i="1"/>
  <c r="B562" i="1"/>
  <c r="C562" i="1"/>
  <c r="B679" i="1"/>
  <c r="C679" i="1"/>
  <c r="C513" i="1"/>
  <c r="B513" i="1"/>
  <c r="C701" i="1"/>
  <c r="B701" i="1"/>
  <c r="C413" i="1"/>
  <c r="B413" i="1"/>
  <c r="C726" i="1"/>
  <c r="B726" i="1"/>
  <c r="B645" i="1"/>
  <c r="C645" i="1"/>
  <c r="C621" i="1"/>
  <c r="B621" i="1"/>
  <c r="B626" i="1"/>
  <c r="C626" i="1"/>
  <c r="C415" i="1"/>
  <c r="B415" i="1"/>
  <c r="C294" i="1"/>
  <c r="B294" i="1"/>
  <c r="C419" i="1"/>
  <c r="B419" i="1"/>
  <c r="C461" i="1"/>
  <c r="B461" i="1"/>
  <c r="C296" i="1"/>
  <c r="B296" i="1"/>
  <c r="B375" i="1"/>
  <c r="C375" i="1"/>
  <c r="B131" i="1"/>
  <c r="C131" i="1"/>
  <c r="C442" i="1"/>
  <c r="B442" i="1"/>
  <c r="B56" i="1"/>
  <c r="C56" i="1"/>
  <c r="C31" i="1"/>
  <c r="B31" i="1"/>
  <c r="C92" i="1"/>
  <c r="B92" i="1"/>
  <c r="C262" i="1"/>
  <c r="B262" i="1"/>
  <c r="B314" i="1"/>
  <c r="C314" i="1"/>
  <c r="C359" i="1"/>
  <c r="B359" i="1"/>
  <c r="C94" i="1"/>
  <c r="B94" i="1"/>
  <c r="C221" i="1"/>
  <c r="B221" i="1"/>
  <c r="C72" i="1"/>
  <c r="B72" i="1"/>
  <c r="C687" i="1"/>
  <c r="B687" i="1"/>
  <c r="B15" i="1"/>
  <c r="C15" i="1"/>
  <c r="B93" i="1"/>
  <c r="C93" i="1"/>
  <c r="B623" i="1"/>
  <c r="C623" i="1"/>
  <c r="B817" i="1"/>
  <c r="C817" i="1"/>
  <c r="B391" i="1"/>
  <c r="C391" i="1"/>
  <c r="B170" i="1"/>
  <c r="C170" i="1"/>
  <c r="B943" i="1"/>
  <c r="C943" i="1"/>
  <c r="B163" i="1"/>
  <c r="C163" i="1"/>
  <c r="B284" i="1"/>
  <c r="C284" i="1"/>
  <c r="C936" i="1"/>
  <c r="B936" i="1"/>
  <c r="B173" i="1"/>
  <c r="C173" i="1"/>
  <c r="C452" i="1"/>
  <c r="B452" i="1"/>
  <c r="B1278" i="1"/>
  <c r="C1278" i="1"/>
  <c r="B1281" i="1"/>
  <c r="C1281" i="1"/>
  <c r="B790" i="1"/>
  <c r="C790" i="1"/>
  <c r="B1029" i="1"/>
  <c r="C1029" i="1"/>
  <c r="C1310" i="1"/>
  <c r="B1310" i="1"/>
  <c r="C1205" i="1"/>
  <c r="B1205" i="1"/>
  <c r="C1069" i="1"/>
  <c r="B1069" i="1"/>
  <c r="B1591" i="1"/>
  <c r="C1591" i="1"/>
  <c r="C534" i="1"/>
  <c r="B534" i="1"/>
  <c r="B888" i="1"/>
  <c r="C888" i="1"/>
  <c r="C1046" i="1"/>
  <c r="B1046" i="1"/>
  <c r="C1624" i="1"/>
  <c r="B1624" i="1"/>
  <c r="C508" i="1"/>
  <c r="B508" i="1"/>
  <c r="B379" i="1"/>
  <c r="C379" i="1"/>
  <c r="C648" i="1"/>
  <c r="B648" i="1"/>
  <c r="B1130" i="1"/>
  <c r="C1130" i="1"/>
  <c r="C1658" i="1"/>
  <c r="B1658" i="1"/>
  <c r="B318" i="1"/>
  <c r="C318" i="1"/>
  <c r="B495" i="1"/>
  <c r="C495" i="1"/>
  <c r="C580" i="1"/>
  <c r="B580" i="1"/>
  <c r="B1263" i="1"/>
  <c r="C1263" i="1"/>
  <c r="B1457" i="1"/>
  <c r="C1457" i="1"/>
  <c r="B1085" i="1"/>
  <c r="C1085" i="1"/>
  <c r="C705" i="1"/>
  <c r="B705" i="1"/>
  <c r="B1150" i="1"/>
  <c r="C1150" i="1"/>
  <c r="C1354" i="1"/>
  <c r="B1354" i="1"/>
  <c r="B1208" i="1"/>
  <c r="C1208" i="1"/>
  <c r="B125" i="1"/>
  <c r="C125" i="1"/>
  <c r="B123" i="1"/>
  <c r="C123" i="1"/>
  <c r="C699" i="1"/>
  <c r="B699" i="1"/>
  <c r="C1277" i="1"/>
  <c r="B1277" i="1"/>
  <c r="B1155" i="1"/>
  <c r="C1155" i="1"/>
  <c r="B333" i="1"/>
  <c r="C333" i="1"/>
  <c r="C724" i="1"/>
  <c r="B724" i="1"/>
  <c r="B922" i="1"/>
  <c r="C922" i="1"/>
  <c r="B1520" i="1"/>
  <c r="C1520" i="1"/>
  <c r="B65" i="1"/>
  <c r="C65" i="1"/>
  <c r="B355" i="1"/>
  <c r="C355" i="1"/>
  <c r="C447" i="1"/>
  <c r="B447" i="1"/>
  <c r="C869" i="1"/>
  <c r="B869" i="1"/>
  <c r="B917" i="1"/>
  <c r="C917" i="1"/>
  <c r="C1247" i="1"/>
  <c r="B1247" i="1"/>
  <c r="C1289" i="1"/>
  <c r="B1289" i="1"/>
  <c r="C1997" i="1"/>
  <c r="B1997" i="1"/>
  <c r="B1639" i="1"/>
  <c r="C1639" i="1"/>
  <c r="C2215" i="1"/>
  <c r="B2215" i="1"/>
  <c r="B1714" i="1"/>
  <c r="C1714" i="1"/>
  <c r="B2051" i="1"/>
  <c r="C2051" i="1"/>
  <c r="C1890" i="1"/>
  <c r="B1890" i="1"/>
  <c r="B1683" i="1"/>
  <c r="C1683" i="1"/>
  <c r="C1579" i="1"/>
  <c r="B1579" i="1"/>
  <c r="B2319" i="1"/>
  <c r="C2319" i="1"/>
  <c r="C2333" i="1"/>
  <c r="B2333" i="1"/>
  <c r="C1983" i="1"/>
  <c r="B1983" i="1"/>
  <c r="C1898" i="1"/>
  <c r="B1898" i="1"/>
  <c r="B2269" i="1"/>
  <c r="C2269" i="1"/>
  <c r="C2437" i="1"/>
  <c r="B2437" i="1"/>
  <c r="B1582" i="1"/>
  <c r="C1582" i="1"/>
  <c r="C1964" i="1"/>
  <c r="B1964" i="1"/>
  <c r="B1727" i="1"/>
  <c r="C1727" i="1"/>
  <c r="C174" i="1"/>
  <c r="B174" i="1"/>
  <c r="C822" i="1"/>
  <c r="B822" i="1"/>
  <c r="B983" i="1"/>
  <c r="C983" i="1"/>
  <c r="B1360" i="1"/>
  <c r="C1360" i="1"/>
  <c r="B1385" i="1"/>
  <c r="C1385" i="1"/>
  <c r="C1855" i="1"/>
  <c r="B1855" i="1"/>
  <c r="B1763" i="1"/>
  <c r="C1763" i="1"/>
  <c r="C1887" i="1"/>
  <c r="B1887" i="1"/>
  <c r="C1799" i="1"/>
  <c r="B1799" i="1"/>
  <c r="C128" i="1"/>
  <c r="B128" i="1"/>
  <c r="B193" i="1"/>
  <c r="C193" i="1"/>
  <c r="B828" i="1"/>
  <c r="C828" i="1"/>
  <c r="C1007" i="1"/>
  <c r="B1007" i="1"/>
  <c r="C556" i="1"/>
  <c r="B556" i="1"/>
  <c r="B1387" i="1"/>
  <c r="C1387" i="1"/>
  <c r="B1881" i="1"/>
  <c r="C1881" i="1"/>
  <c r="B1769" i="1"/>
  <c r="C1769" i="1"/>
  <c r="B1948" i="1"/>
  <c r="C1948" i="1"/>
  <c r="B1920" i="1"/>
  <c r="C1920" i="1"/>
  <c r="C2086" i="1"/>
  <c r="B2086" i="1"/>
  <c r="C2108" i="1"/>
  <c r="B2108" i="1"/>
  <c r="B2213" i="1"/>
  <c r="C2213" i="1"/>
  <c r="B2121" i="1"/>
  <c r="C2121" i="1"/>
  <c r="B2014" i="1"/>
  <c r="C2014" i="1"/>
  <c r="B1839" i="1"/>
  <c r="C1839" i="1"/>
  <c r="C2442" i="1"/>
  <c r="B2442" i="1"/>
  <c r="B1854" i="1"/>
  <c r="C1854" i="1"/>
  <c r="B1724" i="1"/>
  <c r="C1724" i="1"/>
  <c r="B1732" i="1"/>
  <c r="C1732" i="1"/>
  <c r="C1731" i="1"/>
  <c r="B1731" i="1"/>
  <c r="C1425" i="1"/>
  <c r="B1425" i="1"/>
  <c r="B1597" i="1"/>
  <c r="C1597" i="1"/>
  <c r="C2423" i="1"/>
  <c r="B2423" i="1"/>
  <c r="C614" i="1"/>
  <c r="B614" i="1"/>
  <c r="B604" i="1"/>
  <c r="C604" i="1"/>
  <c r="B1304" i="1"/>
  <c r="C1304" i="1"/>
  <c r="C1483" i="1"/>
  <c r="B1483" i="1"/>
  <c r="B963" i="1"/>
  <c r="C963" i="1"/>
  <c r="C1511" i="1"/>
  <c r="B1511" i="1"/>
  <c r="B1844" i="1"/>
  <c r="C1844" i="1"/>
  <c r="C1842" i="1"/>
  <c r="B1842" i="1"/>
  <c r="B1041" i="1"/>
  <c r="C1041" i="1"/>
  <c r="B1282" i="1"/>
  <c r="C1282" i="1"/>
  <c r="C1100" i="1"/>
  <c r="B1100" i="1"/>
  <c r="C1473" i="1"/>
  <c r="B1473" i="1"/>
  <c r="B1531" i="1"/>
  <c r="C1531" i="1"/>
  <c r="B2265" i="1"/>
  <c r="C2265" i="1"/>
  <c r="C1795" i="1"/>
  <c r="B1795" i="1"/>
  <c r="B2283" i="1"/>
  <c r="C2283" i="1"/>
  <c r="B2458" i="1"/>
  <c r="C2458" i="1"/>
  <c r="C2446" i="1"/>
  <c r="B2446" i="1"/>
  <c r="B1207" i="1"/>
  <c r="C1207" i="1"/>
  <c r="B1456" i="1"/>
  <c r="C1456" i="1"/>
  <c r="B1627" i="1"/>
  <c r="C1627" i="1"/>
  <c r="C1690" i="1"/>
  <c r="B1690" i="1"/>
  <c r="B1728" i="1"/>
  <c r="C1728" i="1"/>
  <c r="B1792" i="1"/>
  <c r="C1792" i="1"/>
  <c r="B2353" i="1"/>
  <c r="C2353" i="1"/>
  <c r="B2320" i="1"/>
  <c r="C2320" i="1"/>
  <c r="C2457" i="1"/>
  <c r="B2457" i="1"/>
  <c r="C2478" i="1"/>
  <c r="B2478" i="1"/>
  <c r="C2292" i="1"/>
  <c r="B2292" i="1"/>
  <c r="C2317" i="1"/>
  <c r="B2317" i="1"/>
  <c r="B2456" i="1"/>
  <c r="C2456" i="1"/>
  <c r="C2307" i="1"/>
  <c r="B2307" i="1"/>
  <c r="C2249" i="1"/>
  <c r="B2249" i="1"/>
  <c r="C1846" i="1"/>
  <c r="B1846" i="1"/>
  <c r="C2254" i="1"/>
  <c r="B2254" i="1"/>
  <c r="C2180" i="1"/>
  <c r="B2180" i="1"/>
  <c r="B1814" i="1"/>
  <c r="C1814" i="1"/>
  <c r="C2020" i="1"/>
  <c r="B2020" i="1"/>
  <c r="B2144" i="1"/>
  <c r="C2144" i="1"/>
  <c r="B2273" i="1"/>
  <c r="C2273" i="1"/>
  <c r="B2208" i="1"/>
  <c r="C2208" i="1"/>
  <c r="C2233" i="1"/>
  <c r="B2233" i="1"/>
  <c r="C2127" i="1"/>
  <c r="B2127" i="1"/>
  <c r="B1933" i="1"/>
  <c r="C1933" i="1"/>
  <c r="C2139" i="1"/>
  <c r="B2139" i="1"/>
  <c r="B2005" i="1"/>
  <c r="C2005" i="1"/>
  <c r="C1524" i="1"/>
  <c r="B1524" i="1"/>
  <c r="B2007" i="1"/>
  <c r="C2007" i="1"/>
  <c r="B1692" i="1"/>
  <c r="C1692" i="1"/>
  <c r="B2022" i="1"/>
  <c r="C2022" i="1"/>
  <c r="B1545" i="1"/>
  <c r="C1545" i="1"/>
  <c r="C1922" i="1"/>
  <c r="B1922" i="1"/>
  <c r="C1510" i="1"/>
  <c r="B1510" i="1"/>
  <c r="C2016" i="1"/>
  <c r="B2016" i="1"/>
  <c r="C1512" i="1"/>
  <c r="B1512" i="1"/>
  <c r="C1834" i="1"/>
  <c r="B1834" i="1"/>
  <c r="B1638" i="1"/>
  <c r="C1638" i="1"/>
  <c r="C989" i="1"/>
  <c r="B989" i="1"/>
  <c r="B1256" i="1"/>
  <c r="C1256" i="1"/>
  <c r="B1393" i="1"/>
  <c r="C1393" i="1"/>
  <c r="C1660" i="1"/>
  <c r="B1660" i="1"/>
  <c r="C1390" i="1"/>
  <c r="B1390" i="1"/>
  <c r="B1147" i="1"/>
  <c r="C1147" i="1"/>
  <c r="B1216" i="1"/>
  <c r="C1216" i="1"/>
  <c r="B1593" i="1"/>
  <c r="C1593" i="1"/>
  <c r="B1240" i="1"/>
  <c r="C1240" i="1"/>
  <c r="C829" i="1"/>
  <c r="B829" i="1"/>
  <c r="C1386" i="1"/>
  <c r="B1386" i="1"/>
  <c r="B836" i="1"/>
  <c r="C836" i="1"/>
  <c r="C902" i="1"/>
  <c r="B902" i="1"/>
  <c r="B1359" i="1"/>
  <c r="C1359" i="1"/>
  <c r="B764" i="1"/>
  <c r="C764" i="1"/>
  <c r="C551" i="1"/>
  <c r="B551" i="1"/>
  <c r="B1073" i="1"/>
  <c r="C1073" i="1"/>
  <c r="C892" i="1"/>
  <c r="B892" i="1"/>
  <c r="C544" i="1"/>
  <c r="B544" i="1"/>
  <c r="B598" i="1"/>
  <c r="C598" i="1"/>
  <c r="C148" i="1"/>
  <c r="B148" i="1"/>
  <c r="B695" i="1"/>
  <c r="C695" i="1"/>
  <c r="C1011" i="1"/>
  <c r="B1011" i="1"/>
  <c r="C659" i="1"/>
  <c r="B659" i="1"/>
  <c r="C64" i="1"/>
  <c r="B64" i="1"/>
  <c r="B597" i="1"/>
  <c r="C597" i="1"/>
  <c r="B586" i="1"/>
  <c r="C586" i="1"/>
  <c r="B404" i="1"/>
  <c r="C404" i="1"/>
  <c r="B277" i="1"/>
  <c r="C277" i="1"/>
  <c r="C400" i="1"/>
  <c r="B400" i="1"/>
  <c r="B216" i="1"/>
  <c r="C216" i="1"/>
  <c r="C242" i="1"/>
  <c r="B242" i="1"/>
  <c r="C362" i="1"/>
  <c r="B362" i="1"/>
  <c r="B80" i="1"/>
  <c r="C80" i="1"/>
  <c r="B414" i="1"/>
  <c r="C414" i="1"/>
  <c r="C6" i="1"/>
  <c r="B6" i="1"/>
  <c r="B24" i="1"/>
  <c r="C24" i="1"/>
  <c r="C86" i="1"/>
  <c r="B86" i="1"/>
  <c r="C180" i="1"/>
  <c r="B180" i="1"/>
  <c r="B238" i="1"/>
  <c r="C238" i="1"/>
  <c r="C201" i="1"/>
  <c r="B201" i="1"/>
  <c r="B350" i="1"/>
  <c r="C350" i="1"/>
  <c r="C322" i="1"/>
  <c r="B322" i="1"/>
  <c r="C89" i="1"/>
  <c r="B89" i="1"/>
  <c r="B582" i="1"/>
  <c r="C582" i="1"/>
  <c r="C235" i="1"/>
  <c r="B235" i="1"/>
  <c r="B312" i="1"/>
  <c r="C312" i="1"/>
  <c r="B895" i="1"/>
  <c r="C895" i="1"/>
  <c r="C154" i="1"/>
  <c r="B154" i="1"/>
  <c r="C454" i="1"/>
  <c r="B454" i="1"/>
  <c r="C249" i="1"/>
  <c r="B249" i="1"/>
  <c r="B844" i="1"/>
  <c r="C844" i="1"/>
  <c r="B325" i="1"/>
  <c r="C325" i="1"/>
  <c r="C412" i="1"/>
  <c r="B412" i="1"/>
  <c r="B655" i="1"/>
  <c r="C655" i="1"/>
  <c r="C373" i="1"/>
  <c r="B373" i="1"/>
  <c r="C639" i="1"/>
  <c r="B639" i="1"/>
  <c r="C964" i="1"/>
  <c r="B964" i="1"/>
  <c r="C1355" i="1"/>
  <c r="B1355" i="1"/>
  <c r="B1021" i="1"/>
  <c r="C1021" i="1"/>
  <c r="B1525" i="1"/>
  <c r="C1525" i="1"/>
  <c r="B1028" i="1"/>
  <c r="C1028" i="1"/>
  <c r="B1573" i="1"/>
  <c r="C1573" i="1"/>
  <c r="B734" i="1"/>
  <c r="C734" i="1"/>
  <c r="C1382" i="1"/>
  <c r="B1382" i="1"/>
  <c r="C228" i="1"/>
  <c r="B228" i="1"/>
  <c r="C609" i="1"/>
  <c r="B609" i="1"/>
  <c r="B804" i="1"/>
  <c r="C804" i="1"/>
  <c r="C890" i="1"/>
  <c r="B890" i="1"/>
  <c r="C295" i="1"/>
  <c r="B295" i="1"/>
  <c r="C140" i="1"/>
  <c r="B140" i="1"/>
  <c r="B873" i="1"/>
  <c r="C873" i="1"/>
  <c r="C605" i="1"/>
  <c r="B605" i="1"/>
  <c r="B1301" i="1"/>
  <c r="C1301" i="1"/>
  <c r="B293" i="1"/>
  <c r="C293" i="1"/>
  <c r="B536" i="1"/>
  <c r="C536" i="1"/>
  <c r="C730" i="1"/>
  <c r="B730" i="1"/>
  <c r="B1419" i="1"/>
  <c r="C1419" i="1"/>
  <c r="C954" i="1"/>
  <c r="B954" i="1"/>
  <c r="B1082" i="1"/>
  <c r="C1082" i="1"/>
  <c r="B789" i="1"/>
  <c r="C789" i="1"/>
  <c r="B1334" i="1"/>
  <c r="C1334" i="1"/>
  <c r="B843" i="1"/>
  <c r="C843" i="1"/>
  <c r="B1353" i="1"/>
  <c r="C1353" i="1"/>
  <c r="B383" i="1"/>
  <c r="C383" i="1"/>
  <c r="C432" i="1"/>
  <c r="B432" i="1"/>
  <c r="C507" i="1"/>
  <c r="B507" i="1"/>
  <c r="C903" i="1"/>
  <c r="B903" i="1"/>
  <c r="B1292" i="1"/>
  <c r="C1292" i="1"/>
  <c r="B158" i="1"/>
  <c r="C158" i="1"/>
  <c r="B337" i="1"/>
  <c r="C337" i="1"/>
  <c r="B1254" i="1"/>
  <c r="C1254" i="1"/>
  <c r="C1275" i="1"/>
  <c r="B1275" i="1"/>
  <c r="B280" i="1"/>
  <c r="C280" i="1"/>
  <c r="B171" i="1"/>
  <c r="C171" i="1"/>
  <c r="C112" i="1"/>
  <c r="B112" i="1"/>
  <c r="C997" i="1"/>
  <c r="B997" i="1"/>
  <c r="C1094" i="1"/>
  <c r="B1094" i="1"/>
  <c r="B1017" i="1"/>
  <c r="C1017" i="1"/>
  <c r="C1523" i="1"/>
  <c r="B1523" i="1"/>
  <c r="C1439" i="1"/>
  <c r="B1439" i="1"/>
  <c r="C2070" i="1"/>
  <c r="B2070" i="1"/>
  <c r="B2495" i="1"/>
  <c r="C2495" i="1"/>
  <c r="B1688" i="1"/>
  <c r="C1688" i="1"/>
  <c r="B1685" i="1"/>
  <c r="C1685" i="1"/>
  <c r="C1762" i="1"/>
  <c r="B1762" i="1"/>
  <c r="C2264" i="1"/>
  <c r="B2264" i="1"/>
  <c r="B1949" i="1"/>
  <c r="C1949" i="1"/>
  <c r="B1999" i="1"/>
  <c r="C1999" i="1"/>
  <c r="C1860" i="1"/>
  <c r="B1860" i="1"/>
  <c r="B1583" i="1"/>
  <c r="C1583" i="1"/>
  <c r="B1412" i="1"/>
  <c r="C1412" i="1"/>
  <c r="C2170" i="1"/>
  <c r="B2170" i="1"/>
  <c r="C2488" i="1"/>
  <c r="B2488" i="1"/>
  <c r="C1883" i="1"/>
  <c r="B1883" i="1"/>
  <c r="C1675" i="1"/>
  <c r="B1675" i="1"/>
  <c r="C2171" i="1"/>
  <c r="B2171" i="1"/>
  <c r="B361" i="1"/>
  <c r="C361" i="1"/>
  <c r="C600" i="1"/>
  <c r="B600" i="1"/>
  <c r="B1178" i="1"/>
  <c r="C1178" i="1"/>
  <c r="C766" i="1"/>
  <c r="B766" i="1"/>
  <c r="C1313" i="1"/>
  <c r="B1313" i="1"/>
  <c r="B2030" i="1"/>
  <c r="C2030" i="1"/>
  <c r="B1930" i="1"/>
  <c r="C1930" i="1"/>
  <c r="B1666" i="1"/>
  <c r="C1666" i="1"/>
  <c r="C2421" i="1"/>
  <c r="B2421" i="1"/>
  <c r="C316" i="1"/>
  <c r="B316" i="1"/>
  <c r="B420" i="1"/>
  <c r="C420" i="1"/>
  <c r="C618" i="1"/>
  <c r="B618" i="1"/>
  <c r="C1213" i="1"/>
  <c r="B1213" i="1"/>
  <c r="B794" i="1"/>
  <c r="C794" i="1"/>
  <c r="B1331" i="1"/>
  <c r="C1331" i="1"/>
  <c r="C2109" i="1"/>
  <c r="B2109" i="1"/>
  <c r="C1940" i="1"/>
  <c r="B1940" i="1"/>
  <c r="C1668" i="1"/>
  <c r="B1668" i="1"/>
  <c r="C2347" i="1"/>
  <c r="B2347" i="1"/>
  <c r="B1615" i="1"/>
  <c r="C1615" i="1"/>
  <c r="C2084" i="1"/>
  <c r="B2084" i="1"/>
  <c r="B1817" i="1"/>
  <c r="C1817" i="1"/>
  <c r="C1671" i="1"/>
  <c r="B1671" i="1"/>
  <c r="B1538" i="1"/>
  <c r="C1538" i="1"/>
  <c r="C2288" i="1"/>
  <c r="B2288" i="1"/>
  <c r="B2369" i="1"/>
  <c r="C2369" i="1"/>
  <c r="C2105" i="1"/>
  <c r="B2105" i="1"/>
  <c r="B2262" i="1"/>
  <c r="C2262" i="1"/>
  <c r="B2246" i="1"/>
  <c r="C2246" i="1"/>
  <c r="B1928" i="1"/>
  <c r="C1928" i="1"/>
  <c r="B1590" i="1"/>
  <c r="C1590" i="1"/>
  <c r="B2141" i="1"/>
  <c r="C2141" i="1"/>
  <c r="B2322" i="1"/>
  <c r="C2322" i="1"/>
  <c r="B891" i="1"/>
  <c r="C891" i="1"/>
  <c r="B838" i="1"/>
  <c r="C838" i="1"/>
  <c r="C932" i="1"/>
  <c r="B932" i="1"/>
  <c r="C1628" i="1"/>
  <c r="B1628" i="1"/>
  <c r="B1013" i="1"/>
  <c r="C1013" i="1"/>
  <c r="B1507" i="1"/>
  <c r="C1507" i="1"/>
  <c r="B2258" i="1"/>
  <c r="C2258" i="1"/>
  <c r="C2209" i="1"/>
  <c r="B2209" i="1"/>
  <c r="C1260" i="1"/>
  <c r="B1260" i="1"/>
  <c r="B1220" i="1"/>
  <c r="C1220" i="1"/>
  <c r="B780" i="1"/>
  <c r="C780" i="1"/>
  <c r="C1530" i="1"/>
  <c r="B1530" i="1"/>
  <c r="C1645" i="1"/>
  <c r="B1645" i="1"/>
  <c r="B2081" i="1"/>
  <c r="C2081" i="1"/>
  <c r="C2244" i="1"/>
  <c r="B2244" i="1"/>
  <c r="B2460" i="1"/>
  <c r="C2460" i="1"/>
  <c r="C2296" i="1"/>
  <c r="B2296" i="1"/>
  <c r="C2375" i="1"/>
  <c r="B2375" i="1"/>
  <c r="C1338" i="1"/>
  <c r="B1338" i="1"/>
  <c r="B1663" i="1"/>
  <c r="C1663" i="1"/>
  <c r="C1895" i="1"/>
  <c r="B1895" i="1"/>
  <c r="C1923" i="1"/>
  <c r="B1923" i="1"/>
  <c r="C2133" i="1"/>
  <c r="B2133" i="1"/>
  <c r="C2116" i="1"/>
  <c r="B2116" i="1"/>
  <c r="B2459" i="1"/>
  <c r="C2459" i="1"/>
  <c r="C2429" i="1"/>
  <c r="B2429" i="1"/>
  <c r="C2447" i="1"/>
  <c r="B2447" i="1"/>
  <c r="C2367" i="1"/>
  <c r="B2367" i="1"/>
  <c r="C2500" i="1"/>
  <c r="B2500" i="1"/>
  <c r="C2489" i="1"/>
  <c r="B2489" i="1"/>
  <c r="B2340" i="1"/>
  <c r="C2340" i="1"/>
  <c r="C2504" i="1"/>
  <c r="B2504" i="1"/>
  <c r="B2210" i="1"/>
  <c r="C2210" i="1"/>
  <c r="C1780" i="1"/>
  <c r="B1780" i="1"/>
  <c r="B2243" i="1"/>
  <c r="C2243" i="1"/>
  <c r="B2138" i="1"/>
  <c r="C2138" i="1"/>
  <c r="C1744" i="1"/>
  <c r="B1744" i="1"/>
  <c r="B1823" i="1"/>
  <c r="C1823" i="1"/>
  <c r="B2078" i="1"/>
  <c r="C2078" i="1"/>
  <c r="B2259" i="1"/>
  <c r="C2259" i="1"/>
  <c r="C2146" i="1"/>
  <c r="B2146" i="1"/>
  <c r="B2211" i="1"/>
  <c r="C2211" i="1"/>
  <c r="B2067" i="1"/>
  <c r="C2067" i="1"/>
  <c r="C1745" i="1"/>
  <c r="B1745" i="1"/>
  <c r="C2136" i="1"/>
  <c r="B2136" i="1"/>
  <c r="B1998" i="1"/>
  <c r="C1998" i="1"/>
  <c r="C1504" i="1"/>
  <c r="B1504" i="1"/>
  <c r="C1967" i="1"/>
  <c r="B1967" i="1"/>
  <c r="B1586" i="1"/>
  <c r="C1586" i="1"/>
  <c r="B2004" i="1"/>
  <c r="C2004" i="1"/>
  <c r="C1400" i="1"/>
  <c r="B1400" i="1"/>
  <c r="B1794" i="1"/>
  <c r="C1794" i="1"/>
  <c r="B1476" i="1"/>
  <c r="C1476" i="1"/>
  <c r="C1977" i="1"/>
  <c r="B1977" i="1"/>
  <c r="C1488" i="1"/>
  <c r="B1488" i="1"/>
  <c r="B1810" i="1"/>
  <c r="C1810" i="1"/>
  <c r="B1569" i="1"/>
  <c r="C1569" i="1"/>
  <c r="C1180" i="1"/>
  <c r="B1180" i="1"/>
  <c r="C1243" i="1"/>
  <c r="B1243" i="1"/>
  <c r="B1350" i="1"/>
  <c r="C1350" i="1"/>
  <c r="B1629" i="1"/>
  <c r="C1629" i="1"/>
  <c r="C1288" i="1"/>
  <c r="B1288" i="1"/>
  <c r="B1123" i="1"/>
  <c r="C1123" i="1"/>
  <c r="C1075" i="1"/>
  <c r="B1075" i="1"/>
  <c r="C1480" i="1"/>
  <c r="B1480" i="1"/>
  <c r="C1223" i="1"/>
  <c r="B1223" i="1"/>
  <c r="B811" i="1"/>
  <c r="C811" i="1"/>
  <c r="B1264" i="1"/>
  <c r="C1264" i="1"/>
  <c r="C744" i="1"/>
  <c r="B744" i="1"/>
  <c r="B880" i="1"/>
  <c r="C880" i="1"/>
  <c r="B1344" i="1"/>
  <c r="C1344" i="1"/>
  <c r="C725" i="1"/>
  <c r="B725" i="1"/>
  <c r="B966" i="1"/>
  <c r="C966" i="1"/>
  <c r="B1070" i="1"/>
  <c r="C1070" i="1"/>
  <c r="C846" i="1"/>
  <c r="B846" i="1"/>
  <c r="C526" i="1"/>
  <c r="B526" i="1"/>
  <c r="B519" i="1"/>
  <c r="C519" i="1"/>
  <c r="B1001" i="1"/>
  <c r="C1001" i="1"/>
  <c r="C690" i="1"/>
  <c r="B690" i="1"/>
  <c r="C986" i="1"/>
  <c r="B986" i="1"/>
  <c r="C617" i="1"/>
  <c r="B617" i="1"/>
  <c r="C18" i="1"/>
  <c r="B18" i="1"/>
  <c r="B479" i="1"/>
  <c r="C479" i="1"/>
  <c r="C574" i="1"/>
  <c r="B574" i="1"/>
  <c r="C363" i="1"/>
  <c r="B363" i="1"/>
  <c r="C267" i="1"/>
  <c r="B267" i="1"/>
  <c r="C381" i="1"/>
  <c r="B381" i="1"/>
  <c r="C179" i="1"/>
  <c r="B179" i="1"/>
  <c r="B203" i="1"/>
  <c r="C203" i="1"/>
  <c r="B335" i="1"/>
  <c r="C335" i="1"/>
  <c r="B75" i="1"/>
  <c r="C75" i="1"/>
  <c r="C367" i="1"/>
  <c r="B367" i="1"/>
  <c r="B416" i="1"/>
  <c r="C416" i="1"/>
  <c r="C463" i="1"/>
  <c r="B463" i="1"/>
  <c r="C82" i="1"/>
  <c r="B82" i="1"/>
  <c r="C166" i="1"/>
  <c r="B166" i="1"/>
  <c r="B224" i="1"/>
  <c r="C224" i="1"/>
  <c r="B114" i="1"/>
  <c r="C114" i="1"/>
  <c r="C637" i="1"/>
  <c r="B637" i="1"/>
  <c r="C575" i="1"/>
  <c r="B575" i="1"/>
  <c r="B319" i="1"/>
  <c r="C319" i="1"/>
  <c r="B78" i="1"/>
  <c r="C78" i="1"/>
  <c r="C541" i="1"/>
  <c r="B541" i="1"/>
  <c r="C608" i="1"/>
  <c r="B608" i="1"/>
  <c r="B338" i="1"/>
  <c r="C338" i="1"/>
  <c r="C133" i="1"/>
  <c r="B133" i="1"/>
  <c r="B853" i="1"/>
  <c r="C853" i="1"/>
  <c r="B57" i="1"/>
  <c r="C57" i="1"/>
  <c r="B211" i="1"/>
  <c r="C211" i="1"/>
  <c r="B818" i="1"/>
  <c r="C818" i="1"/>
  <c r="B502" i="1"/>
  <c r="C502" i="1"/>
  <c r="B47" i="1"/>
  <c r="C47" i="1"/>
  <c r="C1343" i="1"/>
  <c r="B1343" i="1"/>
  <c r="C250" i="1"/>
  <c r="B250" i="1"/>
  <c r="C606" i="1"/>
  <c r="B606" i="1"/>
  <c r="B1025" i="1"/>
  <c r="C1025" i="1"/>
  <c r="B1117" i="1"/>
  <c r="C1117" i="1"/>
  <c r="C1259" i="1"/>
  <c r="B1259" i="1"/>
  <c r="C1183" i="1"/>
  <c r="B1183" i="1"/>
  <c r="B719" i="1"/>
  <c r="C719" i="1"/>
  <c r="B1364" i="1"/>
  <c r="C1364" i="1"/>
  <c r="B777" i="1"/>
  <c r="C777" i="1"/>
  <c r="C1042" i="1"/>
  <c r="B1042" i="1"/>
  <c r="B20" i="1"/>
  <c r="C20" i="1"/>
  <c r="B470" i="1"/>
  <c r="C470" i="1"/>
  <c r="B773" i="1"/>
  <c r="C773" i="1"/>
  <c r="B1200" i="1"/>
  <c r="C1200" i="1"/>
  <c r="C39" i="1"/>
  <c r="B39" i="1"/>
  <c r="B397" i="1"/>
  <c r="C397" i="1"/>
  <c r="B570" i="1"/>
  <c r="C570" i="1"/>
  <c r="C1107" i="1"/>
  <c r="B1107" i="1"/>
  <c r="B1678" i="1"/>
  <c r="C1678" i="1"/>
  <c r="C543" i="1"/>
  <c r="B543" i="1"/>
  <c r="B910" i="1"/>
  <c r="C910" i="1"/>
  <c r="B1161" i="1"/>
  <c r="C1161" i="1"/>
  <c r="B1026" i="1"/>
  <c r="C1026" i="1"/>
  <c r="B770" i="1"/>
  <c r="C770" i="1"/>
  <c r="B1315" i="1"/>
  <c r="C1315" i="1"/>
  <c r="C1279" i="1"/>
  <c r="B1279" i="1"/>
  <c r="B1080" i="1"/>
  <c r="C1080" i="1"/>
  <c r="C1192" i="1"/>
  <c r="B1192" i="1"/>
  <c r="C1047" i="1"/>
  <c r="B1047" i="1"/>
  <c r="C96" i="1"/>
  <c r="B96" i="1"/>
  <c r="C291" i="1"/>
  <c r="B291" i="1"/>
  <c r="C640" i="1"/>
  <c r="B640" i="1"/>
  <c r="B1113" i="1"/>
  <c r="C1113" i="1"/>
  <c r="C1399" i="1"/>
  <c r="B1399" i="1"/>
  <c r="B368" i="1"/>
  <c r="C368" i="1"/>
  <c r="C633" i="1"/>
  <c r="B633" i="1"/>
  <c r="B877" i="1"/>
  <c r="C877" i="1"/>
  <c r="C1312" i="1"/>
  <c r="B1312" i="1"/>
  <c r="C54" i="1"/>
  <c r="B54" i="1"/>
  <c r="B370" i="1"/>
  <c r="C370" i="1"/>
  <c r="B656" i="1"/>
  <c r="C656" i="1"/>
  <c r="B662" i="1"/>
  <c r="C662" i="1"/>
  <c r="C1351" i="1"/>
  <c r="B1351" i="1"/>
  <c r="B1497" i="1"/>
  <c r="C1497" i="1"/>
  <c r="C1058" i="1"/>
  <c r="B1058" i="1"/>
  <c r="B1526" i="1"/>
  <c r="C1526" i="1"/>
  <c r="B1850" i="1"/>
  <c r="C1850" i="1"/>
  <c r="B1852" i="1"/>
  <c r="C1852" i="1"/>
  <c r="B1950" i="1"/>
  <c r="C1950" i="1"/>
  <c r="C1865" i="1"/>
  <c r="B1865" i="1"/>
  <c r="C2205" i="1"/>
  <c r="B2205" i="1"/>
  <c r="B2479" i="1"/>
  <c r="C2479" i="1"/>
  <c r="B1477" i="1"/>
  <c r="C1477" i="1"/>
  <c r="B1746" i="1"/>
  <c r="C1746" i="1"/>
  <c r="B1682" i="1"/>
  <c r="C1682" i="1"/>
  <c r="C1856" i="1"/>
  <c r="B1856" i="1"/>
  <c r="C1567" i="1"/>
  <c r="B1567" i="1"/>
  <c r="B1845" i="1"/>
  <c r="C1845" i="1"/>
  <c r="B2321" i="1"/>
  <c r="C2321" i="1"/>
  <c r="C2145" i="1"/>
  <c r="B2145" i="1"/>
  <c r="B2017" i="1"/>
  <c r="C2017" i="1"/>
  <c r="C1863" i="1"/>
  <c r="B1863" i="1"/>
  <c r="B156" i="1"/>
  <c r="C156" i="1"/>
  <c r="C607" i="1"/>
  <c r="B607" i="1"/>
  <c r="B807" i="1"/>
  <c r="C807" i="1"/>
  <c r="C879" i="1"/>
  <c r="B879" i="1"/>
  <c r="B1626" i="1"/>
  <c r="C1626" i="1"/>
  <c r="C1617" i="1"/>
  <c r="B1617" i="1"/>
  <c r="B1435" i="1"/>
  <c r="C1435" i="1"/>
  <c r="B2191" i="1"/>
  <c r="C2191" i="1"/>
  <c r="C2348" i="1"/>
  <c r="B2348" i="1"/>
  <c r="B585" i="1"/>
  <c r="C585" i="1"/>
  <c r="B185" i="1"/>
  <c r="C185" i="1"/>
  <c r="B642" i="1"/>
  <c r="C642" i="1"/>
  <c r="B833" i="1"/>
  <c r="C833" i="1"/>
  <c r="C898" i="1"/>
  <c r="B898" i="1"/>
  <c r="C1637" i="1"/>
  <c r="B1637" i="1"/>
  <c r="C1651" i="1"/>
  <c r="B1651" i="1"/>
  <c r="B1451" i="1"/>
  <c r="C1451" i="1"/>
  <c r="B2275" i="1"/>
  <c r="C2275" i="1"/>
  <c r="B2408" i="1"/>
  <c r="C2408" i="1"/>
  <c r="B1903" i="1"/>
  <c r="C1903" i="1"/>
  <c r="B1755" i="1"/>
  <c r="C1755" i="1"/>
  <c r="B2235" i="1"/>
  <c r="C2235" i="1"/>
  <c r="C1902" i="1"/>
  <c r="B1902" i="1"/>
  <c r="C1475" i="1"/>
  <c r="B1475" i="1"/>
  <c r="C1975" i="1"/>
  <c r="B1975" i="1"/>
  <c r="B2337" i="1"/>
  <c r="C2337" i="1"/>
  <c r="C1655" i="1"/>
  <c r="B1655" i="1"/>
  <c r="C2122" i="1"/>
  <c r="B2122" i="1"/>
  <c r="B1840" i="1"/>
  <c r="C1840" i="1"/>
  <c r="B1577" i="1"/>
  <c r="C1577" i="1"/>
  <c r="B2055" i="1"/>
  <c r="C2055" i="1"/>
  <c r="C2476" i="1"/>
  <c r="B2476" i="1"/>
  <c r="C243" i="1"/>
  <c r="B243" i="1"/>
  <c r="C476" i="1"/>
  <c r="B476" i="1"/>
  <c r="C596" i="1"/>
  <c r="B596" i="1"/>
  <c r="B975" i="1"/>
  <c r="C975" i="1"/>
  <c r="C1284" i="1"/>
  <c r="B1284" i="1"/>
  <c r="B1332" i="1"/>
  <c r="C1332" i="1"/>
  <c r="B1877" i="1"/>
  <c r="C1877" i="1"/>
  <c r="B1869" i="1"/>
  <c r="C1869" i="1"/>
  <c r="B1775" i="1"/>
  <c r="C1775" i="1"/>
  <c r="B748" i="1"/>
  <c r="C748" i="1"/>
  <c r="B1136" i="1"/>
  <c r="C1136" i="1"/>
  <c r="C1265" i="1"/>
  <c r="B1265" i="1"/>
  <c r="B1503" i="1"/>
  <c r="C1503" i="1"/>
  <c r="B2059" i="1"/>
  <c r="C2059" i="1"/>
  <c r="B1633" i="1"/>
  <c r="C1633" i="1"/>
  <c r="C2242" i="1"/>
  <c r="B2242" i="1"/>
  <c r="C2330" i="1"/>
  <c r="B2330" i="1"/>
  <c r="C2422" i="1"/>
  <c r="B2422" i="1"/>
  <c r="C2409" i="1"/>
  <c r="B2409" i="1"/>
  <c r="B1345" i="1"/>
  <c r="C1345" i="1"/>
  <c r="C1124" i="1"/>
  <c r="B1124" i="1"/>
  <c r="C2064" i="1"/>
  <c r="B2064" i="1"/>
  <c r="C2165" i="1"/>
  <c r="B2165" i="1"/>
  <c r="C2026" i="1"/>
  <c r="B2026" i="1"/>
  <c r="B2496" i="1"/>
  <c r="C2496" i="1"/>
  <c r="C2378" i="1"/>
  <c r="B2378" i="1"/>
  <c r="C2443" i="1"/>
  <c r="B2443" i="1"/>
  <c r="C2338" i="1"/>
  <c r="B2338" i="1"/>
  <c r="B2398" i="1"/>
  <c r="C2398" i="1"/>
  <c r="C2433" i="1"/>
  <c r="B2433" i="1"/>
  <c r="B2426" i="1"/>
  <c r="C2426" i="1"/>
  <c r="B2313" i="1"/>
  <c r="C2313" i="1"/>
  <c r="B2403" i="1"/>
  <c r="C2403" i="1"/>
  <c r="C2207" i="1"/>
  <c r="B2207" i="1"/>
  <c r="C1697" i="1"/>
  <c r="B1697" i="1"/>
  <c r="C2203" i="1"/>
  <c r="B2203" i="1"/>
  <c r="C2110" i="1"/>
  <c r="B2110" i="1"/>
  <c r="C2412" i="1"/>
  <c r="B2412" i="1"/>
  <c r="B1774" i="1"/>
  <c r="C1774" i="1"/>
  <c r="B2046" i="1"/>
  <c r="C2046" i="1"/>
  <c r="C2225" i="1"/>
  <c r="B2225" i="1"/>
  <c r="B2137" i="1"/>
  <c r="C2137" i="1"/>
  <c r="B2185" i="1"/>
  <c r="C2185" i="1"/>
  <c r="B1806" i="1"/>
  <c r="C1806" i="1"/>
  <c r="C1733" i="1"/>
  <c r="B1733" i="1"/>
  <c r="B2094" i="1"/>
  <c r="C2094" i="1"/>
  <c r="C1986" i="1"/>
  <c r="B1986" i="1"/>
  <c r="B1608" i="1"/>
  <c r="C1608" i="1"/>
  <c r="B1961" i="1"/>
  <c r="C1961" i="1"/>
  <c r="C1474" i="1"/>
  <c r="B1474" i="1"/>
  <c r="C1990" i="1"/>
  <c r="B1990" i="1"/>
  <c r="C2184" i="1"/>
  <c r="B2184" i="1"/>
  <c r="C1618" i="1"/>
  <c r="B1618" i="1"/>
  <c r="C1461" i="1"/>
  <c r="B1461" i="1"/>
  <c r="B1861" i="1"/>
  <c r="C1861" i="1"/>
  <c r="C1454" i="1"/>
  <c r="B1454" i="1"/>
  <c r="C1805" i="1"/>
  <c r="B1805" i="1"/>
  <c r="C1550" i="1"/>
  <c r="B1550" i="1"/>
  <c r="C1174" i="1"/>
  <c r="B1174" i="1"/>
  <c r="B1145" i="1"/>
  <c r="C1145" i="1"/>
  <c r="B1341" i="1"/>
  <c r="C1341" i="1"/>
  <c r="B1612" i="1"/>
  <c r="C1612" i="1"/>
  <c r="B1232" i="1"/>
  <c r="C1232" i="1"/>
  <c r="C1051" i="1"/>
  <c r="B1051" i="1"/>
  <c r="C1037" i="1"/>
  <c r="B1037" i="1"/>
  <c r="C1466" i="1"/>
  <c r="B1466" i="1"/>
  <c r="C1215" i="1"/>
  <c r="B1215" i="1"/>
  <c r="C787" i="1"/>
  <c r="B787" i="1"/>
  <c r="B1165" i="1"/>
  <c r="C1165" i="1"/>
  <c r="B1333" i="1"/>
  <c r="C1333" i="1"/>
  <c r="C799" i="1"/>
  <c r="B799" i="1"/>
  <c r="C1261" i="1"/>
  <c r="B1261" i="1"/>
  <c r="B710" i="1"/>
  <c r="C710" i="1"/>
  <c r="C798" i="1"/>
  <c r="B798" i="1"/>
  <c r="C1054" i="1"/>
  <c r="B1054" i="1"/>
  <c r="C831" i="1"/>
  <c r="B831" i="1"/>
  <c r="C441" i="1"/>
  <c r="B441" i="1"/>
  <c r="B7" i="1"/>
  <c r="C7" i="1"/>
  <c r="C999" i="1"/>
  <c r="B999" i="1"/>
  <c r="B676" i="1"/>
  <c r="C676" i="1"/>
  <c r="C978" i="1"/>
  <c r="B978" i="1"/>
  <c r="C595" i="1"/>
  <c r="B595" i="1"/>
  <c r="C689" i="1"/>
  <c r="B689" i="1"/>
  <c r="C921" i="1"/>
  <c r="B921" i="1"/>
  <c r="C571" i="1"/>
  <c r="B571" i="1"/>
  <c r="C346" i="1"/>
  <c r="B346" i="1"/>
  <c r="B261" i="1"/>
  <c r="C261" i="1"/>
  <c r="B255" i="1"/>
  <c r="C255" i="1"/>
  <c r="B155" i="1"/>
  <c r="C155" i="1"/>
  <c r="B104" i="1"/>
  <c r="C104" i="1"/>
  <c r="C327" i="1"/>
  <c r="B327" i="1"/>
  <c r="C63" i="1"/>
  <c r="B63" i="1"/>
  <c r="C266" i="1"/>
  <c r="B266" i="1"/>
  <c r="B351" i="1"/>
  <c r="C351" i="1"/>
  <c r="B430" i="1"/>
  <c r="C430" i="1"/>
  <c r="C58" i="1"/>
  <c r="B58" i="1"/>
  <c r="B160" i="1"/>
  <c r="C160" i="1"/>
  <c r="C207" i="1"/>
  <c r="B207" i="1"/>
  <c r="C1014" i="1"/>
  <c r="B1014" i="1"/>
  <c r="C190" i="1"/>
  <c r="B190" i="1"/>
  <c r="C142" i="1"/>
  <c r="B142" i="1"/>
  <c r="B909" i="1"/>
  <c r="C909" i="1"/>
  <c r="B320" i="1"/>
  <c r="C320" i="1"/>
  <c r="B300" i="1"/>
  <c r="C300" i="1"/>
  <c r="C304" i="1"/>
  <c r="B304" i="1"/>
  <c r="B763" i="1"/>
  <c r="C763" i="1"/>
  <c r="B467" i="1"/>
  <c r="C467" i="1"/>
  <c r="B394" i="1"/>
  <c r="C394" i="1"/>
  <c r="B217" i="1"/>
  <c r="C217" i="1"/>
  <c r="C788" i="1"/>
  <c r="B788" i="1"/>
  <c r="B231" i="1"/>
  <c r="C231" i="1"/>
  <c r="B239" i="1"/>
  <c r="C239" i="1"/>
  <c r="C529" i="1"/>
  <c r="B529" i="1"/>
  <c r="B956" i="1"/>
  <c r="C956" i="1"/>
  <c r="B132" i="1"/>
  <c r="C132" i="1"/>
  <c r="B109" i="1"/>
  <c r="C109" i="1"/>
  <c r="C427" i="1"/>
  <c r="B427" i="1"/>
  <c r="B771" i="1"/>
  <c r="C771" i="1"/>
  <c r="B635" i="1"/>
  <c r="C635" i="1"/>
  <c r="B1356" i="1"/>
  <c r="C1356" i="1"/>
  <c r="C985" i="1"/>
  <c r="B985" i="1"/>
  <c r="C1539" i="1"/>
  <c r="B1539" i="1"/>
  <c r="B738" i="1"/>
  <c r="C738" i="1"/>
  <c r="B1004" i="1"/>
  <c r="C1004" i="1"/>
  <c r="B1203" i="1"/>
  <c r="C1203" i="1"/>
  <c r="B1268" i="1"/>
  <c r="C1268" i="1"/>
  <c r="C324" i="1"/>
  <c r="B324" i="1"/>
  <c r="B471" i="1"/>
  <c r="C471" i="1"/>
  <c r="B1170" i="1"/>
  <c r="C1170" i="1"/>
  <c r="C1363" i="1"/>
  <c r="B1363" i="1"/>
  <c r="B225" i="1"/>
  <c r="C225" i="1"/>
  <c r="C286" i="1"/>
  <c r="B286" i="1"/>
  <c r="C859" i="1"/>
  <c r="B859" i="1"/>
  <c r="C852" i="1"/>
  <c r="B852" i="1"/>
  <c r="B1072" i="1"/>
  <c r="C1072" i="1"/>
  <c r="B272" i="1"/>
  <c r="C272" i="1"/>
  <c r="B713" i="1"/>
  <c r="C713" i="1"/>
  <c r="B896" i="1"/>
  <c r="C896" i="1"/>
  <c r="B1045" i="1"/>
  <c r="C1045" i="1"/>
  <c r="C1272" i="1"/>
  <c r="B1272" i="1"/>
  <c r="C1071" i="1"/>
  <c r="B1071" i="1"/>
  <c r="B754" i="1"/>
  <c r="C754" i="1"/>
  <c r="C1269" i="1"/>
  <c r="B1269" i="1"/>
  <c r="B862" i="1"/>
  <c r="C862" i="1"/>
  <c r="C1424" i="1"/>
  <c r="B1424" i="1"/>
  <c r="B32" i="1"/>
  <c r="C32" i="1"/>
  <c r="B542" i="1"/>
  <c r="C542" i="1"/>
  <c r="C716" i="1"/>
  <c r="B716" i="1"/>
  <c r="B1361" i="1"/>
  <c r="C1361" i="1"/>
  <c r="B1764" i="1"/>
  <c r="C1764" i="1"/>
  <c r="B229" i="1"/>
  <c r="C229" i="1"/>
  <c r="B603" i="1"/>
  <c r="C603" i="1"/>
  <c r="B1018" i="1"/>
  <c r="C1018" i="1"/>
  <c r="C1102" i="1"/>
  <c r="B1102" i="1"/>
  <c r="B292" i="1"/>
  <c r="C292" i="1"/>
  <c r="B23" i="1"/>
  <c r="C23" i="1"/>
  <c r="B897" i="1"/>
  <c r="C897" i="1"/>
  <c r="B854" i="1"/>
  <c r="C854" i="1"/>
  <c r="B935" i="1"/>
  <c r="C935" i="1"/>
  <c r="B1642" i="1"/>
  <c r="C1642" i="1"/>
  <c r="B1030" i="1"/>
  <c r="C1030" i="1"/>
  <c r="B1541" i="1"/>
  <c r="C1541" i="1"/>
  <c r="C2277" i="1"/>
  <c r="B2277" i="1"/>
  <c r="B2266" i="1"/>
  <c r="C2266" i="1"/>
  <c r="B1565" i="1"/>
  <c r="C1565" i="1"/>
  <c r="C2119" i="1"/>
  <c r="B2119" i="1"/>
  <c r="C2088" i="1"/>
  <c r="B2088" i="1"/>
  <c r="C2386" i="1"/>
  <c r="B2386" i="1"/>
  <c r="B1801" i="1"/>
  <c r="C1801" i="1"/>
  <c r="B2238" i="1"/>
  <c r="C2238" i="1"/>
  <c r="B1980" i="1"/>
  <c r="C1980" i="1"/>
  <c r="B2024" i="1"/>
  <c r="C2024" i="1"/>
  <c r="B1829" i="1"/>
  <c r="C1829" i="1"/>
  <c r="B2285" i="1"/>
  <c r="C2285" i="1"/>
  <c r="B1830" i="1"/>
  <c r="C1830" i="1"/>
  <c r="B1759" i="1"/>
  <c r="C1759" i="1"/>
  <c r="B1838" i="1"/>
  <c r="C1838" i="1"/>
  <c r="C1796" i="1"/>
  <c r="B1796" i="1"/>
  <c r="B332" i="1"/>
  <c r="C332" i="1"/>
  <c r="B776" i="1"/>
  <c r="C776" i="1"/>
  <c r="C265" i="1"/>
  <c r="B265" i="1"/>
  <c r="C1164" i="1"/>
  <c r="B1164" i="1"/>
  <c r="C1122" i="1"/>
  <c r="B1122" i="1"/>
  <c r="C1876" i="1"/>
  <c r="B1876" i="1"/>
  <c r="C1420" i="1"/>
  <c r="B1420" i="1"/>
  <c r="B1925" i="1"/>
  <c r="C1925" i="1"/>
  <c r="B2309" i="1"/>
  <c r="C2309" i="1"/>
  <c r="C270" i="1"/>
  <c r="B270" i="1"/>
  <c r="C374" i="1"/>
  <c r="B374" i="1"/>
  <c r="B786" i="1"/>
  <c r="C786" i="1"/>
  <c r="C458" i="1"/>
  <c r="B458" i="1"/>
  <c r="B1182" i="1"/>
  <c r="C1182" i="1"/>
  <c r="C1172" i="1"/>
  <c r="B1172" i="1"/>
  <c r="C1878" i="1"/>
  <c r="B1878" i="1"/>
  <c r="B1426" i="1"/>
  <c r="C1426" i="1"/>
  <c r="C1968" i="1"/>
  <c r="B1968" i="1"/>
  <c r="C2384" i="1"/>
  <c r="B2384" i="1"/>
  <c r="C2190" i="1"/>
  <c r="B2190" i="1"/>
  <c r="B2182" i="1"/>
  <c r="C2182" i="1"/>
  <c r="B1956" i="1"/>
  <c r="C1956" i="1"/>
  <c r="B1513" i="1"/>
  <c r="C1513" i="1"/>
  <c r="B1985" i="1"/>
  <c r="C1985" i="1"/>
  <c r="B2471" i="1"/>
  <c r="C2471" i="1"/>
  <c r="B1574" i="1"/>
  <c r="C1574" i="1"/>
  <c r="C1982" i="1"/>
  <c r="B1982" i="1"/>
  <c r="C1803" i="1"/>
  <c r="B1803" i="1"/>
  <c r="B2261" i="1"/>
  <c r="C2261" i="1"/>
  <c r="B1498" i="1"/>
  <c r="C1498" i="1"/>
  <c r="C1790" i="1"/>
  <c r="B1790" i="1"/>
  <c r="B1820" i="1"/>
  <c r="C1820" i="1"/>
  <c r="B449" i="1"/>
  <c r="C449" i="1"/>
  <c r="C477" i="1"/>
  <c r="B477" i="1"/>
  <c r="B588" i="1"/>
  <c r="C588" i="1"/>
  <c r="B1167" i="1"/>
  <c r="C1167" i="1"/>
  <c r="C1179" i="1"/>
  <c r="B1179" i="1"/>
  <c r="C1267" i="1"/>
  <c r="B1267" i="1"/>
  <c r="B2159" i="1"/>
  <c r="C2159" i="1"/>
  <c r="B2311" i="1"/>
  <c r="C2311" i="1"/>
  <c r="B2272" i="1"/>
  <c r="C2272" i="1"/>
  <c r="B913" i="1"/>
  <c r="C913" i="1"/>
  <c r="B1052" i="1"/>
  <c r="C1052" i="1"/>
  <c r="C1158" i="1"/>
  <c r="B1158" i="1"/>
  <c r="B1809" i="1"/>
  <c r="C1809" i="1"/>
  <c r="B1737" i="1"/>
  <c r="C1737" i="1"/>
  <c r="C2044" i="1"/>
  <c r="B2044" i="1"/>
  <c r="B2448" i="1"/>
  <c r="C2448" i="1"/>
  <c r="B2491" i="1"/>
  <c r="C2491" i="1"/>
  <c r="C2372" i="1"/>
  <c r="B2372" i="1"/>
  <c r="C2336" i="1"/>
  <c r="B2336" i="1"/>
  <c r="C1527" i="1"/>
  <c r="B1527" i="1"/>
  <c r="C1347" i="1"/>
  <c r="B1347" i="1"/>
  <c r="C1592" i="1"/>
  <c r="B1592" i="1"/>
  <c r="C1757" i="1"/>
  <c r="B1757" i="1"/>
  <c r="C2287" i="1"/>
  <c r="B2287" i="1"/>
  <c r="C2076" i="1"/>
  <c r="B2076" i="1"/>
  <c r="C2419" i="1"/>
  <c r="B2419" i="1"/>
  <c r="B2332" i="1"/>
  <c r="C2332" i="1"/>
  <c r="C2327" i="1"/>
  <c r="B2327" i="1"/>
  <c r="B2508" i="1"/>
  <c r="C2508" i="1"/>
  <c r="B2430" i="1"/>
  <c r="C2430" i="1"/>
  <c r="B2400" i="1"/>
  <c r="C2400" i="1"/>
  <c r="C2299" i="1"/>
  <c r="B2299" i="1"/>
  <c r="B2304" i="1"/>
  <c r="C2304" i="1"/>
  <c r="B2178" i="1"/>
  <c r="C2178" i="1"/>
  <c r="B1676" i="1"/>
  <c r="C1676" i="1"/>
  <c r="B2126" i="1"/>
  <c r="C2126" i="1"/>
  <c r="C2041" i="1"/>
  <c r="B2041" i="1"/>
  <c r="B2401" i="1"/>
  <c r="C2401" i="1"/>
  <c r="B1722" i="1"/>
  <c r="C1722" i="1"/>
  <c r="B2034" i="1"/>
  <c r="C2034" i="1"/>
  <c r="B2202" i="1"/>
  <c r="C2202" i="1"/>
  <c r="B2115" i="1"/>
  <c r="C2115" i="1"/>
  <c r="C2179" i="1"/>
  <c r="B2179" i="1"/>
  <c r="C1709" i="1"/>
  <c r="B1709" i="1"/>
  <c r="B2503" i="1"/>
  <c r="C2503" i="1"/>
  <c r="C2021" i="1"/>
  <c r="B2021" i="1"/>
  <c r="B1945" i="1"/>
  <c r="C1945" i="1"/>
  <c r="C1605" i="1"/>
  <c r="B1605" i="1"/>
  <c r="B1958" i="1"/>
  <c r="C1958" i="1"/>
  <c r="C1462" i="1"/>
  <c r="B1462" i="1"/>
  <c r="C1939" i="1"/>
  <c r="B1939" i="1"/>
  <c r="C2181" i="1"/>
  <c r="B2181" i="1"/>
  <c r="B1566" i="1"/>
  <c r="C1566" i="1"/>
  <c r="C1449" i="1"/>
  <c r="B1449" i="1"/>
  <c r="B1837" i="1"/>
  <c r="C1837" i="1"/>
  <c r="B2073" i="1"/>
  <c r="C2073" i="1"/>
  <c r="B1693" i="1"/>
  <c r="C1693" i="1"/>
  <c r="C1540" i="1"/>
  <c r="B1540" i="1"/>
  <c r="B1027" i="1"/>
  <c r="C1027" i="1"/>
  <c r="C1099" i="1"/>
  <c r="B1099" i="1"/>
  <c r="C1335" i="1"/>
  <c r="B1335" i="1"/>
  <c r="C1542" i="1"/>
  <c r="B1542" i="1"/>
  <c r="B1173" i="1"/>
  <c r="C1173" i="1"/>
  <c r="B1034" i="1"/>
  <c r="C1034" i="1"/>
  <c r="C1405" i="1"/>
  <c r="B1405" i="1"/>
  <c r="B1394" i="1"/>
  <c r="C1394" i="1"/>
  <c r="B1138" i="1"/>
  <c r="C1138" i="1"/>
  <c r="B757" i="1"/>
  <c r="C757" i="1"/>
  <c r="B1154" i="1"/>
  <c r="C1154" i="1"/>
  <c r="B1290" i="1"/>
  <c r="C1290" i="1"/>
  <c r="C728" i="1"/>
  <c r="B728" i="1"/>
  <c r="B1255" i="1"/>
  <c r="C1255" i="1"/>
  <c r="C69" i="1"/>
  <c r="B69" i="1"/>
  <c r="B939" i="1"/>
  <c r="C939" i="1"/>
  <c r="B1039" i="1"/>
  <c r="C1039" i="1"/>
  <c r="C814" i="1"/>
  <c r="B814" i="1"/>
  <c r="C671" i="1"/>
  <c r="B671" i="1"/>
  <c r="C920" i="1"/>
  <c r="B920" i="1"/>
  <c r="C925" i="1"/>
  <c r="B925" i="1"/>
  <c r="B661" i="1"/>
  <c r="C661" i="1"/>
  <c r="C953" i="1"/>
  <c r="B953" i="1"/>
  <c r="B563" i="1"/>
  <c r="C563" i="1"/>
  <c r="B611" i="1"/>
  <c r="C611" i="1"/>
  <c r="C878" i="1"/>
  <c r="B878" i="1"/>
  <c r="C538" i="1"/>
  <c r="B538" i="1"/>
  <c r="B288" i="1"/>
  <c r="C288" i="1"/>
  <c r="B240" i="1"/>
  <c r="C240" i="1"/>
  <c r="B195" i="1"/>
  <c r="C195" i="1"/>
  <c r="B110" i="1"/>
  <c r="C110" i="1"/>
  <c r="B73" i="1"/>
  <c r="C73" i="1"/>
  <c r="C321" i="1"/>
  <c r="B321" i="1"/>
  <c r="B44" i="1"/>
  <c r="C44" i="1"/>
  <c r="B236" i="1"/>
  <c r="C236" i="1"/>
  <c r="B348" i="1"/>
  <c r="C348" i="1"/>
  <c r="C364" i="1"/>
  <c r="B364" i="1"/>
  <c r="B36" i="1"/>
  <c r="C36" i="1"/>
  <c r="C146" i="1"/>
  <c r="B146" i="1"/>
  <c r="B79" i="1"/>
  <c r="C79" i="1"/>
  <c r="C134" i="1"/>
  <c r="B134" i="1"/>
  <c r="B457" i="1"/>
  <c r="C457" i="1"/>
  <c r="C184" i="1"/>
  <c r="B184" i="1"/>
  <c r="C459" i="1"/>
  <c r="B459" i="1"/>
  <c r="C411" i="1"/>
  <c r="B411" i="1"/>
  <c r="B111" i="1"/>
  <c r="C111" i="1"/>
  <c r="B305" i="1"/>
  <c r="C305" i="1"/>
  <c r="B8" i="1"/>
  <c r="C8" i="1"/>
  <c r="C684" i="1"/>
  <c r="B684" i="1"/>
  <c r="C455" i="1"/>
  <c r="B455" i="1"/>
  <c r="C183" i="1"/>
  <c r="B183" i="1"/>
  <c r="C801" i="1"/>
  <c r="B801" i="1"/>
  <c r="B390" i="1"/>
  <c r="C390" i="1"/>
  <c r="B523" i="1"/>
  <c r="C523" i="1"/>
  <c r="B1166" i="1"/>
  <c r="C1166" i="1"/>
  <c r="C545" i="1"/>
  <c r="B545" i="1"/>
  <c r="B91" i="1"/>
  <c r="C91" i="1"/>
  <c r="C399" i="1"/>
  <c r="B399" i="1"/>
  <c r="C234" i="1"/>
  <c r="B234" i="1"/>
  <c r="C654" i="1"/>
  <c r="B654" i="1"/>
  <c r="C946" i="1"/>
  <c r="B946" i="1"/>
  <c r="B1458" i="1"/>
  <c r="C1458" i="1"/>
  <c r="B650" i="1"/>
  <c r="C650" i="1"/>
  <c r="B1336" i="1"/>
  <c r="C1336" i="1"/>
  <c r="B1193" i="1"/>
  <c r="C1193" i="1"/>
  <c r="B1251" i="1"/>
  <c r="C1251" i="1"/>
  <c r="C1241" i="1"/>
  <c r="B1241" i="1"/>
  <c r="B191" i="1"/>
  <c r="C191" i="1"/>
  <c r="B506" i="1"/>
  <c r="C506" i="1"/>
  <c r="B981" i="1"/>
  <c r="C981" i="1"/>
  <c r="B905" i="1"/>
  <c r="C905" i="1"/>
  <c r="C1105" i="1"/>
  <c r="B1105" i="1"/>
  <c r="B40" i="1"/>
  <c r="C40" i="1"/>
  <c r="C204" i="1"/>
  <c r="B204" i="1"/>
  <c r="B398" i="1"/>
  <c r="C398" i="1"/>
  <c r="C927" i="1"/>
  <c r="B927" i="1"/>
  <c r="C1149" i="1"/>
  <c r="B1149" i="1"/>
  <c r="B55" i="1"/>
  <c r="C55" i="1"/>
  <c r="C512" i="1"/>
  <c r="B512" i="1"/>
  <c r="C747" i="1"/>
  <c r="B747" i="1"/>
  <c r="B1305" i="1"/>
  <c r="C1305" i="1"/>
  <c r="C632" i="1"/>
  <c r="B632" i="1"/>
  <c r="C1239" i="1"/>
  <c r="B1239" i="1"/>
  <c r="B1146" i="1"/>
  <c r="C1146" i="1"/>
  <c r="C1723" i="1"/>
  <c r="B1723" i="1"/>
  <c r="B1273" i="1"/>
  <c r="C1273" i="1"/>
  <c r="C1109" i="1"/>
  <c r="B1109" i="1"/>
  <c r="B331" i="1"/>
  <c r="C331" i="1"/>
  <c r="B717" i="1"/>
  <c r="C717" i="1"/>
  <c r="C908" i="1"/>
  <c r="B908" i="1"/>
  <c r="B1505" i="1"/>
  <c r="C1505" i="1"/>
  <c r="B100" i="1"/>
  <c r="C100" i="1"/>
  <c r="B406" i="1"/>
  <c r="C406" i="1"/>
  <c r="C760" i="1"/>
  <c r="B760" i="1"/>
  <c r="B1373" i="1"/>
  <c r="C1373" i="1"/>
  <c r="B1319" i="1"/>
  <c r="C1319" i="1"/>
  <c r="C456" i="1"/>
  <c r="B456" i="1"/>
  <c r="B245" i="1"/>
  <c r="C245" i="1"/>
  <c r="C515" i="1"/>
  <c r="B515" i="1"/>
  <c r="B601" i="1"/>
  <c r="C601" i="1"/>
  <c r="B1002" i="1"/>
  <c r="C1002" i="1"/>
  <c r="C1308" i="1"/>
  <c r="B1308" i="1"/>
  <c r="B343" i="1"/>
  <c r="C343" i="1"/>
  <c r="B1885" i="1"/>
  <c r="C1885" i="1"/>
  <c r="C1899" i="1"/>
  <c r="B1899" i="1"/>
  <c r="B1788" i="1"/>
  <c r="C1788" i="1"/>
  <c r="B1767" i="1"/>
  <c r="C1767" i="1"/>
  <c r="B1499" i="1"/>
  <c r="C1499" i="1"/>
  <c r="B1785" i="1"/>
  <c r="C1785" i="1"/>
  <c r="B2451" i="1"/>
  <c r="C2451" i="1"/>
  <c r="B2069" i="1"/>
  <c r="C2069" i="1"/>
  <c r="C1972" i="1"/>
  <c r="B1972" i="1"/>
  <c r="C1700" i="1"/>
  <c r="B1700" i="1"/>
  <c r="B1518" i="1"/>
  <c r="C1518" i="1"/>
  <c r="B2102" i="1"/>
  <c r="C2102" i="1"/>
  <c r="C2279" i="1"/>
  <c r="B2279" i="1"/>
  <c r="C2011" i="1"/>
  <c r="B2011" i="1"/>
  <c r="C1907" i="1"/>
  <c r="B1907" i="1"/>
  <c r="B1604" i="1"/>
  <c r="C1604" i="1"/>
  <c r="B2373" i="1"/>
  <c r="C2373" i="1"/>
  <c r="B518" i="1"/>
  <c r="C518" i="1"/>
  <c r="B887" i="1"/>
  <c r="C887" i="1"/>
  <c r="B810" i="1"/>
  <c r="C810" i="1"/>
  <c r="B1299" i="1"/>
  <c r="C1299" i="1"/>
  <c r="B1407" i="1"/>
  <c r="C1407" i="1"/>
  <c r="B1464" i="1"/>
  <c r="C1464" i="1"/>
  <c r="B1853" i="1"/>
  <c r="C1853" i="1"/>
  <c r="B2368" i="1"/>
  <c r="C2368" i="1"/>
  <c r="C177" i="1"/>
  <c r="B177" i="1"/>
  <c r="B9" i="1"/>
  <c r="C9" i="1"/>
  <c r="C524" i="1"/>
  <c r="B524" i="1"/>
  <c r="B899" i="1"/>
  <c r="C899" i="1"/>
  <c r="B857" i="1"/>
  <c r="C857" i="1"/>
  <c r="B1311" i="1"/>
  <c r="C1311" i="1"/>
  <c r="C1421" i="1"/>
  <c r="B1421" i="1"/>
  <c r="B1485" i="1"/>
  <c r="C1485" i="1"/>
  <c r="B1962" i="1"/>
  <c r="C1962" i="1"/>
  <c r="C2392" i="1"/>
  <c r="B2392" i="1"/>
  <c r="B1884" i="1"/>
  <c r="C1884" i="1"/>
  <c r="C1779" i="1"/>
  <c r="B1779" i="1"/>
  <c r="B1978" i="1"/>
  <c r="C1978" i="1"/>
  <c r="B2152" i="1"/>
  <c r="C2152" i="1"/>
  <c r="C1445" i="1"/>
  <c r="B1445" i="1"/>
  <c r="B1634" i="1"/>
  <c r="C1634" i="1"/>
  <c r="B1735" i="1"/>
  <c r="C1735" i="1"/>
  <c r="B1585" i="1"/>
  <c r="C1585" i="1"/>
  <c r="B1397" i="1"/>
  <c r="C1397" i="1"/>
  <c r="B2228" i="1"/>
  <c r="C2228" i="1"/>
  <c r="B2148" i="1"/>
  <c r="C2148" i="1"/>
  <c r="B1494" i="1"/>
  <c r="C1494" i="1"/>
  <c r="C2255" i="1"/>
  <c r="B2255" i="1"/>
  <c r="C2206" i="1"/>
  <c r="B2206" i="1"/>
  <c r="C120" i="1"/>
  <c r="B120" i="1"/>
  <c r="C473" i="1"/>
  <c r="B473" i="1"/>
  <c r="C560" i="1"/>
  <c r="B560" i="1"/>
  <c r="B1340" i="1"/>
  <c r="C1340" i="1"/>
  <c r="C1210" i="1"/>
  <c r="B1210" i="1"/>
  <c r="B1323" i="1"/>
  <c r="C1323" i="1"/>
  <c r="B1730" i="1"/>
  <c r="C1730" i="1"/>
  <c r="B2169" i="1"/>
  <c r="C2169" i="1"/>
  <c r="B1911" i="1"/>
  <c r="C1911" i="1"/>
  <c r="C904" i="1"/>
  <c r="B904" i="1"/>
  <c r="B1403" i="1"/>
  <c r="C1403" i="1"/>
  <c r="B1553" i="1"/>
  <c r="C1553" i="1"/>
  <c r="B2065" i="1"/>
  <c r="C2065" i="1"/>
  <c r="B2188" i="1"/>
  <c r="C2188" i="1"/>
  <c r="B2436" i="1"/>
  <c r="C2436" i="1"/>
  <c r="B2278" i="1"/>
  <c r="C2278" i="1"/>
  <c r="C2480" i="1"/>
  <c r="B2480" i="1"/>
  <c r="C2405" i="1"/>
  <c r="B2405" i="1"/>
  <c r="C2361" i="1"/>
  <c r="B2361" i="1"/>
  <c r="B1662" i="1"/>
  <c r="C1662" i="1"/>
  <c r="C1549" i="1"/>
  <c r="B1549" i="1"/>
  <c r="C1835" i="1"/>
  <c r="B1835" i="1"/>
  <c r="B1875" i="1"/>
  <c r="C1875" i="1"/>
  <c r="B1893" i="1"/>
  <c r="C1893" i="1"/>
  <c r="B2298" i="1"/>
  <c r="C2298" i="1"/>
  <c r="B2397" i="1"/>
  <c r="C2397" i="1"/>
  <c r="C2507" i="1"/>
  <c r="B2507" i="1"/>
  <c r="B2498" i="1"/>
  <c r="C2498" i="1"/>
  <c r="C2415" i="1"/>
  <c r="B2415" i="1"/>
  <c r="C2417" i="1"/>
  <c r="B2417" i="1"/>
  <c r="C2360" i="1"/>
  <c r="B2360" i="1"/>
  <c r="B2425" i="1"/>
  <c r="C2425" i="1"/>
  <c r="B2493" i="1"/>
  <c r="C2493" i="1"/>
  <c r="B2175" i="1"/>
  <c r="C2175" i="1"/>
  <c r="B2232" i="1"/>
  <c r="C2232" i="1"/>
  <c r="C1992" i="1"/>
  <c r="B1992" i="1"/>
  <c r="C2038" i="1"/>
  <c r="B2038" i="1"/>
  <c r="C2328" i="1"/>
  <c r="B2328" i="1"/>
  <c r="C1659" i="1"/>
  <c r="B1659" i="1"/>
  <c r="C1994" i="1"/>
  <c r="B1994" i="1"/>
  <c r="C2057" i="1"/>
  <c r="B2057" i="1"/>
  <c r="B1918" i="1"/>
  <c r="C1918" i="1"/>
  <c r="B2118" i="1"/>
  <c r="C2118" i="1"/>
  <c r="C2290" i="1"/>
  <c r="B2290" i="1"/>
  <c r="B2363" i="1"/>
  <c r="C2363" i="1"/>
  <c r="C1938" i="1"/>
  <c r="B1938" i="1"/>
  <c r="B1942" i="1"/>
  <c r="C1942" i="1"/>
  <c r="C1599" i="1"/>
  <c r="B1599" i="1"/>
  <c r="C1934" i="1"/>
  <c r="B1934" i="1"/>
  <c r="C1434" i="1"/>
  <c r="B1434" i="1"/>
  <c r="C1906" i="1"/>
  <c r="B1906" i="1"/>
  <c r="C2166" i="1"/>
  <c r="B2166" i="1"/>
  <c r="C1537" i="1"/>
  <c r="B1537" i="1"/>
  <c r="C1408" i="1"/>
  <c r="B1408" i="1"/>
  <c r="B1822" i="1"/>
  <c r="C1822" i="1"/>
  <c r="C2032" i="1"/>
  <c r="B2032" i="1"/>
  <c r="B1546" i="1"/>
  <c r="C1546" i="1"/>
  <c r="B1533" i="1"/>
  <c r="C1533" i="1"/>
  <c r="B1163" i="1"/>
  <c r="C1163" i="1"/>
  <c r="B1061" i="1"/>
  <c r="C1061" i="1"/>
  <c r="C1316" i="1"/>
  <c r="B1316" i="1"/>
  <c r="C1522" i="1"/>
  <c r="B1522" i="1"/>
  <c r="B1111" i="1"/>
  <c r="C1111" i="1"/>
  <c r="B827" i="1"/>
  <c r="C827" i="1"/>
  <c r="C1389" i="1"/>
  <c r="B1389" i="1"/>
  <c r="B1372" i="1"/>
  <c r="C1372" i="1"/>
  <c r="B1067" i="1"/>
  <c r="C1067" i="1"/>
  <c r="C1000" i="1"/>
  <c r="B1000" i="1"/>
  <c r="B1135" i="1"/>
  <c r="C1135" i="1"/>
  <c r="B1225" i="1"/>
  <c r="C1225" i="1"/>
  <c r="C937" i="1"/>
  <c r="B937" i="1"/>
  <c r="B1139" i="1"/>
  <c r="C1139" i="1"/>
  <c r="B974" i="1"/>
  <c r="C974" i="1"/>
  <c r="C876" i="1"/>
  <c r="B876" i="1"/>
  <c r="C998" i="1"/>
  <c r="B998" i="1"/>
  <c r="B749" i="1"/>
  <c r="C749" i="1"/>
  <c r="B652" i="1"/>
  <c r="C652" i="1"/>
  <c r="B889" i="1"/>
  <c r="C889" i="1"/>
  <c r="C901" i="1"/>
  <c r="B901" i="1"/>
  <c r="B384" i="1"/>
  <c r="C384" i="1"/>
  <c r="C950" i="1"/>
  <c r="B950" i="1"/>
  <c r="B530" i="1"/>
  <c r="C530" i="1"/>
  <c r="B592" i="1"/>
  <c r="C592" i="1"/>
  <c r="B849" i="1"/>
  <c r="C849" i="1"/>
  <c r="B520" i="1"/>
  <c r="C520" i="1"/>
  <c r="C153" i="1"/>
  <c r="B153" i="1"/>
  <c r="C209" i="1"/>
  <c r="B209" i="1"/>
  <c r="C176" i="1"/>
  <c r="B176" i="1"/>
  <c r="B66" i="1"/>
  <c r="C66" i="1"/>
  <c r="C61" i="1"/>
  <c r="B61" i="1"/>
  <c r="C287" i="1"/>
  <c r="B287" i="1"/>
  <c r="C34" i="1"/>
  <c r="B34" i="1"/>
  <c r="C230" i="1"/>
  <c r="B230" i="1"/>
  <c r="C289" i="1"/>
  <c r="B289" i="1"/>
  <c r="B271" i="1"/>
  <c r="C271" i="1"/>
  <c r="B16" i="1"/>
  <c r="C16" i="1"/>
  <c r="B130" i="1"/>
  <c r="C130" i="1"/>
  <c r="B74" i="1"/>
  <c r="C74" i="1"/>
  <c r="C393" i="1"/>
  <c r="B393" i="1"/>
  <c r="B539" i="1"/>
  <c r="C539" i="1"/>
  <c r="C423" i="1"/>
  <c r="B423" i="1"/>
  <c r="C380" i="1"/>
  <c r="B380" i="1"/>
  <c r="C118" i="1"/>
  <c r="B118" i="1"/>
  <c r="B698" i="1"/>
  <c r="C698" i="1"/>
  <c r="C81" i="1"/>
  <c r="B81" i="1"/>
  <c r="B122" i="1"/>
  <c r="C122" i="1"/>
  <c r="C482" i="1"/>
  <c r="B482" i="1"/>
  <c r="C821" i="1"/>
  <c r="B821" i="1"/>
  <c r="C434" i="1"/>
  <c r="B434" i="1"/>
  <c r="B223" i="1"/>
  <c r="C223" i="1"/>
  <c r="C528" i="1"/>
  <c r="B528" i="1"/>
  <c r="B165" i="1"/>
  <c r="C165" i="1"/>
  <c r="C208" i="1"/>
  <c r="B208" i="1"/>
  <c r="C546" i="1"/>
  <c r="B546" i="1"/>
  <c r="B769" i="1"/>
  <c r="C769" i="1"/>
  <c r="C1236" i="1"/>
  <c r="B1236" i="1"/>
  <c r="C1112" i="1"/>
  <c r="B1112" i="1"/>
  <c r="B366" i="1"/>
  <c r="C366" i="1"/>
  <c r="C957" i="1"/>
  <c r="B957" i="1"/>
  <c r="C1199" i="1"/>
  <c r="B1199" i="1"/>
  <c r="B1044" i="1"/>
  <c r="C1044" i="1"/>
  <c r="B1614" i="1"/>
  <c r="C1614" i="1"/>
  <c r="B505" i="1"/>
  <c r="C505" i="1"/>
  <c r="C336" i="1"/>
  <c r="B336" i="1"/>
  <c r="C593" i="1"/>
  <c r="B593" i="1"/>
  <c r="B1083" i="1"/>
  <c r="C1083" i="1"/>
  <c r="B1616" i="1"/>
  <c r="C1616" i="1"/>
  <c r="C315" i="1"/>
  <c r="B315" i="1"/>
  <c r="B462" i="1"/>
  <c r="C462" i="1"/>
  <c r="C568" i="1"/>
  <c r="B568" i="1"/>
  <c r="C1250" i="1"/>
  <c r="B1250" i="1"/>
  <c r="C1441" i="1"/>
  <c r="B1441" i="1"/>
  <c r="B352" i="1"/>
  <c r="C352" i="1"/>
  <c r="C630" i="1"/>
  <c r="B630" i="1"/>
  <c r="C1245" i="1"/>
  <c r="B1245" i="1"/>
  <c r="C1043" i="1"/>
  <c r="B1043" i="1"/>
  <c r="C1142" i="1"/>
  <c r="B1142" i="1"/>
  <c r="C1718" i="1"/>
  <c r="B1718" i="1"/>
  <c r="B737" i="1"/>
  <c r="C737" i="1"/>
  <c r="C1391" i="1"/>
  <c r="B1391" i="1"/>
  <c r="B806" i="1"/>
  <c r="C806" i="1"/>
  <c r="B1209" i="1"/>
  <c r="C1209" i="1"/>
  <c r="C145" i="1"/>
  <c r="B145" i="1"/>
  <c r="C157" i="1"/>
  <c r="B157" i="1"/>
  <c r="C1229" i="1"/>
  <c r="B1229" i="1"/>
  <c r="B1271" i="1"/>
  <c r="C1271" i="1"/>
  <c r="C344" i="1"/>
  <c r="B344" i="1"/>
  <c r="B187" i="1"/>
  <c r="C187" i="1"/>
  <c r="C636" i="1"/>
  <c r="B636" i="1"/>
  <c r="C872" i="1"/>
  <c r="B872" i="1"/>
  <c r="C1450" i="1"/>
  <c r="B1450" i="1"/>
  <c r="B175" i="1"/>
  <c r="C175" i="1"/>
  <c r="C451" i="1"/>
  <c r="B451" i="1"/>
  <c r="B503" i="1"/>
  <c r="C503" i="1"/>
  <c r="B602" i="1"/>
  <c r="C602" i="1"/>
  <c r="B1188" i="1"/>
  <c r="C1188" i="1"/>
  <c r="B1185" i="1"/>
  <c r="C1185" i="1"/>
  <c r="B1329" i="1"/>
  <c r="C1329" i="1"/>
  <c r="B1418" i="1"/>
  <c r="C1418" i="1"/>
  <c r="C1684" i="1"/>
  <c r="B1684" i="1"/>
  <c r="B2276" i="1"/>
  <c r="C2276" i="1"/>
  <c r="B2001" i="1"/>
  <c r="C2001" i="1"/>
  <c r="B1760" i="1"/>
  <c r="C1760" i="1"/>
  <c r="B2226" i="1"/>
  <c r="C2226" i="1"/>
  <c r="C1725" i="1"/>
  <c r="B1725" i="1"/>
  <c r="C1721" i="1"/>
  <c r="B1721" i="1"/>
  <c r="B1793" i="1"/>
  <c r="C1793" i="1"/>
  <c r="C2270" i="1"/>
  <c r="B2270" i="1"/>
  <c r="C1396" i="1"/>
  <c r="B1396" i="1"/>
  <c r="B1947" i="1"/>
  <c r="C1947" i="1"/>
  <c r="C1995" i="1"/>
  <c r="B1995" i="1"/>
  <c r="B1613" i="1"/>
  <c r="C1613" i="1"/>
  <c r="C1415" i="1"/>
  <c r="B1415" i="1"/>
  <c r="B2189" i="1"/>
  <c r="C2189" i="1"/>
  <c r="B2343" i="1"/>
  <c r="C2343" i="1"/>
  <c r="B438" i="1"/>
  <c r="C438" i="1"/>
  <c r="B531" i="1"/>
  <c r="C531" i="1"/>
  <c r="C1175" i="1"/>
  <c r="B1175" i="1"/>
  <c r="B1321" i="1"/>
  <c r="C1321" i="1"/>
  <c r="B1643" i="1"/>
  <c r="C1643" i="1"/>
  <c r="B1563" i="1"/>
  <c r="C1563" i="1"/>
  <c r="B2161" i="1"/>
  <c r="C2161" i="1"/>
  <c r="B1715" i="1"/>
  <c r="C1715" i="1"/>
  <c r="C453" i="1"/>
  <c r="B453" i="1"/>
  <c r="C279" i="1"/>
  <c r="B279" i="1"/>
  <c r="B499" i="1"/>
  <c r="C499" i="1"/>
  <c r="B567" i="1"/>
  <c r="C567" i="1"/>
  <c r="C1219" i="1"/>
  <c r="B1219" i="1"/>
  <c r="B1383" i="1"/>
  <c r="C1383" i="1"/>
  <c r="B1664" i="1"/>
  <c r="C1664" i="1"/>
  <c r="C1595" i="1"/>
  <c r="B1595" i="1"/>
  <c r="B2174" i="1"/>
  <c r="C2174" i="1"/>
  <c r="B1720" i="1"/>
  <c r="C1720" i="1"/>
  <c r="C2117" i="1"/>
  <c r="B2117" i="1"/>
  <c r="C1976" i="1"/>
  <c r="B1976" i="1"/>
  <c r="C1787" i="1"/>
  <c r="B1787" i="1"/>
  <c r="C2374" i="1"/>
  <c r="B2374" i="1"/>
  <c r="B1422" i="1"/>
  <c r="C1422" i="1"/>
  <c r="B2214" i="1"/>
  <c r="C2214" i="1"/>
  <c r="C2135" i="1"/>
  <c r="B2135" i="1"/>
  <c r="C1915" i="1"/>
  <c r="B1915" i="1"/>
  <c r="B1802" i="1"/>
  <c r="C1802" i="1"/>
  <c r="B2134" i="1"/>
  <c r="C2134" i="1"/>
  <c r="C2352" i="1"/>
  <c r="B2352" i="1"/>
  <c r="B1868" i="1"/>
  <c r="C1868" i="1"/>
  <c r="B1776" i="1"/>
  <c r="C1776" i="1"/>
  <c r="B1736" i="1"/>
  <c r="C1736" i="1"/>
  <c r="C253" i="1"/>
  <c r="B253" i="1"/>
  <c r="B612" i="1"/>
  <c r="C612" i="1"/>
  <c r="C802" i="1"/>
  <c r="B802" i="1"/>
  <c r="B926" i="1"/>
  <c r="C926" i="1"/>
  <c r="C1144" i="1"/>
  <c r="B1144" i="1"/>
  <c r="B1674" i="1"/>
  <c r="C1674" i="1"/>
  <c r="B2013" i="1"/>
  <c r="C2013" i="1"/>
  <c r="B1841" i="1"/>
  <c r="C1841" i="1"/>
  <c r="C1648" i="1"/>
  <c r="B1648" i="1"/>
  <c r="B1157" i="1"/>
  <c r="C1157" i="1"/>
  <c r="C1300" i="1"/>
  <c r="B1300" i="1"/>
  <c r="B1770" i="1"/>
  <c r="C1770" i="1"/>
  <c r="C1584" i="1"/>
  <c r="B1584" i="1"/>
  <c r="C2387" i="1"/>
  <c r="B2387" i="1"/>
  <c r="B1657" i="1"/>
  <c r="C1657" i="1"/>
  <c r="B2485" i="1"/>
  <c r="C2485" i="1"/>
  <c r="B2341" i="1"/>
  <c r="C2341" i="1"/>
  <c r="B2454" i="1"/>
  <c r="C2454" i="1"/>
  <c r="B2355" i="1"/>
  <c r="C2355" i="1"/>
  <c r="B1287" i="1"/>
  <c r="C1287" i="1"/>
  <c r="B1019" i="1"/>
  <c r="C1019" i="1"/>
  <c r="B1960" i="1"/>
  <c r="C1960" i="1"/>
  <c r="B2072" i="1"/>
  <c r="C2072" i="1"/>
  <c r="C1607" i="1"/>
  <c r="B1607" i="1"/>
  <c r="C1959" i="1"/>
  <c r="B1959" i="1"/>
  <c r="C2376" i="1"/>
  <c r="B2376" i="1"/>
  <c r="B2494" i="1"/>
  <c r="C2494" i="1"/>
  <c r="B2227" i="1"/>
  <c r="C2227" i="1"/>
  <c r="B2441" i="1"/>
  <c r="C2441" i="1"/>
  <c r="C2324" i="1"/>
  <c r="B2324" i="1"/>
  <c r="B2357" i="1"/>
  <c r="C2357" i="1"/>
  <c r="B2418" i="1"/>
  <c r="C2418" i="1"/>
  <c r="C2463" i="1"/>
  <c r="B2463" i="1"/>
  <c r="B2142" i="1"/>
  <c r="C2142" i="1"/>
  <c r="B2216" i="1"/>
  <c r="C2216" i="1"/>
  <c r="C1873" i="1"/>
  <c r="B1873" i="1"/>
  <c r="C2009" i="1"/>
  <c r="B2009" i="1"/>
  <c r="C2218" i="1"/>
  <c r="B2218" i="1"/>
  <c r="C1647" i="1"/>
  <c r="B1647" i="1"/>
  <c r="C1954" i="1"/>
  <c r="B1954" i="1"/>
  <c r="B2043" i="1"/>
  <c r="C2043" i="1"/>
  <c r="B1909" i="1"/>
  <c r="C1909" i="1"/>
  <c r="C2074" i="1"/>
  <c r="B2074" i="1"/>
  <c r="B2274" i="1"/>
  <c r="C2274" i="1"/>
  <c r="B2346" i="1"/>
  <c r="C2346" i="1"/>
  <c r="B1824" i="1"/>
  <c r="C1824" i="1"/>
  <c r="B1679" i="1"/>
  <c r="C1679" i="1"/>
  <c r="B1558" i="1"/>
  <c r="C1558" i="1"/>
  <c r="B1891" i="1"/>
  <c r="C1891" i="1"/>
  <c r="B2187" i="1"/>
  <c r="C2187" i="1"/>
  <c r="B1900" i="1"/>
  <c r="C1900" i="1"/>
  <c r="B2150" i="1"/>
  <c r="C2150" i="1"/>
  <c r="B1430" i="1"/>
  <c r="C1430" i="1"/>
  <c r="C1568" i="1"/>
  <c r="B1568" i="1"/>
  <c r="C1819" i="1"/>
  <c r="B1819" i="1"/>
  <c r="B2008" i="1"/>
  <c r="C2008" i="1"/>
  <c r="B1528" i="1"/>
  <c r="C1528" i="1"/>
  <c r="B1521" i="1"/>
  <c r="C1521" i="1"/>
  <c r="B1148" i="1"/>
  <c r="C1148" i="1"/>
  <c r="C991" i="1"/>
  <c r="B991" i="1"/>
  <c r="C1127" i="1"/>
  <c r="B1127" i="1"/>
  <c r="B1467" i="1"/>
  <c r="C1467" i="1"/>
  <c r="B1032" i="1"/>
  <c r="C1032" i="1"/>
  <c r="C1362" i="1"/>
  <c r="B1362" i="1"/>
  <c r="B1342" i="1"/>
  <c r="C1342" i="1"/>
  <c r="B1326" i="1"/>
  <c r="C1326" i="1"/>
  <c r="B1064" i="1"/>
  <c r="C1064" i="1"/>
  <c r="C867" i="1"/>
  <c r="B867" i="1"/>
  <c r="C1110" i="1"/>
  <c r="B1110" i="1"/>
  <c r="B1214" i="1"/>
  <c r="C1214" i="1"/>
  <c r="B842" i="1"/>
  <c r="C842" i="1"/>
  <c r="B980" i="1"/>
  <c r="C980" i="1"/>
  <c r="C928" i="1"/>
  <c r="B928" i="1"/>
  <c r="C835" i="1"/>
  <c r="B835" i="1"/>
  <c r="C979" i="1"/>
  <c r="B979" i="1"/>
  <c r="B740" i="1"/>
  <c r="C740" i="1"/>
  <c r="B646" i="1"/>
  <c r="C646" i="1"/>
  <c r="B820" i="1"/>
  <c r="C820" i="1"/>
  <c r="B845" i="1"/>
  <c r="C845" i="1"/>
  <c r="B182" i="1"/>
  <c r="C182" i="1"/>
  <c r="B948" i="1"/>
  <c r="C948" i="1"/>
  <c r="C527" i="1"/>
  <c r="B527" i="1"/>
  <c r="B557" i="1"/>
  <c r="C557" i="1"/>
  <c r="B784" i="1"/>
  <c r="C784" i="1"/>
  <c r="B514" i="1"/>
  <c r="C514" i="1"/>
  <c r="B117" i="1"/>
  <c r="C117" i="1"/>
  <c r="C137" i="1"/>
  <c r="B137" i="1"/>
  <c r="B150" i="1"/>
  <c r="C150" i="1"/>
  <c r="C37" i="1"/>
  <c r="B37" i="1"/>
  <c r="B49" i="1"/>
  <c r="C49" i="1"/>
  <c r="B281" i="1"/>
  <c r="C281" i="1"/>
  <c r="C19" i="1"/>
  <c r="B19" i="1"/>
  <c r="B186" i="1"/>
  <c r="C186" i="1"/>
  <c r="C244" i="1"/>
  <c r="B244" i="1"/>
  <c r="B246" i="1"/>
  <c r="C246" i="1"/>
  <c r="B13" i="1"/>
  <c r="C13" i="1"/>
  <c r="C28" i="1"/>
  <c r="B28" i="1"/>
  <c r="B62" i="1"/>
  <c r="C62" i="1"/>
  <c r="C402" i="1"/>
  <c r="B402" i="1"/>
  <c r="C422" i="1"/>
  <c r="B422" i="1"/>
  <c r="C274" i="1"/>
  <c r="B274" i="1"/>
  <c r="B356" i="1"/>
  <c r="C356" i="1"/>
  <c r="B389" i="1"/>
  <c r="C389" i="1"/>
  <c r="B108" i="1"/>
  <c r="C108" i="1"/>
  <c r="C258" i="1"/>
  <c r="B258" i="1"/>
  <c r="B475" i="1"/>
  <c r="C475" i="1"/>
  <c r="C685" i="1"/>
  <c r="B685" i="1"/>
  <c r="B589" i="1"/>
  <c r="C589" i="1"/>
  <c r="B409" i="1"/>
  <c r="C409" i="1"/>
  <c r="C103" i="1"/>
  <c r="B103" i="1"/>
  <c r="C594" i="1"/>
  <c r="B594" i="1"/>
  <c r="C276" i="1"/>
  <c r="B276" i="1"/>
  <c r="B360" i="1"/>
  <c r="C360" i="1"/>
  <c r="C1009" i="1"/>
  <c r="B1009" i="1"/>
  <c r="C226" i="1"/>
  <c r="B226" i="1"/>
  <c r="C485" i="1"/>
  <c r="B485" i="1"/>
  <c r="B309" i="1"/>
  <c r="C309" i="1"/>
  <c r="B882" i="1"/>
  <c r="C882" i="1"/>
  <c r="C339" i="1"/>
  <c r="B339" i="1"/>
  <c r="B387" i="1"/>
  <c r="C387" i="1"/>
  <c r="C248" i="1"/>
  <c r="B248" i="1"/>
  <c r="C971" i="1"/>
  <c r="B971" i="1"/>
  <c r="C923" i="1"/>
  <c r="B923" i="1"/>
  <c r="B1484" i="1"/>
  <c r="C1484" i="1"/>
  <c r="C1189" i="1"/>
  <c r="B1189" i="1"/>
  <c r="B1131" i="1"/>
  <c r="C1131" i="1"/>
  <c r="B1570" i="1"/>
  <c r="C1570" i="1"/>
  <c r="B736" i="1"/>
  <c r="C736" i="1"/>
  <c r="B772" i="1"/>
  <c r="C772" i="1"/>
  <c r="C257" i="1"/>
  <c r="B257" i="1"/>
  <c r="B107" i="1"/>
  <c r="C107" i="1"/>
  <c r="B848" i="1"/>
  <c r="C848" i="1"/>
  <c r="B1337" i="1"/>
  <c r="C1337" i="1"/>
  <c r="C1253" i="1"/>
  <c r="B1253" i="1"/>
  <c r="B290" i="1"/>
  <c r="C290" i="1"/>
  <c r="B509" i="1"/>
  <c r="C509" i="1"/>
  <c r="C1003" i="1"/>
  <c r="B1003" i="1"/>
  <c r="B1411" i="1"/>
  <c r="C1411" i="1"/>
  <c r="C199" i="1"/>
  <c r="B199" i="1"/>
  <c r="C41" i="1"/>
  <c r="B41" i="1"/>
  <c r="C522" i="1"/>
  <c r="B522" i="1"/>
  <c r="C559" i="1"/>
  <c r="B559" i="1"/>
  <c r="C1211" i="1"/>
  <c r="B1211" i="1"/>
  <c r="B629" i="1"/>
  <c r="C629" i="1"/>
  <c r="B1309" i="1"/>
  <c r="C1309" i="1"/>
  <c r="B1197" i="1"/>
  <c r="C1197" i="1"/>
  <c r="C678" i="1"/>
  <c r="B678" i="1"/>
  <c r="C1089" i="1"/>
  <c r="B1089" i="1"/>
  <c r="C1380" i="1"/>
  <c r="B1380" i="1"/>
  <c r="C341" i="1"/>
  <c r="B341" i="1"/>
  <c r="B620" i="1"/>
  <c r="C620" i="1"/>
  <c r="B815" i="1"/>
  <c r="C815" i="1"/>
  <c r="B1276" i="1"/>
  <c r="C1276" i="1"/>
  <c r="B172" i="1"/>
  <c r="C172" i="1"/>
  <c r="C492" i="1"/>
  <c r="B492" i="1"/>
  <c r="B758" i="1"/>
  <c r="C758" i="1"/>
  <c r="C1222" i="1"/>
  <c r="B1222" i="1"/>
  <c r="B1090" i="1"/>
  <c r="C1090" i="1"/>
  <c r="B396" i="1"/>
  <c r="C396" i="1"/>
  <c r="B126" i="1"/>
  <c r="C126" i="1"/>
  <c r="C484" i="1"/>
  <c r="B484" i="1"/>
  <c r="C565" i="1"/>
  <c r="B565" i="1"/>
  <c r="B1348" i="1"/>
  <c r="C1348" i="1"/>
  <c r="B1217" i="1"/>
  <c r="C1217" i="1"/>
  <c r="B1339" i="1"/>
  <c r="C1339" i="1"/>
  <c r="C1739" i="1"/>
  <c r="B1739" i="1"/>
  <c r="C2222" i="1"/>
  <c r="B2222" i="1"/>
  <c r="B1965" i="1"/>
  <c r="C1965" i="1"/>
  <c r="B1465" i="1"/>
  <c r="C1465" i="1"/>
  <c r="B2082" i="1"/>
  <c r="C2082" i="1"/>
  <c r="B2410" i="1"/>
  <c r="C2410" i="1"/>
  <c r="C1953" i="1"/>
  <c r="B1953" i="1"/>
  <c r="B1880" i="1"/>
  <c r="C1880" i="1"/>
  <c r="B2245" i="1"/>
  <c r="C2245" i="1"/>
  <c r="C2428" i="1"/>
  <c r="B2428" i="1"/>
  <c r="C1602" i="1"/>
  <c r="B1602" i="1"/>
  <c r="B2371" i="1"/>
  <c r="C2371" i="1"/>
  <c r="C2393" i="1"/>
  <c r="B2393" i="1"/>
  <c r="B1859" i="1"/>
  <c r="C1859" i="1"/>
  <c r="C1603" i="1"/>
  <c r="B1603" i="1"/>
  <c r="C1904" i="1"/>
  <c r="B1904" i="1"/>
  <c r="B2511" i="1"/>
  <c r="C2511" i="1"/>
  <c r="C782" i="1"/>
  <c r="B782" i="1"/>
  <c r="C774" i="1"/>
  <c r="B774" i="1"/>
  <c r="C750" i="1"/>
  <c r="B750" i="1"/>
  <c r="C1544" i="1"/>
  <c r="B1544" i="1"/>
  <c r="C1184" i="1"/>
  <c r="B1184" i="1"/>
  <c r="B1500" i="1"/>
  <c r="C1500" i="1"/>
  <c r="B2028" i="1"/>
  <c r="C2028" i="1"/>
  <c r="B2023" i="1"/>
  <c r="C2023" i="1"/>
  <c r="C200" i="1"/>
  <c r="B200" i="1"/>
  <c r="C408" i="1"/>
  <c r="B408" i="1"/>
  <c r="B812" i="1"/>
  <c r="C812" i="1"/>
  <c r="C781" i="1"/>
  <c r="B781" i="1"/>
  <c r="C765" i="1"/>
  <c r="B765" i="1"/>
  <c r="B1547" i="1"/>
  <c r="C1547" i="1"/>
  <c r="C1325" i="1"/>
  <c r="B1325" i="1"/>
  <c r="B1564" i="1"/>
  <c r="C1564" i="1"/>
  <c r="B2164" i="1"/>
  <c r="C2164" i="1"/>
  <c r="C2050" i="1"/>
  <c r="B2050" i="1"/>
  <c r="B1654" i="1"/>
  <c r="C1654" i="1"/>
  <c r="C1487" i="1"/>
  <c r="B1487" i="1"/>
  <c r="B2281" i="1"/>
  <c r="C2281" i="1"/>
  <c r="C2411" i="1"/>
  <c r="B2411" i="1"/>
  <c r="B1798" i="1"/>
  <c r="C1798" i="1"/>
  <c r="B1631" i="1"/>
  <c r="C1631" i="1"/>
  <c r="B1711" i="1"/>
  <c r="C1711" i="1"/>
  <c r="C2123" i="1"/>
  <c r="B2123" i="1"/>
  <c r="B2029" i="1"/>
  <c r="C2029" i="1"/>
  <c r="B1919" i="1"/>
  <c r="C1919" i="1"/>
  <c r="C2492" i="1"/>
  <c r="B2492" i="1"/>
  <c r="B2125" i="1"/>
  <c r="C2125" i="1"/>
  <c r="B2301" i="1"/>
  <c r="C2301" i="1"/>
  <c r="C2260" i="1"/>
  <c r="B2260" i="1"/>
  <c r="C53" i="1"/>
  <c r="B53" i="1"/>
  <c r="B693" i="1"/>
  <c r="C693" i="1"/>
  <c r="B826" i="1"/>
  <c r="C826" i="1"/>
  <c r="B1233" i="1"/>
  <c r="C1233" i="1"/>
  <c r="B1159" i="1"/>
  <c r="C1159" i="1"/>
  <c r="C1650" i="1"/>
  <c r="B1650" i="1"/>
  <c r="C1490" i="1"/>
  <c r="B1490" i="1"/>
  <c r="C2294" i="1"/>
  <c r="B2294" i="1"/>
  <c r="B2172" i="1"/>
  <c r="C2172" i="1"/>
  <c r="C1274" i="1"/>
  <c r="B1274" i="1"/>
  <c r="C1535" i="1"/>
  <c r="B1535" i="1"/>
  <c r="C1758" i="1"/>
  <c r="B1758" i="1"/>
  <c r="C1807" i="1"/>
  <c r="B1807" i="1"/>
  <c r="C2025" i="1"/>
  <c r="B2025" i="1"/>
  <c r="B1952" i="1"/>
  <c r="C1952" i="1"/>
  <c r="B2466" i="1"/>
  <c r="C2466" i="1"/>
  <c r="C2335" i="1"/>
  <c r="B2335" i="1"/>
  <c r="C2349" i="1"/>
  <c r="B2349" i="1"/>
  <c r="B915" i="1"/>
  <c r="C915" i="1"/>
  <c r="B1108" i="1"/>
  <c r="C1108" i="1"/>
  <c r="C739" i="1"/>
  <c r="B739" i="1"/>
  <c r="C1571" i="1"/>
  <c r="B1571" i="1"/>
  <c r="C1619" i="1"/>
  <c r="B1619" i="1"/>
  <c r="B2149" i="1"/>
  <c r="C2149" i="1"/>
  <c r="B2263" i="1"/>
  <c r="C2263" i="1"/>
  <c r="C2434" i="1"/>
  <c r="B2434" i="1"/>
  <c r="B2193" i="1"/>
  <c r="C2193" i="1"/>
  <c r="C2444" i="1"/>
  <c r="B2444" i="1"/>
  <c r="B2427" i="1"/>
  <c r="C2427" i="1"/>
  <c r="C2468" i="1"/>
  <c r="B2468" i="1"/>
  <c r="C2326" i="1"/>
  <c r="B2326" i="1"/>
  <c r="B2365" i="1"/>
  <c r="C2365" i="1"/>
  <c r="B2509" i="1"/>
  <c r="C2509" i="1"/>
  <c r="C2097" i="1"/>
  <c r="B2097" i="1"/>
  <c r="C2100" i="1"/>
  <c r="B2100" i="1"/>
  <c r="B1782" i="1"/>
  <c r="C1782" i="1"/>
  <c r="B2006" i="1"/>
  <c r="C2006" i="1"/>
  <c r="B2212" i="1"/>
  <c r="C2212" i="1"/>
  <c r="B2462" i="1"/>
  <c r="C2462" i="1"/>
  <c r="C1951" i="1"/>
  <c r="B1951" i="1"/>
  <c r="B1957" i="1"/>
  <c r="C1957" i="1"/>
  <c r="B1872" i="1"/>
  <c r="C1872" i="1"/>
  <c r="B1988" i="1"/>
  <c r="C1988" i="1"/>
  <c r="C2224" i="1"/>
  <c r="B2224" i="1"/>
  <c r="C2334" i="1"/>
  <c r="B2334" i="1"/>
  <c r="C1670" i="1"/>
  <c r="B1670" i="1"/>
  <c r="B1623" i="1"/>
  <c r="C1623" i="1"/>
  <c r="B1552" i="1"/>
  <c r="C1552" i="1"/>
  <c r="C1888" i="1"/>
  <c r="B1888" i="1"/>
  <c r="B2147" i="1"/>
  <c r="C2147" i="1"/>
  <c r="B1874" i="1"/>
  <c r="C1874" i="1"/>
  <c r="C2129" i="1"/>
  <c r="B2129" i="1"/>
  <c r="B1554" i="1"/>
  <c r="C1554" i="1"/>
  <c r="B1508" i="1"/>
  <c r="C1508" i="1"/>
  <c r="B1777" i="1"/>
  <c r="C1777" i="1"/>
  <c r="B2003" i="1"/>
  <c r="C2003" i="1"/>
  <c r="B1440" i="1"/>
  <c r="C1440" i="1"/>
  <c r="B1515" i="1"/>
  <c r="C1515" i="1"/>
  <c r="C1086" i="1"/>
  <c r="B1086" i="1"/>
  <c r="C745" i="1"/>
  <c r="B745" i="1"/>
  <c r="B1055" i="1"/>
  <c r="C1055" i="1"/>
  <c r="C1442" i="1"/>
  <c r="B1442" i="1"/>
  <c r="C1378" i="1"/>
  <c r="B1378" i="1"/>
  <c r="B1330" i="1"/>
  <c r="C1330" i="1"/>
  <c r="C1231" i="1"/>
  <c r="B1231" i="1"/>
  <c r="C1262" i="1"/>
  <c r="B1262" i="1"/>
  <c r="B1033" i="1"/>
  <c r="C1033" i="1"/>
  <c r="B808" i="1"/>
  <c r="C808" i="1"/>
  <c r="C1038" i="1"/>
  <c r="B1038" i="1"/>
  <c r="B1091" i="1"/>
  <c r="C1091" i="1"/>
  <c r="B783" i="1"/>
  <c r="C783" i="1"/>
  <c r="B977" i="1"/>
  <c r="C977" i="1"/>
  <c r="B911" i="1"/>
  <c r="C911" i="1"/>
  <c r="B809" i="1"/>
  <c r="C809" i="1"/>
  <c r="C968" i="1"/>
  <c r="B968" i="1"/>
  <c r="B731" i="1"/>
  <c r="C731" i="1"/>
  <c r="C634" i="1"/>
  <c r="B634" i="1"/>
  <c r="B622" i="1"/>
  <c r="C622" i="1"/>
  <c r="B840" i="1"/>
  <c r="C840" i="1"/>
  <c r="C651" i="1"/>
  <c r="B651" i="1"/>
  <c r="B907" i="1"/>
  <c r="C907" i="1"/>
  <c r="B521" i="1"/>
  <c r="C521" i="1"/>
  <c r="B554" i="1"/>
  <c r="C554" i="1"/>
  <c r="B779" i="1"/>
  <c r="C779" i="1"/>
  <c r="C511" i="1"/>
  <c r="B511" i="1"/>
  <c r="B102" i="1"/>
  <c r="C102" i="1"/>
  <c r="C85" i="1"/>
  <c r="B85" i="1"/>
  <c r="B129" i="1"/>
  <c r="C129" i="1"/>
  <c r="C491" i="1"/>
  <c r="B491" i="1"/>
  <c r="C22" i="1"/>
  <c r="B22" i="1"/>
  <c r="B278" i="1"/>
  <c r="C278" i="1"/>
  <c r="B550" i="1"/>
  <c r="C550" i="1"/>
  <c r="B144" i="1"/>
  <c r="C144" i="1"/>
  <c r="B149" i="1"/>
  <c r="C149" i="1"/>
  <c r="B215" i="1"/>
  <c r="C215" i="1"/>
  <c r="C433" i="1"/>
  <c r="B433" i="1"/>
  <c r="B490" i="1"/>
  <c r="C490" i="1"/>
  <c r="C10" i="1"/>
  <c r="B10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89" i="1" l="1"/>
  <c r="AA1514" i="1"/>
  <c r="V256" i="1"/>
  <c r="W256" i="1" s="1"/>
  <c r="V1023" i="1"/>
  <c r="W1023" i="1" s="1"/>
  <c r="Z159" i="1"/>
  <c r="Y403" i="1"/>
  <c r="Z1097" i="1"/>
  <c r="V2052" i="1"/>
  <c r="W2052" i="1" s="1"/>
  <c r="AA2394" i="1"/>
  <c r="AA151" i="1"/>
  <c r="Z29" i="1"/>
  <c r="V1125" i="1"/>
  <c r="W1125" i="1" s="1"/>
  <c r="Z941" i="1"/>
  <c r="Y1410" i="1"/>
  <c r="Y2158" i="1"/>
  <c r="Z1927" i="1"/>
  <c r="V1713" i="1"/>
  <c r="W1713" i="1" s="1"/>
  <c r="Y2300" i="1"/>
  <c r="V2061" i="1"/>
  <c r="W2061" i="1" s="1"/>
  <c r="AA2439" i="1"/>
  <c r="V1514" i="1"/>
  <c r="W1514" i="1" s="1"/>
  <c r="AA1862" i="1"/>
  <c r="V1783" i="1"/>
  <c r="W1783" i="1" s="1"/>
  <c r="AA1257" i="1"/>
  <c r="Z644" i="1"/>
  <c r="Z106" i="1"/>
  <c r="Z365" i="1"/>
  <c r="Y1097" i="1"/>
  <c r="AB1097" i="1" s="1"/>
  <c r="Z2047" i="1"/>
  <c r="Z2196" i="1"/>
  <c r="AA1747" i="1"/>
  <c r="AA2329" i="1"/>
  <c r="V1973" i="1"/>
  <c r="W1973" i="1" s="1"/>
  <c r="AA1468" i="1"/>
  <c r="Y2107" i="1"/>
  <c r="Z151" i="1"/>
  <c r="Y1349" i="1"/>
  <c r="AA510" i="1"/>
  <c r="AA1125" i="1"/>
  <c r="V657" i="1"/>
  <c r="W657" i="1" s="1"/>
  <c r="Z900" i="1"/>
  <c r="V90" i="1"/>
  <c r="W90" i="1" s="1"/>
  <c r="AA666" i="1"/>
  <c r="Y941" i="1"/>
  <c r="AB941" i="1" s="1"/>
  <c r="AA1864" i="1"/>
  <c r="AA1410" i="1"/>
  <c r="AA33" i="1"/>
  <c r="Y2467" i="1"/>
  <c r="AA2158" i="1"/>
  <c r="Z1093" i="1"/>
  <c r="AA1713" i="1"/>
  <c r="V2344" i="1"/>
  <c r="W2344" i="1" s="1"/>
  <c r="AA1230" i="1"/>
  <c r="V1781" i="1"/>
  <c r="W1781" i="1" s="1"/>
  <c r="Y1862" i="1"/>
  <c r="Y1783" i="1"/>
  <c r="AA1074" i="1"/>
  <c r="Y1015" i="1"/>
  <c r="V1257" i="1"/>
  <c r="W1257" i="1" s="1"/>
  <c r="Z1194" i="1"/>
  <c r="Z591" i="1"/>
  <c r="AA644" i="1"/>
  <c r="V547" i="1"/>
  <c r="W547" i="1" s="1"/>
  <c r="AA496" i="1"/>
  <c r="Y448" i="1"/>
  <c r="Z260" i="1"/>
  <c r="AA106" i="1"/>
  <c r="AA212" i="1"/>
  <c r="AA330" i="1"/>
  <c r="Y233" i="1"/>
  <c r="Z254" i="1"/>
  <c r="Z410" i="1"/>
  <c r="Z1296" i="1"/>
  <c r="Z256" i="1"/>
  <c r="Y741" i="1"/>
  <c r="Z841" i="1"/>
  <c r="V159" i="1"/>
  <c r="W159" i="1" s="1"/>
  <c r="Z619" i="1"/>
  <c r="Z403" i="1"/>
  <c r="V127" i="1"/>
  <c r="W127" i="1" s="1"/>
  <c r="AA1198" i="1"/>
  <c r="V1555" i="1"/>
  <c r="W1555" i="1" s="1"/>
  <c r="V2303" i="1"/>
  <c r="W2303" i="1" s="1"/>
  <c r="Y1843" i="1"/>
  <c r="Y2483" i="1"/>
  <c r="AA1097" i="1"/>
  <c r="AC1097" i="1" s="1"/>
  <c r="V2083" i="1"/>
  <c r="W2083" i="1" s="1"/>
  <c r="Z95" i="1"/>
  <c r="Z1008" i="1"/>
  <c r="Y2047" i="1"/>
  <c r="AB2047" i="1" s="1"/>
  <c r="V2196" i="1"/>
  <c r="W2196" i="1" s="1"/>
  <c r="AA2465" i="1"/>
  <c r="Z1622" i="1"/>
  <c r="V2280" i="1"/>
  <c r="W2280" i="1" s="1"/>
  <c r="Y993" i="1"/>
  <c r="Z1747" i="1"/>
  <c r="Z2484" i="1"/>
  <c r="AA1376" i="1"/>
  <c r="AA161" i="1"/>
  <c r="V460" i="1"/>
  <c r="W460" i="1" s="1"/>
  <c r="Y83" i="1"/>
  <c r="Z273" i="1"/>
  <c r="Y516" i="1"/>
  <c r="V151" i="1"/>
  <c r="W151" i="1" s="1"/>
  <c r="AA1349" i="1"/>
  <c r="Y29" i="1"/>
  <c r="Z510" i="1"/>
  <c r="AA657" i="1"/>
  <c r="V1314" i="1"/>
  <c r="W1314" i="1" s="1"/>
  <c r="Y90" i="1"/>
  <c r="Z666" i="1"/>
  <c r="Z1864" i="1"/>
  <c r="AA1913" i="1"/>
  <c r="AA97" i="1"/>
  <c r="Z2467" i="1"/>
  <c r="Z88" i="1"/>
  <c r="Z834" i="1"/>
  <c r="V2197" i="1"/>
  <c r="W2197" i="1" s="1"/>
  <c r="V2158" i="1"/>
  <c r="W2158" i="1" s="1"/>
  <c r="Y1713" i="1"/>
  <c r="V2300" i="1"/>
  <c r="W2300" i="1" s="1"/>
  <c r="Y2344" i="1"/>
  <c r="Z1101" i="1"/>
  <c r="Z1409" i="1"/>
  <c r="Y2061" i="1"/>
  <c r="Z2439" i="1"/>
  <c r="AA1870" i="1"/>
  <c r="Z1781" i="1"/>
  <c r="Z2204" i="1"/>
  <c r="Z1862" i="1"/>
  <c r="Z1783" i="1"/>
  <c r="Z1506" i="1"/>
  <c r="AA1772" i="1"/>
  <c r="Z1074" i="1"/>
  <c r="AA1015" i="1"/>
  <c r="V696" i="1"/>
  <c r="W696" i="1" s="1"/>
  <c r="AA579" i="1"/>
  <c r="Z43" i="1"/>
  <c r="Y260" i="1"/>
  <c r="AB260" i="1" s="1"/>
  <c r="V106" i="1"/>
  <c r="W106" i="1" s="1"/>
  <c r="AA672" i="1"/>
  <c r="Y256" i="1"/>
  <c r="V741" i="1"/>
  <c r="W741" i="1" s="1"/>
  <c r="Y1023" i="1"/>
  <c r="Y159" i="1"/>
  <c r="Y619" i="1"/>
  <c r="AB619" i="1" s="1"/>
  <c r="AA1024" i="1"/>
  <c r="V1502" i="1"/>
  <c r="W1502" i="1" s="1"/>
  <c r="AA403" i="1"/>
  <c r="Y1357" i="1"/>
  <c r="Z127" i="1"/>
  <c r="AA365" i="1"/>
  <c r="V1198" i="1"/>
  <c r="W1198" i="1" s="1"/>
  <c r="Y2303" i="1"/>
  <c r="Z1843" i="1"/>
  <c r="Z2483" i="1"/>
  <c r="AA2143" i="1"/>
  <c r="Z641" i="1"/>
  <c r="AA95" i="1"/>
  <c r="Z665" i="1"/>
  <c r="Y1008" i="1"/>
  <c r="AB1008" i="1" s="1"/>
  <c r="V2047" i="1"/>
  <c r="W2047" i="1" s="1"/>
  <c r="Y2465" i="1"/>
  <c r="V1622" i="1"/>
  <c r="W1622" i="1" s="1"/>
  <c r="Z1833" i="1"/>
  <c r="AA1825" i="1"/>
  <c r="V660" i="1"/>
  <c r="W660" i="1" s="1"/>
  <c r="Z993" i="1"/>
  <c r="Y161" i="1"/>
  <c r="AA460" i="1"/>
  <c r="V83" i="1"/>
  <c r="W83" i="1" s="1"/>
  <c r="V516" i="1"/>
  <c r="W516" i="1" s="1"/>
  <c r="Z1349" i="1"/>
  <c r="V1087" i="1"/>
  <c r="W1087" i="1" s="1"/>
  <c r="AA29" i="1"/>
  <c r="V510" i="1"/>
  <c r="W510" i="1" s="1"/>
  <c r="AA906" i="1"/>
  <c r="V386" i="1"/>
  <c r="W386" i="1" s="1"/>
  <c r="Y706" i="1"/>
  <c r="Z1314" i="1"/>
  <c r="V372" i="1"/>
  <c r="W372" i="1" s="1"/>
  <c r="V900" i="1"/>
  <c r="W900" i="1" s="1"/>
  <c r="AA90" i="1"/>
  <c r="V666" i="1"/>
  <c r="W666" i="1" s="1"/>
  <c r="Y1858" i="1"/>
  <c r="Y88" i="1"/>
  <c r="Y2197" i="1"/>
  <c r="Y1726" i="1"/>
  <c r="AA1093" i="1"/>
  <c r="Z2061" i="1"/>
  <c r="Z2477" i="1"/>
  <c r="AA1781" i="1"/>
  <c r="V1506" i="1"/>
  <c r="W1506" i="1" s="1"/>
  <c r="Z1772" i="1"/>
  <c r="V1015" i="1"/>
  <c r="W1015" i="1" s="1"/>
  <c r="V871" i="1"/>
  <c r="W871" i="1" s="1"/>
  <c r="AA43" i="1"/>
  <c r="Z448" i="1"/>
  <c r="AB448" i="1" s="1"/>
  <c r="V260" i="1"/>
  <c r="W260" i="1" s="1"/>
  <c r="V212" i="1"/>
  <c r="W212" i="1" s="1"/>
  <c r="V672" i="1"/>
  <c r="W672" i="1" s="1"/>
  <c r="Y841" i="1"/>
  <c r="AB841" i="1" s="1"/>
  <c r="AA159" i="1"/>
  <c r="AA1502" i="1"/>
  <c r="Y365" i="1"/>
  <c r="AB365" i="1" s="1"/>
  <c r="Y2143" i="1"/>
  <c r="AA665" i="1"/>
  <c r="AA1008" i="1"/>
  <c r="AC1008" i="1" s="1"/>
  <c r="Y2196" i="1"/>
  <c r="Y1622" i="1"/>
  <c r="AB1622" i="1" s="1"/>
  <c r="V1833" i="1"/>
  <c r="W1833" i="1" s="1"/>
  <c r="Y660" i="1"/>
  <c r="AA2484" i="1"/>
  <c r="V2329" i="1"/>
  <c r="W2329" i="1" s="1"/>
  <c r="AA2501" i="1"/>
  <c r="Z2027" i="1"/>
  <c r="Z1701" i="1"/>
  <c r="Z2107" i="1"/>
  <c r="Y460" i="1"/>
  <c r="Y273" i="1"/>
  <c r="AB273" i="1" s="1"/>
  <c r="Z516" i="1"/>
  <c r="Z1087" i="1"/>
  <c r="Y510" i="1"/>
  <c r="AA706" i="1"/>
  <c r="Y1314" i="1"/>
  <c r="AB1314" i="1" s="1"/>
  <c r="Z942" i="1"/>
  <c r="Y666" i="1"/>
  <c r="V941" i="1"/>
  <c r="W941" i="1" s="1"/>
  <c r="AA1858" i="1"/>
  <c r="AA1969" i="1"/>
  <c r="Z1913" i="1"/>
  <c r="AA1832" i="1"/>
  <c r="V97" i="1"/>
  <c r="W97" i="1" s="1"/>
  <c r="AA1649" i="1"/>
  <c r="V88" i="1"/>
  <c r="W88" i="1" s="1"/>
  <c r="V834" i="1"/>
  <c r="W834" i="1" s="1"/>
  <c r="Y1202" i="1"/>
  <c r="Z2490" i="1"/>
  <c r="Z2461" i="1"/>
  <c r="Z2197" i="1"/>
  <c r="Y1588" i="1"/>
  <c r="Z2158" i="1"/>
  <c r="AB2158" i="1" s="1"/>
  <c r="V1093" i="1"/>
  <c r="W1093" i="1" s="1"/>
  <c r="Y1827" i="1"/>
  <c r="Z2407" i="1"/>
  <c r="Y1943" i="1"/>
  <c r="Z2300" i="1"/>
  <c r="V1101" i="1"/>
  <c r="W1101" i="1" s="1"/>
  <c r="AA1409" i="1"/>
  <c r="Y2439" i="1"/>
  <c r="AB2439" i="1" s="1"/>
  <c r="AC2439" i="1" s="1"/>
  <c r="AA2477" i="1"/>
  <c r="AA2066" i="1"/>
  <c r="AA2453" i="1"/>
  <c r="Z1867" i="1"/>
  <c r="Y1781" i="1"/>
  <c r="AB1781" i="1" s="1"/>
  <c r="AA2177" i="1"/>
  <c r="Z1516" i="1"/>
  <c r="V1772" i="1"/>
  <c r="W1772" i="1" s="1"/>
  <c r="AA1404" i="1"/>
  <c r="Z1015" i="1"/>
  <c r="AA1195" i="1"/>
  <c r="Y1221" i="1"/>
  <c r="Z775" i="1"/>
  <c r="Z871" i="1"/>
  <c r="Y696" i="1"/>
  <c r="Y579" i="1"/>
  <c r="Y721" i="1"/>
  <c r="Y496" i="1"/>
  <c r="V448" i="1"/>
  <c r="W448" i="1" s="1"/>
  <c r="Y497" i="1"/>
  <c r="Y212" i="1"/>
  <c r="Y486" i="1"/>
  <c r="AA214" i="1"/>
  <c r="Z791" i="1"/>
  <c r="V440" i="1"/>
  <c r="W440" i="1" s="1"/>
  <c r="V378" i="1"/>
  <c r="W378" i="1" s="1"/>
  <c r="V410" i="1"/>
  <c r="W410" i="1" s="1"/>
  <c r="AA540" i="1"/>
  <c r="Y672" i="1"/>
  <c r="AA1156" i="1"/>
  <c r="V742" i="1"/>
  <c r="W742" i="1" s="1"/>
  <c r="AA841" i="1"/>
  <c r="AC841" i="1" s="1"/>
  <c r="AA1303" i="1"/>
  <c r="Z944" i="1"/>
  <c r="V1024" i="1"/>
  <c r="W1024" i="1" s="1"/>
  <c r="Z1357" i="1"/>
  <c r="Y136" i="1"/>
  <c r="V365" i="1"/>
  <c r="W365" i="1" s="1"/>
  <c r="Y709" i="1"/>
  <c r="AA1575" i="1"/>
  <c r="Z2297" i="1"/>
  <c r="Y1517" i="1"/>
  <c r="AA2483" i="1"/>
  <c r="Y1773" i="1"/>
  <c r="V2143" i="1"/>
  <c r="W2143" i="1" s="1"/>
  <c r="Z353" i="1"/>
  <c r="Z2192" i="1"/>
  <c r="V358" i="1"/>
  <c r="W358" i="1" s="1"/>
  <c r="V1008" i="1"/>
  <c r="W1008" i="1" s="1"/>
  <c r="Y2087" i="1"/>
  <c r="AA2196" i="1"/>
  <c r="Z697" i="1"/>
  <c r="Y141" i="1"/>
  <c r="Z67" i="1"/>
  <c r="V918" i="1"/>
  <c r="W918" i="1" s="1"/>
  <c r="Z723" i="1"/>
  <c r="Y1087" i="1"/>
  <c r="AA328" i="1"/>
  <c r="Y657" i="1"/>
  <c r="AA1314" i="1"/>
  <c r="AC1314" i="1" s="1"/>
  <c r="AA941" i="1"/>
  <c r="AC941" i="1" s="1"/>
  <c r="Y1580" i="1"/>
  <c r="Z1969" i="1"/>
  <c r="AA2197" i="1"/>
  <c r="AA2344" i="1"/>
  <c r="Y1772" i="1"/>
  <c r="AB1772" i="1" s="1"/>
  <c r="V577" i="1"/>
  <c r="W577" i="1" s="1"/>
  <c r="AA141" i="1"/>
  <c r="Y67" i="1"/>
  <c r="AA1087" i="1"/>
  <c r="Y328" i="1"/>
  <c r="Y1635" i="1"/>
  <c r="Y906" i="1"/>
  <c r="Z1644" i="1"/>
  <c r="Z386" i="1"/>
  <c r="Y1669" i="1"/>
  <c r="AA942" i="1"/>
  <c r="Y1479" i="1"/>
  <c r="AA1652" i="1"/>
  <c r="V1858" i="1"/>
  <c r="W1858" i="1" s="1"/>
  <c r="V1580" i="1"/>
  <c r="W1580" i="1" s="1"/>
  <c r="Z2156" i="1"/>
  <c r="V1969" i="1"/>
  <c r="W1969" i="1" s="1"/>
  <c r="Y1913" i="1"/>
  <c r="AB1913" i="1" s="1"/>
  <c r="AC1913" i="1" s="1"/>
  <c r="Y97" i="1"/>
  <c r="AA951" i="1"/>
  <c r="V1896" i="1"/>
  <c r="W1896" i="1" s="1"/>
  <c r="Z1726" i="1"/>
  <c r="V1588" i="1"/>
  <c r="W1588" i="1" s="1"/>
  <c r="Z1133" i="1"/>
  <c r="Z1827" i="1"/>
  <c r="AA2407" i="1"/>
  <c r="Z2344" i="1"/>
  <c r="V1409" i="1"/>
  <c r="W1409" i="1" s="1"/>
  <c r="AA1800" i="1"/>
  <c r="Y2510" i="1"/>
  <c r="Z2453" i="1"/>
  <c r="Y1867" i="1"/>
  <c r="AB1867" i="1" s="1"/>
  <c r="Y2177" i="1"/>
  <c r="V2132" i="1"/>
  <c r="W2132" i="1" s="1"/>
  <c r="V1195" i="1"/>
  <c r="W1195" i="1" s="1"/>
  <c r="V775" i="1"/>
  <c r="W775" i="1" s="1"/>
  <c r="AA871" i="1"/>
  <c r="V933" i="1"/>
  <c r="W933" i="1" s="1"/>
  <c r="Y483" i="1"/>
  <c r="Z486" i="1"/>
  <c r="AB486" i="1" s="1"/>
  <c r="V214" i="1"/>
  <c r="W214" i="1" s="1"/>
  <c r="Y440" i="1"/>
  <c r="Z378" i="1"/>
  <c r="V26" i="1"/>
  <c r="W26" i="1" s="1"/>
  <c r="Z672" i="1"/>
  <c r="V1156" i="1"/>
  <c r="W1156" i="1" s="1"/>
  <c r="V841" i="1"/>
  <c r="W841" i="1" s="1"/>
  <c r="Y1303" i="1"/>
  <c r="Y1137" i="1"/>
  <c r="Z729" i="1"/>
  <c r="V136" i="1"/>
  <c r="W136" i="1" s="1"/>
  <c r="Z1160" i="1"/>
  <c r="AA1665" i="1"/>
  <c r="V1575" i="1"/>
  <c r="W1575" i="1" s="1"/>
  <c r="Z1791" i="1"/>
  <c r="V1773" i="1"/>
  <c r="W1773" i="1" s="1"/>
  <c r="V2192" i="1"/>
  <c r="W2192" i="1" s="1"/>
  <c r="Z1966" i="1"/>
  <c r="Z2093" i="1"/>
  <c r="Y446" i="1"/>
  <c r="V385" i="1"/>
  <c r="W385" i="1" s="1"/>
  <c r="Z918" i="1"/>
  <c r="Y723" i="1"/>
  <c r="Y1186" i="1"/>
  <c r="V328" i="1"/>
  <c r="W328" i="1" s="1"/>
  <c r="Z1635" i="1"/>
  <c r="Z906" i="1"/>
  <c r="V1644" i="1"/>
  <c r="W1644" i="1" s="1"/>
  <c r="Y386" i="1"/>
  <c r="AB386" i="1" s="1"/>
  <c r="V1669" i="1"/>
  <c r="W1669" i="1" s="1"/>
  <c r="V1712" i="1"/>
  <c r="W1712" i="1" s="1"/>
  <c r="Z1092" i="1"/>
  <c r="Z372" i="1"/>
  <c r="Z1479" i="1"/>
  <c r="V1652" i="1"/>
  <c r="W1652" i="1" s="1"/>
  <c r="Z1580" i="1"/>
  <c r="Y2156" i="1"/>
  <c r="Z97" i="1"/>
  <c r="Z951" i="1"/>
  <c r="AA1120" i="1"/>
  <c r="Y1649" i="1"/>
  <c r="Z2472" i="1"/>
  <c r="Y1896" i="1"/>
  <c r="Y1970" i="1"/>
  <c r="AA2089" i="1"/>
  <c r="V1726" i="1"/>
  <c r="W1726" i="1" s="1"/>
  <c r="Z1695" i="1"/>
  <c r="Y1905" i="1"/>
  <c r="Y1133" i="1"/>
  <c r="AA752" i="1"/>
  <c r="V2048" i="1"/>
  <c r="W2048" i="1" s="1"/>
  <c r="V2286" i="1"/>
  <c r="W2286" i="1" s="1"/>
  <c r="Y1800" i="1"/>
  <c r="Z2510" i="1"/>
  <c r="AA1867" i="1"/>
  <c r="V2204" i="1"/>
  <c r="W2204" i="1" s="1"/>
  <c r="Z2177" i="1"/>
  <c r="AA2132" i="1"/>
  <c r="Z1413" i="1"/>
  <c r="V1996" i="1"/>
  <c r="W1996" i="1" s="1"/>
  <c r="Z1703" i="1"/>
  <c r="Z1221" i="1"/>
  <c r="Z1022" i="1"/>
  <c r="V1016" i="1"/>
  <c r="W1016" i="1" s="1"/>
  <c r="Y871" i="1"/>
  <c r="AB871" i="1" s="1"/>
  <c r="AA933" i="1"/>
  <c r="AA886" i="1"/>
  <c r="V30" i="1"/>
  <c r="W30" i="1" s="1"/>
  <c r="V497" i="1"/>
  <c r="W497" i="1" s="1"/>
  <c r="Z483" i="1"/>
  <c r="Y378" i="1"/>
  <c r="V1303" i="1"/>
  <c r="W1303" i="1" s="1"/>
  <c r="Z1137" i="1"/>
  <c r="AA729" i="1"/>
  <c r="Y1160" i="1"/>
  <c r="AA2297" i="1"/>
  <c r="V1517" i="1"/>
  <c r="W1517" i="1" s="1"/>
  <c r="Z1576" i="1"/>
  <c r="AA2289" i="1"/>
  <c r="V641" i="1"/>
  <c r="W641" i="1" s="1"/>
  <c r="Y1115" i="1"/>
  <c r="AA2087" i="1"/>
  <c r="AA2052" i="1"/>
  <c r="AA2162" i="1"/>
  <c r="V2394" i="1"/>
  <c r="W2394" i="1" s="1"/>
  <c r="Z2473" i="1"/>
  <c r="Z2406" i="1"/>
  <c r="V955" i="1"/>
  <c r="W955" i="1" s="1"/>
  <c r="V446" i="1"/>
  <c r="W446" i="1" s="1"/>
  <c r="AA385" i="1"/>
  <c r="AA67" i="1"/>
  <c r="Y918" i="1"/>
  <c r="AA147" i="1"/>
  <c r="AA723" i="1"/>
  <c r="V1168" i="1"/>
  <c r="W1168" i="1" s="1"/>
  <c r="Y1384" i="1"/>
  <c r="AA1186" i="1"/>
  <c r="Z537" i="1"/>
  <c r="AA386" i="1"/>
  <c r="Y1712" i="1"/>
  <c r="Y1753" i="1"/>
  <c r="V584" i="1"/>
  <c r="W584" i="1" s="1"/>
  <c r="V1092" i="1"/>
  <c r="W1092" i="1" s="1"/>
  <c r="AA1479" i="1"/>
  <c r="Z259" i="1"/>
  <c r="Z860" i="1"/>
  <c r="Y1652" i="1"/>
  <c r="V33" i="1"/>
  <c r="W33" i="1" s="1"/>
  <c r="Z1649" i="1"/>
  <c r="AB1649" i="1" s="1"/>
  <c r="AC1649" i="1" s="1"/>
  <c r="Y2472" i="1"/>
  <c r="V169" i="1"/>
  <c r="W169" i="1" s="1"/>
  <c r="Y1689" i="1"/>
  <c r="Z1896" i="1"/>
  <c r="Z1970" i="1"/>
  <c r="V2089" i="1"/>
  <c r="W2089" i="1" s="1"/>
  <c r="AA1726" i="1"/>
  <c r="Z2381" i="1"/>
  <c r="V1695" i="1"/>
  <c r="W1695" i="1" s="1"/>
  <c r="Z1905" i="1"/>
  <c r="Y984" i="1"/>
  <c r="AA793" i="1"/>
  <c r="AA1927" i="1"/>
  <c r="V752" i="1"/>
  <c r="W752" i="1" s="1"/>
  <c r="AA2048" i="1"/>
  <c r="AA2286" i="1"/>
  <c r="Z2370" i="1"/>
  <c r="V2510" i="1"/>
  <c r="W2510" i="1" s="1"/>
  <c r="AA2391" i="1"/>
  <c r="Y2200" i="1"/>
  <c r="V1870" i="1"/>
  <c r="W1870" i="1" s="1"/>
  <c r="Y1516" i="1"/>
  <c r="AB1516" i="1" s="1"/>
  <c r="Y2132" i="1"/>
  <c r="Z1996" i="1"/>
  <c r="V1703" i="1"/>
  <c r="W1703" i="1" s="1"/>
  <c r="V1432" i="1"/>
  <c r="W1432" i="1" s="1"/>
  <c r="V1194" i="1"/>
  <c r="W1194" i="1" s="1"/>
  <c r="V1022" i="1"/>
  <c r="W1022" i="1" s="1"/>
  <c r="V1066" i="1"/>
  <c r="W1066" i="1" s="1"/>
  <c r="Z933" i="1"/>
  <c r="V628" i="1"/>
  <c r="W628" i="1" s="1"/>
  <c r="Z832" i="1"/>
  <c r="Y886" i="1"/>
  <c r="Z721" i="1"/>
  <c r="AB721" i="1" s="1"/>
  <c r="Z30" i="1"/>
  <c r="Y481" i="1"/>
  <c r="V138" i="1"/>
  <c r="W138" i="1" s="1"/>
  <c r="Y959" i="1"/>
  <c r="AA26" i="1"/>
  <c r="AA962" i="1"/>
  <c r="AA1559" i="1"/>
  <c r="V220" i="1"/>
  <c r="W220" i="1" s="1"/>
  <c r="Y742" i="1"/>
  <c r="Y1248" i="1"/>
  <c r="V46" i="1"/>
  <c r="W46" i="1" s="1"/>
  <c r="V1294" i="1"/>
  <c r="W1294" i="1" s="1"/>
  <c r="AA136" i="1"/>
  <c r="V702" i="1"/>
  <c r="W702" i="1" s="1"/>
  <c r="V1160" i="1"/>
  <c r="W1160" i="1" s="1"/>
  <c r="AA71" i="1"/>
  <c r="Z1246" i="1"/>
  <c r="Y1653" i="1"/>
  <c r="AA2303" i="1"/>
  <c r="V2297" i="1"/>
  <c r="W2297" i="1" s="1"/>
  <c r="Z1517" i="1"/>
  <c r="V1576" i="1"/>
  <c r="W1576" i="1" s="1"/>
  <c r="V1706" i="1"/>
  <c r="W1706" i="1" s="1"/>
  <c r="Z1529" i="1"/>
  <c r="V2289" i="1"/>
  <c r="W2289" i="1" s="1"/>
  <c r="Y641" i="1"/>
  <c r="AB641" i="1" s="1"/>
  <c r="Y358" i="1"/>
  <c r="Z1121" i="1"/>
  <c r="V1115" i="1"/>
  <c r="W1115" i="1" s="1"/>
  <c r="Y1489" i="1"/>
  <c r="V1966" i="1"/>
  <c r="W1966" i="1" s="1"/>
  <c r="AA2093" i="1"/>
  <c r="Y577" i="1"/>
  <c r="V67" i="1"/>
  <c r="W67" i="1" s="1"/>
  <c r="V723" i="1"/>
  <c r="W723" i="1" s="1"/>
  <c r="Z328" i="1"/>
  <c r="Z1712" i="1"/>
  <c r="Y1092" i="1"/>
  <c r="AB1092" i="1" s="1"/>
  <c r="AA169" i="1"/>
  <c r="Y2089" i="1"/>
  <c r="AB2089" i="1" s="1"/>
  <c r="V1927" i="1"/>
  <c r="W1927" i="1" s="1"/>
  <c r="V1867" i="1"/>
  <c r="W1867" i="1" s="1"/>
  <c r="Y1514" i="1"/>
  <c r="AA1783" i="1"/>
  <c r="Z1257" i="1"/>
  <c r="AA721" i="1"/>
  <c r="Z497" i="1"/>
  <c r="AA233" i="1"/>
  <c r="V1114" i="1"/>
  <c r="W1114" i="1" s="1"/>
  <c r="Z1023" i="1"/>
  <c r="AA1137" i="1"/>
  <c r="Y729" i="1"/>
  <c r="AB729" i="1" s="1"/>
  <c r="AA127" i="1"/>
  <c r="Z2303" i="1"/>
  <c r="AA1517" i="1"/>
  <c r="Y2289" i="1"/>
  <c r="Y95" i="1"/>
  <c r="AB95" i="1" s="1"/>
  <c r="Z358" i="1"/>
  <c r="Z1115" i="1"/>
  <c r="AA1966" i="1"/>
  <c r="Z2052" i="1"/>
  <c r="Z2394" i="1"/>
  <c r="Z1973" i="1"/>
  <c r="AA2124" i="1"/>
  <c r="Y2056" i="1"/>
  <c r="Y1979" i="1"/>
  <c r="V767" i="1"/>
  <c r="W767" i="1" s="1"/>
  <c r="V610" i="1"/>
  <c r="W610" i="1" s="1"/>
  <c r="V870" i="1"/>
  <c r="W870" i="1" s="1"/>
  <c r="V1352" i="1"/>
  <c r="W1352" i="1" s="1"/>
  <c r="AA1979" i="1"/>
  <c r="Y2157" i="1"/>
  <c r="Y2394" i="1"/>
  <c r="Y2124" i="1"/>
  <c r="AA2130" i="1"/>
  <c r="AA2107" i="1"/>
  <c r="Z1429" i="1"/>
  <c r="V1078" i="1"/>
  <c r="W1078" i="1" s="1"/>
  <c r="Z967" i="1"/>
  <c r="Y767" i="1"/>
  <c r="Y850" i="1"/>
  <c r="AA610" i="1"/>
  <c r="V830" i="1"/>
  <c r="W830" i="1" s="1"/>
  <c r="Y858" i="1"/>
  <c r="Y219" i="1"/>
  <c r="Y488" i="1"/>
  <c r="AA437" i="1"/>
  <c r="AA189" i="1"/>
  <c r="Z197" i="1"/>
  <c r="AA474" i="1"/>
  <c r="Y714" i="1"/>
  <c r="AA192" i="1"/>
  <c r="Z1218" i="1"/>
  <c r="AA116" i="1"/>
  <c r="Y124" i="1"/>
  <c r="Y996" i="1"/>
  <c r="V1297" i="1"/>
  <c r="W1297" i="1" s="1"/>
  <c r="AA631" i="1"/>
  <c r="Y1427" i="1"/>
  <c r="Z435" i="1"/>
  <c r="V269" i="1"/>
  <c r="W269" i="1" s="1"/>
  <c r="AA837" i="1"/>
  <c r="Y1931" i="1"/>
  <c r="Y2154" i="1"/>
  <c r="AA2002" i="1"/>
  <c r="Y558" i="1"/>
  <c r="Z583" i="1"/>
  <c r="Y1606" i="1"/>
  <c r="Z1768" i="1"/>
  <c r="AA2271" i="1"/>
  <c r="AA241" i="1"/>
  <c r="V1766" i="1"/>
  <c r="W1766" i="1" s="1"/>
  <c r="V1797" i="1"/>
  <c r="W1797" i="1" s="1"/>
  <c r="Z703" i="1"/>
  <c r="V1048" i="1"/>
  <c r="W1048" i="1" s="1"/>
  <c r="V2120" i="1"/>
  <c r="W2120" i="1" s="1"/>
  <c r="Z2396" i="1"/>
  <c r="V2402" i="1"/>
  <c r="W2402" i="1" s="1"/>
  <c r="AA2385" i="1"/>
  <c r="V2230" i="1"/>
  <c r="W2230" i="1" s="1"/>
  <c r="Z1443" i="1"/>
  <c r="V1836" i="1"/>
  <c r="W1836" i="1" s="1"/>
  <c r="Y2068" i="1"/>
  <c r="V2112" i="1"/>
  <c r="W2112" i="1" s="1"/>
  <c r="Y1594" i="1"/>
  <c r="Z970" i="1"/>
  <c r="Z50" i="1"/>
  <c r="Z587" i="1"/>
  <c r="AA45" i="1"/>
  <c r="Y12" i="1"/>
  <c r="Z578" i="1"/>
  <c r="Y704" i="1"/>
  <c r="Y392" i="1"/>
  <c r="Z135" i="1"/>
  <c r="AA222" i="1"/>
  <c r="Z847" i="1"/>
  <c r="AA139" i="1"/>
  <c r="AA1049" i="1"/>
  <c r="AA418" i="1"/>
  <c r="V1375" i="1"/>
  <c r="W1375" i="1" s="1"/>
  <c r="Z624" i="1"/>
  <c r="Z2157" i="1"/>
  <c r="Y2406" i="1"/>
  <c r="V2501" i="1"/>
  <c r="W2501" i="1" s="1"/>
  <c r="Z2124" i="1"/>
  <c r="Y2130" i="1"/>
  <c r="AA767" i="1"/>
  <c r="Y610" i="1"/>
  <c r="V192" i="1"/>
  <c r="W192" i="1" s="1"/>
  <c r="Y395" i="1"/>
  <c r="V116" i="1"/>
  <c r="W116" i="1" s="1"/>
  <c r="AA996" i="1"/>
  <c r="AA1297" i="1"/>
  <c r="V930" i="1"/>
  <c r="W930" i="1" s="1"/>
  <c r="V837" i="1"/>
  <c r="W837" i="1" s="1"/>
  <c r="AA1931" i="1"/>
  <c r="Z2154" i="1"/>
  <c r="Y1741" i="1"/>
  <c r="Y688" i="1"/>
  <c r="Y1768" i="1"/>
  <c r="V1536" i="1"/>
  <c r="W1536" i="1" s="1"/>
  <c r="V2271" i="1"/>
  <c r="W2271" i="1" s="1"/>
  <c r="Y1438" i="1"/>
  <c r="Z2499" i="1"/>
  <c r="Y2396" i="1"/>
  <c r="AB2396" i="1" s="1"/>
  <c r="Y2402" i="1"/>
  <c r="Y1987" i="1"/>
  <c r="Y1937" i="1"/>
  <c r="V2252" i="1"/>
  <c r="W2252" i="1" s="1"/>
  <c r="Z2112" i="1"/>
  <c r="AA1414" i="1"/>
  <c r="AA970" i="1"/>
  <c r="Z756" i="1"/>
  <c r="V45" i="1"/>
  <c r="W45" i="1" s="1"/>
  <c r="AA167" i="1"/>
  <c r="AA60" i="1"/>
  <c r="Z1519" i="1"/>
  <c r="V2060" i="1"/>
  <c r="W2060" i="1" s="1"/>
  <c r="Y1471" i="1"/>
  <c r="AA1632" i="1"/>
  <c r="Z2420" i="1"/>
  <c r="Y2323" i="1"/>
  <c r="Y1376" i="1"/>
  <c r="V2406" i="1"/>
  <c r="W2406" i="1" s="1"/>
  <c r="Z2501" i="1"/>
  <c r="AA1176" i="1"/>
  <c r="Y581" i="1"/>
  <c r="Z192" i="1"/>
  <c r="Z395" i="1"/>
  <c r="V1218" i="1"/>
  <c r="W1218" i="1" s="1"/>
  <c r="Z116" i="1"/>
  <c r="Y870" i="1"/>
  <c r="V996" i="1"/>
  <c r="W996" i="1" s="1"/>
  <c r="AA930" i="1"/>
  <c r="AA2154" i="1"/>
  <c r="Y2002" i="1"/>
  <c r="V558" i="1"/>
  <c r="W558" i="1" s="1"/>
  <c r="Z1741" i="1"/>
  <c r="Z688" i="1"/>
  <c r="Z2271" i="1"/>
  <c r="V2396" i="1"/>
  <c r="W2396" i="1" s="1"/>
  <c r="Z2402" i="1"/>
  <c r="Z1987" i="1"/>
  <c r="Z1937" i="1"/>
  <c r="Z2252" i="1"/>
  <c r="Y1836" i="1"/>
  <c r="AA1594" i="1"/>
  <c r="Y1414" i="1"/>
  <c r="V970" i="1"/>
  <c r="W970" i="1" s="1"/>
  <c r="Y883" i="1"/>
  <c r="Y756" i="1"/>
  <c r="AA50" i="1"/>
  <c r="Z555" i="1"/>
  <c r="V675" i="1"/>
  <c r="W675" i="1" s="1"/>
  <c r="V167" i="1"/>
  <c r="W167" i="1" s="1"/>
  <c r="Z1374" i="1"/>
  <c r="Y418" i="1"/>
  <c r="Y1119" i="1"/>
  <c r="Y1519" i="1"/>
  <c r="AA1471" i="1"/>
  <c r="Y1632" i="1"/>
  <c r="AA2339" i="1"/>
  <c r="Y2359" i="1"/>
  <c r="AA2323" i="1"/>
  <c r="AA1701" i="1"/>
  <c r="Z1176" i="1"/>
  <c r="V972" i="1"/>
  <c r="W972" i="1" s="1"/>
  <c r="Z727" i="1"/>
  <c r="AA686" i="1"/>
  <c r="V417" i="1"/>
  <c r="W417" i="1" s="1"/>
  <c r="V493" i="1"/>
  <c r="W493" i="1" s="1"/>
  <c r="Y474" i="1"/>
  <c r="Z581" i="1"/>
  <c r="Y192" i="1"/>
  <c r="AA395" i="1"/>
  <c r="AA1218" i="1"/>
  <c r="Z1053" i="1"/>
  <c r="AA1106" i="1"/>
  <c r="AA870" i="1"/>
  <c r="AA68" i="1"/>
  <c r="Y1297" i="1"/>
  <c r="V1204" i="1"/>
  <c r="W1204" i="1" s="1"/>
  <c r="Y162" i="1"/>
  <c r="Z861" i="1"/>
  <c r="Y407" i="1"/>
  <c r="Z535" i="1"/>
  <c r="Z837" i="1"/>
  <c r="AA1821" i="1"/>
  <c r="V2002" i="1"/>
  <c r="W2002" i="1" s="1"/>
  <c r="AA558" i="1"/>
  <c r="AA1741" i="1"/>
  <c r="Y583" i="1"/>
  <c r="AB583" i="1" s="1"/>
  <c r="Z1606" i="1"/>
  <c r="V1768" i="1"/>
  <c r="W1768" i="1" s="1"/>
  <c r="Z1536" i="1"/>
  <c r="V2474" i="1"/>
  <c r="W2474" i="1" s="1"/>
  <c r="AA1437" i="1"/>
  <c r="V707" i="1"/>
  <c r="W707" i="1" s="1"/>
  <c r="Z1438" i="1"/>
  <c r="AA2438" i="1"/>
  <c r="Y1789" i="1"/>
  <c r="V2499" i="1"/>
  <c r="W2499" i="1" s="1"/>
  <c r="Y2487" i="1"/>
  <c r="Y703" i="1"/>
  <c r="AB703" i="1" s="1"/>
  <c r="V1937" i="1"/>
  <c r="W1937" i="1" s="1"/>
  <c r="AA2252" i="1"/>
  <c r="AA1836" i="1"/>
  <c r="Y1756" i="1"/>
  <c r="V1414" i="1"/>
  <c r="W1414" i="1" s="1"/>
  <c r="Y970" i="1"/>
  <c r="AB970" i="1" s="1"/>
  <c r="Z883" i="1"/>
  <c r="V756" i="1"/>
  <c r="W756" i="1" s="1"/>
  <c r="Y761" i="1"/>
  <c r="V803" i="1"/>
  <c r="W803" i="1" s="1"/>
  <c r="Z45" i="1"/>
  <c r="Z167" i="1"/>
  <c r="Y489" i="1"/>
  <c r="AA704" i="1"/>
  <c r="V733" i="1"/>
  <c r="W733" i="1" s="1"/>
  <c r="Z222" i="1"/>
  <c r="V494" i="1"/>
  <c r="W494" i="1" s="1"/>
  <c r="Y76" i="1"/>
  <c r="Y573" i="1"/>
  <c r="Z805" i="1"/>
  <c r="Y1040" i="1"/>
  <c r="AA1581" i="1"/>
  <c r="AA1375" i="1"/>
  <c r="V624" i="1"/>
  <c r="W624" i="1" s="1"/>
  <c r="Z308" i="1"/>
  <c r="Z1472" i="1"/>
  <c r="V1376" i="1"/>
  <c r="W1376" i="1" s="1"/>
  <c r="Z1924" i="1"/>
  <c r="V2312" i="1"/>
  <c r="W2312" i="1" s="1"/>
  <c r="AA2098" i="1"/>
  <c r="Z1991" i="1"/>
  <c r="V1063" i="1"/>
  <c r="W1063" i="1" s="1"/>
  <c r="V893" i="1"/>
  <c r="W893" i="1" s="1"/>
  <c r="Y727" i="1"/>
  <c r="AA627" i="1"/>
  <c r="AA680" i="1"/>
  <c r="AA478" i="1"/>
  <c r="AA493" i="1"/>
  <c r="V916" i="1"/>
  <c r="W916" i="1" s="1"/>
  <c r="V310" i="1"/>
  <c r="W310" i="1" s="1"/>
  <c r="Z474" i="1"/>
  <c r="V581" i="1"/>
  <c r="W581" i="1" s="1"/>
  <c r="AA21" i="1"/>
  <c r="Y1053" i="1"/>
  <c r="V1106" i="1"/>
  <c r="W1106" i="1" s="1"/>
  <c r="Z870" i="1"/>
  <c r="Z1204" i="1"/>
  <c r="Z162" i="1"/>
  <c r="AA407" i="1"/>
  <c r="Y1295" i="1"/>
  <c r="Z1857" i="1"/>
  <c r="Y1444" i="1"/>
  <c r="V1741" i="1"/>
  <c r="W1741" i="1" s="1"/>
  <c r="Z668" i="1"/>
  <c r="AA1768" i="1"/>
  <c r="AA1536" i="1"/>
  <c r="Y2474" i="1"/>
  <c r="V1438" i="1"/>
  <c r="W1438" i="1" s="1"/>
  <c r="Z2438" i="1"/>
  <c r="AA1789" i="1"/>
  <c r="AA2487" i="1"/>
  <c r="Z2449" i="1"/>
  <c r="V1987" i="1"/>
  <c r="W1987" i="1" s="1"/>
  <c r="V1698" i="1"/>
  <c r="W1698" i="1" s="1"/>
  <c r="Y2252" i="1"/>
  <c r="Z1836" i="1"/>
  <c r="Z1620" i="1"/>
  <c r="AA1371" i="1"/>
  <c r="V883" i="1"/>
  <c r="W883" i="1" s="1"/>
  <c r="Z761" i="1"/>
  <c r="Y803" i="1"/>
  <c r="Y50" i="1"/>
  <c r="AB50" i="1" s="1"/>
  <c r="AA675" i="1"/>
  <c r="AA517" i="1"/>
  <c r="Y167" i="1"/>
  <c r="Z489" i="1"/>
  <c r="V704" i="1"/>
  <c r="W704" i="1" s="1"/>
  <c r="V222" i="1"/>
  <c r="W222" i="1" s="1"/>
  <c r="Z494" i="1"/>
  <c r="AA76" i="1"/>
  <c r="V573" i="1"/>
  <c r="W573" i="1" s="1"/>
  <c r="Y1374" i="1"/>
  <c r="AB1374" i="1" s="1"/>
  <c r="Y805" i="1"/>
  <c r="AA624" i="1"/>
  <c r="Y1012" i="1"/>
  <c r="Y1916" i="1"/>
  <c r="Z2231" i="1"/>
  <c r="V2473" i="1"/>
  <c r="W2473" i="1" s="1"/>
  <c r="Y2329" i="1"/>
  <c r="V2383" i="1"/>
  <c r="W2383" i="1" s="1"/>
  <c r="AA1702" i="1"/>
  <c r="Y1743" i="1"/>
  <c r="AA1448" i="1"/>
  <c r="AA1369" i="1"/>
  <c r="V1176" i="1"/>
  <c r="W1176" i="1" s="1"/>
  <c r="AA1063" i="1"/>
  <c r="Y893" i="1"/>
  <c r="AA727" i="1"/>
  <c r="V627" i="1"/>
  <c r="W627" i="1" s="1"/>
  <c r="Z686" i="1"/>
  <c r="Y478" i="1"/>
  <c r="Z326" i="1"/>
  <c r="Y916" i="1"/>
  <c r="Y310" i="1"/>
  <c r="AA581" i="1"/>
  <c r="V21" i="1"/>
  <c r="W21" i="1" s="1"/>
  <c r="Y566" i="1"/>
  <c r="AA548" i="1"/>
  <c r="Z306" i="1"/>
  <c r="V664" i="1"/>
  <c r="W664" i="1" s="1"/>
  <c r="AA1053" i="1"/>
  <c r="Z1106" i="1"/>
  <c r="Y17" i="1"/>
  <c r="Y576" i="1"/>
  <c r="V1707" i="1"/>
  <c r="W1707" i="1" s="1"/>
  <c r="Z1224" i="1"/>
  <c r="Y1610" i="1"/>
  <c r="AA1204" i="1"/>
  <c r="AA162" i="1"/>
  <c r="AA535" i="1"/>
  <c r="AA1295" i="1"/>
  <c r="Y282" i="1"/>
  <c r="V1857" i="1"/>
  <c r="W1857" i="1" s="1"/>
  <c r="AA1963" i="1"/>
  <c r="AA2012" i="1"/>
  <c r="V1444" i="1"/>
  <c r="W1444" i="1" s="1"/>
  <c r="V2240" i="1"/>
  <c r="W2240" i="1" s="1"/>
  <c r="V1589" i="1"/>
  <c r="W1589" i="1" s="1"/>
  <c r="Y668" i="1"/>
  <c r="V1252" i="1"/>
  <c r="W1252" i="1" s="1"/>
  <c r="Y1646" i="1"/>
  <c r="AA2474" i="1"/>
  <c r="Y1437" i="1"/>
  <c r="V2151" i="1"/>
  <c r="W2151" i="1" s="1"/>
  <c r="Z707" i="1"/>
  <c r="Z1036" i="1"/>
  <c r="Y1696" i="1"/>
  <c r="V2438" i="1"/>
  <c r="W2438" i="1" s="1"/>
  <c r="Z1459" i="1"/>
  <c r="AA1797" i="1"/>
  <c r="AA2499" i="1"/>
  <c r="Z1625" i="1"/>
  <c r="V2449" i="1"/>
  <c r="W2449" i="1" s="1"/>
  <c r="V2450" i="1"/>
  <c r="W2450" i="1" s="1"/>
  <c r="AA1699" i="1"/>
  <c r="V2054" i="1"/>
  <c r="W2054" i="1" s="1"/>
  <c r="AA2099" i="1"/>
  <c r="Z1756" i="1"/>
  <c r="Y1370" i="1"/>
  <c r="V1620" i="1"/>
  <c r="W1620" i="1" s="1"/>
  <c r="V969" i="1"/>
  <c r="W969" i="1" s="1"/>
  <c r="V1734" i="1"/>
  <c r="W1734" i="1" s="1"/>
  <c r="V1129" i="1"/>
  <c r="W1129" i="1" s="1"/>
  <c r="AA756" i="1"/>
  <c r="Y856" i="1"/>
  <c r="Y675" i="1"/>
  <c r="V517" i="1"/>
  <c r="W517" i="1" s="1"/>
  <c r="AA425" i="1"/>
  <c r="AA489" i="1"/>
  <c r="Y733" i="1"/>
  <c r="Y494" i="1"/>
  <c r="V76" i="1"/>
  <c r="W76" i="1" s="1"/>
  <c r="Z573" i="1"/>
  <c r="V1374" i="1"/>
  <c r="W1374" i="1" s="1"/>
  <c r="AA1076" i="1"/>
  <c r="V1040" i="1"/>
  <c r="W1040" i="1" s="1"/>
  <c r="V418" i="1"/>
  <c r="W418" i="1" s="1"/>
  <c r="V1237" i="1"/>
  <c r="W1237" i="1" s="1"/>
  <c r="Z1447" i="1"/>
  <c r="Z2162" i="1"/>
  <c r="AA2473" i="1"/>
  <c r="Z2329" i="1"/>
  <c r="Z2395" i="1"/>
  <c r="Z1063" i="1"/>
  <c r="Z893" i="1"/>
  <c r="AA1119" i="1"/>
  <c r="Y2052" i="1"/>
  <c r="AB2052" i="1" s="1"/>
  <c r="Y1447" i="1"/>
  <c r="V2395" i="1"/>
  <c r="W2395" i="1" s="1"/>
  <c r="AA2312" i="1"/>
  <c r="AA976" i="1"/>
  <c r="V825" i="1"/>
  <c r="W825" i="1" s="1"/>
  <c r="Z987" i="1"/>
  <c r="Y1063" i="1"/>
  <c r="AA691" i="1"/>
  <c r="Y561" i="1"/>
  <c r="Y680" i="1"/>
  <c r="Y417" i="1"/>
  <c r="AA52" i="1"/>
  <c r="Y98" i="1"/>
  <c r="Y264" i="1"/>
  <c r="Z310" i="1"/>
  <c r="Y405" i="1"/>
  <c r="Y21" i="1"/>
  <c r="Z38" i="1"/>
  <c r="AA306" i="1"/>
  <c r="AA813" i="1"/>
  <c r="AA17" i="1"/>
  <c r="Y1065" i="1"/>
  <c r="AA1266" i="1"/>
  <c r="Z1295" i="1"/>
  <c r="Y1857" i="1"/>
  <c r="AB1857" i="1" s="1"/>
  <c r="V1696" i="1"/>
  <c r="W1696" i="1" s="1"/>
  <c r="Z1601" i="1"/>
  <c r="Z2131" i="1"/>
  <c r="Y1698" i="1"/>
  <c r="V2095" i="1"/>
  <c r="W2095" i="1" s="1"/>
  <c r="Z675" i="1"/>
  <c r="Y77" i="1"/>
  <c r="V464" i="1"/>
  <c r="W464" i="1" s="1"/>
  <c r="Z1040" i="1"/>
  <c r="Y301" i="1"/>
  <c r="AA345" i="1"/>
  <c r="V143" i="1"/>
  <c r="W143" i="1" s="1"/>
  <c r="AA2308" i="1"/>
  <c r="Z1470" i="1"/>
  <c r="V2380" i="1"/>
  <c r="W2380" i="1" s="1"/>
  <c r="Y2162" i="1"/>
  <c r="AB2162" i="1" s="1"/>
  <c r="V2484" i="1"/>
  <c r="W2484" i="1" s="1"/>
  <c r="Z2293" i="1"/>
  <c r="Y2312" i="1"/>
  <c r="Y1468" i="1"/>
  <c r="AA1778" i="1"/>
  <c r="Y1388" i="1"/>
  <c r="V987" i="1"/>
  <c r="W987" i="1" s="1"/>
  <c r="AA893" i="1"/>
  <c r="V691" i="1"/>
  <c r="W691" i="1" s="1"/>
  <c r="Y326" i="1"/>
  <c r="AB326" i="1" s="1"/>
  <c r="V264" i="1"/>
  <c r="W264" i="1" s="1"/>
  <c r="V38" i="1"/>
  <c r="W38" i="1" s="1"/>
  <c r="Z816" i="1"/>
  <c r="V566" i="1"/>
  <c r="W566" i="1" s="1"/>
  <c r="Y548" i="1"/>
  <c r="V813" i="1"/>
  <c r="W813" i="1" s="1"/>
  <c r="V17" i="1"/>
  <c r="W17" i="1" s="1"/>
  <c r="AA205" i="1"/>
  <c r="V1266" i="1"/>
  <c r="W1266" i="1" s="1"/>
  <c r="V68" i="1"/>
  <c r="W68" i="1" s="1"/>
  <c r="V1224" i="1"/>
  <c r="W1224" i="1" s="1"/>
  <c r="V435" i="1"/>
  <c r="W435" i="1" s="1"/>
  <c r="V535" i="1"/>
  <c r="W535" i="1" s="1"/>
  <c r="AA1096" i="1"/>
  <c r="Y1196" i="1"/>
  <c r="Y2475" i="1"/>
  <c r="V1963" i="1"/>
  <c r="W1963" i="1" s="1"/>
  <c r="Y2012" i="1"/>
  <c r="Y1493" i="1"/>
  <c r="V2015" i="1"/>
  <c r="W2015" i="1" s="1"/>
  <c r="Y647" i="1"/>
  <c r="AA1981" i="1"/>
  <c r="AA668" i="1"/>
  <c r="Y1252" i="1"/>
  <c r="Z1126" i="1"/>
  <c r="Z2077" i="1"/>
  <c r="AA1646" i="1"/>
  <c r="Z2019" i="1"/>
  <c r="V1437" i="1"/>
  <c r="W1437" i="1" s="1"/>
  <c r="Z1766" i="1"/>
  <c r="Y1738" i="1"/>
  <c r="AA1601" i="1"/>
  <c r="Z1789" i="1"/>
  <c r="Y2239" i="1"/>
  <c r="AA2455" i="1"/>
  <c r="Z1327" i="1"/>
  <c r="Y1625" i="1"/>
  <c r="AB1625" i="1" s="1"/>
  <c r="Z1851" i="1"/>
  <c r="Y2449" i="1"/>
  <c r="Z2450" i="1"/>
  <c r="AA2314" i="1"/>
  <c r="Y2469" i="1"/>
  <c r="Z1699" i="1"/>
  <c r="AA2131" i="1"/>
  <c r="Z1698" i="1"/>
  <c r="AA2054" i="1"/>
  <c r="V2099" i="1"/>
  <c r="W2099" i="1" s="1"/>
  <c r="AA2095" i="1"/>
  <c r="AA1734" i="1"/>
  <c r="V1371" i="1"/>
  <c r="W1371" i="1" s="1"/>
  <c r="Y1328" i="1"/>
  <c r="Y555" i="1"/>
  <c r="AB555" i="1" s="1"/>
  <c r="V722" i="1"/>
  <c r="W722" i="1" s="1"/>
  <c r="Z670" i="1"/>
  <c r="V469" i="1"/>
  <c r="W469" i="1" s="1"/>
  <c r="Y51" i="1"/>
  <c r="Z77" i="1"/>
  <c r="AA301" i="1"/>
  <c r="V345" i="1"/>
  <c r="W345" i="1" s="1"/>
  <c r="Y143" i="1"/>
  <c r="Y2308" i="1"/>
  <c r="V1491" i="1"/>
  <c r="W1491" i="1" s="1"/>
  <c r="Y1825" i="1"/>
  <c r="V2162" i="1"/>
  <c r="W2162" i="1" s="1"/>
  <c r="Z2452" i="1"/>
  <c r="AA2027" i="1"/>
  <c r="AA1740" i="1"/>
  <c r="Z1468" i="1"/>
  <c r="Z1778" i="1"/>
  <c r="Y976" i="1"/>
  <c r="AA1429" i="1"/>
  <c r="V1238" i="1"/>
  <c r="W1238" i="1" s="1"/>
  <c r="Y987" i="1"/>
  <c r="AB987" i="1" s="1"/>
  <c r="Z219" i="1"/>
  <c r="V101" i="1"/>
  <c r="W101" i="1" s="1"/>
  <c r="Z444" i="1"/>
  <c r="V474" i="1"/>
  <c r="W474" i="1" s="1"/>
  <c r="V714" i="1"/>
  <c r="W714" i="1" s="1"/>
  <c r="Y816" i="1"/>
  <c r="AA566" i="1"/>
  <c r="Z548" i="1"/>
  <c r="Y306" i="1"/>
  <c r="AB306" i="1" s="1"/>
  <c r="AA1128" i="1"/>
  <c r="V1358" i="1"/>
  <c r="W1358" i="1" s="1"/>
  <c r="Y205" i="1"/>
  <c r="V504" i="1"/>
  <c r="W504" i="1" s="1"/>
  <c r="Z1266" i="1"/>
  <c r="AA1224" i="1"/>
  <c r="Z1427" i="1"/>
  <c r="Y435" i="1"/>
  <c r="Y535" i="1"/>
  <c r="AB535" i="1" s="1"/>
  <c r="AC535" i="1" s="1"/>
  <c r="Y269" i="1"/>
  <c r="V994" i="1"/>
  <c r="W994" i="1" s="1"/>
  <c r="Y1963" i="1"/>
  <c r="Z2012" i="1"/>
  <c r="Z2248" i="1"/>
  <c r="V1493" i="1"/>
  <c r="W1493" i="1" s="1"/>
  <c r="Z2015" i="1"/>
  <c r="Z647" i="1"/>
  <c r="Z1249" i="1"/>
  <c r="Y1981" i="1"/>
  <c r="AA227" i="1"/>
  <c r="AA688" i="1"/>
  <c r="Z1252" i="1"/>
  <c r="Y1126" i="1"/>
  <c r="V2077" i="1"/>
  <c r="W2077" i="1" s="1"/>
  <c r="V1646" i="1"/>
  <c r="W1646" i="1" s="1"/>
  <c r="AA1929" i="1"/>
  <c r="Y2019" i="1"/>
  <c r="Z241" i="1"/>
  <c r="Y1766" i="1"/>
  <c r="AA1696" i="1"/>
  <c r="Z2239" i="1"/>
  <c r="V2455" i="1"/>
  <c r="W2455" i="1" s="1"/>
  <c r="V2487" i="1"/>
  <c r="W2487" i="1" s="1"/>
  <c r="V1327" i="1"/>
  <c r="W1327" i="1" s="1"/>
  <c r="Y2120" i="1"/>
  <c r="Y2314" i="1"/>
  <c r="V1946" i="1"/>
  <c r="W1946" i="1" s="1"/>
  <c r="V1699" i="1"/>
  <c r="W1699" i="1" s="1"/>
  <c r="Y2131" i="1"/>
  <c r="AB2131" i="1" s="1"/>
  <c r="Y1719" i="1"/>
  <c r="AA1698" i="1"/>
  <c r="Z2054" i="1"/>
  <c r="Y2099" i="1"/>
  <c r="Y2095" i="1"/>
  <c r="Y2112" i="1"/>
  <c r="AA1912" i="1"/>
  <c r="Z1691" i="1"/>
  <c r="Z969" i="1"/>
  <c r="Y553" i="1"/>
  <c r="Y929" i="1"/>
  <c r="AA1328" i="1"/>
  <c r="V555" i="1"/>
  <c r="W555" i="1" s="1"/>
  <c r="AA587" i="1"/>
  <c r="AA670" i="1"/>
  <c r="Y426" i="1"/>
  <c r="Y469" i="1"/>
  <c r="V51" i="1"/>
  <c r="W51" i="1" s="1"/>
  <c r="AA77" i="1"/>
  <c r="Z464" i="1"/>
  <c r="AA232" i="1"/>
  <c r="Y2452" i="1"/>
  <c r="V2027" i="1"/>
  <c r="W2027" i="1" s="1"/>
  <c r="Y1973" i="1"/>
  <c r="AB1973" i="1" s="1"/>
  <c r="V1778" i="1"/>
  <c r="W1778" i="1" s="1"/>
  <c r="Z1388" i="1"/>
  <c r="V1687" i="1"/>
  <c r="W1687" i="1" s="1"/>
  <c r="AA987" i="1"/>
  <c r="Z767" i="1"/>
  <c r="AB767" i="1" s="1"/>
  <c r="AC767" i="1" s="1"/>
  <c r="V306" i="1"/>
  <c r="W306" i="1" s="1"/>
  <c r="AA1065" i="1"/>
  <c r="Y1266" i="1"/>
  <c r="AB1266" i="1" s="1"/>
  <c r="Z996" i="1"/>
  <c r="Y930" i="1"/>
  <c r="V2012" i="1"/>
  <c r="W2012" i="1" s="1"/>
  <c r="V688" i="1"/>
  <c r="W688" i="1" s="1"/>
  <c r="AA2019" i="1"/>
  <c r="AA1438" i="1"/>
  <c r="Z1696" i="1"/>
  <c r="Y1601" i="1"/>
  <c r="AB1601" i="1" s="1"/>
  <c r="V1789" i="1"/>
  <c r="W1789" i="1" s="1"/>
  <c r="AA2239" i="1"/>
  <c r="AA1987" i="1"/>
  <c r="Z2099" i="1"/>
  <c r="Z2095" i="1"/>
  <c r="AA469" i="1"/>
  <c r="Z51" i="1"/>
  <c r="AA464" i="1"/>
  <c r="V847" i="1"/>
  <c r="W847" i="1" s="1"/>
  <c r="V232" i="1"/>
  <c r="W232" i="1" s="1"/>
  <c r="V1049" i="1"/>
  <c r="W1049" i="1" s="1"/>
  <c r="Z301" i="1"/>
  <c r="AB301" i="1" s="1"/>
  <c r="AA1562" i="1"/>
  <c r="Z992" i="1"/>
  <c r="Z796" i="1"/>
  <c r="V1119" i="1"/>
  <c r="W1119" i="1" s="1"/>
  <c r="Y60" i="1"/>
  <c r="V1812" i="1"/>
  <c r="W1812" i="1" s="1"/>
  <c r="Y2380" i="1"/>
  <c r="Z1686" i="1"/>
  <c r="AA14" i="1"/>
  <c r="AA1244" i="1"/>
  <c r="Y308" i="1"/>
  <c r="AB308" i="1" s="1"/>
  <c r="Z251" i="1"/>
  <c r="AA143" i="1"/>
  <c r="V1471" i="1"/>
  <c r="W1471" i="1" s="1"/>
  <c r="V1761" i="1"/>
  <c r="W1761" i="1" s="1"/>
  <c r="AA1812" i="1"/>
  <c r="Z2380" i="1"/>
  <c r="Y1886" i="1"/>
  <c r="AA569" i="1"/>
  <c r="Z824" i="1"/>
  <c r="AA2223" i="1"/>
  <c r="Y2194" i="1"/>
  <c r="V1543" i="1"/>
  <c r="W1543" i="1" s="1"/>
  <c r="Z2220" i="1"/>
  <c r="V1455" i="1"/>
  <c r="W1455" i="1" s="1"/>
  <c r="Y1244" i="1"/>
  <c r="V1941" i="1"/>
  <c r="W1941" i="1" s="1"/>
  <c r="Z2186" i="1"/>
  <c r="Z1673" i="1"/>
  <c r="V1955" i="1"/>
  <c r="W1955" i="1" s="1"/>
  <c r="Z1815" i="1"/>
  <c r="V2390" i="1"/>
  <c r="W2390" i="1" s="1"/>
  <c r="Y712" i="1"/>
  <c r="Z1377" i="1"/>
  <c r="V2440" i="1"/>
  <c r="W2440" i="1" s="1"/>
  <c r="Y2364" i="1"/>
  <c r="Z2399" i="1"/>
  <c r="V1871" i="1"/>
  <c r="W1871" i="1" s="1"/>
  <c r="Y1910" i="1"/>
  <c r="Z2382" i="1"/>
  <c r="V2253" i="1"/>
  <c r="W2253" i="1" s="1"/>
  <c r="V2219" i="1"/>
  <c r="W2219" i="1" s="1"/>
  <c r="Z2096" i="1"/>
  <c r="AA2111" i="1"/>
  <c r="V2036" i="1"/>
  <c r="W2036" i="1" s="1"/>
  <c r="AA1901" i="1"/>
  <c r="Y1206" i="1"/>
  <c r="Y1318" i="1"/>
  <c r="Z1010" i="1"/>
  <c r="Z949" i="1"/>
  <c r="AA874" i="1"/>
  <c r="AA1234" i="1"/>
  <c r="V653" i="1"/>
  <c r="W653" i="1" s="1"/>
  <c r="AA638" i="1"/>
  <c r="V487" i="1"/>
  <c r="W487" i="1" s="1"/>
  <c r="V445" i="1"/>
  <c r="W445" i="1" s="1"/>
  <c r="Y42" i="1"/>
  <c r="AA669" i="1"/>
  <c r="AA206" i="1"/>
  <c r="AA674" i="1"/>
  <c r="V450" i="1"/>
  <c r="W450" i="1" s="1"/>
  <c r="Z349" i="1"/>
  <c r="V1291" i="1"/>
  <c r="W1291" i="1" s="1"/>
  <c r="Z1532" i="1"/>
  <c r="Z1227" i="1"/>
  <c r="V965" i="1"/>
  <c r="W965" i="1" s="1"/>
  <c r="Y1201" i="1"/>
  <c r="V947" i="1"/>
  <c r="W947" i="1" s="1"/>
  <c r="Z1423" i="1"/>
  <c r="V198" i="1"/>
  <c r="W198" i="1" s="1"/>
  <c r="Z864" i="1"/>
  <c r="AA99" i="1"/>
  <c r="AA181" i="1"/>
  <c r="Z1062" i="1"/>
  <c r="Z1742" i="1"/>
  <c r="Z1621" i="1"/>
  <c r="V1935" i="1"/>
  <c r="W1935" i="1" s="1"/>
  <c r="V342" i="1"/>
  <c r="W342" i="1" s="1"/>
  <c r="V533" i="1"/>
  <c r="W533" i="1" s="1"/>
  <c r="V2160" i="1"/>
  <c r="W2160" i="1" s="1"/>
  <c r="AA2106" i="1"/>
  <c r="Y1765" i="1"/>
  <c r="V1932" i="1"/>
  <c r="W1932" i="1" s="1"/>
  <c r="Y1079" i="1"/>
  <c r="Y1495" i="1"/>
  <c r="Z1242" i="1"/>
  <c r="AA251" i="1"/>
  <c r="AA2380" i="1"/>
  <c r="Y14" i="1"/>
  <c r="Z1365" i="1"/>
  <c r="AA2220" i="1"/>
  <c r="V2155" i="1"/>
  <c r="W2155" i="1" s="1"/>
  <c r="V795" i="1"/>
  <c r="W795" i="1" s="1"/>
  <c r="Z1244" i="1"/>
  <c r="AA2186" i="1"/>
  <c r="Y1955" i="1"/>
  <c r="V1926" i="1"/>
  <c r="W1926" i="1" s="1"/>
  <c r="Y2399" i="1"/>
  <c r="AA2253" i="1"/>
  <c r="Y2217" i="1"/>
  <c r="Z283" i="1"/>
  <c r="V669" i="1"/>
  <c r="W669" i="1" s="1"/>
  <c r="AA349" i="1"/>
  <c r="Z1201" i="1"/>
  <c r="V1060" i="1"/>
  <c r="W1060" i="1" s="1"/>
  <c r="Y99" i="1"/>
  <c r="Z1935" i="1"/>
  <c r="AA1752" i="1"/>
  <c r="V1866" i="1"/>
  <c r="W1866" i="1" s="1"/>
  <c r="Y1469" i="1"/>
  <c r="AA2071" i="1"/>
  <c r="V2163" i="1"/>
  <c r="W2163" i="1" s="1"/>
  <c r="Z590" i="1"/>
  <c r="AA961" i="1"/>
  <c r="Y2053" i="1"/>
  <c r="Y2310" i="1"/>
  <c r="Y2358" i="1"/>
  <c r="Y2199" i="1"/>
  <c r="Y2037" i="1"/>
  <c r="Z679" i="1"/>
  <c r="AA726" i="1"/>
  <c r="Y645" i="1"/>
  <c r="AA461" i="1"/>
  <c r="AA56" i="1"/>
  <c r="AA303" i="1"/>
  <c r="AA992" i="1"/>
  <c r="AA2060" i="1"/>
  <c r="V2420" i="1"/>
  <c r="W2420" i="1" s="1"/>
  <c r="AA2103" i="1"/>
  <c r="Y2155" i="1"/>
  <c r="Y1285" i="1"/>
  <c r="Z1955" i="1"/>
  <c r="AB1955" i="1" s="1"/>
  <c r="Y2253" i="1"/>
  <c r="AA2217" i="1"/>
  <c r="Y1010" i="1"/>
  <c r="Z851" i="1"/>
  <c r="AA283" i="1"/>
  <c r="V340" i="1"/>
  <c r="W340" i="1" s="1"/>
  <c r="Y669" i="1"/>
  <c r="Z439" i="1"/>
  <c r="AA1227" i="1"/>
  <c r="V1201" i="1"/>
  <c r="W1201" i="1" s="1"/>
  <c r="Y1060" i="1"/>
  <c r="Z198" i="1"/>
  <c r="V99" i="1"/>
  <c r="W99" i="1" s="1"/>
  <c r="Z1717" i="1"/>
  <c r="Y1935" i="1"/>
  <c r="Y1752" i="1"/>
  <c r="Z2160" i="1"/>
  <c r="Z1866" i="1"/>
  <c r="AA1481" i="1"/>
  <c r="V961" i="1"/>
  <c r="W961" i="1" s="1"/>
  <c r="Z2053" i="1"/>
  <c r="Y461" i="1"/>
  <c r="Z1581" i="1"/>
  <c r="Z1237" i="1"/>
  <c r="Z894" i="1"/>
  <c r="Z1562" i="1"/>
  <c r="V303" i="1"/>
  <c r="W303" i="1" s="1"/>
  <c r="V992" i="1"/>
  <c r="W992" i="1" s="1"/>
  <c r="Y2090" i="1"/>
  <c r="Y2114" i="1"/>
  <c r="Y1352" i="1"/>
  <c r="V1886" i="1"/>
  <c r="W1886" i="1" s="1"/>
  <c r="AA2221" i="1"/>
  <c r="Z1897" i="1"/>
  <c r="V1365" i="1"/>
  <c r="W1365" i="1" s="1"/>
  <c r="Y2104" i="1"/>
  <c r="Z2155" i="1"/>
  <c r="AA795" i="1"/>
  <c r="Z1285" i="1"/>
  <c r="Y1871" i="1"/>
  <c r="AA1656" i="1"/>
  <c r="Z2253" i="1"/>
  <c r="Z2217" i="1"/>
  <c r="Z2111" i="1"/>
  <c r="AA2036" i="1"/>
  <c r="Z1206" i="1"/>
  <c r="Y1509" i="1"/>
  <c r="V1318" i="1"/>
  <c r="W1318" i="1" s="1"/>
  <c r="AA1010" i="1"/>
  <c r="Y851" i="1"/>
  <c r="Y692" i="1"/>
  <c r="Y643" i="1"/>
  <c r="Z357" i="1"/>
  <c r="Y445" i="1"/>
  <c r="V42" i="1"/>
  <c r="W42" i="1" s="1"/>
  <c r="V283" i="1"/>
  <c r="W283" i="1" s="1"/>
  <c r="AA340" i="1"/>
  <c r="Y206" i="1"/>
  <c r="Z450" i="1"/>
  <c r="V439" i="1"/>
  <c r="W439" i="1" s="1"/>
  <c r="Y349" i="1"/>
  <c r="AA945" i="1"/>
  <c r="AA1006" i="1"/>
  <c r="V1423" i="1"/>
  <c r="W1423" i="1" s="1"/>
  <c r="Z1116" i="1"/>
  <c r="AA1060" i="1"/>
  <c r="Y198" i="1"/>
  <c r="Y549" i="1"/>
  <c r="Y1482" i="1"/>
  <c r="V1717" i="1"/>
  <c r="W1717" i="1" s="1"/>
  <c r="AA1935" i="1"/>
  <c r="Z1752" i="1"/>
  <c r="AA2045" i="1"/>
  <c r="Y1366" i="1"/>
  <c r="Y2160" i="1"/>
  <c r="AB2160" i="1" s="1"/>
  <c r="Y1866" i="1"/>
  <c r="V371" i="1"/>
  <c r="W371" i="1" s="1"/>
  <c r="Y1879" i="1"/>
  <c r="V2071" i="1"/>
  <c r="W2071" i="1" s="1"/>
  <c r="V1481" i="1"/>
  <c r="W1481" i="1" s="1"/>
  <c r="AA2163" i="1"/>
  <c r="V2042" i="1"/>
  <c r="W2042" i="1" s="1"/>
  <c r="Z961" i="1"/>
  <c r="AA2053" i="1"/>
  <c r="V2486" i="1"/>
  <c r="W2486" i="1" s="1"/>
  <c r="Y2389" i="1"/>
  <c r="V1519" i="1"/>
  <c r="W1519" i="1" s="1"/>
  <c r="Y2060" i="1"/>
  <c r="AA2114" i="1"/>
  <c r="Z1352" i="1"/>
  <c r="Y2221" i="1"/>
  <c r="AA2155" i="1"/>
  <c r="Y795" i="1"/>
  <c r="AA1926" i="1"/>
  <c r="Z1871" i="1"/>
  <c r="AA1206" i="1"/>
  <c r="Z1509" i="1"/>
  <c r="Z1398" i="1"/>
  <c r="AA851" i="1"/>
  <c r="Z42" i="1"/>
  <c r="Y1227" i="1"/>
  <c r="AB1227" i="1" s="1"/>
  <c r="Z1060" i="1"/>
  <c r="V1752" i="1"/>
  <c r="W1752" i="1" s="1"/>
  <c r="Z2071" i="1"/>
  <c r="Z2163" i="1"/>
  <c r="V973" i="1"/>
  <c r="W973" i="1" s="1"/>
  <c r="V2053" i="1"/>
  <c r="W2053" i="1" s="1"/>
  <c r="Z2250" i="1"/>
  <c r="V2199" i="1"/>
  <c r="W2199" i="1" s="1"/>
  <c r="AA2201" i="1"/>
  <c r="V2080" i="1"/>
  <c r="W2080" i="1" s="1"/>
  <c r="Z701" i="1"/>
  <c r="V1012" i="1"/>
  <c r="W1012" i="1" s="1"/>
  <c r="V855" i="1"/>
  <c r="W855" i="1" s="1"/>
  <c r="Y152" i="1"/>
  <c r="AA2420" i="1"/>
  <c r="AA1352" i="1"/>
  <c r="Z2221" i="1"/>
  <c r="V188" i="1"/>
  <c r="W188" i="1" s="1"/>
  <c r="Z694" i="1"/>
  <c r="AA755" i="1"/>
  <c r="Z2103" i="1"/>
  <c r="AA1365" i="1"/>
  <c r="AA1754" i="1"/>
  <c r="Z865" i="1"/>
  <c r="Z795" i="1"/>
  <c r="V1285" i="1"/>
  <c r="W1285" i="1" s="1"/>
  <c r="V1636" i="1"/>
  <c r="W1636" i="1" s="1"/>
  <c r="V2464" i="1"/>
  <c r="W2464" i="1" s="1"/>
  <c r="Y2302" i="1"/>
  <c r="AA1235" i="1"/>
  <c r="Z1926" i="1"/>
  <c r="Z2345" i="1"/>
  <c r="AA2414" i="1"/>
  <c r="Z2354" i="1"/>
  <c r="Y2251" i="1"/>
  <c r="AA2128" i="1"/>
  <c r="V1401" i="1"/>
  <c r="W1401" i="1" s="1"/>
  <c r="Y1609" i="1"/>
  <c r="AA1509" i="1"/>
  <c r="AA1398" i="1"/>
  <c r="Z1098" i="1"/>
  <c r="Y1320" i="1"/>
  <c r="Y746" i="1"/>
  <c r="V720" i="1"/>
  <c r="W720" i="1" s="1"/>
  <c r="Z653" i="1"/>
  <c r="Z643" i="1"/>
  <c r="Z70" i="1"/>
  <c r="V625" i="1"/>
  <c r="W625" i="1" s="1"/>
  <c r="AA673" i="1"/>
  <c r="AA119" i="1"/>
  <c r="Y377" i="1"/>
  <c r="AA732" i="1"/>
  <c r="Y945" i="1"/>
  <c r="V1104" i="1"/>
  <c r="W1104" i="1" s="1"/>
  <c r="Z1035" i="1"/>
  <c r="V1324" i="1"/>
  <c r="W1324" i="1" s="1"/>
  <c r="V1227" i="1"/>
  <c r="W1227" i="1" s="1"/>
  <c r="Z428" i="1"/>
  <c r="Z27" i="1"/>
  <c r="Z59" i="1"/>
  <c r="Y472" i="1"/>
  <c r="Z1446" i="1"/>
  <c r="AA549" i="1"/>
  <c r="Z1367" i="1"/>
  <c r="V1482" i="1"/>
  <c r="W1482" i="1" s="1"/>
  <c r="AA268" i="1"/>
  <c r="Y1771" i="1"/>
  <c r="Z1478" i="1"/>
  <c r="V1974" i="1"/>
  <c r="W1974" i="1" s="1"/>
  <c r="Y1828" i="1"/>
  <c r="Y988" i="1"/>
  <c r="AA178" i="1"/>
  <c r="Y371" i="1"/>
  <c r="Z990" i="1"/>
  <c r="AA1879" i="1"/>
  <c r="V2316" i="1"/>
  <c r="W2316" i="1" s="1"/>
  <c r="AA1784" i="1"/>
  <c r="Y2318" i="1"/>
  <c r="Y2042" i="1"/>
  <c r="Z2356" i="1"/>
  <c r="Z973" i="1"/>
  <c r="Z1433" i="1"/>
  <c r="Y139" i="1"/>
  <c r="AA1428" i="1"/>
  <c r="AA501" i="1"/>
  <c r="AA1519" i="1"/>
  <c r="Z2308" i="1"/>
  <c r="V2505" i="1"/>
  <c r="W2505" i="1" s="1"/>
  <c r="Z1632" i="1"/>
  <c r="Z168" i="1"/>
  <c r="Y1686" i="1"/>
  <c r="AB1686" i="1" s="1"/>
  <c r="V2221" i="1"/>
  <c r="W2221" i="1" s="1"/>
  <c r="V694" i="1"/>
  <c r="W694" i="1" s="1"/>
  <c r="V865" i="1"/>
  <c r="W865" i="1" s="1"/>
  <c r="V1808" i="1"/>
  <c r="W1808" i="1" s="1"/>
  <c r="Y1751" i="1"/>
  <c r="AA1560" i="1"/>
  <c r="Y1322" i="1"/>
  <c r="Y1398" i="1"/>
  <c r="AA653" i="1"/>
  <c r="V643" i="1"/>
  <c r="W643" i="1" s="1"/>
  <c r="Y357" i="1"/>
  <c r="AB357" i="1" s="1"/>
  <c r="V732" i="1"/>
  <c r="W732" i="1" s="1"/>
  <c r="Z472" i="1"/>
  <c r="Y931" i="1"/>
  <c r="V549" i="1"/>
  <c r="W549" i="1" s="1"/>
  <c r="Z1482" i="1"/>
  <c r="AA1478" i="1"/>
  <c r="AA2435" i="1"/>
  <c r="Z1944" i="1"/>
  <c r="Z2062" i="1"/>
  <c r="V178" i="1"/>
  <c r="W178" i="1" s="1"/>
  <c r="Z1879" i="1"/>
  <c r="Z2316" i="1"/>
  <c r="V2247" i="1"/>
  <c r="W2247" i="1" s="1"/>
  <c r="Y2163" i="1"/>
  <c r="AA973" i="1"/>
  <c r="V1431" i="1"/>
  <c r="W1431" i="1" s="1"/>
  <c r="Y1059" i="1"/>
  <c r="Z2486" i="1"/>
  <c r="AA2389" i="1"/>
  <c r="Y2502" i="1"/>
  <c r="Z2201" i="1"/>
  <c r="AA92" i="1"/>
  <c r="Y263" i="1"/>
  <c r="Y1050" i="1"/>
  <c r="V501" i="1"/>
  <c r="W501" i="1" s="1"/>
  <c r="Y2505" i="1"/>
  <c r="V1686" i="1"/>
  <c r="W1686" i="1" s="1"/>
  <c r="V2404" i="1"/>
  <c r="W2404" i="1" s="1"/>
  <c r="V1509" i="1"/>
  <c r="W1509" i="1" s="1"/>
  <c r="V1320" i="1"/>
  <c r="W1320" i="1" s="1"/>
  <c r="AA643" i="1"/>
  <c r="Y1534" i="1"/>
  <c r="Y27" i="1"/>
  <c r="V472" i="1"/>
  <c r="W472" i="1" s="1"/>
  <c r="Z369" i="1"/>
  <c r="Z549" i="1"/>
  <c r="Y1367" i="1"/>
  <c r="V1478" i="1"/>
  <c r="W1478" i="1" s="1"/>
  <c r="V2435" i="1"/>
  <c r="W2435" i="1" s="1"/>
  <c r="Y1944" i="1"/>
  <c r="AA1416" i="1"/>
  <c r="V2062" i="1"/>
  <c r="W2062" i="1" s="1"/>
  <c r="Y178" i="1"/>
  <c r="Y1784" i="1"/>
  <c r="AA2247" i="1"/>
  <c r="AA2042" i="1"/>
  <c r="V2063" i="1"/>
  <c r="W2063" i="1" s="1"/>
  <c r="AA1431" i="1"/>
  <c r="AA2486" i="1"/>
  <c r="V2389" i="1"/>
  <c r="W2389" i="1" s="1"/>
  <c r="Y2284" i="1"/>
  <c r="Z513" i="1"/>
  <c r="Y413" i="1"/>
  <c r="Z359" i="1"/>
  <c r="V301" i="1"/>
  <c r="W301" i="1" s="1"/>
  <c r="Z345" i="1"/>
  <c r="Z778" i="1"/>
  <c r="Y465" i="1"/>
  <c r="AA2505" i="1"/>
  <c r="Y1486" i="1"/>
  <c r="Z2404" i="1"/>
  <c r="AA865" i="1"/>
  <c r="Z1936" i="1"/>
  <c r="Y2497" i="1"/>
  <c r="V2345" i="1"/>
  <c r="W2345" i="1" s="1"/>
  <c r="Z2414" i="1"/>
  <c r="Z1910" i="1"/>
  <c r="Z1656" i="1"/>
  <c r="Z2306" i="1"/>
  <c r="Z2033" i="1"/>
  <c r="AA1401" i="1"/>
  <c r="V1751" i="1"/>
  <c r="W1751" i="1" s="1"/>
  <c r="Z1560" i="1"/>
  <c r="Y1098" i="1"/>
  <c r="AB1098" i="1" s="1"/>
  <c r="Z1320" i="1"/>
  <c r="V357" i="1"/>
  <c r="W357" i="1" s="1"/>
  <c r="Y732" i="1"/>
  <c r="AA27" i="1"/>
  <c r="Z413" i="1"/>
  <c r="Y359" i="1"/>
  <c r="AB359" i="1" s="1"/>
  <c r="Z221" i="1"/>
  <c r="V263" i="1"/>
  <c r="W263" i="1" s="1"/>
  <c r="Z1119" i="1"/>
  <c r="V60" i="1"/>
  <c r="W60" i="1" s="1"/>
  <c r="Z1452" i="1"/>
  <c r="V2308" i="1"/>
  <c r="W2308" i="1" s="1"/>
  <c r="V1470" i="1"/>
  <c r="W1470" i="1" s="1"/>
  <c r="Y1984" i="1"/>
  <c r="AA819" i="1"/>
  <c r="AA824" i="1"/>
  <c r="V1750" i="1"/>
  <c r="W1750" i="1" s="1"/>
  <c r="Y2404" i="1"/>
  <c r="V1244" i="1"/>
  <c r="W1244" i="1" s="1"/>
  <c r="V1181" i="1"/>
  <c r="W1181" i="1" s="1"/>
  <c r="V712" i="1"/>
  <c r="W712" i="1" s="1"/>
  <c r="V1936" i="1"/>
  <c r="W1936" i="1" s="1"/>
  <c r="AA2497" i="1"/>
  <c r="Y2414" i="1"/>
  <c r="V2399" i="1"/>
  <c r="W2399" i="1" s="1"/>
  <c r="Z1808" i="1"/>
  <c r="AA1910" i="1"/>
  <c r="V2306" i="1"/>
  <c r="W2306" i="1" s="1"/>
  <c r="AA2033" i="1"/>
  <c r="V2096" i="1"/>
  <c r="W2096" i="1" s="1"/>
  <c r="AA1751" i="1"/>
  <c r="AA1322" i="1"/>
  <c r="Y1677" i="1"/>
  <c r="Z940" i="1"/>
  <c r="Y1234" i="1"/>
  <c r="Z616" i="1"/>
  <c r="Z797" i="1"/>
  <c r="V302" i="1"/>
  <c r="W302" i="1" s="1"/>
  <c r="Y487" i="1"/>
  <c r="Z121" i="1"/>
  <c r="Y625" i="1"/>
  <c r="AA958" i="1"/>
  <c r="V1020" i="1"/>
  <c r="W1020" i="1" s="1"/>
  <c r="AA84" i="1"/>
  <c r="Z732" i="1"/>
  <c r="V1534" i="1"/>
  <c r="W1534" i="1" s="1"/>
  <c r="Z1324" i="1"/>
  <c r="AA247" i="1"/>
  <c r="AA965" i="1"/>
  <c r="Z1006" i="1"/>
  <c r="Z947" i="1"/>
  <c r="Y1169" i="1"/>
  <c r="V369" i="1"/>
  <c r="W369" i="1" s="1"/>
  <c r="Z931" i="1"/>
  <c r="Y181" i="1"/>
  <c r="AA711" i="1"/>
  <c r="AA1062" i="1"/>
  <c r="Y2435" i="1"/>
  <c r="V2236" i="1"/>
  <c r="W2236" i="1" s="1"/>
  <c r="Y1621" i="1"/>
  <c r="AB1621" i="1" s="1"/>
  <c r="AA1944" i="1"/>
  <c r="V1828" i="1"/>
  <c r="W1828" i="1" s="1"/>
  <c r="Y2010" i="1"/>
  <c r="Y2085" i="1"/>
  <c r="Z533" i="1"/>
  <c r="AA1088" i="1"/>
  <c r="Y1416" i="1"/>
  <c r="AA2062" i="1"/>
  <c r="Z178" i="1"/>
  <c r="AA1765" i="1"/>
  <c r="V1784" i="1"/>
  <c r="W1784" i="1" s="1"/>
  <c r="V2318" i="1"/>
  <c r="W2318" i="1" s="1"/>
  <c r="Z2247" i="1"/>
  <c r="AA1079" i="1"/>
  <c r="Y2063" i="1"/>
  <c r="AA800" i="1"/>
  <c r="Y1431" i="1"/>
  <c r="AA1681" i="1"/>
  <c r="AA2310" i="1"/>
  <c r="Y1077" i="1"/>
  <c r="V778" i="1"/>
  <c r="W778" i="1" s="1"/>
  <c r="AA1470" i="1"/>
  <c r="Z1761" i="1"/>
  <c r="Y1812" i="1"/>
  <c r="V168" i="1"/>
  <c r="W168" i="1" s="1"/>
  <c r="AA1686" i="1"/>
  <c r="AC1686" i="1" s="1"/>
  <c r="AA1750" i="1"/>
  <c r="Z2390" i="1"/>
  <c r="Z2497" i="1"/>
  <c r="AA2399" i="1"/>
  <c r="Y1808" i="1"/>
  <c r="V2217" i="1"/>
  <c r="W2217" i="1" s="1"/>
  <c r="V2033" i="1"/>
  <c r="W2033" i="1" s="1"/>
  <c r="AA2096" i="1"/>
  <c r="V2111" i="1"/>
  <c r="W2111" i="1" s="1"/>
  <c r="V1322" i="1"/>
  <c r="W1322" i="1" s="1"/>
  <c r="Z1677" i="1"/>
  <c r="Y940" i="1"/>
  <c r="Y874" i="1"/>
  <c r="Z323" i="1"/>
  <c r="Y965" i="1"/>
  <c r="AA1169" i="1"/>
  <c r="Z99" i="1"/>
  <c r="AA1717" i="1"/>
  <c r="Z2236" i="1"/>
  <c r="Z1828" i="1"/>
  <c r="Z2010" i="1"/>
  <c r="AA2085" i="1"/>
  <c r="Z1088" i="1"/>
  <c r="Z1416" i="1"/>
  <c r="AA1866" i="1"/>
  <c r="Z1469" i="1"/>
  <c r="Z1765" i="1"/>
  <c r="V1705" i="1"/>
  <c r="W1705" i="1" s="1"/>
  <c r="Z1784" i="1"/>
  <c r="Z1481" i="1"/>
  <c r="V590" i="1"/>
  <c r="W590" i="1" s="1"/>
  <c r="V1079" i="1"/>
  <c r="W1079" i="1" s="1"/>
  <c r="Z2063" i="1"/>
  <c r="Y800" i="1"/>
  <c r="V1848" i="1"/>
  <c r="W1848" i="1" s="1"/>
  <c r="Z1059" i="1"/>
  <c r="Z1681" i="1"/>
  <c r="Z2310" i="1"/>
  <c r="Z1894" i="1"/>
  <c r="Z2291" i="1"/>
  <c r="V2284" i="1"/>
  <c r="W2284" i="1" s="1"/>
  <c r="Y1993" i="1"/>
  <c r="AA2037" i="1"/>
  <c r="Z1548" i="1"/>
  <c r="V1153" i="1"/>
  <c r="W1153" i="1" s="1"/>
  <c r="Z658" i="1"/>
  <c r="AA679" i="1"/>
  <c r="V413" i="1"/>
  <c r="W413" i="1" s="1"/>
  <c r="V1993" i="1"/>
  <c r="W1993" i="1" s="1"/>
  <c r="Y1134" i="1"/>
  <c r="Y1395" i="1"/>
  <c r="Z645" i="1"/>
  <c r="AA221" i="1"/>
  <c r="AA1070" i="1"/>
  <c r="Z1993" i="1"/>
  <c r="AA2101" i="1"/>
  <c r="AA1598" i="1"/>
  <c r="Z839" i="1"/>
  <c r="Z296" i="1"/>
  <c r="Z442" i="1"/>
  <c r="Y92" i="1"/>
  <c r="AA359" i="1"/>
  <c r="AC359" i="1" s="1"/>
  <c r="V221" i="1"/>
  <c r="W221" i="1" s="1"/>
  <c r="V15" i="1"/>
  <c r="W15" i="1" s="1"/>
  <c r="Y170" i="1"/>
  <c r="V163" i="1"/>
  <c r="W163" i="1" s="1"/>
  <c r="V936" i="1"/>
  <c r="W936" i="1" s="1"/>
  <c r="V452" i="1"/>
  <c r="W452" i="1" s="1"/>
  <c r="V1205" i="1"/>
  <c r="W1205" i="1" s="1"/>
  <c r="Z508" i="1"/>
  <c r="AA648" i="1"/>
  <c r="Y1354" i="1"/>
  <c r="Y125" i="1"/>
  <c r="AA699" i="1"/>
  <c r="V1155" i="1"/>
  <c r="W1155" i="1" s="1"/>
  <c r="Y922" i="1"/>
  <c r="AA65" i="1"/>
  <c r="V447" i="1"/>
  <c r="W447" i="1" s="1"/>
  <c r="AA869" i="1"/>
  <c r="Y1247" i="1"/>
  <c r="V1890" i="1"/>
  <c r="W1890" i="1" s="1"/>
  <c r="Z2333" i="1"/>
  <c r="Z1582" i="1"/>
  <c r="Z1727" i="1"/>
  <c r="Y983" i="1"/>
  <c r="Z1763" i="1"/>
  <c r="Y1799" i="1"/>
  <c r="Y193" i="1"/>
  <c r="AA1007" i="1"/>
  <c r="AA1387" i="1"/>
  <c r="AA1769" i="1"/>
  <c r="V1920" i="1"/>
  <c r="W1920" i="1" s="1"/>
  <c r="V2014" i="1"/>
  <c r="W2014" i="1" s="1"/>
  <c r="Y1854" i="1"/>
  <c r="Z1731" i="1"/>
  <c r="Z1597" i="1"/>
  <c r="AA614" i="1"/>
  <c r="Z1842" i="1"/>
  <c r="Z1282" i="1"/>
  <c r="V2265" i="1"/>
  <c r="W2265" i="1" s="1"/>
  <c r="Z2283" i="1"/>
  <c r="Z2446" i="1"/>
  <c r="AA1456" i="1"/>
  <c r="Y1690" i="1"/>
  <c r="Y1728" i="1"/>
  <c r="Y2353" i="1"/>
  <c r="V2307" i="1"/>
  <c r="W2307" i="1" s="1"/>
  <c r="Y1846" i="1"/>
  <c r="V2180" i="1"/>
  <c r="W2180" i="1" s="1"/>
  <c r="V2020" i="1"/>
  <c r="W2020" i="1" s="1"/>
  <c r="AA2233" i="1"/>
  <c r="V1933" i="1"/>
  <c r="W1933" i="1" s="1"/>
  <c r="Z2139" i="1"/>
  <c r="AA1524" i="1"/>
  <c r="V1692" i="1"/>
  <c r="W1692" i="1" s="1"/>
  <c r="V1545" i="1"/>
  <c r="W1545" i="1" s="1"/>
  <c r="Y1834" i="1"/>
  <c r="Y989" i="1"/>
  <c r="V902" i="1"/>
  <c r="W902" i="1" s="1"/>
  <c r="Y551" i="1"/>
  <c r="Y1011" i="1"/>
  <c r="V404" i="1"/>
  <c r="W404" i="1" s="1"/>
  <c r="AA400" i="1"/>
  <c r="Y80" i="1"/>
  <c r="V180" i="1"/>
  <c r="W180" i="1" s="1"/>
  <c r="V201" i="1"/>
  <c r="W201" i="1" s="1"/>
  <c r="Z322" i="1"/>
  <c r="V582" i="1"/>
  <c r="W582" i="1" s="1"/>
  <c r="Z312" i="1"/>
  <c r="Z154" i="1"/>
  <c r="V249" i="1"/>
  <c r="W249" i="1" s="1"/>
  <c r="Z373" i="1"/>
  <c r="Y1573" i="1"/>
  <c r="V734" i="1"/>
  <c r="W734" i="1" s="1"/>
  <c r="AA140" i="1"/>
  <c r="Z293" i="1"/>
  <c r="V730" i="1"/>
  <c r="W730" i="1" s="1"/>
  <c r="AA954" i="1"/>
  <c r="AA1082" i="1"/>
  <c r="Z1334" i="1"/>
  <c r="Z1353" i="1"/>
  <c r="Z432" i="1"/>
  <c r="Z1254" i="1"/>
  <c r="AA112" i="1"/>
  <c r="Z1523" i="1"/>
  <c r="Y1849" i="1"/>
  <c r="V2075" i="1"/>
  <c r="W2075" i="1" s="1"/>
  <c r="AA2250" i="1"/>
  <c r="V1548" i="1"/>
  <c r="W1548" i="1" s="1"/>
  <c r="V1395" i="1"/>
  <c r="W1395" i="1" s="1"/>
  <c r="V621" i="1"/>
  <c r="W621" i="1" s="1"/>
  <c r="V92" i="1"/>
  <c r="W92" i="1" s="1"/>
  <c r="Z623" i="1"/>
  <c r="Y1591" i="1"/>
  <c r="Z888" i="1"/>
  <c r="V1085" i="1"/>
  <c r="W1085" i="1" s="1"/>
  <c r="Z1247" i="1"/>
  <c r="V1714" i="1"/>
  <c r="W1714" i="1" s="1"/>
  <c r="Y1007" i="1"/>
  <c r="V1769" i="1"/>
  <c r="W1769" i="1" s="1"/>
  <c r="AA1839" i="1"/>
  <c r="Y963" i="1"/>
  <c r="V1456" i="1"/>
  <c r="W1456" i="1" s="1"/>
  <c r="Z2020" i="1"/>
  <c r="Y2233" i="1"/>
  <c r="Z400" i="1"/>
  <c r="Z201" i="1"/>
  <c r="Y154" i="1"/>
  <c r="AA655" i="1"/>
  <c r="Z804" i="1"/>
  <c r="Z730" i="1"/>
  <c r="Z112" i="1"/>
  <c r="V420" i="1"/>
  <c r="W420" i="1" s="1"/>
  <c r="Y2288" i="1"/>
  <c r="V1590" i="1"/>
  <c r="W1590" i="1" s="1"/>
  <c r="AA2116" i="1"/>
  <c r="AA1780" i="1"/>
  <c r="AA2004" i="1"/>
  <c r="V1977" i="1"/>
  <c r="W1977" i="1" s="1"/>
  <c r="Y1350" i="1"/>
  <c r="Y1848" i="1"/>
  <c r="Y2342" i="1"/>
  <c r="Y2250" i="1"/>
  <c r="AB2250" i="1" s="1"/>
  <c r="AA1548" i="1"/>
  <c r="V1587" i="1"/>
  <c r="W1587" i="1" s="1"/>
  <c r="V1258" i="1"/>
  <c r="W1258" i="1" s="1"/>
  <c r="Z1153" i="1"/>
  <c r="Y658" i="1"/>
  <c r="Y679" i="1"/>
  <c r="AB679" i="1" s="1"/>
  <c r="AA413" i="1"/>
  <c r="AA621" i="1"/>
  <c r="Z56" i="1"/>
  <c r="Z92" i="1"/>
  <c r="AB92" i="1" s="1"/>
  <c r="AA72" i="1"/>
  <c r="V623" i="1"/>
  <c r="W623" i="1" s="1"/>
  <c r="Y936" i="1"/>
  <c r="Z1205" i="1"/>
  <c r="V1591" i="1"/>
  <c r="W1591" i="1" s="1"/>
  <c r="AA888" i="1"/>
  <c r="Y1085" i="1"/>
  <c r="AA125" i="1"/>
  <c r="AA1155" i="1"/>
  <c r="V1247" i="1"/>
  <c r="W1247" i="1" s="1"/>
  <c r="Y1997" i="1"/>
  <c r="AA2215" i="1"/>
  <c r="AA2051" i="1"/>
  <c r="AA822" i="1"/>
  <c r="Y1763" i="1"/>
  <c r="AB1763" i="1" s="1"/>
  <c r="V1007" i="1"/>
  <c r="W1007" i="1" s="1"/>
  <c r="V1387" i="1"/>
  <c r="W1387" i="1" s="1"/>
  <c r="Y1769" i="1"/>
  <c r="AA2108" i="1"/>
  <c r="Z2014" i="1"/>
  <c r="Z1724" i="1"/>
  <c r="AA1597" i="1"/>
  <c r="V963" i="1"/>
  <c r="W963" i="1" s="1"/>
  <c r="V1041" i="1"/>
  <c r="W1041" i="1" s="1"/>
  <c r="AA1473" i="1"/>
  <c r="Z2265" i="1"/>
  <c r="V2283" i="1"/>
  <c r="W2283" i="1" s="1"/>
  <c r="V2446" i="1"/>
  <c r="W2446" i="1" s="1"/>
  <c r="Z1456" i="1"/>
  <c r="AA2292" i="1"/>
  <c r="Y2254" i="1"/>
  <c r="Z2233" i="1"/>
  <c r="Z1933" i="1"/>
  <c r="Y1692" i="1"/>
  <c r="Z1545" i="1"/>
  <c r="V1510" i="1"/>
  <c r="W1510" i="1" s="1"/>
  <c r="V1256" i="1"/>
  <c r="W1256" i="1" s="1"/>
  <c r="AA64" i="1"/>
  <c r="Y400" i="1"/>
  <c r="V80" i="1"/>
  <c r="W80" i="1" s="1"/>
  <c r="Z6" i="1"/>
  <c r="Y86" i="1"/>
  <c r="Y201" i="1"/>
  <c r="V322" i="1"/>
  <c r="W322" i="1" s="1"/>
  <c r="AA582" i="1"/>
  <c r="AA312" i="1"/>
  <c r="AA154" i="1"/>
  <c r="Z249" i="1"/>
  <c r="V655" i="1"/>
  <c r="W655" i="1" s="1"/>
  <c r="Z1525" i="1"/>
  <c r="Z1573" i="1"/>
  <c r="Y804" i="1"/>
  <c r="AB804" i="1" s="1"/>
  <c r="Z1688" i="1"/>
  <c r="Y1999" i="1"/>
  <c r="Z2170" i="1"/>
  <c r="AA2171" i="1"/>
  <c r="Y2421" i="1"/>
  <c r="V1940" i="1"/>
  <c r="W1940" i="1" s="1"/>
  <c r="Y2084" i="1"/>
  <c r="Y1671" i="1"/>
  <c r="AA2288" i="1"/>
  <c r="AA1590" i="1"/>
  <c r="V838" i="1"/>
  <c r="W838" i="1" s="1"/>
  <c r="V1628" i="1"/>
  <c r="W1628" i="1" s="1"/>
  <c r="Y780" i="1"/>
  <c r="V2244" i="1"/>
  <c r="W2244" i="1" s="1"/>
  <c r="AA2296" i="1"/>
  <c r="AA1895" i="1"/>
  <c r="V2133" i="1"/>
  <c r="W2133" i="1" s="1"/>
  <c r="Z2350" i="1"/>
  <c r="Y2256" i="1"/>
  <c r="Y2201" i="1"/>
  <c r="AB2201" i="1" s="1"/>
  <c r="Z1971" i="1"/>
  <c r="AA1496" i="1"/>
  <c r="V658" i="1"/>
  <c r="W658" i="1" s="1"/>
  <c r="Y513" i="1"/>
  <c r="AB513" i="1" s="1"/>
  <c r="Y56" i="1"/>
  <c r="Y623" i="1"/>
  <c r="Y284" i="1"/>
  <c r="Z1591" i="1"/>
  <c r="Z1085" i="1"/>
  <c r="V65" i="1"/>
  <c r="W65" i="1" s="1"/>
  <c r="Y447" i="1"/>
  <c r="AA1247" i="1"/>
  <c r="Y2333" i="1"/>
  <c r="Y822" i="1"/>
  <c r="Y1887" i="1"/>
  <c r="Z1007" i="1"/>
  <c r="Z1769" i="1"/>
  <c r="Z2121" i="1"/>
  <c r="AA963" i="1"/>
  <c r="V1473" i="1"/>
  <c r="W1473" i="1" s="1"/>
  <c r="Y2265" i="1"/>
  <c r="Y1456" i="1"/>
  <c r="V2233" i="1"/>
  <c r="W2233" i="1" s="1"/>
  <c r="Z1692" i="1"/>
  <c r="Y1545" i="1"/>
  <c r="Y1510" i="1"/>
  <c r="V1638" i="1"/>
  <c r="W1638" i="1" s="1"/>
  <c r="AA1256" i="1"/>
  <c r="Z64" i="1"/>
  <c r="AA80" i="1"/>
  <c r="AA86" i="1"/>
  <c r="Y238" i="1"/>
  <c r="AA895" i="1"/>
  <c r="Y249" i="1"/>
  <c r="Y655" i="1"/>
  <c r="V639" i="1"/>
  <c r="W639" i="1" s="1"/>
  <c r="AA1573" i="1"/>
  <c r="AA804" i="1"/>
  <c r="Y873" i="1"/>
  <c r="AA730" i="1"/>
  <c r="V1292" i="1"/>
  <c r="W1292" i="1" s="1"/>
  <c r="AA1275" i="1"/>
  <c r="Y997" i="1"/>
  <c r="V1523" i="1"/>
  <c r="W1523" i="1" s="1"/>
  <c r="V1688" i="1"/>
  <c r="W1688" i="1" s="1"/>
  <c r="AA1412" i="1"/>
  <c r="Z2421" i="1"/>
  <c r="AA1804" i="1"/>
  <c r="V56" i="1"/>
  <c r="W56" i="1" s="1"/>
  <c r="Z94" i="1"/>
  <c r="Y72" i="1"/>
  <c r="Z284" i="1"/>
  <c r="AA1085" i="1"/>
  <c r="Z125" i="1"/>
  <c r="AB125" i="1" s="1"/>
  <c r="Y1155" i="1"/>
  <c r="Y65" i="1"/>
  <c r="Z1887" i="1"/>
  <c r="Z828" i="1"/>
  <c r="AA2121" i="1"/>
  <c r="Y1724" i="1"/>
  <c r="Y2283" i="1"/>
  <c r="AB2283" i="1" s="1"/>
  <c r="AA2208" i="1"/>
  <c r="AA1933" i="1"/>
  <c r="AA1545" i="1"/>
  <c r="AA1510" i="1"/>
  <c r="V64" i="1"/>
  <c r="W64" i="1" s="1"/>
  <c r="Z86" i="1"/>
  <c r="AB86" i="1" s="1"/>
  <c r="V235" i="1"/>
  <c r="W235" i="1" s="1"/>
  <c r="Z655" i="1"/>
  <c r="V1275" i="1"/>
  <c r="W1275" i="1" s="1"/>
  <c r="AA1688" i="1"/>
  <c r="Y1412" i="1"/>
  <c r="Z2171" i="1"/>
  <c r="Z1671" i="1"/>
  <c r="Y1590" i="1"/>
  <c r="Z838" i="1"/>
  <c r="Y2296" i="1"/>
  <c r="Z1895" i="1"/>
  <c r="AA2489" i="1"/>
  <c r="Y1998" i="1"/>
  <c r="V2256" i="1"/>
  <c r="W2256" i="1" s="1"/>
  <c r="Z2284" i="1"/>
  <c r="V2037" i="1"/>
  <c r="W2037" i="1" s="1"/>
  <c r="AA1153" i="1"/>
  <c r="V513" i="1"/>
  <c r="W513" i="1" s="1"/>
  <c r="Z726" i="1"/>
  <c r="V419" i="1"/>
  <c r="W419" i="1" s="1"/>
  <c r="Y375" i="1"/>
  <c r="Z262" i="1"/>
  <c r="V72" i="1"/>
  <c r="W72" i="1" s="1"/>
  <c r="Y93" i="1"/>
  <c r="V817" i="1"/>
  <c r="W817" i="1" s="1"/>
  <c r="AA943" i="1"/>
  <c r="AA284" i="1"/>
  <c r="V1310" i="1"/>
  <c r="W1310" i="1" s="1"/>
  <c r="AA1069" i="1"/>
  <c r="AA534" i="1"/>
  <c r="Z318" i="1"/>
  <c r="AA1150" i="1"/>
  <c r="Z1208" i="1"/>
  <c r="V125" i="1"/>
  <c r="W125" i="1" s="1"/>
  <c r="Z699" i="1"/>
  <c r="AA1520" i="1"/>
  <c r="AA447" i="1"/>
  <c r="V1289" i="1"/>
  <c r="W1289" i="1" s="1"/>
  <c r="Y2215" i="1"/>
  <c r="V2051" i="1"/>
  <c r="W2051" i="1" s="1"/>
  <c r="Y1683" i="1"/>
  <c r="AA2437" i="1"/>
  <c r="AA1964" i="1"/>
  <c r="Z822" i="1"/>
  <c r="Y1360" i="1"/>
  <c r="Y128" i="1"/>
  <c r="AA828" i="1"/>
  <c r="Z1920" i="1"/>
  <c r="Y2108" i="1"/>
  <c r="Y2121" i="1"/>
  <c r="Y2442" i="1"/>
  <c r="Z1425" i="1"/>
  <c r="AA2423" i="1"/>
  <c r="AA604" i="1"/>
  <c r="AA1844" i="1"/>
  <c r="AA1041" i="1"/>
  <c r="V1207" i="1"/>
  <c r="W1207" i="1" s="1"/>
  <c r="AA1690" i="1"/>
  <c r="V2320" i="1"/>
  <c r="W2320" i="1" s="1"/>
  <c r="AA2457" i="1"/>
  <c r="Z2292" i="1"/>
  <c r="V2456" i="1"/>
  <c r="W2456" i="1" s="1"/>
  <c r="Z2249" i="1"/>
  <c r="V2254" i="1"/>
  <c r="W2254" i="1" s="1"/>
  <c r="Z2144" i="1"/>
  <c r="Y2208" i="1"/>
  <c r="AA1692" i="1"/>
  <c r="V1512" i="1"/>
  <c r="W1512" i="1" s="1"/>
  <c r="AA1638" i="1"/>
  <c r="Z1660" i="1"/>
  <c r="Y1147" i="1"/>
  <c r="AA1593" i="1"/>
  <c r="AA829" i="1"/>
  <c r="Z836" i="1"/>
  <c r="Y1073" i="1"/>
  <c r="Y695" i="1"/>
  <c r="Y586" i="1"/>
  <c r="V277" i="1"/>
  <c r="W277" i="1" s="1"/>
  <c r="AA216" i="1"/>
  <c r="AA362" i="1"/>
  <c r="Y6" i="1"/>
  <c r="V86" i="1"/>
  <c r="W86" i="1" s="1"/>
  <c r="AA89" i="1"/>
  <c r="Z895" i="1"/>
  <c r="Z454" i="1"/>
  <c r="Y639" i="1"/>
  <c r="Y1028" i="1"/>
  <c r="V1573" i="1"/>
  <c r="W1573" i="1" s="1"/>
  <c r="V1382" i="1"/>
  <c r="W1382" i="1" s="1"/>
  <c r="V609" i="1"/>
  <c r="W609" i="1" s="1"/>
  <c r="AA295" i="1"/>
  <c r="V873" i="1"/>
  <c r="W873" i="1" s="1"/>
  <c r="AA536" i="1"/>
  <c r="V954" i="1"/>
  <c r="W954" i="1" s="1"/>
  <c r="Y789" i="1"/>
  <c r="AA843" i="1"/>
  <c r="Y383" i="1"/>
  <c r="V507" i="1"/>
  <c r="W507" i="1" s="1"/>
  <c r="V337" i="1"/>
  <c r="W337" i="1" s="1"/>
  <c r="Z171" i="1"/>
  <c r="V1762" i="1"/>
  <c r="W1762" i="1" s="1"/>
  <c r="Z2256" i="1"/>
  <c r="V1392" i="1"/>
  <c r="W1392" i="1" s="1"/>
  <c r="Y131" i="1"/>
  <c r="Z687" i="1"/>
  <c r="AA1289" i="1"/>
  <c r="V1177" i="1"/>
  <c r="W1177" i="1" s="1"/>
  <c r="Y2486" i="1"/>
  <c r="AB2486" i="1" s="1"/>
  <c r="Z2037" i="1"/>
  <c r="AA513" i="1"/>
  <c r="V461" i="1"/>
  <c r="W461" i="1" s="1"/>
  <c r="AA1046" i="1"/>
  <c r="Y333" i="1"/>
  <c r="V1639" i="1"/>
  <c r="W1639" i="1" s="1"/>
  <c r="Z1983" i="1"/>
  <c r="V1887" i="1"/>
  <c r="W1887" i="1" s="1"/>
  <c r="V1839" i="1"/>
  <c r="W1839" i="1" s="1"/>
  <c r="Z2022" i="1"/>
  <c r="AA597" i="1"/>
  <c r="V895" i="1"/>
  <c r="W895" i="1" s="1"/>
  <c r="AA609" i="1"/>
  <c r="Z890" i="1"/>
  <c r="AA1439" i="1"/>
  <c r="Y1675" i="1"/>
  <c r="V316" i="1"/>
  <c r="W316" i="1" s="1"/>
  <c r="V2109" i="1"/>
  <c r="W2109" i="1" s="1"/>
  <c r="V2340" i="1"/>
  <c r="W2340" i="1" s="1"/>
  <c r="AA1745" i="1"/>
  <c r="Z2199" i="1"/>
  <c r="AB2199" i="1" s="1"/>
  <c r="Z2080" i="1"/>
  <c r="Z1557" i="1"/>
  <c r="Z1641" i="1"/>
  <c r="AA682" i="1"/>
  <c r="AA934" i="1"/>
  <c r="Y687" i="1"/>
  <c r="Z1069" i="1"/>
  <c r="Z1046" i="1"/>
  <c r="V580" i="1"/>
  <c r="W580" i="1" s="1"/>
  <c r="Y705" i="1"/>
  <c r="AA1208" i="1"/>
  <c r="Z123" i="1"/>
  <c r="Z333" i="1"/>
  <c r="Z917" i="1"/>
  <c r="Y1289" i="1"/>
  <c r="Z1639" i="1"/>
  <c r="AA1714" i="1"/>
  <c r="V2319" i="1"/>
  <c r="W2319" i="1" s="1"/>
  <c r="AA1983" i="1"/>
  <c r="Z2269" i="1"/>
  <c r="Z983" i="1"/>
  <c r="AA1948" i="1"/>
  <c r="Y604" i="1"/>
  <c r="AA1795" i="1"/>
  <c r="Y1207" i="1"/>
  <c r="Y2478" i="1"/>
  <c r="AA2317" i="1"/>
  <c r="AA1814" i="1"/>
  <c r="Z2273" i="1"/>
  <c r="V1524" i="1"/>
  <c r="W1524" i="1" s="1"/>
  <c r="Z2016" i="1"/>
  <c r="Y829" i="1"/>
  <c r="Z597" i="1"/>
  <c r="Z24" i="1"/>
  <c r="AA238" i="1"/>
  <c r="Y235" i="1"/>
  <c r="Y454" i="1"/>
  <c r="AA412" i="1"/>
  <c r="AA1028" i="1"/>
  <c r="Z609" i="1"/>
  <c r="V890" i="1"/>
  <c r="W890" i="1" s="1"/>
  <c r="AA605" i="1"/>
  <c r="Y112" i="1"/>
  <c r="V1439" i="1"/>
  <c r="W1439" i="1" s="1"/>
  <c r="V2495" i="1"/>
  <c r="W2495" i="1" s="1"/>
  <c r="V1685" i="1"/>
  <c r="W1685" i="1" s="1"/>
  <c r="AA1949" i="1"/>
  <c r="V1412" i="1"/>
  <c r="W1412" i="1" s="1"/>
  <c r="Z2488" i="1"/>
  <c r="Z1675" i="1"/>
  <c r="Y766" i="1"/>
  <c r="Y1666" i="1"/>
  <c r="Z316" i="1"/>
  <c r="Z2109" i="1"/>
  <c r="Z1817" i="1"/>
  <c r="Y1928" i="1"/>
  <c r="AA2141" i="1"/>
  <c r="AA1507" i="1"/>
  <c r="V2460" i="1"/>
  <c r="W2460" i="1" s="1"/>
  <c r="AA2358" i="1"/>
  <c r="V2291" i="1"/>
  <c r="W2291" i="1" s="1"/>
  <c r="AA2080" i="1"/>
  <c r="Z1672" i="1"/>
  <c r="Y1392" i="1"/>
  <c r="V562" i="1"/>
  <c r="W562" i="1" s="1"/>
  <c r="Y701" i="1"/>
  <c r="AB701" i="1" s="1"/>
  <c r="AA645" i="1"/>
  <c r="Z461" i="1"/>
  <c r="V31" i="1"/>
  <c r="W31" i="1" s="1"/>
  <c r="Y314" i="1"/>
  <c r="Z93" i="1"/>
  <c r="AA170" i="1"/>
  <c r="Y163" i="1"/>
  <c r="V534" i="1"/>
  <c r="W534" i="1" s="1"/>
  <c r="Y1046" i="1"/>
  <c r="V318" i="1"/>
  <c r="W318" i="1" s="1"/>
  <c r="Y580" i="1"/>
  <c r="Z705" i="1"/>
  <c r="V1208" i="1"/>
  <c r="W1208" i="1" s="1"/>
  <c r="AA123" i="1"/>
  <c r="V1277" i="1"/>
  <c r="W1277" i="1" s="1"/>
  <c r="Z869" i="1"/>
  <c r="AA1639" i="1"/>
  <c r="Z2319" i="1"/>
  <c r="Y1983" i="1"/>
  <c r="AA2269" i="1"/>
  <c r="V1763" i="1"/>
  <c r="W1763" i="1" s="1"/>
  <c r="V1799" i="1"/>
  <c r="W1799" i="1" s="1"/>
  <c r="Y1948" i="1"/>
  <c r="Y2213" i="1"/>
  <c r="V2121" i="1"/>
  <c r="W2121" i="1" s="1"/>
  <c r="V1854" i="1"/>
  <c r="W1854" i="1" s="1"/>
  <c r="AA1425" i="1"/>
  <c r="V1842" i="1"/>
  <c r="W1842" i="1" s="1"/>
  <c r="AA1531" i="1"/>
  <c r="Y1795" i="1"/>
  <c r="AA1207" i="1"/>
  <c r="Z1728" i="1"/>
  <c r="AA2320" i="1"/>
  <c r="AA2478" i="1"/>
  <c r="V2317" i="1"/>
  <c r="W2317" i="1" s="1"/>
  <c r="AA1846" i="1"/>
  <c r="Y2273" i="1"/>
  <c r="Z2208" i="1"/>
  <c r="Z2007" i="1"/>
  <c r="AA2022" i="1"/>
  <c r="Y1922" i="1"/>
  <c r="AA2016" i="1"/>
  <c r="Z1216" i="1"/>
  <c r="AA1359" i="1"/>
  <c r="V551" i="1"/>
  <c r="W551" i="1" s="1"/>
  <c r="V1073" i="1"/>
  <c r="W1073" i="1" s="1"/>
  <c r="V148" i="1"/>
  <c r="W148" i="1" s="1"/>
  <c r="Z659" i="1"/>
  <c r="AA277" i="1"/>
  <c r="Y362" i="1"/>
  <c r="V24" i="1"/>
  <c r="W24" i="1" s="1"/>
  <c r="AA180" i="1"/>
  <c r="Y582" i="1"/>
  <c r="AA454" i="1"/>
  <c r="Y373" i="1"/>
  <c r="Z964" i="1"/>
  <c r="V1028" i="1"/>
  <c r="W1028" i="1" s="1"/>
  <c r="AA734" i="1"/>
  <c r="Y609" i="1"/>
  <c r="Y890" i="1"/>
  <c r="Y730" i="1"/>
  <c r="AB730" i="1" s="1"/>
  <c r="V1334" i="1"/>
  <c r="W1334" i="1" s="1"/>
  <c r="Y1353" i="1"/>
  <c r="AB1353" i="1" s="1"/>
  <c r="Z1439" i="1"/>
  <c r="Y2495" i="1"/>
  <c r="Z1685" i="1"/>
  <c r="AA2488" i="1"/>
  <c r="Z1178" i="1"/>
  <c r="Z2413" i="1"/>
  <c r="V2358" i="1"/>
  <c r="W2358" i="1" s="1"/>
  <c r="V93" i="1"/>
  <c r="W93" i="1" s="1"/>
  <c r="AA1591" i="1"/>
  <c r="V888" i="1"/>
  <c r="W888" i="1" s="1"/>
  <c r="V1046" i="1"/>
  <c r="W1046" i="1" s="1"/>
  <c r="Y318" i="1"/>
  <c r="Z580" i="1"/>
  <c r="V123" i="1"/>
  <c r="W123" i="1" s="1"/>
  <c r="V333" i="1"/>
  <c r="W333" i="1" s="1"/>
  <c r="Z1289" i="1"/>
  <c r="Y1639" i="1"/>
  <c r="Z1714" i="1"/>
  <c r="V2269" i="1"/>
  <c r="W2269" i="1" s="1"/>
  <c r="V983" i="1"/>
  <c r="W983" i="1" s="1"/>
  <c r="Z1948" i="1"/>
  <c r="AA2213" i="1"/>
  <c r="Y1839" i="1"/>
  <c r="Z963" i="1"/>
  <c r="Z1795" i="1"/>
  <c r="AA1728" i="1"/>
  <c r="V2478" i="1"/>
  <c r="W2478" i="1" s="1"/>
  <c r="Y2317" i="1"/>
  <c r="Y2020" i="1"/>
  <c r="Y2022" i="1"/>
  <c r="V2016" i="1"/>
  <c r="W2016" i="1" s="1"/>
  <c r="Y148" i="1"/>
  <c r="V597" i="1"/>
  <c r="W597" i="1" s="1"/>
  <c r="Z362" i="1"/>
  <c r="AA24" i="1"/>
  <c r="Y312" i="1"/>
  <c r="AB312" i="1" s="1"/>
  <c r="AA890" i="1"/>
  <c r="Z1082" i="1"/>
  <c r="AA1353" i="1"/>
  <c r="Z2495" i="1"/>
  <c r="V1999" i="1"/>
  <c r="W1999" i="1" s="1"/>
  <c r="Y2488" i="1"/>
  <c r="V1675" i="1"/>
  <c r="W1675" i="1" s="1"/>
  <c r="V1178" i="1"/>
  <c r="W1178" i="1" s="1"/>
  <c r="Z420" i="1"/>
  <c r="AA1928" i="1"/>
  <c r="Z2141" i="1"/>
  <c r="Z2447" i="1"/>
  <c r="Y2340" i="1"/>
  <c r="V1780" i="1"/>
  <c r="W1780" i="1" s="1"/>
  <c r="AA2243" i="1"/>
  <c r="AA1178" i="1"/>
  <c r="Z618" i="1"/>
  <c r="AA891" i="1"/>
  <c r="V1895" i="1"/>
  <c r="W1895" i="1" s="1"/>
  <c r="Z2243" i="1"/>
  <c r="Z2146" i="1"/>
  <c r="V1967" i="1"/>
  <c r="W1967" i="1" s="1"/>
  <c r="Z725" i="1"/>
  <c r="Y1070" i="1"/>
  <c r="Y335" i="1"/>
  <c r="AA224" i="1"/>
  <c r="Y20" i="1"/>
  <c r="Z1746" i="1"/>
  <c r="AA1903" i="1"/>
  <c r="AA1902" i="1"/>
  <c r="Z2476" i="1"/>
  <c r="Z1284" i="1"/>
  <c r="Y2059" i="1"/>
  <c r="V2422" i="1"/>
  <c r="W2422" i="1" s="1"/>
  <c r="AA2110" i="1"/>
  <c r="Z1774" i="1"/>
  <c r="V1550" i="1"/>
  <c r="W1550" i="1" s="1"/>
  <c r="Z999" i="1"/>
  <c r="V155" i="1"/>
  <c r="W155" i="1" s="1"/>
  <c r="AA1363" i="1"/>
  <c r="AA2109" i="1"/>
  <c r="V1671" i="1"/>
  <c r="W1671" i="1" s="1"/>
  <c r="AA1013" i="1"/>
  <c r="Z780" i="1"/>
  <c r="Z2375" i="1"/>
  <c r="Y2116" i="1"/>
  <c r="V2243" i="1"/>
  <c r="W2243" i="1" s="1"/>
  <c r="Y2146" i="1"/>
  <c r="V1745" i="1"/>
  <c r="W1745" i="1" s="1"/>
  <c r="AA1998" i="1"/>
  <c r="AA1967" i="1"/>
  <c r="AA1977" i="1"/>
  <c r="V725" i="1"/>
  <c r="W725" i="1" s="1"/>
  <c r="V1070" i="1"/>
  <c r="W1070" i="1" s="1"/>
  <c r="Y2171" i="1"/>
  <c r="Z891" i="1"/>
  <c r="V780" i="1"/>
  <c r="W780" i="1" s="1"/>
  <c r="AA2244" i="1"/>
  <c r="Y2375" i="1"/>
  <c r="Z2116" i="1"/>
  <c r="Z1075" i="1"/>
  <c r="Y1223" i="1"/>
  <c r="AA725" i="1"/>
  <c r="Y526" i="1"/>
  <c r="AA335" i="1"/>
  <c r="Y367" i="1"/>
  <c r="V224" i="1"/>
  <c r="W224" i="1" s="1"/>
  <c r="Y637" i="1"/>
  <c r="V319" i="1"/>
  <c r="W319" i="1" s="1"/>
  <c r="V211" i="1"/>
  <c r="W211" i="1" s="1"/>
  <c r="Z47" i="1"/>
  <c r="Z1259" i="1"/>
  <c r="Y719" i="1"/>
  <c r="AA777" i="1"/>
  <c r="Z1080" i="1"/>
  <c r="Z291" i="1"/>
  <c r="Z656" i="1"/>
  <c r="V1852" i="1"/>
  <c r="W1852" i="1" s="1"/>
  <c r="Y1865" i="1"/>
  <c r="V2479" i="1"/>
  <c r="W2479" i="1" s="1"/>
  <c r="Z2017" i="1"/>
  <c r="V1626" i="1"/>
  <c r="W1626" i="1" s="1"/>
  <c r="AA1637" i="1"/>
  <c r="V1451" i="1"/>
  <c r="W1451" i="1" s="1"/>
  <c r="Z2275" i="1"/>
  <c r="Z1902" i="1"/>
  <c r="Y2476" i="1"/>
  <c r="V476" i="1"/>
  <c r="W476" i="1" s="1"/>
  <c r="Y1503" i="1"/>
  <c r="AA2422" i="1"/>
  <c r="V1345" i="1"/>
  <c r="W1345" i="1" s="1"/>
  <c r="Z2313" i="1"/>
  <c r="AA2207" i="1"/>
  <c r="Y2110" i="1"/>
  <c r="AA2225" i="1"/>
  <c r="Y2185" i="1"/>
  <c r="AA1733" i="1"/>
  <c r="Y1861" i="1"/>
  <c r="AA1805" i="1"/>
  <c r="Y1612" i="1"/>
  <c r="AA1261" i="1"/>
  <c r="Y798" i="1"/>
  <c r="V831" i="1"/>
  <c r="W831" i="1" s="1"/>
  <c r="V7" i="1"/>
  <c r="W7" i="1" s="1"/>
  <c r="AA978" i="1"/>
  <c r="Y571" i="1"/>
  <c r="Z266" i="1"/>
  <c r="Y142" i="1"/>
  <c r="V320" i="1"/>
  <c r="W320" i="1" s="1"/>
  <c r="AA766" i="1"/>
  <c r="Z1590" i="1"/>
  <c r="V1013" i="1"/>
  <c r="W1013" i="1" s="1"/>
  <c r="Y2244" i="1"/>
  <c r="V2447" i="1"/>
  <c r="W2447" i="1" s="1"/>
  <c r="V2489" i="1"/>
  <c r="W2489" i="1" s="1"/>
  <c r="Y2210" i="1"/>
  <c r="V1998" i="1"/>
  <c r="W1998" i="1" s="1"/>
  <c r="V1569" i="1"/>
  <c r="W1569" i="1" s="1"/>
  <c r="Z690" i="1"/>
  <c r="Z637" i="1"/>
  <c r="Y319" i="1"/>
  <c r="AA211" i="1"/>
  <c r="Z777" i="1"/>
  <c r="V20" i="1"/>
  <c r="W20" i="1" s="1"/>
  <c r="Y1080" i="1"/>
  <c r="Y656" i="1"/>
  <c r="Y1351" i="1"/>
  <c r="Y1058" i="1"/>
  <c r="AA1865" i="1"/>
  <c r="Y2479" i="1"/>
  <c r="Y1746" i="1"/>
  <c r="AA2017" i="1"/>
  <c r="AA807" i="1"/>
  <c r="Y1626" i="1"/>
  <c r="V1435" i="1"/>
  <c r="W1435" i="1" s="1"/>
  <c r="AA833" i="1"/>
  <c r="Z1637" i="1"/>
  <c r="Y1451" i="1"/>
  <c r="Y2275" i="1"/>
  <c r="Z1903" i="1"/>
  <c r="V2235" i="1"/>
  <c r="W2235" i="1" s="1"/>
  <c r="V1840" i="1"/>
  <c r="W1840" i="1" s="1"/>
  <c r="AA2476" i="1"/>
  <c r="AA476" i="1"/>
  <c r="Y975" i="1"/>
  <c r="V1503" i="1"/>
  <c r="W1503" i="1" s="1"/>
  <c r="Y1633" i="1"/>
  <c r="AA2064" i="1"/>
  <c r="Y2378" i="1"/>
  <c r="Y2433" i="1"/>
  <c r="AA2313" i="1"/>
  <c r="Y2207" i="1"/>
  <c r="V2412" i="1"/>
  <c r="W2412" i="1" s="1"/>
  <c r="Y1733" i="1"/>
  <c r="Z1986" i="1"/>
  <c r="Z1174" i="1"/>
  <c r="V798" i="1"/>
  <c r="W798" i="1" s="1"/>
  <c r="Y831" i="1"/>
  <c r="AA1999" i="1"/>
  <c r="Y1538" i="1"/>
  <c r="V1507" i="1"/>
  <c r="W1507" i="1" s="1"/>
  <c r="Y1923" i="1"/>
  <c r="AA2447" i="1"/>
  <c r="Y2489" i="1"/>
  <c r="V2138" i="1"/>
  <c r="W2138" i="1" s="1"/>
  <c r="Z2078" i="1"/>
  <c r="Y1745" i="1"/>
  <c r="Z1794" i="1"/>
  <c r="Y1977" i="1"/>
  <c r="Z1569" i="1"/>
  <c r="V1350" i="1"/>
  <c r="W1350" i="1" s="1"/>
  <c r="Y1288" i="1"/>
  <c r="V1075" i="1"/>
  <c r="W1075" i="1" s="1"/>
  <c r="Z519" i="1"/>
  <c r="V574" i="1"/>
  <c r="W574" i="1" s="1"/>
  <c r="Y179" i="1"/>
  <c r="Y224" i="1"/>
  <c r="AA319" i="1"/>
  <c r="V541" i="1"/>
  <c r="W541" i="1" s="1"/>
  <c r="V338" i="1"/>
  <c r="W338" i="1" s="1"/>
  <c r="Y211" i="1"/>
  <c r="Z1343" i="1"/>
  <c r="Y606" i="1"/>
  <c r="V1183" i="1"/>
  <c r="W1183" i="1" s="1"/>
  <c r="AA719" i="1"/>
  <c r="V1200" i="1"/>
  <c r="W1200" i="1" s="1"/>
  <c r="Z1107" i="1"/>
  <c r="Z543" i="1"/>
  <c r="Y640" i="1"/>
  <c r="AA633" i="1"/>
  <c r="V656" i="1"/>
  <c r="W656" i="1" s="1"/>
  <c r="V1351" i="1"/>
  <c r="W1351" i="1" s="1"/>
  <c r="V1058" i="1"/>
  <c r="W1058" i="1" s="1"/>
  <c r="Z1852" i="1"/>
  <c r="V1865" i="1"/>
  <c r="W1865" i="1" s="1"/>
  <c r="Z2479" i="1"/>
  <c r="AA1746" i="1"/>
  <c r="AA1856" i="1"/>
  <c r="AA156" i="1"/>
  <c r="Z807" i="1"/>
  <c r="Y2348" i="1"/>
  <c r="Y833" i="1"/>
  <c r="V1637" i="1"/>
  <c r="W1637" i="1" s="1"/>
  <c r="AA1451" i="1"/>
  <c r="Y2235" i="1"/>
  <c r="Z1840" i="1"/>
  <c r="V975" i="1"/>
  <c r="W975" i="1" s="1"/>
  <c r="AA748" i="1"/>
  <c r="AA1503" i="1"/>
  <c r="AA1633" i="1"/>
  <c r="Y2330" i="1"/>
  <c r="Y2064" i="1"/>
  <c r="V2378" i="1"/>
  <c r="W2378" i="1" s="1"/>
  <c r="AA2338" i="1"/>
  <c r="Z2433" i="1"/>
  <c r="V2313" i="1"/>
  <c r="W2313" i="1" s="1"/>
  <c r="V2207" i="1"/>
  <c r="W2207" i="1" s="1"/>
  <c r="Z2203" i="1"/>
  <c r="AA2137" i="1"/>
  <c r="V1733" i="1"/>
  <c r="W1733" i="1" s="1"/>
  <c r="Y1986" i="1"/>
  <c r="V1961" i="1"/>
  <c r="W1961" i="1" s="1"/>
  <c r="AA1990" i="1"/>
  <c r="AA1861" i="1"/>
  <c r="Z1805" i="1"/>
  <c r="AA1232" i="1"/>
  <c r="AA2170" i="1"/>
  <c r="AA316" i="1"/>
  <c r="Y1940" i="1"/>
  <c r="Z2084" i="1"/>
  <c r="AA838" i="1"/>
  <c r="Y2460" i="1"/>
  <c r="Y1338" i="1"/>
  <c r="Z2489" i="1"/>
  <c r="Z2211" i="1"/>
  <c r="V1288" i="1"/>
  <c r="W1288" i="1" s="1"/>
  <c r="Y690" i="1"/>
  <c r="Y574" i="1"/>
  <c r="AA267" i="1"/>
  <c r="V179" i="1"/>
  <c r="W179" i="1" s="1"/>
  <c r="Z335" i="1"/>
  <c r="AB335" i="1" s="1"/>
  <c r="Y114" i="1"/>
  <c r="AA606" i="1"/>
  <c r="AA1107" i="1"/>
  <c r="AA640" i="1"/>
  <c r="AA656" i="1"/>
  <c r="V1746" i="1"/>
  <c r="W1746" i="1" s="1"/>
  <c r="Z1626" i="1"/>
  <c r="Z1435" i="1"/>
  <c r="Z2207" i="1"/>
  <c r="V2137" i="1"/>
  <c r="W2137" i="1" s="1"/>
  <c r="Z1733" i="1"/>
  <c r="AA799" i="1"/>
  <c r="Y595" i="1"/>
  <c r="Y104" i="1"/>
  <c r="Z190" i="1"/>
  <c r="Z320" i="1"/>
  <c r="Y2141" i="1"/>
  <c r="AB2141" i="1" s="1"/>
  <c r="AC2141" i="1" s="1"/>
  <c r="Y1507" i="1"/>
  <c r="AA1338" i="1"/>
  <c r="AA2136" i="1"/>
  <c r="Z1350" i="1"/>
  <c r="Y811" i="1"/>
  <c r="Y1344" i="1"/>
  <c r="V846" i="1"/>
  <c r="W846" i="1" s="1"/>
  <c r="Z166" i="1"/>
  <c r="AA104" i="1"/>
  <c r="Y1685" i="1"/>
  <c r="Y420" i="1"/>
  <c r="AB420" i="1" s="1"/>
  <c r="V794" i="1"/>
  <c r="W794" i="1" s="1"/>
  <c r="V2288" i="1"/>
  <c r="W2288" i="1" s="1"/>
  <c r="AA1220" i="1"/>
  <c r="Z1780" i="1"/>
  <c r="AA1744" i="1"/>
  <c r="AA1350" i="1"/>
  <c r="AA811" i="1"/>
  <c r="V1344" i="1"/>
  <c r="W1344" i="1" s="1"/>
  <c r="AA846" i="1"/>
  <c r="AA690" i="1"/>
  <c r="Z574" i="1"/>
  <c r="V267" i="1"/>
  <c r="W267" i="1" s="1"/>
  <c r="Z606" i="1"/>
  <c r="Y1200" i="1"/>
  <c r="Z1279" i="1"/>
  <c r="V1192" i="1"/>
  <c r="W1192" i="1" s="1"/>
  <c r="Z640" i="1"/>
  <c r="Y370" i="1"/>
  <c r="Z1058" i="1"/>
  <c r="Y1863" i="1"/>
  <c r="V879" i="1"/>
  <c r="W879" i="1" s="1"/>
  <c r="AA596" i="1"/>
  <c r="AA975" i="1"/>
  <c r="V2059" i="1"/>
  <c r="W2059" i="1" s="1"/>
  <c r="Z2330" i="1"/>
  <c r="Z2409" i="1"/>
  <c r="AA2398" i="1"/>
  <c r="Z2426" i="1"/>
  <c r="AA2412" i="1"/>
  <c r="Y1037" i="1"/>
  <c r="Z799" i="1"/>
  <c r="AA1054" i="1"/>
  <c r="Z7" i="1"/>
  <c r="Z58" i="1"/>
  <c r="Z207" i="1"/>
  <c r="V190" i="1"/>
  <c r="W190" i="1" s="1"/>
  <c r="Y320" i="1"/>
  <c r="Y304" i="1"/>
  <c r="Y231" i="1"/>
  <c r="Z529" i="1"/>
  <c r="V1004" i="1"/>
  <c r="W1004" i="1" s="1"/>
  <c r="AA1860" i="1"/>
  <c r="Y2030" i="1"/>
  <c r="V1817" i="1"/>
  <c r="W1817" i="1" s="1"/>
  <c r="V932" i="1"/>
  <c r="W932" i="1" s="1"/>
  <c r="Z2258" i="1"/>
  <c r="Y1220" i="1"/>
  <c r="Y1645" i="1"/>
  <c r="Y1663" i="1"/>
  <c r="Z2429" i="1"/>
  <c r="V2367" i="1"/>
  <c r="W2367" i="1" s="1"/>
  <c r="Z2340" i="1"/>
  <c r="Y1780" i="1"/>
  <c r="V2259" i="1"/>
  <c r="W2259" i="1" s="1"/>
  <c r="Y2136" i="1"/>
  <c r="AA1180" i="1"/>
  <c r="AA1480" i="1"/>
  <c r="AA1344" i="1"/>
  <c r="Z966" i="1"/>
  <c r="Z846" i="1"/>
  <c r="Y267" i="1"/>
  <c r="V166" i="1"/>
  <c r="W166" i="1" s="1"/>
  <c r="Z114" i="1"/>
  <c r="Y575" i="1"/>
  <c r="V78" i="1"/>
  <c r="W78" i="1" s="1"/>
  <c r="AA133" i="1"/>
  <c r="AA1343" i="1"/>
  <c r="V606" i="1"/>
  <c r="W606" i="1" s="1"/>
  <c r="AA1183" i="1"/>
  <c r="Z1364" i="1"/>
  <c r="AA1042" i="1"/>
  <c r="AA470" i="1"/>
  <c r="Z570" i="1"/>
  <c r="V1678" i="1"/>
  <c r="W1678" i="1" s="1"/>
  <c r="AA1279" i="1"/>
  <c r="Y1192" i="1"/>
  <c r="Z368" i="1"/>
  <c r="Z370" i="1"/>
  <c r="AB370" i="1" s="1"/>
  <c r="Z1850" i="1"/>
  <c r="Z1950" i="1"/>
  <c r="AA2205" i="1"/>
  <c r="Z1477" i="1"/>
  <c r="AA1845" i="1"/>
  <c r="Z2145" i="1"/>
  <c r="Z1863" i="1"/>
  <c r="Y1617" i="1"/>
  <c r="Z185" i="1"/>
  <c r="V2337" i="1"/>
  <c r="W2337" i="1" s="1"/>
  <c r="Y2122" i="1"/>
  <c r="Z1577" i="1"/>
  <c r="AA243" i="1"/>
  <c r="Y596" i="1"/>
  <c r="Z2059" i="1"/>
  <c r="AA2330" i="1"/>
  <c r="Y2409" i="1"/>
  <c r="AA1124" i="1"/>
  <c r="Y2443" i="1"/>
  <c r="Y2398" i="1"/>
  <c r="Y2426" i="1"/>
  <c r="Z2137" i="1"/>
  <c r="V1861" i="1"/>
  <c r="W1861" i="1" s="1"/>
  <c r="Y1174" i="1"/>
  <c r="AB1174" i="1" s="1"/>
  <c r="Z1037" i="1"/>
  <c r="V799" i="1"/>
  <c r="W799" i="1" s="1"/>
  <c r="Z1054" i="1"/>
  <c r="V999" i="1"/>
  <c r="W999" i="1" s="1"/>
  <c r="Z595" i="1"/>
  <c r="Z155" i="1"/>
  <c r="AA58" i="1"/>
  <c r="AA190" i="1"/>
  <c r="Y909" i="1"/>
  <c r="Z1883" i="1"/>
  <c r="Z600" i="1"/>
  <c r="AA420" i="1"/>
  <c r="Y2322" i="1"/>
  <c r="Z2296" i="1"/>
  <c r="Y2367" i="1"/>
  <c r="Y2243" i="1"/>
  <c r="Y1123" i="1"/>
  <c r="V1480" i="1"/>
  <c r="W1480" i="1" s="1"/>
  <c r="V75" i="1"/>
  <c r="W75" i="1" s="1"/>
  <c r="Y463" i="1"/>
  <c r="Y166" i="1"/>
  <c r="AA575" i="1"/>
  <c r="V133" i="1"/>
  <c r="W133" i="1" s="1"/>
  <c r="Y1364" i="1"/>
  <c r="V1042" i="1"/>
  <c r="W1042" i="1" s="1"/>
  <c r="V1279" i="1"/>
  <c r="W1279" i="1" s="1"/>
  <c r="AA368" i="1"/>
  <c r="AA877" i="1"/>
  <c r="V370" i="1"/>
  <c r="W370" i="1" s="1"/>
  <c r="AA1950" i="1"/>
  <c r="Y2205" i="1"/>
  <c r="V1477" i="1"/>
  <c r="W1477" i="1" s="1"/>
  <c r="AA1682" i="1"/>
  <c r="Y1845" i="1"/>
  <c r="Y2145" i="1"/>
  <c r="AA1863" i="1"/>
  <c r="AA879" i="1"/>
  <c r="Z1617" i="1"/>
  <c r="AA1651" i="1"/>
  <c r="AA2122" i="1"/>
  <c r="AA1577" i="1"/>
  <c r="Z243" i="1"/>
  <c r="V596" i="1"/>
  <c r="W596" i="1" s="1"/>
  <c r="Y748" i="1"/>
  <c r="V2409" i="1"/>
  <c r="W2409" i="1" s="1"/>
  <c r="V2165" i="1"/>
  <c r="W2165" i="1" s="1"/>
  <c r="V2496" i="1"/>
  <c r="W2496" i="1" s="1"/>
  <c r="Z2443" i="1"/>
  <c r="V2398" i="1"/>
  <c r="W2398" i="1" s="1"/>
  <c r="AA2426" i="1"/>
  <c r="Y2403" i="1"/>
  <c r="Y1697" i="1"/>
  <c r="Y2094" i="1"/>
  <c r="Z1608" i="1"/>
  <c r="Y1474" i="1"/>
  <c r="Y1461" i="1"/>
  <c r="AA1454" i="1"/>
  <c r="AA1550" i="1"/>
  <c r="V787" i="1"/>
  <c r="W787" i="1" s="1"/>
  <c r="V1054" i="1"/>
  <c r="W1054" i="1" s="1"/>
  <c r="Y999" i="1"/>
  <c r="AA1331" i="1"/>
  <c r="AA1817" i="1"/>
  <c r="V2322" i="1"/>
  <c r="W2322" i="1" s="1"/>
  <c r="V2296" i="1"/>
  <c r="W2296" i="1" s="1"/>
  <c r="AA2429" i="1"/>
  <c r="V2067" i="1"/>
  <c r="W2067" i="1" s="1"/>
  <c r="Z1998" i="1"/>
  <c r="V2004" i="1"/>
  <c r="W2004" i="1" s="1"/>
  <c r="Y1476" i="1"/>
  <c r="V1180" i="1"/>
  <c r="W1180" i="1" s="1"/>
  <c r="Z1123" i="1"/>
  <c r="Y725" i="1"/>
  <c r="Y846" i="1"/>
  <c r="AA203" i="1"/>
  <c r="AA367" i="1"/>
  <c r="Z463" i="1"/>
  <c r="AA637" i="1"/>
  <c r="AA78" i="1"/>
  <c r="V608" i="1"/>
  <c r="W608" i="1" s="1"/>
  <c r="Y133" i="1"/>
  <c r="V250" i="1"/>
  <c r="W250" i="1" s="1"/>
  <c r="AA1364" i="1"/>
  <c r="Y773" i="1"/>
  <c r="Y1026" i="1"/>
  <c r="V368" i="1"/>
  <c r="W368" i="1" s="1"/>
  <c r="V877" i="1"/>
  <c r="W877" i="1" s="1"/>
  <c r="AA370" i="1"/>
  <c r="AA662" i="1"/>
  <c r="Y1852" i="1"/>
  <c r="AB1852" i="1" s="1"/>
  <c r="V1950" i="1"/>
  <c r="W1950" i="1" s="1"/>
  <c r="V2205" i="1"/>
  <c r="W2205" i="1" s="1"/>
  <c r="Y1477" i="1"/>
  <c r="Z1682" i="1"/>
  <c r="AA1567" i="1"/>
  <c r="AA2145" i="1"/>
  <c r="V1863" i="1"/>
  <c r="W1863" i="1" s="1"/>
  <c r="Z879" i="1"/>
  <c r="V1617" i="1"/>
  <c r="W1617" i="1" s="1"/>
  <c r="V2191" i="1"/>
  <c r="W2191" i="1" s="1"/>
  <c r="V642" i="1"/>
  <c r="W642" i="1" s="1"/>
  <c r="Z1651" i="1"/>
  <c r="V2275" i="1"/>
  <c r="W2275" i="1" s="1"/>
  <c r="Y1975" i="1"/>
  <c r="Y1655" i="1"/>
  <c r="V2122" i="1"/>
  <c r="W2122" i="1" s="1"/>
  <c r="Y1577" i="1"/>
  <c r="Y243" i="1"/>
  <c r="Z596" i="1"/>
  <c r="V1284" i="1"/>
  <c r="W1284" i="1" s="1"/>
  <c r="AA1775" i="1"/>
  <c r="Y1124" i="1"/>
  <c r="Z2165" i="1"/>
  <c r="Y2496" i="1"/>
  <c r="AA2443" i="1"/>
  <c r="V2426" i="1"/>
  <c r="W2426" i="1" s="1"/>
  <c r="AA2403" i="1"/>
  <c r="Z1697" i="1"/>
  <c r="Y1774" i="1"/>
  <c r="AB1774" i="1" s="1"/>
  <c r="V2185" i="1"/>
  <c r="W2185" i="1" s="1"/>
  <c r="Z2094" i="1"/>
  <c r="V1608" i="1"/>
  <c r="W1608" i="1" s="1"/>
  <c r="AA1474" i="1"/>
  <c r="AA2184" i="1"/>
  <c r="AA1461" i="1"/>
  <c r="Y1550" i="1"/>
  <c r="AA1612" i="1"/>
  <c r="V2264" i="1"/>
  <c r="W2264" i="1" s="1"/>
  <c r="Z1583" i="1"/>
  <c r="V1928" i="1"/>
  <c r="W1928" i="1" s="1"/>
  <c r="Z1628" i="1"/>
  <c r="V2258" i="1"/>
  <c r="W2258" i="1" s="1"/>
  <c r="Y1967" i="1"/>
  <c r="Y2004" i="1"/>
  <c r="Z1070" i="1"/>
  <c r="AB1070" i="1" s="1"/>
  <c r="V637" i="1"/>
  <c r="W637" i="1" s="1"/>
  <c r="V777" i="1"/>
  <c r="W777" i="1" s="1"/>
  <c r="Z20" i="1"/>
  <c r="AA1080" i="1"/>
  <c r="AA291" i="1"/>
  <c r="AA1852" i="1"/>
  <c r="AA1477" i="1"/>
  <c r="Y1902" i="1"/>
  <c r="AA1284" i="1"/>
  <c r="AA2059" i="1"/>
  <c r="V2403" i="1"/>
  <c r="W2403" i="1" s="1"/>
  <c r="V1774" i="1"/>
  <c r="W1774" i="1" s="1"/>
  <c r="Z1550" i="1"/>
  <c r="V1612" i="1"/>
  <c r="W1612" i="1" s="1"/>
  <c r="AA155" i="1"/>
  <c r="AA909" i="1"/>
  <c r="AA985" i="1"/>
  <c r="AA7" i="1"/>
  <c r="V327" i="1"/>
  <c r="W327" i="1" s="1"/>
  <c r="AA529" i="1"/>
  <c r="AA738" i="1"/>
  <c r="Z1203" i="1"/>
  <c r="Z1272" i="1"/>
  <c r="Y292" i="1"/>
  <c r="AA1829" i="1"/>
  <c r="Z1182" i="1"/>
  <c r="AA449" i="1"/>
  <c r="AA1347" i="1"/>
  <c r="AA1958" i="1"/>
  <c r="Z1939" i="1"/>
  <c r="Z1837" i="1"/>
  <c r="Z1027" i="1"/>
  <c r="AA728" i="1"/>
  <c r="AA878" i="1"/>
  <c r="V146" i="1"/>
  <c r="W146" i="1" s="1"/>
  <c r="Z411" i="1"/>
  <c r="Y801" i="1"/>
  <c r="Y523" i="1"/>
  <c r="V399" i="1"/>
  <c r="W399" i="1" s="1"/>
  <c r="AA1193" i="1"/>
  <c r="AA398" i="1"/>
  <c r="V1239" i="1"/>
  <c r="W1239" i="1" s="1"/>
  <c r="V1373" i="1"/>
  <c r="W1373" i="1" s="1"/>
  <c r="AA456" i="1"/>
  <c r="V601" i="1"/>
  <c r="W601" i="1" s="1"/>
  <c r="Z1767" i="1"/>
  <c r="AA810" i="1"/>
  <c r="Z2368" i="1"/>
  <c r="AA9" i="1"/>
  <c r="Z899" i="1"/>
  <c r="Z1397" i="1"/>
  <c r="AA1340" i="1"/>
  <c r="Z1911" i="1"/>
  <c r="AA2405" i="1"/>
  <c r="Y2507" i="1"/>
  <c r="Y2118" i="1"/>
  <c r="AA1942" i="1"/>
  <c r="Y1822" i="1"/>
  <c r="AA1522" i="1"/>
  <c r="AA974" i="1"/>
  <c r="AA876" i="1"/>
  <c r="AA749" i="1"/>
  <c r="AA889" i="1"/>
  <c r="V153" i="1"/>
  <c r="W153" i="1" s="1"/>
  <c r="Y176" i="1"/>
  <c r="Y287" i="1"/>
  <c r="Z909" i="1"/>
  <c r="AA304" i="1"/>
  <c r="Y1173" i="1"/>
  <c r="Y728" i="1"/>
  <c r="V878" i="1"/>
  <c r="W878" i="1" s="1"/>
  <c r="Z146" i="1"/>
  <c r="Y684" i="1"/>
  <c r="Z523" i="1"/>
  <c r="AB523" i="1" s="1"/>
  <c r="AA399" i="1"/>
  <c r="Y512" i="1"/>
  <c r="V810" i="1"/>
  <c r="W810" i="1" s="1"/>
  <c r="V1037" i="1"/>
  <c r="W1037" i="1" s="1"/>
  <c r="V909" i="1"/>
  <c r="W909" i="1" s="1"/>
  <c r="AA231" i="1"/>
  <c r="Z738" i="1"/>
  <c r="V225" i="1"/>
  <c r="W225" i="1" s="1"/>
  <c r="V1424" i="1"/>
  <c r="W1424" i="1" s="1"/>
  <c r="AA1102" i="1"/>
  <c r="V2119" i="1"/>
  <c r="W2119" i="1" s="1"/>
  <c r="AA374" i="1"/>
  <c r="Z2287" i="1"/>
  <c r="V2327" i="1"/>
  <c r="W2327" i="1" s="1"/>
  <c r="Y2179" i="1"/>
  <c r="V1958" i="1"/>
  <c r="W1958" i="1" s="1"/>
  <c r="Z810" i="1"/>
  <c r="Z1779" i="1"/>
  <c r="V2148" i="1"/>
  <c r="W2148" i="1" s="1"/>
  <c r="Y1911" i="1"/>
  <c r="V1403" i="1"/>
  <c r="W1403" i="1" s="1"/>
  <c r="AA2298" i="1"/>
  <c r="Z2507" i="1"/>
  <c r="V2360" i="1"/>
  <c r="W2360" i="1" s="1"/>
  <c r="V2166" i="1"/>
  <c r="W2166" i="1" s="1"/>
  <c r="Z1522" i="1"/>
  <c r="Z1225" i="1"/>
  <c r="Z153" i="1"/>
  <c r="V176" i="1"/>
  <c r="W176" i="1" s="1"/>
  <c r="V434" i="1"/>
  <c r="W434" i="1" s="1"/>
  <c r="AA528" i="1"/>
  <c r="Y255" i="1"/>
  <c r="Z231" i="1"/>
  <c r="V956" i="1"/>
  <c r="W956" i="1" s="1"/>
  <c r="Z225" i="1"/>
  <c r="AA542" i="1"/>
  <c r="Y1361" i="1"/>
  <c r="Z292" i="1"/>
  <c r="AA2119" i="1"/>
  <c r="AA2386" i="1"/>
  <c r="Y2238" i="1"/>
  <c r="Y2024" i="1"/>
  <c r="Y1838" i="1"/>
  <c r="Y1164" i="1"/>
  <c r="AA1876" i="1"/>
  <c r="Z1925" i="1"/>
  <c r="Z374" i="1"/>
  <c r="Z458" i="1"/>
  <c r="V1172" i="1"/>
  <c r="W1172" i="1" s="1"/>
  <c r="Z1426" i="1"/>
  <c r="AA2384" i="1"/>
  <c r="Y1790" i="1"/>
  <c r="Y2311" i="1"/>
  <c r="Z1158" i="1"/>
  <c r="V1809" i="1"/>
  <c r="W1809" i="1" s="1"/>
  <c r="V2491" i="1"/>
  <c r="W2491" i="1" s="1"/>
  <c r="AA2287" i="1"/>
  <c r="Y2419" i="1"/>
  <c r="AA2327" i="1"/>
  <c r="V2126" i="1"/>
  <c r="W2126" i="1" s="1"/>
  <c r="Z2179" i="1"/>
  <c r="Z2503" i="1"/>
  <c r="V1945" i="1"/>
  <c r="W1945" i="1" s="1"/>
  <c r="Z1958" i="1"/>
  <c r="AA1837" i="1"/>
  <c r="AA1693" i="1"/>
  <c r="Y1335" i="1"/>
  <c r="Z1173" i="1"/>
  <c r="Y1405" i="1"/>
  <c r="Y1138" i="1"/>
  <c r="V728" i="1"/>
  <c r="W728" i="1" s="1"/>
  <c r="V69" i="1"/>
  <c r="W69" i="1" s="1"/>
  <c r="Y1039" i="1"/>
  <c r="V671" i="1"/>
  <c r="W671" i="1" s="1"/>
  <c r="V925" i="1"/>
  <c r="W925" i="1" s="1"/>
  <c r="Y563" i="1"/>
  <c r="Z195" i="1"/>
  <c r="AA73" i="1"/>
  <c r="AA44" i="1"/>
  <c r="AA348" i="1"/>
  <c r="Y134" i="1"/>
  <c r="Y411" i="1"/>
  <c r="AA684" i="1"/>
  <c r="V183" i="1"/>
  <c r="W183" i="1" s="1"/>
  <c r="Z55" i="1"/>
  <c r="Z1273" i="1"/>
  <c r="V456" i="1"/>
  <c r="W456" i="1" s="1"/>
  <c r="V1899" i="1"/>
  <c r="W1899" i="1" s="1"/>
  <c r="Y1767" i="1"/>
  <c r="Z2451" i="1"/>
  <c r="AA2279" i="1"/>
  <c r="Y2373" i="1"/>
  <c r="AA887" i="1"/>
  <c r="Z1853" i="1"/>
  <c r="AA1779" i="1"/>
  <c r="V2152" i="1"/>
  <c r="W2152" i="1" s="1"/>
  <c r="V1634" i="1"/>
  <c r="W1634" i="1" s="1"/>
  <c r="Z2148" i="1"/>
  <c r="Y1403" i="1"/>
  <c r="Z2065" i="1"/>
  <c r="Y2436" i="1"/>
  <c r="Y2405" i="1"/>
  <c r="AA1662" i="1"/>
  <c r="V1835" i="1"/>
  <c r="W1835" i="1" s="1"/>
  <c r="Z2415" i="1"/>
  <c r="Z2360" i="1"/>
  <c r="Y2493" i="1"/>
  <c r="Z2232" i="1"/>
  <c r="Z2328" i="1"/>
  <c r="Z1994" i="1"/>
  <c r="AA2290" i="1"/>
  <c r="Z1938" i="1"/>
  <c r="V1434" i="1"/>
  <c r="W1434" i="1" s="1"/>
  <c r="AA1061" i="1"/>
  <c r="AA827" i="1"/>
  <c r="Z1372" i="1"/>
  <c r="AA320" i="1"/>
  <c r="V231" i="1"/>
  <c r="W231" i="1" s="1"/>
  <c r="AA956" i="1"/>
  <c r="AA427" i="1"/>
  <c r="AA1268" i="1"/>
  <c r="AA1170" i="1"/>
  <c r="Y225" i="1"/>
  <c r="Z1071" i="1"/>
  <c r="Z1424" i="1"/>
  <c r="V542" i="1"/>
  <c r="W542" i="1" s="1"/>
  <c r="V1361" i="1"/>
  <c r="W1361" i="1" s="1"/>
  <c r="Y854" i="1"/>
  <c r="Z1541" i="1"/>
  <c r="Y2119" i="1"/>
  <c r="Z2386" i="1"/>
  <c r="AA2024" i="1"/>
  <c r="V2285" i="1"/>
  <c r="W2285" i="1" s="1"/>
  <c r="V1838" i="1"/>
  <c r="W1838" i="1" s="1"/>
  <c r="Z1164" i="1"/>
  <c r="V1876" i="1"/>
  <c r="W1876" i="1" s="1"/>
  <c r="Y1925" i="1"/>
  <c r="Y1172" i="1"/>
  <c r="V1426" i="1"/>
  <c r="W1426" i="1" s="1"/>
  <c r="V2384" i="1"/>
  <c r="W2384" i="1" s="1"/>
  <c r="AA2182" i="1"/>
  <c r="Y1513" i="1"/>
  <c r="Z1574" i="1"/>
  <c r="AA1803" i="1"/>
  <c r="Y1498" i="1"/>
  <c r="V588" i="1"/>
  <c r="W588" i="1" s="1"/>
  <c r="Y1267" i="1"/>
  <c r="Z2311" i="1"/>
  <c r="AA1158" i="1"/>
  <c r="Y1809" i="1"/>
  <c r="Y2044" i="1"/>
  <c r="Z2491" i="1"/>
  <c r="V2287" i="1"/>
  <c r="W2287" i="1" s="1"/>
  <c r="V2419" i="1"/>
  <c r="W2419" i="1" s="1"/>
  <c r="Y2327" i="1"/>
  <c r="AA2179" i="1"/>
  <c r="Y1945" i="1"/>
  <c r="Z1462" i="1"/>
  <c r="V1693" i="1"/>
  <c r="W1693" i="1" s="1"/>
  <c r="AA1027" i="1"/>
  <c r="AA1335" i="1"/>
  <c r="AA1138" i="1"/>
  <c r="Y671" i="1"/>
  <c r="Y925" i="1"/>
  <c r="Y611" i="1"/>
  <c r="V538" i="1"/>
  <c r="W538" i="1" s="1"/>
  <c r="AA195" i="1"/>
  <c r="Y73" i="1"/>
  <c r="Y348" i="1"/>
  <c r="Z134" i="1"/>
  <c r="V411" i="1"/>
  <c r="W411" i="1" s="1"/>
  <c r="Z684" i="1"/>
  <c r="V390" i="1"/>
  <c r="W390" i="1" s="1"/>
  <c r="Z91" i="1"/>
  <c r="Y981" i="1"/>
  <c r="Y1105" i="1"/>
  <c r="V204" i="1"/>
  <c r="W204" i="1" s="1"/>
  <c r="AA927" i="1"/>
  <c r="V55" i="1"/>
  <c r="W55" i="1" s="1"/>
  <c r="AA1146" i="1"/>
  <c r="Y1273" i="1"/>
  <c r="AA100" i="1"/>
  <c r="AA760" i="1"/>
  <c r="V515" i="1"/>
  <c r="W515" i="1" s="1"/>
  <c r="V1002" i="1"/>
  <c r="W1002" i="1" s="1"/>
  <c r="Z343" i="1"/>
  <c r="AA1785" i="1"/>
  <c r="AA1700" i="1"/>
  <c r="Y2279" i="1"/>
  <c r="Z2373" i="1"/>
  <c r="Z1407" i="1"/>
  <c r="AA1853" i="1"/>
  <c r="V524" i="1"/>
  <c r="W524" i="1" s="1"/>
  <c r="AA857" i="1"/>
  <c r="AA1962" i="1"/>
  <c r="Y1779" i="1"/>
  <c r="Y2152" i="1"/>
  <c r="Z1634" i="1"/>
  <c r="AA1585" i="1"/>
  <c r="Z2228" i="1"/>
  <c r="Y2148" i="1"/>
  <c r="Y2255" i="1"/>
  <c r="AA560" i="1"/>
  <c r="Y1210" i="1"/>
  <c r="V2169" i="1"/>
  <c r="W2169" i="1" s="1"/>
  <c r="Z1403" i="1"/>
  <c r="Z2436" i="1"/>
  <c r="Y2480" i="1"/>
  <c r="Y1662" i="1"/>
  <c r="Z1835" i="1"/>
  <c r="Z1893" i="1"/>
  <c r="Z2397" i="1"/>
  <c r="Y2415" i="1"/>
  <c r="AB2415" i="1" s="1"/>
  <c r="AA2360" i="1"/>
  <c r="AA2493" i="1"/>
  <c r="AA266" i="1"/>
  <c r="Y190" i="1"/>
  <c r="AB190" i="1" s="1"/>
  <c r="AA1764" i="1"/>
  <c r="V1102" i="1"/>
  <c r="W1102" i="1" s="1"/>
  <c r="AA23" i="1"/>
  <c r="AA854" i="1"/>
  <c r="Y1541" i="1"/>
  <c r="V2386" i="1"/>
  <c r="W2386" i="1" s="1"/>
  <c r="Y2285" i="1"/>
  <c r="AA1426" i="1"/>
  <c r="Z2182" i="1"/>
  <c r="V1498" i="1"/>
  <c r="W1498" i="1" s="1"/>
  <c r="V449" i="1"/>
  <c r="W449" i="1" s="1"/>
  <c r="Z588" i="1"/>
  <c r="AA2311" i="1"/>
  <c r="Y2491" i="1"/>
  <c r="Y2287" i="1"/>
  <c r="AA2419" i="1"/>
  <c r="Z2327" i="1"/>
  <c r="AA671" i="1"/>
  <c r="Z925" i="1"/>
  <c r="Z611" i="1"/>
  <c r="AB611" i="1" s="1"/>
  <c r="Y55" i="1"/>
  <c r="V1146" i="1"/>
  <c r="W1146" i="1" s="1"/>
  <c r="Z100" i="1"/>
  <c r="AA1002" i="1"/>
  <c r="V343" i="1"/>
  <c r="W343" i="1" s="1"/>
  <c r="Z2279" i="1"/>
  <c r="V2373" i="1"/>
  <c r="W2373" i="1" s="1"/>
  <c r="Y887" i="1"/>
  <c r="Y1853" i="1"/>
  <c r="AA2152" i="1"/>
  <c r="AA1634" i="1"/>
  <c r="Y1918" i="1"/>
  <c r="Z974" i="1"/>
  <c r="Y505" i="1"/>
  <c r="V568" i="1"/>
  <c r="W568" i="1" s="1"/>
  <c r="Y155" i="1"/>
  <c r="AB155" i="1" s="1"/>
  <c r="AC155" i="1" s="1"/>
  <c r="Y58" i="1"/>
  <c r="AB58" i="1" s="1"/>
  <c r="Z132" i="1"/>
  <c r="Z324" i="1"/>
  <c r="Y1424" i="1"/>
  <c r="AB1424" i="1" s="1"/>
  <c r="Y1764" i="1"/>
  <c r="Y1102" i="1"/>
  <c r="Z23" i="1"/>
  <c r="V854" i="1"/>
  <c r="W854" i="1" s="1"/>
  <c r="Z2285" i="1"/>
  <c r="Y449" i="1"/>
  <c r="AA588" i="1"/>
  <c r="AA2491" i="1"/>
  <c r="V2181" i="1"/>
  <c r="W2181" i="1" s="1"/>
  <c r="V1027" i="1"/>
  <c r="W1027" i="1" s="1"/>
  <c r="AA1255" i="1"/>
  <c r="AA925" i="1"/>
  <c r="AA611" i="1"/>
  <c r="AA236" i="1"/>
  <c r="Y111" i="1"/>
  <c r="AA8" i="1"/>
  <c r="AA183" i="1"/>
  <c r="V234" i="1"/>
  <c r="W234" i="1" s="1"/>
  <c r="AA55" i="1"/>
  <c r="Z1146" i="1"/>
  <c r="V1273" i="1"/>
  <c r="W1273" i="1" s="1"/>
  <c r="Y100" i="1"/>
  <c r="Z1002" i="1"/>
  <c r="Z1499" i="1"/>
  <c r="Z978" i="1"/>
  <c r="Y346" i="1"/>
  <c r="Y985" i="1"/>
  <c r="Z852" i="1"/>
  <c r="Z713" i="1"/>
  <c r="V862" i="1"/>
  <c r="W862" i="1" s="1"/>
  <c r="Z1565" i="1"/>
  <c r="Y1980" i="1"/>
  <c r="AA2285" i="1"/>
  <c r="Y2384" i="1"/>
  <c r="Y588" i="1"/>
  <c r="AA1709" i="1"/>
  <c r="Y8" i="1"/>
  <c r="Z801" i="1"/>
  <c r="AA91" i="1"/>
  <c r="Y234" i="1"/>
  <c r="V1109" i="1"/>
  <c r="W1109" i="1" s="1"/>
  <c r="AA1499" i="1"/>
  <c r="Z1700" i="1"/>
  <c r="V887" i="1"/>
  <c r="W887" i="1" s="1"/>
  <c r="AA1421" i="1"/>
  <c r="V1962" i="1"/>
  <c r="W1962" i="1" s="1"/>
  <c r="V1445" i="1"/>
  <c r="W1445" i="1" s="1"/>
  <c r="Z1730" i="1"/>
  <c r="AA904" i="1"/>
  <c r="Z1553" i="1"/>
  <c r="Y2188" i="1"/>
  <c r="AA1875" i="1"/>
  <c r="Z2498" i="1"/>
  <c r="V2038" i="1"/>
  <c r="W2038" i="1" s="1"/>
  <c r="Z1918" i="1"/>
  <c r="Z2363" i="1"/>
  <c r="Z1942" i="1"/>
  <c r="AA1434" i="1"/>
  <c r="AA2166" i="1"/>
  <c r="V1316" i="1"/>
  <c r="W1316" i="1" s="1"/>
  <c r="AA1389" i="1"/>
  <c r="AA1067" i="1"/>
  <c r="Z1139" i="1"/>
  <c r="AA652" i="1"/>
  <c r="AA271" i="1"/>
  <c r="Z74" i="1"/>
  <c r="Z539" i="1"/>
  <c r="Z1261" i="1"/>
  <c r="Z346" i="1"/>
  <c r="Y300" i="1"/>
  <c r="AA467" i="1"/>
  <c r="Y132" i="1"/>
  <c r="AA1004" i="1"/>
  <c r="Y286" i="1"/>
  <c r="V852" i="1"/>
  <c r="W852" i="1" s="1"/>
  <c r="V713" i="1"/>
  <c r="W713" i="1" s="1"/>
  <c r="AA754" i="1"/>
  <c r="Z862" i="1"/>
  <c r="AA32" i="1"/>
  <c r="Y23" i="1"/>
  <c r="Z854" i="1"/>
  <c r="AA1565" i="1"/>
  <c r="V1801" i="1"/>
  <c r="W1801" i="1" s="1"/>
  <c r="V265" i="1"/>
  <c r="W265" i="1" s="1"/>
  <c r="AA1122" i="1"/>
  <c r="V1182" i="1"/>
  <c r="W1182" i="1" s="1"/>
  <c r="V1730" i="1"/>
  <c r="W1730" i="1" s="1"/>
  <c r="Z904" i="1"/>
  <c r="Z2188" i="1"/>
  <c r="Y1875" i="1"/>
  <c r="V2298" i="1"/>
  <c r="W2298" i="1" s="1"/>
  <c r="Y2498" i="1"/>
  <c r="Z2425" i="1"/>
  <c r="AA2038" i="1"/>
  <c r="V1942" i="1"/>
  <c r="W1942" i="1" s="1"/>
  <c r="Y1316" i="1"/>
  <c r="V1389" i="1"/>
  <c r="W1389" i="1" s="1"/>
  <c r="Z1067" i="1"/>
  <c r="V66" i="1"/>
  <c r="W66" i="1" s="1"/>
  <c r="V287" i="1"/>
  <c r="W287" i="1" s="1"/>
  <c r="V821" i="1"/>
  <c r="W821" i="1" s="1"/>
  <c r="Z223" i="1"/>
  <c r="V1215" i="1"/>
  <c r="W1215" i="1" s="1"/>
  <c r="V104" i="1"/>
  <c r="W104" i="1" s="1"/>
  <c r="Y207" i="1"/>
  <c r="AA142" i="1"/>
  <c r="AA300" i="1"/>
  <c r="Z1363" i="1"/>
  <c r="AA286" i="1"/>
  <c r="V1272" i="1"/>
  <c r="W1272" i="1" s="1"/>
  <c r="Z32" i="1"/>
  <c r="V716" i="1"/>
  <c r="W716" i="1" s="1"/>
  <c r="Z1764" i="1"/>
  <c r="AA292" i="1"/>
  <c r="V1565" i="1"/>
  <c r="W1565" i="1" s="1"/>
  <c r="Z2088" i="1"/>
  <c r="Z1801" i="1"/>
  <c r="Z1980" i="1"/>
  <c r="V1829" i="1"/>
  <c r="W1829" i="1" s="1"/>
  <c r="Z1796" i="1"/>
  <c r="AA265" i="1"/>
  <c r="Z1122" i="1"/>
  <c r="Y786" i="1"/>
  <c r="Y1182" i="1"/>
  <c r="Z1878" i="1"/>
  <c r="AA2471" i="1"/>
  <c r="AA2261" i="1"/>
  <c r="V1179" i="1"/>
  <c r="W1179" i="1" s="1"/>
  <c r="Z1809" i="1"/>
  <c r="V1737" i="1"/>
  <c r="W1737" i="1" s="1"/>
  <c r="Z2448" i="1"/>
  <c r="V2336" i="1"/>
  <c r="W2336" i="1" s="1"/>
  <c r="Z1347" i="1"/>
  <c r="V1757" i="1"/>
  <c r="W1757" i="1" s="1"/>
  <c r="V2332" i="1"/>
  <c r="W2332" i="1" s="1"/>
  <c r="Z2508" i="1"/>
  <c r="AA1676" i="1"/>
  <c r="V2115" i="1"/>
  <c r="W2115" i="1" s="1"/>
  <c r="Z1709" i="1"/>
  <c r="Y2021" i="1"/>
  <c r="V1462" i="1"/>
  <c r="W1462" i="1" s="1"/>
  <c r="Y1449" i="1"/>
  <c r="AA2073" i="1"/>
  <c r="Y1540" i="1"/>
  <c r="AA1099" i="1"/>
  <c r="V1542" i="1"/>
  <c r="W1542" i="1" s="1"/>
  <c r="Y1394" i="1"/>
  <c r="V757" i="1"/>
  <c r="W757" i="1" s="1"/>
  <c r="V1255" i="1"/>
  <c r="W1255" i="1" s="1"/>
  <c r="Z110" i="1"/>
  <c r="Z321" i="1"/>
  <c r="Z236" i="1"/>
  <c r="AA364" i="1"/>
  <c r="AA146" i="1"/>
  <c r="Z457" i="1"/>
  <c r="Z459" i="1"/>
  <c r="V111" i="1"/>
  <c r="W111" i="1" s="1"/>
  <c r="AA455" i="1"/>
  <c r="AA523" i="1"/>
  <c r="Z399" i="1"/>
  <c r="Z234" i="1"/>
  <c r="Y1193" i="1"/>
  <c r="Y40" i="1"/>
  <c r="V512" i="1"/>
  <c r="W512" i="1" s="1"/>
  <c r="Y747" i="1"/>
  <c r="AA1109" i="1"/>
  <c r="Z717" i="1"/>
  <c r="Y245" i="1"/>
  <c r="Z1308" i="1"/>
  <c r="Y1885" i="1"/>
  <c r="Y1788" i="1"/>
  <c r="V1700" i="1"/>
  <c r="W1700" i="1" s="1"/>
  <c r="Y2102" i="1"/>
  <c r="Z1604" i="1"/>
  <c r="V518" i="1"/>
  <c r="W518" i="1" s="1"/>
  <c r="AA1464" i="1"/>
  <c r="V2368" i="1"/>
  <c r="W2368" i="1" s="1"/>
  <c r="V9" i="1"/>
  <c r="W9" i="1" s="1"/>
  <c r="Z1978" i="1"/>
  <c r="V1735" i="1"/>
  <c r="W1735" i="1" s="1"/>
  <c r="AA2228" i="1"/>
  <c r="Y1494" i="1"/>
  <c r="Y1340" i="1"/>
  <c r="Y1730" i="1"/>
  <c r="V1911" i="1"/>
  <c r="W1911" i="1" s="1"/>
  <c r="V904" i="1"/>
  <c r="W904" i="1" s="1"/>
  <c r="AA1553" i="1"/>
  <c r="V2188" i="1"/>
  <c r="W2188" i="1" s="1"/>
  <c r="AA2278" i="1"/>
  <c r="AA2361" i="1"/>
  <c r="V1549" i="1"/>
  <c r="W1549" i="1" s="1"/>
  <c r="AA2397" i="1"/>
  <c r="AA2498" i="1"/>
  <c r="AA2417" i="1"/>
  <c r="Y2425" i="1"/>
  <c r="AA2175" i="1"/>
  <c r="Z2038" i="1"/>
  <c r="V1659" i="1"/>
  <c r="W1659" i="1" s="1"/>
  <c r="AA2057" i="1"/>
  <c r="Y2363" i="1"/>
  <c r="AB2363" i="1" s="1"/>
  <c r="V1546" i="1"/>
  <c r="W1546" i="1" s="1"/>
  <c r="AA1163" i="1"/>
  <c r="AA1316" i="1"/>
  <c r="Y441" i="1"/>
  <c r="V595" i="1"/>
  <c r="W595" i="1" s="1"/>
  <c r="Z104" i="1"/>
  <c r="V142" i="1"/>
  <c r="W142" i="1" s="1"/>
  <c r="V467" i="1"/>
  <c r="W467" i="1" s="1"/>
  <c r="Z788" i="1"/>
  <c r="V529" i="1"/>
  <c r="W529" i="1" s="1"/>
  <c r="Y109" i="1"/>
  <c r="Y1363" i="1"/>
  <c r="Z286" i="1"/>
  <c r="Y713" i="1"/>
  <c r="AB713" i="1" s="1"/>
  <c r="V754" i="1"/>
  <c r="W754" i="1" s="1"/>
  <c r="V292" i="1"/>
  <c r="W292" i="1" s="1"/>
  <c r="Z897" i="1"/>
  <c r="AA2088" i="1"/>
  <c r="Y1801" i="1"/>
  <c r="AA1980" i="1"/>
  <c r="Y1759" i="1"/>
  <c r="V776" i="1"/>
  <c r="W776" i="1" s="1"/>
  <c r="Y265" i="1"/>
  <c r="Y1122" i="1"/>
  <c r="Z1420" i="1"/>
  <c r="Z2309" i="1"/>
  <c r="Z2190" i="1"/>
  <c r="AA1956" i="1"/>
  <c r="Y2471" i="1"/>
  <c r="Y2261" i="1"/>
  <c r="Y477" i="1"/>
  <c r="Y1179" i="1"/>
  <c r="Z1052" i="1"/>
  <c r="AA1809" i="1"/>
  <c r="Y2448" i="1"/>
  <c r="Z2336" i="1"/>
  <c r="V1347" i="1"/>
  <c r="W1347" i="1" s="1"/>
  <c r="AA1757" i="1"/>
  <c r="AA2332" i="1"/>
  <c r="V2304" i="1"/>
  <c r="W2304" i="1" s="1"/>
  <c r="Z1676" i="1"/>
  <c r="V1709" i="1"/>
  <c r="W1709" i="1" s="1"/>
  <c r="AA1605" i="1"/>
  <c r="Z1566" i="1"/>
  <c r="V2073" i="1"/>
  <c r="W2073" i="1" s="1"/>
  <c r="V1540" i="1"/>
  <c r="W1540" i="1" s="1"/>
  <c r="Y1099" i="1"/>
  <c r="Z1405" i="1"/>
  <c r="Z1394" i="1"/>
  <c r="Z1255" i="1"/>
  <c r="V814" i="1"/>
  <c r="W814" i="1" s="1"/>
  <c r="Z563" i="1"/>
  <c r="Y321" i="1"/>
  <c r="V457" i="1"/>
  <c r="W457" i="1" s="1"/>
  <c r="AA459" i="1"/>
  <c r="V8" i="1"/>
  <c r="W8" i="1" s="1"/>
  <c r="Z455" i="1"/>
  <c r="V650" i="1"/>
  <c r="W650" i="1" s="1"/>
  <c r="Z1193" i="1"/>
  <c r="V1241" i="1"/>
  <c r="W1241" i="1" s="1"/>
  <c r="V40" i="1"/>
  <c r="W40" i="1" s="1"/>
  <c r="Z398" i="1"/>
  <c r="Z1149" i="1"/>
  <c r="Z512" i="1"/>
  <c r="Z1239" i="1"/>
  <c r="Z1723" i="1"/>
  <c r="V717" i="1"/>
  <c r="W717" i="1" s="1"/>
  <c r="Z1505" i="1"/>
  <c r="AA406" i="1"/>
  <c r="Y1373" i="1"/>
  <c r="Y601" i="1"/>
  <c r="AA1308" i="1"/>
  <c r="V1885" i="1"/>
  <c r="W1885" i="1" s="1"/>
  <c r="Y1499" i="1"/>
  <c r="AB1499" i="1" s="1"/>
  <c r="V2451" i="1"/>
  <c r="W2451" i="1" s="1"/>
  <c r="Z2102" i="1"/>
  <c r="Y1604" i="1"/>
  <c r="Z518" i="1"/>
  <c r="Y810" i="1"/>
  <c r="AB810" i="1" s="1"/>
  <c r="AA1299" i="1"/>
  <c r="Y1464" i="1"/>
  <c r="Y2368" i="1"/>
  <c r="AB2368" i="1" s="1"/>
  <c r="Y9" i="1"/>
  <c r="V899" i="1"/>
  <c r="W899" i="1" s="1"/>
  <c r="Z1485" i="1"/>
  <c r="Y1978" i="1"/>
  <c r="Z1445" i="1"/>
  <c r="AA1735" i="1"/>
  <c r="AA1397" i="1"/>
  <c r="V1340" i="1"/>
  <c r="W1340" i="1" s="1"/>
  <c r="Z787" i="1"/>
  <c r="Z394" i="1"/>
  <c r="Y529" i="1"/>
  <c r="AB529" i="1" s="1"/>
  <c r="Y1203" i="1"/>
  <c r="AB1203" i="1" s="1"/>
  <c r="V1363" i="1"/>
  <c r="W1363" i="1" s="1"/>
  <c r="Y754" i="1"/>
  <c r="W32" i="1"/>
  <c r="Y897" i="1"/>
  <c r="Y2088" i="1"/>
  <c r="V1980" i="1"/>
  <c r="W1980" i="1" s="1"/>
  <c r="Z1829" i="1"/>
  <c r="AA1838" i="1"/>
  <c r="AA1182" i="1"/>
  <c r="V2261" i="1"/>
  <c r="W2261" i="1" s="1"/>
  <c r="Z449" i="1"/>
  <c r="Z1179" i="1"/>
  <c r="AA2448" i="1"/>
  <c r="Y1347" i="1"/>
  <c r="AB1347" i="1" s="1"/>
  <c r="Y1757" i="1"/>
  <c r="V2508" i="1"/>
  <c r="W2508" i="1" s="1"/>
  <c r="V1449" i="1"/>
  <c r="W1449" i="1" s="1"/>
  <c r="V1099" i="1"/>
  <c r="W1099" i="1" s="1"/>
  <c r="V523" i="1"/>
  <c r="W523" i="1" s="1"/>
  <c r="Y399" i="1"/>
  <c r="V398" i="1"/>
  <c r="W398" i="1" s="1"/>
  <c r="AA1373" i="1"/>
  <c r="AA245" i="1"/>
  <c r="AA601" i="1"/>
  <c r="Y1308" i="1"/>
  <c r="V1767" i="1"/>
  <c r="W1767" i="1" s="1"/>
  <c r="V1499" i="1"/>
  <c r="W1499" i="1" s="1"/>
  <c r="AA2368" i="1"/>
  <c r="AA899" i="1"/>
  <c r="V1779" i="1"/>
  <c r="W1779" i="1" s="1"/>
  <c r="Z1875" i="1"/>
  <c r="V223" i="1"/>
  <c r="W223" i="1" s="1"/>
  <c r="AA2328" i="1"/>
  <c r="V1918" i="1"/>
  <c r="W1918" i="1" s="1"/>
  <c r="Y1938" i="1"/>
  <c r="AB1938" i="1" s="1"/>
  <c r="AA1822" i="1"/>
  <c r="Y1067" i="1"/>
  <c r="V1225" i="1"/>
  <c r="W1225" i="1" s="1"/>
  <c r="AA530" i="1"/>
  <c r="Y153" i="1"/>
  <c r="Y66" i="1"/>
  <c r="Z16" i="1"/>
  <c r="AA539" i="1"/>
  <c r="AA1044" i="1"/>
  <c r="Y315" i="1"/>
  <c r="V1718" i="1"/>
  <c r="W1718" i="1" s="1"/>
  <c r="Z1684" i="1"/>
  <c r="Y438" i="1"/>
  <c r="Y1219" i="1"/>
  <c r="Z1664" i="1"/>
  <c r="AA1720" i="1"/>
  <c r="V2374" i="1"/>
  <c r="W2374" i="1" s="1"/>
  <c r="Z1915" i="1"/>
  <c r="V2441" i="1"/>
  <c r="W2441" i="1" s="1"/>
  <c r="AA1819" i="1"/>
  <c r="Z1148" i="1"/>
  <c r="Y182" i="1"/>
  <c r="AA402" i="1"/>
  <c r="AA685" i="1"/>
  <c r="V1009" i="1"/>
  <c r="W1009" i="1" s="1"/>
  <c r="AA1003" i="1"/>
  <c r="AA1309" i="1"/>
  <c r="V492" i="1"/>
  <c r="W492" i="1" s="1"/>
  <c r="Y782" i="1"/>
  <c r="Z1547" i="1"/>
  <c r="Z1758" i="1"/>
  <c r="Y739" i="1"/>
  <c r="V2434" i="1"/>
  <c r="W2434" i="1" s="1"/>
  <c r="AA2444" i="1"/>
  <c r="Y1888" i="1"/>
  <c r="AA1508" i="1"/>
  <c r="AA1378" i="1"/>
  <c r="Z1038" i="1"/>
  <c r="Z907" i="1"/>
  <c r="Y779" i="1"/>
  <c r="Z1906" i="1"/>
  <c r="Y876" i="1"/>
  <c r="Z230" i="1"/>
  <c r="Y223" i="1"/>
  <c r="AB223" i="1" s="1"/>
  <c r="Y1044" i="1"/>
  <c r="V1083" i="1"/>
  <c r="W1083" i="1" s="1"/>
  <c r="V315" i="1"/>
  <c r="W315" i="1" s="1"/>
  <c r="Z1872" i="1"/>
  <c r="Z1552" i="1"/>
  <c r="V2361" i="1"/>
  <c r="W2361" i="1" s="1"/>
  <c r="Y2298" i="1"/>
  <c r="Y1942" i="1"/>
  <c r="AB1942" i="1" s="1"/>
  <c r="Z1061" i="1"/>
  <c r="Z876" i="1"/>
  <c r="AB876" i="1" s="1"/>
  <c r="AA230" i="1"/>
  <c r="V130" i="1"/>
  <c r="W130" i="1" s="1"/>
  <c r="Y821" i="1"/>
  <c r="Y208" i="1"/>
  <c r="AA1236" i="1"/>
  <c r="Z1083" i="1"/>
  <c r="Y1718" i="1"/>
  <c r="AA1450" i="1"/>
  <c r="V451" i="1"/>
  <c r="W451" i="1" s="1"/>
  <c r="Z602" i="1"/>
  <c r="V1185" i="1"/>
  <c r="W1185" i="1" s="1"/>
  <c r="Y1329" i="1"/>
  <c r="Y1684" i="1"/>
  <c r="Y1725" i="1"/>
  <c r="Y1793" i="1"/>
  <c r="V1219" i="1"/>
  <c r="W1219" i="1" s="1"/>
  <c r="Y1664" i="1"/>
  <c r="Z1787" i="1"/>
  <c r="AA2374" i="1"/>
  <c r="Y1915" i="1"/>
  <c r="V1868" i="1"/>
  <c r="W1868" i="1" s="1"/>
  <c r="Z1736" i="1"/>
  <c r="AA1959" i="1"/>
  <c r="Y2441" i="1"/>
  <c r="Y1873" i="1"/>
  <c r="AA1909" i="1"/>
  <c r="AA2274" i="1"/>
  <c r="Y1679" i="1"/>
  <c r="V1430" i="1"/>
  <c r="W1430" i="1" s="1"/>
  <c r="Z1819" i="1"/>
  <c r="Y1148" i="1"/>
  <c r="AA784" i="1"/>
  <c r="Z49" i="1"/>
  <c r="V19" i="1"/>
  <c r="W19" i="1" s="1"/>
  <c r="V244" i="1"/>
  <c r="W244" i="1" s="1"/>
  <c r="Z402" i="1"/>
  <c r="Z685" i="1"/>
  <c r="V409" i="1"/>
  <c r="W409" i="1" s="1"/>
  <c r="AA1009" i="1"/>
  <c r="Y882" i="1"/>
  <c r="Y1131" i="1"/>
  <c r="Y290" i="1"/>
  <c r="Z1003" i="1"/>
  <c r="AA199" i="1"/>
  <c r="Y492" i="1"/>
  <c r="V396" i="1"/>
  <c r="W396" i="1" s="1"/>
  <c r="AA484" i="1"/>
  <c r="Z1348" i="1"/>
  <c r="AA1339" i="1"/>
  <c r="Z2410" i="1"/>
  <c r="Y1880" i="1"/>
  <c r="V2393" i="1"/>
  <c r="W2393" i="1" s="1"/>
  <c r="V782" i="1"/>
  <c r="W782" i="1" s="1"/>
  <c r="AA1184" i="1"/>
  <c r="AA2028" i="1"/>
  <c r="Z408" i="1"/>
  <c r="V781" i="1"/>
  <c r="W781" i="1" s="1"/>
  <c r="AA1547" i="1"/>
  <c r="V1798" i="1"/>
  <c r="W1798" i="1" s="1"/>
  <c r="V1711" i="1"/>
  <c r="W1711" i="1" s="1"/>
  <c r="Y2029" i="1"/>
  <c r="AA1650" i="1"/>
  <c r="V1274" i="1"/>
  <c r="W1274" i="1" s="1"/>
  <c r="Y1758" i="1"/>
  <c r="AA2025" i="1"/>
  <c r="AA2466" i="1"/>
  <c r="V739" i="1"/>
  <c r="W739" i="1" s="1"/>
  <c r="Z1619" i="1"/>
  <c r="AA2263" i="1"/>
  <c r="Y1951" i="1"/>
  <c r="AA2224" i="1"/>
  <c r="V1554" i="1"/>
  <c r="W1554" i="1" s="1"/>
  <c r="V2003" i="1"/>
  <c r="W2003" i="1" s="1"/>
  <c r="Y1515" i="1"/>
  <c r="V1038" i="1"/>
  <c r="W1038" i="1" s="1"/>
  <c r="Z651" i="1"/>
  <c r="V511" i="1"/>
  <c r="W511" i="1" s="1"/>
  <c r="Z1659" i="1"/>
  <c r="Z2118" i="1"/>
  <c r="Z2166" i="1"/>
  <c r="V937" i="1"/>
  <c r="W937" i="1" s="1"/>
  <c r="Z889" i="1"/>
  <c r="V208" i="1"/>
  <c r="W208" i="1" s="1"/>
  <c r="Y1236" i="1"/>
  <c r="AA1083" i="1"/>
  <c r="AA1043" i="1"/>
  <c r="Z1718" i="1"/>
  <c r="Y806" i="1"/>
  <c r="V145" i="1"/>
  <c r="W145" i="1" s="1"/>
  <c r="V1229" i="1"/>
  <c r="W1229" i="1" s="1"/>
  <c r="Y451" i="1"/>
  <c r="Z1185" i="1"/>
  <c r="Z2001" i="1"/>
  <c r="Z1725" i="1"/>
  <c r="AA1793" i="1"/>
  <c r="V438" i="1"/>
  <c r="W438" i="1" s="1"/>
  <c r="Z1219" i="1"/>
  <c r="AA2117" i="1"/>
  <c r="V1915" i="1"/>
  <c r="W1915" i="1" s="1"/>
  <c r="AA1736" i="1"/>
  <c r="Y2485" i="1"/>
  <c r="V1959" i="1"/>
  <c r="W1959" i="1" s="1"/>
  <c r="AA2494" i="1"/>
  <c r="AA2441" i="1"/>
  <c r="V1647" i="1"/>
  <c r="W1647" i="1" s="1"/>
  <c r="Y1909" i="1"/>
  <c r="Z1558" i="1"/>
  <c r="AA1900" i="1"/>
  <c r="Z1430" i="1"/>
  <c r="V1148" i="1"/>
  <c r="W1148" i="1" s="1"/>
  <c r="Z1064" i="1"/>
  <c r="AA820" i="1"/>
  <c r="V182" i="1"/>
  <c r="W182" i="1" s="1"/>
  <c r="AA527" i="1"/>
  <c r="Y150" i="1"/>
  <c r="AA19" i="1"/>
  <c r="Y244" i="1"/>
  <c r="Y402" i="1"/>
  <c r="V108" i="1"/>
  <c r="W108" i="1" s="1"/>
  <c r="Y685" i="1"/>
  <c r="AA409" i="1"/>
  <c r="V360" i="1"/>
  <c r="W360" i="1" s="1"/>
  <c r="Z1009" i="1"/>
  <c r="AA485" i="1"/>
  <c r="V882" i="1"/>
  <c r="W882" i="1" s="1"/>
  <c r="V971" i="1"/>
  <c r="W971" i="1" s="1"/>
  <c r="AA1484" i="1"/>
  <c r="Z1131" i="1"/>
  <c r="V290" i="1"/>
  <c r="W290" i="1" s="1"/>
  <c r="Z199" i="1"/>
  <c r="AA522" i="1"/>
  <c r="Z1309" i="1"/>
  <c r="AA678" i="1"/>
  <c r="V341" i="1"/>
  <c r="W341" i="1" s="1"/>
  <c r="AA815" i="1"/>
  <c r="AA492" i="1"/>
  <c r="Z396" i="1"/>
  <c r="V484" i="1"/>
  <c r="W484" i="1" s="1"/>
  <c r="AA1348" i="1"/>
  <c r="Z2222" i="1"/>
  <c r="AA2410" i="1"/>
  <c r="AA1880" i="1"/>
  <c r="AA2245" i="1"/>
  <c r="Z1602" i="1"/>
  <c r="AA2393" i="1"/>
  <c r="V1603" i="1"/>
  <c r="W1603" i="1" s="1"/>
  <c r="Z782" i="1"/>
  <c r="Y1184" i="1"/>
  <c r="V2028" i="1"/>
  <c r="W2028" i="1" s="1"/>
  <c r="AA781" i="1"/>
  <c r="AA1564" i="1"/>
  <c r="Z1711" i="1"/>
  <c r="Y2492" i="1"/>
  <c r="Z1650" i="1"/>
  <c r="Z1274" i="1"/>
  <c r="V1807" i="1"/>
  <c r="W1807" i="1" s="1"/>
  <c r="V2466" i="1"/>
  <c r="W2466" i="1" s="1"/>
  <c r="Y2349" i="1"/>
  <c r="Y1108" i="1"/>
  <c r="Z739" i="1"/>
  <c r="AA1619" i="1"/>
  <c r="Z2263" i="1"/>
  <c r="AA2193" i="1"/>
  <c r="Y2326" i="1"/>
  <c r="Y2417" i="1"/>
  <c r="AA2232" i="1"/>
  <c r="Y1389" i="1"/>
  <c r="Y937" i="1"/>
  <c r="Z528" i="1"/>
  <c r="Z1236" i="1"/>
  <c r="Z462" i="1"/>
  <c r="Y630" i="1"/>
  <c r="Z145" i="1"/>
  <c r="Z1229" i="1"/>
  <c r="Z344" i="1"/>
  <c r="Z636" i="1"/>
  <c r="Z1450" i="1"/>
  <c r="AA1185" i="1"/>
  <c r="Y2001" i="1"/>
  <c r="Z1793" i="1"/>
  <c r="Y1396" i="1"/>
  <c r="AA1643" i="1"/>
  <c r="AA279" i="1"/>
  <c r="Z1383" i="1"/>
  <c r="AA1664" i="1"/>
  <c r="Z2174" i="1"/>
  <c r="Y2117" i="1"/>
  <c r="Y1787" i="1"/>
  <c r="AA1802" i="1"/>
  <c r="Y1868" i="1"/>
  <c r="Y1736" i="1"/>
  <c r="Z802" i="1"/>
  <c r="Z1300" i="1"/>
  <c r="V2485" i="1"/>
  <c r="W2485" i="1" s="1"/>
  <c r="V1019" i="1"/>
  <c r="W1019" i="1" s="1"/>
  <c r="Z2357" i="1"/>
  <c r="Z2463" i="1"/>
  <c r="AA1647" i="1"/>
  <c r="Z2043" i="1"/>
  <c r="Z1909" i="1"/>
  <c r="Z2274" i="1"/>
  <c r="Y1824" i="1"/>
  <c r="V1900" i="1"/>
  <c r="W1900" i="1" s="1"/>
  <c r="AA1430" i="1"/>
  <c r="AA1521" i="1"/>
  <c r="Z1127" i="1"/>
  <c r="AA1032" i="1"/>
  <c r="AA1064" i="1"/>
  <c r="Z928" i="1"/>
  <c r="Y820" i="1"/>
  <c r="V527" i="1"/>
  <c r="W527" i="1" s="1"/>
  <c r="Y784" i="1"/>
  <c r="AA117" i="1"/>
  <c r="Y49" i="1"/>
  <c r="Y19" i="1"/>
  <c r="AA244" i="1"/>
  <c r="V13" i="1"/>
  <c r="W13" i="1" s="1"/>
  <c r="V356" i="1"/>
  <c r="W356" i="1" s="1"/>
  <c r="Z108" i="1"/>
  <c r="V475" i="1"/>
  <c r="W475" i="1" s="1"/>
  <c r="Y409" i="1"/>
  <c r="V594" i="1"/>
  <c r="W594" i="1" s="1"/>
  <c r="Y360" i="1"/>
  <c r="V309" i="1"/>
  <c r="W309" i="1" s="1"/>
  <c r="Y971" i="1"/>
  <c r="Y1484" i="1"/>
  <c r="AA736" i="1"/>
  <c r="Y848" i="1"/>
  <c r="Y199" i="1"/>
  <c r="Y522" i="1"/>
  <c r="V1211" i="1"/>
  <c r="W1211" i="1" s="1"/>
  <c r="Y1309" i="1"/>
  <c r="V678" i="1"/>
  <c r="W678" i="1" s="1"/>
  <c r="AA341" i="1"/>
  <c r="Y815" i="1"/>
  <c r="Z172" i="1"/>
  <c r="AA1222" i="1"/>
  <c r="Y396" i="1"/>
  <c r="Z484" i="1"/>
  <c r="V1339" i="1"/>
  <c r="W1339" i="1" s="1"/>
  <c r="Y2222" i="1"/>
  <c r="Y2410" i="1"/>
  <c r="AB2410" i="1" s="1"/>
  <c r="V1602" i="1"/>
  <c r="W1602" i="1" s="1"/>
  <c r="Y1603" i="1"/>
  <c r="Y2511" i="1"/>
  <c r="V1184" i="1"/>
  <c r="W1184" i="1" s="1"/>
  <c r="V200" i="1"/>
  <c r="W200" i="1" s="1"/>
  <c r="Z812" i="1"/>
  <c r="Y781" i="1"/>
  <c r="V1547" i="1"/>
  <c r="W1547" i="1" s="1"/>
  <c r="V1564" i="1"/>
  <c r="W1564" i="1" s="1"/>
  <c r="Z2050" i="1"/>
  <c r="Y1487" i="1"/>
  <c r="Z1798" i="1"/>
  <c r="AA1711" i="1"/>
  <c r="V2029" i="1"/>
  <c r="W2029" i="1" s="1"/>
  <c r="Z2492" i="1"/>
  <c r="AA2301" i="1"/>
  <c r="Z53" i="1"/>
  <c r="Y1650" i="1"/>
  <c r="AA2294" i="1"/>
  <c r="V1952" i="1"/>
  <c r="W1952" i="1" s="1"/>
  <c r="Z2466" i="1"/>
  <c r="AA2349" i="1"/>
  <c r="V1108" i="1"/>
  <c r="W1108" i="1" s="1"/>
  <c r="V1619" i="1"/>
  <c r="W1619" i="1" s="1"/>
  <c r="V2263" i="1"/>
  <c r="W2263" i="1" s="1"/>
  <c r="Y2193" i="1"/>
  <c r="Z2427" i="1"/>
  <c r="V2278" i="1"/>
  <c r="W2278" i="1" s="1"/>
  <c r="Y1546" i="1"/>
  <c r="Z1389" i="1"/>
  <c r="AA1135" i="1"/>
  <c r="Z998" i="1"/>
  <c r="Z849" i="1"/>
  <c r="AA287" i="1"/>
  <c r="Y528" i="1"/>
  <c r="AB528" i="1" s="1"/>
  <c r="AA806" i="1"/>
  <c r="AA145" i="1"/>
  <c r="AA602" i="1"/>
  <c r="V2001" i="1"/>
  <c r="W2001" i="1" s="1"/>
  <c r="AA438" i="1"/>
  <c r="V1664" i="1"/>
  <c r="W1664" i="1" s="1"/>
  <c r="AA1787" i="1"/>
  <c r="Z1868" i="1"/>
  <c r="Z2485" i="1"/>
  <c r="V1960" i="1"/>
  <c r="W1960" i="1" s="1"/>
  <c r="Z2441" i="1"/>
  <c r="V2357" i="1"/>
  <c r="W2357" i="1" s="1"/>
  <c r="Z2009" i="1"/>
  <c r="Y1647" i="1"/>
  <c r="AA1824" i="1"/>
  <c r="Z1900" i="1"/>
  <c r="Y1521" i="1"/>
  <c r="AA1148" i="1"/>
  <c r="Y1467" i="1"/>
  <c r="Y1032" i="1"/>
  <c r="V1064" i="1"/>
  <c r="W1064" i="1" s="1"/>
  <c r="V928" i="1"/>
  <c r="W928" i="1" s="1"/>
  <c r="V820" i="1"/>
  <c r="W820" i="1" s="1"/>
  <c r="Z527" i="1"/>
  <c r="V784" i="1"/>
  <c r="W784" i="1" s="1"/>
  <c r="V117" i="1"/>
  <c r="W117" i="1" s="1"/>
  <c r="AA150" i="1"/>
  <c r="Z244" i="1"/>
  <c r="V422" i="1"/>
  <c r="W422" i="1" s="1"/>
  <c r="Y108" i="1"/>
  <c r="Z360" i="1"/>
  <c r="V226" i="1"/>
  <c r="W226" i="1" s="1"/>
  <c r="Z971" i="1"/>
  <c r="AA1131" i="1"/>
  <c r="V736" i="1"/>
  <c r="W736" i="1" s="1"/>
  <c r="Z848" i="1"/>
  <c r="Y758" i="1"/>
  <c r="V126" i="1"/>
  <c r="W126" i="1" s="1"/>
  <c r="Z1339" i="1"/>
  <c r="V2410" i="1"/>
  <c r="W2410" i="1" s="1"/>
  <c r="V1880" i="1"/>
  <c r="W1880" i="1" s="1"/>
  <c r="Z2393" i="1"/>
  <c r="Y2028" i="1"/>
  <c r="Y812" i="1"/>
  <c r="Z2029" i="1"/>
  <c r="V53" i="1"/>
  <c r="W53" i="1" s="1"/>
  <c r="Z1159" i="1"/>
  <c r="Z2193" i="1"/>
  <c r="AA1957" i="1"/>
  <c r="Y2224" i="1"/>
  <c r="Y1552" i="1"/>
  <c r="AB1552" i="1" s="1"/>
  <c r="Y1994" i="1"/>
  <c r="V2290" i="1"/>
  <c r="W2290" i="1" s="1"/>
  <c r="V1135" i="1"/>
  <c r="W1135" i="1" s="1"/>
  <c r="Y1139" i="1"/>
  <c r="AB1139" i="1" s="1"/>
  <c r="AA998" i="1"/>
  <c r="Z287" i="1"/>
  <c r="V74" i="1"/>
  <c r="W74" i="1" s="1"/>
  <c r="Y434" i="1"/>
  <c r="V165" i="1"/>
  <c r="W165" i="1" s="1"/>
  <c r="AA1730" i="1"/>
  <c r="Y1549" i="1"/>
  <c r="Z1537" i="1"/>
  <c r="Z176" i="1"/>
  <c r="AB176" i="1" s="1"/>
  <c r="AA434" i="1"/>
  <c r="Y1441" i="1"/>
  <c r="Y1142" i="1"/>
  <c r="Z806" i="1"/>
  <c r="V1721" i="1"/>
  <c r="W1721" i="1" s="1"/>
  <c r="Z531" i="1"/>
  <c r="V1802" i="1"/>
  <c r="W1802" i="1" s="1"/>
  <c r="Z2352" i="1"/>
  <c r="AA1300" i="1"/>
  <c r="Y1960" i="1"/>
  <c r="Y2009" i="1"/>
  <c r="Z1647" i="1"/>
  <c r="Y1568" i="1"/>
  <c r="AA1467" i="1"/>
  <c r="Y928" i="1"/>
  <c r="Y281" i="1"/>
  <c r="Y1380" i="1"/>
  <c r="Z1880" i="1"/>
  <c r="Y53" i="1"/>
  <c r="V1159" i="1"/>
  <c r="W1159" i="1" s="1"/>
  <c r="V1571" i="1"/>
  <c r="W1571" i="1" s="1"/>
  <c r="Y2149" i="1"/>
  <c r="V2100" i="1"/>
  <c r="W2100" i="1" s="1"/>
  <c r="Z2224" i="1"/>
  <c r="Z2129" i="1"/>
  <c r="AA1440" i="1"/>
  <c r="Y1442" i="1"/>
  <c r="V634" i="1"/>
  <c r="W634" i="1" s="1"/>
  <c r="Z1434" i="1"/>
  <c r="Y1533" i="1"/>
  <c r="AA1372" i="1"/>
  <c r="Y1225" i="1"/>
  <c r="AB1225" i="1" s="1"/>
  <c r="Y271" i="1"/>
  <c r="Z165" i="1"/>
  <c r="V1112" i="1"/>
  <c r="W1112" i="1" s="1"/>
  <c r="AA593" i="1"/>
  <c r="Z1441" i="1"/>
  <c r="AA1245" i="1"/>
  <c r="Z1142" i="1"/>
  <c r="Y175" i="1"/>
  <c r="Z503" i="1"/>
  <c r="AA1721" i="1"/>
  <c r="AA2343" i="1"/>
  <c r="Y531" i="1"/>
  <c r="V2161" i="1"/>
  <c r="W2161" i="1" s="1"/>
  <c r="V279" i="1"/>
  <c r="W279" i="1" s="1"/>
  <c r="V567" i="1"/>
  <c r="W567" i="1" s="1"/>
  <c r="V2352" i="1"/>
  <c r="W2352" i="1" s="1"/>
  <c r="Z612" i="1"/>
  <c r="Z1674" i="1"/>
  <c r="Y1300" i="1"/>
  <c r="Z1960" i="1"/>
  <c r="AA2009" i="1"/>
  <c r="V2074" i="1"/>
  <c r="W2074" i="1" s="1"/>
  <c r="Z2187" i="1"/>
  <c r="V1568" i="1"/>
  <c r="W1568" i="1" s="1"/>
  <c r="Z1521" i="1"/>
  <c r="AA928" i="1"/>
  <c r="V281" i="1"/>
  <c r="W281" i="1" s="1"/>
  <c r="Y422" i="1"/>
  <c r="AA475" i="1"/>
  <c r="AA276" i="1"/>
  <c r="AA226" i="1"/>
  <c r="Y309" i="1"/>
  <c r="Y339" i="1"/>
  <c r="V41" i="1"/>
  <c r="W41" i="1" s="1"/>
  <c r="AA559" i="1"/>
  <c r="V629" i="1"/>
  <c r="W629" i="1" s="1"/>
  <c r="Z1197" i="1"/>
  <c r="Z1380" i="1"/>
  <c r="Z815" i="1"/>
  <c r="AB815" i="1" s="1"/>
  <c r="Z758" i="1"/>
  <c r="AA565" i="1"/>
  <c r="Z2371" i="1"/>
  <c r="AA2511" i="1"/>
  <c r="AA774" i="1"/>
  <c r="Z1544" i="1"/>
  <c r="Y1500" i="1"/>
  <c r="Z765" i="1"/>
  <c r="AA1487" i="1"/>
  <c r="Y2123" i="1"/>
  <c r="V1919" i="1"/>
  <c r="W1919" i="1" s="1"/>
  <c r="Y2301" i="1"/>
  <c r="AA1159" i="1"/>
  <c r="AA1490" i="1"/>
  <c r="Z1535" i="1"/>
  <c r="AA2335" i="1"/>
  <c r="AA1108" i="1"/>
  <c r="AA1571" i="1"/>
  <c r="Z2434" i="1"/>
  <c r="Y2100" i="1"/>
  <c r="V2006" i="1"/>
  <c r="W2006" i="1" s="1"/>
  <c r="V1957" i="1"/>
  <c r="W1957" i="1" s="1"/>
  <c r="V1623" i="1"/>
  <c r="W1623" i="1" s="1"/>
  <c r="AA1888" i="1"/>
  <c r="AA2129" i="1"/>
  <c r="AA1777" i="1"/>
  <c r="Y1440" i="1"/>
  <c r="AA1442" i="1"/>
  <c r="AA1091" i="1"/>
  <c r="V1553" i="1"/>
  <c r="W1553" i="1" s="1"/>
  <c r="V2425" i="1"/>
  <c r="W2425" i="1" s="1"/>
  <c r="Z2057" i="1"/>
  <c r="AA2363" i="1"/>
  <c r="V1111" i="1"/>
  <c r="W1111" i="1" s="1"/>
  <c r="AA1225" i="1"/>
  <c r="Z749" i="1"/>
  <c r="Z520" i="1"/>
  <c r="AA118" i="1"/>
  <c r="AA165" i="1"/>
  <c r="Z1112" i="1"/>
  <c r="Y1614" i="1"/>
  <c r="Y593" i="1"/>
  <c r="Z568" i="1"/>
  <c r="AA1441" i="1"/>
  <c r="V1245" i="1"/>
  <c r="W1245" i="1" s="1"/>
  <c r="AA1142" i="1"/>
  <c r="Y1209" i="1"/>
  <c r="Z157" i="1"/>
  <c r="V187" i="1"/>
  <c r="W187" i="1" s="1"/>
  <c r="V872" i="1"/>
  <c r="W872" i="1" s="1"/>
  <c r="V175" i="1"/>
  <c r="W175" i="1" s="1"/>
  <c r="AA1188" i="1"/>
  <c r="Z1329" i="1"/>
  <c r="Z1721" i="1"/>
  <c r="Z1321" i="1"/>
  <c r="AA2161" i="1"/>
  <c r="V453" i="1"/>
  <c r="W453" i="1" s="1"/>
  <c r="V1720" i="1"/>
  <c r="W1720" i="1" s="1"/>
  <c r="V1976" i="1"/>
  <c r="W1976" i="1" s="1"/>
  <c r="V1787" i="1"/>
  <c r="W1787" i="1" s="1"/>
  <c r="Y1802" i="1"/>
  <c r="AA2352" i="1"/>
  <c r="AA612" i="1"/>
  <c r="V1674" i="1"/>
  <c r="W1674" i="1" s="1"/>
  <c r="V1584" i="1"/>
  <c r="W1584" i="1" s="1"/>
  <c r="Y1657" i="1"/>
  <c r="Z1607" i="1"/>
  <c r="V2376" i="1"/>
  <c r="W2376" i="1" s="1"/>
  <c r="V2418" i="1"/>
  <c r="W2418" i="1" s="1"/>
  <c r="Y2074" i="1"/>
  <c r="V2346" i="1"/>
  <c r="W2346" i="1" s="1"/>
  <c r="V1679" i="1"/>
  <c r="W1679" i="1" s="1"/>
  <c r="V1558" i="1"/>
  <c r="W1558" i="1" s="1"/>
  <c r="Z2150" i="1"/>
  <c r="AA1568" i="1"/>
  <c r="Z991" i="1"/>
  <c r="V1362" i="1"/>
  <c r="W1362" i="1" s="1"/>
  <c r="V980" i="1"/>
  <c r="W980" i="1" s="1"/>
  <c r="AA948" i="1"/>
  <c r="AA186" i="1"/>
  <c r="Y589" i="1"/>
  <c r="Y103" i="1"/>
  <c r="V276" i="1"/>
  <c r="W276" i="1" s="1"/>
  <c r="Z226" i="1"/>
  <c r="Y248" i="1"/>
  <c r="Y772" i="1"/>
  <c r="Z107" i="1"/>
  <c r="V1253" i="1"/>
  <c r="W1253" i="1" s="1"/>
  <c r="Y41" i="1"/>
  <c r="V559" i="1"/>
  <c r="W559" i="1" s="1"/>
  <c r="Z629" i="1"/>
  <c r="V1197" i="1"/>
  <c r="W1197" i="1" s="1"/>
  <c r="AA1380" i="1"/>
  <c r="V620" i="1"/>
  <c r="W620" i="1" s="1"/>
  <c r="V172" i="1"/>
  <c r="W172" i="1" s="1"/>
  <c r="AA758" i="1"/>
  <c r="Y1090" i="1"/>
  <c r="Y126" i="1"/>
  <c r="Z565" i="1"/>
  <c r="V1217" i="1"/>
  <c r="W1217" i="1" s="1"/>
  <c r="V1739" i="1"/>
  <c r="W1739" i="1" s="1"/>
  <c r="Z1953" i="1"/>
  <c r="Y2371" i="1"/>
  <c r="AA1859" i="1"/>
  <c r="Y1904" i="1"/>
  <c r="Z774" i="1"/>
  <c r="V1544" i="1"/>
  <c r="W1544" i="1" s="1"/>
  <c r="AA812" i="1"/>
  <c r="Z2164" i="1"/>
  <c r="AA1654" i="1"/>
  <c r="Z2123" i="1"/>
  <c r="AA1919" i="1"/>
  <c r="Y2125" i="1"/>
  <c r="Y1159" i="1"/>
  <c r="Z1490" i="1"/>
  <c r="Z1807" i="1"/>
  <c r="V2335" i="1"/>
  <c r="W2335" i="1" s="1"/>
  <c r="Y827" i="1"/>
  <c r="V974" i="1"/>
  <c r="W974" i="1" s="1"/>
  <c r="Z950" i="1"/>
  <c r="Z821" i="1"/>
  <c r="V769" i="1"/>
  <c r="W769" i="1" s="1"/>
  <c r="V1199" i="1"/>
  <c r="W1199" i="1" s="1"/>
  <c r="Z593" i="1"/>
  <c r="Y568" i="1"/>
  <c r="Z1245" i="1"/>
  <c r="AA157" i="1"/>
  <c r="V1271" i="1"/>
  <c r="W1271" i="1" s="1"/>
  <c r="AA187" i="1"/>
  <c r="Y872" i="1"/>
  <c r="AA175" i="1"/>
  <c r="V503" i="1"/>
  <c r="W503" i="1" s="1"/>
  <c r="Z1188" i="1"/>
  <c r="V1684" i="1"/>
  <c r="W1684" i="1" s="1"/>
  <c r="Z1760" i="1"/>
  <c r="Y2343" i="1"/>
  <c r="Y2161" i="1"/>
  <c r="Y453" i="1"/>
  <c r="V499" i="1"/>
  <c r="W499" i="1" s="1"/>
  <c r="Z567" i="1"/>
  <c r="AA1595" i="1"/>
  <c r="Z1720" i="1"/>
  <c r="AA1976" i="1"/>
  <c r="Z2374" i="1"/>
  <c r="Y2352" i="1"/>
  <c r="AB2352" i="1" s="1"/>
  <c r="V1776" i="1"/>
  <c r="W1776" i="1" s="1"/>
  <c r="V612" i="1"/>
  <c r="W612" i="1" s="1"/>
  <c r="Y1674" i="1"/>
  <c r="Y1841" i="1"/>
  <c r="V1657" i="1"/>
  <c r="W1657" i="1" s="1"/>
  <c r="V2341" i="1"/>
  <c r="W2341" i="1" s="1"/>
  <c r="Y2227" i="1"/>
  <c r="AA2418" i="1"/>
  <c r="Y2142" i="1"/>
  <c r="AA1873" i="1"/>
  <c r="AA2218" i="1"/>
  <c r="V2043" i="1"/>
  <c r="W2043" i="1" s="1"/>
  <c r="AA2074" i="1"/>
  <c r="Y2346" i="1"/>
  <c r="Z1679" i="1"/>
  <c r="AA2187" i="1"/>
  <c r="V1521" i="1"/>
  <c r="W1521" i="1" s="1"/>
  <c r="Y991" i="1"/>
  <c r="AA1362" i="1"/>
  <c r="AA1214" i="1"/>
  <c r="AA646" i="1"/>
  <c r="AA845" i="1"/>
  <c r="V37" i="1"/>
  <c r="W37" i="1" s="1"/>
  <c r="Z281" i="1"/>
  <c r="V28" i="1"/>
  <c r="W28" i="1" s="1"/>
  <c r="Z389" i="1"/>
  <c r="AA258" i="1"/>
  <c r="Z589" i="1"/>
  <c r="Z103" i="1"/>
  <c r="Z276" i="1"/>
  <c r="Z248" i="1"/>
  <c r="Y923" i="1"/>
  <c r="V1189" i="1"/>
  <c r="W1189" i="1" s="1"/>
  <c r="Z1570" i="1"/>
  <c r="V772" i="1"/>
  <c r="W772" i="1" s="1"/>
  <c r="V107" i="1"/>
  <c r="W107" i="1" s="1"/>
  <c r="AA41" i="1"/>
  <c r="Y559" i="1"/>
  <c r="Y629" i="1"/>
  <c r="Y1197" i="1"/>
  <c r="V1380" i="1"/>
  <c r="W1380" i="1" s="1"/>
  <c r="Y620" i="1"/>
  <c r="Y1276" i="1"/>
  <c r="Z126" i="1"/>
  <c r="Y565" i="1"/>
  <c r="Y1739" i="1"/>
  <c r="V2082" i="1"/>
  <c r="W2082" i="1" s="1"/>
  <c r="V2245" i="1"/>
  <c r="W2245" i="1" s="1"/>
  <c r="AA2428" i="1"/>
  <c r="V1859" i="1"/>
  <c r="W1859" i="1" s="1"/>
  <c r="V1904" i="1"/>
  <c r="W1904" i="1" s="1"/>
  <c r="Y1544" i="1"/>
  <c r="Z1500" i="1"/>
  <c r="Y408" i="1"/>
  <c r="V812" i="1"/>
  <c r="W812" i="1" s="1"/>
  <c r="V765" i="1"/>
  <c r="W765" i="1" s="1"/>
  <c r="Y1325" i="1"/>
  <c r="AA2164" i="1"/>
  <c r="V1654" i="1"/>
  <c r="W1654" i="1" s="1"/>
  <c r="Z2281" i="1"/>
  <c r="V2411" i="1"/>
  <c r="W2411" i="1" s="1"/>
  <c r="AA1631" i="1"/>
  <c r="AA2123" i="1"/>
  <c r="Z1919" i="1"/>
  <c r="Z2125" i="1"/>
  <c r="AB2125" i="1" s="1"/>
  <c r="V693" i="1"/>
  <c r="W693" i="1" s="1"/>
  <c r="V1490" i="1"/>
  <c r="W1490" i="1" s="1"/>
  <c r="V2172" i="1"/>
  <c r="W2172" i="1" s="1"/>
  <c r="Z1952" i="1"/>
  <c r="Z2335" i="1"/>
  <c r="AA915" i="1"/>
  <c r="AA2434" i="1"/>
  <c r="Y2444" i="1"/>
  <c r="V2498" i="1"/>
  <c r="W2498" i="1" s="1"/>
  <c r="V1163" i="1"/>
  <c r="W1163" i="1" s="1"/>
  <c r="V1067" i="1"/>
  <c r="W1067" i="1" s="1"/>
  <c r="Z652" i="1"/>
  <c r="Y16" i="1"/>
  <c r="AB16" i="1" s="1"/>
  <c r="V698" i="1"/>
  <c r="W698" i="1" s="1"/>
  <c r="AA821" i="1"/>
  <c r="AA223" i="1"/>
  <c r="V505" i="1"/>
  <c r="W505" i="1" s="1"/>
  <c r="Z315" i="1"/>
  <c r="AA568" i="1"/>
  <c r="AA352" i="1"/>
  <c r="Y187" i="1"/>
  <c r="Z175" i="1"/>
  <c r="V531" i="1"/>
  <c r="W531" i="1" s="1"/>
  <c r="Z2161" i="1"/>
  <c r="AA1915" i="1"/>
  <c r="AA1868" i="1"/>
  <c r="Y2494" i="1"/>
  <c r="Y2418" i="1"/>
  <c r="Y2218" i="1"/>
  <c r="V1909" i="1"/>
  <c r="W1909" i="1" s="1"/>
  <c r="AA281" i="1"/>
  <c r="AA1197" i="1"/>
  <c r="V2149" i="1"/>
  <c r="W2149" i="1" s="1"/>
  <c r="Z1957" i="1"/>
  <c r="V1440" i="1"/>
  <c r="W1440" i="1" s="1"/>
  <c r="Z634" i="1"/>
  <c r="Y907" i="1"/>
  <c r="V1951" i="1"/>
  <c r="W1951" i="1" s="1"/>
  <c r="Z1055" i="1"/>
  <c r="AA622" i="1"/>
  <c r="V22" i="1"/>
  <c r="W22" i="1" s="1"/>
  <c r="Z2003" i="1"/>
  <c r="AA1552" i="1"/>
  <c r="AC1552" i="1" s="1"/>
  <c r="V1508" i="1"/>
  <c r="W1508" i="1" s="1"/>
  <c r="Y968" i="1"/>
  <c r="V622" i="1"/>
  <c r="W622" i="1" s="1"/>
  <c r="Z779" i="1"/>
  <c r="Y511" i="1"/>
  <c r="V809" i="1"/>
  <c r="W809" i="1" s="1"/>
  <c r="Z2468" i="1"/>
  <c r="Y2097" i="1"/>
  <c r="V1552" i="1"/>
  <c r="W1552" i="1" s="1"/>
  <c r="Y1874" i="1"/>
  <c r="AA1038" i="1"/>
  <c r="Z968" i="1"/>
  <c r="V779" i="1"/>
  <c r="W779" i="1" s="1"/>
  <c r="Y1957" i="1"/>
  <c r="Y1038" i="1"/>
  <c r="AB1038" i="1" s="1"/>
  <c r="Z85" i="1"/>
  <c r="V911" i="1"/>
  <c r="W911" i="1" s="1"/>
  <c r="Z2326" i="1"/>
  <c r="V1442" i="1"/>
  <c r="W1442" i="1" s="1"/>
  <c r="V521" i="1"/>
  <c r="W521" i="1" s="1"/>
  <c r="AA783" i="1"/>
  <c r="Z2100" i="1"/>
  <c r="Z1777" i="1"/>
  <c r="Y731" i="1"/>
  <c r="AA651" i="1"/>
  <c r="Z511" i="1"/>
  <c r="Z1571" i="1"/>
  <c r="V1888" i="1"/>
  <c r="W1888" i="1" s="1"/>
  <c r="Y2129" i="1"/>
  <c r="AB2129" i="1" s="1"/>
  <c r="V1515" i="1"/>
  <c r="W1515" i="1" s="1"/>
  <c r="Z1091" i="1"/>
  <c r="Y809" i="1"/>
  <c r="V144" i="1"/>
  <c r="W144" i="1" s="1"/>
  <c r="V1872" i="1"/>
  <c r="W1872" i="1" s="1"/>
  <c r="Y2003" i="1"/>
  <c r="AB2003" i="1" s="1"/>
  <c r="V1091" i="1"/>
  <c r="W1091" i="1" s="1"/>
  <c r="AA144" i="1"/>
  <c r="Z2444" i="1"/>
  <c r="Y1872" i="1"/>
  <c r="AB1872" i="1" s="1"/>
  <c r="Z2147" i="1"/>
  <c r="Z1378" i="1"/>
  <c r="AA634" i="1"/>
  <c r="AA907" i="1"/>
  <c r="Z554" i="1"/>
  <c r="Z102" i="1"/>
  <c r="Y278" i="1"/>
  <c r="V10" i="1"/>
  <c r="W10" i="1" s="1"/>
  <c r="Z1623" i="1"/>
  <c r="V1782" i="1"/>
  <c r="W1782" i="1" s="1"/>
  <c r="AA1623" i="1"/>
  <c r="Y634" i="1"/>
  <c r="V907" i="1"/>
  <c r="W907" i="1" s="1"/>
  <c r="Y149" i="1"/>
  <c r="Y2006" i="1"/>
  <c r="Z1554" i="1"/>
  <c r="Z2149" i="1"/>
  <c r="AB2149" i="1" s="1"/>
  <c r="Z1951" i="1"/>
  <c r="Z1988" i="1"/>
  <c r="Y1554" i="1"/>
  <c r="AA2003" i="1"/>
  <c r="AA779" i="1"/>
  <c r="V149" i="1"/>
  <c r="W149" i="1" s="1"/>
  <c r="Z149" i="1"/>
  <c r="V490" i="1"/>
  <c r="W490" i="1" s="1"/>
  <c r="AA808" i="1"/>
  <c r="V2147" i="1"/>
  <c r="W2147" i="1" s="1"/>
  <c r="Z129" i="1"/>
  <c r="V991" i="1"/>
  <c r="W991" i="1" s="1"/>
  <c r="Y1411" i="1"/>
  <c r="Z2454" i="1"/>
  <c r="Y1807" i="1"/>
  <c r="Y2135" i="1"/>
  <c r="V1086" i="1"/>
  <c r="W1086" i="1" s="1"/>
  <c r="V557" i="1"/>
  <c r="W557" i="1" s="1"/>
  <c r="Y622" i="1"/>
  <c r="Y2393" i="1"/>
  <c r="AB2393" i="1" s="1"/>
  <c r="Y215" i="1"/>
  <c r="Y172" i="1"/>
  <c r="AA1563" i="1"/>
  <c r="AA129" i="1"/>
  <c r="Y2335" i="1"/>
  <c r="AA1110" i="1"/>
  <c r="Z1262" i="1"/>
  <c r="Y186" i="1"/>
  <c r="Y2189" i="1"/>
  <c r="Y1602" i="1"/>
  <c r="AA215" i="1"/>
  <c r="AA2212" i="1"/>
  <c r="Z117" i="1"/>
  <c r="AA490" i="1"/>
  <c r="AA2468" i="1"/>
  <c r="AA1175" i="1"/>
  <c r="V1874" i="1"/>
  <c r="W1874" i="1" s="1"/>
  <c r="AA1570" i="1"/>
  <c r="Z731" i="1"/>
  <c r="AA765" i="1"/>
  <c r="AA290" i="1"/>
  <c r="AA991" i="1"/>
  <c r="Y1976" i="1"/>
  <c r="AA950" i="1"/>
  <c r="V2044" i="1"/>
  <c r="W2044" i="1" s="1"/>
  <c r="V2355" i="1"/>
  <c r="W2355" i="1" s="1"/>
  <c r="AA34" i="1"/>
  <c r="Y390" i="1"/>
  <c r="Z1513" i="1"/>
  <c r="Y258" i="1"/>
  <c r="Z769" i="1"/>
  <c r="AA1408" i="1"/>
  <c r="Z2299" i="1"/>
  <c r="AA509" i="1"/>
  <c r="Y845" i="1"/>
  <c r="Y1648" i="1"/>
  <c r="Z2276" i="1"/>
  <c r="AA520" i="1"/>
  <c r="V44" i="1"/>
  <c r="W44" i="1" s="1"/>
  <c r="Z622" i="1"/>
  <c r="AA2411" i="1"/>
  <c r="V1090" i="1"/>
  <c r="W1090" i="1" s="1"/>
  <c r="Y62" i="1"/>
  <c r="Y2187" i="1"/>
  <c r="AB2187" i="1" s="1"/>
  <c r="AA1584" i="1"/>
  <c r="Y1188" i="1"/>
  <c r="Z1111" i="1"/>
  <c r="V321" i="1"/>
  <c r="W321" i="1" s="1"/>
  <c r="Y144" i="1"/>
  <c r="V2427" i="1"/>
  <c r="W2427" i="1" s="1"/>
  <c r="Z200" i="1"/>
  <c r="Z1484" i="1"/>
  <c r="V2187" i="1"/>
  <c r="W2187" i="1" s="1"/>
  <c r="Z1422" i="1"/>
  <c r="AA1229" i="1"/>
  <c r="AA384" i="1"/>
  <c r="V406" i="1"/>
  <c r="W406" i="1" s="1"/>
  <c r="Z229" i="1"/>
  <c r="Z341" i="1"/>
  <c r="AA567" i="1"/>
  <c r="AA901" i="1"/>
  <c r="Z204" i="1"/>
  <c r="Z1411" i="1"/>
  <c r="V737" i="1"/>
  <c r="W737" i="1" s="1"/>
  <c r="AA380" i="1"/>
  <c r="Z1135" i="1"/>
  <c r="AA1394" i="1"/>
  <c r="V1222" i="1"/>
  <c r="W1222" i="1" s="1"/>
  <c r="Z1144" i="1"/>
  <c r="V81" i="1"/>
  <c r="W81" i="1" s="1"/>
  <c r="Y1000" i="1"/>
  <c r="Y946" i="1"/>
  <c r="Z1233" i="1"/>
  <c r="Y594" i="1"/>
  <c r="AA1891" i="1"/>
  <c r="V1715" i="1"/>
  <c r="W1715" i="1" s="1"/>
  <c r="Z423" i="1"/>
  <c r="Z1735" i="1"/>
  <c r="V1566" i="1"/>
  <c r="W1566" i="1" s="1"/>
  <c r="V977" i="1"/>
  <c r="W977" i="1" s="1"/>
  <c r="Z1654" i="1"/>
  <c r="Y484" i="1"/>
  <c r="Y274" i="1"/>
  <c r="V1819" i="1"/>
  <c r="W1819" i="1" s="1"/>
  <c r="V253" i="1"/>
  <c r="W253" i="1" s="1"/>
  <c r="Y1450" i="1"/>
  <c r="V530" i="1"/>
  <c r="W530" i="1" s="1"/>
  <c r="Y1592" i="1"/>
  <c r="Y1711" i="1"/>
  <c r="AA28" i="1"/>
  <c r="V2494" i="1"/>
  <c r="W2494" i="1" s="1"/>
  <c r="Y602" i="1"/>
  <c r="Z1340" i="1"/>
  <c r="Z1034" i="1"/>
  <c r="Z763" i="1"/>
  <c r="Z1662" i="1"/>
  <c r="Z654" i="1"/>
  <c r="AA1173" i="1"/>
  <c r="AA477" i="1"/>
  <c r="Z109" i="1"/>
  <c r="Y473" i="1"/>
  <c r="AA2277" i="1"/>
  <c r="AA635" i="1"/>
  <c r="Y1682" i="1"/>
  <c r="AB1682" i="1" s="1"/>
  <c r="V1311" i="1"/>
  <c r="W1311" i="1" s="1"/>
  <c r="Y939" i="1"/>
  <c r="AA1968" i="1"/>
  <c r="AA788" i="1"/>
  <c r="Z2122" i="1"/>
  <c r="AA1549" i="1"/>
  <c r="Z9" i="1"/>
  <c r="Z905" i="1"/>
  <c r="V953" i="1"/>
  <c r="W953" i="1" s="1"/>
  <c r="Y1709" i="1"/>
  <c r="Z1982" i="1"/>
  <c r="AA351" i="1"/>
  <c r="Y853" i="1"/>
  <c r="AA1884" i="1"/>
  <c r="V1149" i="1"/>
  <c r="W1149" i="1" s="1"/>
  <c r="AA953" i="1"/>
  <c r="Z1820" i="1"/>
  <c r="Y467" i="1"/>
  <c r="Y1047" i="1"/>
  <c r="Y1434" i="1"/>
  <c r="Y120" i="1"/>
  <c r="AA908" i="1"/>
  <c r="Y953" i="1"/>
  <c r="AA913" i="1"/>
  <c r="AA713" i="1"/>
  <c r="V1877" i="1"/>
  <c r="W1877" i="1" s="1"/>
  <c r="Y769" i="1"/>
  <c r="Z524" i="1"/>
  <c r="Y1458" i="1"/>
  <c r="V1592" i="1"/>
  <c r="W1592" i="1" s="1"/>
  <c r="V1461" i="1"/>
  <c r="W1461" i="1" s="1"/>
  <c r="AA120" i="1"/>
  <c r="Z1642" i="1"/>
  <c r="AA676" i="1"/>
  <c r="Z1117" i="1"/>
  <c r="V760" i="1"/>
  <c r="W760" i="1" s="1"/>
  <c r="Y2178" i="1"/>
  <c r="V1642" i="1"/>
  <c r="W1642" i="1" s="1"/>
  <c r="V763" i="1"/>
  <c r="W763" i="1" s="1"/>
  <c r="AA2165" i="1"/>
  <c r="Y2290" i="1"/>
  <c r="V2279" i="1"/>
  <c r="W2279" i="1" s="1"/>
  <c r="V506" i="1"/>
  <c r="W506" i="1" s="1"/>
  <c r="Z44" i="1"/>
  <c r="Y2126" i="1"/>
  <c r="AA776" i="1"/>
  <c r="Y427" i="1"/>
  <c r="Z818" i="1"/>
  <c r="V1061" i="1"/>
  <c r="W1061" i="1" s="1"/>
  <c r="V1972" i="1"/>
  <c r="W1972" i="1" s="1"/>
  <c r="Z348" i="1"/>
  <c r="AA2372" i="1"/>
  <c r="AA1164" i="1"/>
  <c r="AA1272" i="1"/>
  <c r="Z1014" i="1"/>
  <c r="Z798" i="1"/>
  <c r="AA937" i="1"/>
  <c r="Y1241" i="1"/>
  <c r="Y1676" i="1"/>
  <c r="AB1676" i="1" s="1"/>
  <c r="Y2266" i="1"/>
  <c r="AA430" i="1"/>
  <c r="AA1586" i="1"/>
  <c r="V1454" i="1"/>
  <c r="W1454" i="1" s="1"/>
  <c r="V1655" i="1"/>
  <c r="W1655" i="1" s="1"/>
  <c r="AA1026" i="1"/>
  <c r="Y2504" i="1"/>
  <c r="V2070" i="1"/>
  <c r="W2070" i="1" s="1"/>
  <c r="AA1205" i="1"/>
  <c r="Z479" i="1"/>
  <c r="Z1021" i="1"/>
  <c r="V1520" i="1"/>
  <c r="W1520" i="1" s="1"/>
  <c r="Z96" i="1"/>
  <c r="AA1629" i="1"/>
  <c r="Y1390" i="1"/>
  <c r="Y1806" i="1"/>
  <c r="V57" i="1"/>
  <c r="W57" i="1" s="1"/>
  <c r="V2369" i="1"/>
  <c r="W2369" i="1" s="1"/>
  <c r="V325" i="1"/>
  <c r="W325" i="1" s="1"/>
  <c r="Y123" i="1"/>
  <c r="AB123" i="1" s="1"/>
  <c r="AC123" i="1" s="1"/>
  <c r="AA1174" i="1"/>
  <c r="AA1475" i="1"/>
  <c r="Y662" i="1"/>
  <c r="Z133" i="1"/>
  <c r="AA1123" i="1"/>
  <c r="AA932" i="1"/>
  <c r="Z1512" i="1"/>
  <c r="V132" i="1"/>
  <c r="W132" i="1" s="1"/>
  <c r="V1986" i="1"/>
  <c r="W1986" i="1" s="1"/>
  <c r="AA2337" i="1"/>
  <c r="Y543" i="1"/>
  <c r="AB543" i="1" s="1"/>
  <c r="V1586" i="1"/>
  <c r="W1586" i="1" s="1"/>
  <c r="AA404" i="1"/>
  <c r="Z1130" i="1"/>
  <c r="AA1351" i="1"/>
  <c r="AA1504" i="1"/>
  <c r="Z507" i="1"/>
  <c r="Z1579" i="1"/>
  <c r="AA502" i="1"/>
  <c r="Z1338" i="1"/>
  <c r="AA1213" i="1"/>
  <c r="Z1393" i="1"/>
  <c r="Y1618" i="1"/>
  <c r="Z633" i="1"/>
  <c r="AA179" i="1"/>
  <c r="Y838" i="1"/>
  <c r="AB838" i="1" s="1"/>
  <c r="Y556" i="1"/>
  <c r="V2064" i="1"/>
  <c r="W2064" i="1" s="1"/>
  <c r="Z397" i="1"/>
  <c r="Z1586" i="1"/>
  <c r="V766" i="1"/>
  <c r="W766" i="1" s="1"/>
  <c r="AA355" i="1"/>
  <c r="Y738" i="1"/>
  <c r="AB738" i="1" s="1"/>
  <c r="AC738" i="1" s="1"/>
  <c r="Y1608" i="1"/>
  <c r="AB1608" i="1" s="1"/>
  <c r="Y1284" i="1"/>
  <c r="AB1284" i="1" s="1"/>
  <c r="Z1497" i="1"/>
  <c r="Z250" i="1"/>
  <c r="Z1223" i="1"/>
  <c r="AA2105" i="1"/>
  <c r="V174" i="1"/>
  <c r="W174" i="1" s="1"/>
  <c r="Z1612" i="1"/>
  <c r="Z2191" i="1"/>
  <c r="Z57" i="1"/>
  <c r="AA1223" i="1"/>
  <c r="AA2264" i="1"/>
  <c r="Y1150" i="1"/>
  <c r="Y280" i="1"/>
  <c r="V544" i="1"/>
  <c r="W544" i="1" s="1"/>
  <c r="AA2307" i="1"/>
  <c r="Y355" i="1"/>
  <c r="AA701" i="1"/>
  <c r="AC701" i="1" s="1"/>
  <c r="Z1406" i="1"/>
  <c r="AA1254" i="1"/>
  <c r="V1304" i="1"/>
  <c r="W1304" i="1" s="1"/>
  <c r="AA1993" i="1"/>
  <c r="Y653" i="1"/>
  <c r="V997" i="1"/>
  <c r="W997" i="1" s="1"/>
  <c r="AA544" i="1"/>
  <c r="AA1100" i="1"/>
  <c r="Z379" i="1"/>
  <c r="Y2267" i="1"/>
  <c r="V1765" i="1"/>
  <c r="W1765" i="1" s="1"/>
  <c r="Z1744" i="1"/>
  <c r="V2488" i="1"/>
  <c r="W2488" i="1" s="1"/>
  <c r="V373" i="1"/>
  <c r="W373" i="1" s="1"/>
  <c r="V1359" i="1"/>
  <c r="W1359" i="1" s="1"/>
  <c r="Z2317" i="1"/>
  <c r="V828" i="1"/>
  <c r="W828" i="1" s="1"/>
  <c r="Y1457" i="1"/>
  <c r="Z314" i="1"/>
  <c r="AA863" i="1"/>
  <c r="AA2340" i="1"/>
  <c r="Z997" i="1"/>
  <c r="AA350" i="1"/>
  <c r="AA1887" i="1"/>
  <c r="AA817" i="1"/>
  <c r="V1557" i="1"/>
  <c r="W1557" i="1" s="1"/>
  <c r="Y2033" i="1"/>
  <c r="AB2033" i="1" s="1"/>
  <c r="AA556" i="1"/>
  <c r="AA1226" i="1"/>
  <c r="Y194" i="1"/>
  <c r="Y2133" i="1"/>
  <c r="V89" i="1"/>
  <c r="W89" i="1" s="1"/>
  <c r="Z2457" i="1"/>
  <c r="Y1855" i="1"/>
  <c r="V1278" i="1"/>
  <c r="W1278" i="1" s="1"/>
  <c r="Y1496" i="1"/>
  <c r="AA164" i="1"/>
  <c r="V1094" i="1"/>
  <c r="W1094" i="1" s="1"/>
  <c r="Z586" i="1"/>
  <c r="AA1898" i="1"/>
  <c r="Z1804" i="1"/>
  <c r="V2331" i="1"/>
  <c r="W2331" i="1" s="1"/>
  <c r="Y954" i="1"/>
  <c r="Y1240" i="1"/>
  <c r="V699" i="1"/>
  <c r="W699" i="1" s="1"/>
  <c r="AA914" i="1"/>
  <c r="V1366" i="1"/>
  <c r="W1366" i="1" s="1"/>
  <c r="Y1941" i="1"/>
  <c r="V2171" i="1"/>
  <c r="W2171" i="1" s="1"/>
  <c r="AA322" i="1"/>
  <c r="Y1524" i="1"/>
  <c r="V1724" i="1"/>
  <c r="W1724" i="1" s="1"/>
  <c r="Y1658" i="1"/>
  <c r="Z1270" i="1"/>
  <c r="Y1892" i="1"/>
  <c r="AA495" i="1"/>
  <c r="V206" i="1"/>
  <c r="W206" i="1" s="1"/>
  <c r="Z1977" i="1"/>
  <c r="Z1999" i="1"/>
  <c r="Y322" i="1"/>
  <c r="AB322" i="1" s="1"/>
  <c r="V1846" i="1"/>
  <c r="W1846" i="1" s="1"/>
  <c r="V1579" i="1"/>
  <c r="W1579" i="1" s="1"/>
  <c r="V415" i="1"/>
  <c r="W415" i="1" s="1"/>
  <c r="Y2482" i="1"/>
  <c r="Z1578" i="1"/>
  <c r="Y711" i="1"/>
  <c r="Z401" i="1"/>
  <c r="V1377" i="1"/>
  <c r="W1377" i="1" s="1"/>
  <c r="V1486" i="1"/>
  <c r="W1486" i="1" s="1"/>
  <c r="AA1286" i="1"/>
  <c r="V285" i="1"/>
  <c r="W285" i="1" s="1"/>
  <c r="V1815" i="1"/>
  <c r="W1815" i="1" s="1"/>
  <c r="AA1691" i="1"/>
  <c r="Y1224" i="1"/>
  <c r="AB1224" i="1" s="1"/>
  <c r="Y2075" i="1"/>
  <c r="V615" i="1"/>
  <c r="W615" i="1" s="1"/>
  <c r="AA1446" i="1"/>
  <c r="Z285" i="1"/>
  <c r="V912" i="1"/>
  <c r="W912" i="1" s="1"/>
  <c r="Y1749" i="1"/>
  <c r="AA494" i="1"/>
  <c r="V1496" i="1"/>
  <c r="W1496" i="1" s="1"/>
  <c r="Y1406" i="1"/>
  <c r="AB1406" i="1" s="1"/>
  <c r="AA377" i="1"/>
  <c r="Z1751" i="1"/>
  <c r="AA1749" i="1"/>
  <c r="AA1327" i="1"/>
  <c r="V726" i="1"/>
  <c r="W726" i="1" s="1"/>
  <c r="Y673" i="1"/>
  <c r="V2509" i="1"/>
  <c r="W2509" i="1" s="1"/>
  <c r="Z1330" i="1"/>
  <c r="Z1873" i="1"/>
  <c r="AA848" i="1"/>
  <c r="Y1770" i="1"/>
  <c r="AA200" i="1"/>
  <c r="Z2117" i="1"/>
  <c r="AA1554" i="1"/>
  <c r="Z646" i="1"/>
  <c r="Y10" i="1"/>
  <c r="V1953" i="1"/>
  <c r="W1953" i="1" s="1"/>
  <c r="AA511" i="1"/>
  <c r="Z509" i="1"/>
  <c r="Z2343" i="1"/>
  <c r="V129" i="1"/>
  <c r="W129" i="1" s="1"/>
  <c r="V1535" i="1"/>
  <c r="W1535" i="1" s="1"/>
  <c r="AA2463" i="1"/>
  <c r="AA2334" i="1"/>
  <c r="V948" i="1"/>
  <c r="W948" i="1" s="1"/>
  <c r="AA2001" i="1"/>
  <c r="AA971" i="1"/>
  <c r="AA550" i="1"/>
  <c r="V2212" i="1"/>
  <c r="W2212" i="1" s="1"/>
  <c r="Z1467" i="1"/>
  <c r="Z490" i="1"/>
  <c r="V2468" i="1"/>
  <c r="W2468" i="1" s="1"/>
  <c r="AA1684" i="1"/>
  <c r="Z1874" i="1"/>
  <c r="Z409" i="1"/>
  <c r="Y783" i="1"/>
  <c r="V2023" i="1"/>
  <c r="W2023" i="1" s="1"/>
  <c r="Y1570" i="1"/>
  <c r="AB1570" i="1" s="1"/>
  <c r="AC1570" i="1" s="1"/>
  <c r="V1528" i="1"/>
  <c r="W1528" i="1" s="1"/>
  <c r="V1595" i="1"/>
  <c r="W1595" i="1" s="1"/>
  <c r="Y950" i="1"/>
  <c r="AB950" i="1" s="1"/>
  <c r="V374" i="1"/>
  <c r="W374" i="1" s="1"/>
  <c r="Z1157" i="1"/>
  <c r="V652" i="1"/>
  <c r="W652" i="1" s="1"/>
  <c r="AA305" i="1"/>
  <c r="Z1838" i="1"/>
  <c r="Z137" i="1"/>
  <c r="Y482" i="1"/>
  <c r="Y1408" i="1"/>
  <c r="Y1527" i="1"/>
  <c r="AA1253" i="1"/>
  <c r="V646" i="1"/>
  <c r="W646" i="1" s="1"/>
  <c r="Z926" i="1"/>
  <c r="Z1271" i="1"/>
  <c r="Y520" i="1"/>
  <c r="AB520" i="1" s="1"/>
  <c r="Z288" i="1"/>
  <c r="Y1777" i="1"/>
  <c r="AB1777" i="1" s="1"/>
  <c r="V1487" i="1"/>
  <c r="W1487" i="1" s="1"/>
  <c r="Z678" i="1"/>
  <c r="AA13" i="1"/>
  <c r="AA2346" i="1"/>
  <c r="AA1648" i="1"/>
  <c r="AA1616" i="1"/>
  <c r="Y1111" i="1"/>
  <c r="Y538" i="1"/>
  <c r="Y85" i="1"/>
  <c r="AA2149" i="1"/>
  <c r="AC2149" i="1" s="1"/>
  <c r="Y750" i="1"/>
  <c r="AA103" i="1"/>
  <c r="Z1824" i="1"/>
  <c r="AB1824" i="1" s="1"/>
  <c r="AA2174" i="1"/>
  <c r="Y737" i="1"/>
  <c r="Y1372" i="1"/>
  <c r="AB1372" i="1" s="1"/>
  <c r="V1305" i="1"/>
  <c r="W1305" i="1" s="1"/>
  <c r="Z1045" i="1"/>
  <c r="Z1253" i="1"/>
  <c r="Z1563" i="1"/>
  <c r="V1139" i="1"/>
  <c r="W1139" i="1" s="1"/>
  <c r="Z545" i="1"/>
  <c r="AA257" i="1"/>
  <c r="V1250" i="1"/>
  <c r="W1250" i="1" s="1"/>
  <c r="Y380" i="1"/>
  <c r="Y2278" i="1"/>
  <c r="Y2115" i="1"/>
  <c r="Z1211" i="1"/>
  <c r="V802" i="1"/>
  <c r="W802" i="1" s="1"/>
  <c r="Z81" i="1"/>
  <c r="Z1000" i="1"/>
  <c r="V184" i="1"/>
  <c r="W184" i="1" s="1"/>
  <c r="AA693" i="1"/>
  <c r="AA356" i="1"/>
  <c r="Y2357" i="1"/>
  <c r="V1563" i="1"/>
  <c r="W1563" i="1" s="1"/>
  <c r="AA423" i="1"/>
  <c r="Z1884" i="1"/>
  <c r="Z1945" i="1"/>
  <c r="V1378" i="1"/>
  <c r="W1378" i="1" s="1"/>
  <c r="V2164" i="1"/>
  <c r="W2164" i="1" s="1"/>
  <c r="Z1222" i="1"/>
  <c r="Z19" i="1"/>
  <c r="Y1900" i="1"/>
  <c r="V1736" i="1"/>
  <c r="W1736" i="1" s="1"/>
  <c r="AA1718" i="1"/>
  <c r="Y889" i="1"/>
  <c r="AB889" i="1" s="1"/>
  <c r="Z1968" i="1"/>
  <c r="Y1953" i="1"/>
  <c r="V49" i="1"/>
  <c r="W49" i="1" s="1"/>
  <c r="Y1959" i="1"/>
  <c r="Y1271" i="1"/>
  <c r="Z1494" i="1"/>
  <c r="Z2034" i="1"/>
  <c r="V271" i="1"/>
  <c r="W271" i="1" s="1"/>
  <c r="AA2065" i="1"/>
  <c r="V545" i="1"/>
  <c r="W545" i="1" s="1"/>
  <c r="AA1566" i="1"/>
  <c r="V1982" i="1"/>
  <c r="W1982" i="1" s="1"/>
  <c r="AA207" i="1"/>
  <c r="AA2206" i="1"/>
  <c r="Y2277" i="1"/>
  <c r="V635" i="1"/>
  <c r="W635" i="1" s="1"/>
  <c r="Y1950" i="1"/>
  <c r="AB1950" i="1" s="1"/>
  <c r="AC1950" i="1" s="1"/>
  <c r="Z2011" i="1"/>
  <c r="AA1290" i="1"/>
  <c r="V270" i="1"/>
  <c r="W270" i="1" s="1"/>
  <c r="Y788" i="1"/>
  <c r="AB788" i="1" s="1"/>
  <c r="V1651" i="1"/>
  <c r="W1651" i="1" s="1"/>
  <c r="AA2480" i="1"/>
  <c r="Y2011" i="1"/>
  <c r="AA191" i="1"/>
  <c r="AA920" i="1"/>
  <c r="AA2115" i="1"/>
  <c r="V2471" i="1"/>
  <c r="W2471" i="1" s="1"/>
  <c r="Y978" i="1"/>
  <c r="AB978" i="1" s="1"/>
  <c r="Y203" i="1"/>
  <c r="Y177" i="1"/>
  <c r="AA40" i="1"/>
  <c r="Z814" i="1"/>
  <c r="Z1498" i="1"/>
  <c r="V300" i="1"/>
  <c r="W300" i="1" s="1"/>
  <c r="V575" i="1"/>
  <c r="W575" i="1" s="1"/>
  <c r="V2363" i="1"/>
  <c r="W2363" i="1" s="1"/>
  <c r="Y1585" i="1"/>
  <c r="Y331" i="1"/>
  <c r="V1290" i="1"/>
  <c r="W1290" i="1" s="1"/>
  <c r="Z1267" i="1"/>
  <c r="AA852" i="1"/>
  <c r="AA1755" i="1"/>
  <c r="Z698" i="1"/>
  <c r="AA1407" i="1"/>
  <c r="Y91" i="1"/>
  <c r="AB91" i="1" s="1"/>
  <c r="V1527" i="1"/>
  <c r="W1527" i="1" s="1"/>
  <c r="AA2026" i="1"/>
  <c r="V1884" i="1"/>
  <c r="W1884" i="1" s="1"/>
  <c r="Y603" i="1"/>
  <c r="V676" i="1"/>
  <c r="W676" i="1" s="1"/>
  <c r="Y502" i="1"/>
  <c r="V908" i="1"/>
  <c r="W908" i="1" s="1"/>
  <c r="Y2430" i="1"/>
  <c r="Y1269" i="1"/>
  <c r="Y763" i="1"/>
  <c r="V2330" i="1"/>
  <c r="W2330" i="1" s="1"/>
  <c r="Y2328" i="1"/>
  <c r="AB2328" i="1" s="1"/>
  <c r="AA1972" i="1"/>
  <c r="Y1251" i="1"/>
  <c r="Y195" i="1"/>
  <c r="Z2419" i="1"/>
  <c r="AA332" i="1"/>
  <c r="AA217" i="1"/>
  <c r="V1264" i="1"/>
  <c r="W1264" i="1" s="1"/>
  <c r="AA1906" i="1"/>
  <c r="AA1767" i="1"/>
  <c r="Y1154" i="1"/>
  <c r="Y2272" i="1"/>
  <c r="Z776" i="1"/>
  <c r="Y1272" i="1"/>
  <c r="AB1272" i="1" s="1"/>
  <c r="AC1272" i="1" s="1"/>
  <c r="V1014" i="1"/>
  <c r="W1014" i="1" s="1"/>
  <c r="AA1165" i="1"/>
  <c r="V1372" i="1"/>
  <c r="W1372" i="1" s="1"/>
  <c r="Y654" i="1"/>
  <c r="AA2304" i="1"/>
  <c r="Z1030" i="1"/>
  <c r="V2094" i="1"/>
  <c r="W2094" i="1" s="1"/>
  <c r="Z2067" i="1"/>
  <c r="Y2184" i="1"/>
  <c r="Z1975" i="1"/>
  <c r="V910" i="1"/>
  <c r="W910" i="1" s="1"/>
  <c r="Z2504" i="1"/>
  <c r="AB2504" i="1" s="1"/>
  <c r="Z228" i="1"/>
  <c r="V262" i="1"/>
  <c r="W262" i="1" s="1"/>
  <c r="V880" i="1"/>
  <c r="W880" i="1" s="1"/>
  <c r="V350" i="1"/>
  <c r="W350" i="1" s="1"/>
  <c r="V170" i="1"/>
  <c r="W170" i="1" s="1"/>
  <c r="AA1678" i="1"/>
  <c r="Y1180" i="1"/>
  <c r="Z1834" i="1"/>
  <c r="Y2046" i="1"/>
  <c r="Y608" i="1"/>
  <c r="Y2369" i="1"/>
  <c r="AA414" i="1"/>
  <c r="Z173" i="1"/>
  <c r="Y1805" i="1"/>
  <c r="AB1805" i="1" s="1"/>
  <c r="AC1805" i="1" s="1"/>
  <c r="AA2235" i="1"/>
  <c r="AA1312" i="1"/>
  <c r="Y78" i="1"/>
  <c r="Z2004" i="1"/>
  <c r="AA2322" i="1"/>
  <c r="Z2127" i="1"/>
  <c r="V58" i="1"/>
  <c r="W58" i="1" s="1"/>
  <c r="Y2137" i="1"/>
  <c r="Z1475" i="1"/>
  <c r="Y1678" i="1"/>
  <c r="Z2259" i="1"/>
  <c r="V695" i="1"/>
  <c r="W695" i="1" s="1"/>
  <c r="AA1029" i="1"/>
  <c r="AA96" i="1"/>
  <c r="Z1923" i="1"/>
  <c r="Z639" i="1"/>
  <c r="Z447" i="1"/>
  <c r="V82" i="1"/>
  <c r="W82" i="1" s="1"/>
  <c r="V1530" i="1"/>
  <c r="W1530" i="1" s="1"/>
  <c r="Z1213" i="1"/>
  <c r="Y2007" i="1"/>
  <c r="AB2007" i="1" s="1"/>
  <c r="Y1990" i="1"/>
  <c r="Z1399" i="1"/>
  <c r="Z179" i="1"/>
  <c r="Y1094" i="1"/>
  <c r="V822" i="1"/>
  <c r="W822" i="1" s="1"/>
  <c r="AA1136" i="1"/>
  <c r="AA773" i="1"/>
  <c r="V2078" i="1"/>
  <c r="W2078" i="1" s="1"/>
  <c r="Y1082" i="1"/>
  <c r="AB1082" i="1" s="1"/>
  <c r="Z1155" i="1"/>
  <c r="Z956" i="1"/>
  <c r="Z2185" i="1"/>
  <c r="V1975" i="1"/>
  <c r="W1975" i="1" s="1"/>
  <c r="Z877" i="1"/>
  <c r="V47" i="1"/>
  <c r="W47" i="1" s="1"/>
  <c r="Z1629" i="1"/>
  <c r="Y2105" i="1"/>
  <c r="Z1898" i="1"/>
  <c r="Z1454" i="1"/>
  <c r="Y879" i="1"/>
  <c r="AB879" i="1" s="1"/>
  <c r="Z78" i="1"/>
  <c r="V1810" i="1"/>
  <c r="W1810" i="1" s="1"/>
  <c r="AA2495" i="1"/>
  <c r="Y495" i="1"/>
  <c r="V903" i="1"/>
  <c r="W903" i="1" s="1"/>
  <c r="AA551" i="1"/>
  <c r="V1100" i="1"/>
  <c r="W1100" i="1" s="1"/>
  <c r="Z922" i="1"/>
  <c r="Z562" i="1"/>
  <c r="AA988" i="1"/>
  <c r="V158" i="1"/>
  <c r="W158" i="1" s="1"/>
  <c r="Y2086" i="1"/>
  <c r="V1894" i="1"/>
  <c r="W1894" i="1" s="1"/>
  <c r="V616" i="1"/>
  <c r="W616" i="1" s="1"/>
  <c r="AA280" i="1"/>
  <c r="Z1073" i="1"/>
  <c r="AA1511" i="1"/>
  <c r="Y508" i="1"/>
  <c r="AB508" i="1" s="1"/>
  <c r="Z2267" i="1"/>
  <c r="Z1095" i="1"/>
  <c r="AA2210" i="1"/>
  <c r="Z1860" i="1"/>
  <c r="Z412" i="1"/>
  <c r="V836" i="1"/>
  <c r="W836" i="1" s="1"/>
  <c r="AA1627" i="1"/>
  <c r="AA128" i="1"/>
  <c r="AA318" i="1"/>
  <c r="Z31" i="1"/>
  <c r="AA429" i="1"/>
  <c r="Z2081" i="1"/>
  <c r="AA171" i="1"/>
  <c r="Y24" i="1"/>
  <c r="Z1360" i="1"/>
  <c r="V934" i="1"/>
  <c r="W934" i="1" s="1"/>
  <c r="Y2080" i="1"/>
  <c r="AB2080" i="1" s="1"/>
  <c r="Z1235" i="1"/>
  <c r="Z1855" i="1"/>
  <c r="Y1889" i="1"/>
  <c r="AA1324" i="1"/>
  <c r="AA1628" i="1"/>
  <c r="AA6" i="1"/>
  <c r="Z1792" i="1"/>
  <c r="Z1997" i="1"/>
  <c r="V173" i="1"/>
  <c r="W173" i="1" s="1"/>
  <c r="Y1971" i="1"/>
  <c r="AB1971" i="1" s="1"/>
  <c r="Z468" i="1"/>
  <c r="AA507" i="1"/>
  <c r="Y598" i="1"/>
  <c r="V1263" i="1"/>
  <c r="W1263" i="1" s="1"/>
  <c r="Z1079" i="1"/>
  <c r="V2497" i="1"/>
  <c r="W2497" i="1" s="1"/>
  <c r="Z873" i="1"/>
  <c r="Y1393" i="1"/>
  <c r="V1150" i="1"/>
  <c r="W1150" i="1" s="1"/>
  <c r="Z914" i="1"/>
  <c r="Z753" i="1"/>
  <c r="AA1455" i="1"/>
  <c r="Y1883" i="1"/>
  <c r="AB1883" i="1" s="1"/>
  <c r="V6" i="1"/>
  <c r="W6" i="1" s="1"/>
  <c r="Y1933" i="1"/>
  <c r="AB1933" i="1" s="1"/>
  <c r="AA193" i="1"/>
  <c r="Y1205" i="1"/>
  <c r="AB1205" i="1" s="1"/>
  <c r="AC1205" i="1" s="1"/>
  <c r="Z2101" i="1"/>
  <c r="Z755" i="1"/>
  <c r="V1029" i="1"/>
  <c r="W1029" i="1" s="1"/>
  <c r="Y121" i="1"/>
  <c r="AB121" i="1" s="1"/>
  <c r="Z2136" i="1"/>
  <c r="V112" i="1"/>
  <c r="W112" i="1" s="1"/>
  <c r="AA201" i="1"/>
  <c r="V2353" i="1"/>
  <c r="W2353" i="1" s="1"/>
  <c r="Y1714" i="1"/>
  <c r="AA868" i="1"/>
  <c r="V2482" i="1"/>
  <c r="W2482" i="1" s="1"/>
  <c r="AA1258" i="1"/>
  <c r="Z735" i="1"/>
  <c r="AA625" i="1"/>
  <c r="Z1181" i="1"/>
  <c r="Z1486" i="1"/>
  <c r="Y2413" i="1"/>
  <c r="AB2413" i="1" s="1"/>
  <c r="Z708" i="1"/>
  <c r="Z1892" i="1"/>
  <c r="AA1756" i="1"/>
  <c r="Y68" i="1"/>
  <c r="V2234" i="1"/>
  <c r="W2234" i="1" s="1"/>
  <c r="V1416" i="1"/>
  <c r="W1416" i="1" s="1"/>
  <c r="Y369" i="1"/>
  <c r="AB369" i="1" s="1"/>
  <c r="AA708" i="1"/>
  <c r="V1677" i="1"/>
  <c r="W1677" i="1" s="1"/>
  <c r="V1492" i="1"/>
  <c r="W1492" i="1" s="1"/>
  <c r="Z469" i="1"/>
  <c r="V1134" i="1"/>
  <c r="W1134" i="1" s="1"/>
  <c r="AA615" i="1"/>
  <c r="Y424" i="1"/>
  <c r="Y1401" i="1"/>
  <c r="Y188" i="1"/>
  <c r="Y707" i="1"/>
  <c r="AB707" i="1" s="1"/>
  <c r="AA2198" i="1"/>
  <c r="Z550" i="1"/>
  <c r="Y22" i="1"/>
  <c r="Y2324" i="1"/>
  <c r="V387" i="1"/>
  <c r="W387" i="1" s="1"/>
  <c r="AA1674" i="1"/>
  <c r="AA750" i="1"/>
  <c r="Z1391" i="1"/>
  <c r="Y2509" i="1"/>
  <c r="Y842" i="1"/>
  <c r="AA10" i="1"/>
  <c r="AA1739" i="1"/>
  <c r="Y651" i="1"/>
  <c r="V1484" i="1"/>
  <c r="W1484" i="1" s="1"/>
  <c r="V1760" i="1"/>
  <c r="W1760" i="1" s="1"/>
  <c r="Y129" i="1"/>
  <c r="AB129" i="1" s="1"/>
  <c r="AC129" i="1" s="1"/>
  <c r="Y765" i="1"/>
  <c r="AB765" i="1" s="1"/>
  <c r="Z1648" i="1"/>
  <c r="Z2334" i="1"/>
  <c r="Z1032" i="1"/>
  <c r="V1188" i="1"/>
  <c r="W1188" i="1" s="1"/>
  <c r="V835" i="1"/>
  <c r="W835" i="1" s="1"/>
  <c r="AA840" i="1"/>
  <c r="AA1233" i="1"/>
  <c r="Z2008" i="1"/>
  <c r="Y550" i="1"/>
  <c r="AB550" i="1" s="1"/>
  <c r="AC550" i="1" s="1"/>
  <c r="Y2468" i="1"/>
  <c r="AB2468" i="1" s="1"/>
  <c r="AC2468" i="1" s="1"/>
  <c r="AA336" i="1"/>
  <c r="AA1874" i="1"/>
  <c r="AA389" i="1"/>
  <c r="Y1378" i="1"/>
  <c r="V1500" i="1"/>
  <c r="W1500" i="1" s="1"/>
  <c r="AA923" i="1"/>
  <c r="Y1819" i="1"/>
  <c r="Z453" i="1"/>
  <c r="V1938" i="1"/>
  <c r="W1938" i="1" s="1"/>
  <c r="V1122" i="1"/>
  <c r="W1122" i="1" s="1"/>
  <c r="Z2134" i="1"/>
  <c r="V1822" i="1"/>
  <c r="W1822" i="1" s="1"/>
  <c r="Y236" i="1"/>
  <c r="AB236" i="1" s="1"/>
  <c r="AC236" i="1" s="1"/>
  <c r="Y1018" i="1"/>
  <c r="AA514" i="1"/>
  <c r="Z482" i="1"/>
  <c r="AA1835" i="1"/>
  <c r="V477" i="1"/>
  <c r="W477" i="1" s="1"/>
  <c r="V1337" i="1"/>
  <c r="W1337" i="1" s="1"/>
  <c r="Z979" i="1"/>
  <c r="Z1776" i="1"/>
  <c r="V157" i="1"/>
  <c r="W157" i="1" s="1"/>
  <c r="Y2057" i="1"/>
  <c r="AB2057" i="1" s="1"/>
  <c r="AC2057" i="1" s="1"/>
  <c r="AA661" i="1"/>
  <c r="Y1508" i="1"/>
  <c r="Z1325" i="1"/>
  <c r="Z41" i="1"/>
  <c r="Z246" i="1"/>
  <c r="Z2074" i="1"/>
  <c r="Y2013" i="1"/>
  <c r="AA1614" i="1"/>
  <c r="AA1111" i="1"/>
  <c r="Z69" i="1"/>
  <c r="AA968" i="1"/>
  <c r="Y1571" i="1"/>
  <c r="V2428" i="1"/>
  <c r="W2428" i="1" s="1"/>
  <c r="AA108" i="1"/>
  <c r="V2009" i="1"/>
  <c r="W2009" i="1" s="1"/>
  <c r="Y279" i="1"/>
  <c r="V1142" i="1"/>
  <c r="W1142" i="1" s="1"/>
  <c r="AA1533" i="1"/>
  <c r="AA650" i="1"/>
  <c r="V217" i="1"/>
  <c r="W217" i="1" s="1"/>
  <c r="AA339" i="1"/>
  <c r="Z1175" i="1"/>
  <c r="AA1599" i="1"/>
  <c r="V455" i="1"/>
  <c r="W455" i="1" s="1"/>
  <c r="V842" i="1"/>
  <c r="W842" i="1" s="1"/>
  <c r="AA1250" i="1"/>
  <c r="Z380" i="1"/>
  <c r="V1323" i="1"/>
  <c r="W1323" i="1" s="1"/>
  <c r="AA2126" i="1"/>
  <c r="V257" i="1"/>
  <c r="W257" i="1" s="1"/>
  <c r="AA1715" i="1"/>
  <c r="Y81" i="1"/>
  <c r="V1000" i="1"/>
  <c r="W1000" i="1" s="1"/>
  <c r="Z364" i="1"/>
  <c r="Z750" i="1"/>
  <c r="V246" i="1"/>
  <c r="W246" i="1" s="1"/>
  <c r="AA2387" i="1"/>
  <c r="Z2189" i="1"/>
  <c r="AB2189" i="1" s="1"/>
  <c r="V423" i="1"/>
  <c r="W423" i="1" s="1"/>
  <c r="Z857" i="1"/>
  <c r="Y2202" i="1"/>
  <c r="Y1988" i="1"/>
  <c r="AB1988" i="1" s="1"/>
  <c r="Z1564" i="1"/>
  <c r="AA1089" i="1"/>
  <c r="Z150" i="1"/>
  <c r="AA1954" i="1"/>
  <c r="AA2134" i="1"/>
  <c r="Z1043" i="1"/>
  <c r="AA2118" i="1"/>
  <c r="Y1876" i="1"/>
  <c r="AA2082" i="1"/>
  <c r="V137" i="1"/>
  <c r="W137" i="1" s="1"/>
  <c r="V2072" i="1"/>
  <c r="W2072" i="1" s="1"/>
  <c r="AA1209" i="1"/>
  <c r="Z1464" i="1"/>
  <c r="Z2178" i="1"/>
  <c r="AB2178" i="1" s="1"/>
  <c r="V230" i="1"/>
  <c r="W230" i="1" s="1"/>
  <c r="Y1735" i="1"/>
  <c r="AB1735" i="1" s="1"/>
  <c r="AC1735" i="1" s="1"/>
  <c r="AA801" i="1"/>
  <c r="V1939" i="1"/>
  <c r="W1939" i="1" s="1"/>
  <c r="Y1985" i="1"/>
  <c r="V430" i="1"/>
  <c r="W430" i="1" s="1"/>
  <c r="V2011" i="1"/>
  <c r="W2011" i="1" s="1"/>
  <c r="Y1030" i="1"/>
  <c r="AB1030" i="1" s="1"/>
  <c r="Z710" i="1"/>
  <c r="Y877" i="1"/>
  <c r="Y1505" i="1"/>
  <c r="AB1505" i="1" s="1"/>
  <c r="Z1605" i="1"/>
  <c r="Z1759" i="1"/>
  <c r="V788" i="1"/>
  <c r="W788" i="1" s="1"/>
  <c r="V633" i="1"/>
  <c r="W633" i="1" s="1"/>
  <c r="Z2278" i="1"/>
  <c r="AB2278" i="1" s="1"/>
  <c r="AC2278" i="1" s="1"/>
  <c r="Y2069" i="1"/>
  <c r="Z650" i="1"/>
  <c r="AA814" i="1"/>
  <c r="Y2034" i="1"/>
  <c r="AB2034" i="1" s="1"/>
  <c r="V1513" i="1"/>
  <c r="W1513" i="1" s="1"/>
  <c r="Y1215" i="1"/>
  <c r="AA479" i="1"/>
  <c r="V2102" i="1"/>
  <c r="W2102" i="1" s="1"/>
  <c r="AA981" i="1"/>
  <c r="Z939" i="1"/>
  <c r="Z1876" i="1"/>
  <c r="Z300" i="1"/>
  <c r="AA463" i="1"/>
  <c r="V1994" i="1"/>
  <c r="W1994" i="1" s="1"/>
  <c r="Z1962" i="1"/>
  <c r="Y632" i="1"/>
  <c r="AA1542" i="1"/>
  <c r="V1574" i="1"/>
  <c r="W1574" i="1" s="1"/>
  <c r="Y852" i="1"/>
  <c r="AB852" i="1" s="1"/>
  <c r="Y807" i="1"/>
  <c r="Y74" i="1"/>
  <c r="AB74" i="1" s="1"/>
  <c r="V1299" i="1"/>
  <c r="W1299" i="1" s="1"/>
  <c r="AA390" i="1"/>
  <c r="AA1172" i="1"/>
  <c r="AA1265" i="1"/>
  <c r="AA177" i="1"/>
  <c r="V603" i="1"/>
  <c r="W603" i="1" s="1"/>
  <c r="Y1145" i="1"/>
  <c r="AA338" i="1"/>
  <c r="Z1105" i="1"/>
  <c r="Z1592" i="1"/>
  <c r="AA1071" i="1"/>
  <c r="AA763" i="1"/>
  <c r="AA1975" i="1"/>
  <c r="V2415" i="1"/>
  <c r="W2415" i="1" s="1"/>
  <c r="AA2451" i="1"/>
  <c r="Z1336" i="1"/>
  <c r="Z878" i="1"/>
  <c r="AA1592" i="1"/>
  <c r="Y1830" i="1"/>
  <c r="V304" i="1"/>
  <c r="W304" i="1" s="1"/>
  <c r="Z1810" i="1"/>
  <c r="Y2360" i="1"/>
  <c r="Y343" i="1"/>
  <c r="Z1335" i="1"/>
  <c r="Z2159" i="1"/>
  <c r="AA1830" i="1"/>
  <c r="AA896" i="1"/>
  <c r="AA1014" i="1"/>
  <c r="Z1051" i="1"/>
  <c r="Z1533" i="1"/>
  <c r="Z73" i="1"/>
  <c r="Y2076" i="1"/>
  <c r="Z935" i="1"/>
  <c r="Z2046" i="1"/>
  <c r="Z2459" i="1"/>
  <c r="AA1608" i="1"/>
  <c r="V1755" i="1"/>
  <c r="W1755" i="1" s="1"/>
  <c r="V1259" i="1"/>
  <c r="W1259" i="1" s="1"/>
  <c r="Z2500" i="1"/>
  <c r="Y659" i="1"/>
  <c r="Y2242" i="1"/>
  <c r="Z1967" i="1"/>
  <c r="Y836" i="1"/>
  <c r="AA1270" i="1"/>
  <c r="Y570" i="1"/>
  <c r="Z1180" i="1"/>
  <c r="Y2307" i="1"/>
  <c r="V1265" i="1"/>
  <c r="W1265" i="1" s="1"/>
  <c r="V203" i="1"/>
  <c r="W203" i="1" s="1"/>
  <c r="AA1668" i="1"/>
  <c r="Z277" i="1"/>
  <c r="Y391" i="1"/>
  <c r="Z1806" i="1"/>
  <c r="Y1755" i="1"/>
  <c r="V96" i="1"/>
  <c r="W96" i="1" s="1"/>
  <c r="Z575" i="1"/>
  <c r="V1504" i="1"/>
  <c r="W1504" i="1" s="1"/>
  <c r="Z2322" i="1"/>
  <c r="V128" i="1"/>
  <c r="W128" i="1" s="1"/>
  <c r="V255" i="1"/>
  <c r="W255" i="1" s="1"/>
  <c r="V2046" i="1"/>
  <c r="W2046" i="1" s="1"/>
  <c r="Y1637" i="1"/>
  <c r="AB1637" i="1" s="1"/>
  <c r="V470" i="1"/>
  <c r="W470" i="1" s="1"/>
  <c r="Y2259" i="1"/>
  <c r="Y1814" i="1"/>
  <c r="AA324" i="1"/>
  <c r="Z1192" i="1"/>
  <c r="AA1923" i="1"/>
  <c r="AA249" i="1"/>
  <c r="Y648" i="1"/>
  <c r="AA82" i="1"/>
  <c r="Y1530" i="1"/>
  <c r="Y361" i="1"/>
  <c r="AA1792" i="1"/>
  <c r="V2338" i="1"/>
  <c r="W2338" i="1" s="1"/>
  <c r="AA1315" i="1"/>
  <c r="Z526" i="1"/>
  <c r="AA432" i="1"/>
  <c r="AA1997" i="1"/>
  <c r="Y1775" i="1"/>
  <c r="AA853" i="1"/>
  <c r="Y2078" i="1"/>
  <c r="AB2078" i="1" s="1"/>
  <c r="V1301" i="1"/>
  <c r="W1301" i="1" s="1"/>
  <c r="Y379" i="1"/>
  <c r="AB379" i="1" s="1"/>
  <c r="V266" i="1"/>
  <c r="W266" i="1" s="1"/>
  <c r="Z2225" i="1"/>
  <c r="V1902" i="1"/>
  <c r="W1902" i="1" s="1"/>
  <c r="Y633" i="1"/>
  <c r="AB633" i="1" s="1"/>
  <c r="AC633" i="1" s="1"/>
  <c r="AA818" i="1"/>
  <c r="AA1569" i="1"/>
  <c r="Z2105" i="1"/>
  <c r="AA1890" i="1"/>
  <c r="Z1474" i="1"/>
  <c r="V807" i="1"/>
  <c r="W807" i="1" s="1"/>
  <c r="Z319" i="1"/>
  <c r="AA1823" i="1"/>
  <c r="Y337" i="1"/>
  <c r="AA1278" i="1"/>
  <c r="AA1419" i="1"/>
  <c r="AA1386" i="1"/>
  <c r="Y1842" i="1"/>
  <c r="AB1842" i="1" s="1"/>
  <c r="V1354" i="1"/>
  <c r="W1354" i="1" s="1"/>
  <c r="AA562" i="1"/>
  <c r="Y268" i="1"/>
  <c r="V432" i="1"/>
  <c r="W432" i="1" s="1"/>
  <c r="Y174" i="1"/>
  <c r="V2356" i="1"/>
  <c r="W2356" i="1" s="1"/>
  <c r="V940" i="1"/>
  <c r="W940" i="1" s="1"/>
  <c r="Y903" i="1"/>
  <c r="Y1359" i="1"/>
  <c r="AA1483" i="1"/>
  <c r="Y534" i="1"/>
  <c r="V2267" i="1"/>
  <c r="W2267" i="1" s="1"/>
  <c r="Y533" i="1"/>
  <c r="AB533" i="1" s="1"/>
  <c r="Z2133" i="1"/>
  <c r="Z1949" i="1"/>
  <c r="Z235" i="1"/>
  <c r="Z829" i="1"/>
  <c r="V1795" i="1"/>
  <c r="W1795" i="1" s="1"/>
  <c r="AA1855" i="1"/>
  <c r="V379" i="1"/>
  <c r="W379" i="1" s="1"/>
  <c r="AA31" i="1"/>
  <c r="Z1318" i="1"/>
  <c r="V2141" i="1"/>
  <c r="W2141" i="1" s="1"/>
  <c r="Z1275" i="1"/>
  <c r="Y1512" i="1"/>
  <c r="AB1512" i="1" s="1"/>
  <c r="Z1964" i="1"/>
  <c r="Y934" i="1"/>
  <c r="Y1379" i="1"/>
  <c r="AA1897" i="1"/>
  <c r="V355" i="1"/>
  <c r="W355" i="1" s="1"/>
  <c r="V1889" i="1"/>
  <c r="W1889" i="1" s="1"/>
  <c r="Z945" i="1"/>
  <c r="Z1666" i="1"/>
  <c r="AA598" i="1"/>
  <c r="V1690" i="1"/>
  <c r="W1690" i="1" s="1"/>
  <c r="AA724" i="1"/>
  <c r="AA262" i="1"/>
  <c r="AA2256" i="1"/>
  <c r="AA746" i="1"/>
  <c r="Y843" i="1"/>
  <c r="Z892" i="1"/>
  <c r="Z495" i="1"/>
  <c r="AB495" i="1" s="1"/>
  <c r="AC495" i="1" s="1"/>
  <c r="AA1828" i="1"/>
  <c r="Y1754" i="1"/>
  <c r="Y295" i="1"/>
  <c r="V2005" i="1"/>
  <c r="W2005" i="1" s="1"/>
  <c r="AA1658" i="1"/>
  <c r="V914" i="1"/>
  <c r="W914" i="1" s="1"/>
  <c r="AA735" i="1"/>
  <c r="AA1228" i="1"/>
  <c r="Y2170" i="1"/>
  <c r="V242" i="1"/>
  <c r="W242" i="1" s="1"/>
  <c r="V2273" i="1"/>
  <c r="W2273" i="1" s="1"/>
  <c r="Z1799" i="1"/>
  <c r="AA1281" i="1"/>
  <c r="Y2305" i="1"/>
  <c r="Z1094" i="1"/>
  <c r="V679" i="1"/>
  <c r="W679" i="1" s="1"/>
  <c r="Z638" i="1"/>
  <c r="Y1744" i="1"/>
  <c r="AB1744" i="1" s="1"/>
  <c r="AC1744" i="1" s="1"/>
  <c r="V1254" i="1"/>
  <c r="W1254" i="1" s="1"/>
  <c r="Z80" i="1"/>
  <c r="Z1627" i="1"/>
  <c r="Y1277" i="1"/>
  <c r="Z1598" i="1"/>
  <c r="Z2482" i="1"/>
  <c r="AA1587" i="1"/>
  <c r="V864" i="1"/>
  <c r="W864" i="1" s="1"/>
  <c r="AA121" i="1"/>
  <c r="AA1181" i="1"/>
  <c r="AA2092" i="1"/>
  <c r="Y1177" i="1"/>
  <c r="Z421" i="1"/>
  <c r="Z1941" i="1"/>
  <c r="Z2379" i="1"/>
  <c r="V1293" i="1"/>
  <c r="W1293" i="1" s="1"/>
  <c r="V2502" i="1"/>
  <c r="W2502" i="1" s="1"/>
  <c r="Y1088" i="1"/>
  <c r="AB1088" i="1" s="1"/>
  <c r="Z1169" i="1"/>
  <c r="V401" i="1"/>
  <c r="W401" i="1" s="1"/>
  <c r="V1661" i="1"/>
  <c r="W1661" i="1" s="1"/>
  <c r="Y824" i="1"/>
  <c r="AB824" i="1" s="1"/>
  <c r="AC824" i="1" s="1"/>
  <c r="V1912" i="1"/>
  <c r="W1912" i="1" s="1"/>
  <c r="AA1971" i="1"/>
  <c r="AC1971" i="1" s="1"/>
  <c r="Z2085" i="1"/>
  <c r="AA285" i="1"/>
  <c r="V1656" i="1"/>
  <c r="W1656" i="1" s="1"/>
  <c r="AA1486" i="1"/>
  <c r="Z1368" i="1"/>
  <c r="Z1177" i="1"/>
  <c r="AA715" i="1"/>
  <c r="Z1984" i="1"/>
  <c r="AB1984" i="1" s="1"/>
  <c r="V2416" i="1"/>
  <c r="W2416" i="1" s="1"/>
  <c r="V1406" i="1"/>
  <c r="W1406" i="1" s="1"/>
  <c r="Z2377" i="1"/>
  <c r="Y213" i="1"/>
  <c r="Z718" i="1"/>
  <c r="V1379" i="1"/>
  <c r="W1379" i="1" s="1"/>
  <c r="Z1033" i="1"/>
  <c r="AA22" i="1"/>
  <c r="AA1607" i="1"/>
  <c r="V589" i="1"/>
  <c r="W589" i="1" s="1"/>
  <c r="Y1383" i="1"/>
  <c r="AB1383" i="1" s="1"/>
  <c r="V2222" i="1"/>
  <c r="W2222" i="1" s="1"/>
  <c r="AA630" i="1"/>
  <c r="Z2509" i="1"/>
  <c r="V1342" i="1"/>
  <c r="W1342" i="1" s="1"/>
  <c r="Y102" i="1"/>
  <c r="AB102" i="1" s="1"/>
  <c r="V1089" i="1"/>
  <c r="W1089" i="1" s="1"/>
  <c r="Z1670" i="1"/>
  <c r="Y475" i="1"/>
  <c r="Y1185" i="1"/>
  <c r="AB1185" i="1" s="1"/>
  <c r="Y554" i="1"/>
  <c r="AB554" i="1" s="1"/>
  <c r="AA782" i="1"/>
  <c r="AA2270" i="1"/>
  <c r="V2334" i="1"/>
  <c r="W2334" i="1" s="1"/>
  <c r="Y1528" i="1"/>
  <c r="Y1330" i="1"/>
  <c r="AA867" i="1"/>
  <c r="Y840" i="1"/>
  <c r="Y1631" i="1"/>
  <c r="V2274" i="1"/>
  <c r="W2274" i="1" s="1"/>
  <c r="Z521" i="1"/>
  <c r="V2492" i="1"/>
  <c r="W2492" i="1" s="1"/>
  <c r="V289" i="1"/>
  <c r="W289" i="1" s="1"/>
  <c r="Y2263" i="1"/>
  <c r="AB2263" i="1" s="1"/>
  <c r="Z514" i="1"/>
  <c r="AA1988" i="1"/>
  <c r="AA1544" i="1"/>
  <c r="Y387" i="1"/>
  <c r="AA2150" i="1"/>
  <c r="V1321" i="1"/>
  <c r="W1321" i="1" s="1"/>
  <c r="V2328" i="1"/>
  <c r="W2328" i="1" s="1"/>
  <c r="V1071" i="1"/>
  <c r="W1071" i="1" s="1"/>
  <c r="Z2214" i="1"/>
  <c r="AA1918" i="1"/>
  <c r="V240" i="1"/>
  <c r="W240" i="1" s="1"/>
  <c r="Y1072" i="1"/>
  <c r="Z1326" i="1"/>
  <c r="AA482" i="1"/>
  <c r="AA2169" i="1"/>
  <c r="Z1803" i="1"/>
  <c r="Z772" i="1"/>
  <c r="Y1326" i="1"/>
  <c r="V2135" i="1"/>
  <c r="W2135" i="1" s="1"/>
  <c r="V1209" i="1"/>
  <c r="W1209" i="1" s="1"/>
  <c r="Y2038" i="1"/>
  <c r="AA939" i="1"/>
  <c r="Y1623" i="1"/>
  <c r="AB1623" i="1" s="1"/>
  <c r="Y200" i="1"/>
  <c r="AB200" i="1" s="1"/>
  <c r="AC200" i="1" s="1"/>
  <c r="AA1411" i="1"/>
  <c r="Y37" i="1"/>
  <c r="Z2216" i="1"/>
  <c r="Y926" i="1"/>
  <c r="AB926" i="1" s="1"/>
  <c r="V1614" i="1"/>
  <c r="W1614" i="1" s="1"/>
  <c r="AA1934" i="1"/>
  <c r="V1335" i="1"/>
  <c r="W1335" i="1" s="1"/>
  <c r="Z911" i="1"/>
  <c r="Z2349" i="1"/>
  <c r="AA1465" i="1"/>
  <c r="Z422" i="1"/>
  <c r="AA2216" i="1"/>
  <c r="Y1715" i="1"/>
  <c r="Z630" i="1"/>
  <c r="AA1537" i="1"/>
  <c r="V91" i="1"/>
  <c r="W91" i="1" s="1"/>
  <c r="V554" i="1"/>
  <c r="W554" i="1" s="1"/>
  <c r="AA594" i="1"/>
  <c r="AA451" i="1"/>
  <c r="V1599" i="1"/>
  <c r="W1599" i="1" s="1"/>
  <c r="Y459" i="1"/>
  <c r="AB459" i="1" s="1"/>
  <c r="AC459" i="1" s="1"/>
  <c r="Y1110" i="1"/>
  <c r="Z1250" i="1"/>
  <c r="AA74" i="1"/>
  <c r="Z1585" i="1"/>
  <c r="AA2430" i="1"/>
  <c r="Y356" i="1"/>
  <c r="V1175" i="1"/>
  <c r="W1175" i="1" s="1"/>
  <c r="AA61" i="1"/>
  <c r="Z1546" i="1"/>
  <c r="AB1546" i="1" s="1"/>
  <c r="Z728" i="1"/>
  <c r="Z2245" i="1"/>
  <c r="V150" i="1"/>
  <c r="W150" i="1" s="1"/>
  <c r="Z1770" i="1"/>
  <c r="AB1770" i="1" s="1"/>
  <c r="V1396" i="1"/>
  <c r="W1396" i="1" s="1"/>
  <c r="Y423" i="1"/>
  <c r="AB423" i="1" s="1"/>
  <c r="V1853" i="1"/>
  <c r="W1853" i="1" s="1"/>
  <c r="V1676" i="1"/>
  <c r="W1676" i="1" s="1"/>
  <c r="V2193" i="1"/>
  <c r="W2193" i="1" s="1"/>
  <c r="Y1547" i="1"/>
  <c r="V1309" i="1"/>
  <c r="W1309" i="1" s="1"/>
  <c r="V514" i="1"/>
  <c r="W514" i="1" s="1"/>
  <c r="V1873" i="1"/>
  <c r="W1873" i="1" s="1"/>
  <c r="Y2214" i="1"/>
  <c r="AB2214" i="1" s="1"/>
  <c r="V366" i="1"/>
  <c r="W366" i="1" s="1"/>
  <c r="Y2361" i="1"/>
  <c r="Y1796" i="1"/>
  <c r="AB1796" i="1" s="1"/>
  <c r="AA396" i="1"/>
  <c r="AA557" i="1"/>
  <c r="AA2355" i="1"/>
  <c r="V352" i="1"/>
  <c r="W352" i="1" s="1"/>
  <c r="AA1518" i="1"/>
  <c r="V2448" i="1"/>
  <c r="W2448" i="1" s="1"/>
  <c r="Y749" i="1"/>
  <c r="AB749" i="1" s="1"/>
  <c r="Y1445" i="1"/>
  <c r="AB1445" i="1" s="1"/>
  <c r="Y146" i="1"/>
  <c r="AB146" i="1" s="1"/>
  <c r="AC146" i="1" s="1"/>
  <c r="Y1958" i="1"/>
  <c r="V2190" i="1"/>
  <c r="W2190" i="1" s="1"/>
  <c r="Z430" i="1"/>
  <c r="Z1972" i="1"/>
  <c r="Y935" i="1"/>
  <c r="V710" i="1"/>
  <c r="W710" i="1" s="1"/>
  <c r="Y1315" i="1"/>
  <c r="Y1723" i="1"/>
  <c r="AB1723" i="1" s="1"/>
  <c r="Y1722" i="1"/>
  <c r="Z2277" i="1"/>
  <c r="V351" i="1"/>
  <c r="W351" i="1" s="1"/>
  <c r="Y82" i="1"/>
  <c r="AA473" i="1"/>
  <c r="V1308" i="1"/>
  <c r="W1308" i="1" s="1"/>
  <c r="AA946" i="1"/>
  <c r="V939" i="1"/>
  <c r="W939" i="1" s="1"/>
  <c r="Y2400" i="1"/>
  <c r="AA786" i="1"/>
  <c r="V1806" i="1"/>
  <c r="W1806" i="1" s="1"/>
  <c r="AA519" i="1"/>
  <c r="AA2069" i="1"/>
  <c r="V191" i="1"/>
  <c r="W191" i="1" s="1"/>
  <c r="Z1290" i="1"/>
  <c r="V332" i="1"/>
  <c r="W332" i="1" s="1"/>
  <c r="AA160" i="1"/>
  <c r="Y18" i="1"/>
  <c r="AA2425" i="1"/>
  <c r="V857" i="1"/>
  <c r="W857" i="1" s="1"/>
  <c r="V927" i="1"/>
  <c r="W927" i="1" s="1"/>
  <c r="Y2073" i="1"/>
  <c r="V2182" i="1"/>
  <c r="W2182" i="1" s="1"/>
  <c r="V985" i="1"/>
  <c r="W985" i="1" s="1"/>
  <c r="AA2321" i="1"/>
  <c r="Z66" i="1"/>
  <c r="Y1700" i="1"/>
  <c r="AB1700" i="1" s="1"/>
  <c r="Y183" i="1"/>
  <c r="V786" i="1"/>
  <c r="W786" i="1" s="1"/>
  <c r="V2476" i="1"/>
  <c r="W2476" i="1" s="1"/>
  <c r="Z1907" i="1"/>
  <c r="Z1269" i="1"/>
  <c r="Y1332" i="1"/>
  <c r="AA416" i="1"/>
  <c r="Z981" i="1"/>
  <c r="AA1527" i="1"/>
  <c r="Y272" i="1"/>
  <c r="Z921" i="1"/>
  <c r="V54" i="1"/>
  <c r="W54" i="1" s="1"/>
  <c r="V1893" i="1"/>
  <c r="W1893" i="1" s="1"/>
  <c r="Y1899" i="1"/>
  <c r="V1458" i="1"/>
  <c r="W1458" i="1" s="1"/>
  <c r="V661" i="1"/>
  <c r="W661" i="1" s="1"/>
  <c r="V2372" i="1"/>
  <c r="W2372" i="1" s="1"/>
  <c r="AA2266" i="1"/>
  <c r="Y430" i="1"/>
  <c r="Z2246" i="1"/>
  <c r="AA2415" i="1"/>
  <c r="AC2415" i="1" s="1"/>
  <c r="Y406" i="1"/>
  <c r="Y1939" i="1"/>
  <c r="AB1939" i="1" s="1"/>
  <c r="AA1167" i="1"/>
  <c r="V2024" i="1"/>
  <c r="W2024" i="1" s="1"/>
  <c r="V1072" i="1"/>
  <c r="W1072" i="1" s="1"/>
  <c r="Y1014" i="1"/>
  <c r="AB1014" i="1" s="1"/>
  <c r="V2184" i="1"/>
  <c r="W2184" i="1" s="1"/>
  <c r="Y1537" i="1"/>
  <c r="AB1537" i="1" s="1"/>
  <c r="Y288" i="1"/>
  <c r="Y1052" i="1"/>
  <c r="AB1052" i="1" s="1"/>
  <c r="AA897" i="1"/>
  <c r="Z975" i="1"/>
  <c r="Z2262" i="1"/>
  <c r="AA2094" i="1"/>
  <c r="AA1617" i="1"/>
  <c r="AA1025" i="1"/>
  <c r="AA2500" i="1"/>
  <c r="V892" i="1"/>
  <c r="W892" i="1" s="1"/>
  <c r="Y1136" i="1"/>
  <c r="V1823" i="1"/>
  <c r="W1823" i="1" s="1"/>
  <c r="AA1147" i="1"/>
  <c r="AA1806" i="1"/>
  <c r="Z1183" i="1"/>
  <c r="AA1810" i="1"/>
  <c r="AA1842" i="1"/>
  <c r="AA1877" i="1"/>
  <c r="Z18" i="1"/>
  <c r="Z1668" i="1"/>
  <c r="AA1073" i="1"/>
  <c r="Z1596" i="1"/>
  <c r="AA2046" i="1"/>
  <c r="Z2408" i="1"/>
  <c r="AA770" i="1"/>
  <c r="V114" i="1"/>
  <c r="W114" i="1" s="1"/>
  <c r="Z2367" i="1"/>
  <c r="Y1817" i="1"/>
  <c r="AB1817" i="1" s="1"/>
  <c r="Z2215" i="1"/>
  <c r="AB2215" i="1" s="1"/>
  <c r="AC2215" i="1" s="1"/>
  <c r="AA595" i="1"/>
  <c r="AA2203" i="1"/>
  <c r="V2348" i="1"/>
  <c r="W2348" i="1" s="1"/>
  <c r="Z1042" i="1"/>
  <c r="AA2259" i="1"/>
  <c r="Y2456" i="1"/>
  <c r="Y1004" i="1"/>
  <c r="V543" i="1"/>
  <c r="W543" i="1" s="1"/>
  <c r="Z1507" i="1"/>
  <c r="Y180" i="1"/>
  <c r="AA1341" i="1"/>
  <c r="Y416" i="1"/>
  <c r="AA1530" i="1"/>
  <c r="Z361" i="1"/>
  <c r="AB361" i="1" s="1"/>
  <c r="AA983" i="1"/>
  <c r="Y2026" i="1"/>
  <c r="Z1026" i="1"/>
  <c r="AA526" i="1"/>
  <c r="AA373" i="1"/>
  <c r="AA580" i="1"/>
  <c r="Z1869" i="1"/>
  <c r="Y338" i="1"/>
  <c r="AA2078" i="1"/>
  <c r="AC2078" i="1" s="1"/>
  <c r="Z1028" i="1"/>
  <c r="V1281" i="1"/>
  <c r="W1281" i="1" s="1"/>
  <c r="V978" i="1"/>
  <c r="W978" i="1" s="1"/>
  <c r="AA1774" i="1"/>
  <c r="AC1774" i="1" s="1"/>
  <c r="Z898" i="1"/>
  <c r="Y1113" i="1"/>
  <c r="V853" i="1"/>
  <c r="W853" i="1" s="1"/>
  <c r="Y1569" i="1"/>
  <c r="AA618" i="1"/>
  <c r="Z1277" i="1"/>
  <c r="V2225" i="1"/>
  <c r="W2225" i="1" s="1"/>
  <c r="Z1567" i="1"/>
  <c r="V463" i="1"/>
  <c r="W463" i="1" s="1"/>
  <c r="V2504" i="1"/>
  <c r="W2504" i="1" s="1"/>
  <c r="V383" i="1"/>
  <c r="W383" i="1" s="1"/>
  <c r="V943" i="1"/>
  <c r="W943" i="1" s="1"/>
  <c r="Z605" i="1"/>
  <c r="V1240" i="1"/>
  <c r="W1240" i="1" s="1"/>
  <c r="Y1511" i="1"/>
  <c r="Z1457" i="1"/>
  <c r="Y562" i="1"/>
  <c r="AB562" i="1" s="1"/>
  <c r="V1206" i="1"/>
  <c r="W1206" i="1" s="1"/>
  <c r="Z1419" i="1"/>
  <c r="Y1727" i="1"/>
  <c r="Z1667" i="1"/>
  <c r="Y2036" i="1"/>
  <c r="Y1334" i="1"/>
  <c r="AB1334" i="1" s="1"/>
  <c r="AA836" i="1"/>
  <c r="V1425" i="1"/>
  <c r="W1425" i="1" s="1"/>
  <c r="AA790" i="1"/>
  <c r="AA2267" i="1"/>
  <c r="Z1974" i="1"/>
  <c r="AA1663" i="1"/>
  <c r="Y1762" i="1"/>
  <c r="Y89" i="1"/>
  <c r="Y1593" i="1"/>
  <c r="Y1531" i="1"/>
  <c r="Z174" i="1"/>
  <c r="Y1069" i="1"/>
  <c r="AB1069" i="1" s="1"/>
  <c r="Y31" i="1"/>
  <c r="AB31" i="1" s="1"/>
  <c r="Z1661" i="1"/>
  <c r="Z1928" i="1"/>
  <c r="AA337" i="1"/>
  <c r="V2022" i="1"/>
  <c r="W2022" i="1" s="1"/>
  <c r="Y2437" i="1"/>
  <c r="Z934" i="1"/>
  <c r="AA990" i="1"/>
  <c r="Y1306" i="1"/>
  <c r="V1624" i="1"/>
  <c r="W1624" i="1" s="1"/>
  <c r="Z1889" i="1"/>
  <c r="AB1889" i="1" s="1"/>
  <c r="AA5" i="1"/>
  <c r="AA600" i="1"/>
  <c r="Y892" i="1"/>
  <c r="AB892" i="1" s="1"/>
  <c r="Z1531" i="1"/>
  <c r="AA1263" i="1"/>
  <c r="Y262" i="1"/>
  <c r="AB262" i="1" s="1"/>
  <c r="AC262" i="1" s="1"/>
  <c r="AA2502" i="1"/>
  <c r="V1609" i="1"/>
  <c r="W1609" i="1" s="1"/>
  <c r="Z954" i="1"/>
  <c r="AA764" i="1"/>
  <c r="V648" i="1"/>
  <c r="W648" i="1" s="1"/>
  <c r="V1786" i="1"/>
  <c r="W1786" i="1" s="1"/>
  <c r="V1338" i="1"/>
  <c r="W1338" i="1" s="1"/>
  <c r="AA228" i="1"/>
  <c r="V2144" i="1"/>
  <c r="W2144" i="1" s="1"/>
  <c r="Y943" i="1"/>
  <c r="Y1630" i="1"/>
  <c r="Y1423" i="1"/>
  <c r="AB1423" i="1" s="1"/>
  <c r="V2136" i="1"/>
  <c r="W2136" i="1" s="1"/>
  <c r="V1583" i="1"/>
  <c r="W1583" i="1" s="1"/>
  <c r="Z404" i="1"/>
  <c r="Z2180" i="1"/>
  <c r="Z1385" i="1"/>
  <c r="AA452" i="1"/>
  <c r="AA2305" i="1"/>
  <c r="Z1301" i="1"/>
  <c r="AA2366" i="1"/>
  <c r="Z715" i="1"/>
  <c r="V2116" i="1"/>
  <c r="W2116" i="1" s="1"/>
  <c r="Y158" i="1"/>
  <c r="V400" i="1"/>
  <c r="W400" i="1" s="1"/>
  <c r="AA2283" i="1"/>
  <c r="AC2283" i="1" s="1"/>
  <c r="Z1354" i="1"/>
  <c r="V1598" i="1"/>
  <c r="W1598" i="1" s="1"/>
  <c r="Y2247" i="1"/>
  <c r="AB2247" i="1" s="1"/>
  <c r="Y2101" i="1"/>
  <c r="Z863" i="1"/>
  <c r="Z388" i="1"/>
  <c r="Z1816" i="1"/>
  <c r="Y2092" i="1"/>
  <c r="Y2140" i="1"/>
  <c r="Z317" i="1"/>
  <c r="V1816" i="1"/>
  <c r="W1816" i="1" s="1"/>
  <c r="V2239" i="1"/>
  <c r="W2239" i="1" s="1"/>
  <c r="AA101" i="1"/>
  <c r="AA1059" i="1"/>
  <c r="AA533" i="1"/>
  <c r="AA1191" i="1"/>
  <c r="Y317" i="1"/>
  <c r="Z1818" i="1"/>
  <c r="V819" i="1"/>
  <c r="W819" i="1" s="1"/>
  <c r="Z1797" i="1"/>
  <c r="V1804" i="1"/>
  <c r="W1804" i="1" s="1"/>
  <c r="Y1446" i="1"/>
  <c r="AB1446" i="1" s="1"/>
  <c r="AC1446" i="1" s="1"/>
  <c r="AA317" i="1"/>
  <c r="Z2128" i="1"/>
  <c r="Y819" i="1"/>
  <c r="Z2002" i="1"/>
  <c r="Z2318" i="1"/>
  <c r="V746" i="1"/>
  <c r="W746" i="1" s="1"/>
  <c r="AA1984" i="1"/>
  <c r="AC1984" i="1" s="1"/>
  <c r="Y1729" i="1"/>
  <c r="AA1667" i="1"/>
  <c r="V1892" i="1"/>
  <c r="W1892" i="1" s="1"/>
  <c r="Z2462" i="1"/>
  <c r="AA433" i="1"/>
  <c r="AA1995" i="1"/>
  <c r="Z356" i="1"/>
  <c r="Z1715" i="1"/>
  <c r="Z492" i="1"/>
  <c r="V550" i="1"/>
  <c r="W550" i="1" s="1"/>
  <c r="AA2509" i="1"/>
  <c r="AA1679" i="1"/>
  <c r="V102" i="1"/>
  <c r="W102" i="1" s="1"/>
  <c r="Y257" i="1"/>
  <c r="V1670" i="1"/>
  <c r="W1670" i="1" s="1"/>
  <c r="Y1214" i="1"/>
  <c r="AA737" i="1"/>
  <c r="Y1033" i="1"/>
  <c r="Y678" i="1"/>
  <c r="AB678" i="1" s="1"/>
  <c r="AA872" i="1"/>
  <c r="Y2334" i="1"/>
  <c r="AB2334" i="1" s="1"/>
  <c r="Z2346" i="1"/>
  <c r="AA1330" i="1"/>
  <c r="V2218" i="1"/>
  <c r="W2218" i="1" s="1"/>
  <c r="Z840" i="1"/>
  <c r="AA1500" i="1"/>
  <c r="Z2418" i="1"/>
  <c r="AA521" i="1"/>
  <c r="Z1904" i="1"/>
  <c r="AA491" i="1"/>
  <c r="AA1952" i="1"/>
  <c r="Y1064" i="1"/>
  <c r="AB1064" i="1" s="1"/>
  <c r="AA1782" i="1"/>
  <c r="AA1904" i="1"/>
  <c r="AA882" i="1"/>
  <c r="Y1891" i="1"/>
  <c r="Z1613" i="1"/>
  <c r="Z2405" i="1"/>
  <c r="Y2260" i="1"/>
  <c r="Z2270" i="1"/>
  <c r="V2493" i="1"/>
  <c r="W2493" i="1" s="1"/>
  <c r="Z1039" i="1"/>
  <c r="Y1952" i="1"/>
  <c r="AB1952" i="1" s="1"/>
  <c r="V2227" i="1"/>
  <c r="W2227" i="1" s="1"/>
  <c r="Z393" i="1"/>
  <c r="Z473" i="1"/>
  <c r="V1878" i="1"/>
  <c r="W1878" i="1" s="1"/>
  <c r="V103" i="1"/>
  <c r="W103" i="1" s="1"/>
  <c r="Y1362" i="1"/>
  <c r="AA1422" i="1"/>
  <c r="Z737" i="1"/>
  <c r="Z2480" i="1"/>
  <c r="AA757" i="1"/>
  <c r="AA2326" i="1"/>
  <c r="AA2023" i="1"/>
  <c r="Y509" i="1"/>
  <c r="Y117" i="1"/>
  <c r="Y2463" i="1"/>
  <c r="AB2463" i="1" s="1"/>
  <c r="AC2463" i="1" s="1"/>
  <c r="Z2135" i="1"/>
  <c r="AB2135" i="1" s="1"/>
  <c r="Y1112" i="1"/>
  <c r="AB1112" i="1" s="1"/>
  <c r="V1934" i="1"/>
  <c r="W1934" i="1" s="1"/>
  <c r="Z2041" i="1"/>
  <c r="V783" i="1"/>
  <c r="W783" i="1" s="1"/>
  <c r="AA1807" i="1"/>
  <c r="V1965" i="1"/>
  <c r="W1965" i="1" s="1"/>
  <c r="AA62" i="1"/>
  <c r="V2463" i="1"/>
  <c r="W2463" i="1" s="1"/>
  <c r="Z1643" i="1"/>
  <c r="V1441" i="1"/>
  <c r="W1441" i="1" s="1"/>
  <c r="Y1992" i="1"/>
  <c r="Z1138" i="1"/>
  <c r="V651" i="1"/>
  <c r="W651" i="1" s="1"/>
  <c r="AA589" i="1"/>
  <c r="Y636" i="1"/>
  <c r="AB636" i="1" s="1"/>
  <c r="Z1599" i="1"/>
  <c r="Y920" i="1"/>
  <c r="AA2008" i="1"/>
  <c r="Y1616" i="1"/>
  <c r="Y289" i="1"/>
  <c r="AA1311" i="1"/>
  <c r="V1820" i="1"/>
  <c r="W1820" i="1" s="1"/>
  <c r="Y13" i="1"/>
  <c r="AA2189" i="1"/>
  <c r="AC2189" i="1" s="1"/>
  <c r="Z61" i="1"/>
  <c r="Z2417" i="1"/>
  <c r="V1405" i="1"/>
  <c r="W1405" i="1" s="1"/>
  <c r="Z1465" i="1"/>
  <c r="Y527" i="1"/>
  <c r="AB527" i="1" s="1"/>
  <c r="Y1157" i="1"/>
  <c r="AB1157" i="1" s="1"/>
  <c r="AA1760" i="1"/>
  <c r="Z937" i="1"/>
  <c r="Y518" i="1"/>
  <c r="AB518" i="1" s="1"/>
  <c r="Y2508" i="1"/>
  <c r="AB2508" i="1" s="1"/>
  <c r="V2025" i="1"/>
  <c r="W2025" i="1" s="1"/>
  <c r="Z781" i="1"/>
  <c r="AA1211" i="1"/>
  <c r="Z182" i="1"/>
  <c r="AA2142" i="1"/>
  <c r="Y2374" i="1"/>
  <c r="AB2374" i="1" s="1"/>
  <c r="AC2374" i="1" s="1"/>
  <c r="V1236" i="1"/>
  <c r="W1236" i="1" s="1"/>
  <c r="Y2392" i="1"/>
  <c r="Y977" i="1"/>
  <c r="V1276" i="1"/>
  <c r="W1276" i="1" s="1"/>
  <c r="Y740" i="1"/>
  <c r="Y2387" i="1"/>
  <c r="Z352" i="1"/>
  <c r="Y1319" i="1"/>
  <c r="Y913" i="1"/>
  <c r="Y974" i="1"/>
  <c r="AB974" i="1" s="1"/>
  <c r="V1978" i="1"/>
  <c r="W1978" i="1" s="1"/>
  <c r="Y364" i="1"/>
  <c r="AB364" i="1" s="1"/>
  <c r="V2503" i="1"/>
  <c r="W2503" i="1" s="1"/>
  <c r="V1968" i="1"/>
  <c r="W1968" i="1" s="1"/>
  <c r="Z261" i="1"/>
  <c r="Z1305" i="1"/>
  <c r="AA935" i="1"/>
  <c r="Y710" i="1"/>
  <c r="AB710" i="1" s="1"/>
  <c r="V773" i="1"/>
  <c r="W773" i="1" s="1"/>
  <c r="Y1149" i="1"/>
  <c r="AB1149" i="1" s="1"/>
  <c r="AA2041" i="1"/>
  <c r="AA1030" i="1"/>
  <c r="AC1030" i="1" s="1"/>
  <c r="Y351" i="1"/>
  <c r="Z1243" i="1"/>
  <c r="V2206" i="1"/>
  <c r="W2206" i="1" s="1"/>
  <c r="Z601" i="1"/>
  <c r="AA234" i="1"/>
  <c r="Y757" i="1"/>
  <c r="V2076" i="1"/>
  <c r="W2076" i="1" s="1"/>
  <c r="AA270" i="1"/>
  <c r="Y2313" i="1"/>
  <c r="AB2313" i="1" s="1"/>
  <c r="AC2313" i="1" s="1"/>
  <c r="AA1476" i="1"/>
  <c r="V1785" i="1"/>
  <c r="W1785" i="1" s="1"/>
  <c r="V946" i="1"/>
  <c r="W946" i="1" s="1"/>
  <c r="Y1034" i="1"/>
  <c r="AB1034" i="1" s="1"/>
  <c r="V1796" i="1"/>
  <c r="W1796" i="1" s="1"/>
  <c r="Z160" i="1"/>
  <c r="Y145" i="1"/>
  <c r="Y1893" i="1"/>
  <c r="AB1893" i="1" s="1"/>
  <c r="AA524" i="1"/>
  <c r="Y204" i="1"/>
  <c r="AB204" i="1" s="1"/>
  <c r="AA1462" i="1"/>
  <c r="Z2384" i="1"/>
  <c r="AA571" i="1"/>
  <c r="Y1850" i="1"/>
  <c r="AA1139" i="1"/>
  <c r="Y1785" i="1"/>
  <c r="AA111" i="1"/>
  <c r="AA1925" i="1"/>
  <c r="AA898" i="1"/>
  <c r="Y1518" i="1"/>
  <c r="AA1045" i="1"/>
  <c r="Z2337" i="1"/>
  <c r="AA1323" i="1"/>
  <c r="AA1251" i="1"/>
  <c r="AA2044" i="1"/>
  <c r="AA272" i="1"/>
  <c r="V921" i="1"/>
  <c r="W921" i="1" s="1"/>
  <c r="Z39" i="1"/>
  <c r="Y1835" i="1"/>
  <c r="AA343" i="1"/>
  <c r="V654" i="1"/>
  <c r="W654" i="1" s="1"/>
  <c r="Z671" i="1"/>
  <c r="Z2044" i="1"/>
  <c r="V1541" i="1"/>
  <c r="W1541" i="1" s="1"/>
  <c r="AA2055" i="1"/>
  <c r="Z187" i="1"/>
  <c r="AA2507" i="1"/>
  <c r="AA1723" i="1"/>
  <c r="AC1723" i="1" s="1"/>
  <c r="V2179" i="1"/>
  <c r="W2179" i="1" s="1"/>
  <c r="Y1574" i="1"/>
  <c r="Z2024" i="1"/>
  <c r="Z859" i="1"/>
  <c r="Y327" i="1"/>
  <c r="Z2242" i="1"/>
  <c r="V2065" i="1"/>
  <c r="W2065" i="1" s="1"/>
  <c r="Z661" i="1"/>
  <c r="V1167" i="1"/>
  <c r="W1167" i="1" s="1"/>
  <c r="Z1018" i="1"/>
  <c r="V1577" i="1"/>
  <c r="W1577" i="1" s="1"/>
  <c r="Z571" i="1"/>
  <c r="AA2185" i="1"/>
  <c r="V2017" i="1"/>
  <c r="W2017" i="1" s="1"/>
  <c r="Y250" i="1"/>
  <c r="V2500" i="1"/>
  <c r="W2500" i="1" s="1"/>
  <c r="Y2139" i="1"/>
  <c r="AB2139" i="1" s="1"/>
  <c r="Y898" i="1"/>
  <c r="Y1823" i="1"/>
  <c r="Z1638" i="1"/>
  <c r="V2203" i="1"/>
  <c r="W2203" i="1" s="1"/>
  <c r="V1117" i="1"/>
  <c r="W1117" i="1" s="1"/>
  <c r="Y1810" i="1"/>
  <c r="Y1964" i="1"/>
  <c r="Z1755" i="1"/>
  <c r="V18" i="1"/>
  <c r="W18" i="1" s="1"/>
  <c r="V1668" i="1"/>
  <c r="W1668" i="1" s="1"/>
  <c r="Y2320" i="1"/>
  <c r="AA1630" i="1"/>
  <c r="V2443" i="1"/>
  <c r="W2443" i="1" s="1"/>
  <c r="V833" i="1"/>
  <c r="W833" i="1" s="1"/>
  <c r="Y1161" i="1"/>
  <c r="V416" i="1"/>
  <c r="W416" i="1" s="1"/>
  <c r="AA2367" i="1"/>
  <c r="Y1860" i="1"/>
  <c r="AB1860" i="1" s="1"/>
  <c r="V869" i="1"/>
  <c r="W869" i="1" s="1"/>
  <c r="Y1054" i="1"/>
  <c r="Z2403" i="1"/>
  <c r="Y607" i="1"/>
  <c r="V1364" i="1"/>
  <c r="W1364" i="1" s="1"/>
  <c r="AA2138" i="1"/>
  <c r="Z1207" i="1"/>
  <c r="Z304" i="1"/>
  <c r="Z541" i="1"/>
  <c r="V2246" i="1"/>
  <c r="W2246" i="1" s="1"/>
  <c r="AA148" i="1"/>
  <c r="Z1618" i="1"/>
  <c r="Z416" i="1"/>
  <c r="AB416" i="1" s="1"/>
  <c r="Z1530" i="1"/>
  <c r="V361" i="1"/>
  <c r="W361" i="1" s="1"/>
  <c r="AA333" i="1"/>
  <c r="V1136" i="1"/>
  <c r="W1136" i="1" s="1"/>
  <c r="V1107" i="1"/>
  <c r="W1107" i="1" s="1"/>
  <c r="Y744" i="1"/>
  <c r="Z89" i="1"/>
  <c r="Z255" i="1"/>
  <c r="AA1655" i="1"/>
  <c r="Y541" i="1"/>
  <c r="Z2138" i="1"/>
  <c r="Y597" i="1"/>
  <c r="AB597" i="1" s="1"/>
  <c r="Z163" i="1"/>
  <c r="Y7" i="1"/>
  <c r="AB7" i="1" s="1"/>
  <c r="V2110" i="1"/>
  <c r="W2110" i="1" s="1"/>
  <c r="Z642" i="1"/>
  <c r="Z1047" i="1"/>
  <c r="Z338" i="1"/>
  <c r="Z1823" i="1"/>
  <c r="Z1412" i="1"/>
  <c r="V508" i="1"/>
  <c r="W508" i="1" s="1"/>
  <c r="Z2338" i="1"/>
  <c r="Z1113" i="1"/>
  <c r="Z367" i="1"/>
  <c r="Y2500" i="1"/>
  <c r="AB2500" i="1" s="1"/>
  <c r="AC2500" i="1" s="1"/>
  <c r="Y216" i="1"/>
  <c r="V881" i="1"/>
  <c r="W881" i="1" s="1"/>
  <c r="Y140" i="1"/>
  <c r="AA1216" i="1"/>
  <c r="Y1304" i="1"/>
  <c r="AA1130" i="1"/>
  <c r="V868" i="1"/>
  <c r="W868" i="1" s="1"/>
  <c r="AA1871" i="1"/>
  <c r="V293" i="1"/>
  <c r="W293" i="1" s="1"/>
  <c r="Y1582" i="1"/>
  <c r="Y1478" i="1"/>
  <c r="AB1478" i="1" s="1"/>
  <c r="Y2096" i="1"/>
  <c r="AB2096" i="1" s="1"/>
  <c r="Y1419" i="1"/>
  <c r="Z1593" i="1"/>
  <c r="AA1732" i="1"/>
  <c r="V645" i="1"/>
  <c r="W645" i="1" s="1"/>
  <c r="V2310" i="1"/>
  <c r="W2310" i="1" s="1"/>
  <c r="V84" i="1"/>
  <c r="W84" i="1" s="1"/>
  <c r="Z2460" i="1"/>
  <c r="Y1275" i="1"/>
  <c r="Z350" i="1"/>
  <c r="Z1147" i="1"/>
  <c r="AB1147" i="1" s="1"/>
  <c r="Z1100" i="1"/>
  <c r="Z2437" i="1"/>
  <c r="Z1310" i="1"/>
  <c r="V131" i="1"/>
  <c r="W131" i="1" s="1"/>
  <c r="Y2354" i="1"/>
  <c r="AB2354" i="1" s="1"/>
  <c r="Y2109" i="1"/>
  <c r="Y507" i="1"/>
  <c r="AB507" i="1" s="1"/>
  <c r="Y2005" i="1"/>
  <c r="V1983" i="1"/>
  <c r="W1983" i="1" s="1"/>
  <c r="Z682" i="1"/>
  <c r="Z1771" i="1"/>
  <c r="V1017" i="1"/>
  <c r="W1017" i="1" s="1"/>
  <c r="AA173" i="1"/>
  <c r="Y2234" i="1"/>
  <c r="Z445" i="1"/>
  <c r="V2170" i="1"/>
  <c r="W2170" i="1" s="1"/>
  <c r="V764" i="1"/>
  <c r="W764" i="1" s="1"/>
  <c r="V1844" i="1"/>
  <c r="W1844" i="1" s="1"/>
  <c r="V495" i="1"/>
  <c r="W495" i="1" s="1"/>
  <c r="Y419" i="1"/>
  <c r="V1059" i="1"/>
  <c r="W1059" i="1" s="1"/>
  <c r="AA712" i="1"/>
  <c r="V536" i="1"/>
  <c r="W536" i="1" s="1"/>
  <c r="Z1814" i="1"/>
  <c r="Z1624" i="1"/>
  <c r="AA1367" i="1"/>
  <c r="Z1013" i="1"/>
  <c r="Y1355" i="1"/>
  <c r="Z2456" i="1"/>
  <c r="AA15" i="1"/>
  <c r="V1630" i="1"/>
  <c r="W1630" i="1" s="1"/>
  <c r="V1035" i="1"/>
  <c r="W1035" i="1" s="1"/>
  <c r="AA2146" i="1"/>
  <c r="Y1688" i="1"/>
  <c r="AB1688" i="1" s="1"/>
  <c r="V586" i="1"/>
  <c r="W586" i="1" s="1"/>
  <c r="Z2307" i="1"/>
  <c r="AA1582" i="1"/>
  <c r="Z936" i="1"/>
  <c r="V2305" i="1"/>
  <c r="W2305" i="1" s="1"/>
  <c r="Y228" i="1"/>
  <c r="V2366" i="1"/>
  <c r="W2366" i="1" s="1"/>
  <c r="AA692" i="1"/>
  <c r="V1663" i="1"/>
  <c r="W1663" i="1" s="1"/>
  <c r="Y432" i="1"/>
  <c r="AB432" i="1" s="1"/>
  <c r="AA1011" i="1"/>
  <c r="Y1473" i="1"/>
  <c r="Y888" i="1"/>
  <c r="AB888" i="1" s="1"/>
  <c r="Y1598" i="1"/>
  <c r="AB1598" i="1" s="1"/>
  <c r="Y1705" i="1"/>
  <c r="V2342" i="1"/>
  <c r="W2342" i="1" s="1"/>
  <c r="Y947" i="1"/>
  <c r="AB947" i="1" s="1"/>
  <c r="Z487" i="1"/>
  <c r="AB487" i="1" s="1"/>
  <c r="AA1543" i="1"/>
  <c r="V2092" i="1"/>
  <c r="W2092" i="1" s="1"/>
  <c r="V2106" i="1"/>
  <c r="W2106" i="1" s="1"/>
  <c r="AA70" i="1"/>
  <c r="Z1455" i="1"/>
  <c r="Y2438" i="1"/>
  <c r="AB2438" i="1" s="1"/>
  <c r="AA967" i="1"/>
  <c r="Z2198" i="1"/>
  <c r="AA2010" i="1"/>
  <c r="Y490" i="1"/>
  <c r="AB490" i="1" s="1"/>
  <c r="AC490" i="1" s="1"/>
  <c r="Y433" i="1"/>
  <c r="AA1725" i="1"/>
  <c r="Z13" i="1"/>
  <c r="AA1418" i="1"/>
  <c r="Y1211" i="1"/>
  <c r="AB1211" i="1" s="1"/>
  <c r="Z783" i="1"/>
  <c r="Y1619" i="1"/>
  <c r="AB1619" i="1" s="1"/>
  <c r="AA2043" i="1"/>
  <c r="Z809" i="1"/>
  <c r="Y276" i="1"/>
  <c r="AB276" i="1" s="1"/>
  <c r="AA1670" i="1"/>
  <c r="Y2150" i="1"/>
  <c r="AB2150" i="1" s="1"/>
  <c r="Z1616" i="1"/>
  <c r="AA1033" i="1"/>
  <c r="Z522" i="1"/>
  <c r="Y157" i="1"/>
  <c r="AB157" i="1" s="1"/>
  <c r="V2301" i="1"/>
  <c r="W2301" i="1" s="1"/>
  <c r="Z2494" i="1"/>
  <c r="V1330" i="1"/>
  <c r="W1330" i="1" s="1"/>
  <c r="Z2376" i="1"/>
  <c r="V840" i="1"/>
  <c r="W840" i="1" s="1"/>
  <c r="V2511" i="1"/>
  <c r="W2511" i="1" s="1"/>
  <c r="V1287" i="1"/>
  <c r="W1287" i="1" s="1"/>
  <c r="V1055" i="1"/>
  <c r="W1055" i="1" s="1"/>
  <c r="Y1222" i="1"/>
  <c r="AB1222" i="1" s="1"/>
  <c r="Y491" i="1"/>
  <c r="AA2172" i="1"/>
  <c r="V1891" i="1"/>
  <c r="W1891" i="1" s="1"/>
  <c r="V2444" i="1"/>
  <c r="W2444" i="1" s="1"/>
  <c r="AA1602" i="1"/>
  <c r="Z28" i="1"/>
  <c r="V2142" i="1"/>
  <c r="W2142" i="1" s="1"/>
  <c r="V1947" i="1"/>
  <c r="W1947" i="1" s="1"/>
  <c r="AA1911" i="1"/>
  <c r="Z274" i="1"/>
  <c r="V1391" i="1"/>
  <c r="W1391" i="1" s="1"/>
  <c r="Y2065" i="1"/>
  <c r="AB2065" i="1" s="1"/>
  <c r="V1154" i="1"/>
  <c r="W1154" i="1" s="1"/>
  <c r="V1325" i="1"/>
  <c r="W1325" i="1" s="1"/>
  <c r="Z2355" i="1"/>
  <c r="V393" i="1"/>
  <c r="W393" i="1" s="1"/>
  <c r="V1907" i="1"/>
  <c r="W1907" i="1" s="1"/>
  <c r="AA977" i="1"/>
  <c r="V389" i="1"/>
  <c r="W389" i="1" s="1"/>
  <c r="Y2008" i="1"/>
  <c r="AB2008" i="1" s="1"/>
  <c r="Y1595" i="1"/>
  <c r="V1616" i="1"/>
  <c r="W1616" i="1" s="1"/>
  <c r="Y2228" i="1"/>
  <c r="AB2228" i="1" s="1"/>
  <c r="Z2073" i="1"/>
  <c r="Y1535" i="1"/>
  <c r="AB1535" i="1" s="1"/>
  <c r="Y774" i="1"/>
  <c r="AB774" i="1" s="1"/>
  <c r="Y107" i="1"/>
  <c r="Z557" i="1"/>
  <c r="Z2227" i="1"/>
  <c r="AA1383" i="1"/>
  <c r="AA1112" i="1"/>
  <c r="Y1934" i="1"/>
  <c r="AA2336" i="1"/>
  <c r="Y1091" i="1"/>
  <c r="Y2172" i="1"/>
  <c r="AA1217" i="1"/>
  <c r="Z186" i="1"/>
  <c r="AA1960" i="1"/>
  <c r="Y1175" i="1"/>
  <c r="AB1175" i="1" s="1"/>
  <c r="AC1175" i="1" s="1"/>
  <c r="Z1614" i="1"/>
  <c r="Z1992" i="1"/>
  <c r="Y1837" i="1"/>
  <c r="AB1837" i="1" s="1"/>
  <c r="AC1837" i="1" s="1"/>
  <c r="AA809" i="1"/>
  <c r="Y948" i="1"/>
  <c r="Y344" i="1"/>
  <c r="AB344" i="1" s="1"/>
  <c r="Y1599" i="1"/>
  <c r="Z1449" i="1"/>
  <c r="Z1891" i="1"/>
  <c r="Y336" i="1"/>
  <c r="Z289" i="1"/>
  <c r="Z887" i="1"/>
  <c r="AB887" i="1" s="1"/>
  <c r="AC887" i="1" s="1"/>
  <c r="AA1574" i="1"/>
  <c r="Z842" i="1"/>
  <c r="V1995" i="1"/>
  <c r="W1995" i="1" s="1"/>
  <c r="V61" i="1"/>
  <c r="W61" i="1" s="1"/>
  <c r="Z2298" i="1"/>
  <c r="AB2298" i="1" s="1"/>
  <c r="Z1757" i="1"/>
  <c r="AA2222" i="1"/>
  <c r="V740" i="1"/>
  <c r="W740" i="1" s="1"/>
  <c r="AA1144" i="1"/>
  <c r="AA636" i="1"/>
  <c r="Z2032" i="1"/>
  <c r="AA2102" i="1"/>
  <c r="AA1052" i="1"/>
  <c r="AC1052" i="1" s="1"/>
  <c r="V1758" i="1"/>
  <c r="W1758" i="1" s="1"/>
  <c r="V408" i="1"/>
  <c r="W408" i="1" s="1"/>
  <c r="Y1003" i="1"/>
  <c r="AB1003" i="1" s="1"/>
  <c r="AA740" i="1"/>
  <c r="Z2324" i="1"/>
  <c r="AA1219" i="1"/>
  <c r="Z208" i="1"/>
  <c r="Y908" i="1"/>
  <c r="Z1782" i="1"/>
  <c r="Z559" i="1"/>
  <c r="Y835" i="1"/>
  <c r="AA1157" i="1"/>
  <c r="Y352" i="1"/>
  <c r="AB352" i="1" s="1"/>
  <c r="AC352" i="1" s="1"/>
  <c r="Z1251" i="1"/>
  <c r="AA1498" i="1"/>
  <c r="Z827" i="1"/>
  <c r="V2392" i="1"/>
  <c r="W2392" i="1" s="1"/>
  <c r="V236" i="1"/>
  <c r="W236" i="1" s="1"/>
  <c r="V2202" i="1"/>
  <c r="W2202" i="1" s="1"/>
  <c r="AA1878" i="1"/>
  <c r="V261" i="1"/>
  <c r="W261" i="1" s="1"/>
  <c r="AA905" i="1"/>
  <c r="V229" i="1"/>
  <c r="W229" i="1" s="1"/>
  <c r="AA710" i="1"/>
  <c r="V719" i="1"/>
  <c r="W719" i="1" s="1"/>
  <c r="Y905" i="1"/>
  <c r="AB905" i="1" s="1"/>
  <c r="Y2304" i="1"/>
  <c r="V935" i="1"/>
  <c r="W935" i="1" s="1"/>
  <c r="Z351" i="1"/>
  <c r="Z1504" i="1"/>
  <c r="V2228" i="1"/>
  <c r="W2228" i="1" s="1"/>
  <c r="Z245" i="1"/>
  <c r="AB245" i="1" s="1"/>
  <c r="AA1166" i="1"/>
  <c r="V1394" i="1"/>
  <c r="W1394" i="1" s="1"/>
  <c r="Y2336" i="1"/>
  <c r="AB2336" i="1" s="1"/>
  <c r="AA1796" i="1"/>
  <c r="AC1796" i="1" s="1"/>
  <c r="Y1345" i="1"/>
  <c r="AA2369" i="1"/>
  <c r="V1788" i="1"/>
  <c r="W1788" i="1" s="1"/>
  <c r="V1166" i="1"/>
  <c r="W1166" i="1" s="1"/>
  <c r="AA1540" i="1"/>
  <c r="AA1642" i="1"/>
  <c r="Y160" i="1"/>
  <c r="AB160" i="1" s="1"/>
  <c r="AC160" i="1" s="1"/>
  <c r="AA315" i="1"/>
  <c r="V1875" i="1"/>
  <c r="W1875" i="1" s="1"/>
  <c r="V177" i="1"/>
  <c r="W177" i="1" s="1"/>
  <c r="AA1105" i="1"/>
  <c r="V1605" i="1"/>
  <c r="W1605" i="1" s="1"/>
  <c r="Y270" i="1"/>
  <c r="Z831" i="1"/>
  <c r="Y368" i="1"/>
  <c r="AB368" i="1" s="1"/>
  <c r="AC368" i="1" s="1"/>
  <c r="Y2166" i="1"/>
  <c r="AB2166" i="1" s="1"/>
  <c r="Z1788" i="1"/>
  <c r="V134" i="1"/>
  <c r="W134" i="1" s="1"/>
  <c r="Z1004" i="1"/>
  <c r="AB1004" i="1" s="1"/>
  <c r="Y1399" i="1"/>
  <c r="V2069" i="1"/>
  <c r="W2069" i="1" s="1"/>
  <c r="Y217" i="1"/>
  <c r="V1903" i="1"/>
  <c r="W1903" i="1" s="1"/>
  <c r="V1210" i="1"/>
  <c r="W1210" i="1" s="1"/>
  <c r="V1336" i="1"/>
  <c r="W1336" i="1" s="1"/>
  <c r="AA2272" i="1"/>
  <c r="V272" i="1"/>
  <c r="W272" i="1" s="1"/>
  <c r="AA921" i="1"/>
  <c r="AA608" i="1"/>
  <c r="V2405" i="1"/>
  <c r="W2405" i="1" s="1"/>
  <c r="Y1002" i="1"/>
  <c r="Y545" i="1"/>
  <c r="AB545" i="1" s="1"/>
  <c r="V1039" i="1"/>
  <c r="W1039" i="1" s="1"/>
  <c r="Z1790" i="1"/>
  <c r="Y229" i="1"/>
  <c r="AB229" i="1" s="1"/>
  <c r="Y2408" i="1"/>
  <c r="V593" i="1"/>
  <c r="W593" i="1" s="1"/>
  <c r="V473" i="1"/>
  <c r="W473" i="1" s="1"/>
  <c r="Y1305" i="1"/>
  <c r="AB1305" i="1" s="1"/>
  <c r="Z2202" i="1"/>
  <c r="Z1956" i="1"/>
  <c r="Z2119" i="1"/>
  <c r="Z471" i="1"/>
  <c r="Z327" i="1"/>
  <c r="V1475" i="1"/>
  <c r="W1475" i="1" s="1"/>
  <c r="Y2206" i="1"/>
  <c r="AA69" i="1"/>
  <c r="AA1790" i="1"/>
  <c r="Z1361" i="1"/>
  <c r="AA2275" i="1"/>
  <c r="AA441" i="1"/>
  <c r="Y2225" i="1"/>
  <c r="V2321" i="1"/>
  <c r="W2321" i="1" s="1"/>
  <c r="Y47" i="1"/>
  <c r="AB47" i="1" s="1"/>
  <c r="Y2429" i="1"/>
  <c r="AB2429" i="1" s="1"/>
  <c r="V2249" i="1"/>
  <c r="W2249" i="1" s="1"/>
  <c r="Z607" i="1"/>
  <c r="Y1628" i="1"/>
  <c r="AB1628" i="1" s="1"/>
  <c r="Y2144" i="1"/>
  <c r="AB2144" i="1" s="1"/>
  <c r="Z1265" i="1"/>
  <c r="V818" i="1"/>
  <c r="W818" i="1" s="1"/>
  <c r="AA2504" i="1"/>
  <c r="V2333" i="1"/>
  <c r="W2333" i="1" s="1"/>
  <c r="AA2408" i="1"/>
  <c r="Z1001" i="1"/>
  <c r="Y1331" i="1"/>
  <c r="AA2265" i="1"/>
  <c r="AA2268" i="1"/>
  <c r="V1633" i="1"/>
  <c r="W1633" i="1" s="1"/>
  <c r="V185" i="1"/>
  <c r="W185" i="1" s="1"/>
  <c r="Z1678" i="1"/>
  <c r="AA75" i="1"/>
  <c r="Y2459" i="1"/>
  <c r="Y1523" i="1"/>
  <c r="AB1523" i="1" s="1"/>
  <c r="Y724" i="1"/>
  <c r="Y799" i="1"/>
  <c r="AB799" i="1" s="1"/>
  <c r="Y2165" i="1"/>
  <c r="Z1856" i="1"/>
  <c r="AA1117" i="1"/>
  <c r="V1220" i="1"/>
  <c r="W1220" i="1" s="1"/>
  <c r="V1531" i="1"/>
  <c r="W1531" i="1" s="1"/>
  <c r="V207" i="1"/>
  <c r="W207" i="1" s="1"/>
  <c r="Y519" i="1"/>
  <c r="AB519" i="1" s="1"/>
  <c r="AC519" i="1" s="1"/>
  <c r="Y2246" i="1"/>
  <c r="AB2246" i="1" s="1"/>
  <c r="Y2016" i="1"/>
  <c r="AB2016" i="1" s="1"/>
  <c r="Y1475" i="1"/>
  <c r="V617" i="1"/>
  <c r="W617" i="1" s="1"/>
  <c r="V1260" i="1"/>
  <c r="W1260" i="1" s="1"/>
  <c r="AA361" i="1"/>
  <c r="AC361" i="1" s="1"/>
  <c r="Y1208" i="1"/>
  <c r="AB1208" i="1" s="1"/>
  <c r="AC1208" i="1" s="1"/>
  <c r="Z1332" i="1"/>
  <c r="AA397" i="1"/>
  <c r="AA1075" i="1"/>
  <c r="Y242" i="1"/>
  <c r="V1333" i="1"/>
  <c r="W1333" i="1" s="1"/>
  <c r="Y156" i="1"/>
  <c r="AA617" i="1"/>
  <c r="Y2447" i="1"/>
  <c r="AB2447" i="1" s="1"/>
  <c r="V598" i="1"/>
  <c r="W598" i="1" s="1"/>
  <c r="AA762" i="1"/>
  <c r="AA1333" i="1"/>
  <c r="V2433" i="1"/>
  <c r="W2433" i="1" s="1"/>
  <c r="Y1435" i="1"/>
  <c r="AB1435" i="1" s="1"/>
  <c r="V1315" i="1"/>
  <c r="W1315" i="1" s="1"/>
  <c r="Z224" i="1"/>
  <c r="V2210" i="1"/>
  <c r="W2210" i="1" s="1"/>
  <c r="Y1949" i="1"/>
  <c r="AB1949" i="1" s="1"/>
  <c r="AC1949" i="1" s="1"/>
  <c r="V1069" i="1"/>
  <c r="W1069" i="1" s="1"/>
  <c r="V2026" i="1"/>
  <c r="W2026" i="1" s="1"/>
  <c r="Y291" i="1"/>
  <c r="V381" i="1"/>
  <c r="W381" i="1" s="1"/>
  <c r="V2429" i="1"/>
  <c r="W2429" i="1" s="1"/>
  <c r="Z2005" i="1"/>
  <c r="AB2005" i="1" s="1"/>
  <c r="AA1672" i="1"/>
  <c r="Z734" i="1"/>
  <c r="AA1390" i="1"/>
  <c r="Y614" i="1"/>
  <c r="AA508" i="1"/>
  <c r="Z868" i="1"/>
  <c r="Y2345" i="1"/>
  <c r="Z844" i="1"/>
  <c r="Z355" i="1"/>
  <c r="V1006" i="1"/>
  <c r="W1006" i="1" s="1"/>
  <c r="Y1656" i="1"/>
  <c r="AB1656" i="1" s="1"/>
  <c r="AC1656" i="1" s="1"/>
  <c r="AA293" i="1"/>
  <c r="AA1922" i="1"/>
  <c r="Y1881" i="1"/>
  <c r="Y762" i="1"/>
  <c r="V1141" i="1"/>
  <c r="W1141" i="1" s="1"/>
  <c r="Z119" i="1"/>
  <c r="AA2081" i="1"/>
  <c r="Z337" i="1"/>
  <c r="Z238" i="1"/>
  <c r="AB238" i="1" s="1"/>
  <c r="AA1660" i="1"/>
  <c r="V604" i="1"/>
  <c r="W604" i="1" s="1"/>
  <c r="Y2319" i="1"/>
  <c r="AB2319" i="1" s="1"/>
  <c r="V790" i="1"/>
  <c r="W790" i="1" s="1"/>
  <c r="Z131" i="1"/>
  <c r="AB131" i="1" s="1"/>
  <c r="Y2440" i="1"/>
  <c r="AA794" i="1"/>
  <c r="AA383" i="1"/>
  <c r="V2208" i="1"/>
  <c r="W2208" i="1" s="1"/>
  <c r="AA1683" i="1"/>
  <c r="V1672" i="1"/>
  <c r="W1672" i="1" s="1"/>
  <c r="AA1116" i="1"/>
  <c r="Y1301" i="1"/>
  <c r="Z391" i="1"/>
  <c r="V2325" i="1"/>
  <c r="W2325" i="1" s="1"/>
  <c r="Z1234" i="1"/>
  <c r="AB1234" i="1" s="1"/>
  <c r="AC1234" i="1" s="1"/>
  <c r="V1860" i="1"/>
  <c r="W1860" i="1" s="1"/>
  <c r="Z1359" i="1"/>
  <c r="Z2423" i="1"/>
  <c r="V1658" i="1"/>
  <c r="W1658" i="1" s="1"/>
  <c r="Z419" i="1"/>
  <c r="Z800" i="1"/>
  <c r="AA1636" i="1"/>
  <c r="AA1301" i="1"/>
  <c r="Y2292" i="1"/>
  <c r="Y1278" i="1"/>
  <c r="V59" i="1"/>
  <c r="W59" i="1" s="1"/>
  <c r="Z2264" i="1"/>
  <c r="AA639" i="1"/>
  <c r="Y1282" i="1"/>
  <c r="Z15" i="1"/>
  <c r="Z1630" i="1"/>
  <c r="AB1630" i="1" s="1"/>
  <c r="Y958" i="1"/>
  <c r="Y1895" i="1"/>
  <c r="Z2070" i="1"/>
  <c r="Y64" i="1"/>
  <c r="Z2353" i="1"/>
  <c r="AB2353" i="1" s="1"/>
  <c r="Y1898" i="1"/>
  <c r="Z294" i="1"/>
  <c r="AA2176" i="1"/>
  <c r="V1355" i="1"/>
  <c r="W1355" i="1" s="1"/>
  <c r="Z2366" i="1"/>
  <c r="Z1401" i="1"/>
  <c r="AA2460" i="1"/>
  <c r="Y293" i="1"/>
  <c r="AA902" i="1"/>
  <c r="V614" i="1"/>
  <c r="W614" i="1" s="1"/>
  <c r="Y1029" i="1"/>
  <c r="AA2040" i="1"/>
  <c r="AA1469" i="1"/>
  <c r="Y2350" i="1"/>
  <c r="V210" i="1"/>
  <c r="W210" i="1" s="1"/>
  <c r="AA302" i="1"/>
  <c r="AA2194" i="1"/>
  <c r="AA308" i="1"/>
  <c r="AA1826" i="1"/>
  <c r="Y388" i="1"/>
  <c r="V569" i="1"/>
  <c r="W569" i="1" s="1"/>
  <c r="AA743" i="1"/>
  <c r="Y1748" i="1"/>
  <c r="Z1431" i="1"/>
  <c r="Z1826" i="1"/>
  <c r="Z1298" i="1"/>
  <c r="Y302" i="1"/>
  <c r="V2354" i="1"/>
  <c r="W2354" i="1" s="1"/>
  <c r="Y1452" i="1"/>
  <c r="AB1452" i="1" s="1"/>
  <c r="AA1572" i="1"/>
  <c r="Z2075" i="1"/>
  <c r="V863" i="1"/>
  <c r="W863" i="1" s="1"/>
  <c r="V164" i="1"/>
  <c r="W164" i="1" s="1"/>
  <c r="AA2354" i="1"/>
  <c r="AC2354" i="1" s="1"/>
  <c r="Z2282" i="1"/>
  <c r="V1096" i="1"/>
  <c r="W1096" i="1" s="1"/>
  <c r="V2045" i="1"/>
  <c r="W2045" i="1" s="1"/>
  <c r="AA1320" i="1"/>
  <c r="AA1306" i="1"/>
  <c r="V334" i="1"/>
  <c r="W334" i="1" s="1"/>
  <c r="AA884" i="1"/>
  <c r="V278" i="1"/>
  <c r="W278" i="1" s="1"/>
  <c r="Z977" i="1"/>
  <c r="V344" i="1"/>
  <c r="W344" i="1" s="1"/>
  <c r="AA49" i="1"/>
  <c r="V806" i="1"/>
  <c r="W806" i="1" s="1"/>
  <c r="Y1189" i="1"/>
  <c r="V808" i="1"/>
  <c r="W808" i="1" s="1"/>
  <c r="AA2029" i="1"/>
  <c r="V2216" i="1"/>
  <c r="W2216" i="1" s="1"/>
  <c r="Z1888" i="1"/>
  <c r="Z1362" i="1"/>
  <c r="AA2365" i="1"/>
  <c r="V1824" i="1"/>
  <c r="W1824" i="1" s="1"/>
  <c r="Y745" i="1"/>
  <c r="V1033" i="1"/>
  <c r="W1033" i="1" s="1"/>
  <c r="V923" i="1"/>
  <c r="W923" i="1" s="1"/>
  <c r="AA1199" i="1"/>
  <c r="Y1654" i="1"/>
  <c r="AB1654" i="1" s="1"/>
  <c r="AC1654" i="1" s="1"/>
  <c r="AA1019" i="1"/>
  <c r="Z22" i="1"/>
  <c r="V2387" i="1"/>
  <c r="W2387" i="1" s="1"/>
  <c r="Y911" i="1"/>
  <c r="AB911" i="1" s="1"/>
  <c r="Z2082" i="1"/>
  <c r="Z1841" i="1"/>
  <c r="AB1841" i="1" s="1"/>
  <c r="AA1055" i="1"/>
  <c r="V199" i="1"/>
  <c r="W199" i="1" s="1"/>
  <c r="Z491" i="1"/>
  <c r="V826" i="1"/>
  <c r="W826" i="1" s="1"/>
  <c r="AA2357" i="1"/>
  <c r="Y2434" i="1"/>
  <c r="AB2434" i="1" s="1"/>
  <c r="AA1953" i="1"/>
  <c r="Y246" i="1"/>
  <c r="AB246" i="1" s="1"/>
  <c r="Z1959" i="1"/>
  <c r="Y503" i="1"/>
  <c r="AB503" i="1" s="1"/>
  <c r="Y560" i="1"/>
  <c r="AA137" i="1"/>
  <c r="Y1391" i="1"/>
  <c r="AB1391" i="1" s="1"/>
  <c r="AA2148" i="1"/>
  <c r="Z1693" i="1"/>
  <c r="Y2428" i="1"/>
  <c r="Y2270" i="1"/>
  <c r="AB2270" i="1" s="1"/>
  <c r="Y393" i="1"/>
  <c r="AB393" i="1" s="1"/>
  <c r="Y1972" i="1"/>
  <c r="Z826" i="1"/>
  <c r="V62" i="1"/>
  <c r="W62" i="1" s="1"/>
  <c r="Y2043" i="1"/>
  <c r="AB2043" i="1" s="1"/>
  <c r="V1643" i="1"/>
  <c r="W1643" i="1" s="1"/>
  <c r="AA546" i="1"/>
  <c r="Y1485" i="1"/>
  <c r="AB1485" i="1" s="1"/>
  <c r="Z2401" i="1"/>
  <c r="Z2172" i="1"/>
  <c r="Z2511" i="1"/>
  <c r="V248" i="1"/>
  <c r="W248" i="1" s="1"/>
  <c r="V845" i="1"/>
  <c r="W845" i="1" s="1"/>
  <c r="Y2376" i="1"/>
  <c r="AB2376" i="1" s="1"/>
  <c r="V2343" i="1"/>
  <c r="W2343" i="1" s="1"/>
  <c r="Y165" i="1"/>
  <c r="AB165" i="1" s="1"/>
  <c r="Z1934" i="1"/>
  <c r="Y1982" i="1"/>
  <c r="Z1442" i="1"/>
  <c r="AA53" i="1"/>
  <c r="V758" i="1"/>
  <c r="W758" i="1" s="1"/>
  <c r="Z845" i="1"/>
  <c r="AA1287" i="1"/>
  <c r="AA531" i="1"/>
  <c r="V957" i="1"/>
  <c r="W957" i="1" s="1"/>
  <c r="AA1992" i="1"/>
  <c r="V2400" i="1"/>
  <c r="W2400" i="1" s="1"/>
  <c r="Z2006" i="1"/>
  <c r="Y1558" i="1"/>
  <c r="AB1558" i="1" s="1"/>
  <c r="V546" i="1"/>
  <c r="W546" i="1" s="1"/>
  <c r="Z2290" i="1"/>
  <c r="AB2290" i="1" s="1"/>
  <c r="AC2290" i="1" s="1"/>
  <c r="Z2372" i="1"/>
  <c r="Y1144" i="1"/>
  <c r="AB1144" i="1" s="1"/>
  <c r="V336" i="1"/>
  <c r="W336" i="1" s="1"/>
  <c r="AA289" i="1"/>
  <c r="Y2451" i="1"/>
  <c r="AB2451" i="1" s="1"/>
  <c r="AC2451" i="1" s="1"/>
  <c r="V1925" i="1"/>
  <c r="W1925" i="1" s="1"/>
  <c r="Y1127" i="1"/>
  <c r="AA1396" i="1"/>
  <c r="Y61" i="1"/>
  <c r="V1662" i="1"/>
  <c r="W1662" i="1" s="1"/>
  <c r="AA1179" i="1"/>
  <c r="Z1089" i="1"/>
  <c r="Z1214" i="1"/>
  <c r="Y802" i="1"/>
  <c r="AB802" i="1" s="1"/>
  <c r="Y1043" i="1"/>
  <c r="AB1043" i="1" s="1"/>
  <c r="AC1043" i="1" s="1"/>
  <c r="Y2032" i="1"/>
  <c r="Z1785" i="1"/>
  <c r="Z2471" i="1"/>
  <c r="Z2294" i="1"/>
  <c r="Z2023" i="1"/>
  <c r="Z290" i="1"/>
  <c r="Z835" i="1"/>
  <c r="Y2072" i="1"/>
  <c r="Y499" i="1"/>
  <c r="AA130" i="1"/>
  <c r="V1105" i="1"/>
  <c r="W1105" i="1" s="1"/>
  <c r="Y915" i="1"/>
  <c r="Z1189" i="1"/>
  <c r="AA1326" i="1"/>
  <c r="AA1776" i="1"/>
  <c r="Y230" i="1"/>
  <c r="Z8" i="1"/>
  <c r="V1985" i="1"/>
  <c r="W1985" i="1" s="1"/>
  <c r="Y1522" i="1"/>
  <c r="AB1522" i="1" s="1"/>
  <c r="AC1522" i="1" s="1"/>
  <c r="Y1311" i="1"/>
  <c r="Y44" i="1"/>
  <c r="AB44" i="1" s="1"/>
  <c r="V2041" i="1"/>
  <c r="W2041" i="1" s="1"/>
  <c r="Y1420" i="1"/>
  <c r="AA261" i="1"/>
  <c r="Z506" i="1"/>
  <c r="AA1072" i="1"/>
  <c r="V1232" i="1"/>
  <c r="W1232" i="1" s="1"/>
  <c r="V1001" i="1"/>
  <c r="W1001" i="1" s="1"/>
  <c r="Z1241" i="1"/>
  <c r="AA2076" i="1"/>
  <c r="V1018" i="1"/>
  <c r="W1018" i="1" s="1"/>
  <c r="V441" i="1"/>
  <c r="W441" i="1" s="1"/>
  <c r="Y698" i="1"/>
  <c r="AB698" i="1" s="1"/>
  <c r="V1397" i="1"/>
  <c r="W1397" i="1" s="1"/>
  <c r="Z1373" i="1"/>
  <c r="V801" i="1"/>
  <c r="W801" i="1" s="1"/>
  <c r="V1034" i="1"/>
  <c r="W1034" i="1" s="1"/>
  <c r="Z1737" i="1"/>
  <c r="V1759" i="1"/>
  <c r="W1759" i="1" s="1"/>
  <c r="V1869" i="1"/>
  <c r="W1869" i="1" s="1"/>
  <c r="AA1615" i="1"/>
  <c r="Z1885" i="1"/>
  <c r="Y455" i="1"/>
  <c r="AA1449" i="1"/>
  <c r="Z603" i="1"/>
  <c r="AB603" i="1" s="1"/>
  <c r="V160" i="1"/>
  <c r="W160" i="1" s="1"/>
  <c r="Y1083" i="1"/>
  <c r="Z2361" i="1"/>
  <c r="V1604" i="1"/>
  <c r="W1604" i="1" s="1"/>
  <c r="Z191" i="1"/>
  <c r="V2021" i="1"/>
  <c r="W2021" i="1" s="1"/>
  <c r="Y332" i="1"/>
  <c r="Z1466" i="1"/>
  <c r="V1026" i="1"/>
  <c r="W1026" i="1" s="1"/>
  <c r="V2232" i="1"/>
  <c r="W2232" i="1" s="1"/>
  <c r="AA515" i="1"/>
  <c r="Y1255" i="1"/>
  <c r="AB1255" i="1" s="1"/>
  <c r="AC1255" i="1" s="1"/>
  <c r="V771" i="1"/>
  <c r="W771" i="1" s="1"/>
  <c r="AA1192" i="1"/>
  <c r="V632" i="1"/>
  <c r="W632" i="1" s="1"/>
  <c r="V63" i="1"/>
  <c r="W63" i="1" s="1"/>
  <c r="AA2191" i="1"/>
  <c r="V560" i="1"/>
  <c r="W560" i="1" s="1"/>
  <c r="Z1458" i="1"/>
  <c r="AA1267" i="1"/>
  <c r="V859" i="1"/>
  <c r="W859" i="1" s="1"/>
  <c r="Y921" i="1"/>
  <c r="AB921" i="1" s="1"/>
  <c r="V367" i="1"/>
  <c r="W367" i="1" s="1"/>
  <c r="Y2169" i="1"/>
  <c r="Z456" i="1"/>
  <c r="Z390" i="1"/>
  <c r="Y69" i="1"/>
  <c r="Y1803" i="1"/>
  <c r="AA1269" i="1"/>
  <c r="Z833" i="1"/>
  <c r="Z505" i="1"/>
  <c r="Y1634" i="1"/>
  <c r="V905" i="1"/>
  <c r="W905" i="1" s="1"/>
  <c r="AA1722" i="1"/>
  <c r="AA2190" i="1"/>
  <c r="Z2266" i="1"/>
  <c r="V738" i="1"/>
  <c r="W738" i="1" s="1"/>
  <c r="AA327" i="1"/>
  <c r="Y1856" i="1"/>
  <c r="AA1494" i="1"/>
  <c r="Z1154" i="1"/>
  <c r="Y1878" i="1"/>
  <c r="AB1878" i="1" s="1"/>
  <c r="Z896" i="1"/>
  <c r="AA642" i="1"/>
  <c r="AA831" i="1"/>
  <c r="Z2110" i="1"/>
  <c r="V1567" i="1"/>
  <c r="W1567" i="1" s="1"/>
  <c r="Y818" i="1"/>
  <c r="AA780" i="1"/>
  <c r="V2457" i="1"/>
  <c r="W2457" i="1" s="1"/>
  <c r="AA39" i="1"/>
  <c r="Y1178" i="1"/>
  <c r="AB1178" i="1" s="1"/>
  <c r="V1627" i="1"/>
  <c r="W1627" i="1" s="1"/>
  <c r="V2408" i="1"/>
  <c r="W2408" i="1" s="1"/>
  <c r="AA57" i="1"/>
  <c r="AA1930" i="1"/>
  <c r="Z1658" i="1"/>
  <c r="AB1658" i="1" s="1"/>
  <c r="AC1658" i="1" s="1"/>
  <c r="Y1651" i="1"/>
  <c r="V1488" i="1"/>
  <c r="W1488" i="1" s="1"/>
  <c r="Z1331" i="1"/>
  <c r="Z604" i="1"/>
  <c r="V1170" i="1"/>
  <c r="W1170" i="1" s="1"/>
  <c r="Y1265" i="1"/>
  <c r="V607" i="1"/>
  <c r="W607" i="1" s="1"/>
  <c r="AA570" i="1"/>
  <c r="Z75" i="1"/>
  <c r="AA2133" i="1"/>
  <c r="Z903" i="1"/>
  <c r="AA936" i="1"/>
  <c r="Z1215" i="1"/>
  <c r="V1124" i="1"/>
  <c r="W1124" i="1" s="1"/>
  <c r="AA1058" i="1"/>
  <c r="V1343" i="1"/>
  <c r="W1343" i="1" s="1"/>
  <c r="Z2030" i="1"/>
  <c r="Y1844" i="1"/>
  <c r="V346" i="1"/>
  <c r="W346" i="1" s="1"/>
  <c r="V519" i="1"/>
  <c r="W519" i="1" s="1"/>
  <c r="AA2246" i="1"/>
  <c r="AA2180" i="1"/>
  <c r="V1312" i="1"/>
  <c r="W1312" i="1" s="1"/>
  <c r="Y617" i="1"/>
  <c r="AA1260" i="1"/>
  <c r="Z1017" i="1"/>
  <c r="Y1263" i="1"/>
  <c r="Y2055" i="1"/>
  <c r="AA1200" i="1"/>
  <c r="Y1075" i="1"/>
  <c r="AB1075" i="1" s="1"/>
  <c r="Z1524" i="1"/>
  <c r="Y1051" i="1"/>
  <c r="AB1051" i="1" s="1"/>
  <c r="Y2321" i="1"/>
  <c r="Y1243" i="1"/>
  <c r="Y2262" i="1"/>
  <c r="AB2262" i="1" s="1"/>
  <c r="V1593" i="1"/>
  <c r="W1593" i="1" s="1"/>
  <c r="Z2325" i="1"/>
  <c r="AA787" i="1"/>
  <c r="Y2338" i="1"/>
  <c r="AB2338" i="1" s="1"/>
  <c r="AA1626" i="1"/>
  <c r="AA910" i="1"/>
  <c r="V335" i="1"/>
  <c r="W335" i="1" s="1"/>
  <c r="Z2244" i="1"/>
  <c r="Z544" i="1"/>
  <c r="Y415" i="1"/>
  <c r="Z2064" i="1"/>
  <c r="V1080" i="1"/>
  <c r="W1080" i="1" s="1"/>
  <c r="V363" i="1"/>
  <c r="W363" i="1" s="1"/>
  <c r="V2375" i="1"/>
  <c r="W2375" i="1" s="1"/>
  <c r="AA2273" i="1"/>
  <c r="Z2305" i="1"/>
  <c r="V1525" i="1"/>
  <c r="W1525" i="1" s="1"/>
  <c r="AA1393" i="1"/>
  <c r="Y1597" i="1"/>
  <c r="AB1597" i="1" s="1"/>
  <c r="Z452" i="1"/>
  <c r="Y868" i="1"/>
  <c r="Z2464" i="1"/>
  <c r="Y414" i="1"/>
  <c r="V1130" i="1"/>
  <c r="W1130" i="1" s="1"/>
  <c r="Z247" i="1"/>
  <c r="Y1816" i="1"/>
  <c r="AA1021" i="1"/>
  <c r="V2007" i="1"/>
  <c r="W2007" i="1" s="1"/>
  <c r="Z556" i="1"/>
  <c r="V762" i="1"/>
  <c r="W762" i="1" s="1"/>
  <c r="Y1141" i="1"/>
  <c r="Z625" i="1"/>
  <c r="V891" i="1"/>
  <c r="W891" i="1" s="1"/>
  <c r="AA1292" i="1"/>
  <c r="V362" i="1"/>
  <c r="W362" i="1" s="1"/>
  <c r="Z1256" i="1"/>
  <c r="V2423" i="1"/>
  <c r="W2423" i="1" s="1"/>
  <c r="Z1683" i="1"/>
  <c r="Z1278" i="1"/>
  <c r="AA131" i="1"/>
  <c r="AC131" i="1" s="1"/>
  <c r="AA1377" i="1"/>
  <c r="Y618" i="1"/>
  <c r="AB618" i="1" s="1"/>
  <c r="AC618" i="1" s="1"/>
  <c r="V789" i="1"/>
  <c r="W789" i="1" s="1"/>
  <c r="AA2144" i="1"/>
  <c r="AC2144" i="1" s="1"/>
  <c r="V917" i="1"/>
  <c r="W917" i="1" s="1"/>
  <c r="Y1672" i="1"/>
  <c r="AB1672" i="1" s="1"/>
  <c r="AA424" i="1"/>
  <c r="V1021" i="1"/>
  <c r="W1021" i="1" s="1"/>
  <c r="Y626" i="1"/>
  <c r="Y2325" i="1"/>
  <c r="AB2325" i="1" s="1"/>
  <c r="AA912" i="1"/>
  <c r="V1949" i="1"/>
  <c r="W1949" i="1" s="1"/>
  <c r="V1147" i="1"/>
  <c r="W1147" i="1" s="1"/>
  <c r="V1731" i="1"/>
  <c r="W1731" i="1" s="1"/>
  <c r="Z648" i="1"/>
  <c r="AB648" i="1" s="1"/>
  <c r="AC648" i="1" s="1"/>
  <c r="AA419" i="1"/>
  <c r="Z2106" i="1"/>
  <c r="AA436" i="1"/>
  <c r="V295" i="1"/>
  <c r="W295" i="1" s="1"/>
  <c r="Y2457" i="1"/>
  <c r="AB2457" i="1" s="1"/>
  <c r="V391" i="1"/>
  <c r="W391" i="1" s="1"/>
  <c r="Y1298" i="1"/>
  <c r="AA2070" i="1"/>
  <c r="AA242" i="1"/>
  <c r="AA1731" i="1"/>
  <c r="AA296" i="1"/>
  <c r="Z2268" i="1"/>
  <c r="V297" i="1"/>
  <c r="W297" i="1" s="1"/>
  <c r="Y2258" i="1"/>
  <c r="AB2258" i="1" s="1"/>
  <c r="Y1254" i="1"/>
  <c r="AB1254" i="1" s="1"/>
  <c r="AC1254" i="1" s="1"/>
  <c r="V1011" i="1"/>
  <c r="W1011" i="1" s="1"/>
  <c r="AA2446" i="1"/>
  <c r="AA2333" i="1"/>
  <c r="AA658" i="1"/>
  <c r="V1908" i="1"/>
  <c r="W1908" i="1" s="1"/>
  <c r="AA325" i="1"/>
  <c r="Y2366" i="1"/>
  <c r="Z2104" i="1"/>
  <c r="V2081" i="1"/>
  <c r="W2081" i="1" s="1"/>
  <c r="Y605" i="1"/>
  <c r="V1216" i="1"/>
  <c r="W1216" i="1" s="1"/>
  <c r="Y1732" i="1"/>
  <c r="Z1281" i="1"/>
  <c r="Y1548" i="1"/>
  <c r="AB1548" i="1" s="1"/>
  <c r="V2010" i="1"/>
  <c r="W2010" i="1" s="1"/>
  <c r="V1495" i="1"/>
  <c r="W1495" i="1" s="1"/>
  <c r="V1298" i="1"/>
  <c r="W1298" i="1" s="1"/>
  <c r="AA797" i="1"/>
  <c r="V2194" i="1"/>
  <c r="W2194" i="1" s="1"/>
  <c r="Y624" i="1"/>
  <c r="AB624" i="1" s="1"/>
  <c r="Y863" i="1"/>
  <c r="V638" i="1"/>
  <c r="W638" i="1" s="1"/>
  <c r="Y569" i="1"/>
  <c r="Y1929" i="1"/>
  <c r="Y682" i="1"/>
  <c r="AB682" i="1" s="1"/>
  <c r="AC682" i="1" s="1"/>
  <c r="V800" i="1"/>
  <c r="W800" i="1" s="1"/>
  <c r="Y2236" i="1"/>
  <c r="AB2236" i="1" s="1"/>
  <c r="Z965" i="1"/>
  <c r="Y797" i="1"/>
  <c r="AB797" i="1" s="1"/>
  <c r="Y1377" i="1"/>
  <c r="AB1377" i="1" s="1"/>
  <c r="AA1452" i="1"/>
  <c r="V1611" i="1"/>
  <c r="W1611" i="1" s="1"/>
  <c r="AA2234" i="1"/>
  <c r="V1191" i="1"/>
  <c r="W1191" i="1" s="1"/>
  <c r="Y720" i="1"/>
  <c r="Y1936" i="1"/>
  <c r="V465" i="1"/>
  <c r="W465" i="1" s="1"/>
  <c r="Z205" i="1"/>
  <c r="V1771" i="1"/>
  <c r="W1771" i="1" s="1"/>
  <c r="AA1098" i="1"/>
  <c r="AC1098" i="1" s="1"/>
  <c r="V433" i="1"/>
  <c r="W433" i="1" s="1"/>
  <c r="AA2006" i="1"/>
  <c r="AA2427" i="1"/>
  <c r="Z784" i="1"/>
  <c r="V462" i="1"/>
  <c r="W462" i="1" s="1"/>
  <c r="V339" i="1"/>
  <c r="W339" i="1" s="1"/>
  <c r="Y808" i="1"/>
  <c r="AA2281" i="1"/>
  <c r="AA2341" i="1"/>
  <c r="Y1782" i="1"/>
  <c r="AB1782" i="1" s="1"/>
  <c r="Y1954" i="1"/>
  <c r="Y2365" i="1"/>
  <c r="Z2142" i="1"/>
  <c r="Z745" i="1"/>
  <c r="AB745" i="1" s="1"/>
  <c r="AA1872" i="1"/>
  <c r="AC1872" i="1" s="1"/>
  <c r="Z594" i="1"/>
  <c r="Y546" i="1"/>
  <c r="Z2028" i="1"/>
  <c r="AA1657" i="1"/>
  <c r="AA1515" i="1"/>
  <c r="Z1595" i="1"/>
  <c r="V1231" i="1"/>
  <c r="W1231" i="1" s="1"/>
  <c r="Y1217" i="1"/>
  <c r="Y1321" i="1"/>
  <c r="AB1321" i="1" s="1"/>
  <c r="Y1055" i="1"/>
  <c r="AB1055" i="1" s="1"/>
  <c r="AA248" i="1"/>
  <c r="V85" i="1"/>
  <c r="W85" i="1" s="1"/>
  <c r="AA1798" i="1"/>
  <c r="AA2013" i="1"/>
  <c r="Z915" i="1"/>
  <c r="Z1739" i="1"/>
  <c r="AA182" i="1"/>
  <c r="Z1019" i="1"/>
  <c r="Z872" i="1"/>
  <c r="Y524" i="1"/>
  <c r="Z740" i="1"/>
  <c r="AA1391" i="1"/>
  <c r="AC1391" i="1" s="1"/>
  <c r="Y1962" i="1"/>
  <c r="AB1962" i="1" s="1"/>
  <c r="AA2503" i="1"/>
  <c r="Z1965" i="1"/>
  <c r="Y2226" i="1"/>
  <c r="V16" i="1"/>
  <c r="W16" i="1" s="1"/>
  <c r="Z760" i="1"/>
  <c r="V1631" i="1"/>
  <c r="W1631" i="1" s="1"/>
  <c r="V186" i="1"/>
  <c r="W186" i="1" s="1"/>
  <c r="AA2376" i="1"/>
  <c r="AA1415" i="1"/>
  <c r="V118" i="1"/>
  <c r="W118" i="1" s="1"/>
  <c r="Z1299" i="1"/>
  <c r="Y1737" i="1"/>
  <c r="Y1490" i="1"/>
  <c r="Z1859" i="1"/>
  <c r="Z339" i="1"/>
  <c r="Y979" i="1"/>
  <c r="AB979" i="1" s="1"/>
  <c r="Y1607" i="1"/>
  <c r="AB1607" i="1" s="1"/>
  <c r="AC1607" i="1" s="1"/>
  <c r="Z1415" i="1"/>
  <c r="V482" i="1"/>
  <c r="W482" i="1" s="1"/>
  <c r="V120" i="1"/>
  <c r="W120" i="1" s="1"/>
  <c r="Z265" i="1"/>
  <c r="Z1515" i="1"/>
  <c r="Y1919" i="1"/>
  <c r="AB1919" i="1" s="1"/>
  <c r="AA629" i="1"/>
  <c r="V979" i="1"/>
  <c r="W979" i="1" s="1"/>
  <c r="Y2454" i="1"/>
  <c r="AB2454" i="1" s="1"/>
  <c r="Y1415" i="1"/>
  <c r="Z271" i="1"/>
  <c r="V1992" i="1"/>
  <c r="W1992" i="1" s="1"/>
  <c r="V2159" i="1"/>
  <c r="W2159" i="1" s="1"/>
  <c r="Y2427" i="1"/>
  <c r="AB2427" i="1" s="1"/>
  <c r="V2454" i="1"/>
  <c r="W2454" i="1" s="1"/>
  <c r="Z546" i="1"/>
  <c r="AA1994" i="1"/>
  <c r="V1158" i="1"/>
  <c r="W1158" i="1" s="1"/>
  <c r="Z253" i="1"/>
  <c r="AA957" i="1"/>
  <c r="Y209" i="1"/>
  <c r="V245" i="1"/>
  <c r="W245" i="1" s="1"/>
  <c r="Y776" i="1"/>
  <c r="AB776" i="1" s="1"/>
  <c r="Y2216" i="1"/>
  <c r="Y1418" i="1"/>
  <c r="Y592" i="1"/>
  <c r="Y904" i="1"/>
  <c r="AB904" i="1" s="1"/>
  <c r="V1790" i="1"/>
  <c r="W1790" i="1" s="1"/>
  <c r="V522" i="1"/>
  <c r="W522" i="1" s="1"/>
  <c r="V867" i="1"/>
  <c r="W867" i="1" s="1"/>
  <c r="Y253" i="1"/>
  <c r="AB253" i="1" s="1"/>
  <c r="V1043" i="1"/>
  <c r="W1043" i="1" s="1"/>
  <c r="AA2032" i="1"/>
  <c r="Z40" i="1"/>
  <c r="Z332" i="1"/>
  <c r="V1650" i="1"/>
  <c r="W1650" i="1" s="1"/>
  <c r="Z1184" i="1"/>
  <c r="AA1337" i="1"/>
  <c r="Z980" i="1"/>
  <c r="AA2485" i="1"/>
  <c r="AA1321" i="1"/>
  <c r="Y130" i="1"/>
  <c r="AA654" i="1"/>
  <c r="Y2466" i="1"/>
  <c r="Z923" i="1"/>
  <c r="Y1430" i="1"/>
  <c r="AB1430" i="1" s="1"/>
  <c r="V2134" i="1"/>
  <c r="W2134" i="1" s="1"/>
  <c r="V876" i="1"/>
  <c r="W876" i="1" s="1"/>
  <c r="Y457" i="1"/>
  <c r="AB457" i="1" s="1"/>
  <c r="Z786" i="1"/>
  <c r="Y1061" i="1"/>
  <c r="V1464" i="1"/>
  <c r="W1464" i="1" s="1"/>
  <c r="V110" i="1"/>
  <c r="W110" i="1" s="1"/>
  <c r="Z2400" i="1"/>
  <c r="V1830" i="1"/>
  <c r="W1830" i="1" s="1"/>
  <c r="Y261" i="1"/>
  <c r="AB261" i="1" s="1"/>
  <c r="AA288" i="1"/>
  <c r="V471" i="1"/>
  <c r="W471" i="1" s="1"/>
  <c r="Z1633" i="1"/>
  <c r="AA2211" i="1"/>
  <c r="Z946" i="1"/>
  <c r="Z913" i="1"/>
  <c r="V1203" i="1"/>
  <c r="W1203" i="1" s="1"/>
  <c r="V1261" i="1"/>
  <c r="W1261" i="1" s="1"/>
  <c r="V889" i="1"/>
  <c r="W889" i="1" s="1"/>
  <c r="AA1445" i="1"/>
  <c r="Z406" i="1"/>
  <c r="Z79" i="1"/>
  <c r="Z1542" i="1"/>
  <c r="Y1158" i="1"/>
  <c r="AB1158" i="1" s="1"/>
  <c r="AC1158" i="1" s="1"/>
  <c r="V2088" i="1"/>
  <c r="W2088" i="1" s="1"/>
  <c r="Z2235" i="1"/>
  <c r="Y1163" i="1"/>
  <c r="AA1319" i="1"/>
  <c r="V459" i="1"/>
  <c r="W459" i="1" s="1"/>
  <c r="V2034" i="1"/>
  <c r="W2034" i="1" s="1"/>
  <c r="AA716" i="1"/>
  <c r="Y266" i="1"/>
  <c r="AB266" i="1" s="1"/>
  <c r="AC266" i="1" s="1"/>
  <c r="AA698" i="1"/>
  <c r="V2480" i="1"/>
  <c r="W2480" i="1" s="1"/>
  <c r="AA1788" i="1"/>
  <c r="V1251" i="1"/>
  <c r="W1251" i="1" s="1"/>
  <c r="AA2034" i="1"/>
  <c r="Y1829" i="1"/>
  <c r="AB1829" i="1" s="1"/>
  <c r="V1341" i="1"/>
  <c r="W1341" i="1" s="1"/>
  <c r="V570" i="1"/>
  <c r="W570" i="1" s="1"/>
  <c r="Z2493" i="1"/>
  <c r="Z908" i="1"/>
  <c r="AB908" i="1" s="1"/>
  <c r="Z757" i="1"/>
  <c r="Y771" i="1"/>
  <c r="Y381" i="1"/>
  <c r="Y1336" i="1"/>
  <c r="AB1336" i="1" s="1"/>
  <c r="Y63" i="1"/>
  <c r="V1845" i="1"/>
  <c r="W1845" i="1" s="1"/>
  <c r="Z120" i="1"/>
  <c r="Z1166" i="1"/>
  <c r="Z1167" i="1"/>
  <c r="AA859" i="1"/>
  <c r="AA999" i="1"/>
  <c r="Y986" i="1"/>
  <c r="AA2255" i="1"/>
  <c r="V100" i="1"/>
  <c r="W100" i="1" s="1"/>
  <c r="Z183" i="1"/>
  <c r="AA1405" i="1"/>
  <c r="Z1985" i="1"/>
  <c r="AB1985" i="1" s="1"/>
  <c r="Y896" i="1"/>
  <c r="AA1435" i="1"/>
  <c r="AC1435" i="1" s="1"/>
  <c r="V1044" i="1"/>
  <c r="W1044" i="1" s="1"/>
  <c r="Z2152" i="1"/>
  <c r="AA506" i="1"/>
  <c r="Y2041" i="1"/>
  <c r="AB2041" i="1" s="1"/>
  <c r="Y1968" i="1"/>
  <c r="AB1968" i="1" s="1"/>
  <c r="AC1968" i="1" s="1"/>
  <c r="V1030" i="1"/>
  <c r="W1030" i="1" s="1"/>
  <c r="AA1356" i="1"/>
  <c r="AA255" i="1"/>
  <c r="Y1312" i="1"/>
  <c r="AA2011" i="1"/>
  <c r="V1138" i="1"/>
  <c r="W1138" i="1" s="1"/>
  <c r="Y374" i="1"/>
  <c r="Y859" i="1"/>
  <c r="AB859" i="1" s="1"/>
  <c r="V1497" i="1"/>
  <c r="W1497" i="1" s="1"/>
  <c r="Z1333" i="1"/>
  <c r="AA1697" i="1"/>
  <c r="V1682" i="1"/>
  <c r="W1682" i="1" s="1"/>
  <c r="Z608" i="1"/>
  <c r="AB608" i="1" s="1"/>
  <c r="Z2369" i="1"/>
  <c r="Y1731" i="1"/>
  <c r="AB1731" i="1" s="1"/>
  <c r="AC1731" i="1" s="1"/>
  <c r="Y57" i="1"/>
  <c r="AA1883" i="1"/>
  <c r="AC1883" i="1" s="1"/>
  <c r="Z1041" i="1"/>
  <c r="Y642" i="1"/>
  <c r="V986" i="1"/>
  <c r="W986" i="1" s="1"/>
  <c r="Z1762" i="1"/>
  <c r="AA1310" i="1"/>
  <c r="AA585" i="1"/>
  <c r="Z1488" i="1"/>
  <c r="V1331" i="1"/>
  <c r="W1331" i="1" s="1"/>
  <c r="V1732" i="1"/>
  <c r="W1732" i="1" s="1"/>
  <c r="V324" i="1"/>
  <c r="W324" i="1" s="1"/>
  <c r="Z748" i="1"/>
  <c r="V2145" i="1"/>
  <c r="W2145" i="1" s="1"/>
  <c r="Y1042" i="1"/>
  <c r="AB1042" i="1" s="1"/>
  <c r="Z203" i="1"/>
  <c r="AA1645" i="1"/>
  <c r="Z295" i="1"/>
  <c r="V23" i="1"/>
  <c r="W23" i="1" s="1"/>
  <c r="AA1037" i="1"/>
  <c r="V748" i="1"/>
  <c r="W748" i="1" s="1"/>
  <c r="Z1312" i="1"/>
  <c r="AA114" i="1"/>
  <c r="Z280" i="1"/>
  <c r="AB280" i="1" s="1"/>
  <c r="AC280" i="1" s="1"/>
  <c r="AA1724" i="1"/>
  <c r="V1174" i="1"/>
  <c r="W1174" i="1" s="1"/>
  <c r="V744" i="1"/>
  <c r="W744" i="1" s="1"/>
  <c r="Y794" i="1"/>
  <c r="Y2446" i="1"/>
  <c r="AB2446" i="1" s="1"/>
  <c r="V1399" i="1"/>
  <c r="W1399" i="1" s="1"/>
  <c r="Y966" i="1"/>
  <c r="Z1260" i="1"/>
  <c r="AA789" i="1"/>
  <c r="Z790" i="1"/>
  <c r="AA185" i="1"/>
  <c r="Z719" i="1"/>
  <c r="AA1288" i="1"/>
  <c r="AA2254" i="1"/>
  <c r="AA1145" i="1"/>
  <c r="V1526" i="1"/>
  <c r="W1526" i="1" s="1"/>
  <c r="AA1243" i="1"/>
  <c r="AA2262" i="1"/>
  <c r="Y1256" i="1"/>
  <c r="AB1256" i="1" s="1"/>
  <c r="AC1256" i="1" s="1"/>
  <c r="Y2386" i="1"/>
  <c r="AA1466" i="1"/>
  <c r="Z2422" i="1"/>
  <c r="Z156" i="1"/>
  <c r="AB156" i="1" s="1"/>
  <c r="V39" i="1"/>
  <c r="W39" i="1" s="1"/>
  <c r="AA363" i="1"/>
  <c r="Z2209" i="1"/>
  <c r="Y902" i="1"/>
  <c r="Z985" i="1"/>
  <c r="Z1345" i="1"/>
  <c r="Y1107" i="1"/>
  <c r="AB1107" i="1" s="1"/>
  <c r="V479" i="1"/>
  <c r="W479" i="1" s="1"/>
  <c r="Y1013" i="1"/>
  <c r="AB1013" i="1" s="1"/>
  <c r="AC1013" i="1" s="1"/>
  <c r="V1282" i="1"/>
  <c r="W1282" i="1" s="1"/>
  <c r="V1744" i="1"/>
  <c r="W1744" i="1" s="1"/>
  <c r="Y412" i="1"/>
  <c r="AB412" i="1" s="1"/>
  <c r="AA989" i="1"/>
  <c r="V2086" i="1"/>
  <c r="W2086" i="1" s="1"/>
  <c r="AA163" i="1"/>
  <c r="Z1395" i="1"/>
  <c r="Z1886" i="1"/>
  <c r="AB1886" i="1" s="1"/>
  <c r="AA1834" i="1"/>
  <c r="Z1029" i="1"/>
  <c r="Z1104" i="1"/>
  <c r="AA694" i="1"/>
  <c r="AA964" i="1"/>
  <c r="AA2139" i="1"/>
  <c r="V1385" i="1"/>
  <c r="W1385" i="1" s="1"/>
  <c r="Z762" i="1"/>
  <c r="Z1141" i="1"/>
  <c r="V797" i="1"/>
  <c r="W797" i="1" s="1"/>
  <c r="Z794" i="1"/>
  <c r="V605" i="1"/>
  <c r="W605" i="1" s="1"/>
  <c r="Z216" i="1"/>
  <c r="AB216" i="1" s="1"/>
  <c r="Y1638" i="1"/>
  <c r="AB1638" i="1" s="1"/>
  <c r="Y1425" i="1"/>
  <c r="AB1425" i="1" s="1"/>
  <c r="Z2051" i="1"/>
  <c r="Y173" i="1"/>
  <c r="AA2318" i="1"/>
  <c r="AA1815" i="1"/>
  <c r="Y316" i="1"/>
  <c r="V1082" i="1"/>
  <c r="W1082" i="1" s="1"/>
  <c r="Z2254" i="1"/>
  <c r="AB2254" i="1" s="1"/>
  <c r="Y1520" i="1"/>
  <c r="V1641" i="1"/>
  <c r="W1641" i="1" s="1"/>
  <c r="V708" i="1"/>
  <c r="W708" i="1" s="1"/>
  <c r="Z598" i="1"/>
  <c r="AA626" i="1"/>
  <c r="AA2325" i="1"/>
  <c r="V2128" i="1"/>
  <c r="W2128" i="1" s="1"/>
  <c r="AA1523" i="1"/>
  <c r="AC1523" i="1" s="1"/>
  <c r="Y1660" i="1"/>
  <c r="AB1660" i="1" s="1"/>
  <c r="Y2014" i="1"/>
  <c r="AA379" i="1"/>
  <c r="V626" i="1"/>
  <c r="W626" i="1" s="1"/>
  <c r="Z615" i="1"/>
  <c r="V2103" i="1"/>
  <c r="W2103" i="1" s="1"/>
  <c r="AA1355" i="1"/>
  <c r="Y1792" i="1"/>
  <c r="Z72" i="1"/>
  <c r="V317" i="1"/>
  <c r="W317" i="1" s="1"/>
  <c r="V171" i="1"/>
  <c r="W171" i="1" s="1"/>
  <c r="Y404" i="1"/>
  <c r="AB404" i="1" s="1"/>
  <c r="AC404" i="1" s="1"/>
  <c r="AA1360" i="1"/>
  <c r="V296" i="1"/>
  <c r="W296" i="1" s="1"/>
  <c r="V2268" i="1"/>
  <c r="W2268" i="1" s="1"/>
  <c r="Z2079" i="1"/>
  <c r="AA1671" i="1"/>
  <c r="AA158" i="1"/>
  <c r="Z1240" i="1"/>
  <c r="AB1240" i="1" s="1"/>
  <c r="Z1473" i="1"/>
  <c r="Z1890" i="1"/>
  <c r="V839" i="1"/>
  <c r="W839" i="1" s="1"/>
  <c r="Z2435" i="1"/>
  <c r="Y1386" i="1"/>
  <c r="AA2342" i="1"/>
  <c r="Y552" i="1"/>
  <c r="Y891" i="1"/>
  <c r="V804" i="1"/>
  <c r="W804" i="1" s="1"/>
  <c r="V745" i="1"/>
  <c r="W745" i="1" s="1"/>
  <c r="Z1108" i="1"/>
  <c r="AB1108" i="1" s="1"/>
  <c r="Z693" i="1"/>
  <c r="Z820" i="1"/>
  <c r="Y2147" i="1"/>
  <c r="AB2147" i="1" s="1"/>
  <c r="V685" i="1"/>
  <c r="W685" i="1" s="1"/>
  <c r="Z808" i="1"/>
  <c r="Y1859" i="1"/>
  <c r="Y1776" i="1"/>
  <c r="AB1776" i="1" s="1"/>
  <c r="V2349" i="1"/>
  <c r="W2349" i="1" s="1"/>
  <c r="Z1396" i="1"/>
  <c r="Z2365" i="1"/>
  <c r="AA2227" i="1"/>
  <c r="AA745" i="1"/>
  <c r="AA2462" i="1"/>
  <c r="Z258" i="1"/>
  <c r="AB258" i="1" s="1"/>
  <c r="V380" i="1"/>
  <c r="W380" i="1" s="1"/>
  <c r="AA2371" i="1"/>
  <c r="V1422" i="1"/>
  <c r="W1422" i="1" s="1"/>
  <c r="V1777" i="1"/>
  <c r="W1777" i="1" s="1"/>
  <c r="Z279" i="1"/>
  <c r="Z1231" i="1"/>
  <c r="AA1090" i="1"/>
  <c r="V1793" i="1"/>
  <c r="W1793" i="1" s="1"/>
  <c r="Y2212" i="1"/>
  <c r="Y28" i="1"/>
  <c r="AB28" i="1" s="1"/>
  <c r="AC28" i="1" s="1"/>
  <c r="AA102" i="1"/>
  <c r="Y2164" i="1"/>
  <c r="AB2164" i="1" s="1"/>
  <c r="V1613" i="1"/>
  <c r="W1613" i="1" s="1"/>
  <c r="Z2025" i="1"/>
  <c r="Y1348" i="1"/>
  <c r="Y646" i="1"/>
  <c r="AB646" i="1" s="1"/>
  <c r="AC646" i="1" s="1"/>
  <c r="Y2341" i="1"/>
  <c r="Y1245" i="1"/>
  <c r="AB1245" i="1" s="1"/>
  <c r="AC1245" i="1" s="1"/>
  <c r="Y1239" i="1"/>
  <c r="AB1239" i="1" s="1"/>
  <c r="AA835" i="1"/>
  <c r="AA505" i="1"/>
  <c r="V1407" i="1"/>
  <c r="W1407" i="1" s="1"/>
  <c r="V1722" i="1"/>
  <c r="W1722" i="1" s="1"/>
  <c r="AA1276" i="1"/>
  <c r="AA2276" i="1"/>
  <c r="Z34" i="1"/>
  <c r="Z632" i="1"/>
  <c r="Y2411" i="1"/>
  <c r="Z37" i="1"/>
  <c r="V1607" i="1"/>
  <c r="W1607" i="1" s="1"/>
  <c r="AA1613" i="1"/>
  <c r="Z118" i="1"/>
  <c r="V331" i="1"/>
  <c r="W331" i="1" s="1"/>
  <c r="V2311" i="1"/>
  <c r="W2311" i="1" s="1"/>
  <c r="Y826" i="1"/>
  <c r="AB826" i="1" s="1"/>
  <c r="Y2082" i="1"/>
  <c r="AA309" i="1"/>
  <c r="AA842" i="1"/>
  <c r="Y1287" i="1"/>
  <c r="Z1947" i="1"/>
  <c r="V384" i="1"/>
  <c r="W384" i="1" s="1"/>
  <c r="Z1421" i="1"/>
  <c r="V2277" i="1"/>
  <c r="W2277" i="1" s="1"/>
  <c r="Z1440" i="1"/>
  <c r="Z2411" i="1"/>
  <c r="Y1253" i="1"/>
  <c r="AB1253" i="1" s="1"/>
  <c r="Z1110" i="1"/>
  <c r="AB1110" i="1" s="1"/>
  <c r="V1300" i="1"/>
  <c r="W1300" i="1" s="1"/>
  <c r="Y1995" i="1"/>
  <c r="AA176" i="1"/>
  <c r="AC176" i="1" s="1"/>
  <c r="Z1549" i="1"/>
  <c r="Y2182" i="1"/>
  <c r="AB2182" i="1" s="1"/>
  <c r="AC2182" i="1" s="1"/>
  <c r="AA1535" i="1"/>
  <c r="V1648" i="1"/>
  <c r="W1648" i="1" s="1"/>
  <c r="Z434" i="1"/>
  <c r="AB434" i="1" s="1"/>
  <c r="Y2397" i="1"/>
  <c r="AB2397" i="1" s="1"/>
  <c r="V1267" i="1"/>
  <c r="W1267" i="1" s="1"/>
  <c r="Y1422" i="1"/>
  <c r="AB1422" i="1" s="1"/>
  <c r="Y957" i="1"/>
  <c r="Z209" i="1"/>
  <c r="Y191" i="1"/>
  <c r="AB191" i="1" s="1"/>
  <c r="AA1541" i="1"/>
  <c r="AA2072" i="1"/>
  <c r="V1450" i="1"/>
  <c r="W1450" i="1" s="1"/>
  <c r="V592" i="1"/>
  <c r="W592" i="1" s="1"/>
  <c r="AA1210" i="1"/>
  <c r="Y458" i="1"/>
  <c r="AB458" i="1" s="1"/>
  <c r="Y1337" i="1"/>
  <c r="Y1342" i="1"/>
  <c r="Y2134" i="1"/>
  <c r="AB2134" i="1" s="1"/>
  <c r="Y462" i="1"/>
  <c r="V2032" i="1"/>
  <c r="W2032" i="1" s="1"/>
  <c r="Y1166" i="1"/>
  <c r="AA1361" i="1"/>
  <c r="Y1233" i="1"/>
  <c r="AB1233" i="1" s="1"/>
  <c r="AC1233" i="1" s="1"/>
  <c r="V750" i="1"/>
  <c r="W750" i="1" s="1"/>
  <c r="V1131" i="1"/>
  <c r="W1131" i="1" s="1"/>
  <c r="V1214" i="1"/>
  <c r="W1214" i="1" s="1"/>
  <c r="AA1770" i="1"/>
  <c r="AC1770" i="1" s="1"/>
  <c r="Z438" i="1"/>
  <c r="Z130" i="1"/>
  <c r="Y814" i="1"/>
  <c r="AB814" i="1" s="1"/>
  <c r="Y2025" i="1"/>
  <c r="V485" i="1"/>
  <c r="W485" i="1" s="1"/>
  <c r="Y2274" i="1"/>
  <c r="AB2274" i="1" s="1"/>
  <c r="V2214" i="1"/>
  <c r="W2214" i="1" s="1"/>
  <c r="V1906" i="1"/>
  <c r="W1906" i="1" s="1"/>
  <c r="V348" i="1"/>
  <c r="W348" i="1" s="1"/>
  <c r="Y1642" i="1"/>
  <c r="AB1642" i="1" s="1"/>
  <c r="Z1822" i="1"/>
  <c r="Y1299" i="1"/>
  <c r="Y878" i="1"/>
  <c r="Y2372" i="1"/>
  <c r="AB2372" i="1" s="1"/>
  <c r="Z716" i="1"/>
  <c r="Z1990" i="1"/>
  <c r="AB1990" i="1" s="1"/>
  <c r="AA1154" i="1"/>
  <c r="Y471" i="1"/>
  <c r="Z1775" i="1"/>
  <c r="Y2138" i="1"/>
  <c r="V79" i="1"/>
  <c r="W79" i="1" s="1"/>
  <c r="AA2159" i="1"/>
  <c r="V1539" i="1"/>
  <c r="W1539" i="1" s="1"/>
  <c r="V1474" i="1"/>
  <c r="W1474" i="1" s="1"/>
  <c r="Y1135" i="1"/>
  <c r="AB1135" i="1" s="1"/>
  <c r="Y1884" i="1"/>
  <c r="AB1884" i="1" s="1"/>
  <c r="V1505" i="1"/>
  <c r="W1505" i="1" s="1"/>
  <c r="Y36" i="1"/>
  <c r="Z1099" i="1"/>
  <c r="V913" i="1"/>
  <c r="W913" i="1" s="1"/>
  <c r="Y716" i="1"/>
  <c r="V585" i="1"/>
  <c r="W585" i="1" s="1"/>
  <c r="AA1546" i="1"/>
  <c r="AA1505" i="1"/>
  <c r="AC1505" i="1" s="1"/>
  <c r="AA79" i="1"/>
  <c r="Z2126" i="1"/>
  <c r="AB2126" i="1" s="1"/>
  <c r="AC2126" i="1" s="1"/>
  <c r="Y32" i="1"/>
  <c r="AB32" i="1" s="1"/>
  <c r="AA2409" i="1"/>
  <c r="V539" i="1"/>
  <c r="W539" i="1" s="1"/>
  <c r="Y1553" i="1"/>
  <c r="AB1553" i="1" s="1"/>
  <c r="AA1885" i="1"/>
  <c r="Y650" i="1"/>
  <c r="AB650" i="1" s="1"/>
  <c r="AA2401" i="1"/>
  <c r="AA1801" i="1"/>
  <c r="Z1861" i="1"/>
  <c r="AA47" i="1"/>
  <c r="AC47" i="1" s="1"/>
  <c r="V2397" i="1"/>
  <c r="W2397" i="1" s="1"/>
  <c r="Z331" i="1"/>
  <c r="V1837" i="1"/>
  <c r="W1837" i="1" s="1"/>
  <c r="AA132" i="1"/>
  <c r="AA744" i="1"/>
  <c r="AA36" i="1"/>
  <c r="AA63" i="1"/>
  <c r="AA2479" i="1"/>
  <c r="V2255" i="1"/>
  <c r="W2255" i="1" s="1"/>
  <c r="Z305" i="1"/>
  <c r="V1803" i="1"/>
  <c r="W1803" i="1" s="1"/>
  <c r="Z1170" i="1"/>
  <c r="Y1333" i="1"/>
  <c r="AA208" i="1"/>
  <c r="V1585" i="1"/>
  <c r="W1585" i="1" s="1"/>
  <c r="AA331" i="1"/>
  <c r="V684" i="1"/>
  <c r="W684" i="1" s="1"/>
  <c r="V1173" i="1"/>
  <c r="W1173" i="1" s="1"/>
  <c r="V1956" i="1"/>
  <c r="W1956" i="1" s="1"/>
  <c r="Z1072" i="1"/>
  <c r="V156" i="1"/>
  <c r="W156" i="1" s="1"/>
  <c r="AA769" i="1"/>
  <c r="Z2392" i="1"/>
  <c r="AA1336" i="1"/>
  <c r="AC1336" i="1" s="1"/>
  <c r="Z2304" i="1"/>
  <c r="AB2304" i="1" s="1"/>
  <c r="Y1426" i="1"/>
  <c r="AA1018" i="1"/>
  <c r="Y1356" i="1"/>
  <c r="Y689" i="1"/>
  <c r="AA543" i="1"/>
  <c r="AA1899" i="1"/>
  <c r="Y1693" i="1"/>
  <c r="V2309" i="1"/>
  <c r="W2309" i="1" s="1"/>
  <c r="AA225" i="1"/>
  <c r="Z1200" i="1"/>
  <c r="Y787" i="1"/>
  <c r="AB787" i="1" s="1"/>
  <c r="AC787" i="1" s="1"/>
  <c r="AA2496" i="1"/>
  <c r="Y1497" i="1"/>
  <c r="Y1001" i="1"/>
  <c r="Z2347" i="1"/>
  <c r="V1855" i="1"/>
  <c r="W1855" i="1" s="1"/>
  <c r="AA166" i="1"/>
  <c r="Z158" i="1"/>
  <c r="AA1304" i="1"/>
  <c r="Y585" i="1"/>
  <c r="Z986" i="1"/>
  <c r="Z140" i="1"/>
  <c r="AA346" i="1"/>
  <c r="Y2191" i="1"/>
  <c r="V1476" i="1"/>
  <c r="W1476" i="1" s="1"/>
  <c r="V600" i="1"/>
  <c r="W600" i="1" s="1"/>
  <c r="V193" i="1"/>
  <c r="W193" i="1" s="1"/>
  <c r="Z441" i="1"/>
  <c r="AA1869" i="1"/>
  <c r="Z1845" i="1"/>
  <c r="Y1183" i="1"/>
  <c r="AB1183" i="1" s="1"/>
  <c r="AC1183" i="1" s="1"/>
  <c r="Z744" i="1"/>
  <c r="AB744" i="1" s="1"/>
  <c r="Z1645" i="1"/>
  <c r="V964" i="1"/>
  <c r="W964" i="1" s="1"/>
  <c r="Z1102" i="1"/>
  <c r="V1805" i="1"/>
  <c r="W1805" i="1" s="1"/>
  <c r="Y1869" i="1"/>
  <c r="AB1869" i="1" s="1"/>
  <c r="AA1399" i="1"/>
  <c r="Y75" i="1"/>
  <c r="Z536" i="1"/>
  <c r="AA1881" i="1"/>
  <c r="Y2412" i="1"/>
  <c r="AA1488" i="1"/>
  <c r="Y1313" i="1"/>
  <c r="Z1511" i="1"/>
  <c r="Y770" i="1"/>
  <c r="V966" i="1"/>
  <c r="W966" i="1" s="1"/>
  <c r="V2084" i="1"/>
  <c r="W2084" i="1" s="1"/>
  <c r="Z582" i="1"/>
  <c r="AB582" i="1" s="1"/>
  <c r="V284" i="1"/>
  <c r="W284" i="1" s="1"/>
  <c r="Z2348" i="1"/>
  <c r="Y1025" i="1"/>
  <c r="Z1288" i="1"/>
  <c r="V2292" i="1"/>
  <c r="W2292" i="1" s="1"/>
  <c r="Y1961" i="1"/>
  <c r="Z54" i="1"/>
  <c r="AA1400" i="1"/>
  <c r="V2262" i="1"/>
  <c r="W2262" i="1" s="1"/>
  <c r="V1728" i="1"/>
  <c r="W1728" i="1" s="1"/>
  <c r="AA1424" i="1"/>
  <c r="V1051" i="1"/>
  <c r="W1051" i="1" s="1"/>
  <c r="V2242" i="1"/>
  <c r="W2242" i="1" s="1"/>
  <c r="Y2017" i="1"/>
  <c r="AB2017" i="1" s="1"/>
  <c r="Z773" i="1"/>
  <c r="Y479" i="1"/>
  <c r="AB479" i="1" s="1"/>
  <c r="Y2209" i="1"/>
  <c r="Z1922" i="1"/>
  <c r="V571" i="1"/>
  <c r="W571" i="1" s="1"/>
  <c r="AA2242" i="1"/>
  <c r="Y39" i="1"/>
  <c r="AB39" i="1" s="1"/>
  <c r="AC39" i="1" s="1"/>
  <c r="AA986" i="1"/>
  <c r="V1615" i="1"/>
  <c r="W1615" i="1" s="1"/>
  <c r="Z1839" i="1"/>
  <c r="AA2375" i="1"/>
  <c r="AA844" i="1"/>
  <c r="V2139" i="1"/>
  <c r="W2139" i="1" s="1"/>
  <c r="Y1387" i="1"/>
  <c r="Z170" i="1"/>
  <c r="Z1134" i="1"/>
  <c r="Z1930" i="1"/>
  <c r="AA2353" i="1"/>
  <c r="Y1281" i="1"/>
  <c r="AB1281" i="1" s="1"/>
  <c r="Y323" i="1"/>
  <c r="AB323" i="1" s="1"/>
  <c r="Z1663" i="1"/>
  <c r="AB1663" i="1" s="1"/>
  <c r="AC1663" i="1" s="1"/>
  <c r="V844" i="1"/>
  <c r="W844" i="1" s="1"/>
  <c r="V2127" i="1"/>
  <c r="W2127" i="1" s="1"/>
  <c r="AA174" i="1"/>
  <c r="AA1392" i="1"/>
  <c r="AA1141" i="1"/>
  <c r="AA995" i="1"/>
  <c r="V618" i="1"/>
  <c r="W618" i="1" s="1"/>
  <c r="V140" i="1"/>
  <c r="W140" i="1" s="1"/>
  <c r="V659" i="1"/>
  <c r="W659" i="1" s="1"/>
  <c r="AA2007" i="1"/>
  <c r="AC2007" i="1" s="1"/>
  <c r="Z1732" i="1"/>
  <c r="V2215" i="1"/>
  <c r="W2215" i="1" s="1"/>
  <c r="Y817" i="1"/>
  <c r="Y2062" i="1"/>
  <c r="AB2062" i="1" s="1"/>
  <c r="AC2062" i="1" s="1"/>
  <c r="V1921" i="1"/>
  <c r="W1921" i="1" s="1"/>
  <c r="Y600" i="1"/>
  <c r="AB600" i="1" s="1"/>
  <c r="AC600" i="1" s="1"/>
  <c r="V412" i="1"/>
  <c r="W412" i="1" s="1"/>
  <c r="V1792" i="1"/>
  <c r="W1792" i="1" s="1"/>
  <c r="V724" i="1"/>
  <c r="W724" i="1" s="1"/>
  <c r="Y1641" i="1"/>
  <c r="AB1641" i="1" s="1"/>
  <c r="Z302" i="1"/>
  <c r="Y764" i="1"/>
  <c r="Z626" i="1"/>
  <c r="V2198" i="1"/>
  <c r="W2198" i="1" s="1"/>
  <c r="Y2377" i="1"/>
  <c r="AB2377" i="1" s="1"/>
  <c r="AA1094" i="1"/>
  <c r="AA1512" i="1"/>
  <c r="AC1512" i="1" s="1"/>
  <c r="V2108" i="1"/>
  <c r="W2108" i="1" s="1"/>
  <c r="Y1624" i="1"/>
  <c r="AB1624" i="1" s="1"/>
  <c r="Y881" i="1"/>
  <c r="V931" i="1"/>
  <c r="W931" i="1" s="1"/>
  <c r="AA2090" i="1"/>
  <c r="Z325" i="1"/>
  <c r="Z1844" i="1"/>
  <c r="AA375" i="1"/>
  <c r="AA720" i="1"/>
  <c r="Z1292" i="1"/>
  <c r="Z1011" i="1"/>
  <c r="AA1727" i="1"/>
  <c r="V294" i="1"/>
  <c r="W294" i="1" s="1"/>
  <c r="Y2268" i="1"/>
  <c r="AB2268" i="1" s="1"/>
  <c r="Y2111" i="1"/>
  <c r="AB2111" i="1" s="1"/>
  <c r="AC2111" i="1" s="1"/>
  <c r="AA2084" i="1"/>
  <c r="AA903" i="1"/>
  <c r="Y1216" i="1"/>
  <c r="AB1216" i="1" s="1"/>
  <c r="AA1282" i="1"/>
  <c r="V1997" i="1"/>
  <c r="W1997" i="1" s="1"/>
  <c r="AA839" i="1"/>
  <c r="Y450" i="1"/>
  <c r="V1390" i="1"/>
  <c r="W1390" i="1" s="1"/>
  <c r="Z952" i="1"/>
  <c r="V1984" i="1"/>
  <c r="W1984" i="1" s="1"/>
  <c r="Z2288" i="1"/>
  <c r="V228" i="1"/>
  <c r="W228" i="1" s="1"/>
  <c r="V989" i="1"/>
  <c r="W989" i="1" s="1"/>
  <c r="V2213" i="1"/>
  <c r="W2213" i="1" s="1"/>
  <c r="AA623" i="1"/>
  <c r="Z1849" i="1"/>
  <c r="Z1191" i="1"/>
  <c r="V1095" i="1"/>
  <c r="W1095" i="1" s="1"/>
  <c r="AA1291" i="1"/>
  <c r="Y949" i="1"/>
  <c r="AB949" i="1" s="1"/>
  <c r="Z2223" i="1"/>
  <c r="V1640" i="1"/>
  <c r="W1640" i="1" s="1"/>
  <c r="AA952" i="1"/>
  <c r="Z912" i="1"/>
  <c r="V392" i="1"/>
  <c r="W392" i="1" s="1"/>
  <c r="AA2015" i="1"/>
  <c r="Z1496" i="1"/>
  <c r="AA1495" i="1"/>
  <c r="V1062" i="1"/>
  <c r="W1062" i="1" s="1"/>
  <c r="Y1324" i="1"/>
  <c r="V525" i="1"/>
  <c r="W525" i="1" s="1"/>
  <c r="Z1750" i="1"/>
  <c r="V113" i="1"/>
  <c r="W113" i="1" s="1"/>
  <c r="V2183" i="1"/>
  <c r="W2183" i="1" s="1"/>
  <c r="AA1177" i="1"/>
  <c r="Y952" i="1"/>
  <c r="V1098" i="1"/>
  <c r="W1098" i="1" s="1"/>
  <c r="Y2464" i="1"/>
  <c r="AB2464" i="1" s="1"/>
  <c r="Y376" i="1"/>
  <c r="AA264" i="1"/>
  <c r="Y59" i="1"/>
  <c r="AB59" i="1" s="1"/>
  <c r="V2414" i="1"/>
  <c r="W2414" i="1" s="1"/>
  <c r="V649" i="1"/>
  <c r="W649" i="1" s="1"/>
  <c r="Y444" i="1"/>
  <c r="AB444" i="1" s="1"/>
  <c r="Z164" i="1"/>
  <c r="AA1578" i="1"/>
  <c r="V1126" i="1"/>
  <c r="W1126" i="1" s="1"/>
  <c r="Y48" i="1"/>
  <c r="Y2045" i="1"/>
  <c r="Y1670" i="1"/>
  <c r="AA408" i="1"/>
  <c r="Y1564" i="1"/>
  <c r="AB1564" i="1" s="1"/>
  <c r="AA980" i="1"/>
  <c r="AA2147" i="1"/>
  <c r="V274" i="1"/>
  <c r="W274" i="1" s="1"/>
  <c r="Y1086" i="1"/>
  <c r="AA107" i="1"/>
  <c r="Y1947" i="1"/>
  <c r="Z2260" i="1"/>
  <c r="AB2260" i="1" s="1"/>
  <c r="Y1229" i="1"/>
  <c r="AB1229" i="1" s="1"/>
  <c r="AC1229" i="1" s="1"/>
  <c r="V2365" i="1"/>
  <c r="W2365" i="1" s="1"/>
  <c r="AA926" i="1"/>
  <c r="AC926" i="1" s="1"/>
  <c r="V215" i="1"/>
  <c r="W215" i="1" s="1"/>
  <c r="V2462" i="1"/>
  <c r="W2462" i="1" s="1"/>
  <c r="V402" i="1"/>
  <c r="W402" i="1" s="1"/>
  <c r="Y1262" i="1"/>
  <c r="Z1276" i="1"/>
  <c r="AB1276" i="1" s="1"/>
  <c r="AC1276" i="1" s="1"/>
  <c r="Y2174" i="1"/>
  <c r="AB2174" i="1" s="1"/>
  <c r="AA739" i="1"/>
  <c r="V1415" i="1"/>
  <c r="W1415" i="1" s="1"/>
  <c r="AA1231" i="1"/>
  <c r="V815" i="1"/>
  <c r="W815" i="1" s="1"/>
  <c r="V2276" i="1"/>
  <c r="W2276" i="1" s="1"/>
  <c r="V2097" i="1"/>
  <c r="W2097" i="1" s="1"/>
  <c r="Z1584" i="1"/>
  <c r="Y521" i="1"/>
  <c r="AB521" i="1" s="1"/>
  <c r="AC521" i="1" s="1"/>
  <c r="V1465" i="1"/>
  <c r="W1465" i="1" s="1"/>
  <c r="AA503" i="1"/>
  <c r="AA1758" i="1"/>
  <c r="AA620" i="1"/>
  <c r="Y980" i="1"/>
  <c r="AB980" i="1" s="1"/>
  <c r="V1770" i="1"/>
  <c r="W1770" i="1" s="1"/>
  <c r="Y366" i="1"/>
  <c r="AA1149" i="1"/>
  <c r="AC1149" i="1" s="1"/>
  <c r="V1954" i="1"/>
  <c r="W1954" i="1" s="1"/>
  <c r="Y539" i="1"/>
  <c r="AB539" i="1" s="1"/>
  <c r="AC539" i="1" s="1"/>
  <c r="AA1604" i="1"/>
  <c r="Z2332" i="1"/>
  <c r="V1411" i="1"/>
  <c r="W1411" i="1" s="1"/>
  <c r="AA1271" i="1"/>
  <c r="AA66" i="1"/>
  <c r="Y927" i="1"/>
  <c r="Z2428" i="1"/>
  <c r="Y514" i="1"/>
  <c r="AB514" i="1" s="1"/>
  <c r="AC514" i="1" s="1"/>
  <c r="Z1287" i="1"/>
  <c r="AA1947" i="1"/>
  <c r="Y118" i="1"/>
  <c r="V981" i="1"/>
  <c r="W981" i="1" s="1"/>
  <c r="AA1759" i="1"/>
  <c r="Z2301" i="1"/>
  <c r="AA1965" i="1"/>
  <c r="Y226" i="1"/>
  <c r="V1110" i="1"/>
  <c r="W1110" i="1" s="1"/>
  <c r="AA2454" i="1"/>
  <c r="AC2454" i="1" s="1"/>
  <c r="AA2226" i="1"/>
  <c r="Z384" i="1"/>
  <c r="Z177" i="1"/>
  <c r="Z144" i="1"/>
  <c r="V2129" i="1"/>
  <c r="W2129" i="1" s="1"/>
  <c r="Z1487" i="1"/>
  <c r="V848" i="1"/>
  <c r="W848" i="1" s="1"/>
  <c r="Z1342" i="1"/>
  <c r="AB1342" i="1" s="1"/>
  <c r="Z2013" i="1"/>
  <c r="Y1721" i="1"/>
  <c r="AA849" i="1"/>
  <c r="Y1397" i="1"/>
  <c r="AB1397" i="1" s="1"/>
  <c r="Y2309" i="1"/>
  <c r="AB2309" i="1" s="1"/>
  <c r="AA2492" i="1"/>
  <c r="Y612" i="1"/>
  <c r="AB612" i="1" s="1"/>
  <c r="Z901" i="1"/>
  <c r="AA1403" i="1"/>
  <c r="Y2190" i="1"/>
  <c r="AB2190" i="1" s="1"/>
  <c r="Y1563" i="1"/>
  <c r="AB1563" i="1" s="1"/>
  <c r="AC1563" i="1" s="1"/>
  <c r="V122" i="1"/>
  <c r="W122" i="1" s="1"/>
  <c r="V209" i="1"/>
  <c r="W209" i="1" s="1"/>
  <c r="AA1458" i="1"/>
  <c r="Y2294" i="1"/>
  <c r="AB2294" i="1" s="1"/>
  <c r="Y1019" i="1"/>
  <c r="AB1019" i="1" s="1"/>
  <c r="V630" i="1"/>
  <c r="W630" i="1" s="1"/>
  <c r="AA592" i="1"/>
  <c r="Z2255" i="1"/>
  <c r="V1269" i="1"/>
  <c r="W1269" i="1" s="1"/>
  <c r="Y736" i="1"/>
  <c r="V1032" i="1"/>
  <c r="W1032" i="1" s="1"/>
  <c r="AA2214" i="1"/>
  <c r="AA462" i="1"/>
  <c r="AA1659" i="1"/>
  <c r="Y110" i="1"/>
  <c r="AB110" i="1" s="1"/>
  <c r="AA554" i="1"/>
  <c r="AA2260" i="1"/>
  <c r="AA1603" i="1"/>
  <c r="AA387" i="1"/>
  <c r="Y867" i="1"/>
  <c r="V1157" i="1"/>
  <c r="W1157" i="1" s="1"/>
  <c r="Y1613" i="1"/>
  <c r="AA153" i="1"/>
  <c r="Z1540" i="1"/>
  <c r="AB1540" i="1" s="1"/>
  <c r="AA1274" i="1"/>
  <c r="V258" i="1"/>
  <c r="W258" i="1" s="1"/>
  <c r="Z1954" i="1"/>
  <c r="Z1976" i="1"/>
  <c r="V2175" i="1"/>
  <c r="W2175" i="1" s="1"/>
  <c r="V195" i="1"/>
  <c r="W195" i="1" s="1"/>
  <c r="Z272" i="1"/>
  <c r="Y1906" i="1"/>
  <c r="AB1906" i="1" s="1"/>
  <c r="AA518" i="1"/>
  <c r="AC518" i="1" s="1"/>
  <c r="AA563" i="1"/>
  <c r="AA1737" i="1"/>
  <c r="V896" i="1"/>
  <c r="W896" i="1" s="1"/>
  <c r="Z1124" i="1"/>
  <c r="Z2076" i="1"/>
  <c r="AA471" i="1"/>
  <c r="Y1840" i="1"/>
  <c r="AB1840" i="1" s="1"/>
  <c r="V1537" i="1"/>
  <c r="W1537" i="1" s="1"/>
  <c r="AA240" i="1"/>
  <c r="Y1820" i="1"/>
  <c r="AB1820" i="1" s="1"/>
  <c r="AA1539" i="1"/>
  <c r="Z2412" i="1"/>
  <c r="AB2412" i="1" s="1"/>
  <c r="V2118" i="1"/>
  <c r="W2118" i="1" s="1"/>
  <c r="Y1421" i="1"/>
  <c r="Y1109" i="1"/>
  <c r="V364" i="1"/>
  <c r="W364" i="1" s="1"/>
  <c r="Y2181" i="1"/>
  <c r="Y2159" i="1"/>
  <c r="AB2159" i="1" s="1"/>
  <c r="AC2159" i="1" s="1"/>
  <c r="V1045" i="1"/>
  <c r="W1045" i="1" s="1"/>
  <c r="V662" i="1"/>
  <c r="W662" i="1" s="1"/>
  <c r="Z2175" i="1"/>
  <c r="AA717" i="1"/>
  <c r="Z36" i="1"/>
  <c r="V2178" i="1"/>
  <c r="W2178" i="1" s="1"/>
  <c r="Y1045" i="1"/>
  <c r="V243" i="1"/>
  <c r="W243" i="1" s="1"/>
  <c r="Y652" i="1"/>
  <c r="AB652" i="1" s="1"/>
  <c r="Z2169" i="1"/>
  <c r="AB2169" i="1" s="1"/>
  <c r="Z515" i="1"/>
  <c r="AA457" i="1"/>
  <c r="AA2178" i="1"/>
  <c r="Y1565" i="1"/>
  <c r="Z1961" i="1"/>
  <c r="Y880" i="1"/>
  <c r="V2436" i="1"/>
  <c r="W2436" i="1" s="1"/>
  <c r="Z747" i="1"/>
  <c r="Y1566" i="1"/>
  <c r="AB1566" i="1" s="1"/>
  <c r="Y239" i="1"/>
  <c r="Z1400" i="1"/>
  <c r="AA1034" i="1"/>
  <c r="AC1034" i="1" s="1"/>
  <c r="Z63" i="1"/>
  <c r="AA1526" i="1"/>
  <c r="Z1311" i="1"/>
  <c r="AA184" i="1"/>
  <c r="AA1985" i="1"/>
  <c r="AC1985" i="1" s="1"/>
  <c r="V427" i="1"/>
  <c r="W427" i="1" s="1"/>
  <c r="V1618" i="1"/>
  <c r="W1618" i="1" s="1"/>
  <c r="V998" i="1"/>
  <c r="W998" i="1" s="1"/>
  <c r="AA2392" i="1"/>
  <c r="AA1273" i="1"/>
  <c r="Y305" i="1"/>
  <c r="AB305" i="1" s="1"/>
  <c r="AA1939" i="1"/>
  <c r="V458" i="1"/>
  <c r="W458" i="1" s="1"/>
  <c r="V1268" i="1"/>
  <c r="W1268" i="1" s="1"/>
  <c r="V1113" i="1"/>
  <c r="W1113" i="1" s="1"/>
  <c r="V528" i="1"/>
  <c r="W528" i="1" s="1"/>
  <c r="AA1485" i="1"/>
  <c r="AC1485" i="1" s="1"/>
  <c r="AA545" i="1"/>
  <c r="AC545" i="1" s="1"/>
  <c r="AA2400" i="1"/>
  <c r="Z1172" i="1"/>
  <c r="AA229" i="1"/>
  <c r="V1356" i="1"/>
  <c r="W1356" i="1" s="1"/>
  <c r="V689" i="1"/>
  <c r="W689" i="1" s="1"/>
  <c r="AA541" i="1"/>
  <c r="V1723" i="1"/>
  <c r="W1723" i="1" s="1"/>
  <c r="AA1945" i="1"/>
  <c r="V1420" i="1"/>
  <c r="W1420" i="1" s="1"/>
  <c r="AA394" i="1"/>
  <c r="Z211" i="1"/>
  <c r="V1466" i="1"/>
  <c r="W1466" i="1" s="1"/>
  <c r="AA1345" i="1"/>
  <c r="Z662" i="1"/>
  <c r="AB662" i="1" s="1"/>
  <c r="V1223" i="1"/>
  <c r="W1223" i="1" s="1"/>
  <c r="AA2347" i="1"/>
  <c r="Y699" i="1"/>
  <c r="AB699" i="1" s="1"/>
  <c r="AC699" i="1" s="1"/>
  <c r="AA381" i="1"/>
  <c r="V1353" i="1"/>
  <c r="W1353" i="1" s="1"/>
  <c r="AA2014" i="1"/>
  <c r="AA607" i="1"/>
  <c r="Z880" i="1"/>
  <c r="AA1382" i="1"/>
  <c r="Y1165" i="1"/>
  <c r="AA1497" i="1"/>
  <c r="Z1476" i="1"/>
  <c r="Y171" i="1"/>
  <c r="AB171" i="1" s="1"/>
  <c r="AC171" i="1" s="1"/>
  <c r="AA1385" i="1"/>
  <c r="Z1165" i="1"/>
  <c r="AA1332" i="1"/>
  <c r="V1856" i="1"/>
  <c r="W1856" i="1" s="1"/>
  <c r="Y1117" i="1"/>
  <c r="AB1117" i="1" s="1"/>
  <c r="Y1480" i="1"/>
  <c r="V1645" i="1"/>
  <c r="W1645" i="1" s="1"/>
  <c r="Z551" i="1"/>
  <c r="V1764" i="1"/>
  <c r="W1764" i="1" s="1"/>
  <c r="AA1618" i="1"/>
  <c r="V1332" i="1"/>
  <c r="W1332" i="1" s="1"/>
  <c r="V640" i="1"/>
  <c r="W640" i="1" s="1"/>
  <c r="AA574" i="1"/>
  <c r="Y734" i="1"/>
  <c r="V1360" i="1"/>
  <c r="W1360" i="1" s="1"/>
  <c r="Y2203" i="1"/>
  <c r="AB2203" i="1" s="1"/>
  <c r="Y1794" i="1"/>
  <c r="AB1794" i="1" s="1"/>
  <c r="AA1313" i="1"/>
  <c r="Y2423" i="1"/>
  <c r="AB2423" i="1" s="1"/>
  <c r="Z1161" i="1"/>
  <c r="Z811" i="1"/>
  <c r="AB811" i="1" s="1"/>
  <c r="AA1940" i="1"/>
  <c r="AA586" i="1"/>
  <c r="V1165" i="1"/>
  <c r="W1165" i="1" s="1"/>
  <c r="Z2321" i="1"/>
  <c r="V502" i="1"/>
  <c r="W502" i="1" s="1"/>
  <c r="V2211" i="1"/>
  <c r="W2211" i="1" s="1"/>
  <c r="Y1100" i="1"/>
  <c r="AB1100" i="1" s="1"/>
  <c r="AC1100" i="1" s="1"/>
  <c r="AA2433" i="1"/>
  <c r="V1047" i="1"/>
  <c r="W1047" i="1" s="1"/>
  <c r="Y1400" i="1"/>
  <c r="V1538" i="1"/>
  <c r="W1538" i="1" s="1"/>
  <c r="V2458" i="1"/>
  <c r="W2458" i="1" s="1"/>
  <c r="Y862" i="1"/>
  <c r="AB862" i="1" s="1"/>
  <c r="V1145" i="1"/>
  <c r="W1145" i="1" s="1"/>
  <c r="Z1136" i="1"/>
  <c r="Y1567" i="1"/>
  <c r="AB1567" i="1" s="1"/>
  <c r="AC1567" i="1" s="1"/>
  <c r="AA20" i="1"/>
  <c r="Z617" i="1"/>
  <c r="AA2209" i="1"/>
  <c r="Z2478" i="1"/>
  <c r="AB2478" i="1" s="1"/>
  <c r="AA798" i="1"/>
  <c r="Y476" i="1"/>
  <c r="Y777" i="1"/>
  <c r="AA1001" i="1"/>
  <c r="Y1615" i="1"/>
  <c r="AA1920" i="1"/>
  <c r="AA2258" i="1"/>
  <c r="Z180" i="1"/>
  <c r="Y2127" i="1"/>
  <c r="AB2127" i="1" s="1"/>
  <c r="AA1799" i="1"/>
  <c r="AA687" i="1"/>
  <c r="Z2040" i="1"/>
  <c r="AA1583" i="1"/>
  <c r="Y2458" i="1"/>
  <c r="Z817" i="1"/>
  <c r="Y285" i="1"/>
  <c r="Y2081" i="1"/>
  <c r="AB2081" i="1" s="1"/>
  <c r="V414" i="1"/>
  <c r="W414" i="1" s="1"/>
  <c r="Z2320" i="1"/>
  <c r="AA1277" i="1"/>
  <c r="AA1596" i="1"/>
  <c r="V2413" i="1"/>
  <c r="W2413" i="1" s="1"/>
  <c r="V851" i="1"/>
  <c r="W851" i="1" s="1"/>
  <c r="AA1666" i="1"/>
  <c r="Y1382" i="1"/>
  <c r="AA695" i="1"/>
  <c r="AA2127" i="1"/>
  <c r="AA1854" i="1"/>
  <c r="AA917" i="1"/>
  <c r="V94" i="1"/>
  <c r="W94" i="1" s="1"/>
  <c r="Y1826" i="1"/>
  <c r="AB1826" i="1" s="1"/>
  <c r="AC1826" i="1" s="1"/>
  <c r="V690" i="1"/>
  <c r="W690" i="1" s="1"/>
  <c r="AA1675" i="1"/>
  <c r="V454" i="1"/>
  <c r="W454" i="1" s="1"/>
  <c r="Y1041" i="1"/>
  <c r="AB1041" i="1" s="1"/>
  <c r="Z1150" i="1"/>
  <c r="AA1641" i="1"/>
  <c r="Y480" i="1"/>
  <c r="Z2458" i="1"/>
  <c r="Z1226" i="1"/>
  <c r="Z342" i="1"/>
  <c r="Y2153" i="1"/>
  <c r="AA997" i="1"/>
  <c r="AA2005" i="1"/>
  <c r="Y1920" i="1"/>
  <c r="AB1920" i="1" s="1"/>
  <c r="Z534" i="1"/>
  <c r="Z881" i="1"/>
  <c r="V1169" i="1"/>
  <c r="W1169" i="1" s="1"/>
  <c r="AA2030" i="1"/>
  <c r="Y350" i="1"/>
  <c r="Z2442" i="1"/>
  <c r="V375" i="1"/>
  <c r="W375" i="1" s="1"/>
  <c r="AA949" i="1"/>
  <c r="Z383" i="1"/>
  <c r="AA892" i="1"/>
  <c r="AC892" i="1" s="1"/>
  <c r="V1898" i="1"/>
  <c r="W1898" i="1" s="1"/>
  <c r="AA294" i="1"/>
  <c r="Z2481" i="1"/>
  <c r="Y2306" i="1"/>
  <c r="AB2306" i="1" s="1"/>
  <c r="Z1940" i="1"/>
  <c r="AA1334" i="1"/>
  <c r="V1393" i="1"/>
  <c r="W1393" i="1" s="1"/>
  <c r="Z1304" i="1"/>
  <c r="Y869" i="1"/>
  <c r="AB869" i="1" s="1"/>
  <c r="Y839" i="1"/>
  <c r="AB839" i="1" s="1"/>
  <c r="AA388" i="1"/>
  <c r="Z2086" i="1"/>
  <c r="AA428" i="1"/>
  <c r="Y2282" i="1"/>
  <c r="AB2282" i="1" s="1"/>
  <c r="V2421" i="1"/>
  <c r="W2421" i="1" s="1"/>
  <c r="Y1525" i="1"/>
  <c r="V1834" i="1"/>
  <c r="W1834" i="1" s="1"/>
  <c r="Z1387" i="1"/>
  <c r="Y15" i="1"/>
  <c r="AA1849" i="1"/>
  <c r="V884" i="1"/>
  <c r="W884" i="1" s="1"/>
  <c r="V1826" i="1"/>
  <c r="W1826" i="1" s="1"/>
  <c r="AA1534" i="1"/>
  <c r="AA2382" i="1"/>
  <c r="AA1492" i="1"/>
  <c r="Y1081" i="1"/>
  <c r="Z884" i="1"/>
  <c r="AA1661" i="1"/>
  <c r="Z1444" i="1"/>
  <c r="V1971" i="1"/>
  <c r="W1971" i="1" s="1"/>
  <c r="Y590" i="1"/>
  <c r="V711" i="1"/>
  <c r="W711" i="1" s="1"/>
  <c r="Y1291" i="1"/>
  <c r="V1234" i="1"/>
  <c r="W1234" i="1" s="1"/>
  <c r="V2220" i="1"/>
  <c r="W2220" i="1" s="1"/>
  <c r="Y113" i="1"/>
  <c r="AA94" i="1"/>
  <c r="AA2356" i="1"/>
  <c r="Y1035" i="1"/>
  <c r="AB1035" i="1" s="1"/>
  <c r="Z1322" i="1"/>
  <c r="Z2153" i="1"/>
  <c r="Z929" i="1"/>
  <c r="Z493" i="1"/>
  <c r="AA1035" i="1"/>
  <c r="AA2345" i="1"/>
  <c r="Y649" i="1"/>
  <c r="V1710" i="1"/>
  <c r="W1710" i="1" s="1"/>
  <c r="V429" i="1"/>
  <c r="W429" i="1" s="1"/>
  <c r="Z215" i="1"/>
  <c r="Y341" i="1"/>
  <c r="Y2245" i="1"/>
  <c r="AB2245" i="1" s="1"/>
  <c r="AC2245" i="1" s="1"/>
  <c r="V1326" i="1"/>
  <c r="W1326" i="1" s="1"/>
  <c r="V1988" i="1"/>
  <c r="W1988" i="1" s="1"/>
  <c r="AA37" i="1"/>
  <c r="AA1086" i="1"/>
  <c r="AA360" i="1"/>
  <c r="V2226" i="1"/>
  <c r="W2226" i="1" s="1"/>
  <c r="V2123" i="1"/>
  <c r="W2123" i="1" s="1"/>
  <c r="AA1951" i="1"/>
  <c r="Y2023" i="1"/>
  <c r="AB2023" i="1" s="1"/>
  <c r="Y1720" i="1"/>
  <c r="AB1720" i="1" s="1"/>
  <c r="Z278" i="1"/>
  <c r="Y2462" i="1"/>
  <c r="AB2462" i="1" s="1"/>
  <c r="AC2462" i="1" s="1"/>
  <c r="Y137" i="1"/>
  <c r="AB137" i="1" s="1"/>
  <c r="AC137" i="1" s="1"/>
  <c r="V1262" i="1"/>
  <c r="W1262" i="1" s="1"/>
  <c r="AA772" i="1"/>
  <c r="AA499" i="1"/>
  <c r="Y1274" i="1"/>
  <c r="AB1274" i="1" s="1"/>
  <c r="V636" i="1"/>
  <c r="W636" i="1" s="1"/>
  <c r="Y1231" i="1"/>
  <c r="Z736" i="1"/>
  <c r="V602" i="1"/>
  <c r="W602" i="1" s="1"/>
  <c r="AA2097" i="1"/>
  <c r="AA253" i="1"/>
  <c r="V968" i="1"/>
  <c r="W968" i="1" s="1"/>
  <c r="Z620" i="1"/>
  <c r="Z1209" i="1"/>
  <c r="Y693" i="1"/>
  <c r="AB693" i="1" s="1"/>
  <c r="Y1089" i="1"/>
  <c r="Z867" i="1"/>
  <c r="V1841" i="1"/>
  <c r="W1841" i="1" s="1"/>
  <c r="Z366" i="1"/>
  <c r="AA134" i="1"/>
  <c r="AA2324" i="1"/>
  <c r="V34" i="1"/>
  <c r="W34" i="1" s="1"/>
  <c r="Y717" i="1"/>
  <c r="AB717" i="1" s="1"/>
  <c r="Z2272" i="1"/>
  <c r="V509" i="1"/>
  <c r="W509" i="1" s="1"/>
  <c r="Z1199" i="1"/>
  <c r="V1408" i="1"/>
  <c r="W1408" i="1" s="1"/>
  <c r="Y1542" i="1"/>
  <c r="AB1542" i="1" s="1"/>
  <c r="AC1542" i="1" s="1"/>
  <c r="Z1090" i="1"/>
  <c r="AB1090" i="1" s="1"/>
  <c r="Y557" i="1"/>
  <c r="AB557" i="1" s="1"/>
  <c r="Y2355" i="1"/>
  <c r="AB2355" i="1" s="1"/>
  <c r="V2270" i="1"/>
  <c r="W2270" i="1" s="1"/>
  <c r="AA393" i="1"/>
  <c r="Z111" i="1"/>
  <c r="Z2238" i="1"/>
  <c r="V2125" i="1"/>
  <c r="W2125" i="1" s="1"/>
  <c r="Z1217" i="1"/>
  <c r="Z475" i="1"/>
  <c r="AB475" i="1" s="1"/>
  <c r="AA1342" i="1"/>
  <c r="Z2341" i="1"/>
  <c r="Y2276" i="1"/>
  <c r="AB2276" i="1" s="1"/>
  <c r="Y384" i="1"/>
  <c r="Z1899" i="1"/>
  <c r="AA85" i="1"/>
  <c r="V2224" i="1"/>
  <c r="W2224" i="1" s="1"/>
  <c r="Y2050" i="1"/>
  <c r="AB2050" i="1" s="1"/>
  <c r="Z257" i="1"/>
  <c r="V2008" i="1"/>
  <c r="W2008" i="1" s="1"/>
  <c r="Z1802" i="1"/>
  <c r="Z1418" i="1"/>
  <c r="AB1418" i="1" s="1"/>
  <c r="Y849" i="1"/>
  <c r="AB849" i="1" s="1"/>
  <c r="AA1978" i="1"/>
  <c r="Z1830" i="1"/>
  <c r="Z1603" i="1"/>
  <c r="V2117" i="1"/>
  <c r="W2117" i="1" s="1"/>
  <c r="V901" i="1"/>
  <c r="W901" i="1" s="1"/>
  <c r="Z2206" i="1"/>
  <c r="V1233" i="1"/>
  <c r="W1233" i="1" s="1"/>
  <c r="V2189" i="1"/>
  <c r="W2189" i="1" s="1"/>
  <c r="Y122" i="1"/>
  <c r="AA209" i="1"/>
  <c r="V36" i="1"/>
  <c r="W36" i="1" s="1"/>
  <c r="AA2050" i="1"/>
  <c r="Z2387" i="1"/>
  <c r="AB2387" i="1" s="1"/>
  <c r="Y1250" i="1"/>
  <c r="Z592" i="1"/>
  <c r="AB592" i="1" s="1"/>
  <c r="Y456" i="1"/>
  <c r="AB456" i="1" s="1"/>
  <c r="AA731" i="1"/>
  <c r="Z387" i="1"/>
  <c r="AB387" i="1" s="1"/>
  <c r="V1127" i="1"/>
  <c r="W1127" i="1" s="1"/>
  <c r="V2174" i="1"/>
  <c r="W2174" i="1" s="1"/>
  <c r="Z336" i="1"/>
  <c r="AB336" i="1" s="1"/>
  <c r="AC336" i="1" s="1"/>
  <c r="Y2232" i="1"/>
  <c r="AB2232" i="1" s="1"/>
  <c r="V611" i="1"/>
  <c r="W611" i="1" s="1"/>
  <c r="AA149" i="1"/>
  <c r="Y1798" i="1"/>
  <c r="Y1339" i="1"/>
  <c r="Z882" i="1"/>
  <c r="AA1127" i="1"/>
  <c r="AA1841" i="1"/>
  <c r="Y1760" i="1"/>
  <c r="AB1760" i="1" s="1"/>
  <c r="Y530" i="1"/>
  <c r="AA2181" i="1"/>
  <c r="V2260" i="1"/>
  <c r="W2260" i="1" s="1"/>
  <c r="Y389" i="1"/>
  <c r="AB389" i="1" s="1"/>
  <c r="Z2218" i="1"/>
  <c r="V1725" i="1"/>
  <c r="W1725" i="1" s="1"/>
  <c r="AA1893" i="1"/>
  <c r="AC1893" i="1" s="1"/>
  <c r="V563" i="1"/>
  <c r="W563" i="1" s="1"/>
  <c r="Z771" i="1"/>
  <c r="Y2175" i="1"/>
  <c r="AB2175" i="1" s="1"/>
  <c r="AC2175" i="1" s="1"/>
  <c r="V1518" i="1"/>
  <c r="W1518" i="1" s="1"/>
  <c r="V920" i="1"/>
  <c r="W920" i="1" s="1"/>
  <c r="V1052" i="1"/>
  <c r="W1052" i="1" s="1"/>
  <c r="AA109" i="1"/>
  <c r="Z1351" i="1"/>
  <c r="Y1167" i="1"/>
  <c r="Z635" i="1"/>
  <c r="Z1451" i="1"/>
  <c r="Z1323" i="1"/>
  <c r="Y661" i="1"/>
  <c r="AB661" i="1" s="1"/>
  <c r="AC661" i="1" s="1"/>
  <c r="AA1982" i="1"/>
  <c r="Y1539" i="1"/>
  <c r="AA2378" i="1"/>
  <c r="V2057" i="1"/>
  <c r="W2057" i="1" s="1"/>
  <c r="Y857" i="1"/>
  <c r="AB857" i="1" s="1"/>
  <c r="AC857" i="1" s="1"/>
  <c r="AA1239" i="1"/>
  <c r="AC1239" i="1" s="1"/>
  <c r="Z240" i="1"/>
  <c r="Y1605" i="1"/>
  <c r="Z477" i="1"/>
  <c r="Y324" i="1"/>
  <c r="AB324" i="1" s="1"/>
  <c r="V770" i="1"/>
  <c r="W770" i="1" s="1"/>
  <c r="V2417" i="1"/>
  <c r="W2417" i="1" s="1"/>
  <c r="AA632" i="1"/>
  <c r="AA321" i="1"/>
  <c r="V2299" i="1"/>
  <c r="W2299" i="1" s="1"/>
  <c r="AA771" i="1"/>
  <c r="Z1655" i="1"/>
  <c r="Z1316" i="1"/>
  <c r="AB1316" i="1" s="1"/>
  <c r="Z1210" i="1"/>
  <c r="Z1319" i="1"/>
  <c r="AA110" i="1"/>
  <c r="Y2299" i="1"/>
  <c r="AB2299" i="1" s="1"/>
  <c r="AA862" i="1"/>
  <c r="Z2496" i="1"/>
  <c r="AA1794" i="1"/>
  <c r="Y1323" i="1"/>
  <c r="Z927" i="1"/>
  <c r="AB927" i="1" s="1"/>
  <c r="Z2181" i="1"/>
  <c r="AA239" i="1"/>
  <c r="Y1260" i="1"/>
  <c r="AB1260" i="1" s="1"/>
  <c r="Z2115" i="1"/>
  <c r="Y676" i="1"/>
  <c r="V1161" i="1"/>
  <c r="W1161" i="1" s="1"/>
  <c r="AA1907" i="1"/>
  <c r="V288" i="1"/>
  <c r="W288" i="1" s="1"/>
  <c r="AA1513" i="1"/>
  <c r="Z427" i="1"/>
  <c r="AA1986" i="1"/>
  <c r="V1533" i="1"/>
  <c r="W1533" i="1" s="1"/>
  <c r="Y1407" i="1"/>
  <c r="AB1407" i="1" s="1"/>
  <c r="Y1146" i="1"/>
  <c r="AA411" i="1"/>
  <c r="AA2202" i="1"/>
  <c r="AA2309" i="1"/>
  <c r="Y1268" i="1"/>
  <c r="Y910" i="1"/>
  <c r="V827" i="1"/>
  <c r="W827" i="1" s="1"/>
  <c r="AA2373" i="1"/>
  <c r="V305" i="1"/>
  <c r="W305" i="1" s="1"/>
  <c r="Z2430" i="1"/>
  <c r="AA458" i="1"/>
  <c r="AC458" i="1" s="1"/>
  <c r="Z542" i="1"/>
  <c r="Z1356" i="1"/>
  <c r="AA689" i="1"/>
  <c r="Z363" i="1"/>
  <c r="AA1305" i="1"/>
  <c r="AC1305" i="1" s="1"/>
  <c r="Y2503" i="1"/>
  <c r="V2238" i="1"/>
  <c r="W2238" i="1" s="1"/>
  <c r="Y394" i="1"/>
  <c r="AB394" i="1" s="1"/>
  <c r="AA966" i="1"/>
  <c r="AA1051" i="1"/>
  <c r="Y2422" i="1"/>
  <c r="Y54" i="1"/>
  <c r="V1243" i="1"/>
  <c r="W1243" i="1" s="1"/>
  <c r="V2347" i="1"/>
  <c r="W2347" i="1" s="1"/>
  <c r="AA705" i="1"/>
  <c r="Z381" i="1"/>
  <c r="V1419" i="1"/>
  <c r="W1419" i="1" s="1"/>
  <c r="V1948" i="1"/>
  <c r="W1948" i="1" s="1"/>
  <c r="Y1526" i="1"/>
  <c r="Z1264" i="1"/>
  <c r="Z1355" i="1"/>
  <c r="Z1341" i="1"/>
  <c r="Z770" i="1"/>
  <c r="AB770" i="1" s="1"/>
  <c r="Y2067" i="1"/>
  <c r="Y1292" i="1"/>
  <c r="AB1292" i="1" s="1"/>
  <c r="Y917" i="1"/>
  <c r="Y1232" i="1"/>
  <c r="V2055" i="1"/>
  <c r="W2055" i="1" s="1"/>
  <c r="Z2205" i="1"/>
  <c r="Y1343" i="1"/>
  <c r="AB1343" i="1" s="1"/>
  <c r="Z1480" i="1"/>
  <c r="Z932" i="1"/>
  <c r="V829" i="1"/>
  <c r="W829" i="1" s="1"/>
  <c r="Y1170" i="1"/>
  <c r="AB1170" i="1" s="1"/>
  <c r="V1990" i="1"/>
  <c r="W1990" i="1" s="1"/>
  <c r="Z2055" i="1"/>
  <c r="Y96" i="1"/>
  <c r="AB96" i="1" s="1"/>
  <c r="AA18" i="1"/>
  <c r="Y844" i="1"/>
  <c r="AB844" i="1" s="1"/>
  <c r="AC844" i="1" s="1"/>
  <c r="AA2319" i="1"/>
  <c r="AC2319" i="1" s="1"/>
  <c r="Z2398" i="1"/>
  <c r="V1794" i="1"/>
  <c r="W1794" i="1" s="1"/>
  <c r="V1313" i="1"/>
  <c r="W1313" i="1" s="1"/>
  <c r="Z2108" i="1"/>
  <c r="V397" i="1"/>
  <c r="W397" i="1" s="1"/>
  <c r="V2459" i="1"/>
  <c r="W2459" i="1" s="1"/>
  <c r="V1213" i="1"/>
  <c r="W1213" i="1" s="1"/>
  <c r="Z764" i="1"/>
  <c r="AA1215" i="1"/>
  <c r="V1850" i="1"/>
  <c r="W1850" i="1" s="1"/>
  <c r="Z853" i="1"/>
  <c r="Y2211" i="1"/>
  <c r="AB2211" i="1" s="1"/>
  <c r="AC2211" i="1" s="1"/>
  <c r="AA2442" i="1"/>
  <c r="Z2378" i="1"/>
  <c r="AB2378" i="1" s="1"/>
  <c r="Z1315" i="1"/>
  <c r="AB1315" i="1" s="1"/>
  <c r="V1400" i="1"/>
  <c r="W1400" i="1" s="1"/>
  <c r="Z1538" i="1"/>
  <c r="Y2269" i="1"/>
  <c r="AB2269" i="1" s="1"/>
  <c r="AC2269" i="1" s="1"/>
  <c r="Z754" i="1"/>
  <c r="Y1454" i="1"/>
  <c r="AB1454" i="1" s="1"/>
  <c r="AC1454" i="1" s="1"/>
  <c r="V1775" i="1"/>
  <c r="W1775" i="1" s="1"/>
  <c r="Z1865" i="1"/>
  <c r="AA1259" i="1"/>
  <c r="V526" i="1"/>
  <c r="W526" i="1" s="1"/>
  <c r="V2209" i="1"/>
  <c r="W2209" i="1" s="1"/>
  <c r="Z1690" i="1"/>
  <c r="AB1690" i="1" s="1"/>
  <c r="Y1261" i="1"/>
  <c r="AB1261" i="1" s="1"/>
  <c r="V898" i="1"/>
  <c r="W898" i="1" s="1"/>
  <c r="Y1259" i="1"/>
  <c r="AA880" i="1"/>
  <c r="Z1615" i="1"/>
  <c r="AA1763" i="1"/>
  <c r="Y2264" i="1"/>
  <c r="AB2264" i="1" s="1"/>
  <c r="Z414" i="1"/>
  <c r="Y2180" i="1"/>
  <c r="AB2180" i="1" s="1"/>
  <c r="Y1385" i="1"/>
  <c r="AB1385" i="1" s="1"/>
  <c r="Y442" i="1"/>
  <c r="Y2040" i="1"/>
  <c r="AA1017" i="1"/>
  <c r="V1511" i="1"/>
  <c r="W1511" i="1" s="1"/>
  <c r="AA415" i="1"/>
  <c r="Z340" i="1"/>
  <c r="Z1220" i="1"/>
  <c r="V216" i="1"/>
  <c r="W216" i="1" s="1"/>
  <c r="Y1627" i="1"/>
  <c r="V1457" i="1"/>
  <c r="W1457" i="1" s="1"/>
  <c r="V1596" i="1"/>
  <c r="W1596" i="1" s="1"/>
  <c r="Z1495" i="1"/>
  <c r="Y2445" i="1"/>
  <c r="V2030" i="1"/>
  <c r="W2030" i="1" s="1"/>
  <c r="Y1021" i="1"/>
  <c r="AB1021" i="1" s="1"/>
  <c r="Z148" i="1"/>
  <c r="V1814" i="1"/>
  <c r="W1814" i="1" s="1"/>
  <c r="Z2213" i="1"/>
  <c r="Z1520" i="1"/>
  <c r="AA314" i="1"/>
  <c r="Y1742" i="1"/>
  <c r="V811" i="1"/>
  <c r="W811" i="1" s="1"/>
  <c r="AA1762" i="1"/>
  <c r="Y895" i="1"/>
  <c r="AB895" i="1" s="1"/>
  <c r="V2442" i="1"/>
  <c r="W2442" i="1" s="1"/>
  <c r="Z943" i="1"/>
  <c r="AB943" i="1" s="1"/>
  <c r="AA1557" i="1"/>
  <c r="Y1901" i="1"/>
  <c r="Z1483" i="1"/>
  <c r="Y1226" i="1"/>
  <c r="AB1226" i="1" s="1"/>
  <c r="AA2236" i="1"/>
  <c r="AC2236" i="1" s="1"/>
  <c r="AA188" i="1"/>
  <c r="Z1382" i="1"/>
  <c r="Y2249" i="1"/>
  <c r="AB2249" i="1" s="1"/>
  <c r="Z1881" i="1"/>
  <c r="Y1310" i="1"/>
  <c r="AA881" i="1"/>
  <c r="V1532" i="1"/>
  <c r="W1532" i="1" s="1"/>
  <c r="V1883" i="1"/>
  <c r="W1883" i="1" s="1"/>
  <c r="Z242" i="1"/>
  <c r="AB242" i="1" s="1"/>
  <c r="Z193" i="1"/>
  <c r="Z375" i="1"/>
  <c r="AB375" i="1" s="1"/>
  <c r="AC375" i="1" s="1"/>
  <c r="V1818" i="1"/>
  <c r="W1818" i="1" s="1"/>
  <c r="Z843" i="1"/>
  <c r="Z902" i="1"/>
  <c r="AA1579" i="1"/>
  <c r="Y294" i="1"/>
  <c r="AB294" i="1" s="1"/>
  <c r="Z2167" i="1"/>
  <c r="V2251" i="1"/>
  <c r="W2251" i="1" s="1"/>
  <c r="AA2421" i="1"/>
  <c r="Y536" i="1"/>
  <c r="Z989" i="1"/>
  <c r="Z614" i="1"/>
  <c r="AB614" i="1" s="1"/>
  <c r="V922" i="1"/>
  <c r="W922" i="1" s="1"/>
  <c r="Y1270" i="1"/>
  <c r="Z525" i="1"/>
  <c r="Y1579" i="1"/>
  <c r="Z1291" i="1"/>
  <c r="Z267" i="1"/>
  <c r="V1930" i="1"/>
  <c r="W1930" i="1" s="1"/>
  <c r="V154" i="1"/>
  <c r="W154" i="1" s="1"/>
  <c r="V1922" i="1"/>
  <c r="W1922" i="1" s="1"/>
  <c r="V1727" i="1"/>
  <c r="W1727" i="1" s="1"/>
  <c r="AA442" i="1"/>
  <c r="V1849" i="1"/>
  <c r="W1849" i="1" s="1"/>
  <c r="Z2364" i="1"/>
  <c r="V1742" i="1"/>
  <c r="W1742" i="1" s="1"/>
  <c r="Y1020" i="1"/>
  <c r="AA2364" i="1"/>
  <c r="Z1492" i="1"/>
  <c r="V25" i="1"/>
  <c r="W25" i="1" s="1"/>
  <c r="Z674" i="1"/>
  <c r="AA2079" i="1"/>
  <c r="AA856" i="1"/>
  <c r="Y1917" i="1"/>
  <c r="Y1804" i="1"/>
  <c r="AB1804" i="1" s="1"/>
  <c r="AC1804" i="1" s="1"/>
  <c r="Z2140" i="1"/>
  <c r="Z181" i="1"/>
  <c r="V491" i="1"/>
  <c r="W491" i="1" s="1"/>
  <c r="Y1009" i="1"/>
  <c r="AB1009" i="1" s="1"/>
  <c r="AC1009" i="1" s="1"/>
  <c r="Y1965" i="1"/>
  <c r="AB1965" i="1" s="1"/>
  <c r="AA1558" i="1"/>
  <c r="AC1558" i="1" s="1"/>
  <c r="V915" i="1"/>
  <c r="W915" i="1" s="1"/>
  <c r="V1144" i="1"/>
  <c r="W1144" i="1" s="1"/>
  <c r="Z1086" i="1"/>
  <c r="AA246" i="1"/>
  <c r="AC246" i="1" s="1"/>
  <c r="V1329" i="1"/>
  <c r="W1329" i="1" s="1"/>
  <c r="V774" i="1"/>
  <c r="W774" i="1" s="1"/>
  <c r="Z10" i="1"/>
  <c r="AA126" i="1"/>
  <c r="Y567" i="1"/>
  <c r="AA278" i="1"/>
  <c r="V2326" i="1"/>
  <c r="W2326" i="1" s="1"/>
  <c r="AA979" i="1"/>
  <c r="AA1262" i="1"/>
  <c r="Z309" i="1"/>
  <c r="Y1643" i="1"/>
  <c r="AB1643" i="1" s="1"/>
  <c r="AC1643" i="1" s="1"/>
  <c r="V2050" i="1"/>
  <c r="W2050" i="1" s="1"/>
  <c r="Z957" i="1"/>
  <c r="Z2212" i="1"/>
  <c r="AB2212" i="1" s="1"/>
  <c r="Z62" i="1"/>
  <c r="Z433" i="1"/>
  <c r="Z2097" i="1"/>
  <c r="AA453" i="1"/>
  <c r="Z1508" i="1"/>
  <c r="Z1337" i="1"/>
  <c r="AA122" i="1"/>
  <c r="Y2281" i="1"/>
  <c r="AB2281" i="1" s="1"/>
  <c r="V1003" i="1"/>
  <c r="W1003" i="1" s="1"/>
  <c r="V1467" i="1"/>
  <c r="W1467" i="1" s="1"/>
  <c r="V926" i="1"/>
  <c r="W926" i="1" s="1"/>
  <c r="V950" i="1"/>
  <c r="W950" i="1" s="1"/>
  <c r="Z953" i="1"/>
  <c r="Z2072" i="1"/>
  <c r="Y34" i="1"/>
  <c r="AB34" i="1" s="1"/>
  <c r="V1193" i="1"/>
  <c r="W1193" i="1" s="1"/>
  <c r="Z2261" i="1"/>
  <c r="AA1189" i="1"/>
  <c r="Y1199" i="1"/>
  <c r="Z1408" i="1"/>
  <c r="Y1462" i="1"/>
  <c r="AA172" i="1"/>
  <c r="Z948" i="1"/>
  <c r="Y1584" i="1"/>
  <c r="AB1584" i="1" s="1"/>
  <c r="Z2226" i="1"/>
  <c r="V520" i="1"/>
  <c r="W520" i="1" s="1"/>
  <c r="Y79" i="1"/>
  <c r="AB79" i="1" s="1"/>
  <c r="AA603" i="1"/>
  <c r="Z1631" i="1"/>
  <c r="V565" i="1"/>
  <c r="W565" i="1" s="1"/>
  <c r="AA422" i="1"/>
  <c r="V2150" i="1"/>
  <c r="W2150" i="1" s="1"/>
  <c r="Z1657" i="1"/>
  <c r="V1418" i="1"/>
  <c r="W1418" i="1" s="1"/>
  <c r="V749" i="1"/>
  <c r="W749" i="1" s="1"/>
  <c r="Y515" i="1"/>
  <c r="AA911" i="1"/>
  <c r="AA2100" i="1"/>
  <c r="AA1325" i="1"/>
  <c r="V1570" i="1"/>
  <c r="W1570" i="1" s="1"/>
  <c r="Z1568" i="1"/>
  <c r="AA2135" i="1"/>
  <c r="AC2135" i="1" s="1"/>
  <c r="AA344" i="1"/>
  <c r="AC344" i="1" s="1"/>
  <c r="V849" i="1"/>
  <c r="W849" i="1" s="1"/>
  <c r="Z2069" i="1"/>
  <c r="V897" i="1"/>
  <c r="W897" i="1" s="1"/>
  <c r="V2371" i="1"/>
  <c r="W2371" i="1" s="1"/>
  <c r="V1383" i="1"/>
  <c r="W1383" i="1" s="1"/>
  <c r="Y901" i="1"/>
  <c r="AB901" i="1" s="1"/>
  <c r="AA747" i="1"/>
  <c r="AA826" i="1"/>
  <c r="Z1995" i="1"/>
  <c r="Z122" i="1"/>
  <c r="Y998" i="1"/>
  <c r="AB998" i="1" s="1"/>
  <c r="V73" i="1"/>
  <c r="W73" i="1" s="1"/>
  <c r="Y1465" i="1"/>
  <c r="AB1465" i="1" s="1"/>
  <c r="V2013" i="1"/>
  <c r="W2013" i="1" s="1"/>
  <c r="AA81" i="1"/>
  <c r="AA1000" i="1"/>
  <c r="AA1241" i="1"/>
  <c r="V2294" i="1"/>
  <c r="W2294" i="1" s="1"/>
  <c r="Y485" i="1"/>
  <c r="Z1528" i="1"/>
  <c r="Z499" i="1"/>
  <c r="AA366" i="1"/>
  <c r="AA2436" i="1"/>
  <c r="Y1027" i="1"/>
  <c r="AB1027" i="1" s="1"/>
  <c r="V731" i="1"/>
  <c r="W731" i="1" s="1"/>
  <c r="V2281" i="1"/>
  <c r="W2281" i="1" s="1"/>
  <c r="V1348" i="1"/>
  <c r="W1348" i="1" s="1"/>
  <c r="Z485" i="1"/>
  <c r="AA1528" i="1"/>
  <c r="AA802" i="1"/>
  <c r="AC802" i="1" s="1"/>
  <c r="Z451" i="1"/>
  <c r="Z530" i="1"/>
  <c r="Z2021" i="1"/>
  <c r="AA2125" i="1"/>
  <c r="AC2125" i="1" s="1"/>
  <c r="AA274" i="1"/>
  <c r="V2324" i="1"/>
  <c r="W2324" i="1" s="1"/>
  <c r="AA1329" i="1"/>
  <c r="AA2188" i="1"/>
  <c r="Y1290" i="1"/>
  <c r="AB1290" i="1" s="1"/>
  <c r="AC1290" i="1" s="1"/>
  <c r="Z239" i="1"/>
  <c r="AB239" i="1" s="1"/>
  <c r="V2507" i="1"/>
  <c r="W2507" i="1" s="1"/>
  <c r="Z1109" i="1"/>
  <c r="AB1109" i="1" s="1"/>
  <c r="AA1039" i="1"/>
  <c r="V2272" i="1"/>
  <c r="W2272" i="1" s="1"/>
  <c r="V109" i="1"/>
  <c r="W109" i="1" s="1"/>
  <c r="V291" i="1"/>
  <c r="W291" i="1" s="1"/>
  <c r="Z270" i="1"/>
  <c r="Y635" i="1"/>
  <c r="Y185" i="1"/>
  <c r="AB185" i="1" s="1"/>
  <c r="AC185" i="1" s="1"/>
  <c r="V1485" i="1"/>
  <c r="W1485" i="1" s="1"/>
  <c r="Z920" i="1"/>
  <c r="AB920" i="1" s="1"/>
  <c r="Y1956" i="1"/>
  <c r="AB1956" i="1" s="1"/>
  <c r="Z1539" i="1"/>
  <c r="Z476" i="1"/>
  <c r="AB476" i="1" s="1"/>
  <c r="Y1659" i="1"/>
  <c r="AB1659" i="1" s="1"/>
  <c r="AC1659" i="1" s="1"/>
  <c r="Y899" i="1"/>
  <c r="Y398" i="1"/>
  <c r="AB398" i="1" s="1"/>
  <c r="Z538" i="1"/>
  <c r="AA2021" i="1"/>
  <c r="AA1820" i="1"/>
  <c r="Z142" i="1"/>
  <c r="Z470" i="1"/>
  <c r="V1494" i="1"/>
  <c r="W1494" i="1" s="1"/>
  <c r="V747" i="1"/>
  <c r="W747" i="1" s="1"/>
  <c r="AA538" i="1"/>
  <c r="AA2508" i="1"/>
  <c r="AC2508" i="1" s="1"/>
  <c r="Z467" i="1"/>
  <c r="AB467" i="1" s="1"/>
  <c r="AC467" i="1" s="1"/>
  <c r="AA2348" i="1"/>
  <c r="Z1163" i="1"/>
  <c r="Z560" i="1"/>
  <c r="Y760" i="1"/>
  <c r="AB760" i="1" s="1"/>
  <c r="Y240" i="1"/>
  <c r="Y2332" i="1"/>
  <c r="Y1071" i="1"/>
  <c r="AB1071" i="1" s="1"/>
  <c r="AC1071" i="1" s="1"/>
  <c r="Z1503" i="1"/>
  <c r="Z1044" i="1"/>
  <c r="V1421" i="1"/>
  <c r="W1421" i="1" s="1"/>
  <c r="AA204" i="1"/>
  <c r="AC204" i="1" s="1"/>
  <c r="V2430" i="1"/>
  <c r="W2430" i="1" s="1"/>
  <c r="V239" i="1"/>
  <c r="W239" i="1" s="1"/>
  <c r="Y1668" i="1"/>
  <c r="AB1668" i="1" s="1"/>
  <c r="AC1668" i="1" s="1"/>
  <c r="AA2299" i="1"/>
  <c r="Z676" i="1"/>
  <c r="Y397" i="1"/>
  <c r="AB397" i="1" s="1"/>
  <c r="AC397" i="1" s="1"/>
  <c r="V1319" i="1"/>
  <c r="W1319" i="1" s="1"/>
  <c r="Y2401" i="1"/>
  <c r="AB2401" i="1" s="1"/>
  <c r="AC2401" i="1" s="1"/>
  <c r="V2266" i="1"/>
  <c r="W2266" i="1" s="1"/>
  <c r="Z217" i="1"/>
  <c r="V1697" i="1"/>
  <c r="W1697" i="1" s="1"/>
  <c r="AA1938" i="1"/>
  <c r="AC1938" i="1" s="1"/>
  <c r="Y1907" i="1"/>
  <c r="AB1907" i="1" s="1"/>
  <c r="AA512" i="1"/>
  <c r="Z184" i="1"/>
  <c r="V2401" i="1"/>
  <c r="W2401" i="1" s="1"/>
  <c r="V1164" i="1"/>
  <c r="W1164" i="1" s="1"/>
  <c r="Z1268" i="1"/>
  <c r="V1025" i="1"/>
  <c r="W1025" i="1" s="1"/>
  <c r="V1522" i="1"/>
  <c r="W1522" i="1" s="1"/>
  <c r="Z1518" i="1"/>
  <c r="Y184" i="1"/>
  <c r="Z1527" i="1"/>
  <c r="AA1420" i="1"/>
  <c r="Y542" i="1"/>
  <c r="Y956" i="1"/>
  <c r="AB956" i="1" s="1"/>
  <c r="Z689" i="1"/>
  <c r="AA16" i="1"/>
  <c r="Y506" i="1"/>
  <c r="Z1722" i="1"/>
  <c r="AB1722" i="1" s="1"/>
  <c r="AA2238" i="1"/>
  <c r="V394" i="1"/>
  <c r="W394" i="1" s="1"/>
  <c r="V1629" i="1"/>
  <c r="W1629" i="1" s="1"/>
  <c r="Z1145" i="1"/>
  <c r="Z1877" i="1"/>
  <c r="AA1047" i="1"/>
  <c r="V2146" i="1"/>
  <c r="W2146" i="1" s="1"/>
  <c r="Y2347" i="1"/>
  <c r="AB2347" i="1" s="1"/>
  <c r="AC2347" i="1" s="1"/>
  <c r="AA1624" i="1"/>
  <c r="AC1624" i="1" s="1"/>
  <c r="Y363" i="1"/>
  <c r="AA873" i="1"/>
  <c r="Y2051" i="1"/>
  <c r="AB2051" i="1" s="1"/>
  <c r="AC2051" i="1" s="1"/>
  <c r="AA1113" i="1"/>
  <c r="Y1629" i="1"/>
  <c r="AB1629" i="1" s="1"/>
  <c r="Z1386" i="1"/>
  <c r="AB1386" i="1" s="1"/>
  <c r="AC1386" i="1" s="1"/>
  <c r="Z1461" i="1"/>
  <c r="AA1161" i="1"/>
  <c r="AA2067" i="1"/>
  <c r="V843" i="1"/>
  <c r="W843" i="1" s="1"/>
  <c r="AA922" i="1"/>
  <c r="Y1341" i="1"/>
  <c r="Y2337" i="1"/>
  <c r="AB2337" i="1" s="1"/>
  <c r="AA1850" i="1"/>
  <c r="Z502" i="1"/>
  <c r="V1123" i="1"/>
  <c r="W1123" i="1" s="1"/>
  <c r="Y932" i="1"/>
  <c r="V1660" i="1"/>
  <c r="W1660" i="1" s="1"/>
  <c r="AA1203" i="1"/>
  <c r="AC1203" i="1" s="1"/>
  <c r="AA1961" i="1"/>
  <c r="AA1840" i="1"/>
  <c r="AC1840" i="1" s="1"/>
  <c r="Y1279" i="1"/>
  <c r="Y1488" i="1"/>
  <c r="V238" i="1"/>
  <c r="W238" i="1" s="1"/>
  <c r="AA1457" i="1"/>
  <c r="Y1903" i="1"/>
  <c r="AB1903" i="1" s="1"/>
  <c r="AC1903" i="1" s="1"/>
  <c r="Y1504" i="1"/>
  <c r="Z1313" i="1"/>
  <c r="AB1313" i="1" s="1"/>
  <c r="AC1313" i="1" s="1"/>
  <c r="V2437" i="1"/>
  <c r="W2437" i="1" s="1"/>
  <c r="Y470" i="1"/>
  <c r="AA2459" i="1"/>
  <c r="Y1213" i="1"/>
  <c r="AB1213" i="1" s="1"/>
  <c r="AA1240" i="1"/>
  <c r="Z1232" i="1"/>
  <c r="AA54" i="1"/>
  <c r="Z82" i="1"/>
  <c r="V1923" i="1"/>
  <c r="W1923" i="1" s="1"/>
  <c r="AA2086" i="1"/>
  <c r="Z2026" i="1"/>
  <c r="Z910" i="1"/>
  <c r="Y1586" i="1"/>
  <c r="AB1586" i="1" s="1"/>
  <c r="AA1538" i="1"/>
  <c r="V1683" i="1"/>
  <c r="W1683" i="1" s="1"/>
  <c r="V286" i="1"/>
  <c r="W286" i="1" s="1"/>
  <c r="Z2184" i="1"/>
  <c r="AB2184" i="1" s="1"/>
  <c r="AC2184" i="1" s="1"/>
  <c r="Y1877" i="1"/>
  <c r="Z1526" i="1"/>
  <c r="Z1025" i="1"/>
  <c r="Y1264" i="1"/>
  <c r="AB1264" i="1" s="1"/>
  <c r="V2105" i="1"/>
  <c r="W2105" i="1" s="1"/>
  <c r="Y1483" i="1"/>
  <c r="AB1483" i="1" s="1"/>
  <c r="Y1466" i="1"/>
  <c r="AB1466" i="1" s="1"/>
  <c r="Z585" i="1"/>
  <c r="AA250" i="1"/>
  <c r="AA1264" i="1"/>
  <c r="V1666" i="1"/>
  <c r="W1666" i="1" s="1"/>
  <c r="Z65" i="1"/>
  <c r="AA1685" i="1"/>
  <c r="AA659" i="1"/>
  <c r="Z1846" i="1"/>
  <c r="Y1890" i="1"/>
  <c r="AB1890" i="1" s="1"/>
  <c r="AC1890" i="1" s="1"/>
  <c r="V442" i="1"/>
  <c r="W442" i="1" s="1"/>
  <c r="V2040" i="1"/>
  <c r="W2040" i="1" s="1"/>
  <c r="V280" i="1"/>
  <c r="W280" i="1" s="1"/>
  <c r="V1483" i="1"/>
  <c r="W1483" i="1" s="1"/>
  <c r="Z415" i="1"/>
  <c r="AA487" i="1"/>
  <c r="AC487" i="1" s="1"/>
  <c r="Y1017" i="1"/>
  <c r="AB1017" i="1" s="1"/>
  <c r="Z695" i="1"/>
  <c r="AA2458" i="1"/>
  <c r="Y1130" i="1"/>
  <c r="AB1130" i="1" s="1"/>
  <c r="AC1130" i="1" s="1"/>
  <c r="Y1596" i="1"/>
  <c r="AA1932" i="1"/>
  <c r="Z1749" i="1"/>
  <c r="Z766" i="1"/>
  <c r="Y964" i="1"/>
  <c r="Y544" i="1"/>
  <c r="AA2249" i="1"/>
  <c r="V556" i="1"/>
  <c r="W556" i="1" s="1"/>
  <c r="V705" i="1"/>
  <c r="W705" i="1" s="1"/>
  <c r="V314" i="1"/>
  <c r="W314" i="1" s="1"/>
  <c r="V1446" i="1"/>
  <c r="W1446" i="1" s="1"/>
  <c r="Z1745" i="1"/>
  <c r="Y1439" i="1"/>
  <c r="AA235" i="1"/>
  <c r="Y828" i="1"/>
  <c r="AB828" i="1" s="1"/>
  <c r="AC828" i="1" s="1"/>
  <c r="AA391" i="1"/>
  <c r="Y1557" i="1"/>
  <c r="AB1557" i="1" s="1"/>
  <c r="AC1557" i="1" s="1"/>
  <c r="Y2091" i="1"/>
  <c r="V1881" i="1"/>
  <c r="W1881" i="1" s="1"/>
  <c r="V1226" i="1"/>
  <c r="W1226" i="1" s="1"/>
  <c r="AA1482" i="1"/>
  <c r="Z2210" i="1"/>
  <c r="Y325" i="1"/>
  <c r="AB325" i="1" s="1"/>
  <c r="AC325" i="1" s="1"/>
  <c r="AA2456" i="1"/>
  <c r="Z128" i="1"/>
  <c r="Y790" i="1"/>
  <c r="Y1153" i="1"/>
  <c r="AB1153" i="1" s="1"/>
  <c r="Z1020" i="1"/>
  <c r="Y2070" i="1"/>
  <c r="AB2070" i="1" s="1"/>
  <c r="Y277" i="1"/>
  <c r="AB277" i="1" s="1"/>
  <c r="V1964" i="1"/>
  <c r="W1964" i="1" s="1"/>
  <c r="AA1889" i="1"/>
  <c r="V1910" i="1"/>
  <c r="W1910" i="1" s="1"/>
  <c r="Z789" i="1"/>
  <c r="V1386" i="1"/>
  <c r="W1386" i="1" s="1"/>
  <c r="Z724" i="1"/>
  <c r="Y914" i="1"/>
  <c r="AB914" i="1" s="1"/>
  <c r="Z371" i="1"/>
  <c r="Z2302" i="1"/>
  <c r="Y1930" i="1"/>
  <c r="AB1930" i="1" s="1"/>
  <c r="AA1525" i="1"/>
  <c r="Z1510" i="1"/>
  <c r="V1597" i="1"/>
  <c r="W1597" i="1" s="1"/>
  <c r="AA1354" i="1"/>
  <c r="V1270" i="1"/>
  <c r="W1270" i="1" s="1"/>
  <c r="Z2241" i="1"/>
  <c r="Z1263" i="1"/>
  <c r="Z377" i="1"/>
  <c r="Z1344" i="1"/>
  <c r="Y1583" i="1"/>
  <c r="AB1583" i="1" s="1"/>
  <c r="AC1583" i="1" s="1"/>
  <c r="V312" i="1"/>
  <c r="W312" i="1" s="1"/>
  <c r="AA2020" i="1"/>
  <c r="V1582" i="1"/>
  <c r="W1582" i="1" s="1"/>
  <c r="Y296" i="1"/>
  <c r="AB296" i="1" s="1"/>
  <c r="AA2482" i="1"/>
  <c r="Y2390" i="1"/>
  <c r="AB2390" i="1" s="1"/>
  <c r="Y1062" i="1"/>
  <c r="V958" i="1"/>
  <c r="W958" i="1" s="1"/>
  <c r="AA2440" i="1"/>
  <c r="V824" i="1"/>
  <c r="W824" i="1" s="1"/>
  <c r="Z858" i="1"/>
  <c r="V424" i="1"/>
  <c r="W424" i="1" s="1"/>
  <c r="AA1818" i="1"/>
  <c r="V553" i="1"/>
  <c r="W553" i="1" s="1"/>
  <c r="V631" i="1"/>
  <c r="W631" i="1" s="1"/>
  <c r="AA2284" i="1"/>
  <c r="Y1095" i="1"/>
  <c r="AB1095" i="1" s="1"/>
  <c r="V1367" i="1"/>
  <c r="W1367" i="1" s="1"/>
  <c r="Z958" i="1"/>
  <c r="AA940" i="1"/>
  <c r="Y1578" i="1"/>
  <c r="AB1578" i="1" s="1"/>
  <c r="AC1578" i="1" s="1"/>
  <c r="V805" i="1"/>
  <c r="W805" i="1" s="1"/>
  <c r="Z1392" i="1"/>
  <c r="Y2167" i="1"/>
  <c r="AA1020" i="1"/>
  <c r="V1560" i="1"/>
  <c r="W1560" i="1" s="1"/>
  <c r="AA1285" i="1"/>
  <c r="AA2469" i="1"/>
  <c r="Y621" i="1"/>
  <c r="V377" i="1"/>
  <c r="W377" i="1" s="1"/>
  <c r="Z1636" i="1"/>
  <c r="Z1076" i="1"/>
  <c r="V2432" i="1"/>
  <c r="W2432" i="1" s="1"/>
  <c r="Y912" i="1"/>
  <c r="AB912" i="1" s="1"/>
  <c r="AC912" i="1" s="1"/>
  <c r="Z1390" i="1"/>
  <c r="Y778" i="1"/>
  <c r="AB778" i="1" s="1"/>
  <c r="AA2153" i="1"/>
  <c r="AA59" i="1"/>
  <c r="Y1106" i="1"/>
  <c r="AB1106" i="1" s="1"/>
  <c r="V1306" i="1"/>
  <c r="W1306" i="1" s="1"/>
  <c r="Y708" i="1"/>
  <c r="AB708" i="1" s="1"/>
  <c r="AC708" i="1" s="1"/>
  <c r="V1428" i="1"/>
  <c r="W1428" i="1" s="1"/>
  <c r="AA1358" i="1"/>
  <c r="AA1406" i="1"/>
  <c r="V945" i="1"/>
  <c r="W945" i="1" s="1"/>
  <c r="Z2251" i="1"/>
  <c r="V1562" i="1"/>
  <c r="W1562" i="1" s="1"/>
  <c r="V2154" i="1"/>
  <c r="W2154" i="1" s="1"/>
  <c r="Y1433" i="1"/>
  <c r="Y735" i="1"/>
  <c r="AB735" i="1" s="1"/>
  <c r="V2091" i="1"/>
  <c r="W2091" i="1" s="1"/>
  <c r="AA1921" i="1"/>
  <c r="AA1212" i="1"/>
  <c r="V1851" i="1"/>
  <c r="W1851" i="1" s="1"/>
  <c r="V2201" i="1"/>
  <c r="W2201" i="1" s="1"/>
  <c r="V1879" i="1"/>
  <c r="W1879" i="1" s="1"/>
  <c r="Y428" i="1"/>
  <c r="AB428" i="1" s="1"/>
  <c r="AC428" i="1" s="1"/>
  <c r="V1398" i="1"/>
  <c r="W1398" i="1" s="1"/>
  <c r="Y1673" i="1"/>
  <c r="AB1673" i="1" s="1"/>
  <c r="AA1370" i="1"/>
  <c r="Z1128" i="1"/>
  <c r="AA2350" i="1"/>
  <c r="Y864" i="1"/>
  <c r="AB864" i="1" s="1"/>
  <c r="V388" i="1"/>
  <c r="W388" i="1" s="1"/>
  <c r="Y2223" i="1"/>
  <c r="AB2223" i="1" s="1"/>
  <c r="V1228" i="1"/>
  <c r="W1228" i="1" s="1"/>
  <c r="V2388" i="1"/>
  <c r="W2388" i="1" s="1"/>
  <c r="AA1104" i="1"/>
  <c r="Z1317" i="1"/>
  <c r="Y1258" i="1"/>
  <c r="Y2106" i="1"/>
  <c r="AB2106" i="1" s="1"/>
  <c r="V323" i="1"/>
  <c r="W323" i="1" s="1"/>
  <c r="V1010" i="1"/>
  <c r="W1010" i="1" s="1"/>
  <c r="Y1492" i="1"/>
  <c r="Y517" i="1"/>
  <c r="Y751" i="1"/>
  <c r="V856" i="1"/>
  <c r="W856" i="1" s="1"/>
  <c r="AA1081" i="1"/>
  <c r="V1068" i="1"/>
  <c r="W1068" i="1" s="1"/>
  <c r="V2130" i="1"/>
  <c r="W2130" i="1" s="1"/>
  <c r="Y775" i="1"/>
  <c r="AB775" i="1" s="1"/>
  <c r="Z443" i="1"/>
  <c r="Y2432" i="1"/>
  <c r="Y1506" i="1"/>
  <c r="AB1506" i="1" s="1"/>
  <c r="AA465" i="1"/>
  <c r="Z1056" i="1"/>
  <c r="Y1831" i="1"/>
  <c r="Y967" i="1"/>
  <c r="AA1103" i="1"/>
  <c r="Y2295" i="1"/>
  <c r="Y232" i="1"/>
  <c r="Y969" i="1"/>
  <c r="V1036" i="1"/>
  <c r="W1036" i="1" s="1"/>
  <c r="V2475" i="1"/>
  <c r="W2475" i="1" s="1"/>
  <c r="V1468" i="1"/>
  <c r="W1468" i="1" s="1"/>
  <c r="V1791" i="1"/>
  <c r="W1791" i="1" s="1"/>
  <c r="Y1695" i="1"/>
  <c r="AB1695" i="1" s="1"/>
  <c r="V564" i="1"/>
  <c r="W564" i="1" s="1"/>
  <c r="Y1459" i="1"/>
  <c r="AB1459" i="1" s="1"/>
  <c r="Y1358" i="1"/>
  <c r="V976" i="1"/>
  <c r="W976" i="1" s="1"/>
  <c r="Y1195" i="1"/>
  <c r="AA1946" i="1"/>
  <c r="AA1402" i="1"/>
  <c r="V886" i="1"/>
  <c r="W886" i="1" s="1"/>
  <c r="V1076" i="1"/>
  <c r="W1076" i="1" s="1"/>
  <c r="Z2469" i="1"/>
  <c r="AA861" i="1"/>
  <c r="AA825" i="1"/>
  <c r="Z220" i="1"/>
  <c r="Z960" i="1"/>
  <c r="AA1443" i="1"/>
  <c r="AA576" i="1"/>
  <c r="Z1369" i="1"/>
  <c r="Z2383" i="1"/>
  <c r="Z1588" i="1"/>
  <c r="AB1588" i="1" s="1"/>
  <c r="AA578" i="1"/>
  <c r="AA1048" i="1"/>
  <c r="V443" i="1"/>
  <c r="W443" i="1" s="1"/>
  <c r="V1369" i="1"/>
  <c r="W1369" i="1" s="1"/>
  <c r="Y791" i="1"/>
  <c r="AB791" i="1" s="1"/>
  <c r="Z1410" i="1"/>
  <c r="AA12" i="1"/>
  <c r="Z1048" i="1"/>
  <c r="V124" i="1"/>
  <c r="W124" i="1" s="1"/>
  <c r="Z1376" i="1"/>
  <c r="V496" i="1"/>
  <c r="W496" i="1" s="1"/>
  <c r="Y431" i="1"/>
  <c r="Y1611" i="1"/>
  <c r="AA115" i="1"/>
  <c r="AA2035" i="1"/>
  <c r="AA254" i="1"/>
  <c r="Z1471" i="1"/>
  <c r="AA431" i="1"/>
  <c r="V1601" i="1"/>
  <c r="W1601" i="1" s="1"/>
  <c r="AA1610" i="1"/>
  <c r="V189" i="1"/>
  <c r="W189" i="1" s="1"/>
  <c r="AA2406" i="1"/>
  <c r="Z1156" i="1"/>
  <c r="V2431" i="1"/>
  <c r="W2431" i="1" s="1"/>
  <c r="V1843" i="1"/>
  <c r="W1843" i="1" s="1"/>
  <c r="V498" i="1"/>
  <c r="W498" i="1" s="1"/>
  <c r="Z2058" i="1"/>
  <c r="Y1551" i="1"/>
  <c r="Z2018" i="1"/>
  <c r="AA1882" i="1"/>
  <c r="Z709" i="1"/>
  <c r="V919" i="1"/>
  <c r="W919" i="1" s="1"/>
  <c r="V1190" i="1"/>
  <c r="W1190" i="1" s="1"/>
  <c r="V329" i="1"/>
  <c r="W329" i="1" s="1"/>
  <c r="AA1022" i="1"/>
  <c r="V275" i="1"/>
  <c r="W275" i="1" s="1"/>
  <c r="AA446" i="1"/>
  <c r="V353" i="1"/>
  <c r="W353" i="1" s="1"/>
  <c r="V1307" i="1"/>
  <c r="W1307" i="1" s="1"/>
  <c r="Y1074" i="1"/>
  <c r="AB1074" i="1" s="1"/>
  <c r="AC1074" i="1" s="1"/>
  <c r="AA2490" i="1"/>
  <c r="Z955" i="1"/>
  <c r="V2506" i="1"/>
  <c r="W2506" i="1" s="1"/>
  <c r="Z792" i="1"/>
  <c r="V2381" i="1"/>
  <c r="W2381" i="1" s="1"/>
  <c r="V697" i="1"/>
  <c r="W697" i="1" s="1"/>
  <c r="V1989" i="1"/>
  <c r="W1989" i="1" s="1"/>
  <c r="AA218" i="1"/>
  <c r="AA1773" i="1"/>
  <c r="Y2477" i="1"/>
  <c r="Y1704" i="1"/>
  <c r="V1701" i="1"/>
  <c r="W1701" i="1" s="1"/>
  <c r="Z1491" i="1"/>
  <c r="V944" i="1"/>
  <c r="W944" i="1" s="1"/>
  <c r="Z547" i="1"/>
  <c r="V2391" i="1"/>
  <c r="W2391" i="1" s="1"/>
  <c r="AA768" i="1"/>
  <c r="AA1171" i="1"/>
  <c r="AA2431" i="1"/>
  <c r="V1097" i="1"/>
  <c r="W1097" i="1" s="1"/>
  <c r="Y1296" i="1"/>
  <c r="AB1296" i="1" s="1"/>
  <c r="Y1066" i="1"/>
  <c r="AA2300" i="1"/>
  <c r="Y105" i="1"/>
  <c r="V11" i="1"/>
  <c r="W11" i="1" s="1"/>
  <c r="Z2289" i="1"/>
  <c r="Z330" i="1"/>
  <c r="V2200" i="1"/>
  <c r="W2200" i="1" s="1"/>
  <c r="Z33" i="1"/>
  <c r="Z1125" i="1"/>
  <c r="Z1854" i="1"/>
  <c r="Y2077" i="1"/>
  <c r="AB2077" i="1" s="1"/>
  <c r="Z1543" i="1"/>
  <c r="Y84" i="1"/>
  <c r="Z972" i="1"/>
  <c r="Z649" i="1"/>
  <c r="Z297" i="1"/>
  <c r="Y1375" i="1"/>
  <c r="V548" i="1"/>
  <c r="W548" i="1" s="1"/>
  <c r="AA371" i="1"/>
  <c r="Z673" i="1"/>
  <c r="AA2331" i="1"/>
  <c r="AA855" i="1"/>
  <c r="V282" i="1"/>
  <c r="W282" i="1" s="1"/>
  <c r="Z1379" i="1"/>
  <c r="Z194" i="1"/>
  <c r="AB194" i="1" s="1"/>
  <c r="Y2219" i="1"/>
  <c r="Z188" i="1"/>
  <c r="AA152" i="1"/>
  <c r="Z2487" i="1"/>
  <c r="AA2199" i="1"/>
  <c r="V1469" i="1"/>
  <c r="W1469" i="1" s="1"/>
  <c r="AA1532" i="1"/>
  <c r="Z1901" i="1"/>
  <c r="Y436" i="1"/>
  <c r="Z1600" i="1"/>
  <c r="Y202" i="1"/>
  <c r="AA2413" i="1"/>
  <c r="AC2413" i="1" s="1"/>
  <c r="V1116" i="1"/>
  <c r="W1116" i="1" s="1"/>
  <c r="Y468" i="1"/>
  <c r="AB468" i="1" s="1"/>
  <c r="Y1897" i="1"/>
  <c r="Y1228" i="1"/>
  <c r="Z2257" i="1"/>
  <c r="V5" i="1"/>
  <c r="W5" i="1" s="1"/>
  <c r="Y1036" i="1"/>
  <c r="AB1036" i="1" s="1"/>
  <c r="Y1587" i="1"/>
  <c r="AA2160" i="1"/>
  <c r="AA439" i="1"/>
  <c r="AA1677" i="1"/>
  <c r="AA552" i="1"/>
  <c r="AA683" i="1"/>
  <c r="AA1077" i="1"/>
  <c r="Y587" i="1"/>
  <c r="AB587" i="1" s="1"/>
  <c r="AA1249" i="1"/>
  <c r="Z1293" i="1"/>
  <c r="AA2293" i="1"/>
  <c r="Y752" i="1"/>
  <c r="Z115" i="1"/>
  <c r="Z2432" i="1"/>
  <c r="V2066" i="1"/>
  <c r="W2066" i="1" s="1"/>
  <c r="AA778" i="1"/>
  <c r="AA969" i="1"/>
  <c r="V2248" i="1"/>
  <c r="W2248" i="1" s="1"/>
  <c r="Y1238" i="1"/>
  <c r="Z1103" i="1"/>
  <c r="Y1969" i="1"/>
  <c r="AA847" i="1"/>
  <c r="V1691" i="1"/>
  <c r="W1691" i="1" s="1"/>
  <c r="AA707" i="1"/>
  <c r="AC707" i="1" s="1"/>
  <c r="AA1196" i="1"/>
  <c r="V700" i="1"/>
  <c r="W700" i="1" s="1"/>
  <c r="V2229" i="1"/>
  <c r="W2229" i="1" s="1"/>
  <c r="V706" i="1"/>
  <c r="W706" i="1" s="1"/>
  <c r="Z232" i="1"/>
  <c r="V2257" i="1"/>
  <c r="W2257" i="1" s="1"/>
  <c r="Z566" i="1"/>
  <c r="Z976" i="1"/>
  <c r="Y2453" i="1"/>
  <c r="AB2453" i="1" s="1"/>
  <c r="Z1929" i="1"/>
  <c r="Y2000" i="1"/>
  <c r="Y933" i="1"/>
  <c r="AB933" i="1" s="1"/>
  <c r="Z564" i="1"/>
  <c r="Y1327" i="1"/>
  <c r="AB1327" i="1" s="1"/>
  <c r="AC1327" i="1" s="1"/>
  <c r="Z1707" i="1"/>
  <c r="Z1402" i="1"/>
  <c r="V613" i="1"/>
  <c r="W613" i="1" s="1"/>
  <c r="V218" i="1"/>
  <c r="W218" i="1" s="1"/>
  <c r="AA2230" i="1"/>
  <c r="Y718" i="1"/>
  <c r="AB718" i="1" s="1"/>
  <c r="V1991" i="1"/>
  <c r="W1991" i="1" s="1"/>
  <c r="Y2473" i="1"/>
  <c r="AB2473" i="1" s="1"/>
  <c r="AC2473" i="1" s="1"/>
  <c r="V2461" i="1"/>
  <c r="W2461" i="1" s="1"/>
  <c r="V196" i="1"/>
  <c r="W196" i="1" s="1"/>
  <c r="V703" i="1"/>
  <c r="W703" i="1" s="1"/>
  <c r="Y35" i="1"/>
  <c r="Z1847" i="1"/>
  <c r="Y1022" i="1"/>
  <c r="AB1022" i="1" s="1"/>
  <c r="Y1125" i="1"/>
  <c r="AA803" i="1"/>
  <c r="AA703" i="1"/>
  <c r="AA1068" i="1"/>
  <c r="Z48" i="1"/>
  <c r="V832" i="1"/>
  <c r="W832" i="1" s="1"/>
  <c r="V683" i="1"/>
  <c r="W683" i="1" s="1"/>
  <c r="Y982" i="1"/>
  <c r="V444" i="1"/>
  <c r="W444" i="1" s="1"/>
  <c r="Z2035" i="1"/>
  <c r="Y307" i="1"/>
  <c r="Z2060" i="1"/>
  <c r="AB2060" i="1" s="1"/>
  <c r="Z12" i="1"/>
  <c r="V241" i="1"/>
  <c r="W241" i="1" s="1"/>
  <c r="Z1297" i="1"/>
  <c r="Z25" i="1"/>
  <c r="Y1561" i="1"/>
  <c r="Z382" i="1"/>
  <c r="AA2231" i="1"/>
  <c r="AA2229" i="1"/>
  <c r="Y382" i="1"/>
  <c r="Z2362" i="1"/>
  <c r="AA2039" i="1"/>
  <c r="Y298" i="1"/>
  <c r="Y960" i="1"/>
  <c r="Y702" i="1"/>
  <c r="V1436" i="1"/>
  <c r="W1436" i="1" s="1"/>
  <c r="V860" i="1"/>
  <c r="W860" i="1" s="1"/>
  <c r="Z1653" i="1"/>
  <c r="Y1996" i="1"/>
  <c r="AB1996" i="1" s="1"/>
  <c r="V1905" i="1"/>
  <c r="W1905" i="1" s="1"/>
  <c r="V727" i="1"/>
  <c r="W727" i="1" s="1"/>
  <c r="Y1791" i="1"/>
  <c r="AB1791" i="1" s="1"/>
  <c r="V540" i="1"/>
  <c r="W540" i="1" s="1"/>
  <c r="AA1436" i="1"/>
  <c r="Z1202" i="1"/>
  <c r="AA329" i="1"/>
  <c r="V354" i="1"/>
  <c r="W354" i="1" s="1"/>
  <c r="Y214" i="1"/>
  <c r="AA1588" i="1"/>
  <c r="AA2192" i="1"/>
  <c r="Z2066" i="1"/>
  <c r="V906" i="1"/>
  <c r="W906" i="1" s="1"/>
  <c r="V866" i="1"/>
  <c r="W866" i="1" s="1"/>
  <c r="V2424" i="1"/>
  <c r="W2424" i="1" s="1"/>
  <c r="Z237" i="1"/>
  <c r="Y2395" i="1"/>
  <c r="AB2395" i="1" s="1"/>
  <c r="AA1833" i="1"/>
  <c r="Z252" i="1"/>
  <c r="AA785" i="1"/>
  <c r="AA1463" i="1"/>
  <c r="AA2351" i="1"/>
  <c r="AA1132" i="1"/>
  <c r="Y2231" i="1"/>
  <c r="AB2231" i="1" s="1"/>
  <c r="Y1118" i="1"/>
  <c r="Y1559" i="1"/>
  <c r="Z1432" i="1"/>
  <c r="AA1943" i="1"/>
  <c r="AA1187" i="1"/>
  <c r="AA759" i="1"/>
  <c r="Y1576" i="1"/>
  <c r="AB1576" i="1" s="1"/>
  <c r="Y87" i="1"/>
  <c r="V1230" i="1"/>
  <c r="W1230" i="1" s="1"/>
  <c r="Y2031" i="1"/>
  <c r="V29" i="1"/>
  <c r="W29" i="1" s="1"/>
  <c r="Y452" i="1"/>
  <c r="AB452" i="1" s="1"/>
  <c r="AA1395" i="1"/>
  <c r="Z819" i="1"/>
  <c r="V121" i="1"/>
  <c r="W121" i="1" s="1"/>
  <c r="Y615" i="1"/>
  <c r="AB615" i="1" s="1"/>
  <c r="Z1050" i="1"/>
  <c r="V995" i="1"/>
  <c r="W995" i="1" s="1"/>
  <c r="Z704" i="1"/>
  <c r="AB704" i="1" s="1"/>
  <c r="Y189" i="1"/>
  <c r="Z1366" i="1"/>
  <c r="Z206" i="1"/>
  <c r="Y2241" i="1"/>
  <c r="AB2241" i="1" s="1"/>
  <c r="V1581" i="1"/>
  <c r="W1581" i="1" s="1"/>
  <c r="V407" i="1"/>
  <c r="W407" i="1" s="1"/>
  <c r="Y2356" i="1"/>
  <c r="AB2356" i="1" s="1"/>
  <c r="V428" i="1"/>
  <c r="W428" i="1" s="1"/>
  <c r="Y2331" i="1"/>
  <c r="V663" i="1"/>
  <c r="W663" i="1" s="1"/>
  <c r="Z152" i="1"/>
  <c r="AA1738" i="1"/>
  <c r="V2250" i="1"/>
  <c r="W2250" i="1" s="1"/>
  <c r="V988" i="1"/>
  <c r="W988" i="1" s="1"/>
  <c r="V349" i="1"/>
  <c r="W349" i="1" s="1"/>
  <c r="Z2036" i="1"/>
  <c r="V1754" i="1"/>
  <c r="W1754" i="1" s="1"/>
  <c r="Z2455" i="1"/>
  <c r="V219" i="1"/>
  <c r="W219" i="1" s="1"/>
  <c r="Z1848" i="1"/>
  <c r="AA210" i="1"/>
  <c r="Z480" i="1"/>
  <c r="AB480" i="1" s="1"/>
  <c r="V1897" i="1"/>
  <c r="W1897" i="1" s="1"/>
  <c r="Z1228" i="1"/>
  <c r="AA1252" i="1"/>
  <c r="Y2079" i="1"/>
  <c r="Z558" i="1"/>
  <c r="AA2291" i="1"/>
  <c r="V1088" i="1"/>
  <c r="W1088" i="1" s="1"/>
  <c r="Y674" i="1"/>
  <c r="V2079" i="1"/>
  <c r="W2079" i="1" s="1"/>
  <c r="Y1761" i="1"/>
  <c r="AB1761" i="1" s="1"/>
  <c r="AA2068" i="1"/>
  <c r="AA894" i="1"/>
  <c r="AA555" i="1"/>
  <c r="AC555" i="1" s="1"/>
  <c r="V1831" i="1"/>
  <c r="W1831" i="1" s="1"/>
  <c r="AA714" i="1"/>
  <c r="Y2293" i="1"/>
  <c r="AB2293" i="1" s="1"/>
  <c r="AA2467" i="1"/>
  <c r="V202" i="1"/>
  <c r="W202" i="1" s="1"/>
  <c r="AA993" i="1"/>
  <c r="AA2424" i="1"/>
  <c r="Y855" i="1"/>
  <c r="Y1691" i="1"/>
  <c r="AB1691" i="1" s="1"/>
  <c r="AC1691" i="1" s="1"/>
  <c r="V1427" i="1"/>
  <c r="W1427" i="1" s="1"/>
  <c r="AA1238" i="1"/>
  <c r="V1103" i="1"/>
  <c r="W1103" i="1" s="1"/>
  <c r="AA1190" i="1"/>
  <c r="AA733" i="1"/>
  <c r="Y1620" i="1"/>
  <c r="Y2151" i="1"/>
  <c r="Y1096" i="1"/>
  <c r="Z700" i="1"/>
  <c r="Z702" i="1"/>
  <c r="V1635" i="1"/>
  <c r="W1635" i="1" s="1"/>
  <c r="AA392" i="1"/>
  <c r="V668" i="1"/>
  <c r="W668" i="1" s="1"/>
  <c r="AA816" i="1"/>
  <c r="Z2312" i="1"/>
  <c r="Y2506" i="1"/>
  <c r="AA1729" i="1"/>
  <c r="V2000" i="1"/>
  <c r="W2000" i="1" s="1"/>
  <c r="Z1016" i="1"/>
  <c r="V299" i="1"/>
  <c r="W299" i="1" s="1"/>
  <c r="Y1797" i="1"/>
  <c r="AB1797" i="1" s="1"/>
  <c r="AA718" i="1"/>
  <c r="Y1448" i="1"/>
  <c r="V330" i="1"/>
  <c r="W330" i="1" s="1"/>
  <c r="AA1644" i="1"/>
  <c r="Y1600" i="1"/>
  <c r="AB1600" i="1" s="1"/>
  <c r="AA35" i="1"/>
  <c r="Y1991" i="1"/>
  <c r="AB1991" i="1" s="1"/>
  <c r="Y2192" i="1"/>
  <c r="Z1120" i="1"/>
  <c r="V431" i="1"/>
  <c r="W431" i="1" s="1"/>
  <c r="Y2499" i="1"/>
  <c r="AB2499" i="1" s="1"/>
  <c r="Y1068" i="1"/>
  <c r="V2124" i="1"/>
  <c r="W2124" i="1" s="1"/>
  <c r="V1862" i="1"/>
  <c r="W1862" i="1" s="1"/>
  <c r="V1050" i="1"/>
  <c r="W1050" i="1" s="1"/>
  <c r="V761" i="1"/>
  <c r="W761" i="1" s="1"/>
  <c r="Y1694" i="1"/>
  <c r="Y1293" i="1"/>
  <c r="AA48" i="1"/>
  <c r="V2477" i="1"/>
  <c r="W2477" i="1" s="1"/>
  <c r="V1056" i="1"/>
  <c r="W1056" i="1" s="1"/>
  <c r="V1081" i="1"/>
  <c r="W1081" i="1" s="1"/>
  <c r="Z202" i="1"/>
  <c r="V2035" i="1"/>
  <c r="W2035" i="1" s="1"/>
  <c r="Z579" i="1"/>
  <c r="Z60" i="1"/>
  <c r="V587" i="1"/>
  <c r="W587" i="1" s="1"/>
  <c r="Y1640" i="1"/>
  <c r="AA1151" i="1"/>
  <c r="AA488" i="1"/>
  <c r="AA1561" i="1"/>
  <c r="AA481" i="1"/>
  <c r="Y1472" i="1"/>
  <c r="AB1472" i="1" s="1"/>
  <c r="Y71" i="1"/>
  <c r="Z138" i="1"/>
  <c r="Z1230" i="1"/>
  <c r="Y1190" i="1"/>
  <c r="Y823" i="1"/>
  <c r="V1152" i="1"/>
  <c r="W1152" i="1" s="1"/>
  <c r="Y46" i="1"/>
  <c r="Y1708" i="1"/>
  <c r="Y259" i="1"/>
  <c r="AB259" i="1" s="1"/>
  <c r="Y1246" i="1"/>
  <c r="Y2113" i="1"/>
  <c r="Y1162" i="1"/>
  <c r="Y1176" i="1"/>
  <c r="AB1176" i="1" s="1"/>
  <c r="Y2297" i="1"/>
  <c r="AB2297" i="1" s="1"/>
  <c r="AA410" i="1"/>
  <c r="Z2132" i="1"/>
  <c r="V2472" i="1"/>
  <c r="W2472" i="1" s="1"/>
  <c r="Y1529" i="1"/>
  <c r="AB1529" i="1" s="1"/>
  <c r="Y1120" i="1"/>
  <c r="V483" i="1"/>
  <c r="W483" i="1" s="1"/>
  <c r="AA2461" i="1"/>
  <c r="Z1575" i="1"/>
  <c r="Y2424" i="1"/>
  <c r="V759" i="1"/>
  <c r="W759" i="1" s="1"/>
  <c r="Z1302" i="1"/>
  <c r="Z1463" i="1"/>
  <c r="Z584" i="1"/>
  <c r="Y2501" i="1"/>
  <c r="Z347" i="1"/>
  <c r="V1296" i="1"/>
  <c r="W1296" i="1" s="1"/>
  <c r="Z1066" i="1"/>
  <c r="AA1031" i="1"/>
  <c r="V2049" i="1"/>
  <c r="W2049" i="1" s="1"/>
  <c r="Z11" i="1"/>
  <c r="V1280" i="1"/>
  <c r="W1280" i="1" s="1"/>
  <c r="AA1843" i="1"/>
  <c r="Y254" i="1"/>
  <c r="Z1404" i="1"/>
  <c r="Y1031" i="1"/>
  <c r="V768" i="1"/>
  <c r="W768" i="1" s="1"/>
  <c r="Z1346" i="1"/>
  <c r="Z1555" i="1"/>
  <c r="V43" i="1"/>
  <c r="W43" i="1" s="1"/>
  <c r="V1143" i="1"/>
  <c r="W1143" i="1" s="1"/>
  <c r="Y2470" i="1"/>
  <c r="Y1346" i="1"/>
  <c r="AA2075" i="1"/>
  <c r="AA2063" i="1"/>
  <c r="V1452" i="1"/>
  <c r="W1452" i="1" s="1"/>
  <c r="AA616" i="1"/>
  <c r="Z711" i="1"/>
  <c r="V425" i="1"/>
  <c r="W425" i="1" s="1"/>
  <c r="Y1661" i="1"/>
  <c r="Y722" i="1"/>
  <c r="Y825" i="1"/>
  <c r="V1667" i="1"/>
  <c r="W1667" i="1" s="1"/>
  <c r="AA297" i="1"/>
  <c r="AA2464" i="1"/>
  <c r="AC2464" i="1" s="1"/>
  <c r="Y222" i="1"/>
  <c r="AB222" i="1" s="1"/>
  <c r="Y1204" i="1"/>
  <c r="AB1204" i="1" s="1"/>
  <c r="AC1204" i="1" s="1"/>
  <c r="Z1908" i="1"/>
  <c r="Y1104" i="1"/>
  <c r="AB1104" i="1" s="1"/>
  <c r="AA2377" i="1"/>
  <c r="AC2377" i="1" s="1"/>
  <c r="Y663" i="1"/>
  <c r="V152" i="1"/>
  <c r="W152" i="1" s="1"/>
  <c r="Z2151" i="1"/>
  <c r="Z2342" i="1"/>
  <c r="AB2342" i="1" s="1"/>
  <c r="Z2045" i="1"/>
  <c r="AA450" i="1"/>
  <c r="Z2091" i="1"/>
  <c r="Y1365" i="1"/>
  <c r="AB1365" i="1" s="1"/>
  <c r="AA1459" i="1"/>
  <c r="Z1078" i="1"/>
  <c r="AA1433" i="1"/>
  <c r="Y1532" i="1"/>
  <c r="AB1532" i="1" s="1"/>
  <c r="V1901" i="1"/>
  <c r="W1901" i="1" s="1"/>
  <c r="Z569" i="1"/>
  <c r="V1283" i="1"/>
  <c r="W1283" i="1" s="1"/>
  <c r="Z1821" i="1"/>
  <c r="AA2091" i="1"/>
  <c r="Z1196" i="1"/>
  <c r="AA1894" i="1"/>
  <c r="V2085" i="1"/>
  <c r="W2085" i="1" s="1"/>
  <c r="Z424" i="1"/>
  <c r="AB424" i="1" s="1"/>
  <c r="AA1955" i="1"/>
  <c r="AA1761" i="1"/>
  <c r="V1719" i="1"/>
  <c r="W1719" i="1" s="1"/>
  <c r="Z263" i="1"/>
  <c r="Z1328" i="1"/>
  <c r="Z2475" i="1"/>
  <c r="AB2475" i="1" s="1"/>
  <c r="AA197" i="1"/>
  <c r="V2293" i="1"/>
  <c r="W2293" i="1" s="1"/>
  <c r="AA1092" i="1"/>
  <c r="AA202" i="1"/>
  <c r="Z2087" i="1"/>
  <c r="V1463" i="1"/>
  <c r="W1463" i="1" s="1"/>
  <c r="Y1237" i="1"/>
  <c r="AB1237" i="1" s="1"/>
  <c r="Z1453" i="1"/>
  <c r="AA334" i="1"/>
  <c r="Z1238" i="1"/>
  <c r="V1825" i="1"/>
  <c r="W1825" i="1" s="1"/>
  <c r="V942" i="1"/>
  <c r="W942" i="1" s="1"/>
  <c r="Z392" i="1"/>
  <c r="V1756" i="1"/>
  <c r="W1756" i="1" s="1"/>
  <c r="Y2257" i="1"/>
  <c r="AB2257" i="1" s="1"/>
  <c r="Z994" i="1"/>
  <c r="AA700" i="1"/>
  <c r="AA1023" i="1"/>
  <c r="Y759" i="1"/>
  <c r="V77" i="1"/>
  <c r="W77" i="1" s="1"/>
  <c r="AA1493" i="1"/>
  <c r="Y38" i="1"/>
  <c r="V1743" i="1"/>
  <c r="W1743" i="1" s="1"/>
  <c r="Y2407" i="1"/>
  <c r="AB2407" i="1" s="1"/>
  <c r="AA2077" i="1"/>
  <c r="Z2000" i="1"/>
  <c r="V2439" i="1"/>
  <c r="W2439" i="1" s="1"/>
  <c r="Z196" i="1"/>
  <c r="V1459" i="1"/>
  <c r="W1459" i="1" s="1"/>
  <c r="Z17" i="1"/>
  <c r="V1448" i="1"/>
  <c r="W1448" i="1" s="1"/>
  <c r="AA497" i="1"/>
  <c r="V147" i="1"/>
  <c r="W147" i="1" s="1"/>
  <c r="Y2416" i="1"/>
  <c r="AA1293" i="1"/>
  <c r="AA1991" i="1"/>
  <c r="Z1706" i="1"/>
  <c r="Z1171" i="1"/>
  <c r="Y45" i="1"/>
  <c r="Y1536" i="1"/>
  <c r="AB1536" i="1" s="1"/>
  <c r="AC1536" i="1" s="1"/>
  <c r="AA664" i="1"/>
  <c r="Y2183" i="1"/>
  <c r="V1680" i="1"/>
  <c r="W1680" i="1" s="1"/>
  <c r="AA751" i="1"/>
  <c r="AA883" i="1"/>
  <c r="V743" i="1"/>
  <c r="W743" i="1" s="1"/>
  <c r="V1053" i="1"/>
  <c r="W1053" i="1" s="1"/>
  <c r="V48" i="1"/>
  <c r="W48" i="1" s="1"/>
  <c r="V1827" i="1"/>
  <c r="W1827" i="1" s="1"/>
  <c r="Y1317" i="1"/>
  <c r="Y1368" i="1"/>
  <c r="AB1368" i="1" s="1"/>
  <c r="AA25" i="1"/>
  <c r="Z2431" i="1"/>
  <c r="Z2391" i="1"/>
  <c r="Z751" i="1"/>
  <c r="V1328" i="1"/>
  <c r="W1328" i="1" s="1"/>
  <c r="V1811" i="1"/>
  <c r="W1811" i="1" s="1"/>
  <c r="V1065" i="1"/>
  <c r="W1065" i="1" s="1"/>
  <c r="V858" i="1"/>
  <c r="W858" i="1" s="1"/>
  <c r="Z1561" i="1"/>
  <c r="AB1561" i="1" s="1"/>
  <c r="V721" i="1"/>
  <c r="W721" i="1" s="1"/>
  <c r="Y1280" i="1"/>
  <c r="AA1160" i="1"/>
  <c r="V481" i="1"/>
  <c r="W481" i="1" s="1"/>
  <c r="Y2370" i="1"/>
  <c r="AB2370" i="1" s="1"/>
  <c r="AA584" i="1"/>
  <c r="V307" i="1"/>
  <c r="W307" i="1" s="1"/>
  <c r="V2323" i="1"/>
  <c r="W2323" i="1" s="1"/>
  <c r="Z1248" i="1"/>
  <c r="AA2058" i="1"/>
  <c r="AA1152" i="1"/>
  <c r="Z875" i="1"/>
  <c r="V1516" i="1"/>
  <c r="W1516" i="1" s="1"/>
  <c r="Z169" i="1"/>
  <c r="Y1778" i="1"/>
  <c r="AA1653" i="1"/>
  <c r="Z440" i="1"/>
  <c r="AA1516" i="1"/>
  <c r="AC1516" i="1" s="1"/>
  <c r="V1832" i="1"/>
  <c r="W1832" i="1" s="1"/>
  <c r="Z1665" i="1"/>
  <c r="V2156" i="1"/>
  <c r="W2156" i="1" s="1"/>
  <c r="Z500" i="1"/>
  <c r="Z1460" i="1"/>
  <c r="Y1665" i="1"/>
  <c r="Z1943" i="1"/>
  <c r="Z141" i="1"/>
  <c r="V1357" i="1"/>
  <c r="W1357" i="1" s="1"/>
  <c r="V1943" i="1"/>
  <c r="W1943" i="1" s="1"/>
  <c r="Y1171" i="1"/>
  <c r="AA2452" i="1"/>
  <c r="Y2083" i="1"/>
  <c r="AA1114" i="1"/>
  <c r="V591" i="1"/>
  <c r="W591" i="1" s="1"/>
  <c r="Y1093" i="1"/>
  <c r="AB1093" i="1" s="1"/>
  <c r="AA2031" i="1"/>
  <c r="V537" i="1"/>
  <c r="W537" i="1" s="1"/>
  <c r="AA2359" i="1"/>
  <c r="Y2229" i="1"/>
  <c r="AA599" i="1"/>
  <c r="Y1413" i="1"/>
  <c r="AB1413" i="1" s="1"/>
  <c r="V2173" i="1"/>
  <c r="W2173" i="1" s="1"/>
  <c r="Z2351" i="1"/>
  <c r="Z1168" i="1"/>
  <c r="Y866" i="1"/>
  <c r="Y547" i="1"/>
  <c r="Z1713" i="1"/>
  <c r="V1410" i="1"/>
  <c r="W1410" i="1" s="1"/>
  <c r="AA1168" i="1"/>
  <c r="V1944" i="1"/>
  <c r="W1944" i="1" s="1"/>
  <c r="AA1742" i="1"/>
  <c r="Z113" i="1"/>
  <c r="AA1609" i="1"/>
  <c r="Z84" i="1"/>
  <c r="AA761" i="1"/>
  <c r="Y1818" i="1"/>
  <c r="AB1818" i="1" s="1"/>
  <c r="AC1818" i="1" s="1"/>
  <c r="Y1734" i="1"/>
  <c r="AA1914" i="1"/>
  <c r="Y1974" i="1"/>
  <c r="AB1974" i="1" s="1"/>
  <c r="Z5" i="1"/>
  <c r="Y865" i="1"/>
  <c r="AB865" i="1" s="1"/>
  <c r="V885" i="1"/>
  <c r="W885" i="1" s="1"/>
  <c r="V1151" i="1"/>
  <c r="W1151" i="1" s="1"/>
  <c r="AA2167" i="1"/>
  <c r="V119" i="1"/>
  <c r="W119" i="1" s="1"/>
  <c r="Y1235" i="1"/>
  <c r="Z663" i="1"/>
  <c r="Z1012" i="1"/>
  <c r="Y677" i="1"/>
  <c r="V2176" i="1"/>
  <c r="W2176" i="1" s="1"/>
  <c r="AA1974" i="1"/>
  <c r="AC1974" i="1" s="1"/>
  <c r="V673" i="1"/>
  <c r="W673" i="1" s="1"/>
  <c r="AA2219" i="1"/>
  <c r="Y755" i="1"/>
  <c r="AB755" i="1" s="1"/>
  <c r="AA1766" i="1"/>
  <c r="Y1402" i="1"/>
  <c r="AB1402" i="1" s="1"/>
  <c r="Y1932" i="1"/>
  <c r="AA323" i="1"/>
  <c r="Z2219" i="1"/>
  <c r="AA1886" i="1"/>
  <c r="Z1283" i="1"/>
  <c r="AA1427" i="1"/>
  <c r="Z2331" i="1"/>
  <c r="V861" i="1"/>
  <c r="W861" i="1" s="1"/>
  <c r="Z2358" i="1"/>
  <c r="AA1621" i="1"/>
  <c r="AC1621" i="1" s="1"/>
  <c r="Z669" i="1"/>
  <c r="Y1181" i="1"/>
  <c r="AB1181" i="1" s="1"/>
  <c r="Z2092" i="1"/>
  <c r="Y1946" i="1"/>
  <c r="AA1242" i="1"/>
  <c r="AA929" i="1"/>
  <c r="Z2195" i="1"/>
  <c r="Y197" i="1"/>
  <c r="Z1979" i="1"/>
  <c r="Y1152" i="1"/>
  <c r="Y25" i="1"/>
  <c r="V665" i="1"/>
  <c r="W665" i="1" s="1"/>
  <c r="AA2370" i="1"/>
  <c r="AA796" i="1"/>
  <c r="Z1719" i="1"/>
  <c r="Z1610" i="1"/>
  <c r="V1429" i="1"/>
  <c r="W1429" i="1" s="1"/>
  <c r="V1005" i="1"/>
  <c r="W1005" i="1" s="1"/>
  <c r="Z501" i="1"/>
  <c r="Z425" i="1"/>
  <c r="AA1453" i="1"/>
  <c r="Z1729" i="1"/>
  <c r="AB1729" i="1" s="1"/>
  <c r="AC1729" i="1" s="1"/>
  <c r="Z631" i="1"/>
  <c r="Y700" i="1"/>
  <c r="Y410" i="1"/>
  <c r="AB410" i="1" s="1"/>
  <c r="V14" i="1"/>
  <c r="W14" i="1" s="1"/>
  <c r="Y425" i="1"/>
  <c r="Z1813" i="1"/>
  <c r="AA38" i="1"/>
  <c r="AA1743" i="1"/>
  <c r="V2351" i="1"/>
  <c r="W2351" i="1" s="1"/>
  <c r="V1368" i="1"/>
  <c r="W1368" i="1" s="1"/>
  <c r="V2465" i="1"/>
  <c r="W2465" i="1" s="1"/>
  <c r="Y2381" i="1"/>
  <c r="AB2381" i="1" s="1"/>
  <c r="Z1738" i="1"/>
  <c r="Z813" i="1"/>
  <c r="AA1447" i="1"/>
  <c r="Y30" i="1"/>
  <c r="AB30" i="1" s="1"/>
  <c r="Z460" i="1"/>
  <c r="AA2450" i="1"/>
  <c r="Y664" i="1"/>
  <c r="Z2098" i="1"/>
  <c r="Z71" i="1"/>
  <c r="Y2420" i="1"/>
  <c r="AB2420" i="1" s="1"/>
  <c r="V1317" i="1"/>
  <c r="W1317" i="1" s="1"/>
  <c r="AA1611" i="1"/>
  <c r="Z916" i="1"/>
  <c r="Y1924" i="1"/>
  <c r="AB1924" i="1" s="1"/>
  <c r="AA1989" i="1"/>
  <c r="Y1562" i="1"/>
  <c r="AB1562" i="1" s="1"/>
  <c r="Y1056" i="1"/>
  <c r="AB1056" i="1" s="1"/>
  <c r="V1572" i="1"/>
  <c r="W1572" i="1" s="1"/>
  <c r="V197" i="1"/>
  <c r="W197" i="1" s="1"/>
  <c r="V1489" i="1"/>
  <c r="W1489" i="1" s="1"/>
  <c r="Z2049" i="1"/>
  <c r="AA1600" i="1"/>
  <c r="Z677" i="1"/>
  <c r="AA1710" i="1"/>
  <c r="Z1501" i="1"/>
  <c r="Z1162" i="1"/>
  <c r="V894" i="1"/>
  <c r="W894" i="1" s="1"/>
  <c r="Z885" i="1"/>
  <c r="V583" i="1"/>
  <c r="W583" i="1" s="1"/>
  <c r="AA124" i="1"/>
  <c r="Z830" i="1"/>
  <c r="V1561" i="1"/>
  <c r="W1561" i="1" s="1"/>
  <c r="AA919" i="1"/>
  <c r="Z2359" i="1"/>
  <c r="Z1294" i="1"/>
  <c r="AA628" i="1"/>
  <c r="V793" i="1"/>
  <c r="W793" i="1" s="1"/>
  <c r="AA1753" i="1"/>
  <c r="V87" i="1"/>
  <c r="W87" i="1" s="1"/>
  <c r="Z2056" i="1"/>
  <c r="AA298" i="1"/>
  <c r="Y2391" i="1"/>
  <c r="AA1084" i="1"/>
  <c r="AA742" i="1"/>
  <c r="AA2204" i="1"/>
  <c r="V1649" i="1"/>
  <c r="W1649" i="1" s="1"/>
  <c r="Z2323" i="1"/>
  <c r="AA702" i="1"/>
  <c r="V791" i="1"/>
  <c r="W791" i="1" s="1"/>
  <c r="Z2424" i="1"/>
  <c r="AB2424" i="1" s="1"/>
  <c r="Z1652" i="1"/>
  <c r="AA1246" i="1"/>
  <c r="Z218" i="1"/>
  <c r="AA1016" i="1"/>
  <c r="V2490" i="1"/>
  <c r="W2490" i="1" s="1"/>
  <c r="Y1302" i="1"/>
  <c r="AA1827" i="1"/>
  <c r="V1979" i="1"/>
  <c r="W1979" i="1" s="1"/>
  <c r="Z1307" i="1"/>
  <c r="Z1031" i="1"/>
  <c r="Y11" i="1"/>
  <c r="Y2431" i="1"/>
  <c r="V1118" i="1"/>
  <c r="W1118" i="1" s="1"/>
  <c r="Z26" i="1"/>
  <c r="AA1194" i="1"/>
  <c r="AA2381" i="1"/>
  <c r="V2470" i="1"/>
  <c r="W2470" i="1" s="1"/>
  <c r="Z759" i="1"/>
  <c r="AA1417" i="1"/>
  <c r="AA866" i="1"/>
  <c r="Z307" i="1"/>
  <c r="Z1514" i="1"/>
  <c r="Z793" i="1"/>
  <c r="Y2049" i="1"/>
  <c r="AB2049" i="1" s="1"/>
  <c r="AA273" i="1"/>
  <c r="AC273" i="1" s="1"/>
  <c r="Y127" i="1"/>
  <c r="V644" i="1"/>
  <c r="W644" i="1" s="1"/>
  <c r="Z2173" i="1"/>
  <c r="Z1882" i="1"/>
  <c r="Y151" i="1"/>
  <c r="AB151" i="1" s="1"/>
  <c r="AC151" i="1" s="1"/>
  <c r="Z1932" i="1"/>
  <c r="V952" i="1"/>
  <c r="W952" i="1" s="1"/>
  <c r="Z2474" i="1"/>
  <c r="AB2474" i="1" s="1"/>
  <c r="AA1808" i="1"/>
  <c r="V70" i="1"/>
  <c r="W70" i="1" s="1"/>
  <c r="V227" i="1"/>
  <c r="W227" i="1" s="1"/>
  <c r="AA1892" i="1"/>
  <c r="AA1937" i="1"/>
  <c r="AA1134" i="1"/>
  <c r="Y1786" i="1"/>
  <c r="AA357" i="1"/>
  <c r="AC357" i="1" s="1"/>
  <c r="Y1921" i="1"/>
  <c r="Y1371" i="1"/>
  <c r="AA504" i="1"/>
  <c r="V990" i="1"/>
  <c r="W990" i="1" s="1"/>
  <c r="Y297" i="1"/>
  <c r="AB297" i="1" s="1"/>
  <c r="V1235" i="1"/>
  <c r="W1235" i="1" s="1"/>
  <c r="AA663" i="1"/>
  <c r="Z466" i="1"/>
  <c r="AA310" i="1"/>
  <c r="V2350" i="1"/>
  <c r="W2350" i="1" s="1"/>
  <c r="AA753" i="1"/>
  <c r="AA421" i="1"/>
  <c r="V2382" i="1"/>
  <c r="W2382" i="1" s="1"/>
  <c r="Y694" i="1"/>
  <c r="Y2271" i="1"/>
  <c r="AB2271" i="1" s="1"/>
  <c r="AA1924" i="1"/>
  <c r="AA2140" i="1"/>
  <c r="Y439" i="1"/>
  <c r="AB439" i="1" s="1"/>
  <c r="AC439" i="1" s="1"/>
  <c r="Y2382" i="1"/>
  <c r="AB2382" i="1" s="1"/>
  <c r="AC2382" i="1" s="1"/>
  <c r="Z552" i="1"/>
  <c r="AA1283" i="1"/>
  <c r="Z576" i="1"/>
  <c r="V2241" i="1"/>
  <c r="W2241" i="1" s="1"/>
  <c r="Z664" i="1"/>
  <c r="AB664" i="1" s="1"/>
  <c r="Y1681" i="1"/>
  <c r="AB1681" i="1" s="1"/>
  <c r="Y1717" i="1"/>
  <c r="AB1717" i="1" s="1"/>
  <c r="Y421" i="1"/>
  <c r="AB421" i="1" s="1"/>
  <c r="Y2186" i="1"/>
  <c r="AB2186" i="1" s="1"/>
  <c r="AA113" i="1"/>
  <c r="Y2450" i="1"/>
  <c r="AB2450" i="1" s="1"/>
  <c r="V139" i="1"/>
  <c r="W139" i="1" s="1"/>
  <c r="Z553" i="1"/>
  <c r="Z1931" i="1"/>
  <c r="AA444" i="1"/>
  <c r="AC444" i="1" s="1"/>
  <c r="V2056" i="1"/>
  <c r="W2056" i="1" s="1"/>
  <c r="V311" i="1"/>
  <c r="W311" i="1" s="1"/>
  <c r="V488" i="1"/>
  <c r="W488" i="1" s="1"/>
  <c r="V2483" i="1"/>
  <c r="W2483" i="1" s="1"/>
  <c r="AA1133" i="1"/>
  <c r="Y135" i="1"/>
  <c r="Y743" i="1"/>
  <c r="V1128" i="1"/>
  <c r="W1128" i="1" s="1"/>
  <c r="Z1740" i="1"/>
  <c r="Y944" i="1"/>
  <c r="AB944" i="1" s="1"/>
  <c r="Y1428" i="1"/>
  <c r="Z517" i="1"/>
  <c r="Y2054" i="1"/>
  <c r="AA1126" i="1"/>
  <c r="Y1707" i="1"/>
  <c r="AB1707" i="1" s="1"/>
  <c r="Z1286" i="1"/>
  <c r="Z233" i="1"/>
  <c r="AA168" i="1"/>
  <c r="AA196" i="1"/>
  <c r="Z1963" i="1"/>
  <c r="Z405" i="1"/>
  <c r="Z1743" i="1"/>
  <c r="AA938" i="1"/>
  <c r="Y2015" i="1"/>
  <c r="Z1118" i="1"/>
  <c r="Y2490" i="1"/>
  <c r="AB2490" i="1" s="1"/>
  <c r="Z376" i="1"/>
  <c r="AA1036" i="1"/>
  <c r="Z264" i="1"/>
  <c r="V1417" i="1"/>
  <c r="W1417" i="1" s="1"/>
  <c r="AA2362" i="1"/>
  <c r="Z1428" i="1"/>
  <c r="AA2151" i="1"/>
  <c r="AA916" i="1"/>
  <c r="V2098" i="1"/>
  <c r="W2098" i="1" s="1"/>
  <c r="V619" i="1"/>
  <c r="W619" i="1" s="1"/>
  <c r="Y303" i="1"/>
  <c r="Y1912" i="1"/>
  <c r="Z982" i="1"/>
  <c r="Y493" i="1"/>
  <c r="AB493" i="1" s="1"/>
  <c r="AC493" i="1" s="1"/>
  <c r="V1924" i="1"/>
  <c r="W1924" i="1" s="1"/>
  <c r="AA2061" i="1"/>
  <c r="Z1077" i="1"/>
  <c r="AA1129" i="1"/>
  <c r="V1606" i="1"/>
  <c r="W1606" i="1" s="1"/>
  <c r="Y101" i="1"/>
  <c r="AA1121" i="1"/>
  <c r="Y237" i="1"/>
  <c r="V2379" i="1"/>
  <c r="W2379" i="1" s="1"/>
  <c r="Z1831" i="1"/>
  <c r="Y1710" i="1"/>
  <c r="AA1501" i="1"/>
  <c r="AA2472" i="1"/>
  <c r="Y1049" i="1"/>
  <c r="Z1594" i="1"/>
  <c r="Y2248" i="1"/>
  <c r="AB2248" i="1" s="1"/>
  <c r="Z1068" i="1"/>
  <c r="AA924" i="1"/>
  <c r="Y1747" i="1"/>
  <c r="AB1747" i="1" s="1"/>
  <c r="Y1194" i="1"/>
  <c r="AB1194" i="1" s="1"/>
  <c r="AC1194" i="1" s="1"/>
  <c r="Z2280" i="1"/>
  <c r="Z46" i="1"/>
  <c r="AA1066" i="1"/>
  <c r="AA1695" i="1"/>
  <c r="Y1132" i="1"/>
  <c r="Z1436" i="1"/>
  <c r="AA1140" i="1"/>
  <c r="V681" i="1"/>
  <c r="W681" i="1" s="1"/>
  <c r="V2168" i="1"/>
  <c r="W2168" i="1" s="1"/>
  <c r="V1384" i="1"/>
  <c r="W1384" i="1" s="1"/>
  <c r="V823" i="1"/>
  <c r="W823" i="1" s="1"/>
  <c r="Y1989" i="1"/>
  <c r="V1120" i="1"/>
  <c r="W1120" i="1" s="1"/>
  <c r="V1447" i="1"/>
  <c r="W1447" i="1" s="1"/>
  <c r="V729" i="1"/>
  <c r="W729" i="1" s="1"/>
  <c r="Z481" i="1"/>
  <c r="Y2168" i="1"/>
  <c r="V1479" i="1"/>
  <c r="W1479" i="1" s="1"/>
  <c r="AA1302" i="1"/>
  <c r="Y1644" i="1"/>
  <c r="Y2204" i="1"/>
  <c r="AB2204" i="1" s="1"/>
  <c r="AA1202" i="1"/>
  <c r="V252" i="1"/>
  <c r="W252" i="1" s="1"/>
  <c r="Y951" i="1"/>
  <c r="Z2339" i="1"/>
  <c r="V382" i="1"/>
  <c r="W382" i="1" s="1"/>
  <c r="Z1556" i="1"/>
  <c r="Y537" i="1"/>
  <c r="AB537" i="1" s="1"/>
  <c r="V2231" i="1"/>
  <c r="W2231" i="1" s="1"/>
  <c r="Z2229" i="1"/>
  <c r="Z613" i="1"/>
  <c r="V1404" i="1"/>
  <c r="W1404" i="1" s="1"/>
  <c r="Y1556" i="1"/>
  <c r="V1882" i="1"/>
  <c r="W1882" i="1" s="1"/>
  <c r="AA1346" i="1"/>
  <c r="AA660" i="1"/>
  <c r="V71" i="1"/>
  <c r="W71" i="1" s="1"/>
  <c r="Z498" i="1"/>
  <c r="Y2315" i="1"/>
  <c r="AA984" i="1"/>
  <c r="V2031" i="1"/>
  <c r="W2031" i="1" s="1"/>
  <c r="Y938" i="1"/>
  <c r="AA1248" i="1"/>
  <c r="Y919" i="1"/>
  <c r="V984" i="1"/>
  <c r="W984" i="1" s="1"/>
  <c r="AA1551" i="1"/>
  <c r="AA918" i="1"/>
  <c r="V247" i="1"/>
  <c r="W247" i="1" s="1"/>
  <c r="Y247" i="1"/>
  <c r="AA2248" i="1"/>
  <c r="AA1936" i="1"/>
  <c r="V692" i="1"/>
  <c r="W692" i="1" s="1"/>
  <c r="AA1707" i="1"/>
  <c r="Z2445" i="1"/>
  <c r="V2019" i="1"/>
  <c r="W2019" i="1" s="1"/>
  <c r="Z2234" i="1"/>
  <c r="Y753" i="1"/>
  <c r="AB753" i="1" s="1"/>
  <c r="Z429" i="1"/>
  <c r="V2104" i="1"/>
  <c r="W2104" i="1" s="1"/>
  <c r="AA2112" i="1"/>
  <c r="Z714" i="1"/>
  <c r="Z988" i="1"/>
  <c r="Y5" i="1"/>
  <c r="V2302" i="1"/>
  <c r="W2302" i="1" s="1"/>
  <c r="Y1716" i="1"/>
  <c r="Y466" i="1"/>
  <c r="AA561" i="1"/>
  <c r="V2481" i="1"/>
  <c r="W2481" i="1" s="1"/>
  <c r="V735" i="1"/>
  <c r="W735" i="1" s="1"/>
  <c r="AA445" i="1"/>
  <c r="AA2251" i="1"/>
  <c r="Z2114" i="1"/>
  <c r="Z1646" i="1"/>
  <c r="V701" i="1"/>
  <c r="W701" i="1" s="1"/>
  <c r="AA1095" i="1"/>
  <c r="V674" i="1"/>
  <c r="W674" i="1" s="1"/>
  <c r="Z712" i="1"/>
  <c r="V552" i="1"/>
  <c r="W552" i="1" s="1"/>
  <c r="Y1283" i="1"/>
  <c r="AB1283" i="1" s="1"/>
  <c r="Z21" i="1"/>
  <c r="Z1921" i="1"/>
  <c r="V313" i="1"/>
  <c r="W313" i="1" s="1"/>
  <c r="AA1848" i="1"/>
  <c r="V181" i="1"/>
  <c r="W181" i="1" s="1"/>
  <c r="AA401" i="1"/>
  <c r="V2186" i="1"/>
  <c r="W2186" i="1" s="1"/>
  <c r="AA532" i="1"/>
  <c r="AA1625" i="1"/>
  <c r="V213" i="1"/>
  <c r="W213" i="1" s="1"/>
  <c r="Z2068" i="1"/>
  <c r="Y994" i="1"/>
  <c r="AB994" i="1" s="1"/>
  <c r="V437" i="1"/>
  <c r="W437" i="1" s="1"/>
  <c r="Y1575" i="1"/>
  <c r="Z431" i="1"/>
  <c r="AA858" i="1"/>
  <c r="Z741" i="1"/>
  <c r="V2237" i="1"/>
  <c r="W2237" i="1" s="1"/>
  <c r="Y572" i="1"/>
  <c r="Y241" i="1"/>
  <c r="AB241" i="1" s="1"/>
  <c r="Y313" i="1"/>
  <c r="V1740" i="1"/>
  <c r="W1740" i="1" s="1"/>
  <c r="AA138" i="1"/>
  <c r="Z855" i="1"/>
  <c r="Y670" i="1"/>
  <c r="AB670" i="1" s="1"/>
  <c r="V2469" i="1"/>
  <c r="W2469" i="1" s="1"/>
  <c r="Y227" i="1"/>
  <c r="Z504" i="1"/>
  <c r="Y1286" i="1"/>
  <c r="AA498" i="1"/>
  <c r="Y1470" i="1"/>
  <c r="Z1057" i="1"/>
  <c r="AA1857" i="1"/>
  <c r="AA405" i="1"/>
  <c r="Y2027" i="1"/>
  <c r="AB2027" i="1" s="1"/>
  <c r="AC2027" i="1" s="1"/>
  <c r="AA213" i="1"/>
  <c r="V1813" i="1"/>
  <c r="W1813" i="1" s="1"/>
  <c r="V1529" i="1"/>
  <c r="W1529" i="1" s="1"/>
  <c r="Z2470" i="1"/>
  <c r="Z683" i="1"/>
  <c r="Z1572" i="1"/>
  <c r="AA326" i="1"/>
  <c r="Z660" i="1"/>
  <c r="AA2168" i="1"/>
  <c r="AA299" i="1"/>
  <c r="AA982" i="1"/>
  <c r="AA98" i="1"/>
  <c r="Y2098" i="1"/>
  <c r="Y681" i="1"/>
  <c r="AA1050" i="1"/>
  <c r="Z1370" i="1"/>
  <c r="Y1589" i="1"/>
  <c r="Y52" i="1"/>
  <c r="V1472" i="1"/>
  <c r="W1472" i="1" s="1"/>
  <c r="Y2048" i="1"/>
  <c r="Y894" i="1"/>
  <c r="AB894" i="1" s="1"/>
  <c r="AC894" i="1" s="1"/>
  <c r="V1594" i="1"/>
  <c r="W1594" i="1" s="1"/>
  <c r="AA583" i="1"/>
  <c r="Z437" i="1"/>
  <c r="AA641" i="1"/>
  <c r="AC641" i="1" s="1"/>
  <c r="AA1669" i="1"/>
  <c r="Z2416" i="1"/>
  <c r="V1917" i="1"/>
  <c r="W1917" i="1" s="1"/>
  <c r="Z1710" i="1"/>
  <c r="V2093" i="1"/>
  <c r="W2093" i="1" s="1"/>
  <c r="Y2039" i="1"/>
  <c r="Z139" i="1"/>
  <c r="Y2385" i="1"/>
  <c r="Y1821" i="1"/>
  <c r="AB1821" i="1" s="1"/>
  <c r="Y1128" i="1"/>
  <c r="AB1128" i="1" s="1"/>
  <c r="V967" i="1"/>
  <c r="W967" i="1" s="1"/>
  <c r="AA2157" i="1"/>
  <c r="AA1413" i="1"/>
  <c r="Z1916" i="1"/>
  <c r="AA944" i="1"/>
  <c r="AC944" i="1" s="1"/>
  <c r="AA591" i="1"/>
  <c r="Z2237" i="1"/>
  <c r="AA11" i="1"/>
  <c r="V2315" i="1"/>
  <c r="W2315" i="1" s="1"/>
  <c r="Y1121" i="1"/>
  <c r="AB1121" i="1" s="1"/>
  <c r="AA220" i="1"/>
  <c r="AA1143" i="1"/>
  <c r="Z147" i="1"/>
  <c r="Y220" i="1"/>
  <c r="AB220" i="1" s="1"/>
  <c r="Y2066" i="1"/>
  <c r="Z2039" i="1"/>
  <c r="AA2056" i="1"/>
  <c r="V1137" i="1"/>
  <c r="W1137" i="1" s="1"/>
  <c r="Y500" i="1"/>
  <c r="Y1101" i="1"/>
  <c r="AB1101" i="1" s="1"/>
  <c r="AA960" i="1"/>
  <c r="V298" i="1"/>
  <c r="W298" i="1" s="1"/>
  <c r="Z1186" i="1"/>
  <c r="V2453" i="1"/>
  <c r="W2453" i="1" s="1"/>
  <c r="Z1832" i="1"/>
  <c r="AA1307" i="1"/>
  <c r="Y1832" i="1"/>
  <c r="AA1491" i="1"/>
  <c r="V579" i="1"/>
  <c r="W579" i="1" s="1"/>
  <c r="AA2237" i="1"/>
  <c r="AA516" i="1"/>
  <c r="AA1472" i="1"/>
  <c r="AC1472" i="1" s="1"/>
  <c r="AA1555" i="1"/>
  <c r="V254" i="1"/>
  <c r="W254" i="1" s="1"/>
  <c r="AA2315" i="1"/>
  <c r="Y1460" i="1"/>
  <c r="Z1551" i="1"/>
  <c r="AB1551" i="1" s="1"/>
  <c r="V1349" i="1"/>
  <c r="W1349" i="1" s="1"/>
  <c r="V2339" i="1"/>
  <c r="W2339" i="1" s="1"/>
  <c r="AA1294" i="1"/>
  <c r="Y138" i="1"/>
  <c r="Y1680" i="1"/>
  <c r="V1556" i="1"/>
  <c r="W1556" i="1" s="1"/>
  <c r="Y1882" i="1"/>
  <c r="Z577" i="1"/>
  <c r="AA619" i="1"/>
  <c r="Y591" i="1"/>
  <c r="AB591" i="1" s="1"/>
  <c r="AA1905" i="1"/>
  <c r="V1864" i="1"/>
  <c r="W1864" i="1" s="1"/>
  <c r="AA955" i="1"/>
  <c r="Y525" i="1"/>
  <c r="AB525" i="1" s="1"/>
  <c r="Y884" i="1"/>
  <c r="V682" i="1"/>
  <c r="W682" i="1" s="1"/>
  <c r="V2445" i="1"/>
  <c r="W2445" i="1" s="1"/>
  <c r="AA2306" i="1"/>
  <c r="Z124" i="1"/>
  <c r="AA2404" i="1"/>
  <c r="V1249" i="1"/>
  <c r="W1249" i="1" s="1"/>
  <c r="Z2502" i="1"/>
  <c r="AA198" i="1"/>
  <c r="V468" i="1"/>
  <c r="W468" i="1" s="1"/>
  <c r="Y2103" i="1"/>
  <c r="AB2103" i="1" s="1"/>
  <c r="Y1453" i="1"/>
  <c r="AB1453" i="1" s="1"/>
  <c r="V326" i="1"/>
  <c r="W326" i="1" s="1"/>
  <c r="Y342" i="1"/>
  <c r="AB342" i="1" s="1"/>
  <c r="AA480" i="1"/>
  <c r="AC480" i="1" s="1"/>
  <c r="V2153" i="1"/>
  <c r="W2153" i="1" s="1"/>
  <c r="Z1716" i="1"/>
  <c r="V466" i="1"/>
  <c r="W466" i="1" s="1"/>
  <c r="Z1702" i="1"/>
  <c r="V1433" i="1"/>
  <c r="W1433" i="1" s="1"/>
  <c r="AA864" i="1"/>
  <c r="AC864" i="1" s="1"/>
  <c r="Y429" i="1"/>
  <c r="V2364" i="1"/>
  <c r="W2364" i="1" s="1"/>
  <c r="V2114" i="1"/>
  <c r="W2114" i="1" s="1"/>
  <c r="V1981" i="1"/>
  <c r="W1981" i="1" s="1"/>
  <c r="Z1258" i="1"/>
  <c r="Y990" i="1"/>
  <c r="Y119" i="1"/>
  <c r="AB119" i="1" s="1"/>
  <c r="AA2390" i="1"/>
  <c r="Z1812" i="1"/>
  <c r="AB1812" i="1" s="1"/>
  <c r="AA1237" i="1"/>
  <c r="Y437" i="1"/>
  <c r="V1242" i="1"/>
  <c r="W1242" i="1" s="1"/>
  <c r="Y691" i="1"/>
  <c r="Y961" i="1"/>
  <c r="AA369" i="1"/>
  <c r="AC369" i="1" s="1"/>
  <c r="Y283" i="1"/>
  <c r="AA1941" i="1"/>
  <c r="V532" i="1"/>
  <c r="W532" i="1" s="1"/>
  <c r="Z1437" i="1"/>
  <c r="AA572" i="1"/>
  <c r="AA2379" i="1"/>
  <c r="AA269" i="1"/>
  <c r="AA219" i="1"/>
  <c r="V1246" i="1"/>
  <c r="W1246" i="1" s="1"/>
  <c r="AA667" i="1"/>
  <c r="Z610" i="1"/>
  <c r="Y26" i="1"/>
  <c r="AA1896" i="1"/>
  <c r="Y311" i="1"/>
  <c r="AA2257" i="1"/>
  <c r="Z313" i="1"/>
  <c r="Y1740" i="1"/>
  <c r="AA500" i="1"/>
  <c r="V308" i="1"/>
  <c r="W308" i="1" s="1"/>
  <c r="Z856" i="1"/>
  <c r="V2314" i="1"/>
  <c r="W2314" i="1" s="1"/>
  <c r="Z1981" i="1"/>
  <c r="Z1358" i="1"/>
  <c r="V1286" i="1"/>
  <c r="W1286" i="1" s="1"/>
  <c r="AA2113" i="1"/>
  <c r="Z143" i="1"/>
  <c r="AA553" i="1"/>
  <c r="AA282" i="1"/>
  <c r="V680" i="1"/>
  <c r="W680" i="1" s="1"/>
  <c r="Y2484" i="1"/>
  <c r="AB2484" i="1" s="1"/>
  <c r="Y299" i="1"/>
  <c r="V1196" i="1"/>
  <c r="W1196" i="1" s="1"/>
  <c r="AA709" i="1"/>
  <c r="AA900" i="1"/>
  <c r="Z1129" i="1"/>
  <c r="Z1611" i="1"/>
  <c r="V98" i="1"/>
  <c r="W98" i="1" s="1"/>
  <c r="V1916" i="1"/>
  <c r="W1916" i="1" s="1"/>
  <c r="AA1101" i="1"/>
  <c r="Y683" i="1"/>
  <c r="AA1368" i="1"/>
  <c r="V478" i="1"/>
  <c r="W478" i="1" s="1"/>
  <c r="Z1448" i="1"/>
  <c r="Y1307" i="1"/>
  <c r="V751" i="1"/>
  <c r="W751" i="1" s="1"/>
  <c r="V1443" i="1"/>
  <c r="W1443" i="1" s="1"/>
  <c r="AA1444" i="1"/>
  <c r="AA417" i="1"/>
  <c r="V2359" i="1"/>
  <c r="W2359" i="1" s="1"/>
  <c r="Y275" i="1"/>
  <c r="AA263" i="1"/>
  <c r="Z1912" i="1"/>
  <c r="Z1589" i="1"/>
  <c r="Z488" i="1"/>
  <c r="Z1773" i="1"/>
  <c r="Z385" i="1"/>
  <c r="AA2388" i="1"/>
  <c r="AA2195" i="1"/>
  <c r="Y1847" i="1"/>
  <c r="V2018" i="1"/>
  <c r="W2018" i="1" s="1"/>
  <c r="V1132" i="1"/>
  <c r="W1132" i="1" s="1"/>
  <c r="Y847" i="1"/>
  <c r="AB847" i="1" s="1"/>
  <c r="Y2379" i="1"/>
  <c r="Z1917" i="1"/>
  <c r="Y1218" i="1"/>
  <c r="AB1218" i="1" s="1"/>
  <c r="Z1687" i="1"/>
  <c r="Y1501" i="1"/>
  <c r="AB1501" i="1" s="1"/>
  <c r="AC1501" i="1" s="1"/>
  <c r="V1708" i="1"/>
  <c r="W1708" i="1" s="1"/>
  <c r="V1140" i="1"/>
  <c r="W1140" i="1" s="1"/>
  <c r="Y875" i="1"/>
  <c r="AB875" i="1" s="1"/>
  <c r="Y1432" i="1"/>
  <c r="AB1432" i="1" s="1"/>
  <c r="V1970" i="1"/>
  <c r="W1970" i="1" s="1"/>
  <c r="AA537" i="1"/>
  <c r="AC537" i="1" s="1"/>
  <c r="Z1143" i="1"/>
  <c r="AA2018" i="1"/>
  <c r="Z1559" i="1"/>
  <c r="Z984" i="1"/>
  <c r="Y955" i="1"/>
  <c r="AB955" i="1" s="1"/>
  <c r="V959" i="1"/>
  <c r="W959" i="1" s="1"/>
  <c r="AA2506" i="1"/>
  <c r="AA259" i="1"/>
  <c r="AC259" i="1" s="1"/>
  <c r="Y2093" i="1"/>
  <c r="AB2093" i="1" s="1"/>
  <c r="Z1303" i="1"/>
  <c r="Y832" i="1"/>
  <c r="V2370" i="1"/>
  <c r="W2370" i="1" s="1"/>
  <c r="Y372" i="1"/>
  <c r="AB372" i="1" s="1"/>
  <c r="AA823" i="1"/>
  <c r="V141" i="1"/>
  <c r="W141" i="1" s="1"/>
  <c r="Z2506" i="1"/>
  <c r="Z1704" i="1"/>
  <c r="Y540" i="1"/>
  <c r="AA1580" i="1"/>
  <c r="AA1489" i="1"/>
  <c r="Y785" i="1"/>
  <c r="AA2295" i="1"/>
  <c r="Z938" i="1"/>
  <c r="AA1280" i="1"/>
  <c r="Z1198" i="1"/>
  <c r="V599" i="1"/>
  <c r="W599" i="1" s="1"/>
  <c r="Z1680" i="1"/>
  <c r="Y834" i="1"/>
  <c r="AB834" i="1" s="1"/>
  <c r="Y1864" i="1"/>
  <c r="V938" i="1"/>
  <c r="W938" i="1" s="1"/>
  <c r="Y1833" i="1"/>
  <c r="AB1833" i="1" s="1"/>
  <c r="V403" i="1"/>
  <c r="W403" i="1" s="1"/>
  <c r="Y106" i="1"/>
  <c r="AB106" i="1" s="1"/>
  <c r="AA2200" i="1"/>
  <c r="Y2237" i="1"/>
  <c r="V1551" i="1"/>
  <c r="W1551" i="1" s="1"/>
  <c r="Z83" i="1"/>
  <c r="Y252" i="1"/>
  <c r="AB252" i="1" s="1"/>
  <c r="Y1257" i="1"/>
  <c r="AB1257" i="1" s="1"/>
  <c r="AA1556" i="1"/>
  <c r="Z1190" i="1"/>
  <c r="V2223" i="1"/>
  <c r="W2223" i="1" s="1"/>
  <c r="Y164" i="1"/>
  <c r="AB164" i="1" s="1"/>
  <c r="Y2291" i="1"/>
  <c r="Y168" i="1"/>
  <c r="AB168" i="1" s="1"/>
  <c r="AA2302" i="1"/>
  <c r="V1847" i="1"/>
  <c r="W1847" i="1" s="1"/>
  <c r="AA1816" i="1"/>
  <c r="Y1813" i="1"/>
  <c r="Z2389" i="1"/>
  <c r="Y1116" i="1"/>
  <c r="AB1116" i="1" s="1"/>
  <c r="Y715" i="1"/>
  <c r="AB715" i="1" s="1"/>
  <c r="AC715" i="1" s="1"/>
  <c r="V1578" i="1"/>
  <c r="W1578" i="1" s="1"/>
  <c r="Z2314" i="1"/>
  <c r="Z478" i="1"/>
  <c r="Y1667" i="1"/>
  <c r="AB1667" i="1" s="1"/>
  <c r="V715" i="1"/>
  <c r="W715" i="1" s="1"/>
  <c r="V1673" i="1"/>
  <c r="W1673" i="1" s="1"/>
  <c r="V1716" i="1"/>
  <c r="W1716" i="1" s="1"/>
  <c r="AA466" i="1"/>
  <c r="V687" i="1"/>
  <c r="W687" i="1" s="1"/>
  <c r="Y973" i="1"/>
  <c r="AA1423" i="1"/>
  <c r="AA468" i="1"/>
  <c r="AC468" i="1" s="1"/>
  <c r="Z2440" i="1"/>
  <c r="AA1716" i="1"/>
  <c r="V647" i="1"/>
  <c r="W647" i="1" s="1"/>
  <c r="Z1587" i="1"/>
  <c r="AA1366" i="1"/>
  <c r="V421" i="1"/>
  <c r="W421" i="1" s="1"/>
  <c r="AA1673" i="1"/>
  <c r="AC1673" i="1" s="1"/>
  <c r="V2090" i="1"/>
  <c r="W2090" i="1" s="1"/>
  <c r="AA1040" i="1"/>
  <c r="V1501" i="1"/>
  <c r="W1501" i="1" s="1"/>
  <c r="Y796" i="1"/>
  <c r="AB796" i="1" s="1"/>
  <c r="AA2000" i="1"/>
  <c r="AA590" i="1"/>
  <c r="Z210" i="1"/>
  <c r="Y70" i="1"/>
  <c r="AB70" i="1" s="1"/>
  <c r="AC70" i="1" s="1"/>
  <c r="Y1750" i="1"/>
  <c r="AB1750" i="1" s="1"/>
  <c r="Y532" i="1"/>
  <c r="Z1811" i="1"/>
  <c r="Y578" i="1"/>
  <c r="AB578" i="1" s="1"/>
  <c r="Y2455" i="1"/>
  <c r="Y334" i="1"/>
  <c r="AA830" i="1"/>
  <c r="Y1114" i="1"/>
  <c r="AA885" i="1"/>
  <c r="Z924" i="1"/>
  <c r="Y792" i="1"/>
  <c r="Y33" i="1"/>
  <c r="V426" i="1"/>
  <c r="W426" i="1" s="1"/>
  <c r="V1929" i="1"/>
  <c r="W1929" i="1" s="1"/>
  <c r="V115" i="1"/>
  <c r="W115" i="1" s="1"/>
  <c r="V1914" i="1"/>
  <c r="W1914" i="1" s="1"/>
  <c r="AA696" i="1"/>
  <c r="Z1049" i="1"/>
  <c r="Z722" i="1"/>
  <c r="AA2449" i="1"/>
  <c r="Y1249" i="1"/>
  <c r="V816" i="1"/>
  <c r="W816" i="1" s="1"/>
  <c r="Y1491" i="1"/>
  <c r="AB1491" i="1" s="1"/>
  <c r="Y1870" i="1"/>
  <c r="V251" i="1"/>
  <c r="W251" i="1" s="1"/>
  <c r="AA1620" i="1"/>
  <c r="V1295" i="1"/>
  <c r="W1295" i="1" s="1"/>
  <c r="Z680" i="1"/>
  <c r="V95" i="1"/>
  <c r="W95" i="1" s="1"/>
  <c r="V376" i="1"/>
  <c r="W376" i="1" s="1"/>
  <c r="AA1381" i="1"/>
  <c r="V1559" i="1"/>
  <c r="W1559" i="1" s="1"/>
  <c r="Y584" i="1"/>
  <c r="V1370" i="1"/>
  <c r="W1370" i="1" s="1"/>
  <c r="AA1589" i="1"/>
  <c r="W52" i="1"/>
  <c r="Y1966" i="1"/>
  <c r="AB1966" i="1" s="1"/>
  <c r="AA2173" i="1"/>
  <c r="AA722" i="1"/>
  <c r="AA677" i="1"/>
  <c r="Z627" i="1"/>
  <c r="Y1702" i="1"/>
  <c r="Y599" i="1"/>
  <c r="V1077" i="1"/>
  <c r="W1077" i="1" s="1"/>
  <c r="Z2230" i="1"/>
  <c r="V1821" i="1"/>
  <c r="W1821" i="1" s="1"/>
  <c r="Z417" i="1"/>
  <c r="Y2339" i="1"/>
  <c r="AA1970" i="1"/>
  <c r="Z1375" i="1"/>
  <c r="V2068" i="1"/>
  <c r="W2068" i="1" s="1"/>
  <c r="V2195" i="1"/>
  <c r="W2195" i="1" s="1"/>
  <c r="Y830" i="1"/>
  <c r="AB830" i="1" s="1"/>
  <c r="Y1294" i="1"/>
  <c r="Y564" i="1"/>
  <c r="AB564" i="1" s="1"/>
  <c r="V1694" i="1"/>
  <c r="W1694" i="1" s="1"/>
  <c r="Z334" i="1"/>
  <c r="AA1847" i="1"/>
  <c r="Y1198" i="1"/>
  <c r="V161" i="1"/>
  <c r="W161" i="1" s="1"/>
  <c r="Z213" i="1"/>
  <c r="AA2402" i="1"/>
  <c r="V1931" i="1"/>
  <c r="W1931" i="1" s="1"/>
  <c r="V395" i="1"/>
  <c r="W395" i="1" s="1"/>
  <c r="AA1687" i="1"/>
  <c r="Y2280" i="1"/>
  <c r="V1800" i="1"/>
  <c r="W1800" i="1" s="1"/>
  <c r="Z1489" i="1"/>
  <c r="AA681" i="1"/>
  <c r="AA1703" i="1"/>
  <c r="V2295" i="1"/>
  <c r="W2295" i="1" s="1"/>
  <c r="Z1084" i="1"/>
  <c r="Y2173" i="1"/>
  <c r="Z1005" i="1"/>
  <c r="Y962" i="1"/>
  <c r="V1689" i="1"/>
  <c r="W1689" i="1" s="1"/>
  <c r="AA1916" i="1"/>
  <c r="AA792" i="1"/>
  <c r="Z2168" i="1"/>
  <c r="V960" i="1"/>
  <c r="W960" i="1" s="1"/>
  <c r="V2087" i="1"/>
  <c r="W2087" i="1" s="1"/>
  <c r="AA875" i="1"/>
  <c r="Z696" i="1"/>
  <c r="Y2286" i="1"/>
  <c r="AA1712" i="1"/>
  <c r="V792" i="1"/>
  <c r="W792" i="1" s="1"/>
  <c r="Y697" i="1"/>
  <c r="Z1800" i="1"/>
  <c r="Y942" i="1"/>
  <c r="AB942" i="1" s="1"/>
  <c r="Y613" i="1"/>
  <c r="Z1858" i="1"/>
  <c r="AA347" i="1"/>
  <c r="Z919" i="1"/>
  <c r="AB919" i="1" s="1"/>
  <c r="Z354" i="1"/>
  <c r="AA83" i="1"/>
  <c r="Z1417" i="1"/>
  <c r="Z866" i="1"/>
  <c r="Y330" i="1"/>
  <c r="AB330" i="1" s="1"/>
  <c r="Z2200" i="1"/>
  <c r="AA88" i="1"/>
  <c r="V1704" i="1"/>
  <c r="W1704" i="1" s="1"/>
  <c r="AA697" i="1"/>
  <c r="AA1622" i="1"/>
  <c r="Z1502" i="1"/>
  <c r="AA448" i="1"/>
  <c r="Y2362" i="1"/>
  <c r="AB2362" i="1" s="1"/>
  <c r="V1460" i="1"/>
  <c r="W1460" i="1" s="1"/>
  <c r="Z90" i="1"/>
  <c r="V1747" i="1"/>
  <c r="W1747" i="1" s="1"/>
  <c r="AA741" i="1"/>
  <c r="Y1703" i="1"/>
  <c r="AB1703" i="1" s="1"/>
  <c r="AA1460" i="1"/>
  <c r="AA860" i="1"/>
  <c r="Z803" i="1"/>
  <c r="Z720" i="1"/>
  <c r="V1681" i="1"/>
  <c r="W1681" i="1" s="1"/>
  <c r="Y464" i="1"/>
  <c r="AB464" i="1" s="1"/>
  <c r="AA2104" i="1"/>
  <c r="AA1379" i="1"/>
  <c r="V1749" i="1"/>
  <c r="W1749" i="1" s="1"/>
  <c r="Y2195" i="1"/>
  <c r="AB2195" i="1" s="1"/>
  <c r="Y2481" i="1"/>
  <c r="AA472" i="1"/>
  <c r="Z692" i="1"/>
  <c r="Z2505" i="1"/>
  <c r="AA1694" i="1"/>
  <c r="Z2176" i="1"/>
  <c r="AA1771" i="1"/>
  <c r="Y995" i="1"/>
  <c r="AA2445" i="1"/>
  <c r="Y251" i="1"/>
  <c r="AB251" i="1" s="1"/>
  <c r="AA564" i="1"/>
  <c r="Y94" i="1"/>
  <c r="AB94" i="1" s="1"/>
  <c r="Z2042" i="1"/>
  <c r="AA947" i="1"/>
  <c r="AC947" i="1" s="1"/>
  <c r="V480" i="1"/>
  <c r="W480" i="1" s="1"/>
  <c r="V2377" i="1"/>
  <c r="W2377" i="1" s="1"/>
  <c r="V1212" i="1"/>
  <c r="W1212" i="1" s="1"/>
  <c r="Y2240" i="1"/>
  <c r="V2101" i="1"/>
  <c r="W2101" i="1" s="1"/>
  <c r="AA342" i="1"/>
  <c r="Y401" i="1"/>
  <c r="AB401" i="1" s="1"/>
  <c r="V436" i="1"/>
  <c r="W436" i="1" s="1"/>
  <c r="Z2090" i="1"/>
  <c r="Z733" i="1"/>
  <c r="AA1908" i="1"/>
  <c r="AA51" i="1"/>
  <c r="AA93" i="1"/>
  <c r="V2140" i="1"/>
  <c r="W2140" i="1" s="1"/>
  <c r="AA1201" i="1"/>
  <c r="Y638" i="1"/>
  <c r="AB638" i="1" s="1"/>
  <c r="Y1455" i="1"/>
  <c r="AB1455" i="1" s="1"/>
  <c r="Z532" i="1"/>
  <c r="AA1831" i="1"/>
  <c r="AA426" i="1"/>
  <c r="Z1694" i="1"/>
  <c r="Y1151" i="1"/>
  <c r="Z850" i="1"/>
  <c r="Z214" i="1"/>
  <c r="AB214" i="1" s="1"/>
  <c r="AC214" i="1" s="1"/>
  <c r="AA1057" i="1"/>
  <c r="Y924" i="1"/>
  <c r="Z212" i="1"/>
  <c r="Z657" i="1"/>
  <c r="AA376" i="1"/>
  <c r="V1729" i="1"/>
  <c r="W1729" i="1" s="1"/>
  <c r="Z101" i="1"/>
  <c r="AB101" i="1" s="1"/>
  <c r="Z1914" i="1"/>
  <c r="Y1436" i="1"/>
  <c r="Y1076" i="1"/>
  <c r="AB1076" i="1" s="1"/>
  <c r="V667" i="1"/>
  <c r="W667" i="1" s="1"/>
  <c r="AA1851" i="1"/>
  <c r="AA647" i="1"/>
  <c r="Z1748" i="1"/>
  <c r="Y1140" i="1"/>
  <c r="Y2058" i="1"/>
  <c r="AB2058" i="1" s="1"/>
  <c r="AC2058" i="1" s="1"/>
  <c r="AA1012" i="1"/>
  <c r="V2131" i="1"/>
  <c r="W2131" i="1" s="1"/>
  <c r="V576" i="1"/>
  <c r="W576" i="1" s="1"/>
  <c r="Y686" i="1"/>
  <c r="AB686" i="1" s="1"/>
  <c r="V1665" i="1"/>
  <c r="W1665" i="1" s="1"/>
  <c r="V929" i="1"/>
  <c r="W929" i="1" s="1"/>
  <c r="V1381" i="1"/>
  <c r="W1381" i="1" s="1"/>
  <c r="AA440" i="1"/>
  <c r="V1084" i="1"/>
  <c r="W1084" i="1" s="1"/>
  <c r="Y2230" i="1"/>
  <c r="V677" i="1"/>
  <c r="W677" i="1" s="1"/>
  <c r="Z52" i="1"/>
  <c r="Z329" i="1"/>
  <c r="AA105" i="1"/>
  <c r="Z1371" i="1"/>
  <c r="AA1813" i="1"/>
  <c r="Z1381" i="1"/>
  <c r="V1702" i="1"/>
  <c r="W1702" i="1" s="1"/>
  <c r="Y644" i="1"/>
  <c r="AB644" i="1" s="1"/>
  <c r="Y1581" i="1"/>
  <c r="AB1581" i="1" s="1"/>
  <c r="V1600" i="1"/>
  <c r="W1600" i="1" s="1"/>
  <c r="Y837" i="1"/>
  <c r="Y627" i="1"/>
  <c r="V1653" i="1"/>
  <c r="W1653" i="1" s="1"/>
  <c r="V1202" i="1"/>
  <c r="W1202" i="1" s="1"/>
  <c r="Z418" i="1"/>
  <c r="Y1443" i="1"/>
  <c r="AB1443" i="1" s="1"/>
  <c r="Y861" i="1"/>
  <c r="AB861" i="1" s="1"/>
  <c r="AC861" i="1" s="1"/>
  <c r="Y1078" i="1"/>
  <c r="AB1078" i="1" s="1"/>
  <c r="Z962" i="1"/>
  <c r="V572" i="1"/>
  <c r="W572" i="1" s="1"/>
  <c r="Z743" i="1"/>
  <c r="AB743" i="1" s="1"/>
  <c r="Z1151" i="1"/>
  <c r="AA2183" i="1"/>
  <c r="AA1357" i="1"/>
  <c r="Y1926" i="1"/>
  <c r="V135" i="1"/>
  <c r="W135" i="1" s="1"/>
  <c r="AA2396" i="1"/>
  <c r="Z269" i="1"/>
  <c r="AA313" i="1"/>
  <c r="Y1687" i="1"/>
  <c r="V347" i="1"/>
  <c r="W347" i="1" s="1"/>
  <c r="Y1927" i="1"/>
  <c r="AB1927" i="1" s="1"/>
  <c r="AC1927" i="1" s="1"/>
  <c r="Z2083" i="1"/>
  <c r="AA1296" i="1"/>
  <c r="V1413" i="1"/>
  <c r="W1413" i="1" s="1"/>
  <c r="V105" i="1"/>
  <c r="W105" i="1" s="1"/>
  <c r="V1346" i="1"/>
  <c r="W1346" i="1" s="1"/>
  <c r="AA1162" i="1"/>
  <c r="Y329" i="1"/>
  <c r="Z599" i="1"/>
  <c r="V1162" i="1"/>
  <c r="W1162" i="1" s="1"/>
  <c r="V1121" i="1"/>
  <c r="W1121" i="1" s="1"/>
  <c r="Z87" i="1"/>
  <c r="Z2286" i="1"/>
  <c r="Y1084" i="1"/>
  <c r="AA1115" i="1"/>
  <c r="Z298" i="1"/>
  <c r="AA775" i="1"/>
  <c r="V2407" i="1"/>
  <c r="W2407" i="1" s="1"/>
  <c r="Z1669" i="1"/>
  <c r="Y1016" i="1"/>
  <c r="V2157" i="1"/>
  <c r="W2157" i="1" s="1"/>
  <c r="Y1409" i="1"/>
  <c r="AB1409" i="1" s="1"/>
  <c r="Y218" i="1"/>
  <c r="AA791" i="1"/>
  <c r="AA1704" i="1"/>
  <c r="AA1118" i="1"/>
  <c r="Y1404" i="1"/>
  <c r="AB1404" i="1" s="1"/>
  <c r="Z1187" i="1"/>
  <c r="Z161" i="1"/>
  <c r="V993" i="1"/>
  <c r="W993" i="1" s="1"/>
  <c r="V1302" i="1"/>
  <c r="W1302" i="1" s="1"/>
  <c r="AA382" i="1"/>
  <c r="Z1708" i="1"/>
  <c r="AB1708" i="1" s="1"/>
  <c r="AA354" i="1"/>
  <c r="V237" i="1"/>
  <c r="W237" i="1" s="1"/>
  <c r="Y116" i="1"/>
  <c r="AB116" i="1" s="1"/>
  <c r="AA2047" i="1"/>
  <c r="Z681" i="1"/>
  <c r="Z886" i="1"/>
  <c r="Y1463" i="1"/>
  <c r="AB1463" i="1" s="1"/>
  <c r="AC1463" i="1" s="1"/>
  <c r="Z2295" i="1"/>
  <c r="V1753" i="1"/>
  <c r="W1753" i="1" s="1"/>
  <c r="Z1280" i="1"/>
  <c r="AB1280" i="1" s="1"/>
  <c r="Z1114" i="1"/>
  <c r="AA1996" i="1"/>
  <c r="Z1689" i="1"/>
  <c r="V259" i="1"/>
  <c r="W259" i="1" s="1"/>
  <c r="Y1191" i="1"/>
  <c r="AB1191" i="1" s="1"/>
  <c r="Z874" i="1"/>
  <c r="AA1705" i="1"/>
  <c r="Z1414" i="1"/>
  <c r="AB1414" i="1" s="1"/>
  <c r="V755" i="1"/>
  <c r="W755" i="1" s="1"/>
  <c r="V2167" i="1"/>
  <c r="W2167" i="1" s="1"/>
  <c r="V2282" i="1"/>
  <c r="W2282" i="1" s="1"/>
  <c r="AA994" i="1"/>
  <c r="Y1908" i="1"/>
  <c r="AB1908" i="1" s="1"/>
  <c r="V27" i="1"/>
  <c r="W27" i="1" s="1"/>
  <c r="AA1318" i="1"/>
  <c r="Y501" i="1"/>
  <c r="AB501" i="1" s="1"/>
  <c r="AC501" i="1" s="1"/>
  <c r="AA1606" i="1"/>
  <c r="Y2198" i="1"/>
  <c r="V753" i="1"/>
  <c r="W753" i="1" s="1"/>
  <c r="Z746" i="1"/>
  <c r="Y1636" i="1"/>
  <c r="AB1636" i="1" s="1"/>
  <c r="Z1212" i="1"/>
  <c r="V489" i="1"/>
  <c r="W489" i="1" s="1"/>
  <c r="Z621" i="1"/>
  <c r="Y2071" i="1"/>
  <c r="AB2071" i="1" s="1"/>
  <c r="Y210" i="1"/>
  <c r="Z995" i="1"/>
  <c r="AA2241" i="1"/>
  <c r="Z572" i="1"/>
  <c r="V1610" i="1"/>
  <c r="W1610" i="1" s="1"/>
  <c r="Y1894" i="1"/>
  <c r="V1621" i="1"/>
  <c r="W1621" i="1" s="1"/>
  <c r="Y340" i="1"/>
  <c r="Z1754" i="1"/>
  <c r="Y992" i="1"/>
  <c r="AB992" i="1" s="1"/>
  <c r="Y196" i="1"/>
  <c r="Z1786" i="1"/>
  <c r="Z667" i="1"/>
  <c r="Y221" i="1"/>
  <c r="AB221" i="1" s="1"/>
  <c r="Y1481" i="1"/>
  <c r="AB1481" i="1" s="1"/>
  <c r="V194" i="1"/>
  <c r="W194" i="1" s="1"/>
  <c r="Y616" i="1"/>
  <c r="AB616" i="1" s="1"/>
  <c r="AC616" i="1" s="1"/>
  <c r="Y2220" i="1"/>
  <c r="AB2220" i="1" s="1"/>
  <c r="AA135" i="1"/>
  <c r="Y813" i="1"/>
  <c r="AB813" i="1" s="1"/>
  <c r="V12" i="1"/>
  <c r="W12" i="1" s="1"/>
  <c r="Y1572" i="1"/>
  <c r="AB1572" i="1" s="1"/>
  <c r="Y504" i="1"/>
  <c r="AA850" i="1"/>
  <c r="AA547" i="1"/>
  <c r="Y2388" i="1"/>
  <c r="AA1973" i="1"/>
  <c r="AC1973" i="1" s="1"/>
  <c r="V1221" i="1"/>
  <c r="W1221" i="1" s="1"/>
  <c r="V1186" i="1"/>
  <c r="W1186" i="1" s="1"/>
  <c r="Y667" i="1"/>
  <c r="Z227" i="1"/>
  <c r="Z189" i="1"/>
  <c r="Y1914" i="1"/>
  <c r="V2177" i="1"/>
  <c r="W2177" i="1" s="1"/>
  <c r="AA1374" i="1"/>
  <c r="AC1374" i="1" s="1"/>
  <c r="V1057" i="1"/>
  <c r="W1057" i="1" s="1"/>
  <c r="V1625" i="1"/>
  <c r="W1625" i="1" s="1"/>
  <c r="Z1493" i="1"/>
  <c r="V1748" i="1"/>
  <c r="W1748" i="1" s="1"/>
  <c r="AA358" i="1"/>
  <c r="AA2510" i="1"/>
  <c r="Y1242" i="1"/>
  <c r="Y1699" i="1"/>
  <c r="Z68" i="1"/>
  <c r="V686" i="1"/>
  <c r="W686" i="1" s="1"/>
  <c r="AA46" i="1"/>
  <c r="V1453" i="1"/>
  <c r="W1453" i="1" s="1"/>
  <c r="Y1381" i="1"/>
  <c r="V486" i="1"/>
  <c r="W486" i="1" s="1"/>
  <c r="Z446" i="1"/>
  <c r="AB446" i="1" s="1"/>
  <c r="V2385" i="1"/>
  <c r="W2385" i="1" s="1"/>
  <c r="AA2240" i="1"/>
  <c r="Z561" i="1"/>
  <c r="Y1555" i="1"/>
  <c r="AB1555" i="1" s="1"/>
  <c r="AA2156" i="1"/>
  <c r="Y1129" i="1"/>
  <c r="AA1917" i="1"/>
  <c r="Z825" i="1"/>
  <c r="Y2383" i="1"/>
  <c r="AB2383" i="1" s="1"/>
  <c r="Z785" i="1"/>
  <c r="AA805" i="1"/>
  <c r="Z2385" i="1"/>
  <c r="Z407" i="1"/>
  <c r="AA972" i="1"/>
  <c r="V1248" i="1"/>
  <c r="W1248" i="1" s="1"/>
  <c r="Y354" i="1"/>
  <c r="Z76" i="1"/>
  <c r="Z2388" i="1"/>
  <c r="Y443" i="1"/>
  <c r="AA1078" i="1"/>
  <c r="AA378" i="1"/>
  <c r="AA311" i="1"/>
  <c r="AA1640" i="1"/>
  <c r="AA443" i="1"/>
  <c r="Z2183" i="1"/>
  <c r="Z742" i="1"/>
  <c r="Z14" i="1"/>
  <c r="Z311" i="1"/>
  <c r="AA2120" i="1"/>
  <c r="Z930" i="1"/>
  <c r="V405" i="1"/>
  <c r="W405" i="1" s="1"/>
  <c r="AA1748" i="1"/>
  <c r="AA353" i="1"/>
  <c r="V951" i="1"/>
  <c r="W951" i="1" s="1"/>
  <c r="AA1706" i="1"/>
  <c r="V962" i="1"/>
  <c r="W962" i="1" s="1"/>
  <c r="V2113" i="1"/>
  <c r="W2113" i="1" s="1"/>
  <c r="Y2351" i="1"/>
  <c r="Y385" i="1"/>
  <c r="AB385" i="1" s="1"/>
  <c r="AC385" i="1" s="1"/>
  <c r="Z2031" i="1"/>
  <c r="AA1529" i="1"/>
  <c r="AC1529" i="1" s="1"/>
  <c r="Y498" i="1"/>
  <c r="AB498" i="1" s="1"/>
  <c r="AC498" i="1" s="1"/>
  <c r="Z105" i="1"/>
  <c r="Y2018" i="1"/>
  <c r="AB2018" i="1" s="1"/>
  <c r="AA30" i="1"/>
  <c r="Z2048" i="1"/>
  <c r="Y1168" i="1"/>
  <c r="Y665" i="1"/>
  <c r="AB665" i="1" s="1"/>
  <c r="Z823" i="1"/>
  <c r="AA1221" i="1"/>
  <c r="AA275" i="1"/>
  <c r="AA1384" i="1"/>
  <c r="Z2113" i="1"/>
  <c r="V709" i="1"/>
  <c r="W709" i="1" s="1"/>
  <c r="V1133" i="1"/>
  <c r="W1133" i="1" s="1"/>
  <c r="AA1635" i="1"/>
  <c r="AA486" i="1"/>
  <c r="AA237" i="1"/>
  <c r="Y353" i="1"/>
  <c r="AA1506" i="1"/>
  <c r="Z768" i="1"/>
  <c r="V1388" i="1"/>
  <c r="W1388" i="1" s="1"/>
  <c r="AA2280" i="1"/>
  <c r="Y1502" i="1"/>
  <c r="AA260" i="1"/>
  <c r="V2058" i="1"/>
  <c r="W2058" i="1" s="1"/>
  <c r="V2467" i="1"/>
  <c r="W2467" i="1" s="1"/>
  <c r="Z1753" i="1"/>
  <c r="AB1753" i="1" s="1"/>
  <c r="AC1753" i="1" s="1"/>
  <c r="Y1701" i="1"/>
  <c r="AB1701" i="1" s="1"/>
  <c r="Y347" i="1"/>
  <c r="AA252" i="1"/>
  <c r="Y628" i="1"/>
  <c r="Y1230" i="1"/>
  <c r="AA1689" i="1"/>
  <c r="V1171" i="1"/>
  <c r="W1171" i="1" s="1"/>
  <c r="Y1417" i="1"/>
  <c r="AB1417" i="1" s="1"/>
  <c r="V233" i="1"/>
  <c r="W233" i="1" s="1"/>
  <c r="Z2315" i="1"/>
  <c r="Y169" i="1"/>
  <c r="AB169" i="1" s="1"/>
  <c r="AC169" i="1" s="1"/>
  <c r="Y900" i="1"/>
  <c r="AB900" i="1" s="1"/>
  <c r="AA525" i="1"/>
  <c r="AC525" i="1" s="1"/>
  <c r="Y2128" i="1"/>
  <c r="AB2128" i="1" s="1"/>
  <c r="AA931" i="1"/>
  <c r="AA2475" i="1"/>
  <c r="Z1306" i="1"/>
  <c r="AA1786" i="1"/>
  <c r="AA2282" i="1"/>
  <c r="AC2282" i="1" s="1"/>
  <c r="AA435" i="1"/>
  <c r="AA2316" i="1"/>
  <c r="AA1298" i="1"/>
  <c r="Y1560" i="1"/>
  <c r="AA649" i="1"/>
  <c r="V982" i="1"/>
  <c r="W982" i="1" s="1"/>
  <c r="AA2481" i="1"/>
  <c r="V268" i="1"/>
  <c r="W268" i="1" s="1"/>
  <c r="Z1609" i="1"/>
  <c r="Z436" i="1"/>
  <c r="Y1212" i="1"/>
  <c r="Z426" i="1"/>
  <c r="Y726" i="1"/>
  <c r="AB726" i="1" s="1"/>
  <c r="AC726" i="1" s="1"/>
  <c r="Y2316" i="1"/>
  <c r="Y1006" i="1"/>
  <c r="AB1006" i="1" s="1"/>
  <c r="AC1006" i="1" s="1"/>
  <c r="V949" i="1"/>
  <c r="W949" i="1" s="1"/>
  <c r="Y1815" i="1"/>
  <c r="V50" i="1"/>
  <c r="W50" i="1" s="1"/>
  <c r="Z35" i="1"/>
  <c r="AB35" i="1" s="1"/>
  <c r="Y2176" i="1"/>
  <c r="Z268" i="1"/>
  <c r="AB268" i="1" s="1"/>
  <c r="AA42" i="1"/>
  <c r="Z2194" i="1"/>
  <c r="Z303" i="1"/>
  <c r="AA1056" i="1"/>
  <c r="AC1056" i="1" s="1"/>
  <c r="AA194" i="1"/>
  <c r="Y1057" i="1"/>
  <c r="AB1057" i="1" s="1"/>
  <c r="V359" i="1"/>
  <c r="W359" i="1" s="1"/>
  <c r="Z1705" i="1"/>
  <c r="Z1534" i="1"/>
  <c r="AB1534" i="1" s="1"/>
  <c r="AC1534" i="1" s="1"/>
  <c r="V874" i="1"/>
  <c r="W874" i="1" s="1"/>
  <c r="Y1543" i="1"/>
  <c r="Z299" i="1"/>
  <c r="Z98" i="1"/>
  <c r="V670" i="1"/>
  <c r="W670" i="1" s="1"/>
  <c r="AA1811" i="1"/>
  <c r="V205" i="1"/>
  <c r="W205" i="1" s="1"/>
  <c r="V850" i="1"/>
  <c r="W850" i="1" s="1"/>
  <c r="Z628" i="1"/>
  <c r="Z1640" i="1"/>
  <c r="AA2432" i="1"/>
  <c r="V1074" i="1"/>
  <c r="W1074" i="1" s="1"/>
  <c r="V273" i="1"/>
  <c r="W273" i="1" s="1"/>
  <c r="Y885" i="1"/>
  <c r="Z1081" i="1"/>
  <c r="V924" i="1"/>
  <c r="W924" i="1" s="1"/>
  <c r="Y1103" i="1"/>
  <c r="AB1103" i="1" s="1"/>
  <c r="V1031" i="1"/>
  <c r="W1031" i="1" s="1"/>
  <c r="V796" i="1"/>
  <c r="W796" i="1" s="1"/>
  <c r="Z1734" i="1"/>
  <c r="V1738" i="1"/>
  <c r="W1738" i="1" s="1"/>
  <c r="Z2240" i="1"/>
  <c r="AA1388" i="1"/>
  <c r="Z2143" i="1"/>
  <c r="Y793" i="1"/>
  <c r="AB793" i="1" s="1"/>
  <c r="Y345" i="1"/>
  <c r="Y1851" i="1"/>
  <c r="AB1851" i="1" s="1"/>
  <c r="Z1065" i="1"/>
  <c r="Z691" i="1"/>
  <c r="AA959" i="1"/>
  <c r="AA1719" i="1"/>
  <c r="V1402" i="1"/>
  <c r="W1402" i="1" s="1"/>
  <c r="Y43" i="1"/>
  <c r="Z465" i="1"/>
  <c r="Z1946" i="1"/>
  <c r="Z1096" i="1"/>
  <c r="V561" i="1"/>
  <c r="W561" i="1" s="1"/>
  <c r="Z136" i="1"/>
  <c r="Y860" i="1"/>
  <c r="AB860" i="1" s="1"/>
  <c r="AA1317" i="1"/>
  <c r="Z282" i="1"/>
  <c r="Y1369" i="1"/>
  <c r="AB1369" i="1" s="1"/>
  <c r="AA2383" i="1"/>
  <c r="AA1432" i="1"/>
  <c r="AA573" i="1"/>
  <c r="AA2416" i="1"/>
  <c r="V162" i="1"/>
  <c r="W162" i="1" s="1"/>
  <c r="Y972" i="1"/>
  <c r="AB972" i="1" s="1"/>
  <c r="V875" i="1"/>
  <c r="W875" i="1" s="1"/>
  <c r="Y768" i="1"/>
  <c r="V578" i="1"/>
  <c r="W578" i="1" s="1"/>
  <c r="Z2120" i="1"/>
  <c r="V35" i="1"/>
  <c r="W35" i="1" s="1"/>
  <c r="Y1429" i="1"/>
  <c r="AB1429" i="1" s="1"/>
  <c r="AA483" i="1"/>
  <c r="Y1811" i="1"/>
  <c r="V718" i="1"/>
  <c r="W718" i="1" s="1"/>
  <c r="Y2035" i="1"/>
  <c r="Z540" i="1"/>
  <c r="AB540" i="1" s="1"/>
  <c r="V1632" i="1"/>
  <c r="W1632" i="1" s="1"/>
  <c r="Y1048" i="1"/>
  <c r="AB1048" i="1" s="1"/>
  <c r="Y631" i="1"/>
  <c r="AB631" i="1" s="1"/>
  <c r="Y115" i="1"/>
  <c r="AB115" i="1" s="1"/>
  <c r="V2107" i="1"/>
  <c r="W2107" i="1" s="1"/>
  <c r="Z1024" i="1"/>
  <c r="AA2395" i="1"/>
  <c r="AA1576" i="1"/>
  <c r="AC1576" i="1" s="1"/>
  <c r="Z959" i="1"/>
  <c r="AA1680" i="1"/>
  <c r="AA2049" i="1"/>
  <c r="AC2049" i="1" s="1"/>
  <c r="Z1140" i="1"/>
  <c r="AA2470" i="1"/>
  <c r="AA1791" i="1"/>
  <c r="AC1791" i="1" s="1"/>
  <c r="AA87" i="1"/>
  <c r="V2039" i="1"/>
  <c r="W2039" i="1" s="1"/>
  <c r="Y1005" i="1"/>
  <c r="AA832" i="1"/>
  <c r="Z752" i="1"/>
  <c r="Y147" i="1"/>
  <c r="AA1005" i="1"/>
  <c r="Y1156" i="1"/>
  <c r="AB1156" i="1" s="1"/>
  <c r="Z1195" i="1"/>
  <c r="Y2461" i="1"/>
  <c r="AB2461" i="1" s="1"/>
  <c r="AA577" i="1"/>
  <c r="Z1989" i="1"/>
  <c r="AA613" i="1"/>
  <c r="Z275" i="1"/>
  <c r="AB275" i="1" s="1"/>
  <c r="Z1384" i="1"/>
  <c r="V500" i="1"/>
  <c r="W500" i="1" s="1"/>
  <c r="AA372" i="1"/>
  <c r="Y1706" i="1"/>
  <c r="AB1706" i="1" s="1"/>
  <c r="AA1708" i="1"/>
  <c r="V1913" i="1"/>
  <c r="W1913" i="1" s="1"/>
  <c r="Z2130" i="1"/>
  <c r="Z1825" i="1"/>
  <c r="Y1024" i="1"/>
  <c r="Z496" i="1"/>
  <c r="V2362" i="1"/>
  <c r="W2362" i="1" s="1"/>
  <c r="V1187" i="1"/>
  <c r="W1187" i="1" s="1"/>
  <c r="Z706" i="1"/>
  <c r="V2452" i="1"/>
  <c r="W2452" i="1" s="1"/>
  <c r="AA2083" i="1"/>
  <c r="AA256" i="1"/>
  <c r="V785" i="1"/>
  <c r="W785" i="1" s="1"/>
  <c r="Y1143" i="1"/>
  <c r="AB1143" i="1" s="1"/>
  <c r="AA834" i="1"/>
  <c r="Z1132" i="1"/>
  <c r="Z2465" i="1"/>
  <c r="AA307" i="1"/>
  <c r="Z1870" i="1"/>
  <c r="Y1187" i="1"/>
  <c r="AB1187" i="1" s="1"/>
  <c r="Z1152" i="1"/>
  <c r="AC1641" i="1" l="1"/>
  <c r="AB1591" i="1"/>
  <c r="AB2098" i="1"/>
  <c r="AB932" i="1"/>
  <c r="AB1278" i="1"/>
  <c r="AB1599" i="1"/>
  <c r="AC1599" i="1" s="1"/>
  <c r="AC2333" i="1"/>
  <c r="AB2209" i="1"/>
  <c r="AC2209" i="1" s="1"/>
  <c r="AC2262" i="1"/>
  <c r="AC1988" i="1"/>
  <c r="AB1807" i="1"/>
  <c r="AB2333" i="1"/>
  <c r="AC1807" i="1"/>
  <c r="AC1708" i="1"/>
  <c r="AB1419" i="1"/>
  <c r="AB1333" i="1"/>
  <c r="AB2330" i="1"/>
  <c r="AB201" i="1"/>
  <c r="AC2376" i="1"/>
  <c r="AB1087" i="1"/>
  <c r="AB2391" i="1"/>
  <c r="AB736" i="1"/>
  <c r="AC736" i="1" s="1"/>
  <c r="AB318" i="1"/>
  <c r="AC318" i="1" s="1"/>
  <c r="AB1912" i="1"/>
  <c r="AB1293" i="1"/>
  <c r="AB542" i="1"/>
  <c r="AB1947" i="1"/>
  <c r="AB896" i="1"/>
  <c r="AC896" i="1" s="1"/>
  <c r="AB1811" i="1"/>
  <c r="AB2066" i="1"/>
  <c r="AC1413" i="1"/>
  <c r="AB536" i="1"/>
  <c r="AC1342" i="1"/>
  <c r="AC2178" i="1"/>
  <c r="AB1299" i="1"/>
  <c r="AB327" i="1"/>
  <c r="AB1399" i="1"/>
  <c r="AC1399" i="1" s="1"/>
  <c r="AB1450" i="1"/>
  <c r="AB907" i="1"/>
  <c r="AC907" i="1" s="1"/>
  <c r="AB49" i="1"/>
  <c r="AB320" i="1"/>
  <c r="AB2488" i="1"/>
  <c r="AB2022" i="1"/>
  <c r="AB674" i="1"/>
  <c r="AC674" i="1" s="1"/>
  <c r="AB1362" i="1"/>
  <c r="AB1964" i="1"/>
  <c r="AC1964" i="1" s="1"/>
  <c r="AB1393" i="1"/>
  <c r="AC1393" i="1" s="1"/>
  <c r="AB1766" i="1"/>
  <c r="AB2449" i="1"/>
  <c r="AC2449" i="1" s="1"/>
  <c r="AB29" i="1"/>
  <c r="AB1460" i="1"/>
  <c r="AB1005" i="1"/>
  <c r="AB1230" i="1"/>
  <c r="AC1230" i="1" s="1"/>
  <c r="AB218" i="1"/>
  <c r="AB1436" i="1"/>
  <c r="AC1436" i="1" s="1"/>
  <c r="AC1833" i="1"/>
  <c r="AB1307" i="1"/>
  <c r="AC59" i="1"/>
  <c r="AB240" i="1"/>
  <c r="AC240" i="1" s="1"/>
  <c r="AC1820" i="1"/>
  <c r="AB635" i="1"/>
  <c r="AB1199" i="1"/>
  <c r="AC717" i="1"/>
  <c r="AC253" i="1"/>
  <c r="AB734" i="1"/>
  <c r="AC734" i="1" s="1"/>
  <c r="AC2214" i="1"/>
  <c r="AC1216" i="1"/>
  <c r="AB2138" i="1"/>
  <c r="AB173" i="1"/>
  <c r="AC173" i="1" s="1"/>
  <c r="AB61" i="1"/>
  <c r="AC61" i="1" s="1"/>
  <c r="AC2008" i="1"/>
  <c r="AB473" i="1"/>
  <c r="AC1842" i="1"/>
  <c r="AC788" i="1"/>
  <c r="AB6" i="1"/>
  <c r="AC446" i="1"/>
  <c r="AC1095" i="1"/>
  <c r="AC1886" i="1"/>
  <c r="AB506" i="1"/>
  <c r="AC2005" i="1"/>
  <c r="AB1421" i="1"/>
  <c r="AB1670" i="1"/>
  <c r="AC1670" i="1" s="1"/>
  <c r="AC2325" i="1"/>
  <c r="AC2041" i="1"/>
  <c r="AB1898" i="1"/>
  <c r="AC1898" i="1" s="1"/>
  <c r="AB1275" i="1"/>
  <c r="AC1275" i="1" s="1"/>
  <c r="AB117" i="1"/>
  <c r="AC117" i="1" s="1"/>
  <c r="AC2334" i="1"/>
  <c r="AB1330" i="1"/>
  <c r="AC1330" i="1" s="1"/>
  <c r="AB763" i="1"/>
  <c r="AC763" i="1" s="1"/>
  <c r="AB1111" i="1"/>
  <c r="AB55" i="1"/>
  <c r="AB378" i="1"/>
  <c r="AC378" i="1" s="1"/>
  <c r="AB510" i="1"/>
  <c r="AC510" i="1" s="1"/>
  <c r="AB1543" i="1"/>
  <c r="AC1996" i="1"/>
  <c r="AC2362" i="1"/>
  <c r="AB1831" i="1"/>
  <c r="AC1831" i="1" s="1"/>
  <c r="AB2167" i="1"/>
  <c r="AC2167" i="1" s="1"/>
  <c r="AB790" i="1"/>
  <c r="AC790" i="1" s="1"/>
  <c r="AB363" i="1"/>
  <c r="AC1965" i="1"/>
  <c r="AB1613" i="1"/>
  <c r="AC1613" i="1" s="1"/>
  <c r="AB471" i="1"/>
  <c r="AC471" i="1" s="1"/>
  <c r="AB1595" i="1"/>
  <c r="AB1972" i="1"/>
  <c r="AB1301" i="1"/>
  <c r="AB1251" i="1"/>
  <c r="AC1251" i="1" s="1"/>
  <c r="AB509" i="1"/>
  <c r="AB602" i="1"/>
  <c r="AB281" i="1"/>
  <c r="AC281" i="1" s="1"/>
  <c r="AB1994" i="1"/>
  <c r="AC1994" i="1" s="1"/>
  <c r="AB244" i="1"/>
  <c r="AB1182" i="1"/>
  <c r="AC320" i="1"/>
  <c r="AB846" i="1"/>
  <c r="AC335" i="1"/>
  <c r="AB2406" i="1"/>
  <c r="AC2406" i="1" s="1"/>
  <c r="AC35" i="1"/>
  <c r="AB347" i="1"/>
  <c r="AC603" i="1"/>
  <c r="AC1841" i="1"/>
  <c r="AB1792" i="1"/>
  <c r="AC1672" i="1"/>
  <c r="AB2459" i="1"/>
  <c r="AC2459" i="1" s="1"/>
  <c r="AB1231" i="1"/>
  <c r="AC1231" i="1" s="1"/>
  <c r="AB868" i="1"/>
  <c r="AC1157" i="1"/>
  <c r="AC1211" i="1"/>
  <c r="AB2242" i="1"/>
  <c r="AC2242" i="1" s="1"/>
  <c r="AC562" i="1"/>
  <c r="AB288" i="1"/>
  <c r="AC420" i="1"/>
  <c r="AB1746" i="1"/>
  <c r="AB1295" i="1"/>
  <c r="AC1295" i="1" s="1"/>
  <c r="AC49" i="1"/>
  <c r="AB321" i="1"/>
  <c r="AC834" i="1"/>
  <c r="AB443" i="1"/>
  <c r="AC775" i="1"/>
  <c r="AB613" i="1"/>
  <c r="AC613" i="1" s="1"/>
  <c r="AB2280" i="1"/>
  <c r="AC2280" i="1" s="1"/>
  <c r="AB1294" i="1"/>
  <c r="AC1294" i="1" s="1"/>
  <c r="AB1813" i="1"/>
  <c r="AC1813" i="1" s="1"/>
  <c r="AC847" i="1"/>
  <c r="AC911" i="1"/>
  <c r="AC1274" i="1"/>
  <c r="AB1856" i="1"/>
  <c r="AB388" i="1"/>
  <c r="AC388" i="1" s="1"/>
  <c r="AB419" i="1"/>
  <c r="AC419" i="1" s="1"/>
  <c r="AC508" i="1"/>
  <c r="AB654" i="1"/>
  <c r="AC654" i="1" s="1"/>
  <c r="AB1434" i="1"/>
  <c r="AC1434" i="1" s="1"/>
  <c r="AC2363" i="1"/>
  <c r="AB2222" i="1"/>
  <c r="AB1219" i="1"/>
  <c r="AC994" i="1"/>
  <c r="AC1143" i="1"/>
  <c r="AB1129" i="1"/>
  <c r="AB2455" i="1"/>
  <c r="AB884" i="1"/>
  <c r="AC884" i="1" s="1"/>
  <c r="AB1575" i="1"/>
  <c r="AB1066" i="1"/>
  <c r="AB1089" i="1"/>
  <c r="AC1089" i="1" s="1"/>
  <c r="AB1001" i="1"/>
  <c r="AC1001" i="1" s="1"/>
  <c r="AC288" i="1"/>
  <c r="AC327" i="1"/>
  <c r="AC1630" i="1"/>
  <c r="AB737" i="1"/>
  <c r="AB2088" i="1"/>
  <c r="AB2287" i="1"/>
  <c r="AB2163" i="1"/>
  <c r="AB435" i="1"/>
  <c r="AC435" i="1" s="1"/>
  <c r="AC1377" i="1"/>
  <c r="AB739" i="1"/>
  <c r="AC739" i="1" s="1"/>
  <c r="AB33" i="1"/>
  <c r="AB15" i="1"/>
  <c r="AC15" i="1" s="1"/>
  <c r="AB23" i="1"/>
  <c r="AB5" i="1"/>
  <c r="AC5" i="1" s="1"/>
  <c r="AB85" i="1"/>
  <c r="AC85" i="1" s="1"/>
  <c r="AC29" i="1"/>
  <c r="AB88" i="1"/>
  <c r="AB69" i="1"/>
  <c r="AC69" i="1" s="1"/>
  <c r="AB132" i="1"/>
  <c r="AB159" i="1"/>
  <c r="AB172" i="1"/>
  <c r="AC172" i="1" s="1"/>
  <c r="AB210" i="1"/>
  <c r="AC210" i="1" s="1"/>
  <c r="AB196" i="1"/>
  <c r="AC196" i="1" s="1"/>
  <c r="AC79" i="1"/>
  <c r="AB138" i="1"/>
  <c r="AC138" i="1" s="1"/>
  <c r="AC102" i="1"/>
  <c r="AB147" i="1"/>
  <c r="AC147" i="1" s="1"/>
  <c r="AB11" i="1"/>
  <c r="AB75" i="1"/>
  <c r="AB109" i="1"/>
  <c r="AC109" i="1" s="1"/>
  <c r="AB26" i="1"/>
  <c r="AC26" i="1" s="1"/>
  <c r="AB25" i="1"/>
  <c r="AB466" i="1"/>
  <c r="AC466" i="1" s="1"/>
  <c r="AC2249" i="1"/>
  <c r="AB1387" i="1"/>
  <c r="AB2001" i="1"/>
  <c r="AC2001" i="1" s="1"/>
  <c r="AB2252" i="1"/>
  <c r="AC2252" i="1" s="1"/>
  <c r="AB1737" i="1"/>
  <c r="AC1737" i="1" s="1"/>
  <c r="AB286" i="1"/>
  <c r="AB606" i="1"/>
  <c r="AC606" i="1" s="1"/>
  <c r="AB666" i="1"/>
  <c r="AC1491" i="1"/>
  <c r="AB769" i="1"/>
  <c r="AB1308" i="1"/>
  <c r="AB1685" i="1"/>
  <c r="AB1140" i="1"/>
  <c r="AB1381" i="1"/>
  <c r="AC342" i="1"/>
  <c r="AC1368" i="1"/>
  <c r="AB1882" i="1"/>
  <c r="AC1882" i="1" s="1"/>
  <c r="AB2285" i="1"/>
  <c r="AC2285" i="1" s="1"/>
  <c r="AB1341" i="1"/>
  <c r="AC1341" i="1" s="1"/>
  <c r="AB805" i="1"/>
  <c r="AC805" i="1" s="1"/>
  <c r="AB1364" i="1"/>
  <c r="AB1126" i="1"/>
  <c r="AC1126" i="1" s="1"/>
  <c r="AC862" i="1"/>
  <c r="AB13" i="1"/>
  <c r="AB1767" i="1"/>
  <c r="AB816" i="1"/>
  <c r="AB893" i="1"/>
  <c r="AC893" i="1" s="1"/>
  <c r="AB311" i="1"/>
  <c r="AC311" i="1" s="1"/>
  <c r="AC1283" i="1"/>
  <c r="AC1561" i="1"/>
  <c r="AC1991" i="1"/>
  <c r="AC1014" i="1"/>
  <c r="AB1779" i="1"/>
  <c r="AB684" i="1"/>
  <c r="AB991" i="1"/>
  <c r="AC991" i="1" s="1"/>
  <c r="AB2371" i="1"/>
  <c r="AC2371" i="1" s="1"/>
  <c r="AC2368" i="1"/>
  <c r="AB2491" i="1"/>
  <c r="AC2491" i="1" s="1"/>
  <c r="AB1164" i="1"/>
  <c r="AC1164" i="1" s="1"/>
  <c r="AB225" i="1"/>
  <c r="AC225" i="1" s="1"/>
  <c r="AB1367" i="1"/>
  <c r="AC1367" i="1" s="1"/>
  <c r="AC987" i="1"/>
  <c r="AC1707" i="1"/>
  <c r="AB1768" i="1"/>
  <c r="AB1160" i="1"/>
  <c r="AC1160" i="1" s="1"/>
  <c r="AB2156" i="1"/>
  <c r="AB1914" i="1"/>
  <c r="AC1914" i="1" s="1"/>
  <c r="AB687" i="1"/>
  <c r="AC687" i="1" s="1"/>
  <c r="AB1554" i="1"/>
  <c r="AC1554" i="1" s="1"/>
  <c r="AB2414" i="1"/>
  <c r="AC2414" i="1" s="1"/>
  <c r="AB494" i="1"/>
  <c r="AC494" i="1" s="1"/>
  <c r="AB581" i="1"/>
  <c r="AC581" i="1" s="1"/>
  <c r="AB1212" i="1"/>
  <c r="AC718" i="1"/>
  <c r="AB511" i="1"/>
  <c r="AB1046" i="1"/>
  <c r="AC1046" i="1" s="1"/>
  <c r="AC1005" i="1"/>
  <c r="AB1687" i="1"/>
  <c r="AB71" i="1"/>
  <c r="AC71" i="1" s="1"/>
  <c r="AB589" i="1"/>
  <c r="AB568" i="1"/>
  <c r="AC568" i="1" s="1"/>
  <c r="AB1363" i="1"/>
  <c r="AC1363" i="1" s="1"/>
  <c r="AB1080" i="1"/>
  <c r="AB1639" i="1"/>
  <c r="AC1639" i="1" s="1"/>
  <c r="AB623" i="1"/>
  <c r="AB759" i="1"/>
  <c r="AB1302" i="1"/>
  <c r="AC1302" i="1" s="1"/>
  <c r="AB1492" i="1"/>
  <c r="AC1492" i="1" s="1"/>
  <c r="AB1298" i="1"/>
  <c r="AC1298" i="1" s="1"/>
  <c r="AB1674" i="1"/>
  <c r="AC1674" i="1" s="1"/>
  <c r="AB1300" i="1"/>
  <c r="AC1300" i="1" s="1"/>
  <c r="AB360" i="1"/>
  <c r="AC360" i="1" s="1"/>
  <c r="AB1067" i="1"/>
  <c r="AC1067" i="1" s="1"/>
  <c r="AB1398" i="1"/>
  <c r="AC1398" i="1" s="1"/>
  <c r="AC1908" i="1"/>
  <c r="AB931" i="1"/>
  <c r="AC931" i="1" s="1"/>
  <c r="AB541" i="1"/>
  <c r="AC541" i="1" s="1"/>
  <c r="AB968" i="1"/>
  <c r="AC968" i="1" s="1"/>
  <c r="AB1730" i="1"/>
  <c r="AC1730" i="1" s="1"/>
  <c r="AC804" i="1"/>
  <c r="AB530" i="1"/>
  <c r="AC815" i="1"/>
  <c r="AB2230" i="1"/>
  <c r="AC2230" i="1" s="1"/>
  <c r="AB924" i="1"/>
  <c r="AB1556" i="1"/>
  <c r="AB1165" i="1"/>
  <c r="AB565" i="1"/>
  <c r="AC565" i="1" s="1"/>
  <c r="AB1604" i="1"/>
  <c r="AC1604" i="1" s="1"/>
  <c r="AB354" i="1"/>
  <c r="AC354" i="1" s="1"/>
  <c r="AC239" i="1"/>
  <c r="AB1400" i="1"/>
  <c r="AC1400" i="1" s="1"/>
  <c r="AB53" i="1"/>
  <c r="AC53" i="1" s="1"/>
  <c r="AB1477" i="1"/>
  <c r="AC1477" i="1" s="1"/>
  <c r="AB2426" i="1"/>
  <c r="AC2426" i="1" s="1"/>
  <c r="AB349" i="1"/>
  <c r="AB437" i="1"/>
  <c r="AC437" i="1" s="1"/>
  <c r="AB2472" i="1"/>
  <c r="AC2472" i="1" s="1"/>
  <c r="AB256" i="1"/>
  <c r="AC256" i="1" s="1"/>
  <c r="AB928" i="1"/>
  <c r="AB1787" i="1"/>
  <c r="AC1787" i="1" s="1"/>
  <c r="AB723" i="1"/>
  <c r="AB356" i="1"/>
  <c r="AC356" i="1" s="1"/>
  <c r="AC1182" i="1"/>
  <c r="AB2146" i="1"/>
  <c r="AC2146" i="1" s="1"/>
  <c r="AB1447" i="1"/>
  <c r="AC1447" i="1" s="1"/>
  <c r="AB1877" i="1"/>
  <c r="AC1877" i="1" s="1"/>
  <c r="AC1794" i="1"/>
  <c r="AC839" i="1"/>
  <c r="AC1225" i="1"/>
  <c r="AB918" i="1"/>
  <c r="AC918" i="1" s="1"/>
  <c r="AB2431" i="1"/>
  <c r="AC2431" i="1" s="1"/>
  <c r="AB1853" i="1"/>
  <c r="AC1853" i="1" s="1"/>
  <c r="AB1541" i="1"/>
  <c r="AB1780" i="1"/>
  <c r="AC1780" i="1" s="1"/>
  <c r="AC2383" i="1"/>
  <c r="AB1502" i="1"/>
  <c r="AC1502" i="1" s="1"/>
  <c r="AB166" i="1"/>
  <c r="AC166" i="1" s="1"/>
  <c r="AB1626" i="1"/>
  <c r="AC349" i="1"/>
  <c r="AB1978" i="1"/>
  <c r="AC1978" i="1" s="1"/>
  <c r="AB2011" i="1"/>
  <c r="AC2011" i="1" s="1"/>
  <c r="AB402" i="1"/>
  <c r="AC402" i="1" s="1"/>
  <c r="AC159" i="1"/>
  <c r="AC564" i="1"/>
  <c r="AC591" i="1"/>
  <c r="AB2498" i="1"/>
  <c r="AC2498" i="1" s="1"/>
  <c r="AB167" i="1"/>
  <c r="AC167" i="1" s="1"/>
  <c r="AC1121" i="1"/>
  <c r="AC1761" i="1"/>
  <c r="AB1859" i="1"/>
  <c r="AB1915" i="1"/>
  <c r="AB2448" i="1"/>
  <c r="AC2448" i="1" s="1"/>
  <c r="AB595" i="1"/>
  <c r="AB2176" i="1"/>
  <c r="AC2176" i="1" s="1"/>
  <c r="AC252" i="1"/>
  <c r="AC1353" i="1"/>
  <c r="AB1680" i="1"/>
  <c r="AC1680" i="1" s="1"/>
  <c r="AB683" i="1"/>
  <c r="AC683" i="1" s="1"/>
  <c r="AC2003" i="1"/>
  <c r="AC2352" i="1"/>
  <c r="AC2250" i="1"/>
  <c r="AB1309" i="1"/>
  <c r="AC1309" i="1" s="1"/>
  <c r="AB2380" i="1"/>
  <c r="AC2380" i="1" s="1"/>
  <c r="AB727" i="1"/>
  <c r="AC727" i="1" s="1"/>
  <c r="AB2157" i="1"/>
  <c r="AC2157" i="1" s="1"/>
  <c r="AC721" i="1"/>
  <c r="AC949" i="1"/>
  <c r="AB935" i="1"/>
  <c r="AC935" i="1" s="1"/>
  <c r="AB1724" i="1"/>
  <c r="AC1724" i="1" s="1"/>
  <c r="AB668" i="1"/>
  <c r="AC668" i="1" s="1"/>
  <c r="AC830" i="1"/>
  <c r="AC1035" i="1"/>
  <c r="AC1947" i="1"/>
  <c r="AB2116" i="1"/>
  <c r="AC2116" i="1" s="1"/>
  <c r="AB2273" i="1"/>
  <c r="AC2273" i="1" s="1"/>
  <c r="AB154" i="1"/>
  <c r="AC154" i="1" s="1"/>
  <c r="AB1944" i="1"/>
  <c r="AB1010" i="1"/>
  <c r="AC1010" i="1" s="1"/>
  <c r="AC2450" i="1"/>
  <c r="AB1684" i="1"/>
  <c r="AC1684" i="1" s="1"/>
  <c r="AB1925" i="1"/>
  <c r="AC1925" i="1" s="1"/>
  <c r="AB890" i="1"/>
  <c r="AC890" i="1" s="1"/>
  <c r="AB2399" i="1"/>
  <c r="AC2399" i="1" s="1"/>
  <c r="AB2040" i="1"/>
  <c r="AC2040" i="1" s="1"/>
  <c r="AC1452" i="1"/>
  <c r="AB2366" i="1"/>
  <c r="AC2366" i="1" s="1"/>
  <c r="AB1736" i="1"/>
  <c r="AC1736" i="1" s="1"/>
  <c r="AB1544" i="1"/>
  <c r="AC1544" i="1" s="1"/>
  <c r="AB1122" i="1"/>
  <c r="AB1273" i="1"/>
  <c r="AC1273" i="1" s="1"/>
  <c r="AB1986" i="1"/>
  <c r="AC1986" i="1" s="1"/>
  <c r="AC1746" i="1"/>
  <c r="AB1206" i="1"/>
  <c r="AC1206" i="1" s="1"/>
  <c r="AB1519" i="1"/>
  <c r="AC1519" i="1" s="1"/>
  <c r="AC443" i="1"/>
  <c r="AB1198" i="1"/>
  <c r="AC1198" i="1" s="1"/>
  <c r="AB2411" i="1"/>
  <c r="AC2411" i="1" s="1"/>
  <c r="AB1326" i="1"/>
  <c r="AC1326" i="1" s="1"/>
  <c r="AC511" i="1"/>
  <c r="AB622" i="1"/>
  <c r="AB634" i="1"/>
  <c r="AC634" i="1" s="1"/>
  <c r="AB629" i="1"/>
  <c r="AB1650" i="1"/>
  <c r="AB1909" i="1"/>
  <c r="AC1909" i="1" s="1"/>
  <c r="AB2409" i="1"/>
  <c r="AC2409" i="1" s="1"/>
  <c r="AB1289" i="1"/>
  <c r="AC1289" i="1" s="1"/>
  <c r="AB454" i="1"/>
  <c r="AC454" i="1" s="1"/>
  <c r="AB2394" i="1"/>
  <c r="AB1133" i="1"/>
  <c r="AB768" i="1"/>
  <c r="AC768" i="1" s="1"/>
  <c r="AC875" i="1"/>
  <c r="AC2248" i="1"/>
  <c r="AB2259" i="1"/>
  <c r="AC2259" i="1" s="1"/>
  <c r="AB108" i="1"/>
  <c r="AB1148" i="1"/>
  <c r="AC1148" i="1" s="1"/>
  <c r="AC370" i="1"/>
  <c r="AC2330" i="1"/>
  <c r="AB284" i="1"/>
  <c r="AC284" i="1" s="1"/>
  <c r="AB27" i="1"/>
  <c r="AC27" i="1" s="1"/>
  <c r="AB334" i="1"/>
  <c r="AC334" i="1" s="1"/>
  <c r="AB1716" i="1"/>
  <c r="AC1716" i="1" s="1"/>
  <c r="AC2381" i="1"/>
  <c r="AB67" i="1"/>
  <c r="AC67" i="1" s="1"/>
  <c r="AC972" i="1"/>
  <c r="AB500" i="1"/>
  <c r="AC500" i="1" s="1"/>
  <c r="AB1171" i="1"/>
  <c r="AC1171" i="1" s="1"/>
  <c r="AB1166" i="1"/>
  <c r="AC1166" i="1" s="1"/>
  <c r="AC2427" i="1"/>
  <c r="AC121" i="1"/>
  <c r="AB2224" i="1"/>
  <c r="AC2224" i="1" s="1"/>
  <c r="AB1664" i="1"/>
  <c r="AC1664" i="1" s="1"/>
  <c r="AB2148" i="1"/>
  <c r="AC2148" i="1" s="1"/>
  <c r="AB2452" i="1"/>
  <c r="AC2452" i="1" s="1"/>
  <c r="AC1101" i="1"/>
  <c r="AB1428" i="1"/>
  <c r="AC1428" i="1" s="1"/>
  <c r="AB960" i="1"/>
  <c r="AC960" i="1" s="1"/>
  <c r="AB1323" i="1"/>
  <c r="AC1323" i="1" s="1"/>
  <c r="AB366" i="1"/>
  <c r="AC366" i="1" s="1"/>
  <c r="AB952" i="1"/>
  <c r="AC952" i="1" s="1"/>
  <c r="AB430" i="1"/>
  <c r="AC430" i="1" s="1"/>
  <c r="AB1758" i="1"/>
  <c r="AB1801" i="1"/>
  <c r="AC1801" i="1" s="1"/>
  <c r="AB2425" i="1"/>
  <c r="AC2425" i="1" s="1"/>
  <c r="AB1827" i="1"/>
  <c r="AB1247" i="1"/>
  <c r="AC1247" i="1" s="1"/>
  <c r="AB2039" i="1"/>
  <c r="AC2039" i="1" s="1"/>
  <c r="AC745" i="1"/>
  <c r="AB2335" i="1"/>
  <c r="AC2335" i="1" s="1"/>
  <c r="AB1577" i="1"/>
  <c r="AC1577" i="1" s="1"/>
  <c r="AC1364" i="1"/>
  <c r="AB2145" i="1"/>
  <c r="AC2145" i="1" s="1"/>
  <c r="AB362" i="1"/>
  <c r="AC362" i="1" s="1"/>
  <c r="AB940" i="1"/>
  <c r="AC940" i="1" s="1"/>
  <c r="AB1935" i="1"/>
  <c r="AC1935" i="1" s="1"/>
  <c r="AB1053" i="1"/>
  <c r="AC1053" i="1" s="1"/>
  <c r="AC1867" i="1"/>
  <c r="AC1460" i="1"/>
  <c r="AB199" i="1"/>
  <c r="AC199" i="1" s="1"/>
  <c r="AB690" i="1"/>
  <c r="AC690" i="1" s="1"/>
  <c r="AB249" i="1"/>
  <c r="AC249" i="1" s="1"/>
  <c r="AB1320" i="1"/>
  <c r="AB851" i="1"/>
  <c r="AC851" i="1" s="1"/>
  <c r="AC1768" i="1"/>
  <c r="AB756" i="1"/>
  <c r="AC756" i="1" s="1"/>
  <c r="AB1024" i="1"/>
  <c r="AC1024" i="1" s="1"/>
  <c r="AB1084" i="1"/>
  <c r="AC1084" i="1" s="1"/>
  <c r="AC1703" i="1"/>
  <c r="AC955" i="1"/>
  <c r="AB1665" i="1"/>
  <c r="AC1665" i="1" s="1"/>
  <c r="AB382" i="1"/>
  <c r="AC382" i="1" s="1"/>
  <c r="AC1264" i="1"/>
  <c r="AB2458" i="1"/>
  <c r="AC2458" i="1" s="1"/>
  <c r="AC2260" i="1"/>
  <c r="AB877" i="1"/>
  <c r="AC877" i="1" s="1"/>
  <c r="AB685" i="1"/>
  <c r="AC2088" i="1"/>
  <c r="AB588" i="1"/>
  <c r="AB609" i="1"/>
  <c r="AC609" i="1" s="1"/>
  <c r="AB2121" i="1"/>
  <c r="AC2121" i="1" s="1"/>
  <c r="AC2231" i="1"/>
  <c r="AC797" i="1"/>
  <c r="AB812" i="1"/>
  <c r="AC812" i="1" s="1"/>
  <c r="AB2476" i="1"/>
  <c r="AC2476" i="1" s="1"/>
  <c r="AB400" i="1"/>
  <c r="AC400" i="1" s="1"/>
  <c r="AB2404" i="1"/>
  <c r="AC2404" i="1" s="1"/>
  <c r="AB198" i="1"/>
  <c r="AC198" i="1" s="1"/>
  <c r="AC664" i="1"/>
  <c r="AB702" i="1"/>
  <c r="AC702" i="1" s="1"/>
  <c r="AB2432" i="1"/>
  <c r="AC2432" i="1" s="1"/>
  <c r="AB184" i="1"/>
  <c r="AC184" i="1" s="1"/>
  <c r="AC2378" i="1"/>
  <c r="AC859" i="1"/>
  <c r="AB1876" i="1"/>
  <c r="AB731" i="1"/>
  <c r="AC731" i="1" s="1"/>
  <c r="AB248" i="1"/>
  <c r="AC248" i="1" s="1"/>
  <c r="AB1179" i="1"/>
  <c r="AC1179" i="1" s="1"/>
  <c r="AB399" i="1"/>
  <c r="AC399" i="1" s="1"/>
  <c r="AB234" i="1"/>
  <c r="AC234" i="1" s="1"/>
  <c r="AB1918" i="1"/>
  <c r="AC1918" i="1" s="1"/>
  <c r="AB2279" i="1"/>
  <c r="AC2279" i="1" s="1"/>
  <c r="AB134" i="1"/>
  <c r="AC134" i="1" s="1"/>
  <c r="AB596" i="1"/>
  <c r="AB1863" i="1"/>
  <c r="AC1863" i="1" s="1"/>
  <c r="AC2022" i="1"/>
  <c r="AB705" i="1"/>
  <c r="AC705" i="1" s="1"/>
  <c r="AB822" i="1"/>
  <c r="AC822" i="1" s="1"/>
  <c r="AB472" i="1"/>
  <c r="AB1346" i="1"/>
  <c r="AC1346" i="1" s="1"/>
  <c r="AB1911" i="1"/>
  <c r="AC1911" i="1" s="1"/>
  <c r="AB627" i="1"/>
  <c r="AC627" i="1" s="1"/>
  <c r="AC1588" i="1"/>
  <c r="AC744" i="1"/>
  <c r="AB1411" i="1"/>
  <c r="AC1411" i="1" s="1"/>
  <c r="AB103" i="1"/>
  <c r="AC103" i="1" s="1"/>
  <c r="AB2123" i="1"/>
  <c r="AC2123" i="1" s="1"/>
  <c r="AB1725" i="1"/>
  <c r="AC1725" i="1" s="1"/>
  <c r="AC286" i="1"/>
  <c r="AB2479" i="1"/>
  <c r="AB1675" i="1"/>
  <c r="AC1675" i="1" s="1"/>
  <c r="AB655" i="1"/>
  <c r="AC655" i="1" s="1"/>
  <c r="AB2256" i="1"/>
  <c r="AC2256" i="1" s="1"/>
  <c r="AB51" i="1"/>
  <c r="AC51" i="1" s="1"/>
  <c r="AC2131" i="1"/>
  <c r="AC1601" i="1"/>
  <c r="AB310" i="1"/>
  <c r="AC310" i="1" s="1"/>
  <c r="AC50" i="1"/>
  <c r="AB2154" i="1"/>
  <c r="AC2154" i="1" s="1"/>
  <c r="AB1896" i="1"/>
  <c r="AB1415" i="1"/>
  <c r="AC1415" i="1" s="1"/>
  <c r="AB531" i="1"/>
  <c r="AB1456" i="1"/>
  <c r="AC1456" i="1" s="1"/>
  <c r="AB962" i="1"/>
  <c r="AC962" i="1" s="1"/>
  <c r="AC1811" i="1"/>
  <c r="AC275" i="1"/>
  <c r="AB532" i="1"/>
  <c r="AB785" i="1"/>
  <c r="AC785" i="1" s="1"/>
  <c r="AC2195" i="1"/>
  <c r="AC900" i="1"/>
  <c r="AB691" i="1"/>
  <c r="AC691" i="1" s="1"/>
  <c r="AB938" i="1"/>
  <c r="AC938" i="1" s="1"/>
  <c r="AB1049" i="1"/>
  <c r="AC1049" i="1" s="1"/>
  <c r="AC168" i="1"/>
  <c r="AC1924" i="1"/>
  <c r="AB1152" i="1"/>
  <c r="AC1152" i="1" s="1"/>
  <c r="AB823" i="1"/>
  <c r="AB1448" i="1"/>
  <c r="AC1448" i="1" s="1"/>
  <c r="AB855" i="1"/>
  <c r="AC855" i="1" s="1"/>
  <c r="AB1559" i="1"/>
  <c r="AC1559" i="1" s="1"/>
  <c r="AB982" i="1"/>
  <c r="AC982" i="1" s="1"/>
  <c r="AB752" i="1"/>
  <c r="AC1036" i="1"/>
  <c r="AC1532" i="1"/>
  <c r="AC1103" i="1"/>
  <c r="AC1212" i="1"/>
  <c r="AB621" i="1"/>
  <c r="AC621" i="1" s="1"/>
  <c r="AB1268" i="1"/>
  <c r="AC1268" i="1" s="1"/>
  <c r="AB1382" i="1"/>
  <c r="AB1480" i="1"/>
  <c r="AC1480" i="1" s="1"/>
  <c r="AC849" i="1"/>
  <c r="AB817" i="1"/>
  <c r="AC817" i="1" s="1"/>
  <c r="AC1090" i="1"/>
  <c r="AC363" i="1"/>
  <c r="AB1312" i="1"/>
  <c r="AB2055" i="1"/>
  <c r="AC2055" i="1" s="1"/>
  <c r="AC1055" i="1"/>
  <c r="AC1572" i="1"/>
  <c r="AB762" i="1"/>
  <c r="AC2268" i="1"/>
  <c r="AC1878" i="1"/>
  <c r="AC1144" i="1"/>
  <c r="AB433" i="1"/>
  <c r="AC433" i="1" s="1"/>
  <c r="AB1310" i="1"/>
  <c r="AC1310" i="1" s="1"/>
  <c r="AB1785" i="1"/>
  <c r="AB351" i="1"/>
  <c r="AC351" i="1" s="1"/>
  <c r="AC636" i="1"/>
  <c r="AC1422" i="1"/>
  <c r="AB257" i="1"/>
  <c r="AC257" i="1" s="1"/>
  <c r="AC1667" i="1"/>
  <c r="AB1816" i="1"/>
  <c r="AC1816" i="1" s="1"/>
  <c r="AB1661" i="1"/>
  <c r="AC1661" i="1" s="1"/>
  <c r="AB605" i="1"/>
  <c r="AC605" i="1" s="1"/>
  <c r="AB898" i="1"/>
  <c r="AC898" i="1" s="1"/>
  <c r="AB2026" i="1"/>
  <c r="AC2026" i="1" s="1"/>
  <c r="AB1899" i="1"/>
  <c r="AC1899" i="1" s="1"/>
  <c r="AC473" i="1"/>
  <c r="AB1033" i="1"/>
  <c r="AB2379" i="1"/>
  <c r="AC2379" i="1" s="1"/>
  <c r="AB1627" i="1"/>
  <c r="AC1627" i="1" s="1"/>
  <c r="AB934" i="1"/>
  <c r="AC934" i="1" s="1"/>
  <c r="AB1775" i="1"/>
  <c r="AC1775" i="1" s="1"/>
  <c r="AB2076" i="1"/>
  <c r="AC2076" i="1" s="1"/>
  <c r="AB2202" i="1"/>
  <c r="AC2202" i="1" s="1"/>
  <c r="AC1165" i="1"/>
  <c r="AC191" i="1"/>
  <c r="AC305" i="1"/>
  <c r="AB1749" i="1"/>
  <c r="AC1749" i="1" s="1"/>
  <c r="AB1618" i="1"/>
  <c r="AC543" i="1"/>
  <c r="AB594" i="1"/>
  <c r="AC594" i="1" s="1"/>
  <c r="AC520" i="1"/>
  <c r="AB2006" i="1"/>
  <c r="AC2006" i="1" s="1"/>
  <c r="AC16" i="1"/>
  <c r="AB620" i="1"/>
  <c r="AC620" i="1" s="1"/>
  <c r="AC157" i="1"/>
  <c r="AB1490" i="1"/>
  <c r="AC1490" i="1" s="1"/>
  <c r="AB1500" i="1"/>
  <c r="AC1500" i="1" s="1"/>
  <c r="AB1533" i="1"/>
  <c r="AB2466" i="1"/>
  <c r="AC2466" i="1" s="1"/>
  <c r="AB484" i="1"/>
  <c r="AC484" i="1" s="1"/>
  <c r="AB19" i="1"/>
  <c r="AC19" i="1" s="1"/>
  <c r="AB1389" i="1"/>
  <c r="AC1389" i="1" s="1"/>
  <c r="AB1061" i="1"/>
  <c r="AC1061" i="1" s="1"/>
  <c r="AB782" i="1"/>
  <c r="AB897" i="1"/>
  <c r="AC897" i="1" s="1"/>
  <c r="AC713" i="1"/>
  <c r="AC1109" i="1"/>
  <c r="AB1449" i="1"/>
  <c r="AC1449" i="1" s="1"/>
  <c r="AB300" i="1"/>
  <c r="AB2384" i="1"/>
  <c r="AC2384" i="1" s="1"/>
  <c r="AB100" i="1"/>
  <c r="AC100" i="1" s="1"/>
  <c r="AC1962" i="1"/>
  <c r="AC760" i="1"/>
  <c r="AB1267" i="1"/>
  <c r="AC1267" i="1" s="1"/>
  <c r="AB1403" i="1"/>
  <c r="AC1403" i="1" s="1"/>
  <c r="AB2179" i="1"/>
  <c r="AC398" i="1"/>
  <c r="AB1975" i="1"/>
  <c r="AC1975" i="1" s="1"/>
  <c r="AB1461" i="1"/>
  <c r="AC1461" i="1" s="1"/>
  <c r="AB748" i="1"/>
  <c r="AC748" i="1" s="1"/>
  <c r="AB463" i="1"/>
  <c r="AC463" i="1" s="1"/>
  <c r="AC190" i="1"/>
  <c r="AB2398" i="1"/>
  <c r="AB1617" i="1"/>
  <c r="AC1617" i="1" s="1"/>
  <c r="AB304" i="1"/>
  <c r="AC304" i="1" s="1"/>
  <c r="AB1200" i="1"/>
  <c r="AC1200" i="1" s="1"/>
  <c r="AB1507" i="1"/>
  <c r="AC1507" i="1" s="1"/>
  <c r="AC1990" i="1"/>
  <c r="AC156" i="1"/>
  <c r="AC2447" i="1"/>
  <c r="AB2275" i="1"/>
  <c r="AC2275" i="1" s="1"/>
  <c r="AB1351" i="1"/>
  <c r="AC1351" i="1" s="1"/>
  <c r="AB1865" i="1"/>
  <c r="AC1865" i="1" s="1"/>
  <c r="AC2478" i="1"/>
  <c r="AB1392" i="1"/>
  <c r="AB1666" i="1"/>
  <c r="AC1666" i="1" s="1"/>
  <c r="AB383" i="1"/>
  <c r="AC383" i="1" s="1"/>
  <c r="AB2292" i="1"/>
  <c r="AC2292" i="1" s="1"/>
  <c r="AB2108" i="1"/>
  <c r="AC2108" i="1" s="1"/>
  <c r="AB1998" i="1"/>
  <c r="AC1998" i="1" s="1"/>
  <c r="AB65" i="1"/>
  <c r="AC65" i="1" s="1"/>
  <c r="AC1591" i="1"/>
  <c r="AB2014" i="1"/>
  <c r="AC2014" i="1" s="1"/>
  <c r="AC125" i="1"/>
  <c r="AB2233" i="1"/>
  <c r="AC2233" i="1" s="1"/>
  <c r="AB1834" i="1"/>
  <c r="AC1834" i="1" s="1"/>
  <c r="AB1728" i="1"/>
  <c r="AC1598" i="1"/>
  <c r="AB1324" i="1"/>
  <c r="AC1324" i="1" s="1"/>
  <c r="AB1560" i="1"/>
  <c r="AC1560" i="1" s="1"/>
  <c r="AC2486" i="1"/>
  <c r="AB2042" i="1"/>
  <c r="AB1771" i="1"/>
  <c r="AC1771" i="1" s="1"/>
  <c r="AB746" i="1"/>
  <c r="AC746" i="1" s="1"/>
  <c r="AB1926" i="1"/>
  <c r="AC1926" i="1" s="1"/>
  <c r="AB694" i="1"/>
  <c r="AC694" i="1" s="1"/>
  <c r="AB2104" i="1"/>
  <c r="AC2104" i="1" s="1"/>
  <c r="AC1955" i="1"/>
  <c r="AB1079" i="1"/>
  <c r="AB1318" i="1"/>
  <c r="AC1318" i="1" s="1"/>
  <c r="AB2364" i="1"/>
  <c r="AC2364" i="1" s="1"/>
  <c r="AB426" i="1"/>
  <c r="AB2099" i="1"/>
  <c r="AC2099" i="1" s="1"/>
  <c r="AB1981" i="1"/>
  <c r="AB548" i="1"/>
  <c r="AC548" i="1" s="1"/>
  <c r="AB2312" i="1"/>
  <c r="AB77" i="1"/>
  <c r="AC77" i="1" s="1"/>
  <c r="AC813" i="1"/>
  <c r="AB1370" i="1"/>
  <c r="AC1370" i="1" s="1"/>
  <c r="AB1696" i="1"/>
  <c r="AC1696" i="1" s="1"/>
  <c r="AB17" i="1"/>
  <c r="AB478" i="1"/>
  <c r="AC478" i="1" s="1"/>
  <c r="AB2329" i="1"/>
  <c r="AC2329" i="1" s="1"/>
  <c r="AB407" i="1"/>
  <c r="AB1632" i="1"/>
  <c r="AB2501" i="1"/>
  <c r="AB1594" i="1"/>
  <c r="AC1594" i="1" s="1"/>
  <c r="AB197" i="1"/>
  <c r="AC197" i="1" s="1"/>
  <c r="AB2056" i="1"/>
  <c r="AC2056" i="1" s="1"/>
  <c r="AB1246" i="1"/>
  <c r="AC1246" i="1" s="1"/>
  <c r="AB1689" i="1"/>
  <c r="AC1689" i="1" s="1"/>
  <c r="AB1712" i="1"/>
  <c r="AC1712" i="1" s="1"/>
  <c r="AC2297" i="1"/>
  <c r="AB1644" i="1"/>
  <c r="AC1644" i="1" s="1"/>
  <c r="AB1580" i="1"/>
  <c r="AC1580" i="1" s="1"/>
  <c r="AB2087" i="1"/>
  <c r="AC2066" i="1"/>
  <c r="AC1781" i="1"/>
  <c r="AB1023" i="1"/>
  <c r="AC1023" i="1" s="1"/>
  <c r="AB1713" i="1"/>
  <c r="AC1713" i="1" s="1"/>
  <c r="AB1843" i="1"/>
  <c r="AC1843" i="1" s="1"/>
  <c r="AB2467" i="1"/>
  <c r="AC1257" i="1"/>
  <c r="AB1151" i="1"/>
  <c r="AC1151" i="1" s="1"/>
  <c r="AB2168" i="1"/>
  <c r="AC2168" i="1" s="1"/>
  <c r="AB1132" i="1"/>
  <c r="AC1132" i="1" s="1"/>
  <c r="AC1453" i="1"/>
  <c r="AB2416" i="1"/>
  <c r="AB663" i="1"/>
  <c r="AC663" i="1" s="1"/>
  <c r="AB1190" i="1"/>
  <c r="AC1190" i="1" s="1"/>
  <c r="AC2424" i="1"/>
  <c r="AB1118" i="1"/>
  <c r="AC1118" i="1" s="1"/>
  <c r="AB2000" i="1"/>
  <c r="AC2000" i="1" s="1"/>
  <c r="AC2293" i="1"/>
  <c r="AB792" i="1"/>
  <c r="AC792" i="1" s="1"/>
  <c r="AC1443" i="1"/>
  <c r="AB1358" i="1"/>
  <c r="AC1358" i="1" s="1"/>
  <c r="AB751" i="1"/>
  <c r="AC751" i="1" s="1"/>
  <c r="AB2091" i="1"/>
  <c r="AC2091" i="1" s="1"/>
  <c r="AB470" i="1"/>
  <c r="AC470" i="1" s="1"/>
  <c r="AB2445" i="1"/>
  <c r="AC2445" i="1" s="1"/>
  <c r="AB676" i="1"/>
  <c r="AC676" i="1" s="1"/>
  <c r="AC110" i="1"/>
  <c r="AB552" i="1"/>
  <c r="AC552" i="1" s="1"/>
  <c r="AB381" i="1"/>
  <c r="AC381" i="1" s="1"/>
  <c r="AC242" i="1"/>
  <c r="AB1263" i="1"/>
  <c r="AC1263" i="1" s="1"/>
  <c r="AC698" i="1"/>
  <c r="AB499" i="1"/>
  <c r="AC499" i="1" s="1"/>
  <c r="AB2440" i="1"/>
  <c r="AC2440" i="1" s="1"/>
  <c r="AB1881" i="1"/>
  <c r="AC1117" i="1"/>
  <c r="AB2172" i="1"/>
  <c r="AB2234" i="1"/>
  <c r="AC2234" i="1" s="1"/>
  <c r="AB183" i="1"/>
  <c r="AC183" i="1" s="1"/>
  <c r="AB82" i="1"/>
  <c r="AC82" i="1" s="1"/>
  <c r="AB1830" i="1"/>
  <c r="AC1830" i="1" s="1"/>
  <c r="AB1145" i="1"/>
  <c r="AB632" i="1"/>
  <c r="AC632" i="1" s="1"/>
  <c r="AC2034" i="1"/>
  <c r="AB279" i="1"/>
  <c r="AC279" i="1" s="1"/>
  <c r="AC389" i="1"/>
  <c r="AB228" i="1"/>
  <c r="AC228" i="1" s="1"/>
  <c r="AB750" i="1"/>
  <c r="AC750" i="1" s="1"/>
  <c r="AB1892" i="1"/>
  <c r="AB954" i="1"/>
  <c r="AC954" i="1" s="1"/>
  <c r="AB2133" i="1"/>
  <c r="AC2133" i="1" s="1"/>
  <c r="AB1150" i="1"/>
  <c r="AC1150" i="1" s="1"/>
  <c r="AC1608" i="1"/>
  <c r="AC2337" i="1"/>
  <c r="AB1458" i="1"/>
  <c r="AC1458" i="1" s="1"/>
  <c r="AC901" i="1"/>
  <c r="AB144" i="1"/>
  <c r="AC144" i="1" s="1"/>
  <c r="AB215" i="1"/>
  <c r="AC215" i="1" s="1"/>
  <c r="AB149" i="1"/>
  <c r="AC149" i="1" s="1"/>
  <c r="AB1378" i="1"/>
  <c r="AB453" i="1"/>
  <c r="AC453" i="1" s="1"/>
  <c r="AB1953" i="1"/>
  <c r="AC1953" i="1" s="1"/>
  <c r="AB1657" i="1"/>
  <c r="AC1657" i="1" s="1"/>
  <c r="AB1721" i="1"/>
  <c r="AC1721" i="1" s="1"/>
  <c r="AB593" i="1"/>
  <c r="AC593" i="1" s="1"/>
  <c r="AB339" i="1"/>
  <c r="AC339" i="1" s="1"/>
  <c r="AB1380" i="1"/>
  <c r="AC1380" i="1" s="1"/>
  <c r="AB396" i="1"/>
  <c r="AC396" i="1" s="1"/>
  <c r="AB1484" i="1"/>
  <c r="AC1484" i="1" s="1"/>
  <c r="AB1868" i="1"/>
  <c r="AC1868" i="1" s="1"/>
  <c r="AC1185" i="1"/>
  <c r="AC2232" i="1"/>
  <c r="AB1951" i="1"/>
  <c r="AC1951" i="1" s="1"/>
  <c r="AB779" i="1"/>
  <c r="AC779" i="1" s="1"/>
  <c r="AC1720" i="1"/>
  <c r="AC530" i="1"/>
  <c r="AB1757" i="1"/>
  <c r="AC1757" i="1" s="1"/>
  <c r="AB1420" i="1"/>
  <c r="AB747" i="1"/>
  <c r="AC747" i="1" s="1"/>
  <c r="AC364" i="1"/>
  <c r="AC1421" i="1"/>
  <c r="AB1462" i="1"/>
  <c r="AC1170" i="1"/>
  <c r="AB2503" i="1"/>
  <c r="AC2503" i="1" s="1"/>
  <c r="AB1426" i="1"/>
  <c r="AC1426" i="1" s="1"/>
  <c r="AB512" i="1"/>
  <c r="AC512" i="1" s="1"/>
  <c r="AC1347" i="1"/>
  <c r="AB1474" i="1"/>
  <c r="AC1474" i="1" s="1"/>
  <c r="AB2205" i="1"/>
  <c r="AC2205" i="1" s="1"/>
  <c r="AC58" i="1"/>
  <c r="AB2443" i="1"/>
  <c r="AC2443" i="1" s="1"/>
  <c r="AB570" i="1"/>
  <c r="AC570" i="1" s="1"/>
  <c r="AB267" i="1"/>
  <c r="AC267" i="1" s="1"/>
  <c r="AC1856" i="1"/>
  <c r="AB1923" i="1"/>
  <c r="AC1923" i="1" s="1"/>
  <c r="AB2433" i="1"/>
  <c r="AC2433" i="1" s="1"/>
  <c r="AB1451" i="1"/>
  <c r="AC1451" i="1" s="1"/>
  <c r="AB656" i="1"/>
  <c r="AC656" i="1" s="1"/>
  <c r="AB798" i="1"/>
  <c r="AC798" i="1" s="1"/>
  <c r="AB367" i="1"/>
  <c r="AC367" i="1" s="1"/>
  <c r="AB1714" i="1"/>
  <c r="AC1714" i="1" s="1"/>
  <c r="AB766" i="1"/>
  <c r="AC2457" i="1"/>
  <c r="AB93" i="1"/>
  <c r="AC93" i="1" s="1"/>
  <c r="AB1155" i="1"/>
  <c r="AC1155" i="1" s="1"/>
  <c r="AB997" i="1"/>
  <c r="AC86" i="1"/>
  <c r="AB2170" i="1"/>
  <c r="AC201" i="1"/>
  <c r="AB1085" i="1"/>
  <c r="AC1085" i="1" s="1"/>
  <c r="AB2020" i="1"/>
  <c r="AC2020" i="1" s="1"/>
  <c r="AC2096" i="1"/>
  <c r="AB2435" i="1"/>
  <c r="AB1486" i="1"/>
  <c r="AB1050" i="1"/>
  <c r="AC1050" i="1" s="1"/>
  <c r="AB2316" i="1"/>
  <c r="AC2316" i="1" s="1"/>
  <c r="AB2318" i="1"/>
  <c r="AC2318" i="1" s="1"/>
  <c r="AC268" i="1"/>
  <c r="AB961" i="1"/>
  <c r="AB450" i="1"/>
  <c r="AC450" i="1" s="1"/>
  <c r="AB1509" i="1"/>
  <c r="AC1509" i="1" s="1"/>
  <c r="AB1060" i="1"/>
  <c r="AB1285" i="1"/>
  <c r="AC1285" i="1" s="1"/>
  <c r="AB2037" i="1"/>
  <c r="AC2037" i="1" s="1"/>
  <c r="AC2186" i="1"/>
  <c r="AC308" i="1"/>
  <c r="AC670" i="1"/>
  <c r="AB2054" i="1"/>
  <c r="AC2054" i="1" s="1"/>
  <c r="AB1249" i="1"/>
  <c r="AC1249" i="1" s="1"/>
  <c r="AC1224" i="1"/>
  <c r="AB2019" i="1"/>
  <c r="AC2019" i="1" s="1"/>
  <c r="AC306" i="1"/>
  <c r="AB1063" i="1"/>
  <c r="AC1063" i="1" s="1"/>
  <c r="AB733" i="1"/>
  <c r="AB1444" i="1"/>
  <c r="AC1444" i="1" s="1"/>
  <c r="AB1756" i="1"/>
  <c r="AC1756" i="1" s="1"/>
  <c r="AB474" i="1"/>
  <c r="AB2002" i="1"/>
  <c r="AC2002" i="1" s="1"/>
  <c r="AC970" i="1"/>
  <c r="AB610" i="1"/>
  <c r="AC610" i="1" s="1"/>
  <c r="AB959" i="1"/>
  <c r="AC959" i="1" s="1"/>
  <c r="AB951" i="1"/>
  <c r="AC951" i="1" s="1"/>
  <c r="AB97" i="1"/>
  <c r="AC97" i="1" s="1"/>
  <c r="AB906" i="1"/>
  <c r="AC906" i="1" s="1"/>
  <c r="AB136" i="1"/>
  <c r="AC2501" i="1"/>
  <c r="AB2477" i="1"/>
  <c r="AC2477" i="1" s="1"/>
  <c r="AB706" i="1"/>
  <c r="AC706" i="1" s="1"/>
  <c r="AB993" i="1"/>
  <c r="AC993" i="1" s="1"/>
  <c r="AB254" i="1"/>
  <c r="AC254" i="1" s="1"/>
  <c r="AC33" i="1"/>
  <c r="AB2107" i="1"/>
  <c r="AC2107" i="1" s="1"/>
  <c r="AC1078" i="1"/>
  <c r="AB2286" i="1"/>
  <c r="AB1870" i="1"/>
  <c r="AC1870" i="1" s="1"/>
  <c r="AC1307" i="1"/>
  <c r="AC220" i="1"/>
  <c r="AB313" i="1"/>
  <c r="AC313" i="1" s="1"/>
  <c r="AB1286" i="1"/>
  <c r="AC1286" i="1" s="1"/>
  <c r="AB1371" i="1"/>
  <c r="AC1371" i="1" s="1"/>
  <c r="AC1417" i="1"/>
  <c r="AC2204" i="1"/>
  <c r="AC919" i="1"/>
  <c r="AB1031" i="1"/>
  <c r="AC1031" i="1" s="1"/>
  <c r="AB584" i="1"/>
  <c r="AC584" i="1" s="1"/>
  <c r="AC410" i="1"/>
  <c r="AB1068" i="1"/>
  <c r="AC1068" i="1" s="1"/>
  <c r="AB700" i="1"/>
  <c r="AC700" i="1" s="1"/>
  <c r="AB547" i="1"/>
  <c r="AC1459" i="1"/>
  <c r="AB517" i="1"/>
  <c r="AC517" i="1" s="1"/>
  <c r="AB122" i="1"/>
  <c r="AC122" i="1" s="1"/>
  <c r="AC2306" i="1"/>
  <c r="AB515" i="1"/>
  <c r="AC515" i="1" s="1"/>
  <c r="AB2181" i="1"/>
  <c r="AC2181" i="1" s="1"/>
  <c r="AC323" i="1"/>
  <c r="AB2341" i="1"/>
  <c r="AC2341" i="1" s="1"/>
  <c r="AC2342" i="1"/>
  <c r="AB771" i="1"/>
  <c r="AC771" i="1" s="1"/>
  <c r="AB130" i="1"/>
  <c r="AC130" i="1" s="1"/>
  <c r="AC2070" i="1"/>
  <c r="AC1021" i="1"/>
  <c r="AC2190" i="1"/>
  <c r="AB1311" i="1"/>
  <c r="AC1311" i="1" s="1"/>
  <c r="AB2072" i="1"/>
  <c r="AB560" i="1"/>
  <c r="AC560" i="1" s="1"/>
  <c r="AB2082" i="1"/>
  <c r="AC2082" i="1" s="1"/>
  <c r="AB1331" i="1"/>
  <c r="AC1331" i="1" s="1"/>
  <c r="AC1642" i="1"/>
  <c r="AB1504" i="1"/>
  <c r="AC1504" i="1" s="1"/>
  <c r="AB1705" i="1"/>
  <c r="AC1705" i="1" s="1"/>
  <c r="AB913" i="1"/>
  <c r="AC1112" i="1"/>
  <c r="AB1891" i="1"/>
  <c r="AC1891" i="1" s="1"/>
  <c r="AB317" i="1"/>
  <c r="AC317" i="1" s="1"/>
  <c r="AB863" i="1"/>
  <c r="AC863" i="1" s="1"/>
  <c r="AC1334" i="1"/>
  <c r="AC2203" i="1"/>
  <c r="AC1445" i="1"/>
  <c r="AB1631" i="1"/>
  <c r="AC1631" i="1" s="1"/>
  <c r="AC735" i="1"/>
  <c r="AC533" i="1"/>
  <c r="AC432" i="1"/>
  <c r="AC324" i="1"/>
  <c r="AB1755" i="1"/>
  <c r="AC1755" i="1" s="1"/>
  <c r="AC814" i="1"/>
  <c r="AB1018" i="1"/>
  <c r="AC1018" i="1" s="1"/>
  <c r="AB1678" i="1"/>
  <c r="AC2504" i="1"/>
  <c r="AC1972" i="1"/>
  <c r="AC1566" i="1"/>
  <c r="AB285" i="1"/>
  <c r="AC285" i="1" s="1"/>
  <c r="AB711" i="1"/>
  <c r="AC711" i="1" s="1"/>
  <c r="AB1270" i="1"/>
  <c r="AC1270" i="1" s="1"/>
  <c r="AB1457" i="1"/>
  <c r="AC1457" i="1" s="1"/>
  <c r="AC2264" i="1"/>
  <c r="AC1213" i="1"/>
  <c r="AC2372" i="1"/>
  <c r="AB524" i="1"/>
  <c r="AC524" i="1" s="1"/>
  <c r="AB946" i="1"/>
  <c r="AB1648" i="1"/>
  <c r="AC1648" i="1" s="1"/>
  <c r="AC950" i="1"/>
  <c r="AC2212" i="1"/>
  <c r="AC589" i="1"/>
  <c r="AC2187" i="1"/>
  <c r="AB2161" i="1"/>
  <c r="AC2161" i="1" s="1"/>
  <c r="AB41" i="1"/>
  <c r="AC41" i="1" s="1"/>
  <c r="AB1614" i="1"/>
  <c r="AC1614" i="1" s="1"/>
  <c r="AC1108" i="1"/>
  <c r="AC774" i="1"/>
  <c r="AB309" i="1"/>
  <c r="AC309" i="1" s="1"/>
  <c r="AB175" i="1"/>
  <c r="AC175" i="1" s="1"/>
  <c r="AC998" i="1"/>
  <c r="AB1032" i="1"/>
  <c r="AC1032" i="1" s="1"/>
  <c r="AC1135" i="1"/>
  <c r="AC2294" i="1"/>
  <c r="AB781" i="1"/>
  <c r="AC781" i="1" s="1"/>
  <c r="AC1222" i="1"/>
  <c r="AB971" i="1"/>
  <c r="AC971" i="1" s="1"/>
  <c r="AB2417" i="1"/>
  <c r="AC2417" i="1" s="1"/>
  <c r="AB2492" i="1"/>
  <c r="AC2492" i="1" s="1"/>
  <c r="AC2410" i="1"/>
  <c r="AC2263" i="1"/>
  <c r="AB492" i="1"/>
  <c r="AC492" i="1" s="1"/>
  <c r="AB754" i="1"/>
  <c r="AC754" i="1" s="1"/>
  <c r="AC1308" i="1"/>
  <c r="AB2021" i="1"/>
  <c r="AB1980" i="1"/>
  <c r="AC1980" i="1" s="1"/>
  <c r="AB1146" i="1"/>
  <c r="AC1146" i="1" s="1"/>
  <c r="AB348" i="1"/>
  <c r="AC348" i="1" s="1"/>
  <c r="AB1945" i="1"/>
  <c r="AC1945" i="1" s="1"/>
  <c r="AB1498" i="1"/>
  <c r="AB1039" i="1"/>
  <c r="AC1039" i="1" s="1"/>
  <c r="AB1361" i="1"/>
  <c r="AC1361" i="1" s="1"/>
  <c r="AC889" i="1"/>
  <c r="AB2496" i="1"/>
  <c r="AC2496" i="1" s="1"/>
  <c r="AB1651" i="1"/>
  <c r="AC1651" i="1" s="1"/>
  <c r="AC1852" i="1"/>
  <c r="AC2429" i="1"/>
  <c r="AB1645" i="1"/>
  <c r="AB1338" i="1"/>
  <c r="AC1338" i="1" s="1"/>
  <c r="AC1080" i="1"/>
  <c r="AB2244" i="1"/>
  <c r="AC2244" i="1" s="1"/>
  <c r="AC1261" i="1"/>
  <c r="AB1503" i="1"/>
  <c r="AC1503" i="1" s="1"/>
  <c r="AB964" i="1"/>
  <c r="AC964" i="1" s="1"/>
  <c r="AC2080" i="1"/>
  <c r="AC412" i="1"/>
  <c r="AB917" i="1"/>
  <c r="AC597" i="1"/>
  <c r="AB789" i="1"/>
  <c r="AB1895" i="1"/>
  <c r="AC1895" i="1" s="1"/>
  <c r="AC623" i="1"/>
  <c r="AB1999" i="1"/>
  <c r="AC1999" i="1" s="1"/>
  <c r="AB1769" i="1"/>
  <c r="AC1769" i="1" s="1"/>
  <c r="AC888" i="1"/>
  <c r="AC1082" i="1"/>
  <c r="AC869" i="1"/>
  <c r="AB1677" i="1"/>
  <c r="AC1677" i="1" s="1"/>
  <c r="AB263" i="1"/>
  <c r="AC263" i="1" s="1"/>
  <c r="AB945" i="1"/>
  <c r="AB2302" i="1"/>
  <c r="AC2302" i="1" s="1"/>
  <c r="AB206" i="1"/>
  <c r="AC206" i="1" s="1"/>
  <c r="AB1897" i="1"/>
  <c r="AC1897" i="1" s="1"/>
  <c r="AB461" i="1"/>
  <c r="AC461" i="1" s="1"/>
  <c r="AB2155" i="1"/>
  <c r="AC2155" i="1" s="1"/>
  <c r="AB99" i="1"/>
  <c r="AC99" i="1" s="1"/>
  <c r="AB1765" i="1"/>
  <c r="AC1765" i="1" s="1"/>
  <c r="AB2194" i="1"/>
  <c r="AC2194" i="1" s="1"/>
  <c r="AC587" i="1"/>
  <c r="AC1766" i="1"/>
  <c r="AB1825" i="1"/>
  <c r="AC1825" i="1" s="1"/>
  <c r="AB1328" i="1"/>
  <c r="AB1196" i="1"/>
  <c r="AC1196" i="1" s="1"/>
  <c r="AB38" i="1"/>
  <c r="AC38" i="1" s="1"/>
  <c r="AB162" i="1"/>
  <c r="AC162" i="1" s="1"/>
  <c r="AB1376" i="1"/>
  <c r="AC1376" i="1" s="1"/>
  <c r="AC1414" i="1"/>
  <c r="AB688" i="1"/>
  <c r="AC222" i="1"/>
  <c r="AB2068" i="1"/>
  <c r="AC2068" i="1" s="1"/>
  <c r="AC241" i="1"/>
  <c r="AB1427" i="1"/>
  <c r="AC1427" i="1" s="1"/>
  <c r="AB358" i="1"/>
  <c r="AC358" i="1" s="1"/>
  <c r="AC729" i="1"/>
  <c r="AC752" i="1"/>
  <c r="AB440" i="1"/>
  <c r="AC440" i="1" s="1"/>
  <c r="AB2510" i="1"/>
  <c r="AC2510" i="1" s="1"/>
  <c r="AB1635" i="1"/>
  <c r="AC1635" i="1" s="1"/>
  <c r="AB1221" i="1"/>
  <c r="AC1221" i="1" s="1"/>
  <c r="AB2303" i="1"/>
  <c r="AC2303" i="1" s="1"/>
  <c r="AB233" i="1"/>
  <c r="AC233" i="1" s="1"/>
  <c r="AB1015" i="1"/>
  <c r="AB628" i="1"/>
  <c r="AC628" i="1" s="1"/>
  <c r="AB2388" i="1"/>
  <c r="AC2388" i="1" s="1"/>
  <c r="AC426" i="1"/>
  <c r="AB299" i="1"/>
  <c r="AC299" i="1" s="1"/>
  <c r="AB1702" i="1"/>
  <c r="AC1702" i="1" s="1"/>
  <c r="AB2385" i="1"/>
  <c r="AC2385" i="1" s="1"/>
  <c r="AC532" i="1"/>
  <c r="AB2315" i="1"/>
  <c r="AC2315" i="1" s="1"/>
  <c r="AB1710" i="1"/>
  <c r="AB1921" i="1"/>
  <c r="AC1921" i="1" s="1"/>
  <c r="AB677" i="1"/>
  <c r="AC677" i="1" s="1"/>
  <c r="AB1734" i="1"/>
  <c r="AC1734" i="1" s="1"/>
  <c r="AB866" i="1"/>
  <c r="AC866" i="1" s="1"/>
  <c r="AB1096" i="1"/>
  <c r="AC1096" i="1" s="1"/>
  <c r="AC2241" i="1"/>
  <c r="AB1228" i="1"/>
  <c r="AC1228" i="1" s="1"/>
  <c r="AB1375" i="1"/>
  <c r="AC1375" i="1" s="1"/>
  <c r="AB1232" i="1"/>
  <c r="AC1232" i="1" s="1"/>
  <c r="AC2356" i="1"/>
  <c r="AB2481" i="1"/>
  <c r="AC2481" i="1" s="1"/>
  <c r="AB2332" i="1"/>
  <c r="AC2332" i="1" s="1"/>
  <c r="AB764" i="1"/>
  <c r="AC764" i="1" s="1"/>
  <c r="AB2422" i="1"/>
  <c r="AC2422" i="1" s="1"/>
  <c r="AC1321" i="1"/>
  <c r="AB2365" i="1"/>
  <c r="AC2365" i="1" s="1"/>
  <c r="AC1260" i="1"/>
  <c r="AC1722" i="1"/>
  <c r="AC503" i="1"/>
  <c r="AB302" i="1"/>
  <c r="AC302" i="1" s="1"/>
  <c r="AC1333" i="1"/>
  <c r="AC608" i="1"/>
  <c r="AC1540" i="1"/>
  <c r="AC2336" i="1"/>
  <c r="AB2198" i="1"/>
  <c r="AC2198" i="1" s="1"/>
  <c r="AB1319" i="1"/>
  <c r="AC1319" i="1" s="1"/>
  <c r="AC1191" i="1"/>
  <c r="AC452" i="1"/>
  <c r="AC1889" i="1"/>
  <c r="AB2036" i="1"/>
  <c r="AC2036" i="1" s="1"/>
  <c r="AC1939" i="1"/>
  <c r="AC1546" i="1"/>
  <c r="AB840" i="1"/>
  <c r="AC840" i="1" s="1"/>
  <c r="AB213" i="1"/>
  <c r="AC213" i="1" s="1"/>
  <c r="AB1177" i="1"/>
  <c r="AC1177" i="1" s="1"/>
  <c r="AB1814" i="1"/>
  <c r="AC1814" i="1" s="1"/>
  <c r="AB878" i="1"/>
  <c r="AC878" i="1" s="1"/>
  <c r="AB1508" i="1"/>
  <c r="AB2324" i="1"/>
  <c r="AC2324" i="1" s="1"/>
  <c r="AC1628" i="1"/>
  <c r="AB1475" i="1"/>
  <c r="AC1475" i="1" s="1"/>
  <c r="AB2369" i="1"/>
  <c r="AC2369" i="1" s="1"/>
  <c r="AC693" i="1"/>
  <c r="AB673" i="1"/>
  <c r="AC673" i="1" s="1"/>
  <c r="AC1226" i="1"/>
  <c r="AB1806" i="1"/>
  <c r="AC1806" i="1" s="1"/>
  <c r="AC769" i="1"/>
  <c r="AB274" i="1"/>
  <c r="AC274" i="1" s="1"/>
  <c r="AB1000" i="1"/>
  <c r="AB341" i="1"/>
  <c r="AB845" i="1"/>
  <c r="AC845" i="1" s="1"/>
  <c r="AB1976" i="1"/>
  <c r="AC1976" i="1" s="1"/>
  <c r="AC622" i="1"/>
  <c r="AB1571" i="1"/>
  <c r="AC1571" i="1" s="1"/>
  <c r="AC629" i="1"/>
  <c r="AC258" i="1"/>
  <c r="AB2343" i="1"/>
  <c r="AC2343" i="1" s="1"/>
  <c r="AC1919" i="1"/>
  <c r="AB1442" i="1"/>
  <c r="AC1442" i="1" s="1"/>
  <c r="AB1142" i="1"/>
  <c r="AC1139" i="1"/>
  <c r="AB2028" i="1"/>
  <c r="AC2028" i="1" s="1"/>
  <c r="AB1467" i="1"/>
  <c r="AC1467" i="1" s="1"/>
  <c r="AB784" i="1"/>
  <c r="AC784" i="1" s="1"/>
  <c r="AB2326" i="1"/>
  <c r="AC2326" i="1" s="1"/>
  <c r="AB1711" i="1"/>
  <c r="AC1711" i="1" s="1"/>
  <c r="AB1131" i="1"/>
  <c r="AC1131" i="1" s="1"/>
  <c r="AB408" i="1"/>
  <c r="AC408" i="1" s="1"/>
  <c r="AC1915" i="1"/>
  <c r="AC1450" i="1"/>
  <c r="AC1003" i="1"/>
  <c r="AB9" i="1"/>
  <c r="AC9" i="1" s="1"/>
  <c r="AB601" i="1"/>
  <c r="AC601" i="1" s="1"/>
  <c r="AB1099" i="1"/>
  <c r="AC1099" i="1" s="1"/>
  <c r="AB265" i="1"/>
  <c r="AC265" i="1" s="1"/>
  <c r="AC1553" i="1"/>
  <c r="AB40" i="1"/>
  <c r="AC40" i="1" s="1"/>
  <c r="AB1709" i="1"/>
  <c r="AC1709" i="1" s="1"/>
  <c r="AC32" i="1"/>
  <c r="AB1565" i="1"/>
  <c r="AC1565" i="1" s="1"/>
  <c r="AC588" i="1"/>
  <c r="AB1210" i="1"/>
  <c r="AC1210" i="1" s="1"/>
  <c r="AB73" i="1"/>
  <c r="AC73" i="1" s="1"/>
  <c r="AC2179" i="1"/>
  <c r="AC542" i="1"/>
  <c r="AC523" i="1"/>
  <c r="AC749" i="1"/>
  <c r="AB899" i="1"/>
  <c r="AC899" i="1" s="1"/>
  <c r="AB2165" i="1"/>
  <c r="AC2165" i="1" s="1"/>
  <c r="AC662" i="1"/>
  <c r="AB2094" i="1"/>
  <c r="AC2094" i="1" s="1"/>
  <c r="AB1123" i="1"/>
  <c r="AC1123" i="1" s="1"/>
  <c r="AC595" i="1"/>
  <c r="AC1042" i="1"/>
  <c r="AB966" i="1"/>
  <c r="AB1220" i="1"/>
  <c r="AC1220" i="1" s="1"/>
  <c r="AB207" i="1"/>
  <c r="AC207" i="1" s="1"/>
  <c r="AB574" i="1"/>
  <c r="AC574" i="1" s="1"/>
  <c r="AC1685" i="1"/>
  <c r="AC1107" i="1"/>
  <c r="AB2460" i="1"/>
  <c r="AC2460" i="1" s="1"/>
  <c r="AB1288" i="1"/>
  <c r="AC1288" i="1" s="1"/>
  <c r="AB1538" i="1"/>
  <c r="AC1538" i="1" s="1"/>
  <c r="AB1612" i="1"/>
  <c r="AC1612" i="1" s="1"/>
  <c r="AB291" i="1"/>
  <c r="AC291" i="1" s="1"/>
  <c r="AB526" i="1"/>
  <c r="AC526" i="1" s="1"/>
  <c r="AC1178" i="1"/>
  <c r="AB2317" i="1"/>
  <c r="AC2317" i="1" s="1"/>
  <c r="AC2488" i="1"/>
  <c r="AB1983" i="1"/>
  <c r="AC1983" i="1" s="1"/>
  <c r="AB163" i="1"/>
  <c r="AC163" i="1" s="1"/>
  <c r="AB1207" i="1"/>
  <c r="AC1207" i="1" s="1"/>
  <c r="AC1690" i="1"/>
  <c r="AB128" i="1"/>
  <c r="AC128" i="1" s="1"/>
  <c r="AB2296" i="1"/>
  <c r="AC2296" i="1" s="1"/>
  <c r="AB64" i="1"/>
  <c r="AC64" i="1" s="1"/>
  <c r="AB56" i="1"/>
  <c r="AC56" i="1" s="1"/>
  <c r="AB780" i="1"/>
  <c r="AC780" i="1" s="1"/>
  <c r="AB2288" i="1"/>
  <c r="AC2288" i="1" s="1"/>
  <c r="AB963" i="1"/>
  <c r="AC963" i="1" s="1"/>
  <c r="AC1387" i="1"/>
  <c r="AC1070" i="1"/>
  <c r="AB1993" i="1"/>
  <c r="AC1993" i="1" s="1"/>
  <c r="AC1717" i="1"/>
  <c r="AB1077" i="1"/>
  <c r="AC1077" i="1" s="1"/>
  <c r="AB465" i="1"/>
  <c r="AC465" i="1" s="1"/>
  <c r="AC2042" i="1"/>
  <c r="AC92" i="1"/>
  <c r="AB795" i="1"/>
  <c r="AC795" i="1" s="1"/>
  <c r="AC2163" i="1"/>
  <c r="AB1482" i="1"/>
  <c r="AC1482" i="1" s="1"/>
  <c r="AC1227" i="1"/>
  <c r="AC2103" i="1"/>
  <c r="AB2358" i="1"/>
  <c r="AC2358" i="1" s="1"/>
  <c r="AC2106" i="1"/>
  <c r="AB42" i="1"/>
  <c r="AC42" i="1" s="1"/>
  <c r="AB712" i="1"/>
  <c r="AC2223" i="1"/>
  <c r="AB1719" i="1"/>
  <c r="AC1719" i="1" s="1"/>
  <c r="AB2015" i="1"/>
  <c r="AC2015" i="1" s="1"/>
  <c r="AB1698" i="1"/>
  <c r="AC1698" i="1" s="1"/>
  <c r="AB21" i="1"/>
  <c r="AC21" i="1" s="1"/>
  <c r="AB282" i="1"/>
  <c r="AC282" i="1" s="1"/>
  <c r="AB1916" i="1"/>
  <c r="AC1916" i="1" s="1"/>
  <c r="AC704" i="1"/>
  <c r="AB1119" i="1"/>
  <c r="AC1119" i="1" s="1"/>
  <c r="AB1836" i="1"/>
  <c r="AC1836" i="1" s="1"/>
  <c r="AB2323" i="1"/>
  <c r="AC2323" i="1" s="1"/>
  <c r="AB2112" i="1"/>
  <c r="AB1741" i="1"/>
  <c r="AB2130" i="1"/>
  <c r="AC2130" i="1" s="1"/>
  <c r="AB135" i="1"/>
  <c r="AC135" i="1" s="1"/>
  <c r="AC2271" i="1"/>
  <c r="AC631" i="1"/>
  <c r="AB488" i="1"/>
  <c r="AC488" i="1" s="1"/>
  <c r="AB2124" i="1"/>
  <c r="AC2124" i="1" s="1"/>
  <c r="AC1092" i="1"/>
  <c r="AB481" i="1"/>
  <c r="AC481" i="1" s="1"/>
  <c r="AC793" i="1"/>
  <c r="AC1133" i="1"/>
  <c r="AC2156" i="1"/>
  <c r="AB328" i="1"/>
  <c r="AC328" i="1" s="1"/>
  <c r="AB657" i="1"/>
  <c r="AC657" i="1" s="1"/>
  <c r="AB2192" i="1"/>
  <c r="AC2192" i="1" s="1"/>
  <c r="AC1409" i="1"/>
  <c r="AB1202" i="1"/>
  <c r="AC1202" i="1" s="1"/>
  <c r="AC2484" i="1"/>
  <c r="AC1093" i="1"/>
  <c r="AC330" i="1"/>
  <c r="AC2394" i="1"/>
  <c r="AC1706" i="1"/>
  <c r="AC547" i="1"/>
  <c r="AB667" i="1"/>
  <c r="AC667" i="1" s="1"/>
  <c r="AC1555" i="1"/>
  <c r="AB2048" i="1"/>
  <c r="AC2048" i="1" s="1"/>
  <c r="AB572" i="1"/>
  <c r="AC572" i="1" s="1"/>
  <c r="AC421" i="1"/>
  <c r="AB1168" i="1"/>
  <c r="AC1168" i="1" s="1"/>
  <c r="AB2083" i="1"/>
  <c r="AC2083" i="1" s="1"/>
  <c r="AC1237" i="1"/>
  <c r="AB1016" i="1"/>
  <c r="AC1016" i="1" s="1"/>
  <c r="AB2151" i="1"/>
  <c r="AC2151" i="1" s="1"/>
  <c r="AC2467" i="1"/>
  <c r="AB2031" i="1"/>
  <c r="AC2031" i="1" s="1"/>
  <c r="AC2490" i="1"/>
  <c r="AC791" i="1"/>
  <c r="AC1695" i="1"/>
  <c r="AC2021" i="1"/>
  <c r="AC2050" i="1"/>
  <c r="AC94" i="1"/>
  <c r="AB1081" i="1"/>
  <c r="AC1081" i="1" s="1"/>
  <c r="AC294" i="1"/>
  <c r="AC2127" i="1"/>
  <c r="AB376" i="1"/>
  <c r="AC376" i="1" s="1"/>
  <c r="AC2072" i="1"/>
  <c r="AB1287" i="1"/>
  <c r="AC1287" i="1" s="1"/>
  <c r="AC1466" i="1"/>
  <c r="AC789" i="1"/>
  <c r="AB1488" i="1"/>
  <c r="AC1488" i="1" s="1"/>
  <c r="AB986" i="1"/>
  <c r="AC986" i="1" s="1"/>
  <c r="AB1217" i="1"/>
  <c r="AC1217" i="1" s="1"/>
  <c r="AB1954" i="1"/>
  <c r="AC1954" i="1" s="1"/>
  <c r="AB626" i="1"/>
  <c r="AC626" i="1" s="1"/>
  <c r="AB247" i="1"/>
  <c r="AC247" i="1" s="1"/>
  <c r="AB617" i="1"/>
  <c r="AC617" i="1" s="1"/>
  <c r="AC762" i="1"/>
  <c r="AC921" i="1"/>
  <c r="AB948" i="1"/>
  <c r="AC948" i="1" s="1"/>
  <c r="AB1934" i="1"/>
  <c r="AC1934" i="1" s="1"/>
  <c r="AB350" i="1"/>
  <c r="AC350" i="1" s="1"/>
  <c r="AB1992" i="1"/>
  <c r="AB1531" i="1"/>
  <c r="AC1531" i="1" s="1"/>
  <c r="AB406" i="1"/>
  <c r="AC406" i="1" s="1"/>
  <c r="AB272" i="1"/>
  <c r="AC272" i="1" s="1"/>
  <c r="AC2150" i="1"/>
  <c r="AB534" i="1"/>
  <c r="AC534" i="1" s="1"/>
  <c r="AC1315" i="1"/>
  <c r="AB391" i="1"/>
  <c r="AC391" i="1" s="1"/>
  <c r="AB2069" i="1"/>
  <c r="AC2069" i="1" s="1"/>
  <c r="AC2387" i="1"/>
  <c r="AB22" i="1"/>
  <c r="AC22" i="1" s="1"/>
  <c r="AB2101" i="1"/>
  <c r="AC2101" i="1" s="1"/>
  <c r="AB2272" i="1"/>
  <c r="AC2272" i="1" s="1"/>
  <c r="AC1407" i="1"/>
  <c r="AC2065" i="1"/>
  <c r="AB538" i="1"/>
  <c r="AB2482" i="1"/>
  <c r="AC2482" i="1" s="1"/>
  <c r="AB57" i="1"/>
  <c r="AC57" i="1" s="1"/>
  <c r="AB1390" i="1"/>
  <c r="AC1390" i="1" s="1"/>
  <c r="AC1586" i="1"/>
  <c r="AC1884" i="1"/>
  <c r="AB939" i="1"/>
  <c r="AC939" i="1" s="1"/>
  <c r="AC509" i="1"/>
  <c r="AC1623" i="1"/>
  <c r="AB1957" i="1"/>
  <c r="AC1957" i="1" s="1"/>
  <c r="AB187" i="1"/>
  <c r="AC187" i="1" s="1"/>
  <c r="AB559" i="1"/>
  <c r="AC559" i="1" s="1"/>
  <c r="AB2346" i="1"/>
  <c r="AC2346" i="1" s="1"/>
  <c r="AB107" i="1"/>
  <c r="AC107" i="1" s="1"/>
  <c r="AC612" i="1"/>
  <c r="AC165" i="1"/>
  <c r="AB1440" i="1"/>
  <c r="AC1440" i="1" s="1"/>
  <c r="AC276" i="1"/>
  <c r="AB1441" i="1"/>
  <c r="AC108" i="1"/>
  <c r="AB2117" i="1"/>
  <c r="AC1564" i="1"/>
  <c r="AB150" i="1"/>
  <c r="AC150" i="1" s="1"/>
  <c r="AB451" i="1"/>
  <c r="AC451" i="1" s="1"/>
  <c r="AB1718" i="1"/>
  <c r="AC1718" i="1" s="1"/>
  <c r="AC1378" i="1"/>
  <c r="AB438" i="1"/>
  <c r="AC438" i="1" s="1"/>
  <c r="AB1373" i="1"/>
  <c r="AB1193" i="1"/>
  <c r="AC1193" i="1" s="1"/>
  <c r="AB1875" i="1"/>
  <c r="AC1499" i="1"/>
  <c r="AB449" i="1"/>
  <c r="AC449" i="1" s="1"/>
  <c r="AB505" i="1"/>
  <c r="AB2327" i="1"/>
  <c r="AC2327" i="1" s="1"/>
  <c r="AB1574" i="1"/>
  <c r="AC1574" i="1" s="1"/>
  <c r="AB2386" i="1"/>
  <c r="AC2386" i="1" s="1"/>
  <c r="AC956" i="1"/>
  <c r="AB2493" i="1"/>
  <c r="AC2493" i="1" s="1"/>
  <c r="AC1779" i="1"/>
  <c r="AC684" i="1"/>
  <c r="AB374" i="1"/>
  <c r="AC374" i="1" s="1"/>
  <c r="AC876" i="1"/>
  <c r="AB801" i="1"/>
  <c r="AC801" i="1" s="1"/>
  <c r="AC1829" i="1"/>
  <c r="AB1550" i="1"/>
  <c r="AB1124" i="1"/>
  <c r="AC1124" i="1" s="1"/>
  <c r="AB1697" i="1"/>
  <c r="AC1697" i="1" s="1"/>
  <c r="AC596" i="1"/>
  <c r="AB104" i="1"/>
  <c r="AC104" i="1" s="1"/>
  <c r="AC838" i="1"/>
  <c r="AB1633" i="1"/>
  <c r="AC1633" i="1" s="1"/>
  <c r="AB777" i="1"/>
  <c r="AB20" i="1"/>
  <c r="AC20" i="1" s="1"/>
  <c r="AC2016" i="1"/>
  <c r="AB1795" i="1"/>
  <c r="AC1795" i="1" s="1"/>
  <c r="AB235" i="1"/>
  <c r="AC235" i="1" s="1"/>
  <c r="AC2199" i="1"/>
  <c r="AC536" i="1"/>
  <c r="AC6" i="1"/>
  <c r="AC1638" i="1"/>
  <c r="AB1360" i="1"/>
  <c r="AC1360" i="1" s="1"/>
  <c r="AC730" i="1"/>
  <c r="AB1007" i="1"/>
  <c r="AC1007" i="1" s="1"/>
  <c r="AC513" i="1"/>
  <c r="AB170" i="1"/>
  <c r="AC170" i="1" s="1"/>
  <c r="AC221" i="1"/>
  <c r="AB1808" i="1"/>
  <c r="AC1808" i="1" s="1"/>
  <c r="AB1416" i="1"/>
  <c r="AC1416" i="1" s="1"/>
  <c r="AB181" i="1"/>
  <c r="AC181" i="1" s="1"/>
  <c r="AC2247" i="1"/>
  <c r="AB377" i="1"/>
  <c r="AC377" i="1" s="1"/>
  <c r="AC2420" i="1"/>
  <c r="AB549" i="1"/>
  <c r="AC549" i="1" s="1"/>
  <c r="AB2310" i="1"/>
  <c r="AC2310" i="1" s="1"/>
  <c r="AC464" i="1"/>
  <c r="AC1328" i="1"/>
  <c r="AB205" i="1"/>
  <c r="AC205" i="1" s="1"/>
  <c r="AB2308" i="1"/>
  <c r="AC2308" i="1" s="1"/>
  <c r="AC1625" i="1"/>
  <c r="AB405" i="1"/>
  <c r="AC405" i="1" s="1"/>
  <c r="AB1437" i="1"/>
  <c r="AC1437" i="1" s="1"/>
  <c r="AB1012" i="1"/>
  <c r="AC1012" i="1" s="1"/>
  <c r="AC407" i="1"/>
  <c r="AB489" i="1"/>
  <c r="AC489" i="1" s="1"/>
  <c r="AB1297" i="1"/>
  <c r="AC1297" i="1" s="1"/>
  <c r="AC686" i="1"/>
  <c r="AB418" i="1"/>
  <c r="AC418" i="1" s="1"/>
  <c r="AB392" i="1"/>
  <c r="AC392" i="1" s="1"/>
  <c r="AB219" i="1"/>
  <c r="AC219" i="1" s="1"/>
  <c r="AC136" i="1"/>
  <c r="AB2132" i="1"/>
  <c r="AB984" i="1"/>
  <c r="AC984" i="1" s="1"/>
  <c r="AB1384" i="1"/>
  <c r="AC1384" i="1" s="1"/>
  <c r="AC2162" i="1"/>
  <c r="AB1905" i="1"/>
  <c r="AC1905" i="1" s="1"/>
  <c r="AB1186" i="1"/>
  <c r="AC1186" i="1" s="1"/>
  <c r="AC486" i="1"/>
  <c r="AB353" i="1"/>
  <c r="AB660" i="1"/>
  <c r="AC660" i="1" s="1"/>
  <c r="AB1726" i="1"/>
  <c r="AC365" i="1"/>
  <c r="AB1783" i="1"/>
  <c r="AC1783" i="1" s="1"/>
  <c r="AB329" i="1"/>
  <c r="AC329" i="1" s="1"/>
  <c r="AB995" i="1"/>
  <c r="AC995" i="1" s="1"/>
  <c r="AC401" i="1"/>
  <c r="AB2339" i="1"/>
  <c r="AB303" i="1"/>
  <c r="AC753" i="1"/>
  <c r="AB1786" i="1"/>
  <c r="AC1786" i="1" s="1"/>
  <c r="AB2173" i="1"/>
  <c r="AC2173" i="1" s="1"/>
  <c r="AB2351" i="1"/>
  <c r="AC2351" i="1" s="1"/>
  <c r="AB2183" i="1"/>
  <c r="AB1162" i="1"/>
  <c r="AC1162" i="1" s="1"/>
  <c r="AB1238" i="1"/>
  <c r="AC1238" i="1" s="1"/>
  <c r="AB105" i="1"/>
  <c r="AC105" i="1" s="1"/>
  <c r="AC1506" i="1"/>
  <c r="AC778" i="1"/>
  <c r="AB113" i="1"/>
  <c r="AC113" i="1" s="1"/>
  <c r="AC1385" i="1"/>
  <c r="AB54" i="1"/>
  <c r="AC54" i="1" s="1"/>
  <c r="AB585" i="1"/>
  <c r="AC585" i="1" s="1"/>
  <c r="AB716" i="1"/>
  <c r="AC716" i="1" s="1"/>
  <c r="AC2446" i="1"/>
  <c r="AC1930" i="1"/>
  <c r="AB724" i="1"/>
  <c r="AC724" i="1" s="1"/>
  <c r="AC1498" i="1"/>
  <c r="AC2043" i="1"/>
  <c r="AB1473" i="1"/>
  <c r="AC712" i="1"/>
  <c r="AC1462" i="1"/>
  <c r="AC710" i="1"/>
  <c r="AC1782" i="1"/>
  <c r="AB1306" i="1"/>
  <c r="AC1306" i="1" s="1"/>
  <c r="AB1593" i="1"/>
  <c r="AC1593" i="1" s="1"/>
  <c r="AB1803" i="1"/>
  <c r="AC1803" i="1" s="1"/>
  <c r="AC1181" i="1"/>
  <c r="AC1483" i="1"/>
  <c r="AC1419" i="1"/>
  <c r="AB2046" i="1"/>
  <c r="AC2046" i="1" s="1"/>
  <c r="AB1154" i="1"/>
  <c r="AC1154" i="1" s="1"/>
  <c r="AC1111" i="1"/>
  <c r="AB10" i="1"/>
  <c r="AC10" i="1" s="1"/>
  <c r="AB2075" i="1"/>
  <c r="AC2075" i="1" s="1"/>
  <c r="AB1524" i="1"/>
  <c r="AC1524" i="1" s="1"/>
  <c r="AB2191" i="1"/>
  <c r="AC2191" i="1" s="1"/>
  <c r="AB1579" i="1"/>
  <c r="AC1579" i="1" s="1"/>
  <c r="AC932" i="1"/>
  <c r="AC1629" i="1"/>
  <c r="AB853" i="1"/>
  <c r="AC853" i="1" s="1"/>
  <c r="AC1584" i="1"/>
  <c r="AB2444" i="1"/>
  <c r="AC2444" i="1" s="1"/>
  <c r="AB126" i="1"/>
  <c r="AC126" i="1" s="1"/>
  <c r="AB772" i="1"/>
  <c r="AC1777" i="1"/>
  <c r="AC475" i="1"/>
  <c r="AB1568" i="1"/>
  <c r="AC1568" i="1" s="1"/>
  <c r="AC434" i="1"/>
  <c r="AB1521" i="1"/>
  <c r="AC1521" i="1" s="1"/>
  <c r="AC341" i="1"/>
  <c r="AB820" i="1"/>
  <c r="AC820" i="1" s="1"/>
  <c r="AC527" i="1"/>
  <c r="AB290" i="1"/>
  <c r="AC290" i="1" s="1"/>
  <c r="AB1819" i="1"/>
  <c r="AC1819" i="1" s="1"/>
  <c r="AB1083" i="1"/>
  <c r="AC1508" i="1"/>
  <c r="AC685" i="1"/>
  <c r="AC245" i="1"/>
  <c r="AB1464" i="1"/>
  <c r="AC1464" i="1" s="1"/>
  <c r="AB455" i="1"/>
  <c r="AB1759" i="1"/>
  <c r="AC1759" i="1" s="1"/>
  <c r="AB2038" i="1"/>
  <c r="AC2038" i="1" s="1"/>
  <c r="AB2102" i="1"/>
  <c r="AC2102" i="1" s="1"/>
  <c r="AC1676" i="1"/>
  <c r="AB1764" i="1"/>
  <c r="AC1764" i="1" s="1"/>
  <c r="AC55" i="1"/>
  <c r="AB2255" i="1"/>
  <c r="AC2255" i="1" s="1"/>
  <c r="AC927" i="1"/>
  <c r="AB1513" i="1"/>
  <c r="AC1513" i="1" s="1"/>
  <c r="AB2119" i="1"/>
  <c r="AC2119" i="1" s="1"/>
  <c r="AB2360" i="1"/>
  <c r="AC2360" i="1" s="1"/>
  <c r="AB1138" i="1"/>
  <c r="AB2419" i="1"/>
  <c r="AC2419" i="1" s="1"/>
  <c r="AC2298" i="1"/>
  <c r="AC974" i="1"/>
  <c r="AB411" i="1"/>
  <c r="AC411" i="1" s="1"/>
  <c r="AB292" i="1"/>
  <c r="AC292" i="1" s="1"/>
  <c r="AC1817" i="1"/>
  <c r="AB2403" i="1"/>
  <c r="AB2367" i="1"/>
  <c r="AC2367" i="1" s="1"/>
  <c r="AB1054" i="1"/>
  <c r="AC1054" i="1" s="1"/>
  <c r="AC846" i="1"/>
  <c r="AB114" i="1"/>
  <c r="AC114" i="1" s="1"/>
  <c r="AB1569" i="1"/>
  <c r="AC1569" i="1" s="1"/>
  <c r="AB831" i="1"/>
  <c r="AC831" i="1" s="1"/>
  <c r="AC766" i="1"/>
  <c r="AB1861" i="1"/>
  <c r="AC1861" i="1" s="1"/>
  <c r="AB1902" i="1"/>
  <c r="AC1902" i="1" s="1"/>
  <c r="AC777" i="1"/>
  <c r="AB1223" i="1"/>
  <c r="AC1223" i="1" s="1"/>
  <c r="AB999" i="1"/>
  <c r="AC999" i="1" s="1"/>
  <c r="AC1728" i="1"/>
  <c r="AB2495" i="1"/>
  <c r="AC2495" i="1" s="1"/>
  <c r="AB1922" i="1"/>
  <c r="AC1922" i="1" s="1"/>
  <c r="AC238" i="1"/>
  <c r="AB604" i="1"/>
  <c r="AC604" i="1" s="1"/>
  <c r="AC1041" i="1"/>
  <c r="AB1590" i="1"/>
  <c r="AC1590" i="1" s="1"/>
  <c r="AC1933" i="1"/>
  <c r="AB72" i="1"/>
  <c r="AC72" i="1" s="1"/>
  <c r="AB873" i="1"/>
  <c r="AC873" i="1" s="1"/>
  <c r="AB1887" i="1"/>
  <c r="AC1887" i="1" s="1"/>
  <c r="AC1763" i="1"/>
  <c r="AB936" i="1"/>
  <c r="AC936" i="1" s="1"/>
  <c r="AC1548" i="1"/>
  <c r="AB112" i="1"/>
  <c r="AB293" i="1"/>
  <c r="AC293" i="1" s="1"/>
  <c r="AB80" i="1"/>
  <c r="AC80" i="1" s="1"/>
  <c r="AB193" i="1"/>
  <c r="AC193" i="1" s="1"/>
  <c r="AB922" i="1"/>
  <c r="AC922" i="1" s="1"/>
  <c r="AB2291" i="1"/>
  <c r="AC2291" i="1" s="1"/>
  <c r="AC1681" i="1"/>
  <c r="AC1088" i="1"/>
  <c r="AB345" i="1"/>
  <c r="AC345" i="1" s="1"/>
  <c r="AB1784" i="1"/>
  <c r="AC1784" i="1" s="1"/>
  <c r="AB2502" i="1"/>
  <c r="AC2502" i="1" s="1"/>
  <c r="AB1322" i="1"/>
  <c r="AC1322" i="1" s="1"/>
  <c r="AB990" i="1"/>
  <c r="AC990" i="1" s="1"/>
  <c r="AC119" i="1"/>
  <c r="AB1609" i="1"/>
  <c r="AC1609" i="1" s="1"/>
  <c r="AB152" i="1"/>
  <c r="AC152" i="1" s="1"/>
  <c r="AB2221" i="1"/>
  <c r="AC2221" i="1" s="1"/>
  <c r="AB1352" i="1"/>
  <c r="AC1352" i="1" s="1"/>
  <c r="AC1481" i="1"/>
  <c r="AB669" i="1"/>
  <c r="AC669" i="1" s="1"/>
  <c r="AC2060" i="1"/>
  <c r="AB2053" i="1"/>
  <c r="AC2053" i="1" s="1"/>
  <c r="AC2220" i="1"/>
  <c r="AB1201" i="1"/>
  <c r="AC1201" i="1" s="1"/>
  <c r="AB1815" i="1"/>
  <c r="AC1815" i="1" s="1"/>
  <c r="AB929" i="1"/>
  <c r="AC929" i="1" s="1"/>
  <c r="AB143" i="1"/>
  <c r="AC143" i="1" s="1"/>
  <c r="AB1252" i="1"/>
  <c r="AC1252" i="1" s="1"/>
  <c r="AC326" i="1"/>
  <c r="AB1470" i="1"/>
  <c r="AC1470" i="1" s="1"/>
  <c r="AC2312" i="1"/>
  <c r="AB675" i="1"/>
  <c r="AC675" i="1" s="1"/>
  <c r="AC2474" i="1"/>
  <c r="AC624" i="1"/>
  <c r="AC703" i="1"/>
  <c r="AC583" i="1"/>
  <c r="AB870" i="1"/>
  <c r="AC870" i="1" s="1"/>
  <c r="AC1632" i="1"/>
  <c r="AB1937" i="1"/>
  <c r="AC1937" i="1" s="1"/>
  <c r="AB1606" i="1"/>
  <c r="AC1606" i="1" s="1"/>
  <c r="AB996" i="1"/>
  <c r="AC996" i="1" s="1"/>
  <c r="AB858" i="1"/>
  <c r="AC858" i="1" s="1"/>
  <c r="AC1966" i="1"/>
  <c r="AB1652" i="1"/>
  <c r="AC1652" i="1" s="1"/>
  <c r="AC2052" i="1"/>
  <c r="AC723" i="1"/>
  <c r="AB483" i="1"/>
  <c r="AC483" i="1" s="1"/>
  <c r="AC1087" i="1"/>
  <c r="AB212" i="1"/>
  <c r="AC212" i="1" s="1"/>
  <c r="AC1404" i="1"/>
  <c r="AB2197" i="1"/>
  <c r="AC2197" i="1" s="1"/>
  <c r="AB2465" i="1"/>
  <c r="AC2465" i="1" s="1"/>
  <c r="AB127" i="1"/>
  <c r="AC127" i="1" s="1"/>
  <c r="AC260" i="1"/>
  <c r="AB516" i="1"/>
  <c r="AC516" i="1" s="1"/>
  <c r="AC106" i="1"/>
  <c r="AB1862" i="1"/>
  <c r="AC1862" i="1" s="1"/>
  <c r="AC666" i="1"/>
  <c r="AC1747" i="1"/>
  <c r="AC353" i="1"/>
  <c r="AC347" i="1"/>
  <c r="AB1114" i="1"/>
  <c r="AC1114" i="1" s="1"/>
  <c r="AB52" i="1"/>
  <c r="AC52" i="1" s="1"/>
  <c r="AC2112" i="1"/>
  <c r="AB1989" i="1"/>
  <c r="AC1989" i="1" s="1"/>
  <c r="AB1946" i="1"/>
  <c r="AC2370" i="1"/>
  <c r="AB2113" i="1"/>
  <c r="AC2113" i="1" s="1"/>
  <c r="AC733" i="1"/>
  <c r="AB189" i="1"/>
  <c r="AC189" i="1" s="1"/>
  <c r="AB87" i="1"/>
  <c r="AC87" i="1" s="1"/>
  <c r="AB2219" i="1"/>
  <c r="AC2219" i="1" s="1"/>
  <c r="AB1704" i="1"/>
  <c r="AC1704" i="1" s="1"/>
  <c r="AB1020" i="1"/>
  <c r="AC1020" i="1" s="1"/>
  <c r="AC997" i="1"/>
  <c r="AB2045" i="1"/>
  <c r="AB1961" i="1"/>
  <c r="AC1961" i="1" s="1"/>
  <c r="AB1995" i="1"/>
  <c r="AC1995" i="1" s="1"/>
  <c r="AC2276" i="1"/>
  <c r="AC2147" i="1"/>
  <c r="AC506" i="1"/>
  <c r="AC424" i="1"/>
  <c r="AB414" i="1"/>
  <c r="AC414" i="1" s="1"/>
  <c r="AC2180" i="1"/>
  <c r="AB332" i="1"/>
  <c r="AC332" i="1" s="1"/>
  <c r="AC1992" i="1"/>
  <c r="AC1019" i="1"/>
  <c r="AC2353" i="1"/>
  <c r="AC1660" i="1"/>
  <c r="AB1161" i="1"/>
  <c r="AC1161" i="1" s="1"/>
  <c r="AB740" i="1"/>
  <c r="AC740" i="1" s="1"/>
  <c r="AB819" i="1"/>
  <c r="AC819" i="1" s="1"/>
  <c r="AC101" i="1"/>
  <c r="AB89" i="1"/>
  <c r="AC89" i="1" s="1"/>
  <c r="AB338" i="1"/>
  <c r="AC338" i="1" s="1"/>
  <c r="AB180" i="1"/>
  <c r="AC180" i="1" s="1"/>
  <c r="AC1537" i="1"/>
  <c r="AB2216" i="1"/>
  <c r="AC2216" i="1" s="1"/>
  <c r="AC2169" i="1"/>
  <c r="AB1528" i="1"/>
  <c r="AC1528" i="1" s="1"/>
  <c r="AB295" i="1"/>
  <c r="AC295" i="1" s="1"/>
  <c r="AC31" i="1"/>
  <c r="AB1359" i="1"/>
  <c r="AC1359" i="1" s="1"/>
  <c r="AC1278" i="1"/>
  <c r="AB2225" i="1"/>
  <c r="AC2225" i="1" s="1"/>
  <c r="AC1792" i="1"/>
  <c r="AC2134" i="1"/>
  <c r="AB2067" i="1"/>
  <c r="AC2067" i="1" s="1"/>
  <c r="AB1269" i="1"/>
  <c r="AB177" i="1"/>
  <c r="AC177" i="1" s="1"/>
  <c r="AB81" i="1"/>
  <c r="AC81" i="1" s="1"/>
  <c r="AB1045" i="1"/>
  <c r="AC1045" i="1" s="1"/>
  <c r="AC1253" i="1"/>
  <c r="AB2266" i="1"/>
  <c r="AC2266" i="1" s="1"/>
  <c r="AB818" i="1"/>
  <c r="AC818" i="1" s="1"/>
  <c r="AC913" i="1"/>
  <c r="AC765" i="1"/>
  <c r="AB186" i="1"/>
  <c r="AC186" i="1" s="1"/>
  <c r="AC2434" i="1"/>
  <c r="AB1188" i="1"/>
  <c r="AC1188" i="1" s="1"/>
  <c r="AB1802" i="1"/>
  <c r="AC1802" i="1" s="1"/>
  <c r="AC2129" i="1"/>
  <c r="AB422" i="1"/>
  <c r="AC422" i="1" s="1"/>
  <c r="AB1900" i="1"/>
  <c r="AB2511" i="1"/>
  <c r="AC2511" i="1" s="1"/>
  <c r="AB409" i="1"/>
  <c r="AC409" i="1" s="1"/>
  <c r="AB145" i="1"/>
  <c r="AC145" i="1" s="1"/>
  <c r="AC1619" i="1"/>
  <c r="AB2485" i="1"/>
  <c r="AC2485" i="1" s="1"/>
  <c r="AB1888" i="1"/>
  <c r="AC1888" i="1" s="1"/>
  <c r="AC1373" i="1"/>
  <c r="AC1299" i="1"/>
  <c r="AC652" i="1"/>
  <c r="AC1875" i="1"/>
  <c r="AC611" i="1"/>
  <c r="AB1405" i="1"/>
  <c r="AC1405" i="1" s="1"/>
  <c r="AC2287" i="1"/>
  <c r="AC1876" i="1"/>
  <c r="AC810" i="1"/>
  <c r="AB2004" i="1"/>
  <c r="AC2004" i="1" s="1"/>
  <c r="AC799" i="1"/>
  <c r="AB1940" i="1"/>
  <c r="AC1940" i="1" s="1"/>
  <c r="AB2235" i="1"/>
  <c r="AC2235" i="1" s="1"/>
  <c r="AB211" i="1"/>
  <c r="AC211" i="1" s="1"/>
  <c r="AB1977" i="1"/>
  <c r="AC1977" i="1" s="1"/>
  <c r="AB975" i="1"/>
  <c r="AC975" i="1" s="1"/>
  <c r="AB319" i="1"/>
  <c r="AC319" i="1" s="1"/>
  <c r="AB719" i="1"/>
  <c r="AC719" i="1" s="1"/>
  <c r="AB2340" i="1"/>
  <c r="AC2340" i="1" s="1"/>
  <c r="AB1439" i="1"/>
  <c r="AC1439" i="1" s="1"/>
  <c r="AB314" i="1"/>
  <c r="AC314" i="1" s="1"/>
  <c r="AB24" i="1"/>
  <c r="AC24" i="1" s="1"/>
  <c r="AC216" i="1"/>
  <c r="AB1510" i="1"/>
  <c r="AC1510" i="1" s="1"/>
  <c r="AB1525" i="1"/>
  <c r="AC1525" i="1" s="1"/>
  <c r="AB1282" i="1"/>
  <c r="AC1282" i="1" s="1"/>
  <c r="AB1799" i="1"/>
  <c r="AC1799" i="1" s="1"/>
  <c r="AB1395" i="1"/>
  <c r="AC1395" i="1" s="1"/>
  <c r="AB1894" i="1"/>
  <c r="AC1894" i="1" s="1"/>
  <c r="AB965" i="1"/>
  <c r="AC965" i="1" s="1"/>
  <c r="AB1431" i="1"/>
  <c r="AC1431" i="1" s="1"/>
  <c r="AB625" i="1"/>
  <c r="AC625" i="1" s="1"/>
  <c r="AC2033" i="1"/>
  <c r="AB178" i="1"/>
  <c r="AC178" i="1" s="1"/>
  <c r="AC2435" i="1"/>
  <c r="AB371" i="1"/>
  <c r="AC371" i="1" s="1"/>
  <c r="AC472" i="1"/>
  <c r="AB1879" i="1"/>
  <c r="AC1879" i="1" s="1"/>
  <c r="AC1060" i="1"/>
  <c r="AB445" i="1"/>
  <c r="AC445" i="1" s="1"/>
  <c r="AB2114" i="1"/>
  <c r="AC992" i="1"/>
  <c r="AC961" i="1"/>
  <c r="AC638" i="1"/>
  <c r="AB930" i="1"/>
  <c r="AC930" i="1" s="1"/>
  <c r="AB553" i="1"/>
  <c r="AC553" i="1" s="1"/>
  <c r="AC1128" i="1"/>
  <c r="AC1429" i="1"/>
  <c r="AC2455" i="1"/>
  <c r="AB264" i="1"/>
  <c r="AC264" i="1" s="1"/>
  <c r="AB856" i="1"/>
  <c r="AC856" i="1" s="1"/>
  <c r="AB1646" i="1"/>
  <c r="AC1646" i="1" s="1"/>
  <c r="AB566" i="1"/>
  <c r="AC566" i="1" s="1"/>
  <c r="AB803" i="1"/>
  <c r="AC803" i="1" s="1"/>
  <c r="AB45" i="1"/>
  <c r="AC45" i="1" s="1"/>
  <c r="AB2487" i="1"/>
  <c r="AC2487" i="1" s="1"/>
  <c r="AC1741" i="1"/>
  <c r="AB1471" i="1"/>
  <c r="AC1471" i="1" s="1"/>
  <c r="AB1987" i="1"/>
  <c r="AC1987" i="1" s="1"/>
  <c r="AB124" i="1"/>
  <c r="AC124" i="1" s="1"/>
  <c r="AB886" i="1"/>
  <c r="AC886" i="1" s="1"/>
  <c r="AC2087" i="1"/>
  <c r="AC2132" i="1"/>
  <c r="AC2407" i="1"/>
  <c r="AB1773" i="1"/>
  <c r="AC1773" i="1" s="1"/>
  <c r="AB497" i="1"/>
  <c r="AC497" i="1" s="1"/>
  <c r="AB1943" i="1"/>
  <c r="AC1943" i="1" s="1"/>
  <c r="AC1622" i="1"/>
  <c r="AC448" i="1"/>
  <c r="AC88" i="1"/>
  <c r="AB1357" i="1"/>
  <c r="AC1357" i="1" s="1"/>
  <c r="AB43" i="1"/>
  <c r="AC43" i="1" s="1"/>
  <c r="AC2047" i="1"/>
  <c r="AB2196" i="1"/>
  <c r="AC2196" i="1" s="1"/>
  <c r="AB2300" i="1"/>
  <c r="AC2300" i="1" s="1"/>
  <c r="AB403" i="1"/>
  <c r="AC403" i="1" s="1"/>
  <c r="AB2240" i="1"/>
  <c r="AC2240" i="1" s="1"/>
  <c r="AB599" i="1"/>
  <c r="AC599" i="1" s="1"/>
  <c r="AC1381" i="1"/>
  <c r="AC823" i="1"/>
  <c r="AC2018" i="1"/>
  <c r="AB1589" i="1"/>
  <c r="AC1589" i="1" s="1"/>
  <c r="AB504" i="1"/>
  <c r="AC504" i="1" s="1"/>
  <c r="AB885" i="1"/>
  <c r="AC885" i="1" s="1"/>
  <c r="AC30" i="1"/>
  <c r="AB425" i="1"/>
  <c r="AC425" i="1" s="1"/>
  <c r="AB1932" i="1"/>
  <c r="AC1932" i="1" s="1"/>
  <c r="AC25" i="1"/>
  <c r="AB2506" i="1"/>
  <c r="AC2506" i="1" s="1"/>
  <c r="AB1125" i="1"/>
  <c r="AC1125" i="1" s="1"/>
  <c r="AC194" i="1"/>
  <c r="AB84" i="1"/>
  <c r="AC84" i="1" s="1"/>
  <c r="AC115" i="1"/>
  <c r="AC1048" i="1"/>
  <c r="AB1258" i="1"/>
  <c r="AC1258" i="1" s="1"/>
  <c r="AB1539" i="1"/>
  <c r="AC1539" i="1" s="1"/>
  <c r="AB649" i="1"/>
  <c r="AC649" i="1" s="1"/>
  <c r="AB2153" i="1"/>
  <c r="AC2153" i="1" s="1"/>
  <c r="AC1920" i="1"/>
  <c r="AB48" i="1"/>
  <c r="AC48" i="1" s="1"/>
  <c r="AB881" i="1"/>
  <c r="AC881" i="1" s="1"/>
  <c r="AB1167" i="1"/>
  <c r="AC1167" i="1" s="1"/>
  <c r="AB1163" i="1"/>
  <c r="AC1163" i="1" s="1"/>
  <c r="AC457" i="1"/>
  <c r="AC2281" i="1"/>
  <c r="AB1929" i="1"/>
  <c r="AC1929" i="1" s="1"/>
  <c r="AB1732" i="1"/>
  <c r="AC1732" i="1" s="1"/>
  <c r="AC1292" i="1"/>
  <c r="AB415" i="1"/>
  <c r="AC415" i="1" s="1"/>
  <c r="AB2321" i="1"/>
  <c r="AC2321" i="1" s="1"/>
  <c r="AC1776" i="1"/>
  <c r="AC393" i="1"/>
  <c r="AB1189" i="1"/>
  <c r="AC1189" i="1" s="1"/>
  <c r="AB1748" i="1"/>
  <c r="AC1748" i="1" s="1"/>
  <c r="AB1029" i="1"/>
  <c r="AC1301" i="1"/>
  <c r="AC1116" i="1"/>
  <c r="AB270" i="1"/>
  <c r="AC270" i="1" s="1"/>
  <c r="AB1345" i="1"/>
  <c r="AC1345" i="1" s="1"/>
  <c r="AB1823" i="1"/>
  <c r="AC1823" i="1" s="1"/>
  <c r="AB757" i="1"/>
  <c r="AC757" i="1" s="1"/>
  <c r="AB289" i="1"/>
  <c r="AC2023" i="1"/>
  <c r="AC1952" i="1"/>
  <c r="AB1762" i="1"/>
  <c r="AC1762" i="1" s="1"/>
  <c r="AC416" i="1"/>
  <c r="AB2073" i="1"/>
  <c r="AC2355" i="1"/>
  <c r="AB37" i="1"/>
  <c r="AC37" i="1" s="1"/>
  <c r="AB2305" i="1"/>
  <c r="AC2305" i="1" s="1"/>
  <c r="AB1754" i="1"/>
  <c r="AC1754" i="1" s="1"/>
  <c r="AB903" i="1"/>
  <c r="AC903" i="1" s="1"/>
  <c r="AB337" i="1"/>
  <c r="AC337" i="1" s="1"/>
  <c r="AC868" i="1"/>
  <c r="AB598" i="1"/>
  <c r="AC598" i="1" s="1"/>
  <c r="AB1235" i="1"/>
  <c r="AC1235" i="1" s="1"/>
  <c r="AB2086" i="1"/>
  <c r="AC2086" i="1" s="1"/>
  <c r="AB1180" i="1"/>
  <c r="AC1180" i="1" s="1"/>
  <c r="AC1906" i="1"/>
  <c r="AB2430" i="1"/>
  <c r="AC2430" i="1" s="1"/>
  <c r="AC852" i="1"/>
  <c r="AB203" i="1"/>
  <c r="AC203" i="1" s="1"/>
  <c r="AB1527" i="1"/>
  <c r="AC1527" i="1" s="1"/>
  <c r="AC164" i="1"/>
  <c r="AB427" i="1"/>
  <c r="AC427" i="1" s="1"/>
  <c r="AB953" i="1"/>
  <c r="AC953" i="1" s="1"/>
  <c r="AB1982" i="1"/>
  <c r="AC1982" i="1" s="1"/>
  <c r="AC635" i="1"/>
  <c r="AB62" i="1"/>
  <c r="AC62" i="1" s="1"/>
  <c r="AB1262" i="1"/>
  <c r="AC1262" i="1" s="1"/>
  <c r="AC1038" i="1"/>
  <c r="AB226" i="1"/>
  <c r="AC226" i="1" s="1"/>
  <c r="AB2301" i="1"/>
  <c r="AC2301" i="1" s="1"/>
  <c r="AB2009" i="1"/>
  <c r="AC2009" i="1" s="1"/>
  <c r="AB1339" i="1"/>
  <c r="AC1339" i="1" s="1"/>
  <c r="AC1824" i="1"/>
  <c r="AC602" i="1"/>
  <c r="AB2193" i="1"/>
  <c r="AC2193" i="1" s="1"/>
  <c r="AB1603" i="1"/>
  <c r="AC1603" i="1" s="1"/>
  <c r="AC1064" i="1"/>
  <c r="AB2357" i="1"/>
  <c r="AC2357" i="1" s="1"/>
  <c r="AB630" i="1"/>
  <c r="AC630" i="1" s="1"/>
  <c r="AB1184" i="1"/>
  <c r="AC1184" i="1" s="1"/>
  <c r="AB806" i="1"/>
  <c r="AC806" i="1" s="1"/>
  <c r="AB651" i="1"/>
  <c r="AC651" i="1" s="1"/>
  <c r="AC1758" i="1"/>
  <c r="AB882" i="1"/>
  <c r="AC882" i="1" s="1"/>
  <c r="AB1679" i="1"/>
  <c r="AC1679" i="1" s="1"/>
  <c r="AB208" i="1"/>
  <c r="AC208" i="1" s="1"/>
  <c r="AB182" i="1"/>
  <c r="AC182" i="1" s="1"/>
  <c r="AB315" i="1"/>
  <c r="AC315" i="1" s="1"/>
  <c r="AC2328" i="1"/>
  <c r="AB477" i="1"/>
  <c r="AC477" i="1" s="1"/>
  <c r="AB1340" i="1"/>
  <c r="AC1340" i="1" s="1"/>
  <c r="AB1788" i="1"/>
  <c r="AB1394" i="1"/>
  <c r="AC1394" i="1" s="1"/>
  <c r="AB786" i="1"/>
  <c r="AC786" i="1" s="1"/>
  <c r="AB2188" i="1"/>
  <c r="AC2188" i="1" s="1"/>
  <c r="AC91" i="1"/>
  <c r="AB985" i="1"/>
  <c r="AC985" i="1" s="1"/>
  <c r="AB111" i="1"/>
  <c r="AC111" i="1" s="1"/>
  <c r="AC1700" i="1"/>
  <c r="AB1105" i="1"/>
  <c r="AC1105" i="1" s="1"/>
  <c r="AB925" i="1"/>
  <c r="AC925" i="1" s="1"/>
  <c r="AB854" i="1"/>
  <c r="AC854" i="1" s="1"/>
  <c r="AB2373" i="1"/>
  <c r="AC2373" i="1" s="1"/>
  <c r="AB255" i="1"/>
  <c r="AC255" i="1" s="1"/>
  <c r="AB728" i="1"/>
  <c r="AC728" i="1" s="1"/>
  <c r="AB1822" i="1"/>
  <c r="AC1822" i="1" s="1"/>
  <c r="AB1967" i="1"/>
  <c r="AC1967" i="1" s="1"/>
  <c r="AB1026" i="1"/>
  <c r="AC1026" i="1" s="1"/>
  <c r="AC879" i="1"/>
  <c r="AB2322" i="1"/>
  <c r="AC2322" i="1" s="1"/>
  <c r="AB1850" i="1"/>
  <c r="AC1850" i="1" s="1"/>
  <c r="AC1343" i="1"/>
  <c r="AB2136" i="1"/>
  <c r="AC2136" i="1" s="1"/>
  <c r="AB2030" i="1"/>
  <c r="AC2030" i="1" s="1"/>
  <c r="AC811" i="1"/>
  <c r="AB1344" i="1"/>
  <c r="AC1344" i="1" s="1"/>
  <c r="AB1733" i="1"/>
  <c r="AC1733" i="1" s="1"/>
  <c r="AC476" i="1"/>
  <c r="AC2017" i="1"/>
  <c r="AB142" i="1"/>
  <c r="AC142" i="1" s="1"/>
  <c r="AB2185" i="1"/>
  <c r="AC2185" i="1" s="1"/>
  <c r="AB1259" i="1"/>
  <c r="AC1259" i="1" s="1"/>
  <c r="AC1425" i="1"/>
  <c r="AB2208" i="1"/>
  <c r="AC2208" i="1" s="1"/>
  <c r="AB2171" i="1"/>
  <c r="AC2171" i="1" s="1"/>
  <c r="AB1545" i="1"/>
  <c r="AC1545" i="1" s="1"/>
  <c r="AC1473" i="1"/>
  <c r="AB1849" i="1"/>
  <c r="AC1849" i="1" s="1"/>
  <c r="AB1134" i="1"/>
  <c r="AC1134" i="1" s="1"/>
  <c r="AB2085" i="1"/>
  <c r="AC2085" i="1" s="1"/>
  <c r="AB1169" i="1"/>
  <c r="AC1169" i="1" s="1"/>
  <c r="AC1478" i="1"/>
  <c r="AB1751" i="1"/>
  <c r="AC1751" i="1" s="1"/>
  <c r="AC2128" i="1"/>
  <c r="AC2114" i="1"/>
  <c r="AB2090" i="1"/>
  <c r="AC2090" i="1" s="1"/>
  <c r="AC303" i="1"/>
  <c r="AB590" i="1"/>
  <c r="AC590" i="1" s="1"/>
  <c r="AB283" i="1"/>
  <c r="AC283" i="1" s="1"/>
  <c r="AB14" i="1"/>
  <c r="AC14" i="1" s="1"/>
  <c r="AB60" i="1"/>
  <c r="AC60" i="1" s="1"/>
  <c r="AB969" i="1"/>
  <c r="AC969" i="1" s="1"/>
  <c r="AB2314" i="1"/>
  <c r="AC2314" i="1" s="1"/>
  <c r="AB1963" i="1"/>
  <c r="AC1963" i="1" s="1"/>
  <c r="AB976" i="1"/>
  <c r="AC976" i="1" s="1"/>
  <c r="AC301" i="1"/>
  <c r="AB2239" i="1"/>
  <c r="AC2239" i="1" s="1"/>
  <c r="AC1981" i="1"/>
  <c r="AC1857" i="1"/>
  <c r="AB98" i="1"/>
  <c r="AC98" i="1" s="1"/>
  <c r="AC1369" i="1"/>
  <c r="AC1581" i="1"/>
  <c r="AC1106" i="1"/>
  <c r="AB2402" i="1"/>
  <c r="AC2402" i="1" s="1"/>
  <c r="AB12" i="1"/>
  <c r="AC12" i="1" s="1"/>
  <c r="AB558" i="1"/>
  <c r="AC558" i="1" s="1"/>
  <c r="AC116" i="1"/>
  <c r="AB1248" i="1"/>
  <c r="AC1248" i="1" s="1"/>
  <c r="AB832" i="1"/>
  <c r="AC832" i="1" s="1"/>
  <c r="AB2200" i="1"/>
  <c r="AC2200" i="1" s="1"/>
  <c r="AB1115" i="1"/>
  <c r="AC1115" i="1" s="1"/>
  <c r="AC2089" i="1"/>
  <c r="AB1137" i="1"/>
  <c r="AC1137" i="1" s="1"/>
  <c r="AC871" i="1"/>
  <c r="AC1827" i="1"/>
  <c r="AB1858" i="1"/>
  <c r="AB2061" i="1"/>
  <c r="AC2061" i="1" s="1"/>
  <c r="AB83" i="1"/>
  <c r="AC83" i="1" s="1"/>
  <c r="AC2416" i="1"/>
  <c r="AC372" i="1"/>
  <c r="AB227" i="1"/>
  <c r="AC227" i="1" s="1"/>
  <c r="AB429" i="1"/>
  <c r="AC429" i="1" s="1"/>
  <c r="AC1551" i="1"/>
  <c r="AC924" i="1"/>
  <c r="AC1892" i="1"/>
  <c r="AC796" i="1"/>
  <c r="AC2257" i="1"/>
  <c r="AC297" i="1"/>
  <c r="AB2470" i="1"/>
  <c r="AC2470" i="1" s="1"/>
  <c r="AC2461" i="1"/>
  <c r="AC1293" i="1"/>
  <c r="AC759" i="1"/>
  <c r="AB298" i="1"/>
  <c r="AC298" i="1" s="1"/>
  <c r="AB202" i="1"/>
  <c r="AC202" i="1" s="1"/>
  <c r="AC1296" i="1"/>
  <c r="AB1611" i="1"/>
  <c r="AC1611" i="1" s="1"/>
  <c r="AC578" i="1"/>
  <c r="AB1317" i="1"/>
  <c r="AC1317" i="1" s="1"/>
  <c r="AB485" i="1"/>
  <c r="AC485" i="1" s="1"/>
  <c r="AB340" i="1"/>
  <c r="AC340" i="1" s="1"/>
  <c r="AB1291" i="1"/>
  <c r="AC1291" i="1" s="1"/>
  <c r="AC917" i="1"/>
  <c r="AB1615" i="1"/>
  <c r="AC1615" i="1" s="1"/>
  <c r="AC1618" i="1"/>
  <c r="AB867" i="1"/>
  <c r="AC867" i="1" s="1"/>
  <c r="AC1881" i="1"/>
  <c r="AC1869" i="1"/>
  <c r="AB36" i="1"/>
  <c r="AC36" i="1" s="1"/>
  <c r="AB2025" i="1"/>
  <c r="AC2025" i="1" s="1"/>
  <c r="AB957" i="1"/>
  <c r="AC957" i="1" s="1"/>
  <c r="AC826" i="1"/>
  <c r="AC1240" i="1"/>
  <c r="AC1645" i="1"/>
  <c r="AB808" i="1"/>
  <c r="AC808" i="1" s="1"/>
  <c r="AB720" i="1"/>
  <c r="AC720" i="1" s="1"/>
  <c r="AB569" i="1"/>
  <c r="AC569" i="1" s="1"/>
  <c r="AC2258" i="1"/>
  <c r="AB544" i="1"/>
  <c r="AC544" i="1" s="1"/>
  <c r="AC1051" i="1"/>
  <c r="AC1269" i="1"/>
  <c r="AC1199" i="1"/>
  <c r="AC743" i="1"/>
  <c r="AC1636" i="1"/>
  <c r="AC2246" i="1"/>
  <c r="AC75" i="1"/>
  <c r="AB1265" i="1"/>
  <c r="AC1265" i="1" s="1"/>
  <c r="AB1304" i="1"/>
  <c r="AC1304" i="1" s="1"/>
  <c r="AB1518" i="1"/>
  <c r="AC1518" i="1" s="1"/>
  <c r="AB977" i="1"/>
  <c r="AC977" i="1" s="1"/>
  <c r="AC1760" i="1"/>
  <c r="AB1616" i="1"/>
  <c r="AC1616" i="1" s="1"/>
  <c r="AB2437" i="1"/>
  <c r="AC2437" i="1" s="1"/>
  <c r="AC770" i="1"/>
  <c r="AC1147" i="1"/>
  <c r="AB1332" i="1"/>
  <c r="AC1332" i="1" s="1"/>
  <c r="AB2400" i="1"/>
  <c r="AC2400" i="1" s="1"/>
  <c r="AC557" i="1"/>
  <c r="AB1715" i="1"/>
  <c r="AC1715" i="1" s="1"/>
  <c r="AC2270" i="1"/>
  <c r="AC1383" i="1"/>
  <c r="AC1281" i="1"/>
  <c r="AC379" i="1"/>
  <c r="AB1530" i="1"/>
  <c r="AC1530" i="1" s="1"/>
  <c r="AC74" i="1"/>
  <c r="AB188" i="1"/>
  <c r="AC188" i="1" s="1"/>
  <c r="AB68" i="1"/>
  <c r="AC68" i="1" s="1"/>
  <c r="AC507" i="1"/>
  <c r="AC1678" i="1"/>
  <c r="AB1271" i="1"/>
  <c r="AC1271" i="1" s="1"/>
  <c r="AB1408" i="1"/>
  <c r="AC1408" i="1" s="1"/>
  <c r="AC322" i="1"/>
  <c r="AB1941" i="1"/>
  <c r="AC1941" i="1" s="1"/>
  <c r="AB1496" i="1"/>
  <c r="AC1496" i="1" s="1"/>
  <c r="AB556" i="1"/>
  <c r="AC556" i="1" s="1"/>
  <c r="AB1241" i="1"/>
  <c r="AC1241" i="1" s="1"/>
  <c r="AC776" i="1"/>
  <c r="AC908" i="1"/>
  <c r="AC1110" i="1"/>
  <c r="AB278" i="1"/>
  <c r="AC278" i="1" s="1"/>
  <c r="AB1874" i="1"/>
  <c r="AC1874" i="1" s="1"/>
  <c r="AB2218" i="1"/>
  <c r="AC2218" i="1" s="1"/>
  <c r="AC2164" i="1"/>
  <c r="AB1739" i="1"/>
  <c r="AC1739" i="1" s="1"/>
  <c r="AB1209" i="1"/>
  <c r="AC1209" i="1" s="1"/>
  <c r="AC928" i="1"/>
  <c r="AB1960" i="1"/>
  <c r="AC1960" i="1" s="1"/>
  <c r="AB1549" i="1"/>
  <c r="AC1549" i="1" s="1"/>
  <c r="AB1647" i="1"/>
  <c r="AC1647" i="1" s="1"/>
  <c r="AB462" i="1"/>
  <c r="AC462" i="1" s="1"/>
  <c r="AB1880" i="1"/>
  <c r="AC1880" i="1" s="1"/>
  <c r="AC2274" i="1"/>
  <c r="AB1793" i="1"/>
  <c r="AC1793" i="1" s="1"/>
  <c r="AB821" i="1"/>
  <c r="AC821" i="1" s="1"/>
  <c r="AB1044" i="1"/>
  <c r="AC1044" i="1" s="1"/>
  <c r="AB2261" i="1"/>
  <c r="AC2261" i="1" s="1"/>
  <c r="AB1494" i="1"/>
  <c r="AC1494" i="1" s="1"/>
  <c r="AB1885" i="1"/>
  <c r="AC1885" i="1" s="1"/>
  <c r="AC455" i="1"/>
  <c r="AB346" i="1"/>
  <c r="AC346" i="1" s="1"/>
  <c r="AB1102" i="1"/>
  <c r="AC1102" i="1" s="1"/>
  <c r="AC1785" i="1"/>
  <c r="AB981" i="1"/>
  <c r="AC981" i="1" s="1"/>
  <c r="AB671" i="1"/>
  <c r="AC671" i="1" s="1"/>
  <c r="AB2044" i="1"/>
  <c r="AC2044" i="1" s="1"/>
  <c r="AC44" i="1"/>
  <c r="AB1335" i="1"/>
  <c r="AC1335" i="1" s="1"/>
  <c r="AB1838" i="1"/>
  <c r="AC1838" i="1" s="1"/>
  <c r="AC528" i="1"/>
  <c r="AB1173" i="1"/>
  <c r="AC1173" i="1" s="1"/>
  <c r="AC1942" i="1"/>
  <c r="AC1284" i="1"/>
  <c r="AB243" i="1"/>
  <c r="AC243" i="1" s="1"/>
  <c r="AB773" i="1"/>
  <c r="AC773" i="1" s="1"/>
  <c r="AC1174" i="1"/>
  <c r="AC1860" i="1"/>
  <c r="AB1037" i="1"/>
  <c r="AC1037" i="1" s="1"/>
  <c r="AC2170" i="1"/>
  <c r="AB1745" i="1"/>
  <c r="AC1745" i="1" s="1"/>
  <c r="AC1637" i="1"/>
  <c r="AB2375" i="1"/>
  <c r="AC2375" i="1" s="1"/>
  <c r="AB725" i="1"/>
  <c r="AC725" i="1" s="1"/>
  <c r="AB1839" i="1"/>
  <c r="AC1839" i="1" s="1"/>
  <c r="AB1928" i="1"/>
  <c r="AC1928" i="1" s="1"/>
  <c r="AB829" i="1"/>
  <c r="AC829" i="1" s="1"/>
  <c r="AB333" i="1"/>
  <c r="AC333" i="1" s="1"/>
  <c r="AB586" i="1"/>
  <c r="AC586" i="1" s="1"/>
  <c r="AC2423" i="1"/>
  <c r="AB1683" i="1"/>
  <c r="AC1683" i="1" s="1"/>
  <c r="AC1069" i="1"/>
  <c r="AC1153" i="1"/>
  <c r="AB1412" i="1"/>
  <c r="AC1412" i="1" s="1"/>
  <c r="AB1671" i="1"/>
  <c r="AC1671" i="1" s="1"/>
  <c r="AB1848" i="1"/>
  <c r="AC1848" i="1" s="1"/>
  <c r="AB1573" i="1"/>
  <c r="AC1573" i="1" s="1"/>
  <c r="AB1011" i="1"/>
  <c r="AC1011" i="1" s="1"/>
  <c r="AC614" i="1"/>
  <c r="AB983" i="1"/>
  <c r="AC983" i="1" s="1"/>
  <c r="AB874" i="1"/>
  <c r="AC874" i="1" s="1"/>
  <c r="AC1750" i="1"/>
  <c r="AB2063" i="1"/>
  <c r="AC2063" i="1" s="1"/>
  <c r="AB2010" i="1"/>
  <c r="AC2010" i="1" s="1"/>
  <c r="AB732" i="1"/>
  <c r="AC732" i="1" s="1"/>
  <c r="AB413" i="1"/>
  <c r="AB1059" i="1"/>
  <c r="AC1059" i="1" s="1"/>
  <c r="AB139" i="1"/>
  <c r="AC139" i="1" s="1"/>
  <c r="AB988" i="1"/>
  <c r="AB2251" i="1"/>
  <c r="AC2251" i="1" s="1"/>
  <c r="AB1866" i="1"/>
  <c r="AC1866" i="1" s="1"/>
  <c r="AB643" i="1"/>
  <c r="AC643" i="1" s="1"/>
  <c r="AB1871" i="1"/>
  <c r="AC1871" i="1" s="1"/>
  <c r="AB1752" i="1"/>
  <c r="AC1752" i="1" s="1"/>
  <c r="AB2217" i="1"/>
  <c r="AC2217" i="1" s="1"/>
  <c r="AC1812" i="1"/>
  <c r="AB2120" i="1"/>
  <c r="AC2120" i="1" s="1"/>
  <c r="AB1778" i="1"/>
  <c r="AB647" i="1"/>
  <c r="AC647" i="1" s="1"/>
  <c r="AC1076" i="1"/>
  <c r="AC2499" i="1"/>
  <c r="AB1610" i="1"/>
  <c r="AC1610" i="1" s="1"/>
  <c r="AB1040" i="1"/>
  <c r="AC1040" i="1" s="1"/>
  <c r="AB761" i="1"/>
  <c r="AC761" i="1" s="1"/>
  <c r="AB1789" i="1"/>
  <c r="AC1789" i="1" s="1"/>
  <c r="AC1701" i="1"/>
  <c r="AC2396" i="1"/>
  <c r="AB850" i="1"/>
  <c r="AC850" i="1" s="1"/>
  <c r="AB577" i="1"/>
  <c r="AC577" i="1" s="1"/>
  <c r="AB742" i="1"/>
  <c r="AC742" i="1" s="1"/>
  <c r="AC2391" i="1"/>
  <c r="AC1726" i="1"/>
  <c r="AB1970" i="1"/>
  <c r="AC1970" i="1" s="1"/>
  <c r="AB1303" i="1"/>
  <c r="AC1303" i="1" s="1"/>
  <c r="AB1479" i="1"/>
  <c r="AC1479" i="1" s="1"/>
  <c r="AB1517" i="1"/>
  <c r="AC1517" i="1" s="1"/>
  <c r="AC1156" i="1"/>
  <c r="AB496" i="1"/>
  <c r="AC496" i="1" s="1"/>
  <c r="AB1864" i="1"/>
  <c r="AC1864" i="1" s="1"/>
  <c r="AC2183" i="1"/>
  <c r="AC860" i="1"/>
  <c r="AC1687" i="1"/>
  <c r="AC1280" i="1"/>
  <c r="AC1556" i="1"/>
  <c r="AB1740" i="1"/>
  <c r="AC1740" i="1" s="1"/>
  <c r="AB2229" i="1"/>
  <c r="AC2229" i="1" s="1"/>
  <c r="AB1694" i="1"/>
  <c r="AC1694" i="1" s="1"/>
  <c r="AC1600" i="1"/>
  <c r="AC1187" i="1"/>
  <c r="AC2395" i="1"/>
  <c r="AB307" i="1"/>
  <c r="AC307" i="1" s="1"/>
  <c r="AB1847" i="1"/>
  <c r="AC1847" i="1" s="1"/>
  <c r="AC2077" i="1"/>
  <c r="AC218" i="1"/>
  <c r="AB431" i="1"/>
  <c r="AC431" i="1" s="1"/>
  <c r="AC1402" i="1"/>
  <c r="AC1104" i="1"/>
  <c r="AC1420" i="1"/>
  <c r="AC966" i="1"/>
  <c r="AB880" i="1"/>
  <c r="AC880" i="1" s="1"/>
  <c r="AC387" i="1"/>
  <c r="AC592" i="1"/>
  <c r="AB384" i="1"/>
  <c r="AC384" i="1" s="1"/>
  <c r="AC1392" i="1"/>
  <c r="AB1025" i="1"/>
  <c r="AC1025" i="1" s="1"/>
  <c r="AB689" i="1"/>
  <c r="AC689" i="1" s="1"/>
  <c r="AC979" i="1"/>
  <c r="AC289" i="1"/>
  <c r="AB2428" i="1"/>
  <c r="AC2428" i="1" s="1"/>
  <c r="AC2081" i="1"/>
  <c r="AC229" i="1"/>
  <c r="AB835" i="1"/>
  <c r="AC835" i="1" s="1"/>
  <c r="AC1418" i="1"/>
  <c r="AC2138" i="1"/>
  <c r="AC2139" i="1"/>
  <c r="AB2392" i="1"/>
  <c r="AC2392" i="1" s="1"/>
  <c r="AB158" i="1"/>
  <c r="AC158" i="1" s="1"/>
  <c r="AC1423" i="1"/>
  <c r="AB2408" i="1"/>
  <c r="AC2408" i="1" s="1"/>
  <c r="AB1072" i="1"/>
  <c r="AC1072" i="1" s="1"/>
  <c r="AC782" i="1"/>
  <c r="AB2307" i="1"/>
  <c r="AB1605" i="1"/>
  <c r="AC1605" i="1" s="1"/>
  <c r="AB842" i="1"/>
  <c r="AC842" i="1" s="1"/>
  <c r="AB1401" i="1"/>
  <c r="AC1401" i="1" s="1"/>
  <c r="AC988" i="1"/>
  <c r="AB78" i="1"/>
  <c r="AC78" i="1" s="1"/>
  <c r="AC2304" i="1"/>
  <c r="AB502" i="1"/>
  <c r="AC502" i="1" s="1"/>
  <c r="AB1959" i="1"/>
  <c r="AC1959" i="1" s="1"/>
  <c r="AB2115" i="1"/>
  <c r="AC2115" i="1" s="1"/>
  <c r="AC13" i="1"/>
  <c r="AB482" i="1"/>
  <c r="AC482" i="1" s="1"/>
  <c r="AB783" i="1"/>
  <c r="AC783" i="1" s="1"/>
  <c r="AC1406" i="1"/>
  <c r="AB355" i="1"/>
  <c r="AC355" i="1" s="1"/>
  <c r="AB120" i="1"/>
  <c r="AC120" i="1" s="1"/>
  <c r="AB2418" i="1"/>
  <c r="AC2418" i="1" s="1"/>
  <c r="AB1325" i="1"/>
  <c r="AC1325" i="1" s="1"/>
  <c r="AB2142" i="1"/>
  <c r="AC2142" i="1" s="1"/>
  <c r="AB872" i="1"/>
  <c r="AC872" i="1" s="1"/>
  <c r="AB827" i="1"/>
  <c r="AC827" i="1" s="1"/>
  <c r="AB2074" i="1"/>
  <c r="AC2074" i="1" s="1"/>
  <c r="AC1142" i="1"/>
  <c r="AB1197" i="1"/>
  <c r="AC1197" i="1" s="1"/>
  <c r="AB271" i="1"/>
  <c r="AC271" i="1" s="1"/>
  <c r="AB758" i="1"/>
  <c r="AC758" i="1" s="1"/>
  <c r="AB1798" i="1"/>
  <c r="AB522" i="1"/>
  <c r="AC522" i="1" s="1"/>
  <c r="AB1127" i="1"/>
  <c r="AC1127" i="1" s="1"/>
  <c r="AB2349" i="1"/>
  <c r="AC2349" i="1" s="1"/>
  <c r="AC2117" i="1"/>
  <c r="AB1515" i="1"/>
  <c r="AC1515" i="1" s="1"/>
  <c r="AC1650" i="1"/>
  <c r="AC223" i="1"/>
  <c r="AC1397" i="1"/>
  <c r="AC321" i="1"/>
  <c r="AB2471" i="1"/>
  <c r="AC2471" i="1" s="1"/>
  <c r="AC2228" i="1"/>
  <c r="AC1122" i="1"/>
  <c r="AC1004" i="1"/>
  <c r="AC904" i="1"/>
  <c r="AB8" i="1"/>
  <c r="AC8" i="1" s="1"/>
  <c r="AC1541" i="1"/>
  <c r="AB1835" i="1"/>
  <c r="AC1835" i="1" s="1"/>
  <c r="AB1634" i="1"/>
  <c r="AC1634" i="1" s="1"/>
  <c r="AB343" i="1"/>
  <c r="AC343" i="1" s="1"/>
  <c r="AC1138" i="1"/>
  <c r="AB1809" i="1"/>
  <c r="AC1809" i="1" s="1"/>
  <c r="AB1172" i="1"/>
  <c r="AC1172" i="1" s="1"/>
  <c r="AB2405" i="1"/>
  <c r="AB2024" i="1"/>
  <c r="AC2024" i="1" s="1"/>
  <c r="AB2118" i="1"/>
  <c r="AC2118" i="1" s="1"/>
  <c r="AC456" i="1"/>
  <c r="AC529" i="1"/>
  <c r="AB2122" i="1"/>
  <c r="AC2122" i="1" s="1"/>
  <c r="AC2412" i="1"/>
  <c r="AC2338" i="1"/>
  <c r="AB833" i="1"/>
  <c r="AC833" i="1" s="1"/>
  <c r="AC2479" i="1"/>
  <c r="AB571" i="1"/>
  <c r="AC571" i="1" s="1"/>
  <c r="AB2110" i="1"/>
  <c r="AC2110" i="1" s="1"/>
  <c r="AC277" i="1"/>
  <c r="AB695" i="1"/>
  <c r="AC695" i="1" s="1"/>
  <c r="AC1688" i="1"/>
  <c r="AB447" i="1"/>
  <c r="AC447" i="1" s="1"/>
  <c r="AB2084" i="1"/>
  <c r="AC2084" i="1" s="1"/>
  <c r="AB1997" i="1"/>
  <c r="AC1997" i="1" s="1"/>
  <c r="AB1350" i="1"/>
  <c r="AC1350" i="1" s="1"/>
  <c r="AC112" i="1"/>
  <c r="AB373" i="1"/>
  <c r="AC373" i="1" s="1"/>
  <c r="AB551" i="1"/>
  <c r="AC551" i="1" s="1"/>
  <c r="AB1846" i="1"/>
  <c r="AC1846" i="1" s="1"/>
  <c r="AB1727" i="1"/>
  <c r="AC1727" i="1" s="1"/>
  <c r="AB1354" i="1"/>
  <c r="AC1354" i="1" s="1"/>
  <c r="AB442" i="1"/>
  <c r="AC442" i="1" s="1"/>
  <c r="AC1079" i="1"/>
  <c r="AB2497" i="1"/>
  <c r="AC2497" i="1" s="1"/>
  <c r="AB1433" i="1"/>
  <c r="AC1433" i="1" s="1"/>
  <c r="AB1828" i="1"/>
  <c r="AC1828" i="1" s="1"/>
  <c r="AC1365" i="1"/>
  <c r="AC2160" i="1"/>
  <c r="AB692" i="1"/>
  <c r="AC692" i="1" s="1"/>
  <c r="AC2071" i="1"/>
  <c r="AC251" i="1"/>
  <c r="AB1742" i="1"/>
  <c r="AC1742" i="1" s="1"/>
  <c r="AB1910" i="1"/>
  <c r="AC1910" i="1" s="1"/>
  <c r="AC1912" i="1"/>
  <c r="AB269" i="1"/>
  <c r="AC269" i="1" s="1"/>
  <c r="AB1388" i="1"/>
  <c r="AC1388" i="1" s="1"/>
  <c r="AC1266" i="1"/>
  <c r="AB417" i="1"/>
  <c r="AC417" i="1" s="1"/>
  <c r="AC1797" i="1"/>
  <c r="AB1743" i="1"/>
  <c r="AC1743" i="1" s="1"/>
  <c r="AC2438" i="1"/>
  <c r="AC1821" i="1"/>
  <c r="AC1218" i="1"/>
  <c r="AB2289" i="1"/>
  <c r="AC2289" i="1" s="1"/>
  <c r="AC2093" i="1"/>
  <c r="AC1896" i="1"/>
  <c r="AC942" i="1"/>
  <c r="AB141" i="1"/>
  <c r="AC141" i="1" s="1"/>
  <c r="AB672" i="1"/>
  <c r="AC672" i="1" s="1"/>
  <c r="AB460" i="1"/>
  <c r="AC665" i="1"/>
  <c r="AC95" i="1"/>
  <c r="AC1015" i="1"/>
  <c r="AB741" i="1"/>
  <c r="AC741" i="1" s="1"/>
  <c r="AC1057" i="1"/>
  <c r="AB2237" i="1"/>
  <c r="AC2237" i="1" s="1"/>
  <c r="AB1832" i="1"/>
  <c r="AC1832" i="1" s="1"/>
  <c r="AB681" i="1"/>
  <c r="AC681" i="1" s="1"/>
  <c r="AC1129" i="1"/>
  <c r="AC11" i="1"/>
  <c r="AB825" i="1"/>
  <c r="AC825" i="1" s="1"/>
  <c r="AC1066" i="1"/>
  <c r="AB1120" i="1"/>
  <c r="AC1120" i="1" s="1"/>
  <c r="AB46" i="1"/>
  <c r="AC46" i="1" s="1"/>
  <c r="AB1640" i="1"/>
  <c r="AC1640" i="1" s="1"/>
  <c r="AB2331" i="1"/>
  <c r="AC2331" i="1" s="1"/>
  <c r="AB237" i="1"/>
  <c r="AC237" i="1" s="1"/>
  <c r="AB2035" i="1"/>
  <c r="AC2035" i="1" s="1"/>
  <c r="AB436" i="1"/>
  <c r="AC436" i="1" s="1"/>
  <c r="AC1022" i="1"/>
  <c r="AC1946" i="1"/>
  <c r="AB232" i="1"/>
  <c r="AC232" i="1" s="1"/>
  <c r="AC538" i="1"/>
  <c r="AB1901" i="1"/>
  <c r="AC1901" i="1" s="1"/>
  <c r="AC1382" i="1"/>
  <c r="AC2309" i="1"/>
  <c r="AC980" i="1"/>
  <c r="AB1356" i="1"/>
  <c r="AC1356" i="1" s="1"/>
  <c r="AC505" i="1"/>
  <c r="AB1520" i="1"/>
  <c r="AC1520" i="1" s="1"/>
  <c r="AB794" i="1"/>
  <c r="AC794" i="1" s="1"/>
  <c r="AB902" i="1"/>
  <c r="AC902" i="1" s="1"/>
  <c r="AC1145" i="1"/>
  <c r="AB2226" i="1"/>
  <c r="AC2226" i="1" s="1"/>
  <c r="AB546" i="1"/>
  <c r="AC546" i="1" s="1"/>
  <c r="AB1141" i="1"/>
  <c r="AC1141" i="1" s="1"/>
  <c r="AB1844" i="1"/>
  <c r="AC1844" i="1" s="1"/>
  <c r="AC261" i="1"/>
  <c r="AB915" i="1"/>
  <c r="AC915" i="1" s="1"/>
  <c r="AB1693" i="1"/>
  <c r="AC1693" i="1" s="1"/>
  <c r="AB958" i="1"/>
  <c r="AC958" i="1" s="1"/>
  <c r="AB2206" i="1"/>
  <c r="AC2206" i="1" s="1"/>
  <c r="AB217" i="1"/>
  <c r="AC217" i="1" s="1"/>
  <c r="AC905" i="1"/>
  <c r="AB2032" i="1"/>
  <c r="AC2032" i="1" s="1"/>
  <c r="AC2172" i="1"/>
  <c r="AC1543" i="1"/>
  <c r="AB140" i="1"/>
  <c r="AC140" i="1" s="1"/>
  <c r="AB642" i="1"/>
  <c r="AC642" i="1" s="1"/>
  <c r="AB2320" i="1"/>
  <c r="AC2320" i="1" s="1"/>
  <c r="AB1214" i="1"/>
  <c r="AC1214" i="1" s="1"/>
  <c r="AB2140" i="1"/>
  <c r="AC2140" i="1" s="1"/>
  <c r="AB1511" i="1"/>
  <c r="AC1511" i="1" s="1"/>
  <c r="AB2456" i="1"/>
  <c r="AC2456" i="1" s="1"/>
  <c r="AB1136" i="1"/>
  <c r="AC1136" i="1" s="1"/>
  <c r="AC946" i="1"/>
  <c r="AB1250" i="1"/>
  <c r="AC1250" i="1" s="1"/>
  <c r="AC554" i="1"/>
  <c r="AB174" i="1"/>
  <c r="AC174" i="1" s="1"/>
  <c r="AC479" i="1"/>
  <c r="AC650" i="1"/>
  <c r="AB2013" i="1"/>
  <c r="AC2013" i="1" s="1"/>
  <c r="AB2509" i="1"/>
  <c r="AC2509" i="1" s="1"/>
  <c r="AC1455" i="1"/>
  <c r="AB2105" i="1"/>
  <c r="AC2105" i="1" s="1"/>
  <c r="AC96" i="1"/>
  <c r="AC1312" i="1"/>
  <c r="AB331" i="1"/>
  <c r="AC331" i="1" s="1"/>
  <c r="AB2277" i="1"/>
  <c r="AC2277" i="1" s="1"/>
  <c r="AC2174" i="1"/>
  <c r="AC914" i="1"/>
  <c r="AB1855" i="1"/>
  <c r="AC1855" i="1" s="1"/>
  <c r="AB2267" i="1"/>
  <c r="AC2267" i="1" s="1"/>
  <c r="AC2307" i="1"/>
  <c r="AB250" i="1"/>
  <c r="AC250" i="1" s="1"/>
  <c r="AB1592" i="1"/>
  <c r="AC1592" i="1" s="1"/>
  <c r="AB390" i="1"/>
  <c r="AC390" i="1" s="1"/>
  <c r="AB809" i="1"/>
  <c r="AC809" i="1" s="1"/>
  <c r="AB2097" i="1"/>
  <c r="AC2097" i="1" s="1"/>
  <c r="AB2494" i="1"/>
  <c r="AC2494" i="1" s="1"/>
  <c r="AB923" i="1"/>
  <c r="AC923" i="1" s="1"/>
  <c r="AC1595" i="1"/>
  <c r="AB1904" i="1"/>
  <c r="AC1904" i="1" s="1"/>
  <c r="AC531" i="1"/>
  <c r="AB1487" i="1"/>
  <c r="AC1487" i="1" s="1"/>
  <c r="AC2222" i="1"/>
  <c r="AB1396" i="1"/>
  <c r="AC1396" i="1" s="1"/>
  <c r="AC2393" i="1"/>
  <c r="AC678" i="1"/>
  <c r="AC1219" i="1"/>
  <c r="AC1083" i="1"/>
  <c r="AB2029" i="1"/>
  <c r="AC2029" i="1" s="1"/>
  <c r="AB1873" i="1"/>
  <c r="AC1873" i="1" s="1"/>
  <c r="AB230" i="1"/>
  <c r="AC230" i="1" s="1"/>
  <c r="AC1956" i="1"/>
  <c r="AB441" i="1"/>
  <c r="AC441" i="1" s="1"/>
  <c r="AC2397" i="1"/>
  <c r="AC132" i="1"/>
  <c r="AC1424" i="1"/>
  <c r="AB1662" i="1"/>
  <c r="AC1662" i="1" s="1"/>
  <c r="AB2152" i="1"/>
  <c r="AC2152" i="1" s="1"/>
  <c r="AB2436" i="1"/>
  <c r="AC2436" i="1" s="1"/>
  <c r="AC1767" i="1"/>
  <c r="AB195" i="1"/>
  <c r="AC195" i="1" s="1"/>
  <c r="AB2311" i="1"/>
  <c r="AC2311" i="1" s="1"/>
  <c r="AB2238" i="1"/>
  <c r="AC2238" i="1" s="1"/>
  <c r="AB2507" i="1"/>
  <c r="AC2507" i="1" s="1"/>
  <c r="AB1476" i="1"/>
  <c r="AC1476" i="1" s="1"/>
  <c r="AC1550" i="1"/>
  <c r="AB1845" i="1"/>
  <c r="AC1845" i="1" s="1"/>
  <c r="AB2137" i="1"/>
  <c r="AC2137" i="1" s="1"/>
  <c r="AB1192" i="1"/>
  <c r="AC1192" i="1" s="1"/>
  <c r="AB575" i="1"/>
  <c r="AC575" i="1" s="1"/>
  <c r="AB2348" i="1"/>
  <c r="AC2348" i="1" s="1"/>
  <c r="AB640" i="1"/>
  <c r="AC640" i="1" s="1"/>
  <c r="AB224" i="1"/>
  <c r="AC224" i="1" s="1"/>
  <c r="AC978" i="1"/>
  <c r="AB2059" i="1"/>
  <c r="AC2059" i="1" s="1"/>
  <c r="AB659" i="1"/>
  <c r="AC659" i="1" s="1"/>
  <c r="AB2213" i="1"/>
  <c r="AC2213" i="1" s="1"/>
  <c r="AB2109" i="1"/>
  <c r="AC2109" i="1" s="1"/>
  <c r="AB1028" i="1"/>
  <c r="AC1028" i="1" s="1"/>
  <c r="AB1073" i="1"/>
  <c r="AC1073" i="1" s="1"/>
  <c r="AB2442" i="1"/>
  <c r="AC2442" i="1" s="1"/>
  <c r="AB2350" i="1"/>
  <c r="AC2350" i="1" s="1"/>
  <c r="AC312" i="1"/>
  <c r="AB1692" i="1"/>
  <c r="AC1692" i="1" s="1"/>
  <c r="AC1597" i="1"/>
  <c r="AB1582" i="1"/>
  <c r="AC1582" i="1" s="1"/>
  <c r="AC679" i="1"/>
  <c r="AC1944" i="1"/>
  <c r="AC1320" i="1"/>
  <c r="AB1936" i="1"/>
  <c r="AC1936" i="1" s="1"/>
  <c r="AB2284" i="1"/>
  <c r="AC2284" i="1" s="1"/>
  <c r="AB973" i="1"/>
  <c r="AC973" i="1" s="1"/>
  <c r="AB653" i="1"/>
  <c r="AC653" i="1" s="1"/>
  <c r="AC2201" i="1"/>
  <c r="AB2389" i="1"/>
  <c r="AC2389" i="1" s="1"/>
  <c r="AB1366" i="1"/>
  <c r="AC1366" i="1" s="1"/>
  <c r="AC945" i="1"/>
  <c r="AB645" i="1"/>
  <c r="AC645" i="1" s="1"/>
  <c r="AB1469" i="1"/>
  <c r="AC1469" i="1" s="1"/>
  <c r="AB1242" i="1"/>
  <c r="AC1242" i="1" s="1"/>
  <c r="AB1062" i="1"/>
  <c r="AC1062" i="1" s="1"/>
  <c r="AB1244" i="1"/>
  <c r="AC1244" i="1" s="1"/>
  <c r="AC688" i="1"/>
  <c r="AC816" i="1"/>
  <c r="AB1699" i="1"/>
  <c r="AC1699" i="1" s="1"/>
  <c r="AB1738" i="1"/>
  <c r="AC1738" i="1" s="1"/>
  <c r="AB1493" i="1"/>
  <c r="AC1493" i="1" s="1"/>
  <c r="AC1778" i="1"/>
  <c r="AB1065" i="1"/>
  <c r="AC1065" i="1" s="1"/>
  <c r="AB680" i="1"/>
  <c r="AC680" i="1" s="1"/>
  <c r="AB916" i="1"/>
  <c r="AC916" i="1" s="1"/>
  <c r="AB1620" i="1"/>
  <c r="AC1620" i="1" s="1"/>
  <c r="AB573" i="1"/>
  <c r="AC573" i="1" s="1"/>
  <c r="AB837" i="1"/>
  <c r="AC837" i="1" s="1"/>
  <c r="AB2359" i="1"/>
  <c r="AC2359" i="1" s="1"/>
  <c r="AB1438" i="1"/>
  <c r="AC1438" i="1" s="1"/>
  <c r="AB1931" i="1"/>
  <c r="AC1931" i="1" s="1"/>
  <c r="AB714" i="1"/>
  <c r="AC714" i="1" s="1"/>
  <c r="AB967" i="1"/>
  <c r="AC967" i="1" s="1"/>
  <c r="AB1514" i="1"/>
  <c r="AC1514" i="1" s="1"/>
  <c r="AC933" i="1"/>
  <c r="AB1669" i="1"/>
  <c r="AC1669" i="1" s="1"/>
  <c r="AB697" i="1"/>
  <c r="AC697" i="1" s="1"/>
  <c r="AC1575" i="1"/>
  <c r="AC540" i="1"/>
  <c r="AB579" i="1"/>
  <c r="AC579" i="1" s="1"/>
  <c r="AB2143" i="1"/>
  <c r="AC2143" i="1" s="1"/>
  <c r="AC460" i="1"/>
  <c r="AC619" i="1"/>
  <c r="AB2344" i="1"/>
  <c r="AC2344" i="1" s="1"/>
  <c r="AB90" i="1"/>
  <c r="AC90" i="1" s="1"/>
  <c r="AC644" i="1"/>
  <c r="AB1410" i="1"/>
  <c r="AC1410" i="1" s="1"/>
  <c r="AC1851" i="1"/>
  <c r="AC1432" i="1"/>
  <c r="AC1140" i="1"/>
  <c r="AC1710" i="1"/>
  <c r="AC2475" i="1"/>
  <c r="AB722" i="1"/>
  <c r="AC722" i="1" s="1"/>
  <c r="AB1587" i="1"/>
  <c r="AC1587" i="1" s="1"/>
  <c r="AB1195" i="1"/>
  <c r="AC1195" i="1" s="1"/>
  <c r="AB2295" i="1"/>
  <c r="AC2295" i="1" s="1"/>
  <c r="AC2390" i="1"/>
  <c r="AC1000" i="1"/>
  <c r="AB1917" i="1"/>
  <c r="AC1917" i="1" s="1"/>
  <c r="AC1017" i="1"/>
  <c r="AB1526" i="1"/>
  <c r="AC1526" i="1" s="1"/>
  <c r="AB910" i="1"/>
  <c r="AC910" i="1" s="1"/>
  <c r="AC1907" i="1"/>
  <c r="AC2299" i="1"/>
  <c r="AC772" i="1"/>
  <c r="AC394" i="1"/>
  <c r="AB1086" i="1"/>
  <c r="AC1086" i="1" s="1"/>
  <c r="AB1337" i="1"/>
  <c r="AC1337" i="1" s="1"/>
  <c r="AB118" i="1"/>
  <c r="AC118" i="1" s="1"/>
  <c r="AB2079" i="1"/>
  <c r="AC2079" i="1" s="1"/>
  <c r="AC2254" i="1"/>
  <c r="AB63" i="1"/>
  <c r="AC63" i="1" s="1"/>
  <c r="AC1788" i="1"/>
  <c r="AB209" i="1"/>
  <c r="AC209" i="1" s="1"/>
  <c r="AC1798" i="1"/>
  <c r="AC296" i="1"/>
  <c r="AC1075" i="1"/>
  <c r="AC1535" i="1"/>
  <c r="AB491" i="1"/>
  <c r="AC491" i="1" s="1"/>
  <c r="AC1033" i="1"/>
  <c r="AB1355" i="1"/>
  <c r="AC1355" i="1" s="1"/>
  <c r="AB607" i="1"/>
  <c r="AC607" i="1" s="1"/>
  <c r="AB1243" i="1"/>
  <c r="AC1243" i="1" s="1"/>
  <c r="AC737" i="1"/>
  <c r="AB2092" i="1"/>
  <c r="AC2092" i="1" s="1"/>
  <c r="AB1113" i="1"/>
  <c r="AC1113" i="1" s="1"/>
  <c r="AB1596" i="1"/>
  <c r="AC1596" i="1" s="1"/>
  <c r="AB18" i="1"/>
  <c r="AC18" i="1" s="1"/>
  <c r="AB2361" i="1"/>
  <c r="AC2361" i="1" s="1"/>
  <c r="AC1465" i="1"/>
  <c r="AC1486" i="1"/>
  <c r="AB1277" i="1"/>
  <c r="AC1277" i="1" s="1"/>
  <c r="AB843" i="1"/>
  <c r="AC843" i="1" s="1"/>
  <c r="AB1379" i="1"/>
  <c r="AC1379" i="1" s="1"/>
  <c r="AB1810" i="1"/>
  <c r="AC1810" i="1" s="1"/>
  <c r="AB1215" i="1"/>
  <c r="AC1215" i="1" s="1"/>
  <c r="AC1533" i="1"/>
  <c r="AC615" i="1"/>
  <c r="AB1094" i="1"/>
  <c r="AC1094" i="1" s="1"/>
  <c r="AC1029" i="1"/>
  <c r="AB1585" i="1"/>
  <c r="AC1585" i="1" s="1"/>
  <c r="AC920" i="1"/>
  <c r="AC423" i="1"/>
  <c r="AB380" i="1"/>
  <c r="AC380" i="1" s="1"/>
  <c r="AB1497" i="1"/>
  <c r="AC1497" i="1" s="1"/>
  <c r="AB1047" i="1"/>
  <c r="AC1047" i="1" s="1"/>
  <c r="AC34" i="1"/>
  <c r="AB1091" i="1"/>
  <c r="AC1091" i="1" s="1"/>
  <c r="AC1362" i="1"/>
  <c r="AB2227" i="1"/>
  <c r="AC2227" i="1" s="1"/>
  <c r="AB567" i="1"/>
  <c r="AC567" i="1" s="1"/>
  <c r="AC1859" i="1"/>
  <c r="AC1441" i="1"/>
  <c r="AB2100" i="1"/>
  <c r="AC2100" i="1" s="1"/>
  <c r="AC1372" i="1"/>
  <c r="AB1159" i="1"/>
  <c r="AC1159" i="1" s="1"/>
  <c r="AB848" i="1"/>
  <c r="AC848" i="1" s="1"/>
  <c r="AC244" i="1"/>
  <c r="AC1430" i="1"/>
  <c r="AB937" i="1"/>
  <c r="AC937" i="1" s="1"/>
  <c r="AB1602" i="1"/>
  <c r="AC1602" i="1" s="1"/>
  <c r="AC1900" i="1"/>
  <c r="AB1236" i="1"/>
  <c r="AC1236" i="1" s="1"/>
  <c r="AB1348" i="1"/>
  <c r="AC1348" i="1" s="1"/>
  <c r="AB2441" i="1"/>
  <c r="AC2441" i="1" s="1"/>
  <c r="AB1329" i="1"/>
  <c r="AC1329" i="1" s="1"/>
  <c r="AB1547" i="1"/>
  <c r="AC1547" i="1" s="1"/>
  <c r="AB66" i="1"/>
  <c r="AC66" i="1" s="1"/>
  <c r="AC1316" i="1"/>
  <c r="AC2073" i="1"/>
  <c r="AC300" i="1"/>
  <c r="AC2166" i="1"/>
  <c r="AB1002" i="1"/>
  <c r="AC1002" i="1" s="1"/>
  <c r="AC23" i="1"/>
  <c r="AB2480" i="1"/>
  <c r="AC2480" i="1" s="1"/>
  <c r="AC1027" i="1"/>
  <c r="AB563" i="1"/>
  <c r="AC563" i="1" s="1"/>
  <c r="AB1958" i="1"/>
  <c r="AC1958" i="1" s="1"/>
  <c r="AB1790" i="1"/>
  <c r="AC1790" i="1" s="1"/>
  <c r="AB153" i="1"/>
  <c r="AC153" i="1" s="1"/>
  <c r="AB287" i="1"/>
  <c r="AC287" i="1" s="1"/>
  <c r="AC2405" i="1"/>
  <c r="AC7" i="1"/>
  <c r="AC2403" i="1"/>
  <c r="AB1655" i="1"/>
  <c r="AC1655" i="1" s="1"/>
  <c r="AB133" i="1"/>
  <c r="AC133" i="1" s="1"/>
  <c r="AC1682" i="1"/>
  <c r="AB909" i="1"/>
  <c r="AC909" i="1" s="1"/>
  <c r="AB231" i="1"/>
  <c r="AC231" i="1" s="1"/>
  <c r="AC2398" i="1"/>
  <c r="AB1279" i="1"/>
  <c r="AC1279" i="1" s="1"/>
  <c r="AC1626" i="1"/>
  <c r="AB2064" i="1"/>
  <c r="AC2064" i="1" s="1"/>
  <c r="AB807" i="1"/>
  <c r="AC807" i="1" s="1"/>
  <c r="AB179" i="1"/>
  <c r="AC179" i="1" s="1"/>
  <c r="AB2489" i="1"/>
  <c r="AC2489" i="1" s="1"/>
  <c r="AB2207" i="1"/>
  <c r="AC2207" i="1" s="1"/>
  <c r="AB1058" i="1"/>
  <c r="AC1058" i="1" s="1"/>
  <c r="AB2210" i="1"/>
  <c r="AC2210" i="1" s="1"/>
  <c r="AB637" i="1"/>
  <c r="AC637" i="1" s="1"/>
  <c r="AB891" i="1"/>
  <c r="AC891" i="1" s="1"/>
  <c r="AB2243" i="1"/>
  <c r="AC2243" i="1" s="1"/>
  <c r="AB148" i="1"/>
  <c r="AC148" i="1" s="1"/>
  <c r="AB1948" i="1"/>
  <c r="AC1948" i="1" s="1"/>
  <c r="AB580" i="1"/>
  <c r="AC580" i="1" s="1"/>
  <c r="AB316" i="1"/>
  <c r="AC316" i="1" s="1"/>
  <c r="AB639" i="1"/>
  <c r="AC639" i="1" s="1"/>
  <c r="AB836" i="1"/>
  <c r="AC836" i="1" s="1"/>
  <c r="AC943" i="1"/>
  <c r="AC895" i="1"/>
  <c r="AB2265" i="1"/>
  <c r="AC2265" i="1" s="1"/>
  <c r="AB2421" i="1"/>
  <c r="AC2421" i="1" s="1"/>
  <c r="AC582" i="1"/>
  <c r="AC413" i="1"/>
  <c r="AB989" i="1"/>
  <c r="AC989" i="1" s="1"/>
  <c r="AB1854" i="1"/>
  <c r="AC1854" i="1" s="1"/>
  <c r="AB658" i="1"/>
  <c r="AC658" i="1" s="1"/>
  <c r="AB800" i="1"/>
  <c r="AC800" i="1" s="1"/>
  <c r="AC865" i="1"/>
  <c r="AB2505" i="1"/>
  <c r="AC2505" i="1" s="1"/>
  <c r="AB2345" i="1"/>
  <c r="AC2345" i="1" s="1"/>
  <c r="AC755" i="1"/>
  <c r="AC2045" i="1"/>
  <c r="AB2253" i="1"/>
  <c r="AC2253" i="1" s="1"/>
  <c r="AB1495" i="1"/>
  <c r="AC1495" i="1" s="1"/>
  <c r="AC1562" i="1"/>
  <c r="AB469" i="1"/>
  <c r="AC469" i="1" s="1"/>
  <c r="AB2095" i="1"/>
  <c r="AC2095" i="1" s="1"/>
  <c r="AB2469" i="1"/>
  <c r="AC2469" i="1" s="1"/>
  <c r="AB2012" i="1"/>
  <c r="AC2012" i="1" s="1"/>
  <c r="AB1468" i="1"/>
  <c r="AC1468" i="1" s="1"/>
  <c r="AC17" i="1"/>
  <c r="AB561" i="1"/>
  <c r="AC561" i="1" s="1"/>
  <c r="AB576" i="1"/>
  <c r="AC576" i="1" s="1"/>
  <c r="AC2098" i="1"/>
  <c r="AB76" i="1"/>
  <c r="AC76" i="1" s="1"/>
  <c r="AB192" i="1"/>
  <c r="AC192" i="1" s="1"/>
  <c r="AC2339" i="1"/>
  <c r="AB883" i="1"/>
  <c r="AC883" i="1" s="1"/>
  <c r="AC1176" i="1"/>
  <c r="AB395" i="1"/>
  <c r="AC395" i="1" s="1"/>
  <c r="AC474" i="1"/>
  <c r="AB1979" i="1"/>
  <c r="AC1979" i="1" s="1"/>
  <c r="AB1489" i="1"/>
  <c r="AC1489" i="1" s="1"/>
  <c r="AB1653" i="1"/>
  <c r="AC1653" i="1" s="1"/>
  <c r="AC2286" i="1"/>
  <c r="AB1800" i="1"/>
  <c r="AC1800" i="1" s="1"/>
  <c r="AC386" i="1"/>
  <c r="AB2177" i="1"/>
  <c r="AC2177" i="1" s="1"/>
  <c r="AB1969" i="1"/>
  <c r="AC1969" i="1" s="1"/>
  <c r="AB709" i="1"/>
  <c r="AC709" i="1" s="1"/>
  <c r="AB696" i="1"/>
  <c r="AC696" i="1" s="1"/>
  <c r="AC2453" i="1"/>
  <c r="AC1858" i="1"/>
  <c r="AB161" i="1"/>
  <c r="AC161" i="1" s="1"/>
  <c r="AC1772" i="1"/>
  <c r="AB2483" i="1"/>
  <c r="AC2483" i="1" s="1"/>
  <c r="AC2158" i="1"/>
  <c r="AB1349" i="1"/>
  <c r="AC1349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2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<sst xmlns="http://schemas.openxmlformats.org/spreadsheetml/2006/main" count="3865" uniqueCount="672">
  <si>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</si>
  <si>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</si>
  <si>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</si>
  <si>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</si>
  <si>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</si>
  <si>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</si>
  <si>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</si>
  <si>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</si>
  <si>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</si>
  <si>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</si>
  <si>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</si>
  <si>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</si>
  <si>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</si>
  <si>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</si>
  <si>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</si>
  <si>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</si>
  <si>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</si>
  <si>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</si>
  <si>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</si>
  <si>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</si>
  <si>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</si>
  <si>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</si>
  <si>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</si>
  <si>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</si>
  <si>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</si>
  <si>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</si>
  <si>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</si>
  <si>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</si>
  <si>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</si>
  <si>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</si>
  <si>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</si>
  <si>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</si>
  <si>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</si>
  <si>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</si>
  <si>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</si>
  <si>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</si>
  <si>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</si>
  <si>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</si>
  <si>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</si>
  <si>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</si>
  <si>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</si>
  <si>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</si>
  <si>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</si>
  <si>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</si>
  <si>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</si>
  <si>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</si>
  <si>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</si>
  <si>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</si>
  <si>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</si>
  <si>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</si>
  <si>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</si>
  <si>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</si>
  <si>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</si>
  <si>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</si>
  <si>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</si>
  <si>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</si>
  <si>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</si>
  <si>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</si>
  <si>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</si>
  <si>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</si>
  <si>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</si>
  <si>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</si>
  <si>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</si>
  <si>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</si>
  <si>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</si>
  <si>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</si>
  <si>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</si>
  <si>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</si>
  <si>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</si>
  <si>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</si>
  <si>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</si>
  <si>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</si>
  <si>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</si>
  <si>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</si>
  <si>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</si>
  <si>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</si>
  <si>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</si>
  <si>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</si>
  <si>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</si>
  <si>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</si>
  <si>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</si>
  <si>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</si>
  <si>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</si>
  <si>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</si>
  <si>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</si>
  <si>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</si>
  <si>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</si>
  <si>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</si>
  <si>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</si>
  <si>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</si>
  <si>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</si>
  <si>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</si>
  <si>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</si>
  <si>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</si>
  <si>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</si>
  <si>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</si>
  <si>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</si>
  <si>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</si>
  <si>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</si>
  <si>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</si>
  <si>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</si>
  <si>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</si>
  <si>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</si>
  <si>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</si>
  <si>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</si>
  <si>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DISTRIBUIDORA DE AGUAS MINERAIS BH LTDA -EPP</t>
  </si>
  <si>
    <t>PRODUTOS ALIMENTICIOS</t>
  </si>
  <si>
    <t>STEFANINI CONSULTORIA E ASSESSORIA EM INFORMATICA S.A.</t>
  </si>
  <si>
    <t>TECNO 2000 INDUSTRIA E COMERCIO LTDA</t>
  </si>
  <si>
    <t>MOBILIARIO</t>
  </si>
  <si>
    <t>EMPRESA DE PESQUISA AGROPECUARIA DE MINAS GERAIS</t>
  </si>
  <si>
    <t>27.386.559 CLAUDIA MARCIA DE PAULA OLIVEIRA</t>
  </si>
  <si>
    <t>V. Z. MERCEARIA PANORAMA II LTDA -ME</t>
  </si>
  <si>
    <t>ECO PLAST COMERCIO LTDA</t>
  </si>
  <si>
    <t>UTENSILIOS PARA COPA, REFEITORIO E COZINHA</t>
  </si>
  <si>
    <t>CRIATIVA SOLUCOES PARA CONSTRUCAO LTDA</t>
  </si>
  <si>
    <t>MATERIAL P/ MANUT. E REPAROS DE BENS DE DOMINIO PUB. OU DE TERCEIROS</t>
  </si>
  <si>
    <t>FERRAMENTAS, FERRAGENS E UTENSILIOS</t>
  </si>
  <si>
    <t>COMERCIAL TXV COMERCIO E SERVICO - EIRELI</t>
  </si>
  <si>
    <t>PECAS E ACESSORIOS P/ EQUIP.  E OUTROS MATERIAIS PERMANENTES</t>
  </si>
  <si>
    <t>VOETUR TURISMO E REPRESENTACOES LTDA</t>
  </si>
  <si>
    <t>PASSAGENS - PESSOA JURIDICA</t>
  </si>
  <si>
    <t>DEBORA REGINA DE ALMEIDA DINIZ SOARES</t>
  </si>
  <si>
    <t>RIVANA BARRETO RICARTE DE OLIVEIRA</t>
  </si>
  <si>
    <t>ARVORE - COMUNICACAO CORPORATIVA LTDA</t>
  </si>
  <si>
    <t>PM BELO HORIZONTE</t>
  </si>
  <si>
    <t>AGENTE CONSULTORES LTDA</t>
  </si>
  <si>
    <t>DORA MARZO DE ALBUQUERQUE CAVALCANTI CORDANI</t>
  </si>
  <si>
    <t>DAVI RAFAEL SILVA VERAS</t>
  </si>
  <si>
    <t>COLD CLIMATE MANUTENCAO LTDA - ME</t>
  </si>
  <si>
    <t>REPAROS DE EQUIPAMENTOS, INSTALACOES E MATERIAL PERMANENTE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</si>
  <si>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</si>
  <si>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</si>
  <si>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</si>
  <si>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</si>
  <si>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</si>
  <si>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</si>
  <si>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</si>
  <si>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</si>
  <si>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</si>
  <si>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</si>
  <si>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</si>
  <si>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</si>
  <si>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</si>
  <si>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</si>
  <si>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</si>
  <si>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RODRIGUES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</si>
  <si>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</si>
  <si>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</si>
  <si>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</si>
  <si>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</si>
  <si>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</si>
  <si>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</si>
  <si>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</si>
  <si>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</si>
  <si>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</si>
  <si>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</si>
  <si>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</si>
  <si>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</si>
  <si>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</si>
  <si>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</si>
  <si>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</si>
  <si>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</si>
  <si>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</si>
  <si>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</si>
  <si>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</si>
  <si>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</si>
  <si>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</si>
  <si>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</si>
  <si>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</si>
  <si>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</si>
  <si>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</si>
  <si>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</si>
  <si>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</si>
  <si>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</si>
  <si>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</si>
  <si>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</si>
  <si>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</si>
  <si>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</si>
  <si>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</si>
  <si>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</si>
  <si>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</si>
  <si>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</si>
  <si>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</si>
  <si>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</si>
  <si>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</si>
  <si>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</si>
  <si>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DEUSDETE MARQUES ENEIAS</t>
  </si>
  <si>
    <t>PM JUIZ DE FORA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</si>
  <si>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</si>
  <si>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</si>
  <si>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</si>
  <si>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</si>
  <si>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</si>
  <si>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</si>
  <si>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</si>
  <si>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</si>
  <si>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</si>
  <si>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</si>
  <si>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</si>
  <si>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</si>
  <si>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HABITAR INCORPORACOES E CONSTRUCOES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</si>
  <si>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</si>
  <si>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</si>
  <si>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</si>
  <si>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</si>
  <si>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</si>
  <si>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</si>
  <si>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</si>
  <si>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</si>
  <si>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</si>
  <si>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</si>
  <si>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RIBEIRAO VERMELHO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</si>
  <si>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</si>
  <si>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</si>
  <si>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</si>
  <si>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</si>
  <si>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</si>
  <si>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</si>
  <si>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</si>
  <si>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ELEVADORES MILENIO LTDA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</si>
  <si>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</si>
  <si>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</si>
  <si>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</si>
  <si>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</si>
  <si>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</si>
  <si>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</si>
  <si>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</si>
  <si>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</si>
  <si>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</si>
  <si>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</si>
  <si>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CONEDI PARTICIPACOES LTDA</t>
  </si>
  <si>
    <t>CONSTRUTORA MIQUERINOS LTDA</t>
  </si>
  <si>
    <t>ALFA IMOVEIS CONSTRUCOES LTDA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</si>
  <si>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</si>
  <si>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</si>
  <si>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</si>
  <si>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</si>
  <si>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MG ESCAL LTDA - ME</t>
  </si>
  <si>
    <t>ASSOCIACAO PROFISSIONALIZANTE DO MENOR DE BELO HORIZONTE -ASSPROM</t>
  </si>
  <si>
    <t>LOCACAO DE SERVICOS DE APOIO ADMINISTRATIVO</t>
  </si>
  <si>
    <t>ECS EMPRESA DE COMUNICACAO E SEGURANCA LTDA</t>
  </si>
  <si>
    <t>OUTROS SERVICOS PESSOA JURIDICA</t>
  </si>
  <si>
    <t>W C NASCIMENTO TURQUETTI EMPREENDIMENTOS LTDA</t>
  </si>
  <si>
    <t>METRON DESENVOLVIMENTO URBANO LTDA</t>
  </si>
  <si>
    <t>FACILITAHCM TECNOLOGIA E GESTAO LTDA.</t>
  </si>
  <si>
    <t>SERVICO DE TECNOLOGIA DA INFORMACAO</t>
  </si>
  <si>
    <t>ALPA CONSTRUTORA E INCORPORADORA LTDA</t>
  </si>
  <si>
    <t>FRR CONSULTORIA LTDA</t>
  </si>
  <si>
    <t>PALUMA IMOVEIS LTDA - EPP</t>
  </si>
  <si>
    <t>MUNDO TELECOMUNICACOES E INFORMATICA LTDA</t>
  </si>
  <si>
    <t>VIS PARTICIPACOES E EMPREENDIMENTOS LTDA</t>
  </si>
  <si>
    <t>REPROS SOLUCOES EM DOCUMENTOS LTDA</t>
  </si>
  <si>
    <t>GAMMA CORTINAS LTDA</t>
  </si>
  <si>
    <t>CONFECCAO EM GERAL</t>
  </si>
  <si>
    <t>BRAGA ADMINISTRACAO E PARTICIPACAO LTDA.</t>
  </si>
  <si>
    <t>POSITIVO TECNOLOGIA S.A.</t>
  </si>
  <si>
    <t>AMBIENTE AR CONDICIONADO LTDA - ME</t>
  </si>
  <si>
    <t>CHAVEK LTDA - ME</t>
  </si>
  <si>
    <t>CRISART EVENTOS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</si>
  <si>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</si>
  <si>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</si>
  <si>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</si>
  <si>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</si>
  <si>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</si>
  <si>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</si>
  <si>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GRAFICA VEREDAS LTDA</t>
  </si>
  <si>
    <t>OLIVEIRA ANDRADE SERVICOS DE MONITORAMENTO DE INFORMACOES LTDA -EPP</t>
  </si>
  <si>
    <t>KEPLER VIAGENS, EVENTOS E TURISMO LTDA</t>
  </si>
  <si>
    <t>RB FLEXO LTDA</t>
  </si>
  <si>
    <t>PLANEAR ENGENHARIA DE AR CONDICIONADO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</si>
  <si>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</si>
  <si>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</si>
  <si>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</si>
  <si>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</si>
  <si>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</si>
  <si>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CONTIPLAN TECNOLOGIA GRAFICA LTDA</t>
  </si>
  <si>
    <t>SERVICOS GRAFICOS DE SEGURANCA</t>
  </si>
  <si>
    <t>OI S.A. - EM RECUPERACAO JUDICIAL</t>
  </si>
  <si>
    <t>REDE IP MULTISSERVICOS</t>
  </si>
  <si>
    <t>EDUCALIBRAS TREINAMENTO E DESENVOLVIMENTO DO IDIOMA DE LIBRAS LTDA</t>
  </si>
  <si>
    <t>MARIA CECILIA DOS SANTOS - CPF 03011678693 -ME</t>
  </si>
  <si>
    <t>SERVICOS DE CONSERVACAO E LIMPEZA</t>
  </si>
  <si>
    <t>APOLO REFRIGERACAO LTDA</t>
  </si>
  <si>
    <t>CIAMPI PARK CAR ESTACIONAMENTO LTDA</t>
  </si>
  <si>
    <t>MAKER COMUNICACAO VISUAL LTDA</t>
  </si>
  <si>
    <t>R &amp; V SERVICOS DE ENGENHARIA E TOPOGRAFIA LTDA -ME</t>
  </si>
  <si>
    <t>PREMIER SEGURANCA ELETRONICA LTDA</t>
  </si>
  <si>
    <t>LOCACAO DE MAQUINAS E EQUIPAMENTOS</t>
  </si>
  <si>
    <t>VOYAGER SOLUCOES CORPORATIVAS INOVADORAS LTDA</t>
  </si>
  <si>
    <t>SECRETARIA DE ESTADO DE FAZENDA</t>
  </si>
  <si>
    <t>CERTISIGN CERTIFICADORA DIGITAL S.A</t>
  </si>
  <si>
    <t>ZAP MUSIC E DEDETIZADORA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</si>
  <si>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</si>
  <si>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</si>
  <si>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</si>
  <si>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</si>
  <si>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PEDRO HENRIQUE DE OLIVEIRA MARTINS</t>
  </si>
  <si>
    <t>OUTRAS INDENIZACOES E RESTITUICOES</t>
  </si>
  <si>
    <t>UBALDO HENRIQUE ALMEIDA MORAES</t>
  </si>
  <si>
    <t>INSTITUTO HERMES PARDINI S/A</t>
  </si>
  <si>
    <t>HOMEOFFICE MOVEIS LTDA</t>
  </si>
  <si>
    <t>EQUIPAMENTOS E MATERIAL PERMANENTE</t>
  </si>
  <si>
    <t>SERVICOS DE TECNOLOGIA DA INFORMACAO E COMUNICACAO -  PESSOA JURIDICA</t>
  </si>
  <si>
    <t>LIMA DIAS ROUPAS E ACESSORIOS LTDA</t>
  </si>
  <si>
    <t>BARBARA CRISTINA MARTINS DANTAS</t>
  </si>
  <si>
    <t>DESPESAS CORRENTES</t>
  </si>
  <si>
    <t>PASSAGENS E DESPESAS COM LOCOMOCAO</t>
  </si>
  <si>
    <t>OUTROS SERVICOS DE TERCEIROS - PESSOA FISICA</t>
  </si>
  <si>
    <t>OUTROS SERVICOS DE TERCEIROS - PESSOA JURIDICA</t>
  </si>
  <si>
    <t>JOAO DUQUE CORREIA LIMA NETO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</si>
  <si>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</si>
  <si>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</si>
  <si>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</si>
  <si>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</si>
  <si>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</si>
  <si>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</si>
  <si>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</si>
  <si>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</si>
  <si>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</si>
  <si>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</si>
  <si>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</si>
  <si>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</si>
  <si>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</si>
  <si>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</si>
  <si>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</si>
  <si>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</si>
  <si>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</si>
  <si>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</si>
  <si>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</si>
  <si>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</si>
  <si>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</si>
  <si>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</si>
  <si>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</si>
  <si>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</si>
  <si>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</si>
  <si>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</si>
  <si>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</si>
  <si>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</si>
  <si>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</si>
  <si>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</si>
  <si>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</si>
  <si>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</si>
  <si>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</si>
  <si>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</si>
  <si>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</si>
  <si>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</si>
  <si>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</si>
  <si>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</si>
  <si>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</si>
  <si>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</si>
  <si>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</si>
  <si>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</si>
  <si>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</si>
  <si>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</si>
  <si>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</si>
  <si>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</si>
  <si>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</si>
  <si>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</si>
  <si>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</si>
  <si>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</si>
  <si>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</si>
  <si>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</si>
  <si>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</si>
  <si>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</si>
  <si>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</si>
  <si>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</si>
  <si>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</si>
  <si>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</si>
  <si>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</si>
  <si>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</si>
  <si>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</si>
  <si>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</si>
  <si>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</si>
  <si>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</si>
  <si>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</si>
  <si>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</si>
  <si>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</si>
  <si>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</si>
  <si>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</si>
  <si>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</si>
  <si>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</si>
  <si>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</si>
  <si>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</si>
  <si>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</si>
  <si>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</si>
  <si>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</si>
  <si>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</si>
  <si>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</si>
  <si>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</si>
  <si>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</si>
  <si>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</si>
  <si>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</si>
  <si>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</si>
  <si>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</si>
  <si>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</si>
  <si>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</si>
  <si>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</si>
  <si>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</si>
  <si>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</si>
  <si>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</si>
  <si>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</si>
  <si>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</si>
  <si>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</si>
  <si>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</si>
  <si>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</si>
  <si>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</si>
  <si>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</si>
  <si>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</si>
  <si>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</si>
  <si>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</si>
  <si>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</si>
  <si>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</si>
  <si>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</si>
  <si>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</si>
  <si>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</si>
  <si>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</si>
  <si>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</si>
  <si>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</si>
  <si>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</si>
  <si>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</si>
  <si>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</si>
  <si>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</si>
  <si>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</si>
  <si>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</si>
  <si>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</si>
  <si>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</si>
  <si>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</si>
  <si>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</si>
  <si>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</si>
  <si>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</si>
  <si>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</si>
  <si>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</si>
  <si>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</si>
  <si>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</si>
  <si>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</si>
  <si>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</si>
  <si>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</si>
  <si>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</si>
  <si>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</si>
  <si>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</si>
  <si>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</si>
  <si>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</si>
  <si>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</si>
  <si>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</si>
  <si>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</si>
  <si>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</si>
  <si>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</si>
  <si>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</si>
  <si>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</si>
  <si>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</si>
  <si>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</si>
  <si>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</si>
  <si>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</si>
  <si>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</si>
  <si>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</si>
  <si>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</si>
  <si>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</si>
  <si>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</si>
  <si>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</si>
  <si>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MGS MINAS GERAIS ADMINISTRACAO E SERVICOS S/A</t>
  </si>
  <si>
    <t>LOCACAO DE MAO-DE-OBRA</t>
  </si>
  <si>
    <t>OBRIGACOES TRIBUTARIAS E CONTRIBUTIVAS</t>
  </si>
  <si>
    <t>FLABEL LTDA -EPP</t>
  </si>
  <si>
    <t>ESSENCIAL SISTEMA DE SEGURANCA LTDA</t>
  </si>
  <si>
    <t>SEGEX SEGURANCA PRIVADA LTDA</t>
  </si>
  <si>
    <t>COMPANHIA DE TECNOLOGIA DA INFORMACAO DO ESTADO DE MINAS GERAIS-PRODEM</t>
  </si>
  <si>
    <t>MINDWORKS INFORMATICA LTDA</t>
  </si>
  <si>
    <t>SUPREMA LOCADORA E TURISMO LTDA</t>
  </si>
  <si>
    <t>ATENAS ELEVADORES LTDA</t>
  </si>
  <si>
    <t>INDENIZACOES E RESTITUICOES</t>
  </si>
  <si>
    <t>ELIANE DE SOUZA</t>
  </si>
  <si>
    <t>PM PARA DE MINAS</t>
  </si>
  <si>
    <t>3; 4</t>
  </si>
  <si>
    <t xml:space="preserve">Necessário o cancelamento da retenção de ISSQN aplicada na liquidação nº 03 para ajuste do CNPJ informado. Saldo retido anulado através da Anulação nº 29 e nova liquidação nº 04 registrada em complementação. </t>
  </si>
  <si>
    <t>Liquidação Cancelada</t>
  </si>
  <si>
    <t xml:space="preserve">Liquidação nº 03 cancelada e substituída pela Liquidação nº 04 para ajuste do valor devido. </t>
  </si>
  <si>
    <t xml:space="preserve">Pagamento realizado através de DAE em 10/04/2025. OPCH 239 realizada em 14/04/2025 para contabilização da saída financeira. </t>
  </si>
  <si>
    <t xml:space="preserve">Pagamento realizado através de DAE em 25/04/2025. OPCH 265 realizada em 29/04/2025 para contabilização da saída financeira. </t>
  </si>
  <si>
    <t xml:space="preserve">Primeira tentativa de pagamento realizada em 08/04/2025, através da OPB 2194. Pagamento rejeitado pelo banco em virtude à divergência de dados bancários indicados pelo credor. 
Segunda tentativa de pagamento realizada em 14/04/2025, através da OPB 2406. Pagamento também rejeitado pelo banco em virtude à divergência de dados bancários indicados pelo credor. </t>
  </si>
  <si>
    <t>CRONOLOGIA DE PAGAMENTOS - ABR/2025</t>
  </si>
  <si>
    <t>Acesso em: 14 de Maio de 2025</t>
  </si>
  <si>
    <t>Belo Horizonte, 14 de Maio de 2025</t>
  </si>
  <si>
    <t>2/2025</t>
  </si>
  <si>
    <t>7/2025</t>
  </si>
  <si>
    <t>8/2025</t>
  </si>
  <si>
    <t>14/2025</t>
  </si>
  <si>
    <t>15/2025</t>
  </si>
  <si>
    <t>18/2025</t>
  </si>
  <si>
    <t>20/2025</t>
  </si>
  <si>
    <t>24/2025</t>
  </si>
  <si>
    <t>25/2025</t>
  </si>
  <si>
    <t>31/2025</t>
  </si>
  <si>
    <t>32/2025</t>
  </si>
  <si>
    <t>1/2025</t>
  </si>
  <si>
    <t>16/2025</t>
  </si>
  <si>
    <t>57/2025</t>
  </si>
  <si>
    <t>60/2025</t>
  </si>
  <si>
    <t>61/2025</t>
  </si>
  <si>
    <t>64/2025</t>
  </si>
  <si>
    <t>65/2025</t>
  </si>
  <si>
    <t>66/2025</t>
  </si>
  <si>
    <t>67/2025</t>
  </si>
  <si>
    <t>68/2025</t>
  </si>
  <si>
    <t>69/2025</t>
  </si>
  <si>
    <t>70/2025</t>
  </si>
  <si>
    <t>71/2025</t>
  </si>
  <si>
    <t>72/2025</t>
  </si>
  <si>
    <t>73/2025</t>
  </si>
  <si>
    <t>74/2025</t>
  </si>
  <si>
    <t>75/2025</t>
  </si>
  <si>
    <t>76/2025</t>
  </si>
  <si>
    <t>77/2025</t>
  </si>
  <si>
    <t>78/2025</t>
  </si>
  <si>
    <t>79/2025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</si>
  <si>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</si>
  <si>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</si>
  <si>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</si>
  <si>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</si>
  <si>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</si>
  <si>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</si>
  <si>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</si>
  <si>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</si>
  <si>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</si>
  <si>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</si>
  <si>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91/2025</t>
  </si>
  <si>
    <t>92/2025</t>
  </si>
  <si>
    <t>93/2025</t>
  </si>
  <si>
    <t>94/2025</t>
  </si>
  <si>
    <t>95/2025</t>
  </si>
  <si>
    <t>96/2025</t>
  </si>
  <si>
    <t>97/2025</t>
  </si>
  <si>
    <t>98/2025</t>
  </si>
  <si>
    <t>99/2025</t>
  </si>
  <si>
    <t>100/2025</t>
  </si>
  <si>
    <t>101/2025</t>
  </si>
  <si>
    <t>102/2025</t>
  </si>
  <si>
    <t>103/2025</t>
  </si>
  <si>
    <t>104/2025</t>
  </si>
  <si>
    <t>105/2025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</si>
  <si>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</si>
  <si>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</si>
  <si>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</si>
  <si>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</si>
  <si>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</si>
  <si>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</si>
  <si>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</si>
  <si>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</si>
  <si>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</si>
  <si>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</si>
  <si>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</si>
  <si>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</si>
  <si>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</si>
  <si>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</si>
  <si>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</si>
  <si>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121/2025</t>
  </si>
  <si>
    <t>122/2025</t>
  </si>
  <si>
    <t>123/2025</t>
  </si>
  <si>
    <t>124/2025</t>
  </si>
  <si>
    <t>125/2025</t>
  </si>
  <si>
    <t>126/2025</t>
  </si>
  <si>
    <t>127/2025</t>
  </si>
  <si>
    <t>128/2025</t>
  </si>
  <si>
    <t>129/2025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</si>
  <si>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</si>
  <si>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</si>
  <si>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</si>
  <si>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</si>
  <si>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</si>
  <si>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</si>
  <si>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</si>
  <si>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</si>
  <si>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</si>
  <si>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</si>
  <si>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</si>
  <si>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</si>
  <si>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</si>
  <si>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</si>
  <si>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</si>
  <si>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</si>
  <si>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146/2025</t>
  </si>
  <si>
    <t>147/2025</t>
  </si>
  <si>
    <t>148/2025</t>
  </si>
  <si>
    <t>149/2025</t>
  </si>
  <si>
    <t>150/2025</t>
  </si>
  <si>
    <t>151/2025</t>
  </si>
  <si>
    <t>152/2025</t>
  </si>
  <si>
    <t>153/2025</t>
  </si>
  <si>
    <t>154/2025</t>
  </si>
  <si>
    <t>155/2025</t>
  </si>
  <si>
    <t>160/2025</t>
  </si>
  <si>
    <t>162/2025</t>
  </si>
  <si>
    <t>163/2025</t>
  </si>
  <si>
    <t>164/2025</t>
  </si>
  <si>
    <t>165/2025</t>
  </si>
  <si>
    <t>166/2025</t>
  </si>
  <si>
    <t>169/2025</t>
  </si>
  <si>
    <t>170/2025</t>
  </si>
  <si>
    <t>171/2025</t>
  </si>
  <si>
    <t>172/2025</t>
  </si>
  <si>
    <t>175/2025</t>
  </si>
  <si>
    <t>176/2025</t>
  </si>
  <si>
    <t>177/2025</t>
  </si>
  <si>
    <t>178/2025</t>
  </si>
  <si>
    <t>179/2025</t>
  </si>
  <si>
    <t>180/2025</t>
  </si>
  <si>
    <t>183/2025</t>
  </si>
  <si>
    <t>185/2025</t>
  </si>
  <si>
    <t>186/2025</t>
  </si>
  <si>
    <t>193/2025</t>
  </si>
  <si>
    <t>194/2025</t>
  </si>
  <si>
    <t>195/2025</t>
  </si>
  <si>
    <t>196/2025</t>
  </si>
  <si>
    <t>197/2025</t>
  </si>
  <si>
    <t>198/2025</t>
  </si>
  <si>
    <t>200/2025</t>
  </si>
  <si>
    <t>201/2025</t>
  </si>
  <si>
    <t>202/2025</t>
  </si>
  <si>
    <t>205/2025</t>
  </si>
  <si>
    <t>206/2025</t>
  </si>
  <si>
    <t>207/2025</t>
  </si>
  <si>
    <t>208/2025</t>
  </si>
  <si>
    <t>209/2025</t>
  </si>
  <si>
    <t>210/2025</t>
  </si>
  <si>
    <t>211/2025</t>
  </si>
  <si>
    <t>212/2025</t>
  </si>
  <si>
    <t>213/2025</t>
  </si>
  <si>
    <t>214/2025</t>
  </si>
  <si>
    <t>215/2025</t>
  </si>
  <si>
    <t>216/2025</t>
  </si>
  <si>
    <t>217/2025</t>
  </si>
  <si>
    <t>218/2025</t>
  </si>
  <si>
    <t>219/2025</t>
  </si>
  <si>
    <t>220/2025</t>
  </si>
  <si>
    <t>221/2025</t>
  </si>
  <si>
    <t>222/2025</t>
  </si>
  <si>
    <t>223/2025</t>
  </si>
  <si>
    <t>224/2025</t>
  </si>
  <si>
    <t>227/2025</t>
  </si>
  <si>
    <t>228/2025</t>
  </si>
  <si>
    <t>229/2025</t>
  </si>
  <si>
    <t>233/2025</t>
  </si>
  <si>
    <t>234/2025</t>
  </si>
  <si>
    <t>236/2025</t>
  </si>
  <si>
    <t>237/2025</t>
  </si>
  <si>
    <t>238/2025</t>
  </si>
  <si>
    <t>239/2025</t>
  </si>
  <si>
    <t>240/2025</t>
  </si>
  <si>
    <t>241/2025</t>
  </si>
  <si>
    <t>244/2025</t>
  </si>
  <si>
    <t>245/2025</t>
  </si>
  <si>
    <t>248/2025</t>
  </si>
  <si>
    <t>249/2025</t>
  </si>
  <si>
    <t>251/2025</t>
  </si>
  <si>
    <t>253/2025</t>
  </si>
  <si>
    <t>257/2025</t>
  </si>
  <si>
    <t>263/2025</t>
  </si>
  <si>
    <t>264/2025</t>
  </si>
  <si>
    <t>268/2025</t>
  </si>
  <si>
    <t>282/2025</t>
  </si>
  <si>
    <t>283/2025</t>
  </si>
  <si>
    <t>292/2025</t>
  </si>
  <si>
    <t>79/2024</t>
  </si>
  <si>
    <t>280/2024</t>
  </si>
  <si>
    <t>288/2024</t>
  </si>
  <si>
    <t>334/2024</t>
  </si>
  <si>
    <t>400/2024</t>
  </si>
  <si>
    <t>10.1</t>
  </si>
  <si>
    <t>Pagamento realizado através de DAE em 25/04/2025. OPCH 265 registrada em 29/04/2025 apenas para contabilização da saída financeira.</t>
  </si>
  <si>
    <t>Primeira tentativa de pagamento realizada em 08/04/2025, através da OPB 2194. Pagamento rejeitado pelo banco em virtude à divergência de dados bancários indicados pelo credor. 
Segunda tentativa de pagamento realizada em 14/04/2025, através da OPB 2406. Pagamento novamente rejeitado pelo banco em virtude à divergência de dados bancários indicados pelo credor. 
Os dados bancários ajustados somente foram informados em 22/04/2025.
SEI 9990000001.000989/2025-02</t>
  </si>
  <si>
    <t>Contrato firmado para acobertar a implementação de um sistema de controle de acesso, abrangendo os serviços de manutenção preventiva e corretiva em todo o conjunto de equipamentos já instalados.</t>
  </si>
  <si>
    <t xml:space="preserve">Pagamento realizado através de DAE em 10/04/2025, conforme prazo de pagamento contratual. OPCH 239 registrada em 14/04/2025 apenas para contabilização da saída financeira.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</si>
</sst>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"/>
  <sheetViews>
    <sheetView workbookViewId="0">
      <selection activeCell="B28" sqref="B28:C28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3003</v>
      </c>
      <c r="B2" s="28" t="s">
        <v>44</v>
      </c>
      <c r="C2" s="29" t="s">
        <v>41</v>
      </c>
    </row>
    <row r="3" spans="1:3" x14ac:dyDescent="0.2">
      <c r="A3" s="26">
        <v>3005</v>
      </c>
      <c r="B3" s="28" t="s">
        <v>44</v>
      </c>
      <c r="C3" s="29" t="s">
        <v>41</v>
      </c>
    </row>
    <row r="4" spans="1:3" x14ac:dyDescent="0.2">
      <c r="A4" s="26">
        <v>3008</v>
      </c>
      <c r="B4" s="28" t="s">
        <v>44</v>
      </c>
      <c r="C4" s="29" t="s">
        <v>41</v>
      </c>
    </row>
    <row r="5" spans="1:3" x14ac:dyDescent="0.2">
      <c r="A5" s="26">
        <v>3013</v>
      </c>
      <c r="B5" s="81" t="s">
        <v>99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3015</v>
      </c>
      <c r="B7" s="28" t="s">
        <v>44</v>
      </c>
      <c r="C7" s="29" t="s">
        <v>41</v>
      </c>
    </row>
    <row r="8" spans="1:3" x14ac:dyDescent="0.2">
      <c r="A8" s="26">
        <v>3016</v>
      </c>
      <c r="B8" s="28" t="s">
        <v>44</v>
      </c>
      <c r="C8" s="29" t="s">
        <v>41</v>
      </c>
    </row>
    <row r="9" spans="1:3" x14ac:dyDescent="0.2">
      <c r="A9" s="26">
        <v>3017</v>
      </c>
      <c r="B9" s="28" t="s">
        <v>44</v>
      </c>
      <c r="C9" s="29" t="s">
        <v>41</v>
      </c>
    </row>
    <row r="10" spans="1:3" x14ac:dyDescent="0.2">
      <c r="A10" s="26">
        <v>3019</v>
      </c>
      <c r="B10" s="28" t="s">
        <v>44</v>
      </c>
      <c r="C10" s="29" t="s">
        <v>41</v>
      </c>
    </row>
    <row r="11" spans="1:3" x14ac:dyDescent="0.2">
      <c r="A11" s="26">
        <v>3020</v>
      </c>
      <c r="B11" s="28" t="s">
        <v>58</v>
      </c>
      <c r="C11" s="27" t="s">
        <v>41</v>
      </c>
    </row>
    <row r="12" spans="1:3" x14ac:dyDescent="0.2">
      <c r="A12" s="26">
        <v>3021</v>
      </c>
      <c r="B12" s="28" t="s">
        <v>44</v>
      </c>
      <c r="C12" s="29" t="s">
        <v>41</v>
      </c>
    </row>
    <row r="13" spans="1:3" x14ac:dyDescent="0.2">
      <c r="A13" s="26">
        <v>3022</v>
      </c>
      <c r="B13" s="28" t="s">
        <v>44</v>
      </c>
      <c r="C13" s="29" t="s">
        <v>41</v>
      </c>
    </row>
    <row r="14" spans="1:3" x14ac:dyDescent="0.2">
      <c r="A14" s="26">
        <v>3024</v>
      </c>
      <c r="B14" s="28" t="s">
        <v>44</v>
      </c>
      <c r="C14" s="29" t="s">
        <v>41</v>
      </c>
    </row>
    <row r="15" spans="1:3" x14ac:dyDescent="0.2">
      <c r="A15" s="26">
        <v>3026</v>
      </c>
      <c r="B15" s="28" t="s">
        <v>44</v>
      </c>
      <c r="C15" s="29" t="s">
        <v>41</v>
      </c>
    </row>
    <row r="16" spans="1:3" x14ac:dyDescent="0.2">
      <c r="A16" s="26">
        <v>3030</v>
      </c>
      <c r="B16" s="28" t="s">
        <v>92</v>
      </c>
      <c r="C16" s="29" t="s">
        <v>41</v>
      </c>
    </row>
    <row r="17" spans="1:3" x14ac:dyDescent="0.2">
      <c r="A17" s="26">
        <v>3099</v>
      </c>
      <c r="B17" s="28" t="s">
        <v>104</v>
      </c>
      <c r="C17" s="29" t="s">
        <v>41</v>
      </c>
    </row>
    <row r="18" spans="1:3" x14ac:dyDescent="0.2">
      <c r="A18" s="26">
        <v>3304</v>
      </c>
      <c r="B18" s="28" t="s">
        <v>121</v>
      </c>
      <c r="C18" s="27" t="s">
        <v>43</v>
      </c>
    </row>
    <row r="19" spans="1:3" x14ac:dyDescent="0.2">
      <c r="A19" s="26">
        <v>3305</v>
      </c>
      <c r="B19" s="28" t="s">
        <v>84</v>
      </c>
      <c r="C19" s="27" t="s">
        <v>43</v>
      </c>
    </row>
    <row r="20" spans="1:3" x14ac:dyDescent="0.2">
      <c r="A20" s="26">
        <v>3611</v>
      </c>
      <c r="B20" s="28" t="s">
        <v>45</v>
      </c>
      <c r="C20" s="27" t="s">
        <v>42</v>
      </c>
    </row>
    <row r="21" spans="1:3" x14ac:dyDescent="0.2">
      <c r="A21" s="26">
        <v>3631</v>
      </c>
      <c r="B21" s="28" t="s">
        <v>46</v>
      </c>
      <c r="C21" s="27" t="s">
        <v>43</v>
      </c>
    </row>
    <row r="22" spans="1:3" x14ac:dyDescent="0.2">
      <c r="A22" s="26">
        <v>3903</v>
      </c>
      <c r="B22" s="28" t="s">
        <v>59</v>
      </c>
      <c r="C22" s="27" t="s">
        <v>43</v>
      </c>
    </row>
    <row r="23" spans="1:3" x14ac:dyDescent="0.2">
      <c r="A23" s="26">
        <v>3904</v>
      </c>
      <c r="B23" s="28" t="s">
        <v>47</v>
      </c>
      <c r="C23" s="27" t="s">
        <v>43</v>
      </c>
    </row>
    <row r="24" spans="1:3" x14ac:dyDescent="0.2">
      <c r="A24" s="26">
        <v>3906</v>
      </c>
      <c r="B24" s="28" t="s">
        <v>47</v>
      </c>
      <c r="C24" s="27" t="s">
        <v>43</v>
      </c>
    </row>
    <row r="25" spans="1:3" x14ac:dyDescent="0.2">
      <c r="A25" s="26">
        <v>3910</v>
      </c>
      <c r="B25" s="28" t="s">
        <v>47</v>
      </c>
      <c r="C25" s="27" t="s">
        <v>43</v>
      </c>
    </row>
    <row r="26" spans="1:3" x14ac:dyDescent="0.2">
      <c r="A26" s="26">
        <v>3915</v>
      </c>
      <c r="B26" s="28" t="s">
        <v>47</v>
      </c>
      <c r="C26" s="27" t="s">
        <v>43</v>
      </c>
    </row>
    <row r="27" spans="1:3" x14ac:dyDescent="0.2">
      <c r="A27" s="26">
        <v>3918</v>
      </c>
      <c r="B27" s="28" t="s">
        <v>47</v>
      </c>
      <c r="C27" s="27" t="s">
        <v>43</v>
      </c>
    </row>
    <row r="28" spans="1:3" x14ac:dyDescent="0.2">
      <c r="A28" s="26">
        <v>3919</v>
      </c>
      <c r="B28" s="28" t="s">
        <v>288</v>
      </c>
      <c r="C28" s="27" t="s">
        <v>43</v>
      </c>
    </row>
    <row r="29" spans="1:3" x14ac:dyDescent="0.2">
      <c r="A29" s="26">
        <v>3920</v>
      </c>
      <c r="B29" s="28" t="s">
        <v>45</v>
      </c>
      <c r="C29" s="27" t="s">
        <v>42</v>
      </c>
    </row>
    <row r="30" spans="1:3" x14ac:dyDescent="0.2">
      <c r="A30" s="26">
        <v>3921</v>
      </c>
      <c r="B30" s="28" t="s">
        <v>47</v>
      </c>
      <c r="C30" s="27" t="s">
        <v>43</v>
      </c>
    </row>
    <row r="31" spans="1:3" x14ac:dyDescent="0.2">
      <c r="A31" s="26">
        <v>3922</v>
      </c>
      <c r="B31" s="28" t="s">
        <v>60</v>
      </c>
      <c r="C31" s="27" t="s">
        <v>43</v>
      </c>
    </row>
    <row r="32" spans="1:3" x14ac:dyDescent="0.2">
      <c r="A32" s="26">
        <v>3931</v>
      </c>
      <c r="B32" s="28" t="s">
        <v>83</v>
      </c>
      <c r="C32" s="27" t="s">
        <v>43</v>
      </c>
    </row>
    <row r="33" spans="1:3" x14ac:dyDescent="0.2">
      <c r="A33" s="26">
        <v>3939</v>
      </c>
      <c r="B33" s="28" t="s">
        <v>47</v>
      </c>
      <c r="C33" s="27" t="s">
        <v>43</v>
      </c>
    </row>
    <row r="34" spans="1:3" x14ac:dyDescent="0.2">
      <c r="A34" s="26">
        <v>3942</v>
      </c>
      <c r="B34" s="28" t="s">
        <v>47</v>
      </c>
      <c r="C34" s="27" t="s">
        <v>43</v>
      </c>
    </row>
    <row r="35" spans="1:3" x14ac:dyDescent="0.2">
      <c r="A35" s="26">
        <v>3948</v>
      </c>
      <c r="B35" s="28" t="s">
        <v>82</v>
      </c>
      <c r="C35" s="27" t="s">
        <v>43</v>
      </c>
    </row>
    <row r="36" spans="1:3" x14ac:dyDescent="0.2">
      <c r="A36" s="26">
        <v>3955</v>
      </c>
      <c r="B36" s="28" t="s">
        <v>93</v>
      </c>
      <c r="C36" s="27" t="s">
        <v>43</v>
      </c>
    </row>
    <row r="37" spans="1:3" x14ac:dyDescent="0.2">
      <c r="A37" s="26">
        <v>3961</v>
      </c>
      <c r="B37" s="28" t="s">
        <v>47</v>
      </c>
      <c r="C37" s="27" t="s">
        <v>43</v>
      </c>
    </row>
    <row r="38" spans="1:3" x14ac:dyDescent="0.2">
      <c r="A38" s="26">
        <v>3974</v>
      </c>
      <c r="B38" s="28" t="s">
        <v>61</v>
      </c>
      <c r="C38" s="27" t="s">
        <v>43</v>
      </c>
    </row>
    <row r="39" spans="1:3" x14ac:dyDescent="0.2">
      <c r="A39" s="26">
        <v>3987</v>
      </c>
      <c r="B39" s="28" t="s">
        <v>47</v>
      </c>
      <c r="C39" s="27" t="s">
        <v>43</v>
      </c>
    </row>
    <row r="40" spans="1:3" x14ac:dyDescent="0.2">
      <c r="A40" s="26">
        <v>3999</v>
      </c>
      <c r="B40" s="28" t="s">
        <v>47</v>
      </c>
      <c r="C40" s="27" t="s">
        <v>43</v>
      </c>
    </row>
    <row r="41" spans="1:3" x14ac:dyDescent="0.2">
      <c r="A41" s="26">
        <v>4002</v>
      </c>
      <c r="B41" s="28" t="s">
        <v>48</v>
      </c>
      <c r="C41" s="27" t="s">
        <v>43</v>
      </c>
    </row>
    <row r="42" spans="1:3" x14ac:dyDescent="0.2">
      <c r="A42" s="26">
        <v>4003</v>
      </c>
      <c r="B42" s="28" t="s">
        <v>49</v>
      </c>
      <c r="C42" s="27" t="s">
        <v>43</v>
      </c>
    </row>
    <row r="43" spans="1:3" x14ac:dyDescent="0.2">
      <c r="A43" s="26">
        <v>4004</v>
      </c>
      <c r="B43" s="28" t="s">
        <v>48</v>
      </c>
      <c r="C43" s="27" t="s">
        <v>43</v>
      </c>
    </row>
    <row r="44" spans="1:3" x14ac:dyDescent="0.2">
      <c r="A44" s="26">
        <v>4005</v>
      </c>
      <c r="B44" s="28" t="s">
        <v>48</v>
      </c>
      <c r="C44" s="27" t="s">
        <v>43</v>
      </c>
    </row>
    <row r="45" spans="1:3" x14ac:dyDescent="0.2">
      <c r="A45" s="26">
        <v>4006</v>
      </c>
      <c r="B45" s="28" t="s">
        <v>57</v>
      </c>
      <c r="C45" s="27" t="s">
        <v>41</v>
      </c>
    </row>
    <row r="46" spans="1:3" x14ac:dyDescent="0.2">
      <c r="A46" s="26">
        <v>5207</v>
      </c>
      <c r="B46" s="28" t="s">
        <v>50</v>
      </c>
      <c r="C46" s="29" t="s">
        <v>41</v>
      </c>
    </row>
    <row r="47" spans="1:3" x14ac:dyDescent="0.2">
      <c r="A47" s="26">
        <v>5210</v>
      </c>
      <c r="B47" s="28" t="s">
        <v>56</v>
      </c>
      <c r="C47" s="27" t="s">
        <v>41</v>
      </c>
    </row>
    <row r="48" spans="1:3" x14ac:dyDescent="0.2">
      <c r="A48" s="26">
        <v>5212</v>
      </c>
      <c r="B48" s="28" t="s">
        <v>54</v>
      </c>
      <c r="C48" s="27" t="s">
        <v>41</v>
      </c>
    </row>
    <row r="49" spans="1:3" x14ac:dyDescent="0.2">
      <c r="A49" s="26">
        <v>5214</v>
      </c>
      <c r="B49" s="28" t="s">
        <v>50</v>
      </c>
      <c r="C49" s="29" t="s">
        <v>41</v>
      </c>
    </row>
    <row r="50" spans="1:3" x14ac:dyDescent="0.2">
      <c r="A50" s="26">
        <v>5217</v>
      </c>
      <c r="B50" s="82" t="s">
        <v>62</v>
      </c>
      <c r="C50" s="27" t="s">
        <v>41</v>
      </c>
    </row>
    <row r="51" spans="1:3" x14ac:dyDescent="0.2">
      <c r="A51" s="26">
        <v>5225</v>
      </c>
      <c r="B51" s="28" t="s">
        <v>55</v>
      </c>
      <c r="C51" s="27" t="s">
        <v>41</v>
      </c>
    </row>
    <row r="52" spans="1:3" x14ac:dyDescent="0.2">
      <c r="A52" s="26">
        <v>5226</v>
      </c>
      <c r="B52" s="81" t="s">
        <v>100</v>
      </c>
      <c r="C52" s="29" t="s">
        <v>41</v>
      </c>
    </row>
    <row r="53" spans="1:3" x14ac:dyDescent="0.2">
      <c r="A53" s="26">
        <v>5299</v>
      </c>
      <c r="B53" s="81" t="s">
        <v>81</v>
      </c>
      <c r="C53" s="29" t="s">
        <v>41</v>
      </c>
    </row>
    <row r="54" spans="1:3" ht="12.95" customHeight="1" x14ac:dyDescent="0.2">
      <c r="A54" s="26" t="s">
        <v>102</v>
      </c>
      <c r="B54" s="81" t="s">
        <v>53</v>
      </c>
      <c r="C54" s="29" t="s">
        <v>43</v>
      </c>
    </row>
    <row r="55" spans="1:3" ht="12.95" customHeight="1" x14ac:dyDescent="0.2">
      <c r="A55" s="26" t="s">
        <v>66</v>
      </c>
      <c r="B55" s="28" t="s">
        <v>53</v>
      </c>
      <c r="C55" s="29" t="s">
        <v>41</v>
      </c>
    </row>
    <row r="56" spans="1:3" x14ac:dyDescent="0.2">
      <c r="A56"/>
      <c r="C56"/>
    </row>
    <row r="57" spans="1:3" x14ac:dyDescent="0.2">
      <c r="A57"/>
      <c r="C57"/>
    </row>
    <row r="58" spans="1:3" x14ac:dyDescent="0.2">
      <c r="A58"/>
      <c r="B58" s="5"/>
      <c r="C58"/>
    </row>
    <row r="59" spans="1:3" x14ac:dyDescent="0.2">
      <c r="A59"/>
    </row>
    <row r="60" spans="1:3" x14ac:dyDescent="0.2">
      <c r="A60"/>
    </row>
    <row r="61" spans="1:3" x14ac:dyDescent="0.2">
      <c r="A61"/>
    </row>
  </sheetData>
  <autoFilter ref="A1:C55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23"/>
  <sheetViews>
    <sheetView tabSelected="1" view="pageBreakPreview" topLeftCell="I1" zoomScale="70" zoomScaleNormal="100" zoomScaleSheetLayoutView="70" workbookViewId="0">
      <pane ySplit="3" topLeftCell="A123" activePane="bottomLeft" state="frozen"/>
      <selection pane="bottomLeft" activeCell="L171" sqref="L171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9" t="s">
        <v>480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customHeight="1" x14ac:dyDescent="0.25">
      <c r="A4" s="50">
        <v>1441</v>
      </c>
      <c r="B4" s="19">
        <v>1440005</v>
      </c>
      <c r="C4" s="19" t="s">
        <v>484</v>
      </c>
      <c r="D4" s="19" t="s">
        <v>667</v>
      </c>
      <c r="E4" s="66">
        <v>58069360000120</v>
      </c>
      <c r="F4" s="12">
        <f t="shared" ref="F4:F67" si="0">IF(E4&lt;=99999999999,CONCATENATE(LEFT(E4,3),".***.***-",RIGHT(E4,2)),E4)</f>
        <v>58069360000120</v>
      </c>
      <c r="G4" s="67" t="s">
        <v>107</v>
      </c>
      <c r="H4" s="19">
        <v>4006</v>
      </c>
      <c r="I4" s="20" t="s">
        <v>57</v>
      </c>
      <c r="J4" s="23">
        <v>45749</v>
      </c>
      <c r="K4" s="19">
        <v>3</v>
      </c>
      <c r="L4" s="21">
        <v>64179.22</v>
      </c>
      <c r="M4" s="21">
        <v>0</v>
      </c>
      <c r="N4" s="21">
        <v>0</v>
      </c>
      <c r="O4" s="21">
        <v>64179.22</v>
      </c>
      <c r="P4" s="23">
        <v>45750</v>
      </c>
      <c r="Q4" s="25">
        <v>90</v>
      </c>
      <c r="R4" s="68">
        <v>64179.22</v>
      </c>
      <c r="S4" s="68">
        <v>3080.6</v>
      </c>
      <c r="T4" s="68">
        <v>61098.62</v>
      </c>
      <c r="U4" s="51"/>
      <c r="V4" s="46" t="str">
        <f>VLOOKUP(H4,'CATEGORIZAÇÃO PARA PUBLICAÇÃO'!$A$1:$C$103,3,FALSE)</f>
        <v>FORNECIMENTO DE BENS</v>
      </c>
    </row>
    <row r="5" spans="1:22" s="13" customFormat="1" ht="72" hidden="1" customHeight="1" x14ac:dyDescent="0.25">
      <c r="A5" s="50">
        <v>1441</v>
      </c>
      <c r="B5" s="19">
        <v>1440011</v>
      </c>
      <c r="C5" s="19" t="s">
        <v>598</v>
      </c>
      <c r="D5" s="19" t="s">
        <v>667</v>
      </c>
      <c r="E5" s="66">
        <v>87883807000106</v>
      </c>
      <c r="F5" s="12">
        <f t="shared" si="0"/>
        <v>87883807000106</v>
      </c>
      <c r="G5" s="67" t="s">
        <v>228</v>
      </c>
      <c r="H5" s="19">
        <v>3910</v>
      </c>
      <c r="I5" s="20" t="s">
        <v>229</v>
      </c>
      <c r="J5" s="23">
        <v>45749</v>
      </c>
      <c r="K5" s="19">
        <v>3</v>
      </c>
      <c r="L5" s="21">
        <v>231</v>
      </c>
      <c r="M5" s="21">
        <v>0</v>
      </c>
      <c r="N5" s="21">
        <v>0</v>
      </c>
      <c r="O5" s="21">
        <v>231</v>
      </c>
      <c r="P5" s="23">
        <v>45750</v>
      </c>
      <c r="Q5" s="25">
        <v>1926</v>
      </c>
      <c r="R5" s="68">
        <v>231</v>
      </c>
      <c r="S5" s="68">
        <v>5.54</v>
      </c>
      <c r="T5" s="68">
        <v>225.46</v>
      </c>
      <c r="U5" s="51"/>
      <c r="V5" s="46" t="str">
        <f>VLOOKUP(H5,'CATEGORIZAÇÃO PARA PUBLICAÇÃO'!$A$1:$C$103,3,FALSE)</f>
        <v>PRESTAÇÃO DE SERVIÇOS</v>
      </c>
    </row>
    <row r="6" spans="1:22" s="13" customFormat="1" ht="72" hidden="1" customHeight="1" x14ac:dyDescent="0.25">
      <c r="A6" s="50">
        <v>1441</v>
      </c>
      <c r="B6" s="19">
        <v>1440011</v>
      </c>
      <c r="C6" s="19" t="s">
        <v>663</v>
      </c>
      <c r="D6" s="19" t="s">
        <v>667</v>
      </c>
      <c r="E6" s="66">
        <v>11568355000106</v>
      </c>
      <c r="F6" s="12">
        <f t="shared" si="0"/>
        <v>11568355000106</v>
      </c>
      <c r="G6" s="67" t="s">
        <v>253</v>
      </c>
      <c r="H6" s="19">
        <v>3904</v>
      </c>
      <c r="I6" s="20" t="s">
        <v>254</v>
      </c>
      <c r="J6" s="23">
        <v>45749</v>
      </c>
      <c r="K6" s="19">
        <v>1</v>
      </c>
      <c r="L6" s="21">
        <v>1904</v>
      </c>
      <c r="M6" s="21">
        <v>0</v>
      </c>
      <c r="N6" s="21">
        <v>0</v>
      </c>
      <c r="O6" s="21">
        <v>1904</v>
      </c>
      <c r="P6" s="23">
        <v>45750</v>
      </c>
      <c r="Q6" s="25">
        <v>1929</v>
      </c>
      <c r="R6" s="68">
        <v>1904</v>
      </c>
      <c r="S6" s="68">
        <v>0</v>
      </c>
      <c r="T6" s="68">
        <v>1904</v>
      </c>
      <c r="U6" s="51"/>
      <c r="V6" s="46" t="str">
        <f>VLOOKUP(H6,'CATEGORIZAÇÃO PARA PUBLICAÇÃO'!$A$1:$C$103,3,FALSE)</f>
        <v>PRESTAÇÃO DE SERVIÇOS</v>
      </c>
    </row>
    <row r="7" spans="1:22" s="13" customFormat="1" ht="72" hidden="1" customHeight="1" x14ac:dyDescent="0.25">
      <c r="A7" s="50">
        <v>1441</v>
      </c>
      <c r="B7" s="19">
        <v>1440011</v>
      </c>
      <c r="C7" s="19" t="s">
        <v>663</v>
      </c>
      <c r="D7" s="19" t="s">
        <v>667</v>
      </c>
      <c r="E7" s="66">
        <v>11568355000106</v>
      </c>
      <c r="F7" s="12">
        <f t="shared" si="0"/>
        <v>11568355000106</v>
      </c>
      <c r="G7" s="67" t="s">
        <v>253</v>
      </c>
      <c r="H7" s="19">
        <v>3904</v>
      </c>
      <c r="I7" s="20" t="s">
        <v>254</v>
      </c>
      <c r="J7" s="23">
        <v>45749</v>
      </c>
      <c r="K7" s="19">
        <v>2</v>
      </c>
      <c r="L7" s="21">
        <v>2479.54</v>
      </c>
      <c r="M7" s="21">
        <v>0</v>
      </c>
      <c r="N7" s="21">
        <v>0</v>
      </c>
      <c r="O7" s="21">
        <v>2479.54</v>
      </c>
      <c r="P7" s="23">
        <v>45750</v>
      </c>
      <c r="Q7" s="25">
        <v>1930</v>
      </c>
      <c r="R7" s="68">
        <v>2479.54</v>
      </c>
      <c r="S7" s="68">
        <v>0</v>
      </c>
      <c r="T7" s="68">
        <v>2479.54</v>
      </c>
      <c r="U7" s="51"/>
      <c r="V7" s="46" t="str">
        <f>VLOOKUP(H7,'CATEGORIZAÇÃO PARA PUBLICAÇÃO'!$A$1:$C$103,3,FALSE)</f>
        <v>PRESTAÇÃO DE SERVIÇOS</v>
      </c>
    </row>
    <row r="8" spans="1:22" s="13" customFormat="1" ht="72" hidden="1" customHeight="1" x14ac:dyDescent="0.25">
      <c r="A8" s="50">
        <v>1441</v>
      </c>
      <c r="B8" s="19">
        <v>1440011</v>
      </c>
      <c r="C8" s="19" t="s">
        <v>663</v>
      </c>
      <c r="D8" s="19" t="s">
        <v>667</v>
      </c>
      <c r="E8" s="66">
        <v>11568355000106</v>
      </c>
      <c r="F8" s="12">
        <f t="shared" si="0"/>
        <v>11568355000106</v>
      </c>
      <c r="G8" s="67" t="s">
        <v>253</v>
      </c>
      <c r="H8" s="19">
        <v>3904</v>
      </c>
      <c r="I8" s="20" t="s">
        <v>254</v>
      </c>
      <c r="J8" s="23">
        <v>45749</v>
      </c>
      <c r="K8" s="19">
        <v>3</v>
      </c>
      <c r="L8" s="21">
        <v>425.18</v>
      </c>
      <c r="M8" s="21">
        <v>0</v>
      </c>
      <c r="N8" s="21">
        <v>0</v>
      </c>
      <c r="O8" s="21">
        <v>425.18</v>
      </c>
      <c r="P8" s="23">
        <v>45750</v>
      </c>
      <c r="Q8" s="25">
        <v>1931</v>
      </c>
      <c r="R8" s="68">
        <v>425.18</v>
      </c>
      <c r="S8" s="68">
        <v>0</v>
      </c>
      <c r="T8" s="68">
        <v>425.18</v>
      </c>
      <c r="U8" s="51"/>
      <c r="V8" s="46" t="str">
        <f>VLOOKUP(H8,'CATEGORIZAÇÃO PARA PUBLICAÇÃO'!$A$1:$C$103,3,FALSE)</f>
        <v>PRESTAÇÃO DE SERVIÇOS</v>
      </c>
    </row>
    <row r="9" spans="1:22" s="13" customFormat="1" ht="72" hidden="1" customHeight="1" x14ac:dyDescent="0.25">
      <c r="A9" s="50">
        <v>1441</v>
      </c>
      <c r="B9" s="19">
        <v>1440011</v>
      </c>
      <c r="C9" s="19" t="s">
        <v>665</v>
      </c>
      <c r="D9" s="19" t="s">
        <v>667</v>
      </c>
      <c r="E9" s="66">
        <v>11568355000106</v>
      </c>
      <c r="F9" s="12">
        <f t="shared" si="0"/>
        <v>11568355000106</v>
      </c>
      <c r="G9" s="67" t="s">
        <v>253</v>
      </c>
      <c r="H9" s="19">
        <v>3904</v>
      </c>
      <c r="I9" s="20" t="s">
        <v>254</v>
      </c>
      <c r="J9" s="23">
        <v>45749</v>
      </c>
      <c r="K9" s="19">
        <v>1</v>
      </c>
      <c r="L9" s="21">
        <v>1004.4</v>
      </c>
      <c r="M9" s="21">
        <v>0</v>
      </c>
      <c r="N9" s="21">
        <v>0</v>
      </c>
      <c r="O9" s="21">
        <v>1004.4</v>
      </c>
      <c r="P9" s="23">
        <v>45750</v>
      </c>
      <c r="Q9" s="25">
        <v>1927</v>
      </c>
      <c r="R9" s="68">
        <v>1004.4</v>
      </c>
      <c r="S9" s="68">
        <v>0</v>
      </c>
      <c r="T9" s="68">
        <v>1004.4</v>
      </c>
      <c r="U9" s="51"/>
      <c r="V9" s="46" t="str">
        <f>VLOOKUP(H9,'CATEGORIZAÇÃO PARA PUBLICAÇÃO'!$A$1:$C$103,3,FALSE)</f>
        <v>PRESTAÇÃO DE SERVIÇOS</v>
      </c>
    </row>
    <row r="10" spans="1:22" s="13" customFormat="1" ht="72" customHeight="1" x14ac:dyDescent="0.25">
      <c r="A10" s="50">
        <v>1441</v>
      </c>
      <c r="B10" s="19">
        <v>1440005</v>
      </c>
      <c r="C10" s="19" t="s">
        <v>486</v>
      </c>
      <c r="D10" s="19" t="s">
        <v>667</v>
      </c>
      <c r="E10" s="66">
        <v>17138140000123</v>
      </c>
      <c r="F10" s="12">
        <f t="shared" si="0"/>
        <v>17138140000123</v>
      </c>
      <c r="G10" s="67" t="s">
        <v>110</v>
      </c>
      <c r="H10" s="19">
        <v>3008</v>
      </c>
      <c r="I10" s="20" t="s">
        <v>106</v>
      </c>
      <c r="J10" s="23">
        <v>45750</v>
      </c>
      <c r="K10" s="19">
        <v>2</v>
      </c>
      <c r="L10" s="21">
        <v>24000</v>
      </c>
      <c r="M10" s="21">
        <v>0</v>
      </c>
      <c r="N10" s="21">
        <v>0</v>
      </c>
      <c r="O10" s="21">
        <v>24000</v>
      </c>
      <c r="P10" s="23">
        <v>45750</v>
      </c>
      <c r="Q10" s="25">
        <v>89</v>
      </c>
      <c r="R10" s="68">
        <v>24000</v>
      </c>
      <c r="S10" s="68">
        <v>288</v>
      </c>
      <c r="T10" s="68">
        <v>23712</v>
      </c>
      <c r="U10" s="51"/>
      <c r="V10" s="46" t="str">
        <f>VLOOKUP(H10,'CATEGORIZAÇÃO PARA PUBLICAÇÃO'!$A$1:$C$103,3,FALSE)</f>
        <v>FORNECIMENTO DE BENS</v>
      </c>
    </row>
    <row r="11" spans="1:22" s="13" customFormat="1" ht="72" hidden="1" customHeight="1" x14ac:dyDescent="0.25">
      <c r="A11" s="50">
        <v>1441</v>
      </c>
      <c r="B11" s="19">
        <v>1440011</v>
      </c>
      <c r="C11" s="19" t="s">
        <v>629</v>
      </c>
      <c r="D11" s="19" t="s">
        <v>667</v>
      </c>
      <c r="E11" s="66">
        <v>16630743000185</v>
      </c>
      <c r="F11" s="12">
        <f t="shared" si="0"/>
        <v>16630743000185</v>
      </c>
      <c r="G11" s="67" t="s">
        <v>262</v>
      </c>
      <c r="H11" s="19">
        <v>3921</v>
      </c>
      <c r="I11" s="20" t="s">
        <v>130</v>
      </c>
      <c r="J11" s="23">
        <v>45750</v>
      </c>
      <c r="K11" s="19">
        <v>5</v>
      </c>
      <c r="L11" s="21">
        <v>21446.53</v>
      </c>
      <c r="M11" s="21">
        <v>0</v>
      </c>
      <c r="N11" s="21">
        <v>0</v>
      </c>
      <c r="O11" s="21">
        <v>21446.53</v>
      </c>
      <c r="P11" s="23">
        <v>45750</v>
      </c>
      <c r="Q11" s="25">
        <v>1933</v>
      </c>
      <c r="R11" s="68">
        <v>21446.53</v>
      </c>
      <c r="S11" s="68">
        <v>0</v>
      </c>
      <c r="T11" s="68">
        <v>21446.53</v>
      </c>
      <c r="U11" s="51"/>
      <c r="V11" s="46" t="str">
        <f>VLOOKUP(H11,'CATEGORIZAÇÃO PARA PUBLICAÇÃO'!$A$1:$C$103,3,FALSE)</f>
        <v>PRESTAÇÃO DE SERVIÇOS</v>
      </c>
    </row>
    <row r="12" spans="1:22" s="13" customFormat="1" ht="72" hidden="1" customHeight="1" x14ac:dyDescent="0.25">
      <c r="A12" s="50">
        <v>1441</v>
      </c>
      <c r="B12" s="19">
        <v>1440011</v>
      </c>
      <c r="C12" s="19" t="s">
        <v>640</v>
      </c>
      <c r="D12" s="19" t="s">
        <v>667</v>
      </c>
      <c r="E12" s="66">
        <v>34454477000169</v>
      </c>
      <c r="F12" s="12">
        <f t="shared" si="0"/>
        <v>34454477000169</v>
      </c>
      <c r="G12" s="67" t="s">
        <v>270</v>
      </c>
      <c r="H12" s="19">
        <v>3921</v>
      </c>
      <c r="I12" s="20" t="s">
        <v>130</v>
      </c>
      <c r="J12" s="23">
        <v>45750</v>
      </c>
      <c r="K12" s="19">
        <v>4</v>
      </c>
      <c r="L12" s="21">
        <v>2837.16</v>
      </c>
      <c r="M12" s="21">
        <v>0</v>
      </c>
      <c r="N12" s="21">
        <v>0</v>
      </c>
      <c r="O12" s="21">
        <v>2837.16</v>
      </c>
      <c r="P12" s="23">
        <v>45750</v>
      </c>
      <c r="Q12" s="25">
        <v>1932</v>
      </c>
      <c r="R12" s="68">
        <v>2837.16</v>
      </c>
      <c r="S12" s="68">
        <v>0</v>
      </c>
      <c r="T12" s="68">
        <v>2837.16</v>
      </c>
      <c r="U12" s="51"/>
      <c r="V12" s="46" t="str">
        <f>VLOOKUP(H12,'CATEGORIZAÇÃO PARA PUBLICAÇÃO'!$A$1:$C$103,3,FALSE)</f>
        <v>PRESTAÇÃO DE SERVIÇOS</v>
      </c>
    </row>
    <row r="13" spans="1:22" s="13" customFormat="1" ht="72" hidden="1" customHeight="1" x14ac:dyDescent="0.25">
      <c r="A13" s="50">
        <v>1441</v>
      </c>
      <c r="B13" s="19">
        <v>1440011</v>
      </c>
      <c r="C13" s="19" t="s">
        <v>665</v>
      </c>
      <c r="D13" s="19" t="s">
        <v>667</v>
      </c>
      <c r="E13" s="66">
        <v>11568355000106</v>
      </c>
      <c r="F13" s="12">
        <f t="shared" si="0"/>
        <v>11568355000106</v>
      </c>
      <c r="G13" s="67" t="s">
        <v>253</v>
      </c>
      <c r="H13" s="19">
        <v>3904</v>
      </c>
      <c r="I13" s="20" t="s">
        <v>254</v>
      </c>
      <c r="J13" s="23">
        <v>45750</v>
      </c>
      <c r="K13" s="19">
        <v>2</v>
      </c>
      <c r="L13" s="21">
        <v>516.15</v>
      </c>
      <c r="M13" s="21">
        <v>0</v>
      </c>
      <c r="N13" s="21">
        <v>0</v>
      </c>
      <c r="O13" s="21">
        <v>516.15</v>
      </c>
      <c r="P13" s="23">
        <v>45750</v>
      </c>
      <c r="Q13" s="25">
        <v>1928</v>
      </c>
      <c r="R13" s="68">
        <v>516.15</v>
      </c>
      <c r="S13" s="68">
        <v>0</v>
      </c>
      <c r="T13" s="68">
        <v>516.15</v>
      </c>
      <c r="U13" s="51"/>
      <c r="V13" s="46" t="str">
        <f>VLOOKUP(H13,'CATEGORIZAÇÃO PARA PUBLICAÇÃO'!$A$1:$C$103,3,FALSE)</f>
        <v>PRESTAÇÃO DE SERVIÇOS</v>
      </c>
    </row>
    <row r="14" spans="1:22" s="13" customFormat="1" ht="72" customHeight="1" x14ac:dyDescent="0.25">
      <c r="A14" s="50">
        <v>1441</v>
      </c>
      <c r="B14" s="19">
        <v>1440005</v>
      </c>
      <c r="C14" s="19" t="s">
        <v>490</v>
      </c>
      <c r="D14" s="19" t="s">
        <v>667</v>
      </c>
      <c r="E14" s="66">
        <v>19994997000170</v>
      </c>
      <c r="F14" s="12">
        <f t="shared" si="0"/>
        <v>19994997000170</v>
      </c>
      <c r="G14" s="67" t="s">
        <v>115</v>
      </c>
      <c r="H14" s="19">
        <v>3021</v>
      </c>
      <c r="I14" s="20" t="s">
        <v>116</v>
      </c>
      <c r="J14" s="23">
        <v>45751</v>
      </c>
      <c r="K14" s="19">
        <v>1</v>
      </c>
      <c r="L14" s="21">
        <v>6345.5</v>
      </c>
      <c r="M14" s="21">
        <v>0</v>
      </c>
      <c r="N14" s="21">
        <v>0</v>
      </c>
      <c r="O14" s="21">
        <v>6345.5</v>
      </c>
      <c r="P14" s="23">
        <v>45754</v>
      </c>
      <c r="Q14" s="25">
        <v>91</v>
      </c>
      <c r="R14" s="68">
        <v>6345.5</v>
      </c>
      <c r="S14" s="68">
        <v>0</v>
      </c>
      <c r="T14" s="68">
        <v>6345.5</v>
      </c>
      <c r="U14" s="51"/>
      <c r="V14" s="46" t="str">
        <f>VLOOKUP(H14,'CATEGORIZAÇÃO PARA PUBLICAÇÃO'!$A$1:$C$103,3,FALSE)</f>
        <v>FORNECIMENTO DE BENS</v>
      </c>
    </row>
    <row r="15" spans="1:22" s="13" customFormat="1" ht="72" customHeight="1" x14ac:dyDescent="0.25">
      <c r="A15" s="50">
        <v>1441</v>
      </c>
      <c r="B15" s="19">
        <v>1440005</v>
      </c>
      <c r="C15" s="19" t="s">
        <v>491</v>
      </c>
      <c r="D15" s="19" t="s">
        <v>667</v>
      </c>
      <c r="E15" s="66">
        <v>19994997000170</v>
      </c>
      <c r="F15" s="12">
        <f t="shared" si="0"/>
        <v>19994997000170</v>
      </c>
      <c r="G15" s="67" t="s">
        <v>115</v>
      </c>
      <c r="H15" s="19">
        <v>3022</v>
      </c>
      <c r="I15" s="20" t="s">
        <v>117</v>
      </c>
      <c r="J15" s="23">
        <v>45751</v>
      </c>
      <c r="K15" s="19">
        <v>1</v>
      </c>
      <c r="L15" s="21">
        <v>4367.7</v>
      </c>
      <c r="M15" s="21">
        <v>0</v>
      </c>
      <c r="N15" s="21">
        <v>0</v>
      </c>
      <c r="O15" s="21">
        <v>4367.7</v>
      </c>
      <c r="P15" s="23">
        <v>45754</v>
      </c>
      <c r="Q15" s="25">
        <v>92</v>
      </c>
      <c r="R15" s="68">
        <v>4367.7</v>
      </c>
      <c r="S15" s="68">
        <v>0</v>
      </c>
      <c r="T15" s="68">
        <v>4367.7</v>
      </c>
      <c r="U15" s="51"/>
      <c r="V15" s="46" t="str">
        <f>VLOOKUP(H15,'CATEGORIZAÇÃO PARA PUBLICAÇÃO'!$A$1:$C$103,3,FALSE)</f>
        <v>FORNECIMENTO DE BENS</v>
      </c>
    </row>
    <row r="16" spans="1:22" s="13" customFormat="1" ht="72" hidden="1" customHeight="1" x14ac:dyDescent="0.25">
      <c r="A16" s="50">
        <v>1441</v>
      </c>
      <c r="B16" s="19">
        <v>1440011</v>
      </c>
      <c r="C16" s="19" t="s">
        <v>512</v>
      </c>
      <c r="D16" s="19" t="s">
        <v>667</v>
      </c>
      <c r="E16" s="66">
        <v>71077325000110</v>
      </c>
      <c r="F16" s="12">
        <f t="shared" si="0"/>
        <v>71077325000110</v>
      </c>
      <c r="G16" s="67" t="s">
        <v>145</v>
      </c>
      <c r="H16" s="19">
        <v>3920</v>
      </c>
      <c r="I16" s="20" t="s">
        <v>132</v>
      </c>
      <c r="J16" s="23">
        <v>45751</v>
      </c>
      <c r="K16" s="19">
        <v>3</v>
      </c>
      <c r="L16" s="21">
        <v>29238.93</v>
      </c>
      <c r="M16" s="21">
        <v>0</v>
      </c>
      <c r="N16" s="21">
        <v>0</v>
      </c>
      <c r="O16" s="21">
        <v>29238.93</v>
      </c>
      <c r="P16" s="23">
        <v>45754</v>
      </c>
      <c r="Q16" s="25">
        <v>2082</v>
      </c>
      <c r="R16" s="68">
        <v>29238.93</v>
      </c>
      <c r="S16" s="68">
        <v>1403.47</v>
      </c>
      <c r="T16" s="68">
        <v>27835.46</v>
      </c>
      <c r="U16" s="51"/>
      <c r="V16" s="46" t="str">
        <f>VLOOKUP(H16,'CATEGORIZAÇÃO PARA PUBLICAÇÃO'!$A$1:$C$103,3,FALSE)</f>
        <v>LOCAÇÕES</v>
      </c>
    </row>
    <row r="17" spans="1:22" s="13" customFormat="1" ht="72" hidden="1" customHeight="1" x14ac:dyDescent="0.25">
      <c r="A17" s="50">
        <v>1441</v>
      </c>
      <c r="B17" s="19">
        <v>1440011</v>
      </c>
      <c r="C17" s="19" t="s">
        <v>596</v>
      </c>
      <c r="D17" s="19" t="s">
        <v>667</v>
      </c>
      <c r="E17" s="66">
        <v>18229133000108</v>
      </c>
      <c r="F17" s="12">
        <f t="shared" si="0"/>
        <v>18229133000108</v>
      </c>
      <c r="G17" s="67" t="s">
        <v>226</v>
      </c>
      <c r="H17" s="19">
        <v>3920</v>
      </c>
      <c r="I17" s="20" t="s">
        <v>132</v>
      </c>
      <c r="J17" s="23">
        <v>45751</v>
      </c>
      <c r="K17" s="19">
        <v>3</v>
      </c>
      <c r="L17" s="21">
        <v>4690.83</v>
      </c>
      <c r="M17" s="21">
        <v>0</v>
      </c>
      <c r="N17" s="21">
        <v>0</v>
      </c>
      <c r="O17" s="21">
        <v>4690.83</v>
      </c>
      <c r="P17" s="23">
        <v>45754</v>
      </c>
      <c r="Q17" s="25">
        <v>2066</v>
      </c>
      <c r="R17" s="68">
        <v>4690.83</v>
      </c>
      <c r="S17" s="68">
        <v>225.16</v>
      </c>
      <c r="T17" s="68">
        <v>4465.67</v>
      </c>
      <c r="U17" s="51"/>
      <c r="V17" s="46" t="str">
        <f>VLOOKUP(H17,'CATEGORIZAÇÃO PARA PUBLICAÇÃO'!$A$1:$C$103,3,FALSE)</f>
        <v>LOCAÇÕES</v>
      </c>
    </row>
    <row r="18" spans="1:22" s="13" customFormat="1" ht="72" hidden="1" customHeight="1" x14ac:dyDescent="0.25">
      <c r="A18" s="50">
        <v>1441</v>
      </c>
      <c r="B18" s="19">
        <v>1440011</v>
      </c>
      <c r="C18" s="19" t="s">
        <v>600</v>
      </c>
      <c r="D18" s="19" t="s">
        <v>667</v>
      </c>
      <c r="E18" s="66">
        <v>7353227000160</v>
      </c>
      <c r="F18" s="12">
        <f t="shared" si="0"/>
        <v>7353227000160</v>
      </c>
      <c r="G18" s="67" t="s">
        <v>231</v>
      </c>
      <c r="H18" s="19">
        <v>3920</v>
      </c>
      <c r="I18" s="20" t="s">
        <v>132</v>
      </c>
      <c r="J18" s="23">
        <v>45751</v>
      </c>
      <c r="K18" s="19">
        <v>3</v>
      </c>
      <c r="L18" s="21">
        <v>400553.49</v>
      </c>
      <c r="M18" s="21">
        <v>0</v>
      </c>
      <c r="N18" s="21">
        <v>0</v>
      </c>
      <c r="O18" s="21">
        <v>400553.49</v>
      </c>
      <c r="P18" s="23">
        <v>45754</v>
      </c>
      <c r="Q18" s="25">
        <v>2074</v>
      </c>
      <c r="R18" s="68">
        <v>400553.49</v>
      </c>
      <c r="S18" s="68">
        <v>19226.57</v>
      </c>
      <c r="T18" s="68">
        <v>381326.92</v>
      </c>
      <c r="U18" s="51"/>
      <c r="V18" s="46" t="str">
        <f>VLOOKUP(H18,'CATEGORIZAÇÃO PARA PUBLICAÇÃO'!$A$1:$C$103,3,FALSE)</f>
        <v>LOCAÇÕES</v>
      </c>
    </row>
    <row r="19" spans="1:22" s="13" customFormat="1" ht="72" hidden="1" customHeight="1" x14ac:dyDescent="0.25">
      <c r="A19" s="50">
        <v>1441</v>
      </c>
      <c r="B19" s="19">
        <v>1440011</v>
      </c>
      <c r="C19" s="19" t="s">
        <v>601</v>
      </c>
      <c r="D19" s="19" t="s">
        <v>667</v>
      </c>
      <c r="E19" s="66">
        <v>8229035000109</v>
      </c>
      <c r="F19" s="12">
        <f t="shared" si="0"/>
        <v>8229035000109</v>
      </c>
      <c r="G19" s="67" t="s">
        <v>232</v>
      </c>
      <c r="H19" s="19">
        <v>3920</v>
      </c>
      <c r="I19" s="20" t="s">
        <v>132</v>
      </c>
      <c r="J19" s="23">
        <v>45751</v>
      </c>
      <c r="K19" s="19">
        <v>3</v>
      </c>
      <c r="L19" s="21">
        <v>177516.43</v>
      </c>
      <c r="M19" s="21">
        <v>0</v>
      </c>
      <c r="N19" s="21">
        <v>0</v>
      </c>
      <c r="O19" s="21">
        <v>177516.43</v>
      </c>
      <c r="P19" s="23">
        <v>45754</v>
      </c>
      <c r="Q19" s="25">
        <v>2075</v>
      </c>
      <c r="R19" s="68">
        <v>177516.43000000002</v>
      </c>
      <c r="S19" s="68">
        <v>8520.7900000000009</v>
      </c>
      <c r="T19" s="68">
        <v>168995.64</v>
      </c>
      <c r="U19" s="51"/>
      <c r="V19" s="46" t="str">
        <f>VLOOKUP(H19,'CATEGORIZAÇÃO PARA PUBLICAÇÃO'!$A$1:$C$103,3,FALSE)</f>
        <v>LOCAÇÕES</v>
      </c>
    </row>
    <row r="20" spans="1:22" s="13" customFormat="1" ht="72" hidden="1" customHeight="1" x14ac:dyDescent="0.25">
      <c r="A20" s="50">
        <v>1441</v>
      </c>
      <c r="B20" s="19">
        <v>1440011</v>
      </c>
      <c r="C20" s="19" t="s">
        <v>605</v>
      </c>
      <c r="D20" s="19" t="s">
        <v>667</v>
      </c>
      <c r="E20" s="66">
        <v>29412494000101</v>
      </c>
      <c r="F20" s="12">
        <f t="shared" si="0"/>
        <v>29412494000101</v>
      </c>
      <c r="G20" s="67" t="s">
        <v>237</v>
      </c>
      <c r="H20" s="19">
        <v>3920</v>
      </c>
      <c r="I20" s="20" t="s">
        <v>132</v>
      </c>
      <c r="J20" s="23">
        <v>45751</v>
      </c>
      <c r="K20" s="19">
        <v>3</v>
      </c>
      <c r="L20" s="21">
        <v>6001.97</v>
      </c>
      <c r="M20" s="21">
        <v>0</v>
      </c>
      <c r="N20" s="21">
        <v>0</v>
      </c>
      <c r="O20" s="21">
        <v>6001.97</v>
      </c>
      <c r="P20" s="23">
        <v>45754</v>
      </c>
      <c r="Q20" s="25">
        <v>2070</v>
      </c>
      <c r="R20" s="68">
        <v>6001.97</v>
      </c>
      <c r="S20" s="68">
        <v>288.08999999999997</v>
      </c>
      <c r="T20" s="68">
        <v>5713.88</v>
      </c>
      <c r="U20" s="51"/>
      <c r="V20" s="46" t="str">
        <f>VLOOKUP(H20,'CATEGORIZAÇÃO PARA PUBLICAÇÃO'!$A$1:$C$103,3,FALSE)</f>
        <v>LOCAÇÕES</v>
      </c>
    </row>
    <row r="21" spans="1:22" s="13" customFormat="1" ht="72" hidden="1" customHeight="1" x14ac:dyDescent="0.25">
      <c r="A21" s="50">
        <v>1441</v>
      </c>
      <c r="B21" s="19">
        <v>1440011</v>
      </c>
      <c r="C21" s="19" t="s">
        <v>608</v>
      </c>
      <c r="D21" s="19" t="s">
        <v>667</v>
      </c>
      <c r="E21" s="66">
        <v>38133478000162</v>
      </c>
      <c r="F21" s="12">
        <f t="shared" si="0"/>
        <v>38133478000162</v>
      </c>
      <c r="G21" s="67" t="s">
        <v>243</v>
      </c>
      <c r="H21" s="19">
        <v>3920</v>
      </c>
      <c r="I21" s="20" t="s">
        <v>132</v>
      </c>
      <c r="J21" s="23">
        <v>45751</v>
      </c>
      <c r="K21" s="19">
        <v>3</v>
      </c>
      <c r="L21" s="21">
        <v>10867.02</v>
      </c>
      <c r="M21" s="21">
        <v>0</v>
      </c>
      <c r="N21" s="21">
        <v>0</v>
      </c>
      <c r="O21" s="21">
        <v>10867.02</v>
      </c>
      <c r="P21" s="23">
        <v>45754</v>
      </c>
      <c r="Q21" s="25">
        <v>2073</v>
      </c>
      <c r="R21" s="68">
        <v>10867.02</v>
      </c>
      <c r="S21" s="68">
        <v>521.62</v>
      </c>
      <c r="T21" s="68">
        <v>10345.4</v>
      </c>
      <c r="U21" s="51"/>
      <c r="V21" s="46" t="str">
        <f>VLOOKUP(H21,'CATEGORIZAÇÃO PARA PUBLICAÇÃO'!$A$1:$C$103,3,FALSE)</f>
        <v>LOCAÇÕES</v>
      </c>
    </row>
    <row r="22" spans="1:22" s="13" customFormat="1" ht="72" hidden="1" customHeight="1" x14ac:dyDescent="0.25">
      <c r="A22" s="50">
        <v>1441</v>
      </c>
      <c r="B22" s="19">
        <v>1440011</v>
      </c>
      <c r="C22" s="19" t="s">
        <v>610</v>
      </c>
      <c r="D22" s="19" t="s">
        <v>667</v>
      </c>
      <c r="E22" s="66">
        <v>46019498000135</v>
      </c>
      <c r="F22" s="12">
        <f t="shared" si="0"/>
        <v>46019498000135</v>
      </c>
      <c r="G22" s="67" t="s">
        <v>245</v>
      </c>
      <c r="H22" s="19">
        <v>4002</v>
      </c>
      <c r="I22" s="20" t="s">
        <v>246</v>
      </c>
      <c r="J22" s="23">
        <v>45751</v>
      </c>
      <c r="K22" s="19">
        <v>5</v>
      </c>
      <c r="L22" s="21">
        <v>7157.5</v>
      </c>
      <c r="M22" s="21">
        <v>0</v>
      </c>
      <c r="N22" s="21">
        <v>0</v>
      </c>
      <c r="O22" s="21">
        <v>7157.5</v>
      </c>
      <c r="P22" s="23">
        <v>45754</v>
      </c>
      <c r="Q22" s="25">
        <v>2135</v>
      </c>
      <c r="R22" s="68">
        <v>7157.5</v>
      </c>
      <c r="S22" s="68">
        <v>343.56</v>
      </c>
      <c r="T22" s="68">
        <v>6813.94</v>
      </c>
      <c r="U22" s="51"/>
      <c r="V22" s="46" t="str">
        <f>VLOOKUP(H22,'CATEGORIZAÇÃO PARA PUBLICAÇÃO'!$A$1:$C$103,3,FALSE)</f>
        <v>PRESTAÇÃO DE SERVIÇOS</v>
      </c>
    </row>
    <row r="23" spans="1:22" s="13" customFormat="1" ht="72" hidden="1" customHeight="1" x14ac:dyDescent="0.25">
      <c r="A23" s="50">
        <v>1441</v>
      </c>
      <c r="B23" s="19">
        <v>1440011</v>
      </c>
      <c r="C23" s="19" t="s">
        <v>611</v>
      </c>
      <c r="D23" s="19" t="s">
        <v>667</v>
      </c>
      <c r="E23" s="66">
        <v>9264396000159</v>
      </c>
      <c r="F23" s="12">
        <f t="shared" si="0"/>
        <v>9264396000159</v>
      </c>
      <c r="G23" s="67" t="s">
        <v>247</v>
      </c>
      <c r="H23" s="19">
        <v>3920</v>
      </c>
      <c r="I23" s="20" t="s">
        <v>132</v>
      </c>
      <c r="J23" s="23">
        <v>45751</v>
      </c>
      <c r="K23" s="19">
        <v>3</v>
      </c>
      <c r="L23" s="21">
        <v>3893.24</v>
      </c>
      <c r="M23" s="21">
        <v>0</v>
      </c>
      <c r="N23" s="21">
        <v>0</v>
      </c>
      <c r="O23" s="21">
        <v>3893.24</v>
      </c>
      <c r="P23" s="23">
        <v>45754</v>
      </c>
      <c r="Q23" s="25">
        <v>2086</v>
      </c>
      <c r="R23" s="68">
        <v>3893.2400000000002</v>
      </c>
      <c r="S23" s="68">
        <v>186.88</v>
      </c>
      <c r="T23" s="68">
        <v>3706.36</v>
      </c>
      <c r="U23" s="51"/>
      <c r="V23" s="46" t="str">
        <f>VLOOKUP(H23,'CATEGORIZAÇÃO PARA PUBLICAÇÃO'!$A$1:$C$103,3,FALSE)</f>
        <v>LOCAÇÕES</v>
      </c>
    </row>
    <row r="24" spans="1:22" s="13" customFormat="1" ht="72" hidden="1" customHeight="1" x14ac:dyDescent="0.25">
      <c r="A24" s="50">
        <v>1441</v>
      </c>
      <c r="B24" s="19">
        <v>1440011</v>
      </c>
      <c r="C24" s="19" t="s">
        <v>612</v>
      </c>
      <c r="D24" s="19" t="s">
        <v>667</v>
      </c>
      <c r="E24" s="66">
        <v>28771161000106</v>
      </c>
      <c r="F24" s="12">
        <f t="shared" si="0"/>
        <v>28771161000106</v>
      </c>
      <c r="G24" s="67" t="s">
        <v>248</v>
      </c>
      <c r="H24" s="19">
        <v>3920</v>
      </c>
      <c r="I24" s="20" t="s">
        <v>132</v>
      </c>
      <c r="J24" s="23">
        <v>45751</v>
      </c>
      <c r="K24" s="19">
        <v>3</v>
      </c>
      <c r="L24" s="21">
        <v>5316.76</v>
      </c>
      <c r="M24" s="21">
        <v>0</v>
      </c>
      <c r="N24" s="21">
        <v>0</v>
      </c>
      <c r="O24" s="21">
        <v>5316.76</v>
      </c>
      <c r="P24" s="23">
        <v>45754</v>
      </c>
      <c r="Q24" s="25">
        <v>2090</v>
      </c>
      <c r="R24" s="68">
        <v>5316.76</v>
      </c>
      <c r="S24" s="68">
        <v>255.2</v>
      </c>
      <c r="T24" s="68">
        <v>5061.5600000000004</v>
      </c>
      <c r="U24" s="51"/>
      <c r="V24" s="46" t="str">
        <f>VLOOKUP(H24,'CATEGORIZAÇÃO PARA PUBLICAÇÃO'!$A$1:$C$103,3,FALSE)</f>
        <v>LOCAÇÕES</v>
      </c>
    </row>
    <row r="25" spans="1:22" s="13" customFormat="1" ht="72" hidden="1" customHeight="1" x14ac:dyDescent="0.25">
      <c r="A25" s="50">
        <v>1441</v>
      </c>
      <c r="B25" s="19">
        <v>1440011</v>
      </c>
      <c r="C25" s="19" t="s">
        <v>613</v>
      </c>
      <c r="D25" s="19" t="s">
        <v>667</v>
      </c>
      <c r="E25" s="66">
        <v>5845088000166</v>
      </c>
      <c r="F25" s="12">
        <f t="shared" si="0"/>
        <v>5845088000166</v>
      </c>
      <c r="G25" s="67" t="s">
        <v>249</v>
      </c>
      <c r="H25" s="19">
        <v>3920</v>
      </c>
      <c r="I25" s="20" t="s">
        <v>132</v>
      </c>
      <c r="J25" s="23">
        <v>45751</v>
      </c>
      <c r="K25" s="19">
        <v>3</v>
      </c>
      <c r="L25" s="21">
        <v>29000</v>
      </c>
      <c r="M25" s="21">
        <v>0</v>
      </c>
      <c r="N25" s="21">
        <v>0</v>
      </c>
      <c r="O25" s="21">
        <v>29000</v>
      </c>
      <c r="P25" s="23">
        <v>45754</v>
      </c>
      <c r="Q25" s="25">
        <v>2093</v>
      </c>
      <c r="R25" s="68">
        <v>29000</v>
      </c>
      <c r="S25" s="68">
        <v>1006.36</v>
      </c>
      <c r="T25" s="68">
        <v>27993.64</v>
      </c>
      <c r="U25" s="51"/>
      <c r="V25" s="46" t="str">
        <f>VLOOKUP(H25,'CATEGORIZAÇÃO PARA PUBLICAÇÃO'!$A$1:$C$103,3,FALSE)</f>
        <v>LOCAÇÕES</v>
      </c>
    </row>
    <row r="26" spans="1:22" s="13" customFormat="1" ht="72" hidden="1" customHeight="1" x14ac:dyDescent="0.25">
      <c r="A26" s="50">
        <v>1441</v>
      </c>
      <c r="B26" s="19">
        <v>1440011</v>
      </c>
      <c r="C26" s="19" t="s">
        <v>615</v>
      </c>
      <c r="D26" s="19" t="s">
        <v>667</v>
      </c>
      <c r="E26" s="66">
        <v>35502073000166</v>
      </c>
      <c r="F26" s="12">
        <f t="shared" si="0"/>
        <v>35502073000166</v>
      </c>
      <c r="G26" s="67" t="s">
        <v>251</v>
      </c>
      <c r="H26" s="19">
        <v>3920</v>
      </c>
      <c r="I26" s="20" t="s">
        <v>132</v>
      </c>
      <c r="J26" s="23">
        <v>45751</v>
      </c>
      <c r="K26" s="19">
        <v>3</v>
      </c>
      <c r="L26" s="21">
        <v>9808.2199999999993</v>
      </c>
      <c r="M26" s="21">
        <v>0</v>
      </c>
      <c r="N26" s="21">
        <v>0</v>
      </c>
      <c r="O26" s="21">
        <v>9808.2199999999993</v>
      </c>
      <c r="P26" s="23">
        <v>45754</v>
      </c>
      <c r="Q26" s="25">
        <v>2076</v>
      </c>
      <c r="R26" s="68">
        <v>9808.2200000000012</v>
      </c>
      <c r="S26" s="68">
        <v>470.79</v>
      </c>
      <c r="T26" s="68">
        <v>9337.43</v>
      </c>
      <c r="U26" s="51"/>
      <c r="V26" s="46" t="str">
        <f>VLOOKUP(H26,'CATEGORIZAÇÃO PARA PUBLICAÇÃO'!$A$1:$C$103,3,FALSE)</f>
        <v>LOCAÇÕES</v>
      </c>
    </row>
    <row r="27" spans="1:22" s="13" customFormat="1" ht="72" hidden="1" customHeight="1" x14ac:dyDescent="0.25">
      <c r="A27" s="50">
        <v>1441</v>
      </c>
      <c r="B27" s="19">
        <v>1440011</v>
      </c>
      <c r="C27" s="19" t="s">
        <v>643</v>
      </c>
      <c r="D27" s="19" t="s">
        <v>667</v>
      </c>
      <c r="E27" s="66">
        <v>40574380000192</v>
      </c>
      <c r="F27" s="12">
        <f t="shared" si="0"/>
        <v>40574380000192</v>
      </c>
      <c r="G27" s="67" t="s">
        <v>273</v>
      </c>
      <c r="H27" s="19">
        <v>3920</v>
      </c>
      <c r="I27" s="20" t="s">
        <v>132</v>
      </c>
      <c r="J27" s="23">
        <v>45751</v>
      </c>
      <c r="K27" s="19">
        <v>3</v>
      </c>
      <c r="L27" s="21">
        <v>192797.18</v>
      </c>
      <c r="M27" s="21">
        <v>0</v>
      </c>
      <c r="N27" s="21">
        <v>0</v>
      </c>
      <c r="O27" s="21">
        <v>192797.18</v>
      </c>
      <c r="P27" s="23">
        <v>45754</v>
      </c>
      <c r="Q27" s="25">
        <v>2077</v>
      </c>
      <c r="R27" s="68">
        <v>192797.18000000002</v>
      </c>
      <c r="S27" s="68">
        <v>9254.26</v>
      </c>
      <c r="T27" s="68">
        <v>183542.92</v>
      </c>
      <c r="U27" s="51"/>
      <c r="V27" s="46" t="str">
        <f>VLOOKUP(H27,'CATEGORIZAÇÃO PARA PUBLICAÇÃO'!$A$1:$C$103,3,FALSE)</f>
        <v>LOCAÇÕES</v>
      </c>
    </row>
    <row r="28" spans="1:22" s="13" customFormat="1" ht="72" hidden="1" customHeight="1" x14ac:dyDescent="0.25">
      <c r="A28" s="50">
        <v>1441</v>
      </c>
      <c r="B28" s="19">
        <v>1440011</v>
      </c>
      <c r="C28" s="19" t="s">
        <v>645</v>
      </c>
      <c r="D28" s="19" t="s">
        <v>667</v>
      </c>
      <c r="E28" s="66">
        <v>5097591000180</v>
      </c>
      <c r="F28" s="12">
        <f t="shared" si="0"/>
        <v>5097591000180</v>
      </c>
      <c r="G28" s="67" t="s">
        <v>275</v>
      </c>
      <c r="H28" s="19">
        <v>3920</v>
      </c>
      <c r="I28" s="20" t="s">
        <v>132</v>
      </c>
      <c r="J28" s="23">
        <v>45751</v>
      </c>
      <c r="K28" s="19">
        <v>3</v>
      </c>
      <c r="L28" s="21">
        <v>25000</v>
      </c>
      <c r="M28" s="21">
        <v>0</v>
      </c>
      <c r="N28" s="21">
        <v>0</v>
      </c>
      <c r="O28" s="21">
        <v>25000</v>
      </c>
      <c r="P28" s="23">
        <v>45754</v>
      </c>
      <c r="Q28" s="25">
        <v>2083</v>
      </c>
      <c r="R28" s="68">
        <v>25000</v>
      </c>
      <c r="S28" s="68">
        <v>1200</v>
      </c>
      <c r="T28" s="68">
        <v>23800</v>
      </c>
      <c r="U28" s="51"/>
      <c r="V28" s="46" t="str">
        <f>VLOOKUP(H28,'CATEGORIZAÇÃO PARA PUBLICAÇÃO'!$A$1:$C$103,3,FALSE)</f>
        <v>LOCAÇÕES</v>
      </c>
    </row>
    <row r="29" spans="1:22" s="13" customFormat="1" ht="72" hidden="1" customHeight="1" x14ac:dyDescent="0.25">
      <c r="A29" s="50">
        <v>1441</v>
      </c>
      <c r="B29" s="19">
        <v>1440011</v>
      </c>
      <c r="C29" s="19" t="s">
        <v>646</v>
      </c>
      <c r="D29" s="19" t="s">
        <v>667</v>
      </c>
      <c r="E29" s="66">
        <v>66605734000102</v>
      </c>
      <c r="F29" s="12">
        <f t="shared" si="0"/>
        <v>66605734000102</v>
      </c>
      <c r="G29" s="67" t="s">
        <v>276</v>
      </c>
      <c r="H29" s="19">
        <v>3942</v>
      </c>
      <c r="I29" s="20" t="s">
        <v>277</v>
      </c>
      <c r="J29" s="23">
        <v>45751</v>
      </c>
      <c r="K29" s="19">
        <v>3</v>
      </c>
      <c r="L29" s="21">
        <v>351.6</v>
      </c>
      <c r="M29" s="21">
        <v>0</v>
      </c>
      <c r="N29" s="21">
        <v>0</v>
      </c>
      <c r="O29" s="21">
        <v>351.6</v>
      </c>
      <c r="P29" s="23">
        <v>45754</v>
      </c>
      <c r="Q29" s="25">
        <v>2134</v>
      </c>
      <c r="R29" s="68">
        <v>351.6</v>
      </c>
      <c r="S29" s="68">
        <v>16.88</v>
      </c>
      <c r="T29" s="68">
        <v>334.72</v>
      </c>
      <c r="U29" s="51"/>
      <c r="V29" s="46" t="str">
        <f>VLOOKUP(H29,'CATEGORIZAÇÃO PARA PUBLICAÇÃO'!$A$1:$C$103,3,FALSE)</f>
        <v>PRESTAÇÃO DE SERVIÇOS</v>
      </c>
    </row>
    <row r="30" spans="1:22" s="13" customFormat="1" ht="72" hidden="1" customHeight="1" x14ac:dyDescent="0.25">
      <c r="A30" s="50">
        <v>1441</v>
      </c>
      <c r="B30" s="19">
        <v>1440011</v>
      </c>
      <c r="C30" s="19" t="s">
        <v>499</v>
      </c>
      <c r="D30" s="19" t="s">
        <v>667</v>
      </c>
      <c r="E30" s="66">
        <v>26791960663</v>
      </c>
      <c r="F30" s="12" t="str">
        <f t="shared" si="0"/>
        <v>267.***.***-63</v>
      </c>
      <c r="G30" s="67" t="s">
        <v>131</v>
      </c>
      <c r="H30" s="19">
        <v>3611</v>
      </c>
      <c r="I30" s="20" t="s">
        <v>132</v>
      </c>
      <c r="J30" s="23">
        <v>45751</v>
      </c>
      <c r="K30" s="19">
        <v>3</v>
      </c>
      <c r="L30" s="21">
        <v>4899.17</v>
      </c>
      <c r="M30" s="21">
        <v>0</v>
      </c>
      <c r="N30" s="21">
        <v>0</v>
      </c>
      <c r="O30" s="21">
        <v>4899.17</v>
      </c>
      <c r="P30" s="23">
        <v>45755</v>
      </c>
      <c r="Q30" s="25">
        <v>2165</v>
      </c>
      <c r="R30" s="68">
        <v>4899.17</v>
      </c>
      <c r="S30" s="68">
        <v>312.45999999999998</v>
      </c>
      <c r="T30" s="68">
        <v>4586.71</v>
      </c>
      <c r="U30" s="51"/>
      <c r="V30" s="46" t="str">
        <f>VLOOKUP(H30,'CATEGORIZAÇÃO PARA PUBLICAÇÃO'!$A$1:$C$103,3,FALSE)</f>
        <v>LOCAÇÕES</v>
      </c>
    </row>
    <row r="31" spans="1:22" s="13" customFormat="1" ht="72" hidden="1" customHeight="1" x14ac:dyDescent="0.25">
      <c r="A31" s="50">
        <v>1441</v>
      </c>
      <c r="B31" s="19">
        <v>1440011</v>
      </c>
      <c r="C31" s="19" t="s">
        <v>500</v>
      </c>
      <c r="D31" s="19" t="s">
        <v>667</v>
      </c>
      <c r="E31" s="66">
        <v>96593172804</v>
      </c>
      <c r="F31" s="12" t="str">
        <f t="shared" si="0"/>
        <v>965.***.***-04</v>
      </c>
      <c r="G31" s="67" t="s">
        <v>133</v>
      </c>
      <c r="H31" s="19">
        <v>3611</v>
      </c>
      <c r="I31" s="20" t="s">
        <v>132</v>
      </c>
      <c r="J31" s="23">
        <v>45751</v>
      </c>
      <c r="K31" s="19">
        <v>3</v>
      </c>
      <c r="L31" s="21">
        <v>1641.68</v>
      </c>
      <c r="M31" s="21">
        <v>0</v>
      </c>
      <c r="N31" s="21">
        <v>0</v>
      </c>
      <c r="O31" s="21">
        <v>1641.68</v>
      </c>
      <c r="P31" s="23">
        <v>45755</v>
      </c>
      <c r="Q31" s="25">
        <v>2166</v>
      </c>
      <c r="R31" s="68">
        <v>1641.68</v>
      </c>
      <c r="S31" s="68">
        <v>0</v>
      </c>
      <c r="T31" s="68">
        <v>1641.68</v>
      </c>
      <c r="U31" s="51"/>
      <c r="V31" s="46" t="str">
        <f>VLOOKUP(H31,'CATEGORIZAÇÃO PARA PUBLICAÇÃO'!$A$1:$C$103,3,FALSE)</f>
        <v>LOCAÇÕES</v>
      </c>
    </row>
    <row r="32" spans="1:22" s="13" customFormat="1" ht="72" hidden="1" customHeight="1" x14ac:dyDescent="0.25">
      <c r="A32" s="50">
        <v>1441</v>
      </c>
      <c r="B32" s="19">
        <v>1440011</v>
      </c>
      <c r="C32" s="19" t="s">
        <v>502</v>
      </c>
      <c r="D32" s="19" t="s">
        <v>667</v>
      </c>
      <c r="E32" s="66">
        <v>3941401840</v>
      </c>
      <c r="F32" s="12" t="str">
        <f t="shared" si="0"/>
        <v>394.***.***-40</v>
      </c>
      <c r="G32" s="67" t="s">
        <v>135</v>
      </c>
      <c r="H32" s="19">
        <v>3611</v>
      </c>
      <c r="I32" s="20" t="s">
        <v>132</v>
      </c>
      <c r="J32" s="23">
        <v>45751</v>
      </c>
      <c r="K32" s="19">
        <v>3</v>
      </c>
      <c r="L32" s="21">
        <v>1641.69</v>
      </c>
      <c r="M32" s="21">
        <v>0</v>
      </c>
      <c r="N32" s="21">
        <v>0</v>
      </c>
      <c r="O32" s="21">
        <v>1641.69</v>
      </c>
      <c r="P32" s="23">
        <v>45755</v>
      </c>
      <c r="Q32" s="25">
        <v>2167</v>
      </c>
      <c r="R32" s="68">
        <v>1641.69</v>
      </c>
      <c r="S32" s="68">
        <v>0</v>
      </c>
      <c r="T32" s="68">
        <v>1641.69</v>
      </c>
      <c r="U32" s="51"/>
      <c r="V32" s="46" t="str">
        <f>VLOOKUP(H32,'CATEGORIZAÇÃO PARA PUBLICAÇÃO'!$A$1:$C$103,3,FALSE)</f>
        <v>LOCAÇÕES</v>
      </c>
    </row>
    <row r="33" spans="1:22" s="13" customFormat="1" ht="72" hidden="1" customHeight="1" x14ac:dyDescent="0.25">
      <c r="A33" s="50">
        <v>1441</v>
      </c>
      <c r="B33" s="19">
        <v>1440011</v>
      </c>
      <c r="C33" s="19" t="s">
        <v>503</v>
      </c>
      <c r="D33" s="19" t="s">
        <v>667</v>
      </c>
      <c r="E33" s="66">
        <v>48447510697</v>
      </c>
      <c r="F33" s="12" t="str">
        <f t="shared" si="0"/>
        <v>484.***.***-97</v>
      </c>
      <c r="G33" s="67" t="s">
        <v>136</v>
      </c>
      <c r="H33" s="19">
        <v>3611</v>
      </c>
      <c r="I33" s="20" t="s">
        <v>132</v>
      </c>
      <c r="J33" s="23">
        <v>45751</v>
      </c>
      <c r="K33" s="19">
        <v>3</v>
      </c>
      <c r="L33" s="21">
        <v>7005.51</v>
      </c>
      <c r="M33" s="21">
        <v>0</v>
      </c>
      <c r="N33" s="21">
        <v>0</v>
      </c>
      <c r="O33" s="21">
        <v>7005.51</v>
      </c>
      <c r="P33" s="23">
        <v>45755</v>
      </c>
      <c r="Q33" s="25">
        <v>2155</v>
      </c>
      <c r="R33" s="68">
        <v>7005.51</v>
      </c>
      <c r="S33" s="68">
        <v>875.19</v>
      </c>
      <c r="T33" s="68">
        <v>6130.32</v>
      </c>
      <c r="U33" s="51"/>
      <c r="V33" s="46" t="str">
        <f>VLOOKUP(H33,'CATEGORIZAÇÃO PARA PUBLICAÇÃO'!$A$1:$C$103,3,FALSE)</f>
        <v>LOCAÇÕES</v>
      </c>
    </row>
    <row r="34" spans="1:22" s="13" customFormat="1" ht="72" hidden="1" customHeight="1" x14ac:dyDescent="0.25">
      <c r="A34" s="50">
        <v>1441</v>
      </c>
      <c r="B34" s="19">
        <v>1440011</v>
      </c>
      <c r="C34" s="19" t="s">
        <v>507</v>
      </c>
      <c r="D34" s="19" t="s">
        <v>667</v>
      </c>
      <c r="E34" s="66">
        <v>2896116605</v>
      </c>
      <c r="F34" s="12" t="str">
        <f t="shared" si="0"/>
        <v>289.***.***-05</v>
      </c>
      <c r="G34" s="67" t="s">
        <v>140</v>
      </c>
      <c r="H34" s="19">
        <v>3611</v>
      </c>
      <c r="I34" s="20" t="s">
        <v>132</v>
      </c>
      <c r="J34" s="23">
        <v>45751</v>
      </c>
      <c r="K34" s="19">
        <v>3</v>
      </c>
      <c r="L34" s="21">
        <v>4091.89</v>
      </c>
      <c r="M34" s="21">
        <v>0</v>
      </c>
      <c r="N34" s="21">
        <v>0</v>
      </c>
      <c r="O34" s="21">
        <v>4091.89</v>
      </c>
      <c r="P34" s="23">
        <v>45755</v>
      </c>
      <c r="Q34" s="25">
        <v>2147</v>
      </c>
      <c r="R34" s="68">
        <v>4091.89</v>
      </c>
      <c r="S34" s="68">
        <v>147.62</v>
      </c>
      <c r="T34" s="68">
        <v>3944.27</v>
      </c>
      <c r="U34" s="51"/>
      <c r="V34" s="46" t="str">
        <f>VLOOKUP(H34,'CATEGORIZAÇÃO PARA PUBLICAÇÃO'!$A$1:$C$103,3,FALSE)</f>
        <v>LOCAÇÕES</v>
      </c>
    </row>
    <row r="35" spans="1:22" s="13" customFormat="1" ht="72" hidden="1" customHeight="1" x14ac:dyDescent="0.25">
      <c r="A35" s="50">
        <v>1441</v>
      </c>
      <c r="B35" s="19">
        <v>1440011</v>
      </c>
      <c r="C35" s="19" t="s">
        <v>508</v>
      </c>
      <c r="D35" s="19" t="s">
        <v>667</v>
      </c>
      <c r="E35" s="66">
        <v>3063355000118</v>
      </c>
      <c r="F35" s="12">
        <f t="shared" si="0"/>
        <v>3063355000118</v>
      </c>
      <c r="G35" s="67" t="s">
        <v>141</v>
      </c>
      <c r="H35" s="19">
        <v>3920</v>
      </c>
      <c r="I35" s="20" t="s">
        <v>132</v>
      </c>
      <c r="J35" s="23">
        <v>45751</v>
      </c>
      <c r="K35" s="19">
        <v>3</v>
      </c>
      <c r="L35" s="21">
        <v>62581.61</v>
      </c>
      <c r="M35" s="21">
        <v>0</v>
      </c>
      <c r="N35" s="21">
        <v>0</v>
      </c>
      <c r="O35" s="21">
        <v>62581.61</v>
      </c>
      <c r="P35" s="23">
        <v>45755</v>
      </c>
      <c r="Q35" s="25">
        <v>2152</v>
      </c>
      <c r="R35" s="68">
        <v>62581.61</v>
      </c>
      <c r="S35" s="68">
        <v>3003.92</v>
      </c>
      <c r="T35" s="68">
        <v>59577.69</v>
      </c>
      <c r="U35" s="51"/>
      <c r="V35" s="46" t="str">
        <f>VLOOKUP(H35,'CATEGORIZAÇÃO PARA PUBLICAÇÃO'!$A$1:$C$103,3,FALSE)</f>
        <v>LOCAÇÕES</v>
      </c>
    </row>
    <row r="36" spans="1:22" s="13" customFormat="1" ht="72" hidden="1" customHeight="1" x14ac:dyDescent="0.25">
      <c r="A36" s="50">
        <v>1441</v>
      </c>
      <c r="B36" s="19">
        <v>1440011</v>
      </c>
      <c r="C36" s="19" t="s">
        <v>509</v>
      </c>
      <c r="D36" s="19" t="s">
        <v>667</v>
      </c>
      <c r="E36" s="66">
        <v>30059674687</v>
      </c>
      <c r="F36" s="12" t="str">
        <f t="shared" si="0"/>
        <v>300.***.***-87</v>
      </c>
      <c r="G36" s="67" t="s">
        <v>142</v>
      </c>
      <c r="H36" s="19">
        <v>3611</v>
      </c>
      <c r="I36" s="20" t="s">
        <v>132</v>
      </c>
      <c r="J36" s="23">
        <v>45751</v>
      </c>
      <c r="K36" s="19">
        <v>3</v>
      </c>
      <c r="L36" s="21">
        <v>2202.8000000000002</v>
      </c>
      <c r="M36" s="21">
        <v>0</v>
      </c>
      <c r="N36" s="21">
        <v>0</v>
      </c>
      <c r="O36" s="21">
        <v>2202.8000000000002</v>
      </c>
      <c r="P36" s="23">
        <v>45755</v>
      </c>
      <c r="Q36" s="25">
        <v>2145</v>
      </c>
      <c r="R36" s="68">
        <v>2202.8000000000002</v>
      </c>
      <c r="S36" s="68">
        <v>0</v>
      </c>
      <c r="T36" s="68">
        <v>2202.8000000000002</v>
      </c>
      <c r="U36" s="51"/>
      <c r="V36" s="46" t="str">
        <f>VLOOKUP(H36,'CATEGORIZAÇÃO PARA PUBLICAÇÃO'!$A$1:$C$103,3,FALSE)</f>
        <v>LOCAÇÕES</v>
      </c>
    </row>
    <row r="37" spans="1:22" s="13" customFormat="1" ht="72" hidden="1" customHeight="1" x14ac:dyDescent="0.25">
      <c r="A37" s="50">
        <v>1441</v>
      </c>
      <c r="B37" s="19">
        <v>1440011</v>
      </c>
      <c r="C37" s="19" t="s">
        <v>510</v>
      </c>
      <c r="D37" s="19" t="s">
        <v>667</v>
      </c>
      <c r="E37" s="66">
        <v>15794466634</v>
      </c>
      <c r="F37" s="12" t="str">
        <f t="shared" si="0"/>
        <v>157.***.***-34</v>
      </c>
      <c r="G37" s="67" t="s">
        <v>143</v>
      </c>
      <c r="H37" s="19">
        <v>3611</v>
      </c>
      <c r="I37" s="20" t="s">
        <v>132</v>
      </c>
      <c r="J37" s="23">
        <v>45751</v>
      </c>
      <c r="K37" s="19">
        <v>3</v>
      </c>
      <c r="L37" s="21">
        <v>4091.89</v>
      </c>
      <c r="M37" s="21">
        <v>0</v>
      </c>
      <c r="N37" s="21">
        <v>0</v>
      </c>
      <c r="O37" s="21">
        <v>4091.89</v>
      </c>
      <c r="P37" s="23">
        <v>45755</v>
      </c>
      <c r="Q37" s="25">
        <v>2146</v>
      </c>
      <c r="R37" s="68">
        <v>4091.89</v>
      </c>
      <c r="S37" s="68">
        <v>147.62</v>
      </c>
      <c r="T37" s="68">
        <v>3944.27</v>
      </c>
      <c r="U37" s="51"/>
      <c r="V37" s="46" t="str">
        <f>VLOOKUP(H37,'CATEGORIZAÇÃO PARA PUBLICAÇÃO'!$A$1:$C$103,3,FALSE)</f>
        <v>LOCAÇÕES</v>
      </c>
    </row>
    <row r="38" spans="1:22" s="13" customFormat="1" ht="72" hidden="1" customHeight="1" x14ac:dyDescent="0.25">
      <c r="A38" s="50">
        <v>1441</v>
      </c>
      <c r="B38" s="19">
        <v>1440011</v>
      </c>
      <c r="C38" s="19" t="s">
        <v>511</v>
      </c>
      <c r="D38" s="19" t="s">
        <v>667</v>
      </c>
      <c r="E38" s="66">
        <v>2274463131</v>
      </c>
      <c r="F38" s="12" t="str">
        <f t="shared" si="0"/>
        <v>227.***.***-31</v>
      </c>
      <c r="G38" s="67" t="s">
        <v>144</v>
      </c>
      <c r="H38" s="19">
        <v>3611</v>
      </c>
      <c r="I38" s="20" t="s">
        <v>132</v>
      </c>
      <c r="J38" s="23">
        <v>45751</v>
      </c>
      <c r="K38" s="19">
        <v>3</v>
      </c>
      <c r="L38" s="21">
        <v>8741.76</v>
      </c>
      <c r="M38" s="21">
        <v>0</v>
      </c>
      <c r="N38" s="21">
        <v>0</v>
      </c>
      <c r="O38" s="21">
        <v>8741.76</v>
      </c>
      <c r="P38" s="23">
        <v>45755</v>
      </c>
      <c r="Q38" s="25">
        <v>2148</v>
      </c>
      <c r="R38" s="68">
        <v>8741.76</v>
      </c>
      <c r="S38" s="68">
        <v>1352.66</v>
      </c>
      <c r="T38" s="68">
        <v>7389.1</v>
      </c>
      <c r="U38" s="51"/>
      <c r="V38" s="46" t="str">
        <f>VLOOKUP(H38,'CATEGORIZAÇÃO PARA PUBLICAÇÃO'!$A$1:$C$103,3,FALSE)</f>
        <v>LOCAÇÕES</v>
      </c>
    </row>
    <row r="39" spans="1:22" s="13" customFormat="1" ht="72" hidden="1" customHeight="1" x14ac:dyDescent="0.25">
      <c r="A39" s="50">
        <v>1441</v>
      </c>
      <c r="B39" s="19">
        <v>1440011</v>
      </c>
      <c r="C39" s="19" t="s">
        <v>514</v>
      </c>
      <c r="D39" s="19" t="s">
        <v>667</v>
      </c>
      <c r="E39" s="66">
        <v>82655251768</v>
      </c>
      <c r="F39" s="12" t="str">
        <f t="shared" si="0"/>
        <v>826.***.***-68</v>
      </c>
      <c r="G39" s="67" t="s">
        <v>147</v>
      </c>
      <c r="H39" s="19">
        <v>3611</v>
      </c>
      <c r="I39" s="20" t="s">
        <v>132</v>
      </c>
      <c r="J39" s="23">
        <v>45751</v>
      </c>
      <c r="K39" s="19">
        <v>3</v>
      </c>
      <c r="L39" s="21">
        <v>4380.9799999999996</v>
      </c>
      <c r="M39" s="21">
        <v>0</v>
      </c>
      <c r="N39" s="21">
        <v>0</v>
      </c>
      <c r="O39" s="21">
        <v>4380.9799999999996</v>
      </c>
      <c r="P39" s="23">
        <v>45755</v>
      </c>
      <c r="Q39" s="25">
        <v>2159</v>
      </c>
      <c r="R39" s="68">
        <v>4380.9799999999996</v>
      </c>
      <c r="S39" s="68">
        <v>195.87</v>
      </c>
      <c r="T39" s="68">
        <v>4185.1099999999997</v>
      </c>
      <c r="U39" s="51"/>
      <c r="V39" s="46" t="str">
        <f>VLOOKUP(H39,'CATEGORIZAÇÃO PARA PUBLICAÇÃO'!$A$1:$C$103,3,FALSE)</f>
        <v>LOCAÇÕES</v>
      </c>
    </row>
    <row r="40" spans="1:22" s="13" customFormat="1" ht="72" hidden="1" customHeight="1" x14ac:dyDescent="0.25">
      <c r="A40" s="50">
        <v>1441</v>
      </c>
      <c r="B40" s="19">
        <v>1440011</v>
      </c>
      <c r="C40" s="19" t="s">
        <v>528</v>
      </c>
      <c r="D40" s="19" t="s">
        <v>667</v>
      </c>
      <c r="E40" s="66">
        <v>2589209630</v>
      </c>
      <c r="F40" s="12" t="str">
        <f t="shared" si="0"/>
        <v>258.***.***-30</v>
      </c>
      <c r="G40" s="67" t="s">
        <v>160</v>
      </c>
      <c r="H40" s="19">
        <v>3611</v>
      </c>
      <c r="I40" s="20" t="s">
        <v>132</v>
      </c>
      <c r="J40" s="23">
        <v>45751</v>
      </c>
      <c r="K40" s="19">
        <v>3</v>
      </c>
      <c r="L40" s="21">
        <v>3205.7</v>
      </c>
      <c r="M40" s="21">
        <v>0</v>
      </c>
      <c r="N40" s="21">
        <v>0</v>
      </c>
      <c r="O40" s="21">
        <v>3205.7</v>
      </c>
      <c r="P40" s="23">
        <v>45755</v>
      </c>
      <c r="Q40" s="25">
        <v>2149</v>
      </c>
      <c r="R40" s="68">
        <v>3205.7</v>
      </c>
      <c r="S40" s="68">
        <v>28.62</v>
      </c>
      <c r="T40" s="68">
        <v>3177.08</v>
      </c>
      <c r="U40" s="51"/>
      <c r="V40" s="46" t="str">
        <f>VLOOKUP(H40,'CATEGORIZAÇÃO PARA PUBLICAÇÃO'!$A$1:$C$103,3,FALSE)</f>
        <v>LOCAÇÕES</v>
      </c>
    </row>
    <row r="41" spans="1:22" s="13" customFormat="1" ht="72" hidden="1" customHeight="1" x14ac:dyDescent="0.25">
      <c r="A41" s="50">
        <v>1441</v>
      </c>
      <c r="B41" s="19">
        <v>1440011</v>
      </c>
      <c r="C41" s="19" t="s">
        <v>530</v>
      </c>
      <c r="D41" s="19" t="s">
        <v>667</v>
      </c>
      <c r="E41" s="66">
        <v>4450881680</v>
      </c>
      <c r="F41" s="12" t="str">
        <f t="shared" si="0"/>
        <v>445.***.***-80</v>
      </c>
      <c r="G41" s="67" t="s">
        <v>162</v>
      </c>
      <c r="H41" s="19">
        <v>3611</v>
      </c>
      <c r="I41" s="20" t="s">
        <v>132</v>
      </c>
      <c r="J41" s="23">
        <v>45751</v>
      </c>
      <c r="K41" s="19">
        <v>3</v>
      </c>
      <c r="L41" s="21">
        <v>7300</v>
      </c>
      <c r="M41" s="21">
        <v>0</v>
      </c>
      <c r="N41" s="21">
        <v>0</v>
      </c>
      <c r="O41" s="21">
        <v>7300</v>
      </c>
      <c r="P41" s="23">
        <v>45755</v>
      </c>
      <c r="Q41" s="25">
        <v>2150</v>
      </c>
      <c r="R41" s="68">
        <v>7300</v>
      </c>
      <c r="S41" s="68">
        <v>956.18</v>
      </c>
      <c r="T41" s="68">
        <v>6343.82</v>
      </c>
      <c r="U41" s="51"/>
      <c r="V41" s="46" t="str">
        <f>VLOOKUP(H41,'CATEGORIZAÇÃO PARA PUBLICAÇÃO'!$A$1:$C$103,3,FALSE)</f>
        <v>LOCAÇÕES</v>
      </c>
    </row>
    <row r="42" spans="1:22" s="13" customFormat="1" ht="72" hidden="1" customHeight="1" x14ac:dyDescent="0.25">
      <c r="A42" s="50">
        <v>1441</v>
      </c>
      <c r="B42" s="19">
        <v>1440011</v>
      </c>
      <c r="C42" s="19" t="s">
        <v>531</v>
      </c>
      <c r="D42" s="19" t="s">
        <v>667</v>
      </c>
      <c r="E42" s="66">
        <v>4858733629</v>
      </c>
      <c r="F42" s="12" t="str">
        <f t="shared" si="0"/>
        <v>485.***.***-29</v>
      </c>
      <c r="G42" s="67" t="s">
        <v>163</v>
      </c>
      <c r="H42" s="19">
        <v>3611</v>
      </c>
      <c r="I42" s="20" t="s">
        <v>132</v>
      </c>
      <c r="J42" s="23">
        <v>45751</v>
      </c>
      <c r="K42" s="19">
        <v>3</v>
      </c>
      <c r="L42" s="21">
        <v>2080.42</v>
      </c>
      <c r="M42" s="21">
        <v>0</v>
      </c>
      <c r="N42" s="21">
        <v>0</v>
      </c>
      <c r="O42" s="21">
        <v>2080.42</v>
      </c>
      <c r="P42" s="23">
        <v>45755</v>
      </c>
      <c r="Q42" s="25">
        <v>2151</v>
      </c>
      <c r="R42" s="68">
        <v>2080.42</v>
      </c>
      <c r="S42" s="68">
        <v>0</v>
      </c>
      <c r="T42" s="68">
        <v>2080.42</v>
      </c>
      <c r="U42" s="51"/>
      <c r="V42" s="46" t="str">
        <f>VLOOKUP(H42,'CATEGORIZAÇÃO PARA PUBLICAÇÃO'!$A$1:$C$103,3,FALSE)</f>
        <v>LOCAÇÕES</v>
      </c>
    </row>
    <row r="43" spans="1:22" s="13" customFormat="1" ht="72" hidden="1" customHeight="1" x14ac:dyDescent="0.25">
      <c r="A43" s="50">
        <v>1441</v>
      </c>
      <c r="B43" s="19">
        <v>1440011</v>
      </c>
      <c r="C43" s="19" t="s">
        <v>537</v>
      </c>
      <c r="D43" s="19" t="s">
        <v>667</v>
      </c>
      <c r="E43" s="66">
        <v>31355960606</v>
      </c>
      <c r="F43" s="12" t="str">
        <f t="shared" si="0"/>
        <v>313.***.***-06</v>
      </c>
      <c r="G43" s="67" t="s">
        <v>169</v>
      </c>
      <c r="H43" s="19">
        <v>3611</v>
      </c>
      <c r="I43" s="20" t="s">
        <v>132</v>
      </c>
      <c r="J43" s="23">
        <v>45751</v>
      </c>
      <c r="K43" s="19">
        <v>3</v>
      </c>
      <c r="L43" s="21">
        <v>3560</v>
      </c>
      <c r="M43" s="21">
        <v>0</v>
      </c>
      <c r="N43" s="21">
        <v>0</v>
      </c>
      <c r="O43" s="21">
        <v>3560</v>
      </c>
      <c r="P43" s="23">
        <v>45755</v>
      </c>
      <c r="Q43" s="25">
        <v>2153</v>
      </c>
      <c r="R43" s="68">
        <v>3560</v>
      </c>
      <c r="S43" s="68">
        <v>67.84</v>
      </c>
      <c r="T43" s="68">
        <v>3492.16</v>
      </c>
      <c r="U43" s="51"/>
      <c r="V43" s="46" t="str">
        <f>VLOOKUP(H43,'CATEGORIZAÇÃO PARA PUBLICAÇÃO'!$A$1:$C$103,3,FALSE)</f>
        <v>LOCAÇÕES</v>
      </c>
    </row>
    <row r="44" spans="1:22" s="13" customFormat="1" ht="72" hidden="1" customHeight="1" x14ac:dyDescent="0.25">
      <c r="A44" s="50">
        <v>1441</v>
      </c>
      <c r="B44" s="19">
        <v>1440011</v>
      </c>
      <c r="C44" s="19" t="s">
        <v>538</v>
      </c>
      <c r="D44" s="19" t="s">
        <v>667</v>
      </c>
      <c r="E44" s="66">
        <v>6355953620</v>
      </c>
      <c r="F44" s="12" t="str">
        <f t="shared" si="0"/>
        <v>635.***.***-20</v>
      </c>
      <c r="G44" s="67" t="s">
        <v>170</v>
      </c>
      <c r="H44" s="19">
        <v>3611</v>
      </c>
      <c r="I44" s="20" t="s">
        <v>132</v>
      </c>
      <c r="J44" s="23">
        <v>45751</v>
      </c>
      <c r="K44" s="19">
        <v>4</v>
      </c>
      <c r="L44" s="21">
        <v>4018.51</v>
      </c>
      <c r="M44" s="21">
        <v>0</v>
      </c>
      <c r="N44" s="21">
        <v>0</v>
      </c>
      <c r="O44" s="21">
        <v>4018.51</v>
      </c>
      <c r="P44" s="23">
        <v>45755</v>
      </c>
      <c r="Q44" s="25">
        <v>2157</v>
      </c>
      <c r="R44" s="68">
        <v>4018.51</v>
      </c>
      <c r="S44" s="68">
        <v>136.61000000000001</v>
      </c>
      <c r="T44" s="68">
        <v>3881.9</v>
      </c>
      <c r="U44" s="51"/>
      <c r="V44" s="46" t="str">
        <f>VLOOKUP(H44,'CATEGORIZAÇÃO PARA PUBLICAÇÃO'!$A$1:$C$103,3,FALSE)</f>
        <v>LOCAÇÕES</v>
      </c>
    </row>
    <row r="45" spans="1:22" s="13" customFormat="1" ht="72" hidden="1" customHeight="1" x14ac:dyDescent="0.25">
      <c r="A45" s="50">
        <v>1441</v>
      </c>
      <c r="B45" s="19">
        <v>1440011</v>
      </c>
      <c r="C45" s="19" t="s">
        <v>539</v>
      </c>
      <c r="D45" s="19" t="s">
        <v>667</v>
      </c>
      <c r="E45" s="66">
        <v>91352053691</v>
      </c>
      <c r="F45" s="12" t="str">
        <f t="shared" si="0"/>
        <v>913.***.***-91</v>
      </c>
      <c r="G45" s="67" t="s">
        <v>171</v>
      </c>
      <c r="H45" s="19">
        <v>3611</v>
      </c>
      <c r="I45" s="20" t="s">
        <v>132</v>
      </c>
      <c r="J45" s="23">
        <v>45751</v>
      </c>
      <c r="K45" s="19">
        <v>3</v>
      </c>
      <c r="L45" s="21">
        <v>4786.6400000000003</v>
      </c>
      <c r="M45" s="21">
        <v>0</v>
      </c>
      <c r="N45" s="21">
        <v>0</v>
      </c>
      <c r="O45" s="21">
        <v>4786.6400000000003</v>
      </c>
      <c r="P45" s="23">
        <v>45755</v>
      </c>
      <c r="Q45" s="25">
        <v>2163</v>
      </c>
      <c r="R45" s="68">
        <v>4786.6400000000003</v>
      </c>
      <c r="S45" s="68">
        <v>287.14</v>
      </c>
      <c r="T45" s="68">
        <v>4499.5</v>
      </c>
      <c r="U45" s="51"/>
      <c r="V45" s="46" t="str">
        <f>VLOOKUP(H45,'CATEGORIZAÇÃO PARA PUBLICAÇÃO'!$A$1:$C$103,3,FALSE)</f>
        <v>LOCAÇÕES</v>
      </c>
    </row>
    <row r="46" spans="1:22" s="13" customFormat="1" ht="72" hidden="1" customHeight="1" x14ac:dyDescent="0.25">
      <c r="A46" s="50">
        <v>1441</v>
      </c>
      <c r="B46" s="19">
        <v>1440011</v>
      </c>
      <c r="C46" s="19" t="s">
        <v>540</v>
      </c>
      <c r="D46" s="19" t="s">
        <v>667</v>
      </c>
      <c r="E46" s="66">
        <v>69750416104</v>
      </c>
      <c r="F46" s="12" t="str">
        <f t="shared" si="0"/>
        <v>697.***.***-04</v>
      </c>
      <c r="G46" s="67" t="s">
        <v>172</v>
      </c>
      <c r="H46" s="19">
        <v>3611</v>
      </c>
      <c r="I46" s="20" t="s">
        <v>132</v>
      </c>
      <c r="J46" s="23">
        <v>45751</v>
      </c>
      <c r="K46" s="19">
        <v>3</v>
      </c>
      <c r="L46" s="21">
        <v>1298.9000000000001</v>
      </c>
      <c r="M46" s="21">
        <v>0</v>
      </c>
      <c r="N46" s="21">
        <v>0</v>
      </c>
      <c r="O46" s="21">
        <v>1298.9000000000001</v>
      </c>
      <c r="P46" s="23">
        <v>45755</v>
      </c>
      <c r="Q46" s="25">
        <v>2164</v>
      </c>
      <c r="R46" s="68">
        <v>1298.9000000000001</v>
      </c>
      <c r="S46" s="68">
        <v>0</v>
      </c>
      <c r="T46" s="68">
        <v>1298.9000000000001</v>
      </c>
      <c r="U46" s="51"/>
      <c r="V46" s="46" t="str">
        <f>VLOOKUP(H46,'CATEGORIZAÇÃO PARA PUBLICAÇÃO'!$A$1:$C$103,3,FALSE)</f>
        <v>LOCAÇÕES</v>
      </c>
    </row>
    <row r="47" spans="1:22" s="13" customFormat="1" ht="90" hidden="1" x14ac:dyDescent="0.25">
      <c r="A47" s="50">
        <v>1441</v>
      </c>
      <c r="B47" s="19">
        <v>1440011</v>
      </c>
      <c r="C47" s="19" t="s">
        <v>506</v>
      </c>
      <c r="D47" s="19" t="s">
        <v>667</v>
      </c>
      <c r="E47" s="66">
        <v>21154554000113</v>
      </c>
      <c r="F47" s="12">
        <f t="shared" si="0"/>
        <v>21154554000113</v>
      </c>
      <c r="G47" s="67" t="s">
        <v>139</v>
      </c>
      <c r="H47" s="19">
        <v>3920</v>
      </c>
      <c r="I47" s="20" t="s">
        <v>132</v>
      </c>
      <c r="J47" s="23">
        <v>45751</v>
      </c>
      <c r="K47" s="19">
        <v>3</v>
      </c>
      <c r="L47" s="21">
        <v>48269.2</v>
      </c>
      <c r="M47" s="21">
        <v>0</v>
      </c>
      <c r="N47" s="21">
        <v>0</v>
      </c>
      <c r="O47" s="21">
        <v>48269.2</v>
      </c>
      <c r="P47" s="23">
        <v>45757</v>
      </c>
      <c r="Q47" s="25">
        <v>239</v>
      </c>
      <c r="R47" s="68">
        <v>48269.2</v>
      </c>
      <c r="S47" s="68">
        <v>0</v>
      </c>
      <c r="T47" s="68">
        <v>48269.2</v>
      </c>
      <c r="U47" s="51" t="s">
        <v>671</v>
      </c>
      <c r="V47" s="46" t="str">
        <f>VLOOKUP(H47,'CATEGORIZAÇÃO PARA PUBLICAÇÃO'!$A$1:$C$103,3,FALSE)</f>
        <v>LOCAÇÕES</v>
      </c>
    </row>
    <row r="48" spans="1:22" s="13" customFormat="1" ht="72" hidden="1" customHeight="1" x14ac:dyDescent="0.25">
      <c r="A48" s="50">
        <v>1441</v>
      </c>
      <c r="B48" s="19">
        <v>1440011</v>
      </c>
      <c r="C48" s="19" t="s">
        <v>513</v>
      </c>
      <c r="D48" s="19" t="s">
        <v>667</v>
      </c>
      <c r="E48" s="66">
        <v>11040267670</v>
      </c>
      <c r="F48" s="12" t="str">
        <f t="shared" si="0"/>
        <v>110.***.***-70</v>
      </c>
      <c r="G48" s="67" t="s">
        <v>146</v>
      </c>
      <c r="H48" s="19">
        <v>3611</v>
      </c>
      <c r="I48" s="20" t="s">
        <v>132</v>
      </c>
      <c r="J48" s="23">
        <v>45751</v>
      </c>
      <c r="K48" s="19">
        <v>3</v>
      </c>
      <c r="L48" s="21">
        <v>2093.4499999999998</v>
      </c>
      <c r="M48" s="21">
        <v>0</v>
      </c>
      <c r="N48" s="21">
        <v>2093.4499999999998</v>
      </c>
      <c r="O48" s="21">
        <v>0</v>
      </c>
      <c r="P48" s="23" t="s">
        <v>475</v>
      </c>
      <c r="Q48" s="25" t="s">
        <v>475</v>
      </c>
      <c r="R48" s="68" t="s">
        <v>475</v>
      </c>
      <c r="S48" s="68" t="s">
        <v>475</v>
      </c>
      <c r="T48" s="68" t="s">
        <v>475</v>
      </c>
      <c r="U48" s="51" t="s">
        <v>476</v>
      </c>
      <c r="V48" s="46" t="str">
        <f>VLOOKUP(H48,'CATEGORIZAÇÃO PARA PUBLICAÇÃO'!$A$1:$C$103,3,FALSE)</f>
        <v>LOCAÇÕES</v>
      </c>
    </row>
    <row r="49" spans="1:22" s="13" customFormat="1" ht="72" hidden="1" customHeight="1" x14ac:dyDescent="0.25">
      <c r="A49" s="50">
        <v>1441</v>
      </c>
      <c r="B49" s="19">
        <v>1440011</v>
      </c>
      <c r="C49" s="19" t="s">
        <v>518</v>
      </c>
      <c r="D49" s="19" t="s">
        <v>667</v>
      </c>
      <c r="E49" s="66">
        <v>22068043000141</v>
      </c>
      <c r="F49" s="12">
        <f t="shared" si="0"/>
        <v>22068043000141</v>
      </c>
      <c r="G49" s="67" t="s">
        <v>151</v>
      </c>
      <c r="H49" s="19">
        <v>3920</v>
      </c>
      <c r="I49" s="20" t="s">
        <v>132</v>
      </c>
      <c r="J49" s="23">
        <v>45754</v>
      </c>
      <c r="K49" s="19">
        <v>3</v>
      </c>
      <c r="L49" s="21">
        <v>8380.65</v>
      </c>
      <c r="M49" s="21">
        <v>0</v>
      </c>
      <c r="N49" s="21">
        <v>0</v>
      </c>
      <c r="O49" s="21">
        <v>8380.65</v>
      </c>
      <c r="P49" s="23">
        <v>45754</v>
      </c>
      <c r="Q49" s="25">
        <v>2107</v>
      </c>
      <c r="R49" s="68">
        <v>8380.65</v>
      </c>
      <c r="S49" s="68">
        <v>402.27</v>
      </c>
      <c r="T49" s="68">
        <v>7978.38</v>
      </c>
      <c r="U49" s="51"/>
      <c r="V49" s="46" t="str">
        <f>VLOOKUP(H49,'CATEGORIZAÇÃO PARA PUBLICAÇÃO'!$A$1:$C$103,3,FALSE)</f>
        <v>LOCAÇÕES</v>
      </c>
    </row>
    <row r="50" spans="1:22" s="13" customFormat="1" ht="72" hidden="1" customHeight="1" x14ac:dyDescent="0.25">
      <c r="A50" s="50">
        <v>1441</v>
      </c>
      <c r="B50" s="19">
        <v>1440011</v>
      </c>
      <c r="C50" s="19" t="s">
        <v>521</v>
      </c>
      <c r="D50" s="19" t="s">
        <v>667</v>
      </c>
      <c r="E50" s="66">
        <v>17709692000144</v>
      </c>
      <c r="F50" s="12">
        <f t="shared" si="0"/>
        <v>17709692000144</v>
      </c>
      <c r="G50" s="67" t="s">
        <v>154</v>
      </c>
      <c r="H50" s="19">
        <v>3920</v>
      </c>
      <c r="I50" s="20" t="s">
        <v>132</v>
      </c>
      <c r="J50" s="23">
        <v>45754</v>
      </c>
      <c r="K50" s="19">
        <v>3</v>
      </c>
      <c r="L50" s="21">
        <v>29071.77</v>
      </c>
      <c r="M50" s="21">
        <v>0</v>
      </c>
      <c r="N50" s="21">
        <v>0</v>
      </c>
      <c r="O50" s="21">
        <v>29071.77</v>
      </c>
      <c r="P50" s="23">
        <v>45754</v>
      </c>
      <c r="Q50" s="25">
        <v>2110</v>
      </c>
      <c r="R50" s="68">
        <v>29071.77</v>
      </c>
      <c r="S50" s="68">
        <v>0</v>
      </c>
      <c r="T50" s="68">
        <v>29071.77</v>
      </c>
      <c r="U50" s="51"/>
      <c r="V50" s="46" t="str">
        <f>VLOOKUP(H50,'CATEGORIZAÇÃO PARA PUBLICAÇÃO'!$A$1:$C$103,3,FALSE)</f>
        <v>LOCAÇÕES</v>
      </c>
    </row>
    <row r="51" spans="1:22" s="13" customFormat="1" ht="72" hidden="1" customHeight="1" x14ac:dyDescent="0.25">
      <c r="A51" s="50">
        <v>1441</v>
      </c>
      <c r="B51" s="19">
        <v>1440011</v>
      </c>
      <c r="C51" s="19" t="s">
        <v>527</v>
      </c>
      <c r="D51" s="19" t="s">
        <v>667</v>
      </c>
      <c r="E51" s="66">
        <v>20808044000150</v>
      </c>
      <c r="F51" s="12">
        <f t="shared" si="0"/>
        <v>20808044000150</v>
      </c>
      <c r="G51" s="67" t="s">
        <v>159</v>
      </c>
      <c r="H51" s="19">
        <v>3920</v>
      </c>
      <c r="I51" s="20" t="s">
        <v>132</v>
      </c>
      <c r="J51" s="23">
        <v>45754</v>
      </c>
      <c r="K51" s="19">
        <v>3</v>
      </c>
      <c r="L51" s="21">
        <v>14984.27</v>
      </c>
      <c r="M51" s="21">
        <v>0</v>
      </c>
      <c r="N51" s="21">
        <v>0</v>
      </c>
      <c r="O51" s="21">
        <v>14984.27</v>
      </c>
      <c r="P51" s="23">
        <v>45754</v>
      </c>
      <c r="Q51" s="25">
        <v>2133</v>
      </c>
      <c r="R51" s="68">
        <v>14984.27</v>
      </c>
      <c r="S51" s="68">
        <v>3069.35</v>
      </c>
      <c r="T51" s="68">
        <v>11914.92</v>
      </c>
      <c r="U51" s="51"/>
      <c r="V51" s="46" t="str">
        <f>VLOOKUP(H51,'CATEGORIZAÇÃO PARA PUBLICAÇÃO'!$A$1:$C$103,3,FALSE)</f>
        <v>LOCAÇÕES</v>
      </c>
    </row>
    <row r="52" spans="1:22" s="13" customFormat="1" ht="72" hidden="1" customHeight="1" x14ac:dyDescent="0.25">
      <c r="A52" s="50">
        <v>1441</v>
      </c>
      <c r="B52" s="19">
        <v>1440011</v>
      </c>
      <c r="C52" s="19" t="s">
        <v>533</v>
      </c>
      <c r="D52" s="19" t="s">
        <v>667</v>
      </c>
      <c r="E52" s="66">
        <v>1980768000131</v>
      </c>
      <c r="F52" s="12">
        <f t="shared" si="0"/>
        <v>1980768000131</v>
      </c>
      <c r="G52" s="67" t="s">
        <v>165</v>
      </c>
      <c r="H52" s="19">
        <v>3920</v>
      </c>
      <c r="I52" s="20" t="s">
        <v>132</v>
      </c>
      <c r="J52" s="23">
        <v>45754</v>
      </c>
      <c r="K52" s="19">
        <v>3</v>
      </c>
      <c r="L52" s="21">
        <v>8859.34</v>
      </c>
      <c r="M52" s="21">
        <v>0</v>
      </c>
      <c r="N52" s="21">
        <v>0</v>
      </c>
      <c r="O52" s="21">
        <v>8859.34</v>
      </c>
      <c r="P52" s="23">
        <v>45754</v>
      </c>
      <c r="Q52" s="25">
        <v>2097</v>
      </c>
      <c r="R52" s="68">
        <v>8859.34</v>
      </c>
      <c r="S52" s="68">
        <v>1384.99</v>
      </c>
      <c r="T52" s="68">
        <v>7474.35</v>
      </c>
      <c r="U52" s="51"/>
      <c r="V52" s="46" t="str">
        <f>VLOOKUP(H52,'CATEGORIZAÇÃO PARA PUBLICAÇÃO'!$A$1:$C$103,3,FALSE)</f>
        <v>LOCAÇÕES</v>
      </c>
    </row>
    <row r="53" spans="1:22" s="13" customFormat="1" ht="72" hidden="1" customHeight="1" x14ac:dyDescent="0.25">
      <c r="A53" s="50">
        <v>1441</v>
      </c>
      <c r="B53" s="19">
        <v>1440011</v>
      </c>
      <c r="C53" s="19" t="s">
        <v>551</v>
      </c>
      <c r="D53" s="19" t="s">
        <v>667</v>
      </c>
      <c r="E53" s="66">
        <v>64487796000131</v>
      </c>
      <c r="F53" s="12">
        <f t="shared" si="0"/>
        <v>64487796000131</v>
      </c>
      <c r="G53" s="67" t="s">
        <v>183</v>
      </c>
      <c r="H53" s="19">
        <v>3920</v>
      </c>
      <c r="I53" s="20" t="s">
        <v>132</v>
      </c>
      <c r="J53" s="23">
        <v>45754</v>
      </c>
      <c r="K53" s="19">
        <v>3</v>
      </c>
      <c r="L53" s="21">
        <v>8931.7099999999991</v>
      </c>
      <c r="M53" s="21">
        <v>0</v>
      </c>
      <c r="N53" s="21">
        <v>0</v>
      </c>
      <c r="O53" s="21">
        <v>8931.7099999999991</v>
      </c>
      <c r="P53" s="23">
        <v>45754</v>
      </c>
      <c r="Q53" s="25">
        <v>2106</v>
      </c>
      <c r="R53" s="68">
        <v>8931.7099999999991</v>
      </c>
      <c r="S53" s="68">
        <v>428.72</v>
      </c>
      <c r="T53" s="68">
        <v>8502.99</v>
      </c>
      <c r="U53" s="51"/>
      <c r="V53" s="46" t="str">
        <f>VLOOKUP(H53,'CATEGORIZAÇÃO PARA PUBLICAÇÃO'!$A$1:$C$103,3,FALSE)</f>
        <v>LOCAÇÕES</v>
      </c>
    </row>
    <row r="54" spans="1:22" s="13" customFormat="1" ht="72" hidden="1" customHeight="1" x14ac:dyDescent="0.25">
      <c r="A54" s="50">
        <v>1441</v>
      </c>
      <c r="B54" s="19">
        <v>1440011</v>
      </c>
      <c r="C54" s="19" t="s">
        <v>573</v>
      </c>
      <c r="D54" s="19" t="s">
        <v>667</v>
      </c>
      <c r="E54" s="66">
        <v>12964038000163</v>
      </c>
      <c r="F54" s="12">
        <f t="shared" si="0"/>
        <v>12964038000163</v>
      </c>
      <c r="G54" s="67" t="s">
        <v>201</v>
      </c>
      <c r="H54" s="19">
        <v>3920</v>
      </c>
      <c r="I54" s="20" t="s">
        <v>132</v>
      </c>
      <c r="J54" s="23">
        <v>45754</v>
      </c>
      <c r="K54" s="19">
        <v>3</v>
      </c>
      <c r="L54" s="21">
        <v>6267.59</v>
      </c>
      <c r="M54" s="21">
        <v>0</v>
      </c>
      <c r="N54" s="21">
        <v>0</v>
      </c>
      <c r="O54" s="21">
        <v>6267.59</v>
      </c>
      <c r="P54" s="23">
        <v>45754</v>
      </c>
      <c r="Q54" s="25">
        <v>2121</v>
      </c>
      <c r="R54" s="68">
        <v>6267.59</v>
      </c>
      <c r="S54" s="68">
        <v>300.83999999999997</v>
      </c>
      <c r="T54" s="68">
        <v>5966.75</v>
      </c>
      <c r="U54" s="51"/>
      <c r="V54" s="46" t="str">
        <f>VLOOKUP(H54,'CATEGORIZAÇÃO PARA PUBLICAÇÃO'!$A$1:$C$103,3,FALSE)</f>
        <v>LOCAÇÕES</v>
      </c>
    </row>
    <row r="55" spans="1:22" s="13" customFormat="1" ht="72" hidden="1" customHeight="1" x14ac:dyDescent="0.25">
      <c r="A55" s="50">
        <v>1441</v>
      </c>
      <c r="B55" s="19">
        <v>1440011</v>
      </c>
      <c r="C55" s="19" t="s">
        <v>574</v>
      </c>
      <c r="D55" s="19" t="s">
        <v>667</v>
      </c>
      <c r="E55" s="66">
        <v>15226019000128</v>
      </c>
      <c r="F55" s="12">
        <f t="shared" si="0"/>
        <v>15226019000128</v>
      </c>
      <c r="G55" s="67" t="s">
        <v>202</v>
      </c>
      <c r="H55" s="19">
        <v>3920</v>
      </c>
      <c r="I55" s="20" t="s">
        <v>132</v>
      </c>
      <c r="J55" s="23">
        <v>45754</v>
      </c>
      <c r="K55" s="19">
        <v>3</v>
      </c>
      <c r="L55" s="21">
        <v>7835.45</v>
      </c>
      <c r="M55" s="21">
        <v>0</v>
      </c>
      <c r="N55" s="21">
        <v>0</v>
      </c>
      <c r="O55" s="21">
        <v>7835.45</v>
      </c>
      <c r="P55" s="23">
        <v>45754</v>
      </c>
      <c r="Q55" s="25">
        <v>2138</v>
      </c>
      <c r="R55" s="68">
        <v>7835.45</v>
      </c>
      <c r="S55" s="68">
        <v>1103.42</v>
      </c>
      <c r="T55" s="68">
        <v>6732.03</v>
      </c>
      <c r="U55" s="51"/>
      <c r="V55" s="46" t="str">
        <f>VLOOKUP(H55,'CATEGORIZAÇÃO PARA PUBLICAÇÃO'!$A$1:$C$103,3,FALSE)</f>
        <v>LOCAÇÕES</v>
      </c>
    </row>
    <row r="56" spans="1:22" s="13" customFormat="1" ht="72" hidden="1" customHeight="1" x14ac:dyDescent="0.25">
      <c r="A56" s="50">
        <v>1441</v>
      </c>
      <c r="B56" s="19">
        <v>1440011</v>
      </c>
      <c r="C56" s="19" t="s">
        <v>581</v>
      </c>
      <c r="D56" s="19" t="s">
        <v>667</v>
      </c>
      <c r="E56" s="66">
        <v>41733882000181</v>
      </c>
      <c r="F56" s="12">
        <f t="shared" si="0"/>
        <v>41733882000181</v>
      </c>
      <c r="G56" s="67" t="s">
        <v>210</v>
      </c>
      <c r="H56" s="19">
        <v>3920</v>
      </c>
      <c r="I56" s="20" t="s">
        <v>132</v>
      </c>
      <c r="J56" s="23">
        <v>45754</v>
      </c>
      <c r="K56" s="19">
        <v>3</v>
      </c>
      <c r="L56" s="21">
        <v>8648.9500000000007</v>
      </c>
      <c r="M56" s="21">
        <v>0</v>
      </c>
      <c r="N56" s="21">
        <v>0</v>
      </c>
      <c r="O56" s="21">
        <v>8648.9500000000007</v>
      </c>
      <c r="P56" s="23">
        <v>45754</v>
      </c>
      <c r="Q56" s="25">
        <v>2129</v>
      </c>
      <c r="R56" s="68">
        <v>8648.9499999999989</v>
      </c>
      <c r="S56" s="68">
        <v>415.15</v>
      </c>
      <c r="T56" s="68">
        <v>8233.7999999999993</v>
      </c>
      <c r="U56" s="51"/>
      <c r="V56" s="46" t="str">
        <f>VLOOKUP(H56,'CATEGORIZAÇÃO PARA PUBLICAÇÃO'!$A$1:$C$103,3,FALSE)</f>
        <v>LOCAÇÕES</v>
      </c>
    </row>
    <row r="57" spans="1:22" s="13" customFormat="1" ht="72" hidden="1" customHeight="1" x14ac:dyDescent="0.25">
      <c r="A57" s="50">
        <v>1441</v>
      </c>
      <c r="B57" s="19">
        <v>1440011</v>
      </c>
      <c r="C57" s="19" t="s">
        <v>588</v>
      </c>
      <c r="D57" s="19" t="s">
        <v>667</v>
      </c>
      <c r="E57" s="66">
        <v>38236252000197</v>
      </c>
      <c r="F57" s="12">
        <f t="shared" si="0"/>
        <v>38236252000197</v>
      </c>
      <c r="G57" s="67" t="s">
        <v>217</v>
      </c>
      <c r="H57" s="19">
        <v>3920</v>
      </c>
      <c r="I57" s="20" t="s">
        <v>132</v>
      </c>
      <c r="J57" s="23">
        <v>45754</v>
      </c>
      <c r="K57" s="19">
        <v>3</v>
      </c>
      <c r="L57" s="21">
        <v>24846.22</v>
      </c>
      <c r="M57" s="21">
        <v>0</v>
      </c>
      <c r="N57" s="21">
        <v>0</v>
      </c>
      <c r="O57" s="21">
        <v>24846.22</v>
      </c>
      <c r="P57" s="23">
        <v>45754</v>
      </c>
      <c r="Q57" s="25">
        <v>2139</v>
      </c>
      <c r="R57" s="68">
        <v>24846.219999999998</v>
      </c>
      <c r="S57" s="68">
        <v>1192.6199999999999</v>
      </c>
      <c r="T57" s="68">
        <v>23653.599999999999</v>
      </c>
      <c r="U57" s="51"/>
      <c r="V57" s="46" t="str">
        <f>VLOOKUP(H57,'CATEGORIZAÇÃO PARA PUBLICAÇÃO'!$A$1:$C$103,3,FALSE)</f>
        <v>LOCAÇÕES</v>
      </c>
    </row>
    <row r="58" spans="1:22" s="13" customFormat="1" ht="72" hidden="1" customHeight="1" x14ac:dyDescent="0.25">
      <c r="A58" s="50">
        <v>1441</v>
      </c>
      <c r="B58" s="19">
        <v>1440011</v>
      </c>
      <c r="C58" s="19" t="s">
        <v>589</v>
      </c>
      <c r="D58" s="19" t="s">
        <v>667</v>
      </c>
      <c r="E58" s="66">
        <v>34975444000164</v>
      </c>
      <c r="F58" s="12">
        <f t="shared" si="0"/>
        <v>34975444000164</v>
      </c>
      <c r="G58" s="67" t="s">
        <v>218</v>
      </c>
      <c r="H58" s="19">
        <v>3920</v>
      </c>
      <c r="I58" s="20" t="s">
        <v>132</v>
      </c>
      <c r="J58" s="23">
        <v>45754</v>
      </c>
      <c r="K58" s="19">
        <v>3</v>
      </c>
      <c r="L58" s="21">
        <v>41000</v>
      </c>
      <c r="M58" s="21">
        <v>0</v>
      </c>
      <c r="N58" s="21">
        <v>0</v>
      </c>
      <c r="O58" s="21">
        <v>41000</v>
      </c>
      <c r="P58" s="23">
        <v>45754</v>
      </c>
      <c r="Q58" s="25">
        <v>2137</v>
      </c>
      <c r="R58" s="68">
        <v>41000</v>
      </c>
      <c r="S58" s="68">
        <v>1968</v>
      </c>
      <c r="T58" s="68">
        <v>39032</v>
      </c>
      <c r="U58" s="51"/>
      <c r="V58" s="46" t="str">
        <f>VLOOKUP(H58,'CATEGORIZAÇÃO PARA PUBLICAÇÃO'!$A$1:$C$103,3,FALSE)</f>
        <v>LOCAÇÕES</v>
      </c>
    </row>
    <row r="59" spans="1:22" s="13" customFormat="1" ht="72" hidden="1" customHeight="1" x14ac:dyDescent="0.25">
      <c r="A59" s="50">
        <v>1441</v>
      </c>
      <c r="B59" s="19">
        <v>1440011</v>
      </c>
      <c r="C59" s="19" t="s">
        <v>591</v>
      </c>
      <c r="D59" s="19" t="s">
        <v>667</v>
      </c>
      <c r="E59" s="66">
        <v>45347438000189</v>
      </c>
      <c r="F59" s="12">
        <f t="shared" si="0"/>
        <v>45347438000189</v>
      </c>
      <c r="G59" s="67" t="s">
        <v>221</v>
      </c>
      <c r="H59" s="19">
        <v>3920</v>
      </c>
      <c r="I59" s="20" t="s">
        <v>132</v>
      </c>
      <c r="J59" s="23">
        <v>45754</v>
      </c>
      <c r="K59" s="19">
        <v>3</v>
      </c>
      <c r="L59" s="21">
        <v>15000</v>
      </c>
      <c r="M59" s="21">
        <v>0</v>
      </c>
      <c r="N59" s="21">
        <v>0</v>
      </c>
      <c r="O59" s="21">
        <v>15000</v>
      </c>
      <c r="P59" s="23">
        <v>45754</v>
      </c>
      <c r="Q59" s="25">
        <v>2112</v>
      </c>
      <c r="R59" s="68">
        <v>15000</v>
      </c>
      <c r="S59" s="68">
        <v>720</v>
      </c>
      <c r="T59" s="68">
        <v>14280</v>
      </c>
      <c r="U59" s="51"/>
      <c r="V59" s="46" t="str">
        <f>VLOOKUP(H59,'CATEGORIZAÇÃO PARA PUBLICAÇÃO'!$A$1:$C$103,3,FALSE)</f>
        <v>LOCAÇÕES</v>
      </c>
    </row>
    <row r="60" spans="1:22" s="13" customFormat="1" ht="72" hidden="1" customHeight="1" x14ac:dyDescent="0.25">
      <c r="A60" s="50">
        <v>1441</v>
      </c>
      <c r="B60" s="19">
        <v>1440011</v>
      </c>
      <c r="C60" s="19" t="s">
        <v>593</v>
      </c>
      <c r="D60" s="19" t="s">
        <v>667</v>
      </c>
      <c r="E60" s="66">
        <v>7887283000184</v>
      </c>
      <c r="F60" s="12">
        <f t="shared" si="0"/>
        <v>7887283000184</v>
      </c>
      <c r="G60" s="67" t="s">
        <v>223</v>
      </c>
      <c r="H60" s="19">
        <v>3920</v>
      </c>
      <c r="I60" s="20" t="s">
        <v>132</v>
      </c>
      <c r="J60" s="23">
        <v>45754</v>
      </c>
      <c r="K60" s="19">
        <v>3</v>
      </c>
      <c r="L60" s="21">
        <v>6066.14</v>
      </c>
      <c r="M60" s="21">
        <v>0</v>
      </c>
      <c r="N60" s="21">
        <v>0</v>
      </c>
      <c r="O60" s="21">
        <v>6066.14</v>
      </c>
      <c r="P60" s="23">
        <v>45754</v>
      </c>
      <c r="Q60" s="25">
        <v>2094</v>
      </c>
      <c r="R60" s="68">
        <v>6066.14</v>
      </c>
      <c r="S60" s="68">
        <v>291.17</v>
      </c>
      <c r="T60" s="68">
        <v>5774.97</v>
      </c>
      <c r="U60" s="51"/>
      <c r="V60" s="46" t="str">
        <f>VLOOKUP(H60,'CATEGORIZAÇÃO PARA PUBLICAÇÃO'!$A$1:$C$103,3,FALSE)</f>
        <v>LOCAÇÕES</v>
      </c>
    </row>
    <row r="61" spans="1:22" s="13" customFormat="1" ht="72" hidden="1" customHeight="1" x14ac:dyDescent="0.25">
      <c r="A61" s="50">
        <v>1441</v>
      </c>
      <c r="B61" s="19">
        <v>1440011</v>
      </c>
      <c r="C61" s="19" t="s">
        <v>594</v>
      </c>
      <c r="D61" s="19" t="s">
        <v>667</v>
      </c>
      <c r="E61" s="66">
        <v>9069772000154</v>
      </c>
      <c r="F61" s="12">
        <f t="shared" si="0"/>
        <v>9069772000154</v>
      </c>
      <c r="G61" s="67" t="s">
        <v>224</v>
      </c>
      <c r="H61" s="19">
        <v>3920</v>
      </c>
      <c r="I61" s="20" t="s">
        <v>132</v>
      </c>
      <c r="J61" s="23">
        <v>45754</v>
      </c>
      <c r="K61" s="19">
        <v>3</v>
      </c>
      <c r="L61" s="21">
        <v>16479.86</v>
      </c>
      <c r="M61" s="21">
        <v>0</v>
      </c>
      <c r="N61" s="21">
        <v>0</v>
      </c>
      <c r="O61" s="21">
        <v>16479.86</v>
      </c>
      <c r="P61" s="23">
        <v>45754</v>
      </c>
      <c r="Q61" s="25">
        <v>2099</v>
      </c>
      <c r="R61" s="68">
        <v>16479.86</v>
      </c>
      <c r="S61" s="68">
        <v>791.03</v>
      </c>
      <c r="T61" s="68">
        <v>15688.83</v>
      </c>
      <c r="U61" s="51"/>
      <c r="V61" s="46" t="str">
        <f>VLOOKUP(H61,'CATEGORIZAÇÃO PARA PUBLICAÇÃO'!$A$1:$C$103,3,FALSE)</f>
        <v>LOCAÇÕES</v>
      </c>
    </row>
    <row r="62" spans="1:22" s="13" customFormat="1" ht="72" hidden="1" customHeight="1" x14ac:dyDescent="0.25">
      <c r="A62" s="50">
        <v>1441</v>
      </c>
      <c r="B62" s="19">
        <v>1440011</v>
      </c>
      <c r="C62" s="19" t="s">
        <v>595</v>
      </c>
      <c r="D62" s="19" t="s">
        <v>667</v>
      </c>
      <c r="E62" s="66">
        <v>15210046000102</v>
      </c>
      <c r="F62" s="12">
        <f t="shared" si="0"/>
        <v>15210046000102</v>
      </c>
      <c r="G62" s="67" t="s">
        <v>225</v>
      </c>
      <c r="H62" s="19">
        <v>3920</v>
      </c>
      <c r="I62" s="20" t="s">
        <v>132</v>
      </c>
      <c r="J62" s="23">
        <v>45754</v>
      </c>
      <c r="K62" s="19">
        <v>3</v>
      </c>
      <c r="L62" s="21">
        <v>4462.83</v>
      </c>
      <c r="M62" s="21">
        <v>0</v>
      </c>
      <c r="N62" s="21">
        <v>0</v>
      </c>
      <c r="O62" s="21">
        <v>4462.83</v>
      </c>
      <c r="P62" s="23">
        <v>45754</v>
      </c>
      <c r="Q62" s="25">
        <v>2136</v>
      </c>
      <c r="R62" s="68">
        <v>4462.83</v>
      </c>
      <c r="S62" s="68">
        <v>214.22</v>
      </c>
      <c r="T62" s="68">
        <v>4248.6099999999997</v>
      </c>
      <c r="U62" s="51"/>
      <c r="V62" s="46" t="str">
        <f>VLOOKUP(H62,'CATEGORIZAÇÃO PARA PUBLICAÇÃO'!$A$1:$C$103,3,FALSE)</f>
        <v>LOCAÇÕES</v>
      </c>
    </row>
    <row r="63" spans="1:22" s="13" customFormat="1" ht="72" hidden="1" customHeight="1" x14ac:dyDescent="0.25">
      <c r="A63" s="50">
        <v>1441</v>
      </c>
      <c r="B63" s="19">
        <v>1440011</v>
      </c>
      <c r="C63" s="19" t="s">
        <v>597</v>
      </c>
      <c r="D63" s="19" t="s">
        <v>667</v>
      </c>
      <c r="E63" s="66">
        <v>37454422000147</v>
      </c>
      <c r="F63" s="12">
        <f t="shared" si="0"/>
        <v>37454422000147</v>
      </c>
      <c r="G63" s="67" t="s">
        <v>227</v>
      </c>
      <c r="H63" s="19">
        <v>3920</v>
      </c>
      <c r="I63" s="20" t="s">
        <v>132</v>
      </c>
      <c r="J63" s="23">
        <v>45754</v>
      </c>
      <c r="K63" s="19">
        <v>3</v>
      </c>
      <c r="L63" s="21">
        <v>6934.9</v>
      </c>
      <c r="M63" s="21">
        <v>0</v>
      </c>
      <c r="N63" s="21">
        <v>0</v>
      </c>
      <c r="O63" s="21">
        <v>6934.9</v>
      </c>
      <c r="P63" s="23">
        <v>45754</v>
      </c>
      <c r="Q63" s="25">
        <v>2103</v>
      </c>
      <c r="R63" s="68">
        <v>6934.9</v>
      </c>
      <c r="S63" s="68">
        <v>855.77</v>
      </c>
      <c r="T63" s="68">
        <v>6079.13</v>
      </c>
      <c r="U63" s="51"/>
      <c r="V63" s="46" t="str">
        <f>VLOOKUP(H63,'CATEGORIZAÇÃO PARA PUBLICAÇÃO'!$A$1:$C$103,3,FALSE)</f>
        <v>LOCAÇÕES</v>
      </c>
    </row>
    <row r="64" spans="1:22" s="13" customFormat="1" ht="72" hidden="1" customHeight="1" x14ac:dyDescent="0.25">
      <c r="A64" s="50">
        <v>1441</v>
      </c>
      <c r="B64" s="19">
        <v>1440011</v>
      </c>
      <c r="C64" s="19" t="s">
        <v>599</v>
      </c>
      <c r="D64" s="19" t="s">
        <v>667</v>
      </c>
      <c r="E64" s="66">
        <v>18124040000100</v>
      </c>
      <c r="F64" s="12">
        <f t="shared" si="0"/>
        <v>18124040000100</v>
      </c>
      <c r="G64" s="67" t="s">
        <v>230</v>
      </c>
      <c r="H64" s="19">
        <v>3920</v>
      </c>
      <c r="I64" s="20" t="s">
        <v>132</v>
      </c>
      <c r="J64" s="23">
        <v>45754</v>
      </c>
      <c r="K64" s="19">
        <v>3</v>
      </c>
      <c r="L64" s="21">
        <v>9924.69</v>
      </c>
      <c r="M64" s="21">
        <v>0</v>
      </c>
      <c r="N64" s="21">
        <v>0</v>
      </c>
      <c r="O64" s="21">
        <v>9924.69</v>
      </c>
      <c r="P64" s="23">
        <v>45754</v>
      </c>
      <c r="Q64" s="25">
        <v>2123</v>
      </c>
      <c r="R64" s="68">
        <v>9924.6899999999987</v>
      </c>
      <c r="S64" s="68">
        <v>476.39</v>
      </c>
      <c r="T64" s="68">
        <v>9448.2999999999993</v>
      </c>
      <c r="U64" s="51"/>
      <c r="V64" s="46" t="str">
        <f>VLOOKUP(H64,'CATEGORIZAÇÃO PARA PUBLICAÇÃO'!$A$1:$C$103,3,FALSE)</f>
        <v>LOCAÇÕES</v>
      </c>
    </row>
    <row r="65" spans="1:22" s="13" customFormat="1" ht="72" hidden="1" customHeight="1" x14ac:dyDescent="0.25">
      <c r="A65" s="50">
        <v>1441</v>
      </c>
      <c r="B65" s="19">
        <v>1440011</v>
      </c>
      <c r="C65" s="19" t="s">
        <v>618</v>
      </c>
      <c r="D65" s="19" t="s">
        <v>667</v>
      </c>
      <c r="E65" s="66">
        <v>12723002000198</v>
      </c>
      <c r="F65" s="12">
        <f t="shared" si="0"/>
        <v>12723002000198</v>
      </c>
      <c r="G65" s="67" t="s">
        <v>255</v>
      </c>
      <c r="H65" s="19">
        <v>3920</v>
      </c>
      <c r="I65" s="20" t="s">
        <v>132</v>
      </c>
      <c r="J65" s="23">
        <v>45754</v>
      </c>
      <c r="K65" s="19">
        <v>3</v>
      </c>
      <c r="L65" s="21">
        <v>4000</v>
      </c>
      <c r="M65" s="21">
        <v>0</v>
      </c>
      <c r="N65" s="21">
        <v>0</v>
      </c>
      <c r="O65" s="21">
        <v>4000</v>
      </c>
      <c r="P65" s="23">
        <v>45754</v>
      </c>
      <c r="Q65" s="25">
        <v>2108</v>
      </c>
      <c r="R65" s="68">
        <v>4000</v>
      </c>
      <c r="S65" s="68">
        <v>192</v>
      </c>
      <c r="T65" s="68">
        <v>3808</v>
      </c>
      <c r="U65" s="51"/>
      <c r="V65" s="46" t="str">
        <f>VLOOKUP(H65,'CATEGORIZAÇÃO PARA PUBLICAÇÃO'!$A$1:$C$103,3,FALSE)</f>
        <v>LOCAÇÕES</v>
      </c>
    </row>
    <row r="66" spans="1:22" s="13" customFormat="1" ht="72" hidden="1" customHeight="1" x14ac:dyDescent="0.25">
      <c r="A66" s="50">
        <v>1441</v>
      </c>
      <c r="B66" s="19">
        <v>1440011</v>
      </c>
      <c r="C66" s="19" t="s">
        <v>628</v>
      </c>
      <c r="D66" s="19" t="s">
        <v>667</v>
      </c>
      <c r="E66" s="66">
        <v>8486867000100</v>
      </c>
      <c r="F66" s="12">
        <f t="shared" si="0"/>
        <v>8486867000100</v>
      </c>
      <c r="G66" s="67" t="s">
        <v>261</v>
      </c>
      <c r="H66" s="19">
        <v>3920</v>
      </c>
      <c r="I66" s="20" t="s">
        <v>132</v>
      </c>
      <c r="J66" s="23">
        <v>45754</v>
      </c>
      <c r="K66" s="19">
        <v>2</v>
      </c>
      <c r="L66" s="21">
        <v>12500</v>
      </c>
      <c r="M66" s="21">
        <v>0</v>
      </c>
      <c r="N66" s="21">
        <v>0</v>
      </c>
      <c r="O66" s="21">
        <v>12500</v>
      </c>
      <c r="P66" s="23">
        <v>45754</v>
      </c>
      <c r="Q66" s="25">
        <v>2126</v>
      </c>
      <c r="R66" s="68">
        <v>12500</v>
      </c>
      <c r="S66" s="68">
        <v>600</v>
      </c>
      <c r="T66" s="68">
        <v>11900</v>
      </c>
      <c r="U66" s="51"/>
      <c r="V66" s="46" t="str">
        <f>VLOOKUP(H66,'CATEGORIZAÇÃO PARA PUBLICAÇÃO'!$A$1:$C$103,3,FALSE)</f>
        <v>LOCAÇÕES</v>
      </c>
    </row>
    <row r="67" spans="1:22" s="13" customFormat="1" ht="72" hidden="1" customHeight="1" x14ac:dyDescent="0.25">
      <c r="A67" s="50">
        <v>1441</v>
      </c>
      <c r="B67" s="19">
        <v>1440011</v>
      </c>
      <c r="C67" s="19" t="s">
        <v>641</v>
      </c>
      <c r="D67" s="19" t="s">
        <v>667</v>
      </c>
      <c r="E67" s="66">
        <v>32100739000161</v>
      </c>
      <c r="F67" s="12">
        <f t="shared" si="0"/>
        <v>32100739000161</v>
      </c>
      <c r="G67" s="67" t="s">
        <v>271</v>
      </c>
      <c r="H67" s="19">
        <v>3920</v>
      </c>
      <c r="I67" s="20" t="s">
        <v>132</v>
      </c>
      <c r="J67" s="23">
        <v>45754</v>
      </c>
      <c r="K67" s="19">
        <v>3</v>
      </c>
      <c r="L67" s="21">
        <v>11407.49</v>
      </c>
      <c r="M67" s="21">
        <v>0</v>
      </c>
      <c r="N67" s="21">
        <v>0</v>
      </c>
      <c r="O67" s="21">
        <v>11407.49</v>
      </c>
      <c r="P67" s="23">
        <v>45754</v>
      </c>
      <c r="Q67" s="25">
        <v>2127</v>
      </c>
      <c r="R67" s="68">
        <v>11407.49</v>
      </c>
      <c r="S67" s="68">
        <v>547.55999999999995</v>
      </c>
      <c r="T67" s="68">
        <v>10859.93</v>
      </c>
      <c r="U67" s="51"/>
      <c r="V67" s="46" t="str">
        <f>VLOOKUP(H67,'CATEGORIZAÇÃO PARA PUBLICAÇÃO'!$A$1:$C$103,3,FALSE)</f>
        <v>LOCAÇÕES</v>
      </c>
    </row>
    <row r="68" spans="1:22" s="13" customFormat="1" ht="72" hidden="1" customHeight="1" x14ac:dyDescent="0.25">
      <c r="A68" s="50">
        <v>1441</v>
      </c>
      <c r="B68" s="19">
        <v>1440011</v>
      </c>
      <c r="C68" s="19" t="s">
        <v>515</v>
      </c>
      <c r="D68" s="19" t="s">
        <v>667</v>
      </c>
      <c r="E68" s="66">
        <v>84374071687</v>
      </c>
      <c r="F68" s="12" t="str">
        <f t="shared" ref="F68:F131" si="1">IF(E68&lt;=99999999999,CONCATENATE(LEFT(E68,3),".***.***-",RIGHT(E68,2)),E68)</f>
        <v>843.***.***-87</v>
      </c>
      <c r="G68" s="67" t="s">
        <v>148</v>
      </c>
      <c r="H68" s="19">
        <v>3611</v>
      </c>
      <c r="I68" s="20" t="s">
        <v>132</v>
      </c>
      <c r="J68" s="23">
        <v>45754</v>
      </c>
      <c r="K68" s="19">
        <v>3</v>
      </c>
      <c r="L68" s="21">
        <v>3334.42</v>
      </c>
      <c r="M68" s="21">
        <v>0</v>
      </c>
      <c r="N68" s="21">
        <v>0</v>
      </c>
      <c r="O68" s="21">
        <v>3334.42</v>
      </c>
      <c r="P68" s="23">
        <v>45755</v>
      </c>
      <c r="Q68" s="25">
        <v>2187</v>
      </c>
      <c r="R68" s="68">
        <v>3334.42</v>
      </c>
      <c r="S68" s="68">
        <v>38.28</v>
      </c>
      <c r="T68" s="68">
        <v>3296.14</v>
      </c>
      <c r="U68" s="51"/>
      <c r="V68" s="46" t="str">
        <f>VLOOKUP(H68,'CATEGORIZAÇÃO PARA PUBLICAÇÃO'!$A$1:$C$103,3,FALSE)</f>
        <v>LOCAÇÕES</v>
      </c>
    </row>
    <row r="69" spans="1:22" s="13" customFormat="1" ht="72" hidden="1" customHeight="1" x14ac:dyDescent="0.25">
      <c r="A69" s="50">
        <v>1441</v>
      </c>
      <c r="B69" s="19">
        <v>1440011</v>
      </c>
      <c r="C69" s="19" t="s">
        <v>516</v>
      </c>
      <c r="D69" s="19" t="s">
        <v>667</v>
      </c>
      <c r="E69" s="66">
        <v>32734751615</v>
      </c>
      <c r="F69" s="12" t="str">
        <f t="shared" si="1"/>
        <v>327.***.***-15</v>
      </c>
      <c r="G69" s="67" t="s">
        <v>149</v>
      </c>
      <c r="H69" s="19">
        <v>3611</v>
      </c>
      <c r="I69" s="20" t="s">
        <v>132</v>
      </c>
      <c r="J69" s="23">
        <v>45754</v>
      </c>
      <c r="K69" s="19">
        <v>3</v>
      </c>
      <c r="L69" s="21">
        <v>5883.92</v>
      </c>
      <c r="M69" s="21">
        <v>0</v>
      </c>
      <c r="N69" s="21">
        <v>0</v>
      </c>
      <c r="O69" s="21">
        <v>5883.92</v>
      </c>
      <c r="P69" s="23">
        <v>45755</v>
      </c>
      <c r="Q69" s="25">
        <v>2188</v>
      </c>
      <c r="R69" s="68">
        <v>5883.92</v>
      </c>
      <c r="S69" s="68">
        <v>566.75</v>
      </c>
      <c r="T69" s="68">
        <v>5317.17</v>
      </c>
      <c r="U69" s="51"/>
      <c r="V69" s="46" t="str">
        <f>VLOOKUP(H69,'CATEGORIZAÇÃO PARA PUBLICAÇÃO'!$A$1:$C$103,3,FALSE)</f>
        <v>LOCAÇÕES</v>
      </c>
    </row>
    <row r="70" spans="1:22" s="13" customFormat="1" ht="72" hidden="1" customHeight="1" x14ac:dyDescent="0.25">
      <c r="A70" s="50">
        <v>1441</v>
      </c>
      <c r="B70" s="19">
        <v>1440011</v>
      </c>
      <c r="C70" s="19" t="s">
        <v>519</v>
      </c>
      <c r="D70" s="19" t="s">
        <v>667</v>
      </c>
      <c r="E70" s="66">
        <v>89330994687</v>
      </c>
      <c r="F70" s="12" t="str">
        <f t="shared" si="1"/>
        <v>893.***.***-87</v>
      </c>
      <c r="G70" s="67" t="s">
        <v>152</v>
      </c>
      <c r="H70" s="19">
        <v>3611</v>
      </c>
      <c r="I70" s="20" t="s">
        <v>132</v>
      </c>
      <c r="J70" s="23">
        <v>45754</v>
      </c>
      <c r="K70" s="19">
        <v>3</v>
      </c>
      <c r="L70" s="21">
        <v>3854.88</v>
      </c>
      <c r="M70" s="21">
        <v>0</v>
      </c>
      <c r="N70" s="21">
        <v>0</v>
      </c>
      <c r="O70" s="21">
        <v>3854.88</v>
      </c>
      <c r="P70" s="23">
        <v>45755</v>
      </c>
      <c r="Q70" s="25">
        <v>2189</v>
      </c>
      <c r="R70" s="68">
        <v>3854.88</v>
      </c>
      <c r="S70" s="68">
        <v>112.07</v>
      </c>
      <c r="T70" s="68">
        <v>3742.81</v>
      </c>
      <c r="U70" s="51"/>
      <c r="V70" s="46" t="str">
        <f>VLOOKUP(H70,'CATEGORIZAÇÃO PARA PUBLICAÇÃO'!$A$1:$C$103,3,FALSE)</f>
        <v>LOCAÇÕES</v>
      </c>
    </row>
    <row r="71" spans="1:22" s="13" customFormat="1" ht="72" hidden="1" customHeight="1" x14ac:dyDescent="0.25">
      <c r="A71" s="50">
        <v>1441</v>
      </c>
      <c r="B71" s="19">
        <v>1440011</v>
      </c>
      <c r="C71" s="19" t="s">
        <v>541</v>
      </c>
      <c r="D71" s="19" t="s">
        <v>667</v>
      </c>
      <c r="E71" s="66">
        <v>5985417646</v>
      </c>
      <c r="F71" s="12" t="str">
        <f t="shared" si="1"/>
        <v>598.***.***-46</v>
      </c>
      <c r="G71" s="67" t="s">
        <v>173</v>
      </c>
      <c r="H71" s="19">
        <v>3611</v>
      </c>
      <c r="I71" s="20" t="s">
        <v>132</v>
      </c>
      <c r="J71" s="23">
        <v>45754</v>
      </c>
      <c r="K71" s="19">
        <v>3</v>
      </c>
      <c r="L71" s="21">
        <v>2572.04</v>
      </c>
      <c r="M71" s="21">
        <v>0</v>
      </c>
      <c r="N71" s="21">
        <v>0</v>
      </c>
      <c r="O71" s="21">
        <v>2572.04</v>
      </c>
      <c r="P71" s="23">
        <v>45755</v>
      </c>
      <c r="Q71" s="25">
        <v>2168</v>
      </c>
      <c r="R71" s="68">
        <v>2572.04</v>
      </c>
      <c r="S71" s="68">
        <v>0</v>
      </c>
      <c r="T71" s="68">
        <v>2572.04</v>
      </c>
      <c r="U71" s="51"/>
      <c r="V71" s="46" t="str">
        <f>VLOOKUP(H71,'CATEGORIZAÇÃO PARA PUBLICAÇÃO'!$A$1:$C$103,3,FALSE)</f>
        <v>LOCAÇÕES</v>
      </c>
    </row>
    <row r="72" spans="1:22" s="13" customFormat="1" ht="72" hidden="1" customHeight="1" x14ac:dyDescent="0.25">
      <c r="A72" s="50">
        <v>1441</v>
      </c>
      <c r="B72" s="19">
        <v>1440011</v>
      </c>
      <c r="C72" s="19" t="s">
        <v>543</v>
      </c>
      <c r="D72" s="19" t="s">
        <v>667</v>
      </c>
      <c r="E72" s="66">
        <v>73060178615</v>
      </c>
      <c r="F72" s="12" t="str">
        <f t="shared" si="1"/>
        <v>730.***.***-15</v>
      </c>
      <c r="G72" s="67" t="s">
        <v>175</v>
      </c>
      <c r="H72" s="19">
        <v>3611</v>
      </c>
      <c r="I72" s="20" t="s">
        <v>132</v>
      </c>
      <c r="J72" s="23">
        <v>45754</v>
      </c>
      <c r="K72" s="19">
        <v>3</v>
      </c>
      <c r="L72" s="21">
        <v>3561.57</v>
      </c>
      <c r="M72" s="21">
        <v>0</v>
      </c>
      <c r="N72" s="21">
        <v>0</v>
      </c>
      <c r="O72" s="21">
        <v>3561.57</v>
      </c>
      <c r="P72" s="23">
        <v>45755</v>
      </c>
      <c r="Q72" s="25">
        <v>2170</v>
      </c>
      <c r="R72" s="68">
        <v>3561.57</v>
      </c>
      <c r="S72" s="68">
        <v>68.069999999999993</v>
      </c>
      <c r="T72" s="68">
        <v>3493.5</v>
      </c>
      <c r="U72" s="51"/>
      <c r="V72" s="46" t="str">
        <f>VLOOKUP(H72,'CATEGORIZAÇÃO PARA PUBLICAÇÃO'!$A$1:$C$103,3,FALSE)</f>
        <v>LOCAÇÕES</v>
      </c>
    </row>
    <row r="73" spans="1:22" s="13" customFormat="1" ht="72" hidden="1" customHeight="1" x14ac:dyDescent="0.25">
      <c r="A73" s="50">
        <v>1441</v>
      </c>
      <c r="B73" s="19">
        <v>1440011</v>
      </c>
      <c r="C73" s="19" t="s">
        <v>544</v>
      </c>
      <c r="D73" s="19" t="s">
        <v>667</v>
      </c>
      <c r="E73" s="66">
        <v>37578588672</v>
      </c>
      <c r="F73" s="12" t="str">
        <f t="shared" si="1"/>
        <v>375.***.***-72</v>
      </c>
      <c r="G73" s="67" t="s">
        <v>176</v>
      </c>
      <c r="H73" s="19">
        <v>3611</v>
      </c>
      <c r="I73" s="20" t="s">
        <v>132</v>
      </c>
      <c r="J73" s="23">
        <v>45754</v>
      </c>
      <c r="K73" s="19">
        <v>3</v>
      </c>
      <c r="L73" s="21">
        <v>1780.23</v>
      </c>
      <c r="M73" s="21">
        <v>0</v>
      </c>
      <c r="N73" s="21">
        <v>0</v>
      </c>
      <c r="O73" s="21">
        <v>1780.23</v>
      </c>
      <c r="P73" s="23">
        <v>45755</v>
      </c>
      <c r="Q73" s="25">
        <v>2171</v>
      </c>
      <c r="R73" s="68">
        <v>1780.23</v>
      </c>
      <c r="S73" s="68">
        <v>0</v>
      </c>
      <c r="T73" s="68">
        <v>1780.23</v>
      </c>
      <c r="U73" s="51"/>
      <c r="V73" s="46" t="str">
        <f>VLOOKUP(H73,'CATEGORIZAÇÃO PARA PUBLICAÇÃO'!$A$1:$C$103,3,FALSE)</f>
        <v>LOCAÇÕES</v>
      </c>
    </row>
    <row r="74" spans="1:22" s="13" customFormat="1" ht="72" hidden="1" customHeight="1" x14ac:dyDescent="0.25">
      <c r="A74" s="50">
        <v>1441</v>
      </c>
      <c r="B74" s="19">
        <v>1440011</v>
      </c>
      <c r="C74" s="19" t="s">
        <v>545</v>
      </c>
      <c r="D74" s="19" t="s">
        <v>667</v>
      </c>
      <c r="E74" s="66">
        <v>83228365620</v>
      </c>
      <c r="F74" s="12" t="str">
        <f t="shared" si="1"/>
        <v>832.***.***-20</v>
      </c>
      <c r="G74" s="67" t="s">
        <v>177</v>
      </c>
      <c r="H74" s="19">
        <v>3611</v>
      </c>
      <c r="I74" s="20" t="s">
        <v>132</v>
      </c>
      <c r="J74" s="23">
        <v>45754</v>
      </c>
      <c r="K74" s="19">
        <v>3</v>
      </c>
      <c r="L74" s="21">
        <v>3633.97</v>
      </c>
      <c r="M74" s="21">
        <v>0</v>
      </c>
      <c r="N74" s="21">
        <v>0</v>
      </c>
      <c r="O74" s="21">
        <v>3633.97</v>
      </c>
      <c r="P74" s="23">
        <v>45755</v>
      </c>
      <c r="Q74" s="25">
        <v>2172</v>
      </c>
      <c r="R74" s="68">
        <v>3633.97</v>
      </c>
      <c r="S74" s="68">
        <v>78.930000000000007</v>
      </c>
      <c r="T74" s="68">
        <v>3555.04</v>
      </c>
      <c r="U74" s="51"/>
      <c r="V74" s="46" t="str">
        <f>VLOOKUP(H74,'CATEGORIZAÇÃO PARA PUBLICAÇÃO'!$A$1:$C$103,3,FALSE)</f>
        <v>LOCAÇÕES</v>
      </c>
    </row>
    <row r="75" spans="1:22" s="13" customFormat="1" ht="72" hidden="1" customHeight="1" x14ac:dyDescent="0.25">
      <c r="A75" s="50">
        <v>1441</v>
      </c>
      <c r="B75" s="19">
        <v>1440011</v>
      </c>
      <c r="C75" s="19" t="s">
        <v>546</v>
      </c>
      <c r="D75" s="19" t="s">
        <v>667</v>
      </c>
      <c r="E75" s="66">
        <v>83507191687</v>
      </c>
      <c r="F75" s="12" t="str">
        <f t="shared" si="1"/>
        <v>835.***.***-87</v>
      </c>
      <c r="G75" s="67" t="s">
        <v>178</v>
      </c>
      <c r="H75" s="19">
        <v>3611</v>
      </c>
      <c r="I75" s="20" t="s">
        <v>132</v>
      </c>
      <c r="J75" s="23">
        <v>45754</v>
      </c>
      <c r="K75" s="19">
        <v>3</v>
      </c>
      <c r="L75" s="21">
        <v>3633.97</v>
      </c>
      <c r="M75" s="21">
        <v>0</v>
      </c>
      <c r="N75" s="21">
        <v>0</v>
      </c>
      <c r="O75" s="21">
        <v>3633.97</v>
      </c>
      <c r="P75" s="23">
        <v>45755</v>
      </c>
      <c r="Q75" s="25">
        <v>2173</v>
      </c>
      <c r="R75" s="68">
        <v>3633.97</v>
      </c>
      <c r="S75" s="68">
        <v>78.930000000000007</v>
      </c>
      <c r="T75" s="68">
        <v>3555.04</v>
      </c>
      <c r="U75" s="51"/>
      <c r="V75" s="46" t="str">
        <f>VLOOKUP(H75,'CATEGORIZAÇÃO PARA PUBLICAÇÃO'!$A$1:$C$103,3,FALSE)</f>
        <v>LOCAÇÕES</v>
      </c>
    </row>
    <row r="76" spans="1:22" s="13" customFormat="1" ht="72" hidden="1" customHeight="1" x14ac:dyDescent="0.25">
      <c r="A76" s="50">
        <v>1441</v>
      </c>
      <c r="B76" s="19">
        <v>1440011</v>
      </c>
      <c r="C76" s="19" t="s">
        <v>547</v>
      </c>
      <c r="D76" s="19" t="s">
        <v>667</v>
      </c>
      <c r="E76" s="66">
        <v>11713521660</v>
      </c>
      <c r="F76" s="12" t="str">
        <f t="shared" si="1"/>
        <v>117.***.***-60</v>
      </c>
      <c r="G76" s="67" t="s">
        <v>179</v>
      </c>
      <c r="H76" s="19">
        <v>3611</v>
      </c>
      <c r="I76" s="20" t="s">
        <v>132</v>
      </c>
      <c r="J76" s="23">
        <v>45754</v>
      </c>
      <c r="K76" s="19">
        <v>3</v>
      </c>
      <c r="L76" s="21">
        <v>2718.97</v>
      </c>
      <c r="M76" s="21">
        <v>0</v>
      </c>
      <c r="N76" s="21">
        <v>0</v>
      </c>
      <c r="O76" s="21">
        <v>2718.97</v>
      </c>
      <c r="P76" s="23">
        <v>45755</v>
      </c>
      <c r="Q76" s="25">
        <v>2174</v>
      </c>
      <c r="R76" s="68">
        <v>2718.97</v>
      </c>
      <c r="S76" s="68">
        <v>0</v>
      </c>
      <c r="T76" s="68">
        <v>2718.97</v>
      </c>
      <c r="U76" s="51"/>
      <c r="V76" s="46" t="str">
        <f>VLOOKUP(H76,'CATEGORIZAÇÃO PARA PUBLICAÇÃO'!$A$1:$C$103,3,FALSE)</f>
        <v>LOCAÇÕES</v>
      </c>
    </row>
    <row r="77" spans="1:22" s="13" customFormat="1" ht="72" hidden="1" customHeight="1" x14ac:dyDescent="0.25">
      <c r="A77" s="50">
        <v>1441</v>
      </c>
      <c r="B77" s="19">
        <v>1440011</v>
      </c>
      <c r="C77" s="19" t="s">
        <v>548</v>
      </c>
      <c r="D77" s="19" t="s">
        <v>667</v>
      </c>
      <c r="E77" s="66">
        <v>84939974634</v>
      </c>
      <c r="F77" s="12" t="str">
        <f t="shared" si="1"/>
        <v>849.***.***-34</v>
      </c>
      <c r="G77" s="67" t="s">
        <v>180</v>
      </c>
      <c r="H77" s="19">
        <v>3611</v>
      </c>
      <c r="I77" s="20" t="s">
        <v>132</v>
      </c>
      <c r="J77" s="23">
        <v>45754</v>
      </c>
      <c r="K77" s="19">
        <v>3</v>
      </c>
      <c r="L77" s="21">
        <v>5000</v>
      </c>
      <c r="M77" s="21">
        <v>0</v>
      </c>
      <c r="N77" s="21">
        <v>0</v>
      </c>
      <c r="O77" s="21">
        <v>5000</v>
      </c>
      <c r="P77" s="23">
        <v>45755</v>
      </c>
      <c r="Q77" s="25">
        <v>2176</v>
      </c>
      <c r="R77" s="68">
        <v>5000</v>
      </c>
      <c r="S77" s="68">
        <v>335.15</v>
      </c>
      <c r="T77" s="68">
        <v>4664.8500000000004</v>
      </c>
      <c r="U77" s="51"/>
      <c r="V77" s="46" t="str">
        <f>VLOOKUP(H77,'CATEGORIZAÇÃO PARA PUBLICAÇÃO'!$A$1:$C$103,3,FALSE)</f>
        <v>LOCAÇÕES</v>
      </c>
    </row>
    <row r="78" spans="1:22" s="13" customFormat="1" ht="72" hidden="1" customHeight="1" x14ac:dyDescent="0.25">
      <c r="A78" s="50">
        <v>1441</v>
      </c>
      <c r="B78" s="19">
        <v>1440011</v>
      </c>
      <c r="C78" s="19" t="s">
        <v>549</v>
      </c>
      <c r="D78" s="19" t="s">
        <v>667</v>
      </c>
      <c r="E78" s="66">
        <v>24891606649</v>
      </c>
      <c r="F78" s="12" t="str">
        <f t="shared" si="1"/>
        <v>248.***.***-49</v>
      </c>
      <c r="G78" s="67" t="s">
        <v>181</v>
      </c>
      <c r="H78" s="19">
        <v>3611</v>
      </c>
      <c r="I78" s="20" t="s">
        <v>132</v>
      </c>
      <c r="J78" s="23">
        <v>45754</v>
      </c>
      <c r="K78" s="19">
        <v>3</v>
      </c>
      <c r="L78" s="21">
        <v>5000</v>
      </c>
      <c r="M78" s="21">
        <v>0</v>
      </c>
      <c r="N78" s="21">
        <v>0</v>
      </c>
      <c r="O78" s="21">
        <v>5000</v>
      </c>
      <c r="P78" s="23">
        <v>45755</v>
      </c>
      <c r="Q78" s="25">
        <v>2178</v>
      </c>
      <c r="R78" s="68">
        <v>5000</v>
      </c>
      <c r="S78" s="68">
        <v>335.15</v>
      </c>
      <c r="T78" s="68">
        <v>4664.8500000000004</v>
      </c>
      <c r="U78" s="51"/>
      <c r="V78" s="46" t="str">
        <f>VLOOKUP(H78,'CATEGORIZAÇÃO PARA PUBLICAÇÃO'!$A$1:$C$103,3,FALSE)</f>
        <v>LOCAÇÕES</v>
      </c>
    </row>
    <row r="79" spans="1:22" s="13" customFormat="1" ht="72" hidden="1" customHeight="1" x14ac:dyDescent="0.25">
      <c r="A79" s="50">
        <v>1441</v>
      </c>
      <c r="B79" s="19">
        <v>1440011</v>
      </c>
      <c r="C79" s="19" t="s">
        <v>550</v>
      </c>
      <c r="D79" s="19" t="s">
        <v>667</v>
      </c>
      <c r="E79" s="66">
        <v>21374872687</v>
      </c>
      <c r="F79" s="12" t="str">
        <f t="shared" si="1"/>
        <v>213.***.***-87</v>
      </c>
      <c r="G79" s="67" t="s">
        <v>182</v>
      </c>
      <c r="H79" s="19">
        <v>3611</v>
      </c>
      <c r="I79" s="20" t="s">
        <v>132</v>
      </c>
      <c r="J79" s="23">
        <v>45754</v>
      </c>
      <c r="K79" s="19">
        <v>3</v>
      </c>
      <c r="L79" s="21">
        <v>7723.94</v>
      </c>
      <c r="M79" s="21">
        <v>0</v>
      </c>
      <c r="N79" s="21">
        <v>0</v>
      </c>
      <c r="O79" s="21">
        <v>7723.94</v>
      </c>
      <c r="P79" s="23">
        <v>45755</v>
      </c>
      <c r="Q79" s="25">
        <v>2181</v>
      </c>
      <c r="R79" s="68">
        <v>7723.9400000000005</v>
      </c>
      <c r="S79" s="68">
        <v>1072.76</v>
      </c>
      <c r="T79" s="68">
        <v>6651.18</v>
      </c>
      <c r="U79" s="51"/>
      <c r="V79" s="46" t="str">
        <f>VLOOKUP(H79,'CATEGORIZAÇÃO PARA PUBLICAÇÃO'!$A$1:$C$103,3,FALSE)</f>
        <v>LOCAÇÕES</v>
      </c>
    </row>
    <row r="80" spans="1:22" s="13" customFormat="1" ht="72" hidden="1" customHeight="1" x14ac:dyDescent="0.25">
      <c r="A80" s="50">
        <v>1441</v>
      </c>
      <c r="B80" s="19">
        <v>1440011</v>
      </c>
      <c r="C80" s="19" t="s">
        <v>552</v>
      </c>
      <c r="D80" s="19" t="s">
        <v>667</v>
      </c>
      <c r="E80" s="66">
        <v>82839425653</v>
      </c>
      <c r="F80" s="12" t="str">
        <f t="shared" si="1"/>
        <v>828.***.***-53</v>
      </c>
      <c r="G80" s="67" t="s">
        <v>184</v>
      </c>
      <c r="H80" s="19">
        <v>3611</v>
      </c>
      <c r="I80" s="20" t="s">
        <v>132</v>
      </c>
      <c r="J80" s="23">
        <v>45754</v>
      </c>
      <c r="K80" s="19">
        <v>3</v>
      </c>
      <c r="L80" s="21">
        <v>12000</v>
      </c>
      <c r="M80" s="21">
        <v>0</v>
      </c>
      <c r="N80" s="21">
        <v>0</v>
      </c>
      <c r="O80" s="21">
        <v>12000</v>
      </c>
      <c r="P80" s="23">
        <v>45755</v>
      </c>
      <c r="Q80" s="25">
        <v>2183</v>
      </c>
      <c r="R80" s="68">
        <v>12000</v>
      </c>
      <c r="S80" s="68">
        <v>2248.6799999999998</v>
      </c>
      <c r="T80" s="68">
        <v>9751.32</v>
      </c>
      <c r="U80" s="51"/>
      <c r="V80" s="46" t="str">
        <f>VLOOKUP(H80,'CATEGORIZAÇÃO PARA PUBLICAÇÃO'!$A$1:$C$103,3,FALSE)</f>
        <v>LOCAÇÕES</v>
      </c>
    </row>
    <row r="81" spans="1:22" s="13" customFormat="1" ht="72" hidden="1" customHeight="1" x14ac:dyDescent="0.25">
      <c r="A81" s="50">
        <v>1441</v>
      </c>
      <c r="B81" s="19">
        <v>1440011</v>
      </c>
      <c r="C81" s="19" t="s">
        <v>553</v>
      </c>
      <c r="D81" s="19" t="s">
        <v>667</v>
      </c>
      <c r="E81" s="66">
        <v>4928579895</v>
      </c>
      <c r="F81" s="12" t="str">
        <f t="shared" si="1"/>
        <v>492.***.***-95</v>
      </c>
      <c r="G81" s="67" t="s">
        <v>185</v>
      </c>
      <c r="H81" s="19">
        <v>3611</v>
      </c>
      <c r="I81" s="20" t="s">
        <v>132</v>
      </c>
      <c r="J81" s="23">
        <v>45754</v>
      </c>
      <c r="K81" s="19">
        <v>3</v>
      </c>
      <c r="L81" s="21">
        <v>7274.79</v>
      </c>
      <c r="M81" s="21">
        <v>0</v>
      </c>
      <c r="N81" s="21">
        <v>0</v>
      </c>
      <c r="O81" s="21">
        <v>7274.79</v>
      </c>
      <c r="P81" s="23">
        <v>45755</v>
      </c>
      <c r="Q81" s="25">
        <v>2184</v>
      </c>
      <c r="R81" s="68">
        <v>7274.79</v>
      </c>
      <c r="S81" s="68">
        <v>949.24</v>
      </c>
      <c r="T81" s="68">
        <v>6325.55</v>
      </c>
      <c r="U81" s="51"/>
      <c r="V81" s="46" t="str">
        <f>VLOOKUP(H81,'CATEGORIZAÇÃO PARA PUBLICAÇÃO'!$A$1:$C$103,3,FALSE)</f>
        <v>LOCAÇÕES</v>
      </c>
    </row>
    <row r="82" spans="1:22" s="13" customFormat="1" ht="72" hidden="1" customHeight="1" x14ac:dyDescent="0.25">
      <c r="A82" s="50">
        <v>1441</v>
      </c>
      <c r="B82" s="19">
        <v>1440011</v>
      </c>
      <c r="C82" s="19" t="s">
        <v>554</v>
      </c>
      <c r="D82" s="19" t="s">
        <v>667</v>
      </c>
      <c r="E82" s="66">
        <v>24596892687</v>
      </c>
      <c r="F82" s="12" t="str">
        <f t="shared" si="1"/>
        <v>245.***.***-87</v>
      </c>
      <c r="G82" s="67" t="s">
        <v>186</v>
      </c>
      <c r="H82" s="19">
        <v>3611</v>
      </c>
      <c r="I82" s="20" t="s">
        <v>132</v>
      </c>
      <c r="J82" s="23">
        <v>45754</v>
      </c>
      <c r="K82" s="19">
        <v>3</v>
      </c>
      <c r="L82" s="21">
        <v>3622.87</v>
      </c>
      <c r="M82" s="21">
        <v>0</v>
      </c>
      <c r="N82" s="21">
        <v>0</v>
      </c>
      <c r="O82" s="21">
        <v>3622.87</v>
      </c>
      <c r="P82" s="23">
        <v>45755</v>
      </c>
      <c r="Q82" s="25">
        <v>2185</v>
      </c>
      <c r="R82" s="68">
        <v>3622.87</v>
      </c>
      <c r="S82" s="68">
        <v>77.27</v>
      </c>
      <c r="T82" s="68">
        <v>3545.6</v>
      </c>
      <c r="U82" s="51"/>
      <c r="V82" s="46" t="str">
        <f>VLOOKUP(H82,'CATEGORIZAÇÃO PARA PUBLICAÇÃO'!$A$1:$C$103,3,FALSE)</f>
        <v>LOCAÇÕES</v>
      </c>
    </row>
    <row r="83" spans="1:22" s="13" customFormat="1" ht="72" hidden="1" customHeight="1" x14ac:dyDescent="0.25">
      <c r="A83" s="50">
        <v>1441</v>
      </c>
      <c r="B83" s="19">
        <v>1440011</v>
      </c>
      <c r="C83" s="19" t="s">
        <v>556</v>
      </c>
      <c r="D83" s="19" t="s">
        <v>667</v>
      </c>
      <c r="E83" s="66">
        <v>86784552687</v>
      </c>
      <c r="F83" s="12" t="str">
        <f t="shared" si="1"/>
        <v>867.***.***-87</v>
      </c>
      <c r="G83" s="67" t="s">
        <v>187</v>
      </c>
      <c r="H83" s="19">
        <v>3611</v>
      </c>
      <c r="I83" s="20" t="s">
        <v>132</v>
      </c>
      <c r="J83" s="23">
        <v>45754</v>
      </c>
      <c r="K83" s="19">
        <v>3</v>
      </c>
      <c r="L83" s="21">
        <v>5129.12</v>
      </c>
      <c r="M83" s="21">
        <v>0</v>
      </c>
      <c r="N83" s="21">
        <v>0</v>
      </c>
      <c r="O83" s="21">
        <v>5129.12</v>
      </c>
      <c r="P83" s="23">
        <v>45755</v>
      </c>
      <c r="Q83" s="25">
        <v>2186</v>
      </c>
      <c r="R83" s="68">
        <v>5129.12</v>
      </c>
      <c r="S83" s="68">
        <v>364.2</v>
      </c>
      <c r="T83" s="68">
        <v>4764.92</v>
      </c>
      <c r="U83" s="51"/>
      <c r="V83" s="46" t="str">
        <f>VLOOKUP(H83,'CATEGORIZAÇÃO PARA PUBLICAÇÃO'!$A$1:$C$103,3,FALSE)</f>
        <v>LOCAÇÕES</v>
      </c>
    </row>
    <row r="84" spans="1:22" s="13" customFormat="1" ht="72" hidden="1" customHeight="1" x14ac:dyDescent="0.25">
      <c r="A84" s="50">
        <v>1441</v>
      </c>
      <c r="B84" s="19">
        <v>1440011</v>
      </c>
      <c r="C84" s="19" t="s">
        <v>558</v>
      </c>
      <c r="D84" s="19" t="s">
        <v>667</v>
      </c>
      <c r="E84" s="66">
        <v>10212674650</v>
      </c>
      <c r="F84" s="12" t="str">
        <f t="shared" si="1"/>
        <v>102.***.***-50</v>
      </c>
      <c r="G84" s="67" t="s">
        <v>189</v>
      </c>
      <c r="H84" s="19">
        <v>3611</v>
      </c>
      <c r="I84" s="20" t="s">
        <v>132</v>
      </c>
      <c r="J84" s="23">
        <v>45754</v>
      </c>
      <c r="K84" s="19">
        <v>3</v>
      </c>
      <c r="L84" s="21">
        <v>3800</v>
      </c>
      <c r="M84" s="21">
        <v>0</v>
      </c>
      <c r="N84" s="21">
        <v>0</v>
      </c>
      <c r="O84" s="21">
        <v>3800</v>
      </c>
      <c r="P84" s="23">
        <v>45755</v>
      </c>
      <c r="Q84" s="25">
        <v>2190</v>
      </c>
      <c r="R84" s="68">
        <v>3800</v>
      </c>
      <c r="S84" s="68">
        <v>103.84</v>
      </c>
      <c r="T84" s="68">
        <v>3696.16</v>
      </c>
      <c r="U84" s="51"/>
      <c r="V84" s="46" t="str">
        <f>VLOOKUP(H84,'CATEGORIZAÇÃO PARA PUBLICAÇÃO'!$A$1:$C$103,3,FALSE)</f>
        <v>LOCAÇÕES</v>
      </c>
    </row>
    <row r="85" spans="1:22" s="13" customFormat="1" ht="72" hidden="1" customHeight="1" x14ac:dyDescent="0.25">
      <c r="A85" s="50">
        <v>1441</v>
      </c>
      <c r="B85" s="19">
        <v>1440011</v>
      </c>
      <c r="C85" s="19" t="s">
        <v>559</v>
      </c>
      <c r="D85" s="19" t="s">
        <v>667</v>
      </c>
      <c r="E85" s="66">
        <v>62297406649</v>
      </c>
      <c r="F85" s="12" t="str">
        <f t="shared" si="1"/>
        <v>622.***.***-49</v>
      </c>
      <c r="G85" s="67" t="s">
        <v>190</v>
      </c>
      <c r="H85" s="19">
        <v>3611</v>
      </c>
      <c r="I85" s="20" t="s">
        <v>132</v>
      </c>
      <c r="J85" s="23">
        <v>45754</v>
      </c>
      <c r="K85" s="19">
        <v>3</v>
      </c>
      <c r="L85" s="21">
        <v>1859.17</v>
      </c>
      <c r="M85" s="21">
        <v>0</v>
      </c>
      <c r="N85" s="21">
        <v>0</v>
      </c>
      <c r="O85" s="21">
        <v>1859.17</v>
      </c>
      <c r="P85" s="23">
        <v>45755</v>
      </c>
      <c r="Q85" s="25">
        <v>2191</v>
      </c>
      <c r="R85" s="68">
        <v>1859.17</v>
      </c>
      <c r="S85" s="68">
        <v>0</v>
      </c>
      <c r="T85" s="68">
        <v>1859.17</v>
      </c>
      <c r="U85" s="51"/>
      <c r="V85" s="46" t="str">
        <f>VLOOKUP(H85,'CATEGORIZAÇÃO PARA PUBLICAÇÃO'!$A$1:$C$103,3,FALSE)</f>
        <v>LOCAÇÕES</v>
      </c>
    </row>
    <row r="86" spans="1:22" s="13" customFormat="1" ht="72" hidden="1" customHeight="1" x14ac:dyDescent="0.25">
      <c r="A86" s="50">
        <v>1441</v>
      </c>
      <c r="B86" s="19">
        <v>1440011</v>
      </c>
      <c r="C86" s="19" t="s">
        <v>561</v>
      </c>
      <c r="D86" s="19" t="s">
        <v>667</v>
      </c>
      <c r="E86" s="66">
        <v>98321560687</v>
      </c>
      <c r="F86" s="12" t="str">
        <f t="shared" si="1"/>
        <v>983.***.***-87</v>
      </c>
      <c r="G86" s="67" t="s">
        <v>192</v>
      </c>
      <c r="H86" s="19">
        <v>3611</v>
      </c>
      <c r="I86" s="20" t="s">
        <v>132</v>
      </c>
      <c r="J86" s="23">
        <v>45754</v>
      </c>
      <c r="K86" s="19">
        <v>3</v>
      </c>
      <c r="L86" s="21">
        <v>3300</v>
      </c>
      <c r="M86" s="21">
        <v>0</v>
      </c>
      <c r="N86" s="21">
        <v>0</v>
      </c>
      <c r="O86" s="21">
        <v>3300</v>
      </c>
      <c r="P86" s="23">
        <v>45755</v>
      </c>
      <c r="Q86" s="25">
        <v>2192</v>
      </c>
      <c r="R86" s="68">
        <v>3300</v>
      </c>
      <c r="S86" s="68">
        <v>35.700000000000003</v>
      </c>
      <c r="T86" s="68">
        <v>3264.3</v>
      </c>
      <c r="U86" s="51"/>
      <c r="V86" s="46" t="str">
        <f>VLOOKUP(H86,'CATEGORIZAÇÃO PARA PUBLICAÇÃO'!$A$1:$C$103,3,FALSE)</f>
        <v>LOCAÇÕES</v>
      </c>
    </row>
    <row r="87" spans="1:22" s="13" customFormat="1" ht="72" hidden="1" customHeight="1" x14ac:dyDescent="0.25">
      <c r="A87" s="50">
        <v>1441</v>
      </c>
      <c r="B87" s="19">
        <v>1440011</v>
      </c>
      <c r="C87" s="19" t="s">
        <v>562</v>
      </c>
      <c r="D87" s="19" t="s">
        <v>667</v>
      </c>
      <c r="E87" s="66">
        <v>56653212653</v>
      </c>
      <c r="F87" s="12" t="str">
        <f t="shared" si="1"/>
        <v>566.***.***-53</v>
      </c>
      <c r="G87" s="67" t="s">
        <v>193</v>
      </c>
      <c r="H87" s="19">
        <v>3611</v>
      </c>
      <c r="I87" s="20" t="s">
        <v>132</v>
      </c>
      <c r="J87" s="23">
        <v>45754</v>
      </c>
      <c r="K87" s="19">
        <v>3</v>
      </c>
      <c r="L87" s="21">
        <v>1999.27</v>
      </c>
      <c r="M87" s="21">
        <v>0</v>
      </c>
      <c r="N87" s="21">
        <v>0</v>
      </c>
      <c r="O87" s="21">
        <v>1999.27</v>
      </c>
      <c r="P87" s="23">
        <v>45755</v>
      </c>
      <c r="Q87" s="25">
        <v>2193</v>
      </c>
      <c r="R87" s="68">
        <v>1999.27</v>
      </c>
      <c r="S87" s="68">
        <v>0</v>
      </c>
      <c r="T87" s="68">
        <v>1999.27</v>
      </c>
      <c r="U87" s="51"/>
      <c r="V87" s="46" t="str">
        <f>VLOOKUP(H87,'CATEGORIZAÇÃO PARA PUBLICAÇÃO'!$A$1:$C$103,3,FALSE)</f>
        <v>LOCAÇÕES</v>
      </c>
    </row>
    <row r="88" spans="1:22" s="13" customFormat="1" ht="72" hidden="1" customHeight="1" x14ac:dyDescent="0.25">
      <c r="A88" s="50">
        <v>1441</v>
      </c>
      <c r="B88" s="19">
        <v>1440011</v>
      </c>
      <c r="C88" s="19" t="s">
        <v>569</v>
      </c>
      <c r="D88" s="19" t="s">
        <v>667</v>
      </c>
      <c r="E88" s="66">
        <v>94454981604</v>
      </c>
      <c r="F88" s="12" t="str">
        <f t="shared" si="1"/>
        <v>944.***.***-04</v>
      </c>
      <c r="G88" s="67" t="s">
        <v>199</v>
      </c>
      <c r="H88" s="19">
        <v>3611</v>
      </c>
      <c r="I88" s="20" t="s">
        <v>132</v>
      </c>
      <c r="J88" s="23">
        <v>45754</v>
      </c>
      <c r="K88" s="19">
        <v>2</v>
      </c>
      <c r="L88" s="21">
        <v>17000</v>
      </c>
      <c r="M88" s="21">
        <v>0</v>
      </c>
      <c r="N88" s="21">
        <v>0</v>
      </c>
      <c r="O88" s="21">
        <v>17000</v>
      </c>
      <c r="P88" s="23">
        <v>45755</v>
      </c>
      <c r="Q88" s="25">
        <v>2196</v>
      </c>
      <c r="R88" s="68">
        <v>17000</v>
      </c>
      <c r="S88" s="68">
        <v>3623.68</v>
      </c>
      <c r="T88" s="68">
        <v>13376.32</v>
      </c>
      <c r="U88" s="51"/>
      <c r="V88" s="46" t="str">
        <f>VLOOKUP(H88,'CATEGORIZAÇÃO PARA PUBLICAÇÃO'!$A$1:$C$103,3,FALSE)</f>
        <v>LOCAÇÕES</v>
      </c>
    </row>
    <row r="89" spans="1:22" s="13" customFormat="1" ht="72" hidden="1" customHeight="1" x14ac:dyDescent="0.25">
      <c r="A89" s="50">
        <v>1441</v>
      </c>
      <c r="B89" s="19">
        <v>1440011</v>
      </c>
      <c r="C89" s="19" t="s">
        <v>583</v>
      </c>
      <c r="D89" s="19" t="s">
        <v>667</v>
      </c>
      <c r="E89" s="66">
        <v>32239405000173</v>
      </c>
      <c r="F89" s="12">
        <f t="shared" si="1"/>
        <v>32239405000173</v>
      </c>
      <c r="G89" s="67" t="s">
        <v>212</v>
      </c>
      <c r="H89" s="19">
        <v>3920</v>
      </c>
      <c r="I89" s="20" t="s">
        <v>132</v>
      </c>
      <c r="J89" s="23">
        <v>45754</v>
      </c>
      <c r="K89" s="19">
        <v>3</v>
      </c>
      <c r="L89" s="21">
        <v>4102.07</v>
      </c>
      <c r="M89" s="21">
        <v>0</v>
      </c>
      <c r="N89" s="21">
        <v>0</v>
      </c>
      <c r="O89" s="21">
        <v>4102.07</v>
      </c>
      <c r="P89" s="23">
        <v>45755</v>
      </c>
      <c r="Q89" s="25">
        <v>2154</v>
      </c>
      <c r="R89" s="68">
        <v>4102.07</v>
      </c>
      <c r="S89" s="68">
        <v>196.9</v>
      </c>
      <c r="T89" s="68">
        <v>3905.17</v>
      </c>
      <c r="U89" s="51"/>
      <c r="V89" s="46" t="str">
        <f>VLOOKUP(H89,'CATEGORIZAÇÃO PARA PUBLICAÇÃO'!$A$1:$C$103,3,FALSE)</f>
        <v>LOCAÇÕES</v>
      </c>
    </row>
    <row r="90" spans="1:22" s="13" customFormat="1" ht="72" hidden="1" customHeight="1" x14ac:dyDescent="0.25">
      <c r="A90" s="50">
        <v>1441</v>
      </c>
      <c r="B90" s="19">
        <v>1440011</v>
      </c>
      <c r="C90" s="19" t="s">
        <v>584</v>
      </c>
      <c r="D90" s="19" t="s">
        <v>667</v>
      </c>
      <c r="E90" s="66">
        <v>22510183000128</v>
      </c>
      <c r="F90" s="12">
        <f t="shared" si="1"/>
        <v>22510183000128</v>
      </c>
      <c r="G90" s="67" t="s">
        <v>213</v>
      </c>
      <c r="H90" s="19">
        <v>3920</v>
      </c>
      <c r="I90" s="20" t="s">
        <v>132</v>
      </c>
      <c r="J90" s="23">
        <v>45754</v>
      </c>
      <c r="K90" s="19">
        <v>3</v>
      </c>
      <c r="L90" s="21">
        <v>13584.77</v>
      </c>
      <c r="M90" s="21">
        <v>0</v>
      </c>
      <c r="N90" s="21">
        <v>0</v>
      </c>
      <c r="O90" s="21">
        <v>13584.77</v>
      </c>
      <c r="P90" s="23">
        <v>45755</v>
      </c>
      <c r="Q90" s="25">
        <v>2144</v>
      </c>
      <c r="R90" s="68">
        <v>13584.77</v>
      </c>
      <c r="S90" s="68">
        <v>652.07000000000005</v>
      </c>
      <c r="T90" s="68">
        <v>12932.7</v>
      </c>
      <c r="U90" s="51"/>
      <c r="V90" s="46" t="str">
        <f>VLOOKUP(H90,'CATEGORIZAÇÃO PARA PUBLICAÇÃO'!$A$1:$C$103,3,FALSE)</f>
        <v>LOCAÇÕES</v>
      </c>
    </row>
    <row r="91" spans="1:22" s="13" customFormat="1" ht="72" hidden="1" customHeight="1" x14ac:dyDescent="0.25">
      <c r="A91" s="50">
        <v>1441</v>
      </c>
      <c r="B91" s="19">
        <v>1440011</v>
      </c>
      <c r="C91" s="19" t="s">
        <v>585</v>
      </c>
      <c r="D91" s="19" t="s">
        <v>667</v>
      </c>
      <c r="E91" s="66">
        <v>38437345000180</v>
      </c>
      <c r="F91" s="12">
        <f t="shared" si="1"/>
        <v>38437345000180</v>
      </c>
      <c r="G91" s="67" t="s">
        <v>214</v>
      </c>
      <c r="H91" s="19">
        <v>3920</v>
      </c>
      <c r="I91" s="20" t="s">
        <v>132</v>
      </c>
      <c r="J91" s="23">
        <v>45754</v>
      </c>
      <c r="K91" s="19">
        <v>3</v>
      </c>
      <c r="L91" s="21">
        <v>10978.47</v>
      </c>
      <c r="M91" s="21">
        <v>0</v>
      </c>
      <c r="N91" s="21">
        <v>0</v>
      </c>
      <c r="O91" s="21">
        <v>10978.47</v>
      </c>
      <c r="P91" s="23">
        <v>45755</v>
      </c>
      <c r="Q91" s="25">
        <v>2142</v>
      </c>
      <c r="R91" s="68">
        <v>10978.47</v>
      </c>
      <c r="S91" s="68">
        <v>526.97</v>
      </c>
      <c r="T91" s="68">
        <v>10451.5</v>
      </c>
      <c r="U91" s="51"/>
      <c r="V91" s="46" t="str">
        <f>VLOOKUP(H91,'CATEGORIZAÇÃO PARA PUBLICAÇÃO'!$A$1:$C$103,3,FALSE)</f>
        <v>LOCAÇÕES</v>
      </c>
    </row>
    <row r="92" spans="1:22" s="13" customFormat="1" ht="72" hidden="1" customHeight="1" x14ac:dyDescent="0.25">
      <c r="A92" s="50">
        <v>1441</v>
      </c>
      <c r="B92" s="19">
        <v>1440011</v>
      </c>
      <c r="C92" s="19" t="s">
        <v>586</v>
      </c>
      <c r="D92" s="19" t="s">
        <v>667</v>
      </c>
      <c r="E92" s="66">
        <v>14165537000116</v>
      </c>
      <c r="F92" s="12">
        <f t="shared" si="1"/>
        <v>14165537000116</v>
      </c>
      <c r="G92" s="67" t="s">
        <v>215</v>
      </c>
      <c r="H92" s="19">
        <v>3920</v>
      </c>
      <c r="I92" s="20" t="s">
        <v>132</v>
      </c>
      <c r="J92" s="23">
        <v>45754</v>
      </c>
      <c r="K92" s="19">
        <v>3</v>
      </c>
      <c r="L92" s="21">
        <v>8404.1</v>
      </c>
      <c r="M92" s="21">
        <v>0</v>
      </c>
      <c r="N92" s="21">
        <v>0</v>
      </c>
      <c r="O92" s="21">
        <v>8404.1</v>
      </c>
      <c r="P92" s="23">
        <v>45755</v>
      </c>
      <c r="Q92" s="25">
        <v>2143</v>
      </c>
      <c r="R92" s="68">
        <v>8404.1</v>
      </c>
      <c r="S92" s="68">
        <v>403.4</v>
      </c>
      <c r="T92" s="68">
        <v>8000.7</v>
      </c>
      <c r="U92" s="51"/>
      <c r="V92" s="46" t="str">
        <f>VLOOKUP(H92,'CATEGORIZAÇÃO PARA PUBLICAÇÃO'!$A$1:$C$103,3,FALSE)</f>
        <v>LOCAÇÕES</v>
      </c>
    </row>
    <row r="93" spans="1:22" s="13" customFormat="1" ht="72" hidden="1" customHeight="1" x14ac:dyDescent="0.25">
      <c r="A93" s="50">
        <v>1441</v>
      </c>
      <c r="B93" s="19">
        <v>1440011</v>
      </c>
      <c r="C93" s="19" t="s">
        <v>587</v>
      </c>
      <c r="D93" s="19" t="s">
        <v>667</v>
      </c>
      <c r="E93" s="66">
        <v>11027551000165</v>
      </c>
      <c r="F93" s="12">
        <f t="shared" si="1"/>
        <v>11027551000165</v>
      </c>
      <c r="G93" s="67" t="s">
        <v>216</v>
      </c>
      <c r="H93" s="19">
        <v>3920</v>
      </c>
      <c r="I93" s="20" t="s">
        <v>132</v>
      </c>
      <c r="J93" s="23">
        <v>45754</v>
      </c>
      <c r="K93" s="19">
        <v>3</v>
      </c>
      <c r="L93" s="21">
        <v>7796.28</v>
      </c>
      <c r="M93" s="21">
        <v>0</v>
      </c>
      <c r="N93" s="21">
        <v>0</v>
      </c>
      <c r="O93" s="21">
        <v>7796.28</v>
      </c>
      <c r="P93" s="23">
        <v>45755</v>
      </c>
      <c r="Q93" s="25">
        <v>2156</v>
      </c>
      <c r="R93" s="68">
        <v>7796.2800000000007</v>
      </c>
      <c r="S93" s="68">
        <v>374.22</v>
      </c>
      <c r="T93" s="68">
        <v>7422.06</v>
      </c>
      <c r="U93" s="51"/>
      <c r="V93" s="46" t="str">
        <f>VLOOKUP(H93,'CATEGORIZAÇÃO PARA PUBLICAÇÃO'!$A$1:$C$103,3,FALSE)</f>
        <v>LOCAÇÕES</v>
      </c>
    </row>
    <row r="94" spans="1:22" s="13" customFormat="1" ht="72" hidden="1" customHeight="1" x14ac:dyDescent="0.25">
      <c r="A94" s="50">
        <v>1441</v>
      </c>
      <c r="B94" s="19">
        <v>1440011</v>
      </c>
      <c r="C94" s="19" t="s">
        <v>603</v>
      </c>
      <c r="D94" s="19" t="s">
        <v>667</v>
      </c>
      <c r="E94" s="66">
        <v>34028316001509</v>
      </c>
      <c r="F94" s="12">
        <f t="shared" si="1"/>
        <v>34028316001509</v>
      </c>
      <c r="G94" s="67" t="s">
        <v>208</v>
      </c>
      <c r="H94" s="19">
        <v>3915</v>
      </c>
      <c r="I94" s="20" t="s">
        <v>234</v>
      </c>
      <c r="J94" s="23">
        <v>45754</v>
      </c>
      <c r="K94" s="19">
        <v>4</v>
      </c>
      <c r="L94" s="21">
        <v>22427.94</v>
      </c>
      <c r="M94" s="21">
        <v>0</v>
      </c>
      <c r="N94" s="21">
        <v>0</v>
      </c>
      <c r="O94" s="21">
        <v>22427.94</v>
      </c>
      <c r="P94" s="23">
        <v>45755</v>
      </c>
      <c r="Q94" s="25">
        <v>2175</v>
      </c>
      <c r="R94" s="68">
        <v>22427.94</v>
      </c>
      <c r="S94" s="68">
        <v>0</v>
      </c>
      <c r="T94" s="68">
        <v>22427.94</v>
      </c>
      <c r="U94" s="51"/>
      <c r="V94" s="46" t="str">
        <f>VLOOKUP(H94,'CATEGORIZAÇÃO PARA PUBLICAÇÃO'!$A$1:$C$103,3,FALSE)</f>
        <v>PRESTAÇÃO DE SERVIÇOS</v>
      </c>
    </row>
    <row r="95" spans="1:22" s="13" customFormat="1" ht="72" hidden="1" customHeight="1" x14ac:dyDescent="0.25">
      <c r="A95" s="50">
        <v>1441</v>
      </c>
      <c r="B95" s="19">
        <v>1440011</v>
      </c>
      <c r="C95" s="19" t="s">
        <v>653</v>
      </c>
      <c r="D95" s="19" t="s">
        <v>667</v>
      </c>
      <c r="E95" s="66">
        <v>26136325000190</v>
      </c>
      <c r="F95" s="12">
        <f t="shared" si="1"/>
        <v>26136325000190</v>
      </c>
      <c r="G95" s="67" t="s">
        <v>284</v>
      </c>
      <c r="H95" s="19">
        <v>3920</v>
      </c>
      <c r="I95" s="20" t="s">
        <v>132</v>
      </c>
      <c r="J95" s="23">
        <v>45754</v>
      </c>
      <c r="K95" s="19">
        <v>3</v>
      </c>
      <c r="L95" s="21">
        <v>963.81</v>
      </c>
      <c r="M95" s="21">
        <v>48.19</v>
      </c>
      <c r="N95" s="21">
        <v>0</v>
      </c>
      <c r="O95" s="21">
        <v>915.61999999999989</v>
      </c>
      <c r="P95" s="23">
        <v>45755</v>
      </c>
      <c r="Q95" s="25">
        <v>2161</v>
      </c>
      <c r="R95" s="68">
        <v>915.62</v>
      </c>
      <c r="S95" s="68">
        <v>0</v>
      </c>
      <c r="T95" s="68">
        <v>915.62</v>
      </c>
      <c r="U95" s="51"/>
      <c r="V95" s="46" t="str">
        <f>VLOOKUP(H95,'CATEGORIZAÇÃO PARA PUBLICAÇÃO'!$A$1:$C$103,3,FALSE)</f>
        <v>LOCAÇÕES</v>
      </c>
    </row>
    <row r="96" spans="1:22" s="13" customFormat="1" ht="72" hidden="1" customHeight="1" x14ac:dyDescent="0.25">
      <c r="A96" s="50">
        <v>1441</v>
      </c>
      <c r="B96" s="19">
        <v>1440011</v>
      </c>
      <c r="C96" s="19" t="s">
        <v>663</v>
      </c>
      <c r="D96" s="19" t="s">
        <v>667</v>
      </c>
      <c r="E96" s="66">
        <v>11568355000106</v>
      </c>
      <c r="F96" s="12">
        <f t="shared" si="1"/>
        <v>11568355000106</v>
      </c>
      <c r="G96" s="67" t="s">
        <v>253</v>
      </c>
      <c r="H96" s="19">
        <v>3904</v>
      </c>
      <c r="I96" s="20" t="s">
        <v>254</v>
      </c>
      <c r="J96" s="23">
        <v>45754</v>
      </c>
      <c r="K96" s="19">
        <v>4</v>
      </c>
      <c r="L96" s="21">
        <v>3145.94</v>
      </c>
      <c r="M96" s="21">
        <v>0</v>
      </c>
      <c r="N96" s="21">
        <v>0</v>
      </c>
      <c r="O96" s="21">
        <v>3145.94</v>
      </c>
      <c r="P96" s="23">
        <v>45755</v>
      </c>
      <c r="Q96" s="25">
        <v>2182</v>
      </c>
      <c r="R96" s="68">
        <v>3145.94</v>
      </c>
      <c r="S96" s="68">
        <v>0</v>
      </c>
      <c r="T96" s="68">
        <v>3145.94</v>
      </c>
      <c r="U96" s="51"/>
      <c r="V96" s="46" t="str">
        <f>VLOOKUP(H96,'CATEGORIZAÇÃO PARA PUBLICAÇÃO'!$A$1:$C$103,3,FALSE)</f>
        <v>PRESTAÇÃO DE SERVIÇOS</v>
      </c>
    </row>
    <row r="97" spans="1:22" s="13" customFormat="1" ht="72" hidden="1" customHeight="1" x14ac:dyDescent="0.25">
      <c r="A97" s="50">
        <v>1441</v>
      </c>
      <c r="B97" s="19">
        <v>1440011</v>
      </c>
      <c r="C97" s="19" t="s">
        <v>501</v>
      </c>
      <c r="D97" s="19" t="s">
        <v>667</v>
      </c>
      <c r="E97" s="66">
        <v>14408503649</v>
      </c>
      <c r="F97" s="12" t="str">
        <f t="shared" si="1"/>
        <v>144.***.***-49</v>
      </c>
      <c r="G97" s="67" t="s">
        <v>134</v>
      </c>
      <c r="H97" s="19">
        <v>3611</v>
      </c>
      <c r="I97" s="20" t="s">
        <v>132</v>
      </c>
      <c r="J97" s="23">
        <v>45754</v>
      </c>
      <c r="K97" s="19">
        <v>3</v>
      </c>
      <c r="L97" s="21">
        <v>6642.37</v>
      </c>
      <c r="M97" s="21">
        <v>0</v>
      </c>
      <c r="N97" s="21">
        <v>0</v>
      </c>
      <c r="O97" s="21">
        <v>6642.37</v>
      </c>
      <c r="P97" s="23">
        <v>45756</v>
      </c>
      <c r="Q97" s="25">
        <v>2213</v>
      </c>
      <c r="R97" s="68">
        <v>6642.37</v>
      </c>
      <c r="S97" s="68">
        <v>775.33</v>
      </c>
      <c r="T97" s="68">
        <v>5867.04</v>
      </c>
      <c r="U97" s="51"/>
      <c r="V97" s="46" t="str">
        <f>VLOOKUP(H97,'CATEGORIZAÇÃO PARA PUBLICAÇÃO'!$A$1:$C$103,3,FALSE)</f>
        <v>LOCAÇÕES</v>
      </c>
    </row>
    <row r="98" spans="1:22" s="13" customFormat="1" ht="72" hidden="1" customHeight="1" x14ac:dyDescent="0.25">
      <c r="A98" s="50">
        <v>1441</v>
      </c>
      <c r="B98" s="19">
        <v>1440011</v>
      </c>
      <c r="C98" s="19" t="s">
        <v>504</v>
      </c>
      <c r="D98" s="19" t="s">
        <v>667</v>
      </c>
      <c r="E98" s="66">
        <v>66606667615</v>
      </c>
      <c r="F98" s="12" t="str">
        <f t="shared" si="1"/>
        <v>666.***.***-15</v>
      </c>
      <c r="G98" s="67" t="s">
        <v>137</v>
      </c>
      <c r="H98" s="19">
        <v>3611</v>
      </c>
      <c r="I98" s="20" t="s">
        <v>132</v>
      </c>
      <c r="J98" s="23">
        <v>45754</v>
      </c>
      <c r="K98" s="19">
        <v>3</v>
      </c>
      <c r="L98" s="21">
        <v>6859.35</v>
      </c>
      <c r="M98" s="21">
        <v>0</v>
      </c>
      <c r="N98" s="21">
        <v>0</v>
      </c>
      <c r="O98" s="21">
        <v>6859.35</v>
      </c>
      <c r="P98" s="23">
        <v>45756</v>
      </c>
      <c r="Q98" s="25">
        <v>2226</v>
      </c>
      <c r="R98" s="68">
        <v>6859.35</v>
      </c>
      <c r="S98" s="68">
        <v>835</v>
      </c>
      <c r="T98" s="68">
        <v>6024.35</v>
      </c>
      <c r="U98" s="51"/>
      <c r="V98" s="46" t="str">
        <f>VLOOKUP(H98,'CATEGORIZAÇÃO PARA PUBLICAÇÃO'!$A$1:$C$103,3,FALSE)</f>
        <v>LOCAÇÕES</v>
      </c>
    </row>
    <row r="99" spans="1:22" s="13" customFormat="1" ht="72" hidden="1" customHeight="1" x14ac:dyDescent="0.25">
      <c r="A99" s="50">
        <v>1441</v>
      </c>
      <c r="B99" s="19">
        <v>1440011</v>
      </c>
      <c r="C99" s="19" t="s">
        <v>505</v>
      </c>
      <c r="D99" s="19" t="s">
        <v>667</v>
      </c>
      <c r="E99" s="66">
        <v>9269157628</v>
      </c>
      <c r="F99" s="12" t="str">
        <f t="shared" si="1"/>
        <v>926.***.***-28</v>
      </c>
      <c r="G99" s="67" t="s">
        <v>138</v>
      </c>
      <c r="H99" s="19">
        <v>3611</v>
      </c>
      <c r="I99" s="20" t="s">
        <v>132</v>
      </c>
      <c r="J99" s="23">
        <v>45754</v>
      </c>
      <c r="K99" s="19">
        <v>3</v>
      </c>
      <c r="L99" s="21">
        <v>3831.81</v>
      </c>
      <c r="M99" s="21">
        <v>0</v>
      </c>
      <c r="N99" s="21">
        <v>0</v>
      </c>
      <c r="O99" s="21">
        <v>3831.81</v>
      </c>
      <c r="P99" s="23">
        <v>45756</v>
      </c>
      <c r="Q99" s="25">
        <v>2218</v>
      </c>
      <c r="R99" s="68">
        <v>3831.81</v>
      </c>
      <c r="S99" s="68">
        <v>108.61</v>
      </c>
      <c r="T99" s="68">
        <v>3723.2</v>
      </c>
      <c r="U99" s="51"/>
      <c r="V99" s="46" t="str">
        <f>VLOOKUP(H99,'CATEGORIZAÇÃO PARA PUBLICAÇÃO'!$A$1:$C$103,3,FALSE)</f>
        <v>LOCAÇÕES</v>
      </c>
    </row>
    <row r="100" spans="1:22" s="13" customFormat="1" ht="72" hidden="1" customHeight="1" x14ac:dyDescent="0.25">
      <c r="A100" s="50">
        <v>1441</v>
      </c>
      <c r="B100" s="19">
        <v>1440011</v>
      </c>
      <c r="C100" s="19" t="s">
        <v>517</v>
      </c>
      <c r="D100" s="19" t="s">
        <v>667</v>
      </c>
      <c r="E100" s="66">
        <v>73694126600</v>
      </c>
      <c r="F100" s="12" t="str">
        <f t="shared" si="1"/>
        <v>736.***.***-00</v>
      </c>
      <c r="G100" s="67" t="s">
        <v>150</v>
      </c>
      <c r="H100" s="19">
        <v>3611</v>
      </c>
      <c r="I100" s="20" t="s">
        <v>132</v>
      </c>
      <c r="J100" s="23">
        <v>45754</v>
      </c>
      <c r="K100" s="19">
        <v>3</v>
      </c>
      <c r="L100" s="21">
        <v>7660.1</v>
      </c>
      <c r="M100" s="21">
        <v>0</v>
      </c>
      <c r="N100" s="21">
        <v>0</v>
      </c>
      <c r="O100" s="21">
        <v>7660.1</v>
      </c>
      <c r="P100" s="23">
        <v>45756</v>
      </c>
      <c r="Q100" s="25">
        <v>2217</v>
      </c>
      <c r="R100" s="68">
        <v>7660.0999999999995</v>
      </c>
      <c r="S100" s="68">
        <v>1055.2</v>
      </c>
      <c r="T100" s="68">
        <v>6604.9</v>
      </c>
      <c r="U100" s="51"/>
      <c r="V100" s="46" t="str">
        <f>VLOOKUP(H100,'CATEGORIZAÇÃO PARA PUBLICAÇÃO'!$A$1:$C$103,3,FALSE)</f>
        <v>LOCAÇÕES</v>
      </c>
    </row>
    <row r="101" spans="1:22" s="13" customFormat="1" ht="72" hidden="1" customHeight="1" x14ac:dyDescent="0.25">
      <c r="A101" s="50">
        <v>1441</v>
      </c>
      <c r="B101" s="19">
        <v>1440011</v>
      </c>
      <c r="C101" s="19" t="s">
        <v>522</v>
      </c>
      <c r="D101" s="19" t="s">
        <v>667</v>
      </c>
      <c r="E101" s="66">
        <v>62895958653</v>
      </c>
      <c r="F101" s="12" t="str">
        <f t="shared" si="1"/>
        <v>628.***.***-53</v>
      </c>
      <c r="G101" s="67" t="s">
        <v>155</v>
      </c>
      <c r="H101" s="19">
        <v>3611</v>
      </c>
      <c r="I101" s="20" t="s">
        <v>132</v>
      </c>
      <c r="J101" s="23">
        <v>45754</v>
      </c>
      <c r="K101" s="19">
        <v>3</v>
      </c>
      <c r="L101" s="21">
        <v>1475.22</v>
      </c>
      <c r="M101" s="21">
        <v>0</v>
      </c>
      <c r="N101" s="21">
        <v>0</v>
      </c>
      <c r="O101" s="21">
        <v>1475.22</v>
      </c>
      <c r="P101" s="23">
        <v>45756</v>
      </c>
      <c r="Q101" s="25">
        <v>2220</v>
      </c>
      <c r="R101" s="68">
        <v>1475.22</v>
      </c>
      <c r="S101" s="68">
        <v>0</v>
      </c>
      <c r="T101" s="68">
        <v>1475.22</v>
      </c>
      <c r="U101" s="51"/>
      <c r="V101" s="46" t="str">
        <f>VLOOKUP(H101,'CATEGORIZAÇÃO PARA PUBLICAÇÃO'!$A$1:$C$103,3,FALSE)</f>
        <v>LOCAÇÕES</v>
      </c>
    </row>
    <row r="102" spans="1:22" s="13" customFormat="1" ht="72" hidden="1" customHeight="1" x14ac:dyDescent="0.25">
      <c r="A102" s="50">
        <v>1441</v>
      </c>
      <c r="B102" s="19">
        <v>1440011</v>
      </c>
      <c r="C102" s="19" t="s">
        <v>523</v>
      </c>
      <c r="D102" s="19" t="s">
        <v>667</v>
      </c>
      <c r="E102" s="66">
        <v>62897306653</v>
      </c>
      <c r="F102" s="12" t="str">
        <f t="shared" si="1"/>
        <v>628.***.***-53</v>
      </c>
      <c r="G102" s="67" t="s">
        <v>156</v>
      </c>
      <c r="H102" s="19">
        <v>3611</v>
      </c>
      <c r="I102" s="20" t="s">
        <v>132</v>
      </c>
      <c r="J102" s="23">
        <v>45754</v>
      </c>
      <c r="K102" s="19">
        <v>3</v>
      </c>
      <c r="L102" s="21">
        <v>1475.22</v>
      </c>
      <c r="M102" s="21">
        <v>0</v>
      </c>
      <c r="N102" s="21">
        <v>0</v>
      </c>
      <c r="O102" s="21">
        <v>1475.22</v>
      </c>
      <c r="P102" s="23">
        <v>45756</v>
      </c>
      <c r="Q102" s="25">
        <v>2207</v>
      </c>
      <c r="R102" s="68">
        <v>1475.22</v>
      </c>
      <c r="S102" s="68">
        <v>0</v>
      </c>
      <c r="T102" s="68">
        <v>1475.22</v>
      </c>
      <c r="U102" s="51"/>
      <c r="V102" s="46" t="str">
        <f>VLOOKUP(H102,'CATEGORIZAÇÃO PARA PUBLICAÇÃO'!$A$1:$C$103,3,FALSE)</f>
        <v>LOCAÇÕES</v>
      </c>
    </row>
    <row r="103" spans="1:22" s="13" customFormat="1" ht="72" hidden="1" customHeight="1" x14ac:dyDescent="0.25">
      <c r="A103" s="50">
        <v>1441</v>
      </c>
      <c r="B103" s="19">
        <v>1440011</v>
      </c>
      <c r="C103" s="19" t="s">
        <v>524</v>
      </c>
      <c r="D103" s="19" t="s">
        <v>667</v>
      </c>
      <c r="E103" s="66">
        <v>54565707691</v>
      </c>
      <c r="F103" s="12" t="str">
        <f t="shared" si="1"/>
        <v>545.***.***-91</v>
      </c>
      <c r="G103" s="67" t="s">
        <v>157</v>
      </c>
      <c r="H103" s="19">
        <v>3611</v>
      </c>
      <c r="I103" s="20" t="s">
        <v>132</v>
      </c>
      <c r="J103" s="23">
        <v>45754</v>
      </c>
      <c r="K103" s="19">
        <v>3</v>
      </c>
      <c r="L103" s="21">
        <v>1475.22</v>
      </c>
      <c r="M103" s="21">
        <v>0</v>
      </c>
      <c r="N103" s="21">
        <v>0</v>
      </c>
      <c r="O103" s="21">
        <v>1475.22</v>
      </c>
      <c r="P103" s="23">
        <v>45756</v>
      </c>
      <c r="Q103" s="25">
        <v>2209</v>
      </c>
      <c r="R103" s="68">
        <v>1475.22</v>
      </c>
      <c r="S103" s="68">
        <v>0</v>
      </c>
      <c r="T103" s="68">
        <v>1475.22</v>
      </c>
      <c r="U103" s="51"/>
      <c r="V103" s="46" t="str">
        <f>VLOOKUP(H103,'CATEGORIZAÇÃO PARA PUBLICAÇÃO'!$A$1:$C$103,3,FALSE)</f>
        <v>LOCAÇÕES</v>
      </c>
    </row>
    <row r="104" spans="1:22" s="13" customFormat="1" ht="72" hidden="1" customHeight="1" x14ac:dyDescent="0.25">
      <c r="A104" s="50">
        <v>1441</v>
      </c>
      <c r="B104" s="19">
        <v>1440011</v>
      </c>
      <c r="C104" s="19" t="s">
        <v>526</v>
      </c>
      <c r="D104" s="19" t="s">
        <v>667</v>
      </c>
      <c r="E104" s="66">
        <v>24046590653</v>
      </c>
      <c r="F104" s="12" t="str">
        <f t="shared" si="1"/>
        <v>240.***.***-53</v>
      </c>
      <c r="G104" s="67" t="s">
        <v>158</v>
      </c>
      <c r="H104" s="19">
        <v>3611</v>
      </c>
      <c r="I104" s="20" t="s">
        <v>132</v>
      </c>
      <c r="J104" s="23">
        <v>45754</v>
      </c>
      <c r="K104" s="19">
        <v>3</v>
      </c>
      <c r="L104" s="21">
        <v>6368.79</v>
      </c>
      <c r="M104" s="21">
        <v>0</v>
      </c>
      <c r="N104" s="21">
        <v>0</v>
      </c>
      <c r="O104" s="21">
        <v>6368.79</v>
      </c>
      <c r="P104" s="23">
        <v>45756</v>
      </c>
      <c r="Q104" s="25">
        <v>2199</v>
      </c>
      <c r="R104" s="68">
        <v>6368.79</v>
      </c>
      <c r="S104" s="68">
        <v>700.09</v>
      </c>
      <c r="T104" s="68">
        <v>5668.7</v>
      </c>
      <c r="U104" s="51"/>
      <c r="V104" s="46" t="str">
        <f>VLOOKUP(H104,'CATEGORIZAÇÃO PARA PUBLICAÇÃO'!$A$1:$C$103,3,FALSE)</f>
        <v>LOCAÇÕES</v>
      </c>
    </row>
    <row r="105" spans="1:22" s="13" customFormat="1" ht="72" hidden="1" customHeight="1" x14ac:dyDescent="0.25">
      <c r="A105" s="50">
        <v>1441</v>
      </c>
      <c r="B105" s="19">
        <v>1440011</v>
      </c>
      <c r="C105" s="19" t="s">
        <v>529</v>
      </c>
      <c r="D105" s="19" t="s">
        <v>667</v>
      </c>
      <c r="E105" s="66">
        <v>12104191653</v>
      </c>
      <c r="F105" s="12" t="str">
        <f t="shared" si="1"/>
        <v>121.***.***-53</v>
      </c>
      <c r="G105" s="67" t="s">
        <v>161</v>
      </c>
      <c r="H105" s="19">
        <v>3611</v>
      </c>
      <c r="I105" s="20" t="s">
        <v>132</v>
      </c>
      <c r="J105" s="23">
        <v>45754</v>
      </c>
      <c r="K105" s="19">
        <v>3</v>
      </c>
      <c r="L105" s="21">
        <v>12654.84</v>
      </c>
      <c r="M105" s="21">
        <v>0</v>
      </c>
      <c r="N105" s="21">
        <v>0</v>
      </c>
      <c r="O105" s="21">
        <v>12654.84</v>
      </c>
      <c r="P105" s="23">
        <v>45756</v>
      </c>
      <c r="Q105" s="25">
        <v>2223</v>
      </c>
      <c r="R105" s="68">
        <v>12654.84</v>
      </c>
      <c r="S105" s="68">
        <v>2428.7600000000002</v>
      </c>
      <c r="T105" s="68">
        <v>10226.08</v>
      </c>
      <c r="U105" s="51"/>
      <c r="V105" s="46" t="str">
        <f>VLOOKUP(H105,'CATEGORIZAÇÃO PARA PUBLICAÇÃO'!$A$1:$C$103,3,FALSE)</f>
        <v>LOCAÇÕES</v>
      </c>
    </row>
    <row r="106" spans="1:22" s="13" customFormat="1" ht="72" hidden="1" customHeight="1" x14ac:dyDescent="0.25">
      <c r="A106" s="50">
        <v>1441</v>
      </c>
      <c r="B106" s="19">
        <v>1440011</v>
      </c>
      <c r="C106" s="19" t="s">
        <v>532</v>
      </c>
      <c r="D106" s="19" t="s">
        <v>667</v>
      </c>
      <c r="E106" s="66">
        <v>58352910604</v>
      </c>
      <c r="F106" s="12" t="str">
        <f t="shared" si="1"/>
        <v>583.***.***-04</v>
      </c>
      <c r="G106" s="67" t="s">
        <v>164</v>
      </c>
      <c r="H106" s="19">
        <v>3611</v>
      </c>
      <c r="I106" s="20" t="s">
        <v>132</v>
      </c>
      <c r="J106" s="23">
        <v>45754</v>
      </c>
      <c r="K106" s="19">
        <v>3</v>
      </c>
      <c r="L106" s="21">
        <v>6642.37</v>
      </c>
      <c r="M106" s="21">
        <v>0</v>
      </c>
      <c r="N106" s="21">
        <v>0</v>
      </c>
      <c r="O106" s="21">
        <v>6642.37</v>
      </c>
      <c r="P106" s="23">
        <v>45756</v>
      </c>
      <c r="Q106" s="25">
        <v>2214</v>
      </c>
      <c r="R106" s="68">
        <v>6642.37</v>
      </c>
      <c r="S106" s="68">
        <v>775.33</v>
      </c>
      <c r="T106" s="68">
        <v>5867.04</v>
      </c>
      <c r="U106" s="51"/>
      <c r="V106" s="46" t="str">
        <f>VLOOKUP(H106,'CATEGORIZAÇÃO PARA PUBLICAÇÃO'!$A$1:$C$103,3,FALSE)</f>
        <v>LOCAÇÕES</v>
      </c>
    </row>
    <row r="107" spans="1:22" s="13" customFormat="1" ht="72" hidden="1" customHeight="1" x14ac:dyDescent="0.25">
      <c r="A107" s="50">
        <v>1441</v>
      </c>
      <c r="B107" s="19">
        <v>1440011</v>
      </c>
      <c r="C107" s="19" t="s">
        <v>534</v>
      </c>
      <c r="D107" s="19" t="s">
        <v>667</v>
      </c>
      <c r="E107" s="66">
        <v>96572523691</v>
      </c>
      <c r="F107" s="12" t="str">
        <f t="shared" si="1"/>
        <v>965.***.***-91</v>
      </c>
      <c r="G107" s="67" t="s">
        <v>166</v>
      </c>
      <c r="H107" s="19">
        <v>3611</v>
      </c>
      <c r="I107" s="20" t="s">
        <v>132</v>
      </c>
      <c r="J107" s="23">
        <v>45754</v>
      </c>
      <c r="K107" s="19">
        <v>3</v>
      </c>
      <c r="L107" s="21">
        <v>9223.33</v>
      </c>
      <c r="M107" s="21">
        <v>0</v>
      </c>
      <c r="N107" s="21">
        <v>0</v>
      </c>
      <c r="O107" s="21">
        <v>9223.33</v>
      </c>
      <c r="P107" s="23">
        <v>45756</v>
      </c>
      <c r="Q107" s="25">
        <v>2211</v>
      </c>
      <c r="R107" s="68">
        <v>9223.33</v>
      </c>
      <c r="S107" s="68">
        <v>1485.09</v>
      </c>
      <c r="T107" s="68">
        <v>7738.24</v>
      </c>
      <c r="U107" s="51"/>
      <c r="V107" s="46" t="str">
        <f>VLOOKUP(H107,'CATEGORIZAÇÃO PARA PUBLICAÇÃO'!$A$1:$C$103,3,FALSE)</f>
        <v>LOCAÇÕES</v>
      </c>
    </row>
    <row r="108" spans="1:22" s="13" customFormat="1" ht="72" hidden="1" customHeight="1" x14ac:dyDescent="0.25">
      <c r="A108" s="50">
        <v>1441</v>
      </c>
      <c r="B108" s="19">
        <v>1440011</v>
      </c>
      <c r="C108" s="19" t="s">
        <v>535</v>
      </c>
      <c r="D108" s="19" t="s">
        <v>667</v>
      </c>
      <c r="E108" s="66">
        <v>16618025672</v>
      </c>
      <c r="F108" s="12" t="str">
        <f t="shared" si="1"/>
        <v>166.***.***-72</v>
      </c>
      <c r="G108" s="67" t="s">
        <v>167</v>
      </c>
      <c r="H108" s="19">
        <v>3611</v>
      </c>
      <c r="I108" s="20" t="s">
        <v>132</v>
      </c>
      <c r="J108" s="23">
        <v>45754</v>
      </c>
      <c r="K108" s="19">
        <v>3</v>
      </c>
      <c r="L108" s="21">
        <v>3518.27</v>
      </c>
      <c r="M108" s="21">
        <v>0</v>
      </c>
      <c r="N108" s="21">
        <v>0</v>
      </c>
      <c r="O108" s="21">
        <v>3518.27</v>
      </c>
      <c r="P108" s="23">
        <v>45756</v>
      </c>
      <c r="Q108" s="25">
        <v>2202</v>
      </c>
      <c r="R108" s="68">
        <v>3518.27</v>
      </c>
      <c r="S108" s="68">
        <v>61.58</v>
      </c>
      <c r="T108" s="68">
        <v>3456.69</v>
      </c>
      <c r="U108" s="51"/>
      <c r="V108" s="46" t="str">
        <f>VLOOKUP(H108,'CATEGORIZAÇÃO PARA PUBLICAÇÃO'!$A$1:$C$103,3,FALSE)</f>
        <v>LOCAÇÕES</v>
      </c>
    </row>
    <row r="109" spans="1:22" s="13" customFormat="1" ht="72" hidden="1" customHeight="1" x14ac:dyDescent="0.25">
      <c r="A109" s="50">
        <v>1441</v>
      </c>
      <c r="B109" s="19">
        <v>1440011</v>
      </c>
      <c r="C109" s="19" t="s">
        <v>536</v>
      </c>
      <c r="D109" s="19" t="s">
        <v>667</v>
      </c>
      <c r="E109" s="66">
        <v>56445180604</v>
      </c>
      <c r="F109" s="12" t="str">
        <f t="shared" si="1"/>
        <v>564.***.***-04</v>
      </c>
      <c r="G109" s="67" t="s">
        <v>168</v>
      </c>
      <c r="H109" s="19">
        <v>3611</v>
      </c>
      <c r="I109" s="20" t="s">
        <v>132</v>
      </c>
      <c r="J109" s="23">
        <v>45754</v>
      </c>
      <c r="K109" s="19">
        <v>3</v>
      </c>
      <c r="L109" s="21">
        <v>3193.84</v>
      </c>
      <c r="M109" s="21">
        <v>0</v>
      </c>
      <c r="N109" s="21">
        <v>0</v>
      </c>
      <c r="O109" s="21">
        <v>3193.84</v>
      </c>
      <c r="P109" s="23">
        <v>45756</v>
      </c>
      <c r="Q109" s="25">
        <v>2222</v>
      </c>
      <c r="R109" s="68">
        <v>3193.84</v>
      </c>
      <c r="S109" s="68">
        <v>27.73</v>
      </c>
      <c r="T109" s="68">
        <v>3166.11</v>
      </c>
      <c r="U109" s="51"/>
      <c r="V109" s="46" t="str">
        <f>VLOOKUP(H109,'CATEGORIZAÇÃO PARA PUBLICAÇÃO'!$A$1:$C$103,3,FALSE)</f>
        <v>LOCAÇÕES</v>
      </c>
    </row>
    <row r="110" spans="1:22" s="13" customFormat="1" ht="72" hidden="1" customHeight="1" x14ac:dyDescent="0.25">
      <c r="A110" s="50">
        <v>1441</v>
      </c>
      <c r="B110" s="19">
        <v>1440011</v>
      </c>
      <c r="C110" s="19" t="s">
        <v>542</v>
      </c>
      <c r="D110" s="19" t="s">
        <v>667</v>
      </c>
      <c r="E110" s="66">
        <v>20660570610</v>
      </c>
      <c r="F110" s="12" t="str">
        <f t="shared" si="1"/>
        <v>206.***.***-10</v>
      </c>
      <c r="G110" s="67" t="s">
        <v>174</v>
      </c>
      <c r="H110" s="19">
        <v>3611</v>
      </c>
      <c r="I110" s="20" t="s">
        <v>132</v>
      </c>
      <c r="J110" s="23">
        <v>45754</v>
      </c>
      <c r="K110" s="19">
        <v>3</v>
      </c>
      <c r="L110" s="21">
        <v>13040.43</v>
      </c>
      <c r="M110" s="21">
        <v>0</v>
      </c>
      <c r="N110" s="21">
        <v>0</v>
      </c>
      <c r="O110" s="21">
        <v>13040.43</v>
      </c>
      <c r="P110" s="23">
        <v>45756</v>
      </c>
      <c r="Q110" s="25">
        <v>2221</v>
      </c>
      <c r="R110" s="68">
        <v>13040.43</v>
      </c>
      <c r="S110" s="68">
        <v>2534.79</v>
      </c>
      <c r="T110" s="68">
        <v>10505.64</v>
      </c>
      <c r="U110" s="51"/>
      <c r="V110" s="46" t="str">
        <f>VLOOKUP(H110,'CATEGORIZAÇÃO PARA PUBLICAÇÃO'!$A$1:$C$103,3,FALSE)</f>
        <v>LOCAÇÕES</v>
      </c>
    </row>
    <row r="111" spans="1:22" s="13" customFormat="1" ht="72" hidden="1" customHeight="1" x14ac:dyDescent="0.25">
      <c r="A111" s="50">
        <v>1441</v>
      </c>
      <c r="B111" s="19">
        <v>1440011</v>
      </c>
      <c r="C111" s="19" t="s">
        <v>572</v>
      </c>
      <c r="D111" s="19" t="s">
        <v>667</v>
      </c>
      <c r="E111" s="66">
        <v>54710693668</v>
      </c>
      <c r="F111" s="12" t="str">
        <f t="shared" si="1"/>
        <v>547.***.***-68</v>
      </c>
      <c r="G111" s="67" t="s">
        <v>200</v>
      </c>
      <c r="H111" s="19">
        <v>3611</v>
      </c>
      <c r="I111" s="20" t="s">
        <v>132</v>
      </c>
      <c r="J111" s="23">
        <v>45754</v>
      </c>
      <c r="K111" s="19">
        <v>3</v>
      </c>
      <c r="L111" s="21">
        <v>9084.23</v>
      </c>
      <c r="M111" s="21">
        <v>0</v>
      </c>
      <c r="N111" s="21">
        <v>0</v>
      </c>
      <c r="O111" s="21">
        <v>9084.23</v>
      </c>
      <c r="P111" s="23">
        <v>45756</v>
      </c>
      <c r="Q111" s="25">
        <v>2198</v>
      </c>
      <c r="R111" s="68">
        <v>9084.23</v>
      </c>
      <c r="S111" s="68">
        <v>1446.84</v>
      </c>
      <c r="T111" s="68">
        <v>7637.39</v>
      </c>
      <c r="U111" s="51"/>
      <c r="V111" s="46" t="str">
        <f>VLOOKUP(H111,'CATEGORIZAÇÃO PARA PUBLICAÇÃO'!$A$1:$C$103,3,FALSE)</f>
        <v>LOCAÇÕES</v>
      </c>
    </row>
    <row r="112" spans="1:22" s="13" customFormat="1" ht="72" hidden="1" customHeight="1" x14ac:dyDescent="0.25">
      <c r="A112" s="50">
        <v>1441</v>
      </c>
      <c r="B112" s="19">
        <v>1440011</v>
      </c>
      <c r="C112" s="19" t="s">
        <v>576</v>
      </c>
      <c r="D112" s="19" t="s">
        <v>667</v>
      </c>
      <c r="E112" s="66">
        <v>87992400763</v>
      </c>
      <c r="F112" s="12" t="str">
        <f t="shared" si="1"/>
        <v>879.***.***-63</v>
      </c>
      <c r="G112" s="67" t="s">
        <v>204</v>
      </c>
      <c r="H112" s="19">
        <v>3611</v>
      </c>
      <c r="I112" s="20" t="s">
        <v>132</v>
      </c>
      <c r="J112" s="23">
        <v>45754</v>
      </c>
      <c r="K112" s="19">
        <v>3</v>
      </c>
      <c r="L112" s="21">
        <v>8404.11</v>
      </c>
      <c r="M112" s="21">
        <v>0</v>
      </c>
      <c r="N112" s="21">
        <v>0</v>
      </c>
      <c r="O112" s="21">
        <v>8404.11</v>
      </c>
      <c r="P112" s="23">
        <v>45756</v>
      </c>
      <c r="Q112" s="25">
        <v>2219</v>
      </c>
      <c r="R112" s="68">
        <v>8404.11</v>
      </c>
      <c r="S112" s="68">
        <v>1259.81</v>
      </c>
      <c r="T112" s="68">
        <v>7144.3</v>
      </c>
      <c r="U112" s="51"/>
      <c r="V112" s="46" t="str">
        <f>VLOOKUP(H112,'CATEGORIZAÇÃO PARA PUBLICAÇÃO'!$A$1:$C$103,3,FALSE)</f>
        <v>LOCAÇÕES</v>
      </c>
    </row>
    <row r="113" spans="1:22" s="13" customFormat="1" ht="72" hidden="1" customHeight="1" x14ac:dyDescent="0.25">
      <c r="A113" s="50">
        <v>1441</v>
      </c>
      <c r="B113" s="19">
        <v>1440011</v>
      </c>
      <c r="C113" s="19" t="s">
        <v>577</v>
      </c>
      <c r="D113" s="19" t="s">
        <v>667</v>
      </c>
      <c r="E113" s="66">
        <v>51801027668</v>
      </c>
      <c r="F113" s="12" t="str">
        <f t="shared" si="1"/>
        <v>518.***.***-68</v>
      </c>
      <c r="G113" s="67" t="s">
        <v>205</v>
      </c>
      <c r="H113" s="19">
        <v>3611</v>
      </c>
      <c r="I113" s="20" t="s">
        <v>132</v>
      </c>
      <c r="J113" s="23">
        <v>45754</v>
      </c>
      <c r="K113" s="19">
        <v>3</v>
      </c>
      <c r="L113" s="21">
        <v>5172.8</v>
      </c>
      <c r="M113" s="21">
        <v>0</v>
      </c>
      <c r="N113" s="21">
        <v>0</v>
      </c>
      <c r="O113" s="21">
        <v>5172.8</v>
      </c>
      <c r="P113" s="23">
        <v>45756</v>
      </c>
      <c r="Q113" s="25">
        <v>2215</v>
      </c>
      <c r="R113" s="68">
        <v>5172.8</v>
      </c>
      <c r="S113" s="68">
        <v>374.03</v>
      </c>
      <c r="T113" s="68">
        <v>4798.7700000000004</v>
      </c>
      <c r="U113" s="51"/>
      <c r="V113" s="46" t="str">
        <f>VLOOKUP(H113,'CATEGORIZAÇÃO PARA PUBLICAÇÃO'!$A$1:$C$103,3,FALSE)</f>
        <v>LOCAÇÕES</v>
      </c>
    </row>
    <row r="114" spans="1:22" s="13" customFormat="1" ht="72" hidden="1" customHeight="1" x14ac:dyDescent="0.25">
      <c r="A114" s="50">
        <v>1441</v>
      </c>
      <c r="B114" s="19">
        <v>1440011</v>
      </c>
      <c r="C114" s="19" t="s">
        <v>579</v>
      </c>
      <c r="D114" s="19" t="s">
        <v>667</v>
      </c>
      <c r="E114" s="66">
        <v>95644954668</v>
      </c>
      <c r="F114" s="12" t="str">
        <f t="shared" si="1"/>
        <v>956.***.***-68</v>
      </c>
      <c r="G114" s="67" t="s">
        <v>207</v>
      </c>
      <c r="H114" s="19">
        <v>3611</v>
      </c>
      <c r="I114" s="20" t="s">
        <v>132</v>
      </c>
      <c r="J114" s="23">
        <v>45754</v>
      </c>
      <c r="K114" s="19">
        <v>3</v>
      </c>
      <c r="L114" s="21">
        <v>9466.58</v>
      </c>
      <c r="M114" s="21">
        <v>0</v>
      </c>
      <c r="N114" s="21">
        <v>0</v>
      </c>
      <c r="O114" s="21">
        <v>9466.58</v>
      </c>
      <c r="P114" s="23">
        <v>45756</v>
      </c>
      <c r="Q114" s="25">
        <v>2225</v>
      </c>
      <c r="R114" s="68">
        <v>9466.58</v>
      </c>
      <c r="S114" s="68">
        <v>1551.98</v>
      </c>
      <c r="T114" s="68">
        <v>7914.6</v>
      </c>
      <c r="U114" s="51"/>
      <c r="V114" s="46" t="str">
        <f>VLOOKUP(H114,'CATEGORIZAÇÃO PARA PUBLICAÇÃO'!$A$1:$C$103,3,FALSE)</f>
        <v>LOCAÇÕES</v>
      </c>
    </row>
    <row r="115" spans="1:22" s="13" customFormat="1" ht="252" hidden="1" x14ac:dyDescent="0.25">
      <c r="A115" s="50">
        <v>1441</v>
      </c>
      <c r="B115" s="19">
        <v>1440011</v>
      </c>
      <c r="C115" s="19" t="s">
        <v>520</v>
      </c>
      <c r="D115" s="19" t="s">
        <v>667</v>
      </c>
      <c r="E115" s="66">
        <v>76809528920</v>
      </c>
      <c r="F115" s="12" t="str">
        <f t="shared" si="1"/>
        <v>768.***.***-20</v>
      </c>
      <c r="G115" s="67" t="s">
        <v>153</v>
      </c>
      <c r="H115" s="19">
        <v>3611</v>
      </c>
      <c r="I115" s="20" t="s">
        <v>132</v>
      </c>
      <c r="J115" s="23">
        <v>45754</v>
      </c>
      <c r="K115" s="19">
        <v>3</v>
      </c>
      <c r="L115" s="21">
        <v>1166.21</v>
      </c>
      <c r="M115" s="21">
        <v>0</v>
      </c>
      <c r="N115" s="21">
        <v>0</v>
      </c>
      <c r="O115" s="21">
        <v>1166.21</v>
      </c>
      <c r="P115" s="23">
        <v>45769</v>
      </c>
      <c r="Q115" s="25">
        <v>2465</v>
      </c>
      <c r="R115" s="68">
        <v>1166.21</v>
      </c>
      <c r="S115" s="68">
        <v>0</v>
      </c>
      <c r="T115" s="68">
        <v>1166.21</v>
      </c>
      <c r="U115" s="51" t="s">
        <v>669</v>
      </c>
      <c r="V115" s="46" t="str">
        <f>VLOOKUP(H115,'CATEGORIZAÇÃO PARA PUBLICAÇÃO'!$A$1:$C$103,3,FALSE)</f>
        <v>LOCAÇÕES</v>
      </c>
    </row>
    <row r="116" spans="1:22" s="13" customFormat="1" ht="72" hidden="1" customHeight="1" x14ac:dyDescent="0.25">
      <c r="A116" s="50">
        <v>1441</v>
      </c>
      <c r="B116" s="19">
        <v>1440011</v>
      </c>
      <c r="C116" s="19" t="s">
        <v>582</v>
      </c>
      <c r="D116" s="19" t="s">
        <v>667</v>
      </c>
      <c r="E116" s="66">
        <v>23732170000166</v>
      </c>
      <c r="F116" s="12">
        <f t="shared" si="1"/>
        <v>23732170000166</v>
      </c>
      <c r="G116" s="67" t="s">
        <v>211</v>
      </c>
      <c r="H116" s="19">
        <v>3920</v>
      </c>
      <c r="I116" s="20" t="s">
        <v>132</v>
      </c>
      <c r="J116" s="23">
        <v>45755</v>
      </c>
      <c r="K116" s="19">
        <v>3</v>
      </c>
      <c r="L116" s="21">
        <v>16007.38</v>
      </c>
      <c r="M116" s="21">
        <v>0</v>
      </c>
      <c r="N116" s="21">
        <v>0</v>
      </c>
      <c r="O116" s="21">
        <v>16007.38</v>
      </c>
      <c r="P116" s="23">
        <v>45755</v>
      </c>
      <c r="Q116" s="25">
        <v>2158</v>
      </c>
      <c r="R116" s="68">
        <v>16007.380000000001</v>
      </c>
      <c r="S116" s="68">
        <v>768.35</v>
      </c>
      <c r="T116" s="68">
        <v>15239.03</v>
      </c>
      <c r="U116" s="51"/>
      <c r="V116" s="46" t="str">
        <f>VLOOKUP(H116,'CATEGORIZAÇÃO PARA PUBLICAÇÃO'!$A$1:$C$103,3,FALSE)</f>
        <v>LOCAÇÕES</v>
      </c>
    </row>
    <row r="117" spans="1:22" s="13" customFormat="1" ht="72" hidden="1" customHeight="1" x14ac:dyDescent="0.25">
      <c r="A117" s="50">
        <v>1441</v>
      </c>
      <c r="B117" s="19">
        <v>1440011</v>
      </c>
      <c r="C117" s="19" t="s">
        <v>642</v>
      </c>
      <c r="D117" s="19" t="s">
        <v>667</v>
      </c>
      <c r="E117" s="66">
        <v>9256973000160</v>
      </c>
      <c r="F117" s="12">
        <f t="shared" si="1"/>
        <v>9256973000160</v>
      </c>
      <c r="G117" s="67" t="s">
        <v>272</v>
      </c>
      <c r="H117" s="19">
        <v>3920</v>
      </c>
      <c r="I117" s="20" t="s">
        <v>132</v>
      </c>
      <c r="J117" s="23">
        <v>45755</v>
      </c>
      <c r="K117" s="19">
        <v>3</v>
      </c>
      <c r="L117" s="21">
        <v>10084.379999999999</v>
      </c>
      <c r="M117" s="21">
        <v>0</v>
      </c>
      <c r="N117" s="21">
        <v>0</v>
      </c>
      <c r="O117" s="21">
        <v>10084.379999999999</v>
      </c>
      <c r="P117" s="23">
        <v>45755</v>
      </c>
      <c r="Q117" s="25">
        <v>2160</v>
      </c>
      <c r="R117" s="68">
        <v>10084.379999999999</v>
      </c>
      <c r="S117" s="68">
        <v>484.05</v>
      </c>
      <c r="T117" s="68">
        <v>9600.33</v>
      </c>
      <c r="U117" s="51"/>
      <c r="V117" s="46" t="str">
        <f>VLOOKUP(H117,'CATEGORIZAÇÃO PARA PUBLICAÇÃO'!$A$1:$C$103,3,FALSE)</f>
        <v>LOCAÇÕES</v>
      </c>
    </row>
    <row r="118" spans="1:22" s="13" customFormat="1" ht="72" hidden="1" customHeight="1" x14ac:dyDescent="0.25">
      <c r="A118" s="50">
        <v>1441</v>
      </c>
      <c r="B118" s="19">
        <v>1440011</v>
      </c>
      <c r="C118" s="19" t="s">
        <v>644</v>
      </c>
      <c r="D118" s="19" t="s">
        <v>667</v>
      </c>
      <c r="E118" s="66">
        <v>29315416000180</v>
      </c>
      <c r="F118" s="12">
        <f t="shared" si="1"/>
        <v>29315416000180</v>
      </c>
      <c r="G118" s="67" t="s">
        <v>274</v>
      </c>
      <c r="H118" s="19">
        <v>3920</v>
      </c>
      <c r="I118" s="20" t="s">
        <v>132</v>
      </c>
      <c r="J118" s="23">
        <v>45755</v>
      </c>
      <c r="K118" s="19">
        <v>3</v>
      </c>
      <c r="L118" s="21">
        <v>2532.1799999999998</v>
      </c>
      <c r="M118" s="21">
        <v>0</v>
      </c>
      <c r="N118" s="21">
        <v>0</v>
      </c>
      <c r="O118" s="21">
        <v>2532.1799999999998</v>
      </c>
      <c r="P118" s="23">
        <v>45755</v>
      </c>
      <c r="Q118" s="25">
        <v>2180</v>
      </c>
      <c r="R118" s="68">
        <v>2532.1799999999998</v>
      </c>
      <c r="S118" s="68">
        <v>121.54</v>
      </c>
      <c r="T118" s="68">
        <v>2410.64</v>
      </c>
      <c r="U118" s="51"/>
      <c r="V118" s="46" t="str">
        <f>VLOOKUP(H118,'CATEGORIZAÇÃO PARA PUBLICAÇÃO'!$A$1:$C$103,3,FALSE)</f>
        <v>LOCAÇÕES</v>
      </c>
    </row>
    <row r="119" spans="1:22" s="13" customFormat="1" ht="72" customHeight="1" x14ac:dyDescent="0.25">
      <c r="A119" s="50">
        <v>1441</v>
      </c>
      <c r="B119" s="19">
        <v>1440005</v>
      </c>
      <c r="C119" s="19" t="s">
        <v>483</v>
      </c>
      <c r="D119" s="19" t="s">
        <v>667</v>
      </c>
      <c r="E119" s="66">
        <v>201182000169</v>
      </c>
      <c r="F119" s="12">
        <f t="shared" si="1"/>
        <v>201182000169</v>
      </c>
      <c r="G119" s="67" t="s">
        <v>105</v>
      </c>
      <c r="H119" s="19">
        <v>3008</v>
      </c>
      <c r="I119" s="20" t="s">
        <v>106</v>
      </c>
      <c r="J119" s="23">
        <v>45755</v>
      </c>
      <c r="K119" s="19">
        <v>3</v>
      </c>
      <c r="L119" s="21">
        <v>5237</v>
      </c>
      <c r="M119" s="21">
        <v>0</v>
      </c>
      <c r="N119" s="21">
        <v>0</v>
      </c>
      <c r="O119" s="21">
        <v>5237</v>
      </c>
      <c r="P119" s="23">
        <v>45756</v>
      </c>
      <c r="Q119" s="25">
        <v>93</v>
      </c>
      <c r="R119" s="68">
        <v>5237</v>
      </c>
      <c r="S119" s="68">
        <v>0</v>
      </c>
      <c r="T119" s="68">
        <v>5237</v>
      </c>
      <c r="U119" s="51"/>
      <c r="V119" s="46" t="str">
        <f>VLOOKUP(H119,'CATEGORIZAÇÃO PARA PUBLICAÇÃO'!$A$1:$C$103,3,FALSE)</f>
        <v>FORNECIMENTO DE BENS</v>
      </c>
    </row>
    <row r="120" spans="1:22" s="13" customFormat="1" ht="72" hidden="1" customHeight="1" x14ac:dyDescent="0.25">
      <c r="A120" s="50">
        <v>1441</v>
      </c>
      <c r="B120" s="19">
        <v>1440011</v>
      </c>
      <c r="C120" s="19" t="s">
        <v>497</v>
      </c>
      <c r="D120" s="19" t="s">
        <v>667</v>
      </c>
      <c r="E120" s="66">
        <v>22884260000100</v>
      </c>
      <c r="F120" s="12">
        <f t="shared" si="1"/>
        <v>22884260000100</v>
      </c>
      <c r="G120" s="67" t="s">
        <v>129</v>
      </c>
      <c r="H120" s="19">
        <v>3922</v>
      </c>
      <c r="I120" s="20" t="s">
        <v>60</v>
      </c>
      <c r="J120" s="23">
        <v>45755</v>
      </c>
      <c r="K120" s="19">
        <v>2</v>
      </c>
      <c r="L120" s="21">
        <v>8400</v>
      </c>
      <c r="M120" s="21">
        <v>0</v>
      </c>
      <c r="N120" s="21">
        <v>0</v>
      </c>
      <c r="O120" s="21">
        <v>8400</v>
      </c>
      <c r="P120" s="23">
        <v>45756</v>
      </c>
      <c r="Q120" s="25">
        <v>2242</v>
      </c>
      <c r="R120" s="68">
        <v>8400</v>
      </c>
      <c r="S120" s="68">
        <v>0</v>
      </c>
      <c r="T120" s="68">
        <v>8400</v>
      </c>
      <c r="U120" s="51"/>
      <c r="V120" s="46" t="str">
        <f>VLOOKUP(H120,'CATEGORIZAÇÃO PARA PUBLICAÇÃO'!$A$1:$C$103,3,FALSE)</f>
        <v>PRESTAÇÃO DE SERVIÇOS</v>
      </c>
    </row>
    <row r="121" spans="1:22" s="13" customFormat="1" ht="72" hidden="1" customHeight="1" x14ac:dyDescent="0.25">
      <c r="A121" s="50">
        <v>1441</v>
      </c>
      <c r="B121" s="19">
        <v>1440011</v>
      </c>
      <c r="C121" s="19" t="s">
        <v>498</v>
      </c>
      <c r="D121" s="19" t="s">
        <v>667</v>
      </c>
      <c r="E121" s="66">
        <v>22884260000100</v>
      </c>
      <c r="F121" s="12">
        <f t="shared" si="1"/>
        <v>22884260000100</v>
      </c>
      <c r="G121" s="67" t="s">
        <v>129</v>
      </c>
      <c r="H121" s="19">
        <v>3921</v>
      </c>
      <c r="I121" s="20" t="s">
        <v>130</v>
      </c>
      <c r="J121" s="23">
        <v>45755</v>
      </c>
      <c r="K121" s="19">
        <v>4</v>
      </c>
      <c r="L121" s="21">
        <v>73320</v>
      </c>
      <c r="M121" s="21">
        <v>4086</v>
      </c>
      <c r="N121" s="21">
        <v>0</v>
      </c>
      <c r="O121" s="21">
        <v>69234</v>
      </c>
      <c r="P121" s="23">
        <v>45756</v>
      </c>
      <c r="Q121" s="25">
        <v>2243</v>
      </c>
      <c r="R121" s="68">
        <v>69234</v>
      </c>
      <c r="S121" s="68">
        <v>0</v>
      </c>
      <c r="T121" s="68">
        <v>69234</v>
      </c>
      <c r="U121" s="51"/>
      <c r="V121" s="46" t="str">
        <f>VLOOKUP(H121,'CATEGORIZAÇÃO PARA PUBLICAÇÃO'!$A$1:$C$103,3,FALSE)</f>
        <v>PRESTAÇÃO DE SERVIÇOS</v>
      </c>
    </row>
    <row r="122" spans="1:22" s="13" customFormat="1" ht="72" hidden="1" customHeight="1" x14ac:dyDescent="0.25">
      <c r="A122" s="50">
        <v>1441</v>
      </c>
      <c r="B122" s="19">
        <v>1440011</v>
      </c>
      <c r="C122" s="19" t="s">
        <v>555</v>
      </c>
      <c r="D122" s="19" t="s">
        <v>667</v>
      </c>
      <c r="E122" s="66">
        <v>22884260000100</v>
      </c>
      <c r="F122" s="12">
        <f t="shared" si="1"/>
        <v>22884260000100</v>
      </c>
      <c r="G122" s="67" t="s">
        <v>129</v>
      </c>
      <c r="H122" s="19">
        <v>3921</v>
      </c>
      <c r="I122" s="20" t="s">
        <v>130</v>
      </c>
      <c r="J122" s="23">
        <v>45755</v>
      </c>
      <c r="K122" s="19">
        <v>3</v>
      </c>
      <c r="L122" s="21">
        <v>11005.5</v>
      </c>
      <c r="M122" s="21">
        <v>550.28</v>
      </c>
      <c r="N122" s="21">
        <v>0</v>
      </c>
      <c r="O122" s="21">
        <v>10455.219999999999</v>
      </c>
      <c r="P122" s="23">
        <v>45756</v>
      </c>
      <c r="Q122" s="25">
        <v>2245</v>
      </c>
      <c r="R122" s="68">
        <v>10455.219999999999</v>
      </c>
      <c r="S122" s="68">
        <v>0</v>
      </c>
      <c r="T122" s="68">
        <v>10455.219999999999</v>
      </c>
      <c r="U122" s="51"/>
      <c r="V122" s="46" t="str">
        <f>VLOOKUP(H122,'CATEGORIZAÇÃO PARA PUBLICAÇÃO'!$A$1:$C$103,3,FALSE)</f>
        <v>PRESTAÇÃO DE SERVIÇOS</v>
      </c>
    </row>
    <row r="123" spans="1:22" s="13" customFormat="1" ht="108" hidden="1" x14ac:dyDescent="0.25">
      <c r="A123" s="50">
        <v>1441</v>
      </c>
      <c r="B123" s="19">
        <v>1440011</v>
      </c>
      <c r="C123" s="19" t="s">
        <v>557</v>
      </c>
      <c r="D123" s="19" t="s">
        <v>667</v>
      </c>
      <c r="E123" s="66">
        <v>22884260000100</v>
      </c>
      <c r="F123" s="12">
        <f t="shared" si="1"/>
        <v>22884260000100</v>
      </c>
      <c r="G123" s="67" t="s">
        <v>129</v>
      </c>
      <c r="H123" s="19">
        <v>3921</v>
      </c>
      <c r="I123" s="20" t="s">
        <v>130</v>
      </c>
      <c r="J123" s="23">
        <v>45755</v>
      </c>
      <c r="K123" s="19" t="s">
        <v>473</v>
      </c>
      <c r="L123" s="21">
        <v>27168.030000000002</v>
      </c>
      <c r="M123" s="21">
        <v>1293.72</v>
      </c>
      <c r="N123" s="21">
        <v>1293.72</v>
      </c>
      <c r="O123" s="21">
        <v>24580.59</v>
      </c>
      <c r="P123" s="23">
        <v>45756</v>
      </c>
      <c r="Q123" s="25">
        <v>2247</v>
      </c>
      <c r="R123" s="68">
        <v>24580.59</v>
      </c>
      <c r="S123" s="68">
        <v>0</v>
      </c>
      <c r="T123" s="68">
        <v>24580.59</v>
      </c>
      <c r="U123" s="51" t="s">
        <v>474</v>
      </c>
      <c r="V123" s="46" t="str">
        <f>VLOOKUP(H123,'CATEGORIZAÇÃO PARA PUBLICAÇÃO'!$A$1:$C$103,3,FALSE)</f>
        <v>PRESTAÇÃO DE SERVIÇOS</v>
      </c>
    </row>
    <row r="124" spans="1:22" s="13" customFormat="1" ht="72" hidden="1" customHeight="1" x14ac:dyDescent="0.25">
      <c r="A124" s="50">
        <v>1441</v>
      </c>
      <c r="B124" s="19">
        <v>1440011</v>
      </c>
      <c r="C124" s="19" t="s">
        <v>564</v>
      </c>
      <c r="D124" s="19" t="s">
        <v>667</v>
      </c>
      <c r="E124" s="66">
        <v>59424451687</v>
      </c>
      <c r="F124" s="12" t="str">
        <f t="shared" si="1"/>
        <v>594.***.***-87</v>
      </c>
      <c r="G124" s="67" t="s">
        <v>195</v>
      </c>
      <c r="H124" s="19">
        <v>3611</v>
      </c>
      <c r="I124" s="20" t="s">
        <v>132</v>
      </c>
      <c r="J124" s="23">
        <v>45755</v>
      </c>
      <c r="K124" s="19">
        <v>3</v>
      </c>
      <c r="L124" s="21">
        <v>3094.88</v>
      </c>
      <c r="M124" s="21">
        <v>0</v>
      </c>
      <c r="N124" s="21">
        <v>0</v>
      </c>
      <c r="O124" s="21">
        <v>3094.88</v>
      </c>
      <c r="P124" s="23">
        <v>45756</v>
      </c>
      <c r="Q124" s="25">
        <v>2203</v>
      </c>
      <c r="R124" s="68">
        <v>3094.88</v>
      </c>
      <c r="S124" s="68">
        <v>20.309999999999999</v>
      </c>
      <c r="T124" s="68">
        <v>3074.57</v>
      </c>
      <c r="U124" s="51"/>
      <c r="V124" s="46" t="str">
        <f>VLOOKUP(H124,'CATEGORIZAÇÃO PARA PUBLICAÇÃO'!$A$1:$C$103,3,FALSE)</f>
        <v>LOCAÇÕES</v>
      </c>
    </row>
    <row r="125" spans="1:22" s="13" customFormat="1" ht="72" hidden="1" customHeight="1" x14ac:dyDescent="0.25">
      <c r="A125" s="50">
        <v>1441</v>
      </c>
      <c r="B125" s="19">
        <v>1440011</v>
      </c>
      <c r="C125" s="19" t="s">
        <v>565</v>
      </c>
      <c r="D125" s="19" t="s">
        <v>667</v>
      </c>
      <c r="E125" s="66">
        <v>10426962000160</v>
      </c>
      <c r="F125" s="12">
        <f t="shared" si="1"/>
        <v>10426962000160</v>
      </c>
      <c r="G125" s="67" t="s">
        <v>196</v>
      </c>
      <c r="H125" s="19">
        <v>3921</v>
      </c>
      <c r="I125" s="20" t="s">
        <v>130</v>
      </c>
      <c r="J125" s="23">
        <v>45755</v>
      </c>
      <c r="K125" s="19">
        <v>3</v>
      </c>
      <c r="L125" s="21">
        <v>15416.24</v>
      </c>
      <c r="M125" s="21">
        <v>636.69000000000005</v>
      </c>
      <c r="N125" s="21">
        <v>0</v>
      </c>
      <c r="O125" s="21">
        <v>14779.55</v>
      </c>
      <c r="P125" s="23">
        <v>45756</v>
      </c>
      <c r="Q125" s="25">
        <v>2255</v>
      </c>
      <c r="R125" s="68">
        <v>14779.55</v>
      </c>
      <c r="S125" s="68">
        <v>0</v>
      </c>
      <c r="T125" s="68">
        <v>14779.55</v>
      </c>
      <c r="U125" s="51"/>
      <c r="V125" s="46" t="str">
        <f>VLOOKUP(H125,'CATEGORIZAÇÃO PARA PUBLICAÇÃO'!$A$1:$C$103,3,FALSE)</f>
        <v>PRESTAÇÃO DE SERVIÇOS</v>
      </c>
    </row>
    <row r="126" spans="1:22" s="13" customFormat="1" ht="72" hidden="1" customHeight="1" x14ac:dyDescent="0.25">
      <c r="A126" s="50">
        <v>1441</v>
      </c>
      <c r="B126" s="19">
        <v>1440011</v>
      </c>
      <c r="C126" s="19" t="s">
        <v>566</v>
      </c>
      <c r="D126" s="19" t="s">
        <v>667</v>
      </c>
      <c r="E126" s="66">
        <v>84137207615</v>
      </c>
      <c r="F126" s="12" t="str">
        <f t="shared" si="1"/>
        <v>841.***.***-15</v>
      </c>
      <c r="G126" s="67" t="s">
        <v>197</v>
      </c>
      <c r="H126" s="19">
        <v>3611</v>
      </c>
      <c r="I126" s="20" t="s">
        <v>132</v>
      </c>
      <c r="J126" s="23">
        <v>45755</v>
      </c>
      <c r="K126" s="19">
        <v>3</v>
      </c>
      <c r="L126" s="21">
        <v>9099.81</v>
      </c>
      <c r="M126" s="21">
        <v>0</v>
      </c>
      <c r="N126" s="21">
        <v>0</v>
      </c>
      <c r="O126" s="21">
        <v>9099.81</v>
      </c>
      <c r="P126" s="23">
        <v>45756</v>
      </c>
      <c r="Q126" s="25">
        <v>2204</v>
      </c>
      <c r="R126" s="68">
        <v>9099.81</v>
      </c>
      <c r="S126" s="68">
        <v>1451.12</v>
      </c>
      <c r="T126" s="68">
        <v>7648.69</v>
      </c>
      <c r="U126" s="51"/>
      <c r="V126" s="46" t="str">
        <f>VLOOKUP(H126,'CATEGORIZAÇÃO PARA PUBLICAÇÃO'!$A$1:$C$103,3,FALSE)</f>
        <v>LOCAÇÕES</v>
      </c>
    </row>
    <row r="127" spans="1:22" s="13" customFormat="1" ht="72" hidden="1" customHeight="1" x14ac:dyDescent="0.25">
      <c r="A127" s="50">
        <v>1441</v>
      </c>
      <c r="B127" s="19">
        <v>1440011</v>
      </c>
      <c r="C127" s="19" t="s">
        <v>567</v>
      </c>
      <c r="D127" s="19" t="s">
        <v>667</v>
      </c>
      <c r="E127" s="66">
        <v>69209960653</v>
      </c>
      <c r="F127" s="12" t="str">
        <f t="shared" si="1"/>
        <v>692.***.***-53</v>
      </c>
      <c r="G127" s="67" t="s">
        <v>198</v>
      </c>
      <c r="H127" s="19">
        <v>3611</v>
      </c>
      <c r="I127" s="20" t="s">
        <v>132</v>
      </c>
      <c r="J127" s="23">
        <v>45755</v>
      </c>
      <c r="K127" s="19">
        <v>3</v>
      </c>
      <c r="L127" s="21">
        <v>2113.3200000000002</v>
      </c>
      <c r="M127" s="21">
        <v>0</v>
      </c>
      <c r="N127" s="21">
        <v>0</v>
      </c>
      <c r="O127" s="21">
        <v>2113.3200000000002</v>
      </c>
      <c r="P127" s="23">
        <v>45756</v>
      </c>
      <c r="Q127" s="25">
        <v>2206</v>
      </c>
      <c r="R127" s="68">
        <v>2113.3200000000002</v>
      </c>
      <c r="S127" s="68">
        <v>0</v>
      </c>
      <c r="T127" s="68">
        <v>2113.3200000000002</v>
      </c>
      <c r="U127" s="51"/>
      <c r="V127" s="46" t="str">
        <f>VLOOKUP(H127,'CATEGORIZAÇÃO PARA PUBLICAÇÃO'!$A$1:$C$103,3,FALSE)</f>
        <v>LOCAÇÕES</v>
      </c>
    </row>
    <row r="128" spans="1:22" s="13" customFormat="1" ht="72" hidden="1" customHeight="1" x14ac:dyDescent="0.25">
      <c r="A128" s="50">
        <v>1441</v>
      </c>
      <c r="B128" s="19">
        <v>1440011</v>
      </c>
      <c r="C128" s="19" t="s">
        <v>568</v>
      </c>
      <c r="D128" s="19" t="s">
        <v>667</v>
      </c>
      <c r="E128" s="66">
        <v>10426962000160</v>
      </c>
      <c r="F128" s="12">
        <f t="shared" si="1"/>
        <v>10426962000160</v>
      </c>
      <c r="G128" s="67" t="s">
        <v>196</v>
      </c>
      <c r="H128" s="19">
        <v>3921</v>
      </c>
      <c r="I128" s="20" t="s">
        <v>130</v>
      </c>
      <c r="J128" s="23">
        <v>45755</v>
      </c>
      <c r="K128" s="19">
        <v>3</v>
      </c>
      <c r="L128" s="21">
        <v>27057.45</v>
      </c>
      <c r="M128" s="21">
        <v>1117.47</v>
      </c>
      <c r="N128" s="21">
        <v>0</v>
      </c>
      <c r="O128" s="21">
        <v>25939.98</v>
      </c>
      <c r="P128" s="23">
        <v>45756</v>
      </c>
      <c r="Q128" s="25">
        <v>2251</v>
      </c>
      <c r="R128" s="68">
        <v>25939.98</v>
      </c>
      <c r="S128" s="68">
        <v>0</v>
      </c>
      <c r="T128" s="68">
        <v>25939.98</v>
      </c>
      <c r="U128" s="51"/>
      <c r="V128" s="46" t="str">
        <f>VLOOKUP(H128,'CATEGORIZAÇÃO PARA PUBLICAÇÃO'!$A$1:$C$103,3,FALSE)</f>
        <v>PRESTAÇÃO DE SERVIÇOS</v>
      </c>
    </row>
    <row r="129" spans="1:22" s="13" customFormat="1" ht="72" hidden="1" customHeight="1" x14ac:dyDescent="0.25">
      <c r="A129" s="50">
        <v>1441</v>
      </c>
      <c r="B129" s="19">
        <v>1440011</v>
      </c>
      <c r="C129" s="19" t="s">
        <v>570</v>
      </c>
      <c r="D129" s="19" t="s">
        <v>667</v>
      </c>
      <c r="E129" s="66">
        <v>10426962000160</v>
      </c>
      <c r="F129" s="12">
        <f t="shared" si="1"/>
        <v>10426962000160</v>
      </c>
      <c r="G129" s="67" t="s">
        <v>196</v>
      </c>
      <c r="H129" s="19">
        <v>3921</v>
      </c>
      <c r="I129" s="20" t="s">
        <v>130</v>
      </c>
      <c r="J129" s="23">
        <v>45755</v>
      </c>
      <c r="K129" s="19">
        <v>3</v>
      </c>
      <c r="L129" s="21">
        <v>1575</v>
      </c>
      <c r="M129" s="21">
        <v>65.05</v>
      </c>
      <c r="N129" s="21">
        <v>0</v>
      </c>
      <c r="O129" s="21">
        <v>1509.95</v>
      </c>
      <c r="P129" s="23">
        <v>45756</v>
      </c>
      <c r="Q129" s="25">
        <v>2253</v>
      </c>
      <c r="R129" s="68">
        <v>1509.95</v>
      </c>
      <c r="S129" s="68">
        <v>0</v>
      </c>
      <c r="T129" s="68">
        <v>1509.95</v>
      </c>
      <c r="U129" s="51"/>
      <c r="V129" s="46" t="str">
        <f>VLOOKUP(H129,'CATEGORIZAÇÃO PARA PUBLICAÇÃO'!$A$1:$C$103,3,FALSE)</f>
        <v>PRESTAÇÃO DE SERVIÇOS</v>
      </c>
    </row>
    <row r="130" spans="1:22" s="13" customFormat="1" ht="72" hidden="1" customHeight="1" x14ac:dyDescent="0.25">
      <c r="A130" s="50">
        <v>1441</v>
      </c>
      <c r="B130" s="19">
        <v>1440011</v>
      </c>
      <c r="C130" s="19" t="s">
        <v>571</v>
      </c>
      <c r="D130" s="19" t="s">
        <v>667</v>
      </c>
      <c r="E130" s="66">
        <v>10426962000160</v>
      </c>
      <c r="F130" s="12">
        <f t="shared" si="1"/>
        <v>10426962000160</v>
      </c>
      <c r="G130" s="67" t="s">
        <v>196</v>
      </c>
      <c r="H130" s="19">
        <v>3921</v>
      </c>
      <c r="I130" s="20" t="s">
        <v>130</v>
      </c>
      <c r="J130" s="23">
        <v>45755</v>
      </c>
      <c r="K130" s="19">
        <v>3</v>
      </c>
      <c r="L130" s="21">
        <v>410</v>
      </c>
      <c r="M130" s="21">
        <v>16.93</v>
      </c>
      <c r="N130" s="21">
        <v>0</v>
      </c>
      <c r="O130" s="21">
        <v>393.07</v>
      </c>
      <c r="P130" s="23">
        <v>45756</v>
      </c>
      <c r="Q130" s="25">
        <v>2249</v>
      </c>
      <c r="R130" s="68">
        <v>393.07</v>
      </c>
      <c r="S130" s="68">
        <v>0</v>
      </c>
      <c r="T130" s="68">
        <v>393.07</v>
      </c>
      <c r="U130" s="51"/>
      <c r="V130" s="46" t="str">
        <f>VLOOKUP(H130,'CATEGORIZAÇÃO PARA PUBLICAÇÃO'!$A$1:$C$103,3,FALSE)</f>
        <v>PRESTAÇÃO DE SERVIÇOS</v>
      </c>
    </row>
    <row r="131" spans="1:22" s="13" customFormat="1" ht="72" hidden="1" customHeight="1" x14ac:dyDescent="0.25">
      <c r="A131" s="50">
        <v>1441</v>
      </c>
      <c r="B131" s="19">
        <v>1440011</v>
      </c>
      <c r="C131" s="19" t="s">
        <v>575</v>
      </c>
      <c r="D131" s="19" t="s">
        <v>667</v>
      </c>
      <c r="E131" s="66">
        <v>3801004600</v>
      </c>
      <c r="F131" s="12" t="str">
        <f t="shared" si="1"/>
        <v>380.***.***-00</v>
      </c>
      <c r="G131" s="67" t="s">
        <v>203</v>
      </c>
      <c r="H131" s="19">
        <v>3611</v>
      </c>
      <c r="I131" s="20" t="s">
        <v>132</v>
      </c>
      <c r="J131" s="23">
        <v>45755</v>
      </c>
      <c r="K131" s="19">
        <v>3</v>
      </c>
      <c r="L131" s="21">
        <v>3456.87</v>
      </c>
      <c r="M131" s="21">
        <v>0</v>
      </c>
      <c r="N131" s="21">
        <v>0</v>
      </c>
      <c r="O131" s="21">
        <v>3456.87</v>
      </c>
      <c r="P131" s="23">
        <v>45756</v>
      </c>
      <c r="Q131" s="25">
        <v>2210</v>
      </c>
      <c r="R131" s="68">
        <v>3456.87</v>
      </c>
      <c r="S131" s="68">
        <v>52.37</v>
      </c>
      <c r="T131" s="68">
        <v>3404.5</v>
      </c>
      <c r="U131" s="51"/>
      <c r="V131" s="46" t="str">
        <f>VLOOKUP(H131,'CATEGORIZAÇÃO PARA PUBLICAÇÃO'!$A$1:$C$103,3,FALSE)</f>
        <v>LOCAÇÕES</v>
      </c>
    </row>
    <row r="132" spans="1:22" s="13" customFormat="1" ht="72" hidden="1" customHeight="1" x14ac:dyDescent="0.25">
      <c r="A132" s="50">
        <v>1441</v>
      </c>
      <c r="B132" s="19">
        <v>1440011</v>
      </c>
      <c r="C132" s="19" t="s">
        <v>578</v>
      </c>
      <c r="D132" s="19" t="s">
        <v>667</v>
      </c>
      <c r="E132" s="66">
        <v>2895180679</v>
      </c>
      <c r="F132" s="12" t="str">
        <f t="shared" ref="F132:F195" si="2">IF(E132&lt;=99999999999,CONCATENATE(LEFT(E132,3),".***.***-",RIGHT(E132,2)),E132)</f>
        <v>289.***.***-79</v>
      </c>
      <c r="G132" s="67" t="s">
        <v>206</v>
      </c>
      <c r="H132" s="19">
        <v>3611</v>
      </c>
      <c r="I132" s="20" t="s">
        <v>132</v>
      </c>
      <c r="J132" s="23">
        <v>45755</v>
      </c>
      <c r="K132" s="19">
        <v>3</v>
      </c>
      <c r="L132" s="21">
        <v>5018.4399999999996</v>
      </c>
      <c r="M132" s="21">
        <v>0</v>
      </c>
      <c r="N132" s="21">
        <v>0</v>
      </c>
      <c r="O132" s="21">
        <v>5018.4399999999996</v>
      </c>
      <c r="P132" s="23">
        <v>45756</v>
      </c>
      <c r="Q132" s="25">
        <v>2201</v>
      </c>
      <c r="R132" s="68">
        <v>5018.4399999999996</v>
      </c>
      <c r="S132" s="68">
        <v>339.29</v>
      </c>
      <c r="T132" s="68">
        <v>4679.1499999999996</v>
      </c>
      <c r="U132" s="51"/>
      <c r="V132" s="46" t="str">
        <f>VLOOKUP(H132,'CATEGORIZAÇÃO PARA PUBLICAÇÃO'!$A$1:$C$103,3,FALSE)</f>
        <v>LOCAÇÕES</v>
      </c>
    </row>
    <row r="133" spans="1:22" s="13" customFormat="1" ht="72" hidden="1" customHeight="1" x14ac:dyDescent="0.25">
      <c r="A133" s="50">
        <v>1441</v>
      </c>
      <c r="B133" s="19">
        <v>1440011</v>
      </c>
      <c r="C133" s="19" t="s">
        <v>625</v>
      </c>
      <c r="D133" s="19" t="s">
        <v>667</v>
      </c>
      <c r="E133" s="66">
        <v>22884260000100</v>
      </c>
      <c r="F133" s="12">
        <f t="shared" si="2"/>
        <v>22884260000100</v>
      </c>
      <c r="G133" s="67" t="s">
        <v>129</v>
      </c>
      <c r="H133" s="19">
        <v>3921</v>
      </c>
      <c r="I133" s="20" t="s">
        <v>130</v>
      </c>
      <c r="J133" s="23">
        <v>45755</v>
      </c>
      <c r="K133" s="19">
        <v>3</v>
      </c>
      <c r="L133" s="21">
        <v>12049.85</v>
      </c>
      <c r="M133" s="21">
        <v>602.49</v>
      </c>
      <c r="N133" s="21">
        <v>0</v>
      </c>
      <c r="O133" s="21">
        <v>11447.36</v>
      </c>
      <c r="P133" s="23">
        <v>45756</v>
      </c>
      <c r="Q133" s="25">
        <v>2239</v>
      </c>
      <c r="R133" s="68">
        <v>11447.36</v>
      </c>
      <c r="S133" s="68">
        <v>0</v>
      </c>
      <c r="T133" s="68">
        <v>11447.36</v>
      </c>
      <c r="U133" s="51"/>
      <c r="V133" s="46" t="str">
        <f>VLOOKUP(H133,'CATEGORIZAÇÃO PARA PUBLICAÇÃO'!$A$1:$C$103,3,FALSE)</f>
        <v>PRESTAÇÃO DE SERVIÇOS</v>
      </c>
    </row>
    <row r="134" spans="1:22" s="13" customFormat="1" ht="72" hidden="1" customHeight="1" x14ac:dyDescent="0.25">
      <c r="A134" s="50">
        <v>1441</v>
      </c>
      <c r="B134" s="19">
        <v>1440011</v>
      </c>
      <c r="C134" s="19" t="s">
        <v>647</v>
      </c>
      <c r="D134" s="19" t="s">
        <v>667</v>
      </c>
      <c r="E134" s="66">
        <v>76535764000143</v>
      </c>
      <c r="F134" s="12">
        <f t="shared" si="2"/>
        <v>76535764000143</v>
      </c>
      <c r="G134" s="67" t="s">
        <v>278</v>
      </c>
      <c r="H134" s="19">
        <v>4005</v>
      </c>
      <c r="I134" s="20" t="s">
        <v>279</v>
      </c>
      <c r="J134" s="23">
        <v>45755</v>
      </c>
      <c r="K134" s="19">
        <v>2</v>
      </c>
      <c r="L134" s="21">
        <v>1938.9</v>
      </c>
      <c r="M134" s="21">
        <v>0</v>
      </c>
      <c r="N134" s="21">
        <v>0</v>
      </c>
      <c r="O134" s="21">
        <v>1938.9</v>
      </c>
      <c r="P134" s="23">
        <v>45756</v>
      </c>
      <c r="Q134" s="25">
        <v>2236</v>
      </c>
      <c r="R134" s="68">
        <v>1938.8999999999999</v>
      </c>
      <c r="S134" s="68">
        <v>93.07</v>
      </c>
      <c r="T134" s="68">
        <v>1845.83</v>
      </c>
      <c r="U134" s="51"/>
      <c r="V134" s="46" t="str">
        <f>VLOOKUP(H134,'CATEGORIZAÇÃO PARA PUBLICAÇÃO'!$A$1:$C$103,3,FALSE)</f>
        <v>PRESTAÇÃO DE SERVIÇOS</v>
      </c>
    </row>
    <row r="135" spans="1:22" s="13" customFormat="1" ht="72" hidden="1" customHeight="1" x14ac:dyDescent="0.25">
      <c r="A135" s="50">
        <v>1441</v>
      </c>
      <c r="B135" s="19">
        <v>1440011</v>
      </c>
      <c r="C135" s="19" t="s">
        <v>648</v>
      </c>
      <c r="D135" s="19" t="s">
        <v>667</v>
      </c>
      <c r="E135" s="66">
        <v>76535764000143</v>
      </c>
      <c r="F135" s="12">
        <f t="shared" si="2"/>
        <v>76535764000143</v>
      </c>
      <c r="G135" s="67" t="s">
        <v>278</v>
      </c>
      <c r="H135" s="19">
        <v>4005</v>
      </c>
      <c r="I135" s="20" t="s">
        <v>279</v>
      </c>
      <c r="J135" s="23">
        <v>45755</v>
      </c>
      <c r="K135" s="19">
        <v>2</v>
      </c>
      <c r="L135" s="21">
        <v>257.24</v>
      </c>
      <c r="M135" s="21">
        <v>0</v>
      </c>
      <c r="N135" s="21">
        <v>0</v>
      </c>
      <c r="O135" s="21">
        <v>257.24</v>
      </c>
      <c r="P135" s="23">
        <v>45756</v>
      </c>
      <c r="Q135" s="25">
        <v>2234</v>
      </c>
      <c r="R135" s="68">
        <v>257.24</v>
      </c>
      <c r="S135" s="68">
        <v>12.35</v>
      </c>
      <c r="T135" s="68">
        <v>244.89</v>
      </c>
      <c r="U135" s="51"/>
      <c r="V135" s="46" t="str">
        <f>VLOOKUP(H135,'CATEGORIZAÇÃO PARA PUBLICAÇÃO'!$A$1:$C$103,3,FALSE)</f>
        <v>PRESTAÇÃO DE SERVIÇOS</v>
      </c>
    </row>
    <row r="136" spans="1:22" s="13" customFormat="1" ht="72" hidden="1" customHeight="1" x14ac:dyDescent="0.25">
      <c r="A136" s="50">
        <v>1441</v>
      </c>
      <c r="B136" s="19">
        <v>1440011</v>
      </c>
      <c r="C136" s="19" t="s">
        <v>563</v>
      </c>
      <c r="D136" s="19" t="s">
        <v>667</v>
      </c>
      <c r="E136" s="66">
        <v>9037150000144</v>
      </c>
      <c r="F136" s="12">
        <f t="shared" si="2"/>
        <v>9037150000144</v>
      </c>
      <c r="G136" s="67" t="s">
        <v>194</v>
      </c>
      <c r="H136" s="19">
        <v>3921</v>
      </c>
      <c r="I136" s="20" t="s">
        <v>130</v>
      </c>
      <c r="J136" s="23">
        <v>45755</v>
      </c>
      <c r="K136" s="19">
        <v>3</v>
      </c>
      <c r="L136" s="21">
        <v>17324.82</v>
      </c>
      <c r="M136" s="21">
        <v>467.77</v>
      </c>
      <c r="N136" s="21">
        <v>0</v>
      </c>
      <c r="O136" s="21">
        <v>16857.05</v>
      </c>
      <c r="P136" s="23">
        <v>45757</v>
      </c>
      <c r="Q136" s="25">
        <v>2257</v>
      </c>
      <c r="R136" s="68">
        <v>16857.05</v>
      </c>
      <c r="S136" s="68">
        <v>0</v>
      </c>
      <c r="T136" s="68">
        <v>16857.05</v>
      </c>
      <c r="U136" s="51"/>
      <c r="V136" s="46" t="str">
        <f>VLOOKUP(H136,'CATEGORIZAÇÃO PARA PUBLICAÇÃO'!$A$1:$C$103,3,FALSE)</f>
        <v>PRESTAÇÃO DE SERVIÇOS</v>
      </c>
    </row>
    <row r="137" spans="1:22" s="13" customFormat="1" ht="72" hidden="1" customHeight="1" x14ac:dyDescent="0.25">
      <c r="A137" s="50">
        <v>1441</v>
      </c>
      <c r="B137" s="19">
        <v>1440011</v>
      </c>
      <c r="C137" s="19" t="s">
        <v>616</v>
      </c>
      <c r="D137" s="19" t="s">
        <v>667</v>
      </c>
      <c r="E137" s="66">
        <v>7346326000114</v>
      </c>
      <c r="F137" s="12">
        <f t="shared" si="2"/>
        <v>7346326000114</v>
      </c>
      <c r="G137" s="67" t="s">
        <v>252</v>
      </c>
      <c r="H137" s="19">
        <v>4002</v>
      </c>
      <c r="I137" s="20" t="s">
        <v>246</v>
      </c>
      <c r="J137" s="23">
        <v>45755</v>
      </c>
      <c r="K137" s="19">
        <v>2</v>
      </c>
      <c r="L137" s="21">
        <v>244654.32</v>
      </c>
      <c r="M137" s="21">
        <v>0</v>
      </c>
      <c r="N137" s="21">
        <v>0</v>
      </c>
      <c r="O137" s="21">
        <v>244654.32</v>
      </c>
      <c r="P137" s="23">
        <v>45757</v>
      </c>
      <c r="Q137" s="25">
        <v>2262</v>
      </c>
      <c r="R137" s="68">
        <v>244654.32</v>
      </c>
      <c r="S137" s="68">
        <v>11743.41</v>
      </c>
      <c r="T137" s="68">
        <v>232910.91</v>
      </c>
      <c r="U137" s="51"/>
      <c r="V137" s="46" t="str">
        <f>VLOOKUP(H137,'CATEGORIZAÇÃO PARA PUBLICAÇÃO'!$A$1:$C$103,3,FALSE)</f>
        <v>PRESTAÇÃO DE SERVIÇOS</v>
      </c>
    </row>
    <row r="138" spans="1:22" s="13" customFormat="1" ht="72" hidden="1" customHeight="1" x14ac:dyDescent="0.25">
      <c r="A138" s="50">
        <v>1441</v>
      </c>
      <c r="B138" s="19">
        <v>1440011</v>
      </c>
      <c r="C138" s="19" t="s">
        <v>658</v>
      </c>
      <c r="D138" s="19" t="s">
        <v>667</v>
      </c>
      <c r="E138" s="66">
        <v>1554285000175</v>
      </c>
      <c r="F138" s="12">
        <f t="shared" si="2"/>
        <v>1554285000175</v>
      </c>
      <c r="G138" s="67" t="s">
        <v>291</v>
      </c>
      <c r="H138" s="19">
        <v>4002</v>
      </c>
      <c r="I138" s="20" t="s">
        <v>246</v>
      </c>
      <c r="J138" s="23">
        <v>45755</v>
      </c>
      <c r="K138" s="19">
        <v>1</v>
      </c>
      <c r="L138" s="21">
        <v>1126.2</v>
      </c>
      <c r="M138" s="21">
        <v>0</v>
      </c>
      <c r="N138" s="21">
        <v>0</v>
      </c>
      <c r="O138" s="21">
        <v>1126.2</v>
      </c>
      <c r="P138" s="23">
        <v>45757</v>
      </c>
      <c r="Q138" s="25">
        <v>2261</v>
      </c>
      <c r="R138" s="68">
        <v>1126.2</v>
      </c>
      <c r="S138" s="68">
        <v>40.51</v>
      </c>
      <c r="T138" s="68">
        <v>1085.69</v>
      </c>
      <c r="U138" s="51"/>
      <c r="V138" s="46" t="str">
        <f>VLOOKUP(H138,'CATEGORIZAÇÃO PARA PUBLICAÇÃO'!$A$1:$C$103,3,FALSE)</f>
        <v>PRESTAÇÃO DE SERVIÇOS</v>
      </c>
    </row>
    <row r="139" spans="1:22" s="13" customFormat="1" ht="72" hidden="1" customHeight="1" x14ac:dyDescent="0.25">
      <c r="A139" s="50">
        <v>1441</v>
      </c>
      <c r="B139" s="19">
        <v>1440011</v>
      </c>
      <c r="C139" s="19" t="s">
        <v>658</v>
      </c>
      <c r="D139" s="19" t="s">
        <v>667</v>
      </c>
      <c r="E139" s="66">
        <v>1554285000175</v>
      </c>
      <c r="F139" s="12">
        <f t="shared" si="2"/>
        <v>1554285000175</v>
      </c>
      <c r="G139" s="67" t="s">
        <v>291</v>
      </c>
      <c r="H139" s="19">
        <v>4002</v>
      </c>
      <c r="I139" s="20" t="s">
        <v>246</v>
      </c>
      <c r="J139" s="23">
        <v>45755</v>
      </c>
      <c r="K139" s="19">
        <v>2</v>
      </c>
      <c r="L139" s="21">
        <v>1492.6</v>
      </c>
      <c r="M139" s="21">
        <v>0</v>
      </c>
      <c r="N139" s="21">
        <v>0</v>
      </c>
      <c r="O139" s="21">
        <v>1492.6</v>
      </c>
      <c r="P139" s="23">
        <v>45757</v>
      </c>
      <c r="Q139" s="25">
        <v>2260</v>
      </c>
      <c r="R139" s="68">
        <v>1492.6</v>
      </c>
      <c r="S139" s="68">
        <v>61.11</v>
      </c>
      <c r="T139" s="68">
        <v>1431.49</v>
      </c>
      <c r="U139" s="51"/>
      <c r="V139" s="46" t="str">
        <f>VLOOKUP(H139,'CATEGORIZAÇÃO PARA PUBLICAÇÃO'!$A$1:$C$103,3,FALSE)</f>
        <v>PRESTAÇÃO DE SERVIÇOS</v>
      </c>
    </row>
    <row r="140" spans="1:22" s="13" customFormat="1" ht="72" hidden="1" customHeight="1" x14ac:dyDescent="0.25">
      <c r="A140" s="50">
        <v>1441</v>
      </c>
      <c r="B140" s="19">
        <v>1440011</v>
      </c>
      <c r="C140" s="19" t="s">
        <v>513</v>
      </c>
      <c r="D140" s="19" t="s">
        <v>667</v>
      </c>
      <c r="E140" s="66">
        <v>11040267670</v>
      </c>
      <c r="F140" s="12" t="str">
        <f t="shared" si="2"/>
        <v>110.***.***-70</v>
      </c>
      <c r="G140" s="67" t="s">
        <v>146</v>
      </c>
      <c r="H140" s="19">
        <v>3611</v>
      </c>
      <c r="I140" s="20" t="s">
        <v>132</v>
      </c>
      <c r="J140" s="23">
        <v>45756</v>
      </c>
      <c r="K140" s="19">
        <v>4</v>
      </c>
      <c r="L140" s="21">
        <v>2093.46</v>
      </c>
      <c r="M140" s="21">
        <v>0</v>
      </c>
      <c r="N140" s="21">
        <v>0</v>
      </c>
      <c r="O140" s="21">
        <v>2093.46</v>
      </c>
      <c r="P140" s="23">
        <v>45756</v>
      </c>
      <c r="Q140" s="25">
        <v>2228</v>
      </c>
      <c r="R140" s="68">
        <v>2093.46</v>
      </c>
      <c r="S140" s="68">
        <v>0</v>
      </c>
      <c r="T140" s="68">
        <v>2093.46</v>
      </c>
      <c r="U140" s="51"/>
      <c r="V140" s="46" t="str">
        <f>VLOOKUP(H140,'CATEGORIZAÇÃO PARA PUBLICAÇÃO'!$A$1:$C$103,3,FALSE)</f>
        <v>LOCAÇÕES</v>
      </c>
    </row>
    <row r="141" spans="1:22" s="13" customFormat="1" ht="72" hidden="1" customHeight="1" x14ac:dyDescent="0.25">
      <c r="A141" s="50">
        <v>1441</v>
      </c>
      <c r="B141" s="19">
        <v>1440011</v>
      </c>
      <c r="C141" s="19" t="s">
        <v>602</v>
      </c>
      <c r="D141" s="19" t="s">
        <v>667</v>
      </c>
      <c r="E141" s="66">
        <v>7329219000188</v>
      </c>
      <c r="F141" s="12">
        <f t="shared" si="2"/>
        <v>7329219000188</v>
      </c>
      <c r="G141" s="67" t="s">
        <v>233</v>
      </c>
      <c r="H141" s="19">
        <v>3920</v>
      </c>
      <c r="I141" s="20" t="s">
        <v>132</v>
      </c>
      <c r="J141" s="23">
        <v>45756</v>
      </c>
      <c r="K141" s="19">
        <v>2</v>
      </c>
      <c r="L141" s="21">
        <v>21000</v>
      </c>
      <c r="M141" s="21">
        <v>0</v>
      </c>
      <c r="N141" s="21">
        <v>0</v>
      </c>
      <c r="O141" s="21">
        <v>21000</v>
      </c>
      <c r="P141" s="23">
        <v>45756</v>
      </c>
      <c r="Q141" s="25">
        <v>2227</v>
      </c>
      <c r="R141" s="68">
        <v>21000</v>
      </c>
      <c r="S141" s="68">
        <v>1008</v>
      </c>
      <c r="T141" s="68">
        <v>19992</v>
      </c>
      <c r="U141" s="51"/>
      <c r="V141" s="46" t="str">
        <f>VLOOKUP(H141,'CATEGORIZAÇÃO PARA PUBLICAÇÃO'!$A$1:$C$103,3,FALSE)</f>
        <v>LOCAÇÕES</v>
      </c>
    </row>
    <row r="142" spans="1:22" s="13" customFormat="1" ht="72" customHeight="1" x14ac:dyDescent="0.25">
      <c r="A142" s="50">
        <v>1441</v>
      </c>
      <c r="B142" s="19">
        <v>1440005</v>
      </c>
      <c r="C142" s="19" t="s">
        <v>484</v>
      </c>
      <c r="D142" s="19" t="s">
        <v>667</v>
      </c>
      <c r="E142" s="66">
        <v>58069360000120</v>
      </c>
      <c r="F142" s="12">
        <f t="shared" si="2"/>
        <v>58069360000120</v>
      </c>
      <c r="G142" s="67" t="s">
        <v>107</v>
      </c>
      <c r="H142" s="19">
        <v>4006</v>
      </c>
      <c r="I142" s="20" t="s">
        <v>57</v>
      </c>
      <c r="J142" s="23">
        <v>45756</v>
      </c>
      <c r="K142" s="19">
        <v>4</v>
      </c>
      <c r="L142" s="21">
        <v>59391.43</v>
      </c>
      <c r="M142" s="21">
        <v>0</v>
      </c>
      <c r="N142" s="21">
        <v>0</v>
      </c>
      <c r="O142" s="21">
        <v>59391.43</v>
      </c>
      <c r="P142" s="23">
        <v>45757</v>
      </c>
      <c r="Q142" s="25">
        <v>94</v>
      </c>
      <c r="R142" s="68">
        <v>59391.43</v>
      </c>
      <c r="S142" s="68">
        <v>2850.79</v>
      </c>
      <c r="T142" s="68">
        <v>56540.639999999999</v>
      </c>
      <c r="U142" s="51"/>
      <c r="V142" s="46" t="str">
        <f>VLOOKUP(H142,'CATEGORIZAÇÃO PARA PUBLICAÇÃO'!$A$1:$C$103,3,FALSE)</f>
        <v>FORNECIMENTO DE BENS</v>
      </c>
    </row>
    <row r="143" spans="1:22" s="13" customFormat="1" ht="72" customHeight="1" x14ac:dyDescent="0.25">
      <c r="A143" s="50">
        <v>1441</v>
      </c>
      <c r="B143" s="19">
        <v>1440005</v>
      </c>
      <c r="C143" s="19" t="s">
        <v>488</v>
      </c>
      <c r="D143" s="19" t="s">
        <v>667</v>
      </c>
      <c r="E143" s="66">
        <v>13743953000191</v>
      </c>
      <c r="F143" s="12">
        <f t="shared" si="2"/>
        <v>13743953000191</v>
      </c>
      <c r="G143" s="67" t="s">
        <v>112</v>
      </c>
      <c r="H143" s="19">
        <v>3008</v>
      </c>
      <c r="I143" s="20" t="s">
        <v>106</v>
      </c>
      <c r="J143" s="23">
        <v>45756</v>
      </c>
      <c r="K143" s="19">
        <v>2</v>
      </c>
      <c r="L143" s="21">
        <v>662.3</v>
      </c>
      <c r="M143" s="21">
        <v>0</v>
      </c>
      <c r="N143" s="21">
        <v>0</v>
      </c>
      <c r="O143" s="21">
        <v>662.3</v>
      </c>
      <c r="P143" s="23">
        <v>45757</v>
      </c>
      <c r="Q143" s="25">
        <v>97</v>
      </c>
      <c r="R143" s="68">
        <v>662.3</v>
      </c>
      <c r="S143" s="68">
        <v>0</v>
      </c>
      <c r="T143" s="68">
        <v>662.3</v>
      </c>
      <c r="U143" s="51"/>
      <c r="V143" s="46" t="str">
        <f>VLOOKUP(H143,'CATEGORIZAÇÃO PARA PUBLICAÇÃO'!$A$1:$C$103,3,FALSE)</f>
        <v>FORNECIMENTO DE BENS</v>
      </c>
    </row>
    <row r="144" spans="1:22" s="13" customFormat="1" ht="72" customHeight="1" x14ac:dyDescent="0.25">
      <c r="A144" s="50">
        <v>1441</v>
      </c>
      <c r="B144" s="19">
        <v>1440005</v>
      </c>
      <c r="C144" s="19" t="s">
        <v>489</v>
      </c>
      <c r="D144" s="19" t="s">
        <v>667</v>
      </c>
      <c r="E144" s="66">
        <v>20161464000197</v>
      </c>
      <c r="F144" s="12">
        <f t="shared" si="2"/>
        <v>20161464000197</v>
      </c>
      <c r="G144" s="67" t="s">
        <v>113</v>
      </c>
      <c r="H144" s="19">
        <v>3003</v>
      </c>
      <c r="I144" s="20" t="s">
        <v>114</v>
      </c>
      <c r="J144" s="23">
        <v>45756</v>
      </c>
      <c r="K144" s="19">
        <v>2</v>
      </c>
      <c r="L144" s="21">
        <v>3136.2</v>
      </c>
      <c r="M144" s="21">
        <v>0</v>
      </c>
      <c r="N144" s="21">
        <v>0</v>
      </c>
      <c r="O144" s="21">
        <v>3136.2</v>
      </c>
      <c r="P144" s="23">
        <v>45757</v>
      </c>
      <c r="Q144" s="25">
        <v>98</v>
      </c>
      <c r="R144" s="68">
        <v>3136.2000000000003</v>
      </c>
      <c r="S144" s="68">
        <v>37.630000000000003</v>
      </c>
      <c r="T144" s="68">
        <v>3098.57</v>
      </c>
      <c r="U144" s="51"/>
      <c r="V144" s="46" t="str">
        <f>VLOOKUP(H144,'CATEGORIZAÇÃO PARA PUBLICAÇÃO'!$A$1:$C$103,3,FALSE)</f>
        <v>FORNECIMENTO DE BENS</v>
      </c>
    </row>
    <row r="145" spans="1:22" s="13" customFormat="1" ht="72" customHeight="1" x14ac:dyDescent="0.25">
      <c r="A145" s="50">
        <v>1441</v>
      </c>
      <c r="B145" s="19">
        <v>1440005</v>
      </c>
      <c r="C145" s="19" t="s">
        <v>492</v>
      </c>
      <c r="D145" s="19" t="s">
        <v>667</v>
      </c>
      <c r="E145" s="66">
        <v>22906038000160</v>
      </c>
      <c r="F145" s="12">
        <f t="shared" si="2"/>
        <v>22906038000160</v>
      </c>
      <c r="G145" s="67" t="s">
        <v>118</v>
      </c>
      <c r="H145" s="19">
        <v>3024</v>
      </c>
      <c r="I145" s="20" t="s">
        <v>119</v>
      </c>
      <c r="J145" s="23">
        <v>45756</v>
      </c>
      <c r="K145" s="19">
        <v>1</v>
      </c>
      <c r="L145" s="21">
        <v>160.68</v>
      </c>
      <c r="M145" s="21">
        <v>0</v>
      </c>
      <c r="N145" s="21">
        <v>0</v>
      </c>
      <c r="O145" s="21">
        <v>160.68</v>
      </c>
      <c r="P145" s="23">
        <v>45757</v>
      </c>
      <c r="Q145" s="25">
        <v>95</v>
      </c>
      <c r="R145" s="68">
        <v>160.68</v>
      </c>
      <c r="S145" s="68">
        <v>0</v>
      </c>
      <c r="T145" s="68">
        <v>160.68</v>
      </c>
      <c r="U145" s="51"/>
      <c r="V145" s="46" t="str">
        <f>VLOOKUP(H145,'CATEGORIZAÇÃO PARA PUBLICAÇÃO'!$A$1:$C$103,3,FALSE)</f>
        <v>FORNECIMENTO DE BENS</v>
      </c>
    </row>
    <row r="146" spans="1:22" s="13" customFormat="1" ht="72" customHeight="1" x14ac:dyDescent="0.25">
      <c r="A146" s="50">
        <v>1441</v>
      </c>
      <c r="B146" s="19">
        <v>1440005</v>
      </c>
      <c r="C146" s="19" t="s">
        <v>493</v>
      </c>
      <c r="D146" s="19" t="s">
        <v>667</v>
      </c>
      <c r="E146" s="66">
        <v>22906038000160</v>
      </c>
      <c r="F146" s="12">
        <f t="shared" si="2"/>
        <v>22906038000160</v>
      </c>
      <c r="G146" s="67" t="s">
        <v>118</v>
      </c>
      <c r="H146" s="19">
        <v>3013</v>
      </c>
      <c r="I146" s="20" t="s">
        <v>99</v>
      </c>
      <c r="J146" s="23">
        <v>45756</v>
      </c>
      <c r="K146" s="19">
        <v>1</v>
      </c>
      <c r="L146" s="21">
        <v>56.1</v>
      </c>
      <c r="M146" s="21">
        <v>0</v>
      </c>
      <c r="N146" s="21">
        <v>0</v>
      </c>
      <c r="O146" s="21">
        <v>56.1</v>
      </c>
      <c r="P146" s="23">
        <v>45757</v>
      </c>
      <c r="Q146" s="25">
        <v>96</v>
      </c>
      <c r="R146" s="68">
        <v>56.1</v>
      </c>
      <c r="S146" s="68">
        <v>0</v>
      </c>
      <c r="T146" s="68">
        <v>56.1</v>
      </c>
      <c r="U146" s="51"/>
      <c r="V146" s="46" t="str">
        <f>VLOOKUP(H146,'CATEGORIZAÇÃO PARA PUBLICAÇÃO'!$A$1:$C$103,3,FALSE)</f>
        <v>FORNECIMENTO DE BENS</v>
      </c>
    </row>
    <row r="147" spans="1:22" s="13" customFormat="1" ht="72" hidden="1" customHeight="1" x14ac:dyDescent="0.25">
      <c r="A147" s="50">
        <v>1441</v>
      </c>
      <c r="B147" s="19">
        <v>1440011</v>
      </c>
      <c r="C147" s="19" t="s">
        <v>560</v>
      </c>
      <c r="D147" s="19" t="s">
        <v>667</v>
      </c>
      <c r="E147" s="66">
        <v>7346478000117</v>
      </c>
      <c r="F147" s="12">
        <f t="shared" si="2"/>
        <v>7346478000117</v>
      </c>
      <c r="G147" s="67" t="s">
        <v>191</v>
      </c>
      <c r="H147" s="19">
        <v>3921</v>
      </c>
      <c r="I147" s="20" t="s">
        <v>130</v>
      </c>
      <c r="J147" s="23">
        <v>45756</v>
      </c>
      <c r="K147" s="19">
        <v>3</v>
      </c>
      <c r="L147" s="21">
        <v>35951.760000000002</v>
      </c>
      <c r="M147" s="21">
        <v>0</v>
      </c>
      <c r="N147" s="21">
        <v>0</v>
      </c>
      <c r="O147" s="21">
        <v>35951.760000000002</v>
      </c>
      <c r="P147" s="23">
        <v>45757</v>
      </c>
      <c r="Q147" s="25">
        <v>2283</v>
      </c>
      <c r="R147" s="68">
        <v>35951.760000000002</v>
      </c>
      <c r="S147" s="68">
        <v>1725.68</v>
      </c>
      <c r="T147" s="68">
        <v>34226.080000000002</v>
      </c>
      <c r="U147" s="51"/>
      <c r="V147" s="46" t="str">
        <f>VLOOKUP(H147,'CATEGORIZAÇÃO PARA PUBLICAÇÃO'!$A$1:$C$103,3,FALSE)</f>
        <v>PRESTAÇÃO DE SERVIÇOS</v>
      </c>
    </row>
    <row r="148" spans="1:22" s="13" customFormat="1" ht="72" hidden="1" customHeight="1" x14ac:dyDescent="0.25">
      <c r="A148" s="50">
        <v>1441</v>
      </c>
      <c r="B148" s="19">
        <v>1440011</v>
      </c>
      <c r="C148" s="19" t="s">
        <v>620</v>
      </c>
      <c r="D148" s="19" t="s">
        <v>667</v>
      </c>
      <c r="E148" s="66">
        <v>5381960000162</v>
      </c>
      <c r="F148" s="12">
        <f t="shared" si="2"/>
        <v>5381960000162</v>
      </c>
      <c r="G148" s="67" t="s">
        <v>257</v>
      </c>
      <c r="H148" s="19">
        <v>3921</v>
      </c>
      <c r="I148" s="20" t="s">
        <v>130</v>
      </c>
      <c r="J148" s="23">
        <v>45756</v>
      </c>
      <c r="K148" s="19">
        <v>3</v>
      </c>
      <c r="L148" s="21">
        <v>16574</v>
      </c>
      <c r="M148" s="21">
        <v>691.14</v>
      </c>
      <c r="N148" s="21">
        <v>0</v>
      </c>
      <c r="O148" s="21">
        <v>15882.86</v>
      </c>
      <c r="P148" s="23">
        <v>45757</v>
      </c>
      <c r="Q148" s="25">
        <v>2304</v>
      </c>
      <c r="R148" s="68">
        <v>15882.86</v>
      </c>
      <c r="S148" s="68">
        <v>0</v>
      </c>
      <c r="T148" s="68">
        <v>15882.86</v>
      </c>
      <c r="U148" s="51"/>
      <c r="V148" s="46" t="str">
        <f>VLOOKUP(H148,'CATEGORIZAÇÃO PARA PUBLICAÇÃO'!$A$1:$C$103,3,FALSE)</f>
        <v>PRESTAÇÃO DE SERVIÇOS</v>
      </c>
    </row>
    <row r="149" spans="1:22" s="13" customFormat="1" ht="72" hidden="1" customHeight="1" x14ac:dyDescent="0.25">
      <c r="A149" s="50">
        <v>1441</v>
      </c>
      <c r="B149" s="19">
        <v>1440011</v>
      </c>
      <c r="C149" s="19" t="s">
        <v>624</v>
      </c>
      <c r="D149" s="19" t="s">
        <v>667</v>
      </c>
      <c r="E149" s="66">
        <v>5381960000162</v>
      </c>
      <c r="F149" s="12">
        <f t="shared" si="2"/>
        <v>5381960000162</v>
      </c>
      <c r="G149" s="67" t="s">
        <v>257</v>
      </c>
      <c r="H149" s="19">
        <v>3921</v>
      </c>
      <c r="I149" s="20" t="s">
        <v>130</v>
      </c>
      <c r="J149" s="23">
        <v>45756</v>
      </c>
      <c r="K149" s="19">
        <v>3</v>
      </c>
      <c r="L149" s="21">
        <v>1106.28</v>
      </c>
      <c r="M149" s="21">
        <v>46.13</v>
      </c>
      <c r="N149" s="21">
        <v>0</v>
      </c>
      <c r="O149" s="21">
        <v>1060.1499999999999</v>
      </c>
      <c r="P149" s="23">
        <v>45757</v>
      </c>
      <c r="Q149" s="25">
        <v>2268</v>
      </c>
      <c r="R149" s="68">
        <v>1060.1500000000001</v>
      </c>
      <c r="S149" s="68">
        <v>0</v>
      </c>
      <c r="T149" s="68">
        <v>1060.1500000000001</v>
      </c>
      <c r="U149" s="51"/>
      <c r="V149" s="46" t="str">
        <f>VLOOKUP(H149,'CATEGORIZAÇÃO PARA PUBLICAÇÃO'!$A$1:$C$103,3,FALSE)</f>
        <v>PRESTAÇÃO DE SERVIÇOS</v>
      </c>
    </row>
    <row r="150" spans="1:22" s="13" customFormat="1" ht="72" hidden="1" customHeight="1" x14ac:dyDescent="0.25">
      <c r="A150" s="50">
        <v>1441</v>
      </c>
      <c r="B150" s="19">
        <v>1440011</v>
      </c>
      <c r="C150" s="19" t="s">
        <v>632</v>
      </c>
      <c r="D150" s="19" t="s">
        <v>667</v>
      </c>
      <c r="E150" s="66">
        <v>8458633000150</v>
      </c>
      <c r="F150" s="12">
        <f t="shared" si="2"/>
        <v>8458633000150</v>
      </c>
      <c r="G150" s="67" t="s">
        <v>263</v>
      </c>
      <c r="H150" s="19">
        <v>3921</v>
      </c>
      <c r="I150" s="20" t="s">
        <v>130</v>
      </c>
      <c r="J150" s="23">
        <v>45756</v>
      </c>
      <c r="K150" s="19">
        <v>3</v>
      </c>
      <c r="L150" s="21">
        <v>707.14</v>
      </c>
      <c r="M150" s="21">
        <v>0</v>
      </c>
      <c r="N150" s="21">
        <v>0</v>
      </c>
      <c r="O150" s="21">
        <v>707.14</v>
      </c>
      <c r="P150" s="23">
        <v>45757</v>
      </c>
      <c r="Q150" s="25">
        <v>2284</v>
      </c>
      <c r="R150" s="68">
        <v>707.14</v>
      </c>
      <c r="S150" s="68">
        <v>0</v>
      </c>
      <c r="T150" s="68">
        <v>707.14</v>
      </c>
      <c r="U150" s="51"/>
      <c r="V150" s="46" t="str">
        <f>VLOOKUP(H150,'CATEGORIZAÇÃO PARA PUBLICAÇÃO'!$A$1:$C$103,3,FALSE)</f>
        <v>PRESTAÇÃO DE SERVIÇOS</v>
      </c>
    </row>
    <row r="151" spans="1:22" s="13" customFormat="1" ht="72" hidden="1" customHeight="1" x14ac:dyDescent="0.25">
      <c r="A151" s="50">
        <v>1441</v>
      </c>
      <c r="B151" s="19">
        <v>1440011</v>
      </c>
      <c r="C151" s="19" t="s">
        <v>633</v>
      </c>
      <c r="D151" s="19" t="s">
        <v>667</v>
      </c>
      <c r="E151" s="66">
        <v>28309420000173</v>
      </c>
      <c r="F151" s="12">
        <f t="shared" si="2"/>
        <v>28309420000173</v>
      </c>
      <c r="G151" s="67" t="s">
        <v>264</v>
      </c>
      <c r="H151" s="19">
        <v>3921</v>
      </c>
      <c r="I151" s="20" t="s">
        <v>130</v>
      </c>
      <c r="J151" s="23">
        <v>45756</v>
      </c>
      <c r="K151" s="19">
        <v>3</v>
      </c>
      <c r="L151" s="21">
        <v>622.52</v>
      </c>
      <c r="M151" s="21">
        <v>31.13</v>
      </c>
      <c r="N151" s="21">
        <v>0</v>
      </c>
      <c r="O151" s="21">
        <v>591.39</v>
      </c>
      <c r="P151" s="23">
        <v>45757</v>
      </c>
      <c r="Q151" s="25">
        <v>2309</v>
      </c>
      <c r="R151" s="68">
        <v>591.39</v>
      </c>
      <c r="S151" s="68">
        <v>0</v>
      </c>
      <c r="T151" s="68">
        <v>591.39</v>
      </c>
      <c r="U151" s="51"/>
      <c r="V151" s="46" t="str">
        <f>VLOOKUP(H151,'CATEGORIZAÇÃO PARA PUBLICAÇÃO'!$A$1:$C$103,3,FALSE)</f>
        <v>PRESTAÇÃO DE SERVIÇOS</v>
      </c>
    </row>
    <row r="152" spans="1:22" s="13" customFormat="1" ht="72" hidden="1" customHeight="1" x14ac:dyDescent="0.25">
      <c r="A152" s="50">
        <v>1441</v>
      </c>
      <c r="B152" s="19">
        <v>1440011</v>
      </c>
      <c r="C152" s="19" t="s">
        <v>635</v>
      </c>
      <c r="D152" s="19" t="s">
        <v>667</v>
      </c>
      <c r="E152" s="66">
        <v>7290137000177</v>
      </c>
      <c r="F152" s="12">
        <f t="shared" si="2"/>
        <v>7290137000177</v>
      </c>
      <c r="G152" s="67" t="s">
        <v>267</v>
      </c>
      <c r="H152" s="19">
        <v>3999</v>
      </c>
      <c r="I152" s="20" t="s">
        <v>242</v>
      </c>
      <c r="J152" s="23">
        <v>45756</v>
      </c>
      <c r="K152" s="19">
        <v>3</v>
      </c>
      <c r="L152" s="21">
        <v>7965</v>
      </c>
      <c r="M152" s="21">
        <v>398.25</v>
      </c>
      <c r="N152" s="21">
        <v>0</v>
      </c>
      <c r="O152" s="21">
        <v>7566.75</v>
      </c>
      <c r="P152" s="23">
        <v>45757</v>
      </c>
      <c r="Q152" s="25">
        <v>2302</v>
      </c>
      <c r="R152" s="68">
        <v>7566.75</v>
      </c>
      <c r="S152" s="68">
        <v>0</v>
      </c>
      <c r="T152" s="68">
        <v>7566.75</v>
      </c>
      <c r="U152" s="51"/>
      <c r="V152" s="46" t="str">
        <f>VLOOKUP(H152,'CATEGORIZAÇÃO PARA PUBLICAÇÃO'!$A$1:$C$103,3,FALSE)</f>
        <v>PRESTAÇÃO DE SERVIÇOS</v>
      </c>
    </row>
    <row r="153" spans="1:22" s="13" customFormat="1" ht="72" hidden="1" customHeight="1" x14ac:dyDescent="0.25">
      <c r="A153" s="50">
        <v>1441</v>
      </c>
      <c r="B153" s="19">
        <v>1440011</v>
      </c>
      <c r="C153" s="19" t="s">
        <v>655</v>
      </c>
      <c r="D153" s="19" t="s">
        <v>667</v>
      </c>
      <c r="E153" s="66">
        <v>8265838000119</v>
      </c>
      <c r="F153" s="12">
        <f t="shared" si="2"/>
        <v>8265838000119</v>
      </c>
      <c r="G153" s="67" t="s">
        <v>286</v>
      </c>
      <c r="H153" s="19">
        <v>3922</v>
      </c>
      <c r="I153" s="20" t="s">
        <v>60</v>
      </c>
      <c r="J153" s="23">
        <v>45756</v>
      </c>
      <c r="K153" s="19">
        <v>2</v>
      </c>
      <c r="L153" s="21">
        <v>84467.87</v>
      </c>
      <c r="M153" s="21">
        <v>4223.3900000000003</v>
      </c>
      <c r="N153" s="21">
        <v>4645.7299999999996</v>
      </c>
      <c r="O153" s="21">
        <v>75598.75</v>
      </c>
      <c r="P153" s="23">
        <v>45757</v>
      </c>
      <c r="Q153" s="25">
        <v>2264</v>
      </c>
      <c r="R153" s="68">
        <v>75598.75</v>
      </c>
      <c r="S153" s="68">
        <v>0</v>
      </c>
      <c r="T153" s="68">
        <v>75598.75</v>
      </c>
      <c r="U153" s="51"/>
      <c r="V153" s="46" t="str">
        <f>VLOOKUP(H153,'CATEGORIZAÇÃO PARA PUBLICAÇÃO'!$A$1:$C$103,3,FALSE)</f>
        <v>PRESTAÇÃO DE SERVIÇOS</v>
      </c>
    </row>
    <row r="154" spans="1:22" s="13" customFormat="1" ht="72" hidden="1" customHeight="1" x14ac:dyDescent="0.25">
      <c r="A154" s="50">
        <v>1441</v>
      </c>
      <c r="B154" s="19">
        <v>1440011</v>
      </c>
      <c r="C154" s="19" t="s">
        <v>662</v>
      </c>
      <c r="D154" s="19" t="s">
        <v>667</v>
      </c>
      <c r="E154" s="66">
        <v>19378769000176</v>
      </c>
      <c r="F154" s="12">
        <f t="shared" si="2"/>
        <v>19378769000176</v>
      </c>
      <c r="G154" s="67" t="s">
        <v>300</v>
      </c>
      <c r="H154" s="19">
        <v>3999</v>
      </c>
      <c r="I154" s="20" t="s">
        <v>242</v>
      </c>
      <c r="J154" s="23">
        <v>45756</v>
      </c>
      <c r="K154" s="19">
        <v>6</v>
      </c>
      <c r="L154" s="21">
        <v>5375</v>
      </c>
      <c r="M154" s="21">
        <v>0</v>
      </c>
      <c r="N154" s="21">
        <v>0</v>
      </c>
      <c r="O154" s="21">
        <v>5375</v>
      </c>
      <c r="P154" s="23">
        <v>45757</v>
      </c>
      <c r="Q154" s="25">
        <v>2267</v>
      </c>
      <c r="R154" s="68">
        <v>5375</v>
      </c>
      <c r="S154" s="68">
        <v>64.5</v>
      </c>
      <c r="T154" s="68">
        <v>5310.5</v>
      </c>
      <c r="U154" s="51"/>
      <c r="V154" s="46" t="str">
        <f>VLOOKUP(H154,'CATEGORIZAÇÃO PARA PUBLICAÇÃO'!$A$1:$C$103,3,FALSE)</f>
        <v>PRESTAÇÃO DE SERVIÇOS</v>
      </c>
    </row>
    <row r="155" spans="1:22" s="13" customFormat="1" ht="72" hidden="1" customHeight="1" x14ac:dyDescent="0.25">
      <c r="A155" s="50">
        <v>1441</v>
      </c>
      <c r="B155" s="19">
        <v>1440011</v>
      </c>
      <c r="C155" s="19" t="s">
        <v>592</v>
      </c>
      <c r="D155" s="19" t="s">
        <v>667</v>
      </c>
      <c r="E155" s="66">
        <v>21920437000113</v>
      </c>
      <c r="F155" s="12">
        <f t="shared" si="2"/>
        <v>21920437000113</v>
      </c>
      <c r="G155" s="67" t="s">
        <v>222</v>
      </c>
      <c r="H155" s="19">
        <v>3921</v>
      </c>
      <c r="I155" s="20" t="s">
        <v>130</v>
      </c>
      <c r="J155" s="23">
        <v>45756</v>
      </c>
      <c r="K155" s="19">
        <v>5</v>
      </c>
      <c r="L155" s="21">
        <v>1566.35</v>
      </c>
      <c r="M155" s="21">
        <v>63.91</v>
      </c>
      <c r="N155" s="21">
        <v>0</v>
      </c>
      <c r="O155" s="21">
        <v>1502.4399999999998</v>
      </c>
      <c r="P155" s="23">
        <v>45758</v>
      </c>
      <c r="Q155" s="25">
        <v>2320</v>
      </c>
      <c r="R155" s="68">
        <v>1502.44</v>
      </c>
      <c r="S155" s="68">
        <v>0</v>
      </c>
      <c r="T155" s="68">
        <v>1502.44</v>
      </c>
      <c r="U155" s="51"/>
      <c r="V155" s="46" t="str">
        <f>VLOOKUP(H155,'CATEGORIZAÇÃO PARA PUBLICAÇÃO'!$A$1:$C$103,3,FALSE)</f>
        <v>PRESTAÇÃO DE SERVIÇOS</v>
      </c>
    </row>
    <row r="156" spans="1:22" s="13" customFormat="1" ht="72" hidden="1" customHeight="1" x14ac:dyDescent="0.25">
      <c r="A156" s="50">
        <v>1441</v>
      </c>
      <c r="B156" s="19">
        <v>1440011</v>
      </c>
      <c r="C156" s="19" t="s">
        <v>627</v>
      </c>
      <c r="D156" s="19" t="s">
        <v>667</v>
      </c>
      <c r="E156" s="66">
        <v>28941803000160</v>
      </c>
      <c r="F156" s="12">
        <f t="shared" si="2"/>
        <v>28941803000160</v>
      </c>
      <c r="G156" s="67" t="s">
        <v>260</v>
      </c>
      <c r="H156" s="19">
        <v>3921</v>
      </c>
      <c r="I156" s="20" t="s">
        <v>130</v>
      </c>
      <c r="J156" s="23">
        <v>45756</v>
      </c>
      <c r="K156" s="19">
        <v>3</v>
      </c>
      <c r="L156" s="21">
        <v>883.37</v>
      </c>
      <c r="M156" s="21">
        <v>33.92</v>
      </c>
      <c r="N156" s="21">
        <v>0</v>
      </c>
      <c r="O156" s="21">
        <v>849.45</v>
      </c>
      <c r="P156" s="23">
        <v>45758</v>
      </c>
      <c r="Q156" s="25">
        <v>2316</v>
      </c>
      <c r="R156" s="68">
        <v>849.45</v>
      </c>
      <c r="S156" s="68">
        <v>0</v>
      </c>
      <c r="T156" s="68">
        <v>849.45</v>
      </c>
      <c r="U156" s="51"/>
      <c r="V156" s="46" t="str">
        <f>VLOOKUP(H156,'CATEGORIZAÇÃO PARA PUBLICAÇÃO'!$A$1:$C$103,3,FALSE)</f>
        <v>PRESTAÇÃO DE SERVIÇOS</v>
      </c>
    </row>
    <row r="157" spans="1:22" s="13" customFormat="1" ht="72" hidden="1" customHeight="1" x14ac:dyDescent="0.25">
      <c r="A157" s="50">
        <v>1441</v>
      </c>
      <c r="B157" s="19">
        <v>1440011</v>
      </c>
      <c r="C157" s="19" t="s">
        <v>634</v>
      </c>
      <c r="D157" s="19" t="s">
        <v>667</v>
      </c>
      <c r="E157" s="66">
        <v>32879576000167</v>
      </c>
      <c r="F157" s="12">
        <f t="shared" si="2"/>
        <v>32879576000167</v>
      </c>
      <c r="G157" s="67" t="s">
        <v>266</v>
      </c>
      <c r="H157" s="19">
        <v>3931</v>
      </c>
      <c r="I157" s="20" t="s">
        <v>83</v>
      </c>
      <c r="J157" s="23">
        <v>45756</v>
      </c>
      <c r="K157" s="19">
        <v>3</v>
      </c>
      <c r="L157" s="21">
        <v>1424.5</v>
      </c>
      <c r="M157" s="21">
        <v>62.82</v>
      </c>
      <c r="N157" s="21">
        <v>0</v>
      </c>
      <c r="O157" s="21">
        <v>1361.68</v>
      </c>
      <c r="P157" s="23">
        <v>45758</v>
      </c>
      <c r="Q157" s="25">
        <v>2314</v>
      </c>
      <c r="R157" s="68">
        <v>1361.68</v>
      </c>
      <c r="S157" s="68">
        <v>0</v>
      </c>
      <c r="T157" s="68">
        <v>1361.68</v>
      </c>
      <c r="U157" s="51"/>
      <c r="V157" s="46" t="str">
        <f>VLOOKUP(H157,'CATEGORIZAÇÃO PARA PUBLICAÇÃO'!$A$1:$C$103,3,FALSE)</f>
        <v>PRESTAÇÃO DE SERVIÇOS</v>
      </c>
    </row>
    <row r="158" spans="1:22" s="13" customFormat="1" ht="72" hidden="1" customHeight="1" x14ac:dyDescent="0.25">
      <c r="A158" s="50">
        <v>1441</v>
      </c>
      <c r="B158" s="19">
        <v>1440011</v>
      </c>
      <c r="C158" s="19" t="s">
        <v>637</v>
      </c>
      <c r="D158" s="19" t="s">
        <v>667</v>
      </c>
      <c r="E158" s="66">
        <v>21920437000113</v>
      </c>
      <c r="F158" s="12">
        <f t="shared" si="2"/>
        <v>21920437000113</v>
      </c>
      <c r="G158" s="67" t="s">
        <v>222</v>
      </c>
      <c r="H158" s="19">
        <v>3921</v>
      </c>
      <c r="I158" s="20" t="s">
        <v>130</v>
      </c>
      <c r="J158" s="23">
        <v>45756</v>
      </c>
      <c r="K158" s="19">
        <v>4</v>
      </c>
      <c r="L158" s="21">
        <v>846</v>
      </c>
      <c r="M158" s="21">
        <v>34.520000000000003</v>
      </c>
      <c r="N158" s="21">
        <v>0</v>
      </c>
      <c r="O158" s="21">
        <v>811.48</v>
      </c>
      <c r="P158" s="23">
        <v>45758</v>
      </c>
      <c r="Q158" s="25">
        <v>2318</v>
      </c>
      <c r="R158" s="68">
        <v>811.48</v>
      </c>
      <c r="S158" s="68">
        <v>0</v>
      </c>
      <c r="T158" s="68">
        <v>811.48</v>
      </c>
      <c r="U158" s="51"/>
      <c r="V158" s="46" t="str">
        <f>VLOOKUP(H158,'CATEGORIZAÇÃO PARA PUBLICAÇÃO'!$A$1:$C$103,3,FALSE)</f>
        <v>PRESTAÇÃO DE SERVIÇOS</v>
      </c>
    </row>
    <row r="159" spans="1:22" s="13" customFormat="1" ht="72" hidden="1" customHeight="1" x14ac:dyDescent="0.25">
      <c r="A159" s="50">
        <v>1441</v>
      </c>
      <c r="B159" s="19">
        <v>1440011</v>
      </c>
      <c r="C159" s="19" t="s">
        <v>609</v>
      </c>
      <c r="D159" s="19" t="s">
        <v>667</v>
      </c>
      <c r="E159" s="66">
        <v>26385765000180</v>
      </c>
      <c r="F159" s="12">
        <f t="shared" si="2"/>
        <v>26385765000180</v>
      </c>
      <c r="G159" s="67" t="s">
        <v>244</v>
      </c>
      <c r="H159" s="19">
        <v>3920</v>
      </c>
      <c r="I159" s="20" t="s">
        <v>132</v>
      </c>
      <c r="J159" s="23">
        <v>45757</v>
      </c>
      <c r="K159" s="19">
        <v>3</v>
      </c>
      <c r="L159" s="21">
        <v>36177.39</v>
      </c>
      <c r="M159" s="21">
        <v>0</v>
      </c>
      <c r="N159" s="21">
        <v>0</v>
      </c>
      <c r="O159" s="21">
        <v>36177.39</v>
      </c>
      <c r="P159" s="23">
        <v>45757</v>
      </c>
      <c r="Q159" s="25">
        <v>2286</v>
      </c>
      <c r="R159" s="68">
        <v>36177.39</v>
      </c>
      <c r="S159" s="68">
        <v>1736.51</v>
      </c>
      <c r="T159" s="68">
        <v>34440.879999999997</v>
      </c>
      <c r="U159" s="51"/>
      <c r="V159" s="46" t="str">
        <f>VLOOKUP(H159,'CATEGORIZAÇÃO PARA PUBLICAÇÃO'!$A$1:$C$103,3,FALSE)</f>
        <v>LOCAÇÕES</v>
      </c>
    </row>
    <row r="160" spans="1:22" s="13" customFormat="1" ht="108" hidden="1" x14ac:dyDescent="0.25">
      <c r="A160" s="50">
        <v>1441</v>
      </c>
      <c r="B160" s="19">
        <v>1440011</v>
      </c>
      <c r="C160" s="19" t="s">
        <v>656</v>
      </c>
      <c r="D160" s="19" t="s">
        <v>667</v>
      </c>
      <c r="E160" s="66">
        <v>5814441000140</v>
      </c>
      <c r="F160" s="12">
        <f t="shared" si="2"/>
        <v>5814441000140</v>
      </c>
      <c r="G160" s="67" t="s">
        <v>287</v>
      </c>
      <c r="H160" s="19">
        <v>3919</v>
      </c>
      <c r="I160" s="20" t="s">
        <v>288</v>
      </c>
      <c r="J160" s="23">
        <v>45757</v>
      </c>
      <c r="K160" s="19">
        <v>1</v>
      </c>
      <c r="L160" s="21">
        <v>2308.61</v>
      </c>
      <c r="M160" s="21">
        <v>0</v>
      </c>
      <c r="N160" s="21">
        <v>0</v>
      </c>
      <c r="O160" s="21">
        <v>2308.61</v>
      </c>
      <c r="P160" s="23">
        <v>45757</v>
      </c>
      <c r="Q160" s="25">
        <v>2293</v>
      </c>
      <c r="R160" s="68">
        <v>2308.61</v>
      </c>
      <c r="S160" s="68">
        <v>110.81</v>
      </c>
      <c r="T160" s="68">
        <v>2197.8000000000002</v>
      </c>
      <c r="U160" s="51" t="s">
        <v>670</v>
      </c>
      <c r="V160" s="46" t="str">
        <f>VLOOKUP(H160,'CATEGORIZAÇÃO PARA PUBLICAÇÃO'!$A$1:$C$103,3,FALSE)</f>
        <v>PRESTAÇÃO DE SERVIÇOS</v>
      </c>
    </row>
    <row r="161" spans="1:22" s="13" customFormat="1" ht="72" hidden="1" customHeight="1" x14ac:dyDescent="0.25">
      <c r="A161" s="50">
        <v>1441</v>
      </c>
      <c r="B161" s="19">
        <v>1440006</v>
      </c>
      <c r="C161" s="19" t="s">
        <v>487</v>
      </c>
      <c r="D161" s="19" t="s">
        <v>667</v>
      </c>
      <c r="E161" s="43">
        <v>14409294000114</v>
      </c>
      <c r="F161" s="12">
        <f t="shared" si="2"/>
        <v>14409294000114</v>
      </c>
      <c r="G161" s="44" t="s">
        <v>124</v>
      </c>
      <c r="H161" s="19">
        <v>3948</v>
      </c>
      <c r="I161" s="20" t="s">
        <v>82</v>
      </c>
      <c r="J161" s="23">
        <v>45757</v>
      </c>
      <c r="K161" s="19">
        <v>1</v>
      </c>
      <c r="L161" s="21">
        <v>13000</v>
      </c>
      <c r="M161" s="21">
        <v>0</v>
      </c>
      <c r="N161" s="21">
        <v>0</v>
      </c>
      <c r="O161" s="21">
        <v>13000</v>
      </c>
      <c r="P161" s="23">
        <v>45758</v>
      </c>
      <c r="Q161" s="25">
        <v>17</v>
      </c>
      <c r="R161" s="68">
        <v>13000</v>
      </c>
      <c r="S161" s="68">
        <v>624</v>
      </c>
      <c r="T161" s="68">
        <v>12376</v>
      </c>
      <c r="U161" s="51"/>
      <c r="V161" s="46" t="str">
        <f>VLOOKUP(H161,'CATEGORIZAÇÃO PARA PUBLICAÇÃO'!$A$1:$C$103,3,FALSE)</f>
        <v>PRESTAÇÃO DE SERVIÇOS</v>
      </c>
    </row>
    <row r="162" spans="1:22" s="13" customFormat="1" ht="72" hidden="1" customHeight="1" x14ac:dyDescent="0.25">
      <c r="A162" s="50">
        <v>1441</v>
      </c>
      <c r="B162" s="19">
        <v>1440011</v>
      </c>
      <c r="C162" s="19" t="s">
        <v>590</v>
      </c>
      <c r="D162" s="19" t="s">
        <v>667</v>
      </c>
      <c r="E162" s="66">
        <v>3539398000127</v>
      </c>
      <c r="F162" s="12">
        <f t="shared" si="2"/>
        <v>3539398000127</v>
      </c>
      <c r="G162" s="67" t="s">
        <v>220</v>
      </c>
      <c r="H162" s="19">
        <v>3921</v>
      </c>
      <c r="I162" s="20" t="s">
        <v>130</v>
      </c>
      <c r="J162" s="23">
        <v>45757</v>
      </c>
      <c r="K162" s="19">
        <v>3</v>
      </c>
      <c r="L162" s="21">
        <v>1457.05</v>
      </c>
      <c r="M162" s="21">
        <v>72.849999999999994</v>
      </c>
      <c r="N162" s="21">
        <v>0</v>
      </c>
      <c r="O162" s="21">
        <v>1384.2</v>
      </c>
      <c r="P162" s="23">
        <v>45758</v>
      </c>
      <c r="Q162" s="25">
        <v>2322</v>
      </c>
      <c r="R162" s="68">
        <v>1384.2</v>
      </c>
      <c r="S162" s="68">
        <v>0</v>
      </c>
      <c r="T162" s="68">
        <v>1384.2</v>
      </c>
      <c r="U162" s="51"/>
      <c r="V162" s="46" t="str">
        <f>VLOOKUP(H162,'CATEGORIZAÇÃO PARA PUBLICAÇÃO'!$A$1:$C$103,3,FALSE)</f>
        <v>PRESTAÇÃO DE SERVIÇOS</v>
      </c>
    </row>
    <row r="163" spans="1:22" s="13" customFormat="1" ht="72" hidden="1" customHeight="1" x14ac:dyDescent="0.25">
      <c r="A163" s="50">
        <v>1441</v>
      </c>
      <c r="B163" s="19">
        <v>1440011</v>
      </c>
      <c r="C163" s="19" t="s">
        <v>606</v>
      </c>
      <c r="D163" s="19" t="s">
        <v>667</v>
      </c>
      <c r="E163" s="66">
        <v>14111321000178</v>
      </c>
      <c r="F163" s="12">
        <f t="shared" si="2"/>
        <v>14111321000178</v>
      </c>
      <c r="G163" s="67" t="s">
        <v>238</v>
      </c>
      <c r="H163" s="19">
        <v>3921</v>
      </c>
      <c r="I163" s="20" t="s">
        <v>130</v>
      </c>
      <c r="J163" s="23">
        <v>45757</v>
      </c>
      <c r="K163" s="19">
        <v>3</v>
      </c>
      <c r="L163" s="21">
        <v>1179.3499999999999</v>
      </c>
      <c r="M163" s="21">
        <v>58.97</v>
      </c>
      <c r="N163" s="21">
        <v>0</v>
      </c>
      <c r="O163" s="21">
        <v>1120.3799999999999</v>
      </c>
      <c r="P163" s="23">
        <v>45758</v>
      </c>
      <c r="Q163" s="25">
        <v>2341</v>
      </c>
      <c r="R163" s="68">
        <v>1120.3800000000001</v>
      </c>
      <c r="S163" s="68">
        <v>0</v>
      </c>
      <c r="T163" s="68">
        <v>1120.3800000000001</v>
      </c>
      <c r="U163" s="51"/>
      <c r="V163" s="46" t="str">
        <f>VLOOKUP(H163,'CATEGORIZAÇÃO PARA PUBLICAÇÃO'!$A$1:$C$103,3,FALSE)</f>
        <v>PRESTAÇÃO DE SERVIÇOS</v>
      </c>
    </row>
    <row r="164" spans="1:22" s="13" customFormat="1" ht="72" hidden="1" customHeight="1" x14ac:dyDescent="0.25">
      <c r="A164" s="50">
        <v>1441</v>
      </c>
      <c r="B164" s="19">
        <v>1440011</v>
      </c>
      <c r="C164" s="19" t="s">
        <v>630</v>
      </c>
      <c r="D164" s="19" t="s">
        <v>667</v>
      </c>
      <c r="E164" s="66">
        <v>8458633000150</v>
      </c>
      <c r="F164" s="12">
        <f t="shared" si="2"/>
        <v>8458633000150</v>
      </c>
      <c r="G164" s="67" t="s">
        <v>263</v>
      </c>
      <c r="H164" s="19">
        <v>3921</v>
      </c>
      <c r="I164" s="20" t="s">
        <v>130</v>
      </c>
      <c r="J164" s="23">
        <v>45757</v>
      </c>
      <c r="K164" s="19">
        <v>3</v>
      </c>
      <c r="L164" s="21">
        <v>250</v>
      </c>
      <c r="M164" s="21">
        <v>0</v>
      </c>
      <c r="N164" s="21">
        <v>0</v>
      </c>
      <c r="O164" s="21">
        <v>250</v>
      </c>
      <c r="P164" s="23">
        <v>45758</v>
      </c>
      <c r="Q164" s="25">
        <v>2339</v>
      </c>
      <c r="R164" s="68">
        <v>250</v>
      </c>
      <c r="S164" s="68">
        <v>0</v>
      </c>
      <c r="T164" s="68">
        <v>250</v>
      </c>
      <c r="U164" s="51"/>
      <c r="V164" s="46" t="str">
        <f>VLOOKUP(H164,'CATEGORIZAÇÃO PARA PUBLICAÇÃO'!$A$1:$C$103,3,FALSE)</f>
        <v>PRESTAÇÃO DE SERVIÇOS</v>
      </c>
    </row>
    <row r="165" spans="1:22" s="13" customFormat="1" ht="72" hidden="1" customHeight="1" x14ac:dyDescent="0.25">
      <c r="A165" s="50">
        <v>1441</v>
      </c>
      <c r="B165" s="19">
        <v>1440011</v>
      </c>
      <c r="C165" s="19" t="s">
        <v>631</v>
      </c>
      <c r="D165" s="19" t="s">
        <v>667</v>
      </c>
      <c r="E165" s="66">
        <v>8458633000150</v>
      </c>
      <c r="F165" s="12">
        <f t="shared" si="2"/>
        <v>8458633000150</v>
      </c>
      <c r="G165" s="67" t="s">
        <v>263</v>
      </c>
      <c r="H165" s="19">
        <v>3921</v>
      </c>
      <c r="I165" s="20" t="s">
        <v>130</v>
      </c>
      <c r="J165" s="23">
        <v>45757</v>
      </c>
      <c r="K165" s="19">
        <v>3</v>
      </c>
      <c r="L165" s="21">
        <v>600</v>
      </c>
      <c r="M165" s="21">
        <v>0</v>
      </c>
      <c r="N165" s="21">
        <v>0</v>
      </c>
      <c r="O165" s="21">
        <v>600</v>
      </c>
      <c r="P165" s="23">
        <v>45758</v>
      </c>
      <c r="Q165" s="25">
        <v>2338</v>
      </c>
      <c r="R165" s="68">
        <v>600</v>
      </c>
      <c r="S165" s="68">
        <v>0</v>
      </c>
      <c r="T165" s="68">
        <v>600</v>
      </c>
      <c r="U165" s="51"/>
      <c r="V165" s="46" t="str">
        <f>VLOOKUP(H165,'CATEGORIZAÇÃO PARA PUBLICAÇÃO'!$A$1:$C$103,3,FALSE)</f>
        <v>PRESTAÇÃO DE SERVIÇOS</v>
      </c>
    </row>
    <row r="166" spans="1:22" s="13" customFormat="1" ht="72" hidden="1" customHeight="1" x14ac:dyDescent="0.25">
      <c r="A166" s="50">
        <v>1441</v>
      </c>
      <c r="B166" s="19">
        <v>1440011</v>
      </c>
      <c r="C166" s="19" t="s">
        <v>636</v>
      </c>
      <c r="D166" s="19" t="s">
        <v>667</v>
      </c>
      <c r="E166" s="66">
        <v>7132995000193</v>
      </c>
      <c r="F166" s="12">
        <f t="shared" si="2"/>
        <v>7132995000193</v>
      </c>
      <c r="G166" s="67" t="s">
        <v>268</v>
      </c>
      <c r="H166" s="19">
        <v>3955</v>
      </c>
      <c r="I166" s="20" t="s">
        <v>93</v>
      </c>
      <c r="J166" s="23">
        <v>45757</v>
      </c>
      <c r="K166" s="19">
        <v>2</v>
      </c>
      <c r="L166" s="21">
        <v>5235</v>
      </c>
      <c r="M166" s="21">
        <v>226.15</v>
      </c>
      <c r="N166" s="21">
        <v>0</v>
      </c>
      <c r="O166" s="21">
        <v>5008.8500000000004</v>
      </c>
      <c r="P166" s="23">
        <v>45758</v>
      </c>
      <c r="Q166" s="25">
        <v>2334</v>
      </c>
      <c r="R166" s="68">
        <v>5008.8500000000004</v>
      </c>
      <c r="S166" s="68">
        <v>0</v>
      </c>
      <c r="T166" s="68">
        <v>5008.8500000000004</v>
      </c>
      <c r="U166" s="51"/>
      <c r="V166" s="46" t="str">
        <f>VLOOKUP(H166,'CATEGORIZAÇÃO PARA PUBLICAÇÃO'!$A$1:$C$103,3,FALSE)</f>
        <v>PRESTAÇÃO DE SERVIÇOS</v>
      </c>
    </row>
    <row r="167" spans="1:22" s="13" customFormat="1" ht="72" hidden="1" customHeight="1" x14ac:dyDescent="0.25">
      <c r="A167" s="50">
        <v>1441</v>
      </c>
      <c r="B167" s="19">
        <v>1440011</v>
      </c>
      <c r="C167" s="19" t="s">
        <v>639</v>
      </c>
      <c r="D167" s="19" t="s">
        <v>667</v>
      </c>
      <c r="E167" s="66">
        <v>7132995000193</v>
      </c>
      <c r="F167" s="12">
        <f t="shared" si="2"/>
        <v>7132995000193</v>
      </c>
      <c r="G167" s="67" t="s">
        <v>268</v>
      </c>
      <c r="H167" s="19">
        <v>3955</v>
      </c>
      <c r="I167" s="20" t="s">
        <v>93</v>
      </c>
      <c r="J167" s="23">
        <v>45757</v>
      </c>
      <c r="K167" s="19">
        <v>4</v>
      </c>
      <c r="L167" s="21">
        <v>2002</v>
      </c>
      <c r="M167" s="21">
        <v>86.49</v>
      </c>
      <c r="N167" s="21">
        <v>0</v>
      </c>
      <c r="O167" s="21">
        <v>1915.51</v>
      </c>
      <c r="P167" s="23">
        <v>45758</v>
      </c>
      <c r="Q167" s="25">
        <v>2332</v>
      </c>
      <c r="R167" s="68">
        <v>1915.51</v>
      </c>
      <c r="S167" s="68">
        <v>0</v>
      </c>
      <c r="T167" s="68">
        <v>1915.51</v>
      </c>
      <c r="U167" s="51"/>
      <c r="V167" s="46" t="str">
        <f>VLOOKUP(H167,'CATEGORIZAÇÃO PARA PUBLICAÇÃO'!$A$1:$C$103,3,FALSE)</f>
        <v>PRESTAÇÃO DE SERVIÇOS</v>
      </c>
    </row>
    <row r="168" spans="1:22" s="13" customFormat="1" ht="72" hidden="1" customHeight="1" x14ac:dyDescent="0.25">
      <c r="A168" s="50">
        <v>1441</v>
      </c>
      <c r="B168" s="19">
        <v>1440011</v>
      </c>
      <c r="C168" s="19" t="s">
        <v>654</v>
      </c>
      <c r="D168" s="19" t="s">
        <v>667</v>
      </c>
      <c r="E168" s="66">
        <v>5650294000110</v>
      </c>
      <c r="F168" s="12">
        <f t="shared" si="2"/>
        <v>5650294000110</v>
      </c>
      <c r="G168" s="67" t="s">
        <v>285</v>
      </c>
      <c r="H168" s="19">
        <v>3904</v>
      </c>
      <c r="I168" s="20" t="s">
        <v>254</v>
      </c>
      <c r="J168" s="23">
        <v>45757</v>
      </c>
      <c r="K168" s="19">
        <v>1</v>
      </c>
      <c r="L168" s="21">
        <v>4270</v>
      </c>
      <c r="M168" s="21">
        <v>0</v>
      </c>
      <c r="N168" s="21">
        <v>0</v>
      </c>
      <c r="O168" s="21">
        <v>4270</v>
      </c>
      <c r="P168" s="23">
        <v>45758</v>
      </c>
      <c r="Q168" s="25">
        <v>2326</v>
      </c>
      <c r="R168" s="68">
        <v>4270</v>
      </c>
      <c r="S168" s="68">
        <v>0</v>
      </c>
      <c r="T168" s="68">
        <v>4270</v>
      </c>
      <c r="U168" s="51"/>
      <c r="V168" s="46" t="str">
        <f>VLOOKUP(H168,'CATEGORIZAÇÃO PARA PUBLICAÇÃO'!$A$1:$C$103,3,FALSE)</f>
        <v>PRESTAÇÃO DE SERVIÇOS</v>
      </c>
    </row>
    <row r="169" spans="1:22" s="13" customFormat="1" ht="72" hidden="1" customHeight="1" x14ac:dyDescent="0.25">
      <c r="A169" s="50">
        <v>1441</v>
      </c>
      <c r="B169" s="19">
        <v>1440011</v>
      </c>
      <c r="C169" s="19" t="s">
        <v>659</v>
      </c>
      <c r="D169" s="19" t="s">
        <v>667</v>
      </c>
      <c r="E169" s="66">
        <v>8458633000150</v>
      </c>
      <c r="F169" s="12">
        <f t="shared" si="2"/>
        <v>8458633000150</v>
      </c>
      <c r="G169" s="67" t="s">
        <v>263</v>
      </c>
      <c r="H169" s="19">
        <v>3921</v>
      </c>
      <c r="I169" s="20" t="s">
        <v>130</v>
      </c>
      <c r="J169" s="23">
        <v>45757</v>
      </c>
      <c r="K169" s="19">
        <v>3</v>
      </c>
      <c r="L169" s="21">
        <v>658</v>
      </c>
      <c r="M169" s="21">
        <v>0</v>
      </c>
      <c r="N169" s="21">
        <v>0</v>
      </c>
      <c r="O169" s="21">
        <v>658</v>
      </c>
      <c r="P169" s="23">
        <v>45758</v>
      </c>
      <c r="Q169" s="25">
        <v>2337</v>
      </c>
      <c r="R169" s="68">
        <v>658</v>
      </c>
      <c r="S169" s="68">
        <v>0</v>
      </c>
      <c r="T169" s="68">
        <v>658</v>
      </c>
      <c r="U169" s="51"/>
      <c r="V169" s="46" t="str">
        <f>VLOOKUP(H169,'CATEGORIZAÇÃO PARA PUBLICAÇÃO'!$A$1:$C$103,3,FALSE)</f>
        <v>PRESTAÇÃO DE SERVIÇOS</v>
      </c>
    </row>
    <row r="170" spans="1:22" s="13" customFormat="1" ht="72" hidden="1" customHeight="1" x14ac:dyDescent="0.25">
      <c r="A170" s="50">
        <v>1441</v>
      </c>
      <c r="B170" s="19">
        <v>1440011</v>
      </c>
      <c r="C170" s="19" t="s">
        <v>660</v>
      </c>
      <c r="D170" s="19" t="s">
        <v>667</v>
      </c>
      <c r="E170" s="66">
        <v>28964042000161</v>
      </c>
      <c r="F170" s="12">
        <f t="shared" si="2"/>
        <v>28964042000161</v>
      </c>
      <c r="G170" s="67" t="s">
        <v>292</v>
      </c>
      <c r="H170" s="19">
        <v>3961</v>
      </c>
      <c r="I170" s="20" t="s">
        <v>282</v>
      </c>
      <c r="J170" s="23">
        <v>45757</v>
      </c>
      <c r="K170" s="19">
        <v>1</v>
      </c>
      <c r="L170" s="21">
        <v>1157</v>
      </c>
      <c r="M170" s="21">
        <v>37.83</v>
      </c>
      <c r="N170" s="21">
        <v>0</v>
      </c>
      <c r="O170" s="21">
        <v>1119.17</v>
      </c>
      <c r="P170" s="23">
        <v>45758</v>
      </c>
      <c r="Q170" s="25">
        <v>2324</v>
      </c>
      <c r="R170" s="68">
        <v>1119.17</v>
      </c>
      <c r="S170" s="68">
        <v>0</v>
      </c>
      <c r="T170" s="68">
        <v>1119.17</v>
      </c>
      <c r="U170" s="51"/>
      <c r="V170" s="46" t="str">
        <f>VLOOKUP(H170,'CATEGORIZAÇÃO PARA PUBLICAÇÃO'!$A$1:$C$103,3,FALSE)</f>
        <v>PRESTAÇÃO DE SERVIÇOS</v>
      </c>
    </row>
    <row r="171" spans="1:22" s="13" customFormat="1" ht="72" customHeight="1" x14ac:dyDescent="0.25">
      <c r="A171" s="50">
        <v>1441</v>
      </c>
      <c r="B171" s="19">
        <v>1440005</v>
      </c>
      <c r="C171" s="19" t="s">
        <v>487</v>
      </c>
      <c r="D171" s="19" t="s">
        <v>667</v>
      </c>
      <c r="E171" s="66">
        <v>27386559000158</v>
      </c>
      <c r="F171" s="12">
        <f t="shared" si="2"/>
        <v>27386559000158</v>
      </c>
      <c r="G171" s="67" t="s">
        <v>111</v>
      </c>
      <c r="H171" s="19">
        <v>3008</v>
      </c>
      <c r="I171" s="20" t="s">
        <v>106</v>
      </c>
      <c r="J171" s="23">
        <v>45758</v>
      </c>
      <c r="K171" s="19">
        <v>1</v>
      </c>
      <c r="L171" s="21">
        <v>4406.8</v>
      </c>
      <c r="M171" s="21">
        <v>0</v>
      </c>
      <c r="N171" s="21">
        <v>0</v>
      </c>
      <c r="O171" s="21">
        <v>4406.8</v>
      </c>
      <c r="P171" s="23">
        <v>45761</v>
      </c>
      <c r="Q171" s="25">
        <v>99</v>
      </c>
      <c r="R171" s="68">
        <v>4406.8</v>
      </c>
      <c r="S171" s="68">
        <v>0</v>
      </c>
      <c r="T171" s="68">
        <v>4406.8</v>
      </c>
      <c r="U171" s="51"/>
      <c r="V171" s="46" t="str">
        <f>VLOOKUP(H171,'CATEGORIZAÇÃO PARA PUBLICAÇÃO'!$A$1:$C$103,3,FALSE)</f>
        <v>FORNECIMENTO DE BENS</v>
      </c>
    </row>
    <row r="172" spans="1:22" s="13" customFormat="1" ht="72" customHeight="1" x14ac:dyDescent="0.25">
      <c r="A172" s="50">
        <v>1441</v>
      </c>
      <c r="B172" s="19">
        <v>1440005</v>
      </c>
      <c r="C172" s="19" t="s">
        <v>491</v>
      </c>
      <c r="D172" s="19" t="s">
        <v>667</v>
      </c>
      <c r="E172" s="66">
        <v>19994997000170</v>
      </c>
      <c r="F172" s="12">
        <f t="shared" si="2"/>
        <v>19994997000170</v>
      </c>
      <c r="G172" s="67" t="s">
        <v>115</v>
      </c>
      <c r="H172" s="19">
        <v>3022</v>
      </c>
      <c r="I172" s="20" t="s">
        <v>117</v>
      </c>
      <c r="J172" s="23">
        <v>45758</v>
      </c>
      <c r="K172" s="19">
        <v>2</v>
      </c>
      <c r="L172" s="21">
        <v>888</v>
      </c>
      <c r="M172" s="21">
        <v>0</v>
      </c>
      <c r="N172" s="21">
        <v>0</v>
      </c>
      <c r="O172" s="21">
        <v>888</v>
      </c>
      <c r="P172" s="23">
        <v>45761</v>
      </c>
      <c r="Q172" s="25">
        <v>100</v>
      </c>
      <c r="R172" s="68">
        <v>888</v>
      </c>
      <c r="S172" s="68">
        <v>0</v>
      </c>
      <c r="T172" s="68">
        <v>888</v>
      </c>
      <c r="U172" s="51"/>
      <c r="V172" s="46" t="str">
        <f>VLOOKUP(H172,'CATEGORIZAÇÃO PARA PUBLICAÇÃO'!$A$1:$C$103,3,FALSE)</f>
        <v>FORNECIMENTO DE BENS</v>
      </c>
    </row>
    <row r="173" spans="1:22" s="13" customFormat="1" ht="72" hidden="1" customHeight="1" x14ac:dyDescent="0.25">
      <c r="A173" s="50">
        <v>1441</v>
      </c>
      <c r="B173" s="19">
        <v>1440006</v>
      </c>
      <c r="C173" s="19" t="s">
        <v>495</v>
      </c>
      <c r="D173" s="19" t="s">
        <v>667</v>
      </c>
      <c r="E173" s="66">
        <v>19912854000172</v>
      </c>
      <c r="F173" s="12">
        <f t="shared" si="2"/>
        <v>19912854000172</v>
      </c>
      <c r="G173" s="67" t="s">
        <v>126</v>
      </c>
      <c r="H173" s="19">
        <v>3948</v>
      </c>
      <c r="I173" s="20" t="s">
        <v>82</v>
      </c>
      <c r="J173" s="23">
        <v>45758</v>
      </c>
      <c r="K173" s="19">
        <v>1</v>
      </c>
      <c r="L173" s="21">
        <v>8000</v>
      </c>
      <c r="M173" s="21">
        <v>249.6</v>
      </c>
      <c r="N173" s="21">
        <v>0</v>
      </c>
      <c r="O173" s="21">
        <v>7750.4</v>
      </c>
      <c r="P173" s="23">
        <v>45761</v>
      </c>
      <c r="Q173" s="25">
        <v>18</v>
      </c>
      <c r="R173" s="68">
        <v>7750.4</v>
      </c>
      <c r="S173" s="68">
        <v>0</v>
      </c>
      <c r="T173" s="68">
        <v>7750.4</v>
      </c>
      <c r="U173" s="51"/>
      <c r="V173" s="46" t="str">
        <f>VLOOKUP(H173,'CATEGORIZAÇÃO PARA PUBLICAÇÃO'!$A$1:$C$103,3,FALSE)</f>
        <v>PRESTAÇÃO DE SERVIÇOS</v>
      </c>
    </row>
    <row r="174" spans="1:22" s="13" customFormat="1" ht="72" hidden="1" customHeight="1" x14ac:dyDescent="0.25">
      <c r="A174" s="50">
        <v>1441</v>
      </c>
      <c r="B174" s="19">
        <v>1440011</v>
      </c>
      <c r="C174" s="19" t="s">
        <v>580</v>
      </c>
      <c r="D174" s="19" t="s">
        <v>667</v>
      </c>
      <c r="E174" s="66">
        <v>34028316001509</v>
      </c>
      <c r="F174" s="12">
        <f t="shared" si="2"/>
        <v>34028316001509</v>
      </c>
      <c r="G174" s="67" t="s">
        <v>208</v>
      </c>
      <c r="H174" s="19">
        <v>3906</v>
      </c>
      <c r="I174" s="20" t="s">
        <v>209</v>
      </c>
      <c r="J174" s="23">
        <v>45758</v>
      </c>
      <c r="K174" s="19">
        <v>2</v>
      </c>
      <c r="L174" s="21">
        <v>274813.86</v>
      </c>
      <c r="M174" s="21">
        <v>0</v>
      </c>
      <c r="N174" s="21">
        <v>0</v>
      </c>
      <c r="O174" s="21">
        <v>274813.86</v>
      </c>
      <c r="P174" s="23">
        <v>45761</v>
      </c>
      <c r="Q174" s="25">
        <v>2394</v>
      </c>
      <c r="R174" s="68">
        <v>274813.86</v>
      </c>
      <c r="S174" s="68">
        <v>0</v>
      </c>
      <c r="T174" s="68">
        <v>274813.86</v>
      </c>
      <c r="U174" s="51"/>
      <c r="V174" s="46" t="str">
        <f>VLOOKUP(H174,'CATEGORIZAÇÃO PARA PUBLICAÇÃO'!$A$1:$C$103,3,FALSE)</f>
        <v>PRESTAÇÃO DE SERVIÇOS</v>
      </c>
    </row>
    <row r="175" spans="1:22" s="13" customFormat="1" ht="72" hidden="1" customHeight="1" x14ac:dyDescent="0.25">
      <c r="A175" s="50">
        <v>1441</v>
      </c>
      <c r="B175" s="19">
        <v>1440011</v>
      </c>
      <c r="C175" s="19" t="s">
        <v>626</v>
      </c>
      <c r="D175" s="19" t="s">
        <v>667</v>
      </c>
      <c r="E175" s="66">
        <v>21103315000134</v>
      </c>
      <c r="F175" s="12">
        <f t="shared" si="2"/>
        <v>21103315000134</v>
      </c>
      <c r="G175" s="67" t="s">
        <v>259</v>
      </c>
      <c r="H175" s="19">
        <v>3903</v>
      </c>
      <c r="I175" s="20" t="s">
        <v>59</v>
      </c>
      <c r="J175" s="23">
        <v>45758</v>
      </c>
      <c r="K175" s="19">
        <v>3</v>
      </c>
      <c r="L175" s="21">
        <v>7032.75</v>
      </c>
      <c r="M175" s="21">
        <v>0</v>
      </c>
      <c r="N175" s="21">
        <v>0</v>
      </c>
      <c r="O175" s="21">
        <v>7032.75</v>
      </c>
      <c r="P175" s="23">
        <v>45761</v>
      </c>
      <c r="Q175" s="25">
        <v>2379</v>
      </c>
      <c r="R175" s="68">
        <v>7032.75</v>
      </c>
      <c r="S175" s="68">
        <v>0</v>
      </c>
      <c r="T175" s="68">
        <v>7032.75</v>
      </c>
      <c r="U175" s="51"/>
      <c r="V175" s="46" t="str">
        <f>VLOOKUP(H175,'CATEGORIZAÇÃO PARA PUBLICAÇÃO'!$A$1:$C$103,3,FALSE)</f>
        <v>PRESTAÇÃO DE SERVIÇOS</v>
      </c>
    </row>
    <row r="176" spans="1:22" s="13" customFormat="1" ht="72" hidden="1" customHeight="1" x14ac:dyDescent="0.25">
      <c r="A176" s="50">
        <v>1441</v>
      </c>
      <c r="B176" s="19">
        <v>1440011</v>
      </c>
      <c r="C176" s="19" t="s">
        <v>650</v>
      </c>
      <c r="D176" s="19" t="s">
        <v>667</v>
      </c>
      <c r="E176" s="66">
        <v>2623259000114</v>
      </c>
      <c r="F176" s="12">
        <f t="shared" si="2"/>
        <v>2623259000114</v>
      </c>
      <c r="G176" s="67" t="s">
        <v>281</v>
      </c>
      <c r="H176" s="19">
        <v>3961</v>
      </c>
      <c r="I176" s="20" t="s">
        <v>282</v>
      </c>
      <c r="J176" s="23">
        <v>45758</v>
      </c>
      <c r="K176" s="19">
        <v>3</v>
      </c>
      <c r="L176" s="21">
        <v>254.32</v>
      </c>
      <c r="M176" s="21">
        <v>7.17</v>
      </c>
      <c r="N176" s="21">
        <v>0</v>
      </c>
      <c r="O176" s="21">
        <v>247.15</v>
      </c>
      <c r="P176" s="23">
        <v>45761</v>
      </c>
      <c r="Q176" s="25">
        <v>2384</v>
      </c>
      <c r="R176" s="68">
        <v>247.15</v>
      </c>
      <c r="S176" s="68">
        <v>0</v>
      </c>
      <c r="T176" s="68">
        <v>247.15</v>
      </c>
      <c r="U176" s="51"/>
      <c r="V176" s="46" t="str">
        <f>VLOOKUP(H176,'CATEGORIZAÇÃO PARA PUBLICAÇÃO'!$A$1:$C$103,3,FALSE)</f>
        <v>PRESTAÇÃO DE SERVIÇOS</v>
      </c>
    </row>
    <row r="177" spans="1:22" s="13" customFormat="1" ht="72" hidden="1" customHeight="1" x14ac:dyDescent="0.25">
      <c r="A177" s="50">
        <v>1441</v>
      </c>
      <c r="B177" s="19">
        <v>1440011</v>
      </c>
      <c r="C177" s="19" t="s">
        <v>655</v>
      </c>
      <c r="D177" s="19" t="s">
        <v>667</v>
      </c>
      <c r="E177" s="66">
        <v>8265838000119</v>
      </c>
      <c r="F177" s="12">
        <f t="shared" si="2"/>
        <v>8265838000119</v>
      </c>
      <c r="G177" s="67" t="s">
        <v>286</v>
      </c>
      <c r="H177" s="19">
        <v>3922</v>
      </c>
      <c r="I177" s="20" t="s">
        <v>60</v>
      </c>
      <c r="J177" s="23">
        <v>45758</v>
      </c>
      <c r="K177" s="19">
        <v>3</v>
      </c>
      <c r="L177" s="21">
        <v>110044.54</v>
      </c>
      <c r="M177" s="21">
        <v>5502.23</v>
      </c>
      <c r="N177" s="21">
        <v>6052.45</v>
      </c>
      <c r="O177" s="21">
        <v>98489.86</v>
      </c>
      <c r="P177" s="23">
        <v>45761</v>
      </c>
      <c r="Q177" s="25">
        <v>2374</v>
      </c>
      <c r="R177" s="68">
        <v>98489.86</v>
      </c>
      <c r="S177" s="68">
        <v>0</v>
      </c>
      <c r="T177" s="68">
        <v>98489.86</v>
      </c>
      <c r="U177" s="51"/>
      <c r="V177" s="46" t="str">
        <f>VLOOKUP(H177,'CATEGORIZAÇÃO PARA PUBLICAÇÃO'!$A$1:$C$103,3,FALSE)</f>
        <v>PRESTAÇÃO DE SERVIÇOS</v>
      </c>
    </row>
    <row r="178" spans="1:22" s="13" customFormat="1" ht="72" hidden="1" customHeight="1" x14ac:dyDescent="0.25">
      <c r="A178" s="50">
        <v>1441</v>
      </c>
      <c r="B178" s="19">
        <v>1440011</v>
      </c>
      <c r="C178" s="19" t="s">
        <v>657</v>
      </c>
      <c r="D178" s="19" t="s">
        <v>667</v>
      </c>
      <c r="E178" s="66">
        <v>4528676000103</v>
      </c>
      <c r="F178" s="12">
        <f t="shared" si="2"/>
        <v>4528676000103</v>
      </c>
      <c r="G178" s="67" t="s">
        <v>289</v>
      </c>
      <c r="H178" s="19">
        <v>4002</v>
      </c>
      <c r="I178" s="20" t="s">
        <v>246</v>
      </c>
      <c r="J178" s="23">
        <v>45758</v>
      </c>
      <c r="K178" s="19">
        <v>2</v>
      </c>
      <c r="L178" s="21">
        <v>167996</v>
      </c>
      <c r="M178" s="21">
        <v>3359.92</v>
      </c>
      <c r="N178" s="21">
        <v>0</v>
      </c>
      <c r="O178" s="21">
        <v>164636.07999999999</v>
      </c>
      <c r="P178" s="23">
        <v>45761</v>
      </c>
      <c r="Q178" s="25">
        <v>2382</v>
      </c>
      <c r="R178" s="68">
        <v>164636.07999999999</v>
      </c>
      <c r="S178" s="68">
        <v>8063.8</v>
      </c>
      <c r="T178" s="68">
        <v>156572.28</v>
      </c>
      <c r="U178" s="51"/>
      <c r="V178" s="46" t="str">
        <f>VLOOKUP(H178,'CATEGORIZAÇÃO PARA PUBLICAÇÃO'!$A$1:$C$103,3,FALSE)</f>
        <v>PRESTAÇÃO DE SERVIÇOS</v>
      </c>
    </row>
    <row r="179" spans="1:22" s="13" customFormat="1" ht="72" hidden="1" customHeight="1" x14ac:dyDescent="0.25">
      <c r="A179" s="50">
        <v>1441</v>
      </c>
      <c r="B179" s="19">
        <v>1440011</v>
      </c>
      <c r="C179" s="19" t="s">
        <v>649</v>
      </c>
      <c r="D179" s="19" t="s">
        <v>667</v>
      </c>
      <c r="E179" s="66">
        <v>9475334000196</v>
      </c>
      <c r="F179" s="12">
        <f t="shared" si="2"/>
        <v>9475334000196</v>
      </c>
      <c r="G179" s="67" t="s">
        <v>280</v>
      </c>
      <c r="H179" s="19">
        <v>3999</v>
      </c>
      <c r="I179" s="20" t="s">
        <v>242</v>
      </c>
      <c r="J179" s="23">
        <v>45761</v>
      </c>
      <c r="K179" s="19">
        <v>2</v>
      </c>
      <c r="L179" s="21">
        <v>4450.13</v>
      </c>
      <c r="M179" s="21">
        <v>0</v>
      </c>
      <c r="N179" s="21">
        <v>0</v>
      </c>
      <c r="O179" s="21">
        <v>4450.13</v>
      </c>
      <c r="P179" s="23">
        <v>45761</v>
      </c>
      <c r="Q179" s="25">
        <v>2405</v>
      </c>
      <c r="R179" s="68">
        <v>4450.13</v>
      </c>
      <c r="S179" s="68">
        <v>213.61</v>
      </c>
      <c r="T179" s="68">
        <v>4236.5200000000004</v>
      </c>
      <c r="U179" s="51"/>
      <c r="V179" s="46" t="str">
        <f>VLOOKUP(H179,'CATEGORIZAÇÃO PARA PUBLICAÇÃO'!$A$1:$C$103,3,FALSE)</f>
        <v>PRESTAÇÃO DE SERVIÇOS</v>
      </c>
    </row>
    <row r="180" spans="1:22" s="13" customFormat="1" ht="72" hidden="1" customHeight="1" x14ac:dyDescent="0.25">
      <c r="A180" s="50">
        <v>1441</v>
      </c>
      <c r="B180" s="19">
        <v>1440011</v>
      </c>
      <c r="C180" s="19" t="s">
        <v>622</v>
      </c>
      <c r="D180" s="19" t="s">
        <v>667</v>
      </c>
      <c r="E180" s="66">
        <v>18745455000100</v>
      </c>
      <c r="F180" s="12">
        <f t="shared" si="2"/>
        <v>18745455000100</v>
      </c>
      <c r="G180" s="67" t="s">
        <v>258</v>
      </c>
      <c r="H180" s="19">
        <v>3999</v>
      </c>
      <c r="I180" s="20" t="s">
        <v>242</v>
      </c>
      <c r="J180" s="23">
        <v>45762</v>
      </c>
      <c r="K180" s="19">
        <v>5</v>
      </c>
      <c r="L180" s="21">
        <v>1306.8</v>
      </c>
      <c r="M180" s="21">
        <v>26.14</v>
      </c>
      <c r="N180" s="21">
        <v>0</v>
      </c>
      <c r="O180" s="21">
        <v>1280.6599999999999</v>
      </c>
      <c r="P180" s="23">
        <v>45762</v>
      </c>
      <c r="Q180" s="25">
        <v>2434</v>
      </c>
      <c r="R180" s="68">
        <v>1280.6600000000001</v>
      </c>
      <c r="S180" s="68">
        <v>0</v>
      </c>
      <c r="T180" s="68">
        <v>1280.6600000000001</v>
      </c>
      <c r="U180" s="51"/>
      <c r="V180" s="46" t="str">
        <f>VLOOKUP(H180,'CATEGORIZAÇÃO PARA PUBLICAÇÃO'!$A$1:$C$103,3,FALSE)</f>
        <v>PRESTAÇÃO DE SERVIÇOS</v>
      </c>
    </row>
    <row r="181" spans="1:22" s="13" customFormat="1" ht="72" hidden="1" customHeight="1" x14ac:dyDescent="0.25">
      <c r="A181" s="50">
        <v>1441</v>
      </c>
      <c r="B181" s="19">
        <v>1440011</v>
      </c>
      <c r="C181" s="19" t="s">
        <v>619</v>
      </c>
      <c r="D181" s="19" t="s">
        <v>667</v>
      </c>
      <c r="E181" s="66">
        <v>81243735000148</v>
      </c>
      <c r="F181" s="12">
        <f t="shared" si="2"/>
        <v>81243735000148</v>
      </c>
      <c r="G181" s="67" t="s">
        <v>256</v>
      </c>
      <c r="H181" s="19">
        <v>4002</v>
      </c>
      <c r="I181" s="20" t="s">
        <v>246</v>
      </c>
      <c r="J181" s="23">
        <v>45769</v>
      </c>
      <c r="K181" s="19">
        <v>3</v>
      </c>
      <c r="L181" s="21">
        <v>1134.96</v>
      </c>
      <c r="M181" s="21">
        <v>0</v>
      </c>
      <c r="N181" s="21">
        <v>0</v>
      </c>
      <c r="O181" s="21">
        <v>1134.96</v>
      </c>
      <c r="P181" s="23">
        <v>45769</v>
      </c>
      <c r="Q181" s="25">
        <v>2469</v>
      </c>
      <c r="R181" s="68">
        <v>1134.96</v>
      </c>
      <c r="S181" s="68">
        <v>54.48</v>
      </c>
      <c r="T181" s="68">
        <v>1080.48</v>
      </c>
      <c r="U181" s="51"/>
      <c r="V181" s="46" t="str">
        <f>VLOOKUP(H181,'CATEGORIZAÇÃO PARA PUBLICAÇÃO'!$A$1:$C$103,3,FALSE)</f>
        <v>PRESTAÇÃO DE SERVIÇOS</v>
      </c>
    </row>
    <row r="182" spans="1:22" s="13" customFormat="1" ht="72" hidden="1" customHeight="1" x14ac:dyDescent="0.25">
      <c r="A182" s="50">
        <v>1441</v>
      </c>
      <c r="B182" s="19">
        <v>1440011</v>
      </c>
      <c r="C182" s="19" t="s">
        <v>662</v>
      </c>
      <c r="D182" s="19" t="s">
        <v>667</v>
      </c>
      <c r="E182" s="66">
        <v>19378769000176</v>
      </c>
      <c r="F182" s="12">
        <f t="shared" si="2"/>
        <v>19378769000176</v>
      </c>
      <c r="G182" s="67" t="s">
        <v>300</v>
      </c>
      <c r="H182" s="19">
        <v>3999</v>
      </c>
      <c r="I182" s="20" t="s">
        <v>242</v>
      </c>
      <c r="J182" s="23">
        <v>45769</v>
      </c>
      <c r="K182" s="19">
        <v>7</v>
      </c>
      <c r="L182" s="21">
        <v>215</v>
      </c>
      <c r="M182" s="21">
        <v>0</v>
      </c>
      <c r="N182" s="21">
        <v>0</v>
      </c>
      <c r="O182" s="21">
        <v>215</v>
      </c>
      <c r="P182" s="23">
        <v>45769</v>
      </c>
      <c r="Q182" s="25">
        <v>2466</v>
      </c>
      <c r="R182" s="68">
        <v>215</v>
      </c>
      <c r="S182" s="68">
        <v>2.58</v>
      </c>
      <c r="T182" s="68">
        <v>212.42</v>
      </c>
      <c r="U182" s="51"/>
      <c r="V182" s="46" t="str">
        <f>VLOOKUP(H182,'CATEGORIZAÇÃO PARA PUBLICAÇÃO'!$A$1:$C$103,3,FALSE)</f>
        <v>PRESTAÇÃO DE SERVIÇOS</v>
      </c>
    </row>
    <row r="183" spans="1:22" s="13" customFormat="1" ht="72" hidden="1" customHeight="1" x14ac:dyDescent="0.25">
      <c r="A183" s="50">
        <v>1441</v>
      </c>
      <c r="B183" s="19">
        <v>1440011</v>
      </c>
      <c r="C183" s="19" t="s">
        <v>662</v>
      </c>
      <c r="D183" s="19" t="s">
        <v>667</v>
      </c>
      <c r="E183" s="66">
        <v>19378769000176</v>
      </c>
      <c r="F183" s="12">
        <f t="shared" si="2"/>
        <v>19378769000176</v>
      </c>
      <c r="G183" s="67" t="s">
        <v>300</v>
      </c>
      <c r="H183" s="19">
        <v>3999</v>
      </c>
      <c r="I183" s="20" t="s">
        <v>242</v>
      </c>
      <c r="J183" s="23">
        <v>45769</v>
      </c>
      <c r="K183" s="19">
        <v>8</v>
      </c>
      <c r="L183" s="21">
        <v>22575</v>
      </c>
      <c r="M183" s="21">
        <v>0</v>
      </c>
      <c r="N183" s="21">
        <v>0</v>
      </c>
      <c r="O183" s="21">
        <v>22575</v>
      </c>
      <c r="P183" s="23">
        <v>45769</v>
      </c>
      <c r="Q183" s="25">
        <v>2467</v>
      </c>
      <c r="R183" s="68">
        <v>22575</v>
      </c>
      <c r="S183" s="68">
        <v>270.89999999999998</v>
      </c>
      <c r="T183" s="68">
        <v>22304.1</v>
      </c>
      <c r="U183" s="51"/>
      <c r="V183" s="46" t="str">
        <f>VLOOKUP(H183,'CATEGORIZAÇÃO PARA PUBLICAÇÃO'!$A$1:$C$103,3,FALSE)</f>
        <v>PRESTAÇÃO DE SERVIÇOS</v>
      </c>
    </row>
    <row r="184" spans="1:22" s="13" customFormat="1" ht="72" hidden="1" customHeight="1" x14ac:dyDescent="0.25">
      <c r="A184" s="50">
        <v>1441</v>
      </c>
      <c r="B184" s="19">
        <v>1440011</v>
      </c>
      <c r="C184" s="19" t="s">
        <v>664</v>
      </c>
      <c r="D184" s="19" t="s">
        <v>667</v>
      </c>
      <c r="E184" s="66">
        <v>81243735000148</v>
      </c>
      <c r="F184" s="12">
        <f t="shared" si="2"/>
        <v>81243735000148</v>
      </c>
      <c r="G184" s="67" t="s">
        <v>256</v>
      </c>
      <c r="H184" s="19">
        <v>4002</v>
      </c>
      <c r="I184" s="20" t="s">
        <v>246</v>
      </c>
      <c r="J184" s="23">
        <v>45769</v>
      </c>
      <c r="K184" s="19">
        <v>2</v>
      </c>
      <c r="L184" s="21">
        <v>1140.48</v>
      </c>
      <c r="M184" s="21">
        <v>0</v>
      </c>
      <c r="N184" s="21">
        <v>0</v>
      </c>
      <c r="O184" s="21">
        <v>1140.48</v>
      </c>
      <c r="P184" s="23">
        <v>45769</v>
      </c>
      <c r="Q184" s="25">
        <v>2468</v>
      </c>
      <c r="R184" s="68">
        <v>1140.48</v>
      </c>
      <c r="S184" s="68">
        <v>54.74</v>
      </c>
      <c r="T184" s="68">
        <v>1085.74</v>
      </c>
      <c r="U184" s="51"/>
      <c r="V184" s="46" t="str">
        <f>VLOOKUP(H184,'CATEGORIZAÇÃO PARA PUBLICAÇÃO'!$A$1:$C$103,3,FALSE)</f>
        <v>PRESTAÇÃO DE SERVIÇOS</v>
      </c>
    </row>
    <row r="185" spans="1:22" s="13" customFormat="1" ht="72" hidden="1" customHeight="1" x14ac:dyDescent="0.25">
      <c r="A185" s="50">
        <v>1441</v>
      </c>
      <c r="B185" s="19">
        <v>1440006</v>
      </c>
      <c r="C185" s="19" t="s">
        <v>494</v>
      </c>
      <c r="D185" s="19" t="s">
        <v>667</v>
      </c>
      <c r="E185" s="66">
        <v>1017250000105</v>
      </c>
      <c r="F185" s="12">
        <f t="shared" si="2"/>
        <v>1017250000105</v>
      </c>
      <c r="G185" s="67" t="s">
        <v>120</v>
      </c>
      <c r="H185" s="19">
        <v>3304</v>
      </c>
      <c r="I185" s="20" t="s">
        <v>121</v>
      </c>
      <c r="J185" s="23">
        <v>45769</v>
      </c>
      <c r="K185" s="19">
        <v>2</v>
      </c>
      <c r="L185" s="21">
        <v>1520.49</v>
      </c>
      <c r="M185" s="21">
        <v>0</v>
      </c>
      <c r="N185" s="21">
        <v>0</v>
      </c>
      <c r="O185" s="21">
        <v>1520.49</v>
      </c>
      <c r="P185" s="23">
        <v>45770</v>
      </c>
      <c r="Q185" s="25">
        <v>21</v>
      </c>
      <c r="R185" s="68">
        <v>1520.49</v>
      </c>
      <c r="S185" s="68">
        <v>38.43</v>
      </c>
      <c r="T185" s="68">
        <v>1482.06</v>
      </c>
      <c r="U185" s="51"/>
      <c r="V185" s="46" t="str">
        <f>VLOOKUP(H185,'CATEGORIZAÇÃO PARA PUBLICAÇÃO'!$A$1:$C$103,3,FALSE)</f>
        <v>PRESTAÇÃO DE SERVIÇOS</v>
      </c>
    </row>
    <row r="186" spans="1:22" s="13" customFormat="1" ht="72" hidden="1" customHeight="1" x14ac:dyDescent="0.25">
      <c r="A186" s="50">
        <v>1441</v>
      </c>
      <c r="B186" s="19">
        <v>1440011</v>
      </c>
      <c r="C186" s="19" t="s">
        <v>496</v>
      </c>
      <c r="D186" s="19" t="s">
        <v>667</v>
      </c>
      <c r="E186" s="66">
        <v>1017250000105</v>
      </c>
      <c r="F186" s="12">
        <f t="shared" si="2"/>
        <v>1017250000105</v>
      </c>
      <c r="G186" s="67" t="s">
        <v>120</v>
      </c>
      <c r="H186" s="19">
        <v>3304</v>
      </c>
      <c r="I186" s="20" t="s">
        <v>121</v>
      </c>
      <c r="J186" s="23">
        <v>45769</v>
      </c>
      <c r="K186" s="19">
        <v>4</v>
      </c>
      <c r="L186" s="21">
        <v>1165.6099999999999</v>
      </c>
      <c r="M186" s="21">
        <v>0</v>
      </c>
      <c r="N186" s="21">
        <v>0</v>
      </c>
      <c r="O186" s="21">
        <v>1165.6099999999999</v>
      </c>
      <c r="P186" s="23">
        <v>45770</v>
      </c>
      <c r="Q186" s="25">
        <v>2471</v>
      </c>
      <c r="R186" s="68">
        <v>1165.6099999999999</v>
      </c>
      <c r="S186" s="68">
        <v>28.62</v>
      </c>
      <c r="T186" s="68">
        <v>1136.99</v>
      </c>
      <c r="U186" s="51"/>
      <c r="V186" s="46" t="str">
        <f>VLOOKUP(H186,'CATEGORIZAÇÃO PARA PUBLICAÇÃO'!$A$1:$C$103,3,FALSE)</f>
        <v>PRESTAÇÃO DE SERVIÇOS</v>
      </c>
    </row>
    <row r="187" spans="1:22" s="13" customFormat="1" ht="72" hidden="1" customHeight="1" x14ac:dyDescent="0.25">
      <c r="A187" s="50">
        <v>1441</v>
      </c>
      <c r="B187" s="19">
        <v>1440011</v>
      </c>
      <c r="C187" s="19" t="s">
        <v>496</v>
      </c>
      <c r="D187" s="19" t="s">
        <v>667</v>
      </c>
      <c r="E187" s="66">
        <v>1017250000105</v>
      </c>
      <c r="F187" s="12">
        <f t="shared" si="2"/>
        <v>1017250000105</v>
      </c>
      <c r="G187" s="67" t="s">
        <v>120</v>
      </c>
      <c r="H187" s="19">
        <v>3304</v>
      </c>
      <c r="I187" s="20" t="s">
        <v>121</v>
      </c>
      <c r="J187" s="23">
        <v>45769</v>
      </c>
      <c r="K187" s="19">
        <v>5</v>
      </c>
      <c r="L187" s="21">
        <v>2308.34</v>
      </c>
      <c r="M187" s="21">
        <v>0</v>
      </c>
      <c r="N187" s="21">
        <v>0</v>
      </c>
      <c r="O187" s="21">
        <v>2308.34</v>
      </c>
      <c r="P187" s="23">
        <v>45770</v>
      </c>
      <c r="Q187" s="25">
        <v>2472</v>
      </c>
      <c r="R187" s="68">
        <v>2308.3399999999997</v>
      </c>
      <c r="S187" s="68">
        <v>58.62</v>
      </c>
      <c r="T187" s="68">
        <v>2249.7199999999998</v>
      </c>
      <c r="U187" s="51"/>
      <c r="V187" s="46" t="str">
        <f>VLOOKUP(H187,'CATEGORIZAÇÃO PARA PUBLICAÇÃO'!$A$1:$C$103,3,FALSE)</f>
        <v>PRESTAÇÃO DE SERVIÇOS</v>
      </c>
    </row>
    <row r="188" spans="1:22" s="13" customFormat="1" ht="72" hidden="1" customHeight="1" x14ac:dyDescent="0.25">
      <c r="A188" s="50">
        <v>1441</v>
      </c>
      <c r="B188" s="19">
        <v>1440011</v>
      </c>
      <c r="C188" s="19" t="s">
        <v>614</v>
      </c>
      <c r="D188" s="19" t="s">
        <v>667</v>
      </c>
      <c r="E188" s="66">
        <v>7403266000124</v>
      </c>
      <c r="F188" s="12">
        <f t="shared" si="2"/>
        <v>7403266000124</v>
      </c>
      <c r="G188" s="67" t="s">
        <v>250</v>
      </c>
      <c r="H188" s="19">
        <v>4002</v>
      </c>
      <c r="I188" s="20" t="s">
        <v>246</v>
      </c>
      <c r="J188" s="23">
        <v>45769</v>
      </c>
      <c r="K188" s="19">
        <v>3</v>
      </c>
      <c r="L188" s="21">
        <v>396450.32</v>
      </c>
      <c r="M188" s="21">
        <v>0</v>
      </c>
      <c r="N188" s="21">
        <v>0</v>
      </c>
      <c r="O188" s="21">
        <v>396450.32</v>
      </c>
      <c r="P188" s="23">
        <v>45770</v>
      </c>
      <c r="Q188" s="25">
        <v>2473</v>
      </c>
      <c r="R188" s="68">
        <v>396450.32</v>
      </c>
      <c r="S188" s="68">
        <v>19029.62</v>
      </c>
      <c r="T188" s="68">
        <v>377420.7</v>
      </c>
      <c r="U188" s="51"/>
      <c r="V188" s="46" t="str">
        <f>VLOOKUP(H188,'CATEGORIZAÇÃO PARA PUBLICAÇÃO'!$A$1:$C$103,3,FALSE)</f>
        <v>PRESTAÇÃO DE SERVIÇOS</v>
      </c>
    </row>
    <row r="189" spans="1:22" s="13" customFormat="1" ht="72" hidden="1" customHeight="1" x14ac:dyDescent="0.25">
      <c r="A189" s="50">
        <v>1441</v>
      </c>
      <c r="B189" s="19">
        <v>1440011</v>
      </c>
      <c r="C189" s="19" t="s">
        <v>651</v>
      </c>
      <c r="D189" s="19" t="s">
        <v>667</v>
      </c>
      <c r="E189" s="66">
        <v>12057731000152</v>
      </c>
      <c r="F189" s="12">
        <f t="shared" si="2"/>
        <v>12057731000152</v>
      </c>
      <c r="G189" s="67" t="s">
        <v>283</v>
      </c>
      <c r="H189" s="19">
        <v>3921</v>
      </c>
      <c r="I189" s="20" t="s">
        <v>130</v>
      </c>
      <c r="J189" s="23">
        <v>45769</v>
      </c>
      <c r="K189" s="19">
        <v>1</v>
      </c>
      <c r="L189" s="21">
        <v>77320</v>
      </c>
      <c r="M189" s="21">
        <v>4116</v>
      </c>
      <c r="N189" s="21">
        <v>0</v>
      </c>
      <c r="O189" s="21">
        <v>73204</v>
      </c>
      <c r="P189" s="23">
        <v>45770</v>
      </c>
      <c r="Q189" s="25">
        <v>2474</v>
      </c>
      <c r="R189" s="68">
        <v>73204</v>
      </c>
      <c r="S189" s="68">
        <v>0</v>
      </c>
      <c r="T189" s="68">
        <v>73204</v>
      </c>
      <c r="U189" s="51"/>
      <c r="V189" s="46" t="str">
        <f>VLOOKUP(H189,'CATEGORIZAÇÃO PARA PUBLICAÇÃO'!$A$1:$C$103,3,FALSE)</f>
        <v>PRESTAÇÃO DE SERVIÇOS</v>
      </c>
    </row>
    <row r="190" spans="1:22" s="13" customFormat="1" ht="72" hidden="1" customHeight="1" x14ac:dyDescent="0.25">
      <c r="A190" s="50">
        <v>1441</v>
      </c>
      <c r="B190" s="19">
        <v>1440011</v>
      </c>
      <c r="C190" s="19" t="s">
        <v>652</v>
      </c>
      <c r="D190" s="19" t="s">
        <v>667</v>
      </c>
      <c r="E190" s="66">
        <v>12057731000152</v>
      </c>
      <c r="F190" s="12">
        <f t="shared" si="2"/>
        <v>12057731000152</v>
      </c>
      <c r="G190" s="67" t="s">
        <v>283</v>
      </c>
      <c r="H190" s="19">
        <v>3922</v>
      </c>
      <c r="I190" s="20" t="s">
        <v>60</v>
      </c>
      <c r="J190" s="23">
        <v>45769</v>
      </c>
      <c r="K190" s="19">
        <v>1</v>
      </c>
      <c r="L190" s="21">
        <v>5000</v>
      </c>
      <c r="M190" s="21">
        <v>0</v>
      </c>
      <c r="N190" s="21">
        <v>0</v>
      </c>
      <c r="O190" s="21">
        <v>5000</v>
      </c>
      <c r="P190" s="23">
        <v>45770</v>
      </c>
      <c r="Q190" s="25">
        <v>2476</v>
      </c>
      <c r="R190" s="68">
        <v>5000</v>
      </c>
      <c r="S190" s="68">
        <v>0</v>
      </c>
      <c r="T190" s="68">
        <v>5000</v>
      </c>
      <c r="U190" s="51"/>
      <c r="V190" s="46" t="str">
        <f>VLOOKUP(H190,'CATEGORIZAÇÃO PARA PUBLICAÇÃO'!$A$1:$C$103,3,FALSE)</f>
        <v>PRESTAÇÃO DE SERVIÇOS</v>
      </c>
    </row>
    <row r="191" spans="1:22" s="13" customFormat="1" ht="72" hidden="1" x14ac:dyDescent="0.25">
      <c r="A191" s="50">
        <v>1441</v>
      </c>
      <c r="B191" s="19">
        <v>1440011</v>
      </c>
      <c r="C191" s="19" t="s">
        <v>525</v>
      </c>
      <c r="D191" s="19" t="s">
        <v>667</v>
      </c>
      <c r="E191" s="66">
        <v>21154554000113</v>
      </c>
      <c r="F191" s="12">
        <f t="shared" si="2"/>
        <v>21154554000113</v>
      </c>
      <c r="G191" s="67" t="s">
        <v>139</v>
      </c>
      <c r="H191" s="19">
        <v>3920</v>
      </c>
      <c r="I191" s="20" t="s">
        <v>132</v>
      </c>
      <c r="J191" s="23">
        <v>45769</v>
      </c>
      <c r="K191" s="19">
        <v>2</v>
      </c>
      <c r="L191" s="21">
        <v>17074.09</v>
      </c>
      <c r="M191" s="21">
        <v>0</v>
      </c>
      <c r="N191" s="21">
        <v>0</v>
      </c>
      <c r="O191" s="21">
        <v>17074.09</v>
      </c>
      <c r="P191" s="23">
        <v>45772</v>
      </c>
      <c r="Q191" s="25">
        <v>265</v>
      </c>
      <c r="R191" s="68">
        <v>17074.09</v>
      </c>
      <c r="S191" s="68">
        <v>0</v>
      </c>
      <c r="T191" s="68">
        <v>17074.09</v>
      </c>
      <c r="U191" s="51" t="s">
        <v>668</v>
      </c>
      <c r="V191" s="46" t="str">
        <f>VLOOKUP(H191,'CATEGORIZAÇÃO PARA PUBLICAÇÃO'!$A$1:$C$103,3,FALSE)</f>
        <v>LOCAÇÕES</v>
      </c>
    </row>
    <row r="192" spans="1:22" s="13" customFormat="1" ht="72" hidden="1" customHeight="1" x14ac:dyDescent="0.25">
      <c r="A192" s="50">
        <v>1441</v>
      </c>
      <c r="B192" s="19">
        <v>1440011</v>
      </c>
      <c r="C192" s="19" t="s">
        <v>638</v>
      </c>
      <c r="D192" s="19" t="s">
        <v>667</v>
      </c>
      <c r="E192" s="66">
        <v>50447623000185</v>
      </c>
      <c r="F192" s="12">
        <f t="shared" si="2"/>
        <v>50447623000185</v>
      </c>
      <c r="G192" s="67" t="s">
        <v>269</v>
      </c>
      <c r="H192" s="19">
        <v>3931</v>
      </c>
      <c r="I192" s="20" t="s">
        <v>83</v>
      </c>
      <c r="J192" s="23">
        <v>45770</v>
      </c>
      <c r="K192" s="19">
        <v>2</v>
      </c>
      <c r="L192" s="21">
        <v>6464</v>
      </c>
      <c r="M192" s="21">
        <v>0</v>
      </c>
      <c r="N192" s="21">
        <v>0</v>
      </c>
      <c r="O192" s="21">
        <v>6464</v>
      </c>
      <c r="P192" s="23">
        <v>45770</v>
      </c>
      <c r="Q192" s="25">
        <v>2470</v>
      </c>
      <c r="R192" s="68">
        <v>6464</v>
      </c>
      <c r="S192" s="68">
        <v>310.27</v>
      </c>
      <c r="T192" s="68">
        <v>6153.73</v>
      </c>
      <c r="U192" s="51"/>
      <c r="V192" s="46" t="str">
        <f>VLOOKUP(H192,'CATEGORIZAÇÃO PARA PUBLICAÇÃO'!$A$1:$C$103,3,FALSE)</f>
        <v>PRESTAÇÃO DE SERVIÇOS</v>
      </c>
    </row>
    <row r="193" spans="1:22" s="13" customFormat="1" ht="72" hidden="1" customHeight="1" x14ac:dyDescent="0.25">
      <c r="A193" s="50">
        <v>1441</v>
      </c>
      <c r="B193" s="19">
        <v>1440011</v>
      </c>
      <c r="C193" s="19" t="s">
        <v>634</v>
      </c>
      <c r="D193" s="19" t="s">
        <v>667</v>
      </c>
      <c r="E193" s="66">
        <v>32879576000167</v>
      </c>
      <c r="F193" s="12">
        <f t="shared" si="2"/>
        <v>32879576000167</v>
      </c>
      <c r="G193" s="67" t="s">
        <v>266</v>
      </c>
      <c r="H193" s="19">
        <v>3931</v>
      </c>
      <c r="I193" s="20" t="s">
        <v>83</v>
      </c>
      <c r="J193" s="23">
        <v>45770</v>
      </c>
      <c r="K193" s="19">
        <v>4</v>
      </c>
      <c r="L193" s="21">
        <v>7503</v>
      </c>
      <c r="M193" s="21">
        <v>330.88</v>
      </c>
      <c r="N193" s="21">
        <v>0</v>
      </c>
      <c r="O193" s="21">
        <v>7172.12</v>
      </c>
      <c r="P193" s="23">
        <v>45771</v>
      </c>
      <c r="Q193" s="25">
        <v>2495</v>
      </c>
      <c r="R193" s="68">
        <v>7172.12</v>
      </c>
      <c r="S193" s="68">
        <v>0</v>
      </c>
      <c r="T193" s="68">
        <v>7172.12</v>
      </c>
      <c r="U193" s="51"/>
      <c r="V193" s="46" t="str">
        <f>VLOOKUP(H193,'CATEGORIZAÇÃO PARA PUBLICAÇÃO'!$A$1:$C$103,3,FALSE)</f>
        <v>PRESTAÇÃO DE SERVIÇOS</v>
      </c>
    </row>
    <row r="194" spans="1:22" s="13" customFormat="1" ht="72" hidden="1" customHeight="1" x14ac:dyDescent="0.25">
      <c r="A194" s="50">
        <v>1441</v>
      </c>
      <c r="B194" s="19">
        <v>1440011</v>
      </c>
      <c r="C194" s="19" t="s">
        <v>661</v>
      </c>
      <c r="D194" s="19" t="s">
        <v>667</v>
      </c>
      <c r="E194" s="66">
        <v>6880466000105</v>
      </c>
      <c r="F194" s="12">
        <f t="shared" si="2"/>
        <v>6880466000105</v>
      </c>
      <c r="G194" s="67" t="s">
        <v>293</v>
      </c>
      <c r="H194" s="19">
        <v>3939</v>
      </c>
      <c r="I194" s="20" t="s">
        <v>294</v>
      </c>
      <c r="J194" s="23">
        <v>45770</v>
      </c>
      <c r="K194" s="19">
        <v>2</v>
      </c>
      <c r="L194" s="21">
        <v>220</v>
      </c>
      <c r="M194" s="21">
        <v>3.24</v>
      </c>
      <c r="N194" s="21">
        <v>0</v>
      </c>
      <c r="O194" s="21">
        <v>216.76</v>
      </c>
      <c r="P194" s="23">
        <v>45771</v>
      </c>
      <c r="Q194" s="25">
        <v>2504</v>
      </c>
      <c r="R194" s="68">
        <v>216.76</v>
      </c>
      <c r="S194" s="68">
        <v>10.56</v>
      </c>
      <c r="T194" s="68">
        <v>206.2</v>
      </c>
      <c r="U194" s="51"/>
      <c r="V194" s="46" t="str">
        <f>VLOOKUP(H194,'CATEGORIZAÇÃO PARA PUBLICAÇÃO'!$A$1:$C$103,3,FALSE)</f>
        <v>PRESTAÇÃO DE SERVIÇOS</v>
      </c>
    </row>
    <row r="195" spans="1:22" s="13" customFormat="1" ht="72" hidden="1" customHeight="1" x14ac:dyDescent="0.25">
      <c r="A195" s="50">
        <v>1441</v>
      </c>
      <c r="B195" s="19">
        <v>1440011</v>
      </c>
      <c r="C195" s="19" t="s">
        <v>617</v>
      </c>
      <c r="D195" s="19" t="s">
        <v>667</v>
      </c>
      <c r="E195" s="66">
        <v>11568355000106</v>
      </c>
      <c r="F195" s="12">
        <f t="shared" si="2"/>
        <v>11568355000106</v>
      </c>
      <c r="G195" s="67" t="s">
        <v>253</v>
      </c>
      <c r="H195" s="19">
        <v>3904</v>
      </c>
      <c r="I195" s="20" t="s">
        <v>254</v>
      </c>
      <c r="J195" s="23">
        <v>45772</v>
      </c>
      <c r="K195" s="19">
        <v>1</v>
      </c>
      <c r="L195" s="21">
        <v>5152.28</v>
      </c>
      <c r="M195" s="21">
        <v>0</v>
      </c>
      <c r="N195" s="21">
        <v>0</v>
      </c>
      <c r="O195" s="21">
        <v>5152.28</v>
      </c>
      <c r="P195" s="23">
        <v>45776</v>
      </c>
      <c r="Q195" s="25">
        <v>2546</v>
      </c>
      <c r="R195" s="68">
        <v>5152.28</v>
      </c>
      <c r="S195" s="68">
        <v>0</v>
      </c>
      <c r="T195" s="68">
        <v>5152.28</v>
      </c>
      <c r="U195" s="51"/>
      <c r="V195" s="46" t="str">
        <f>VLOOKUP(H195,'CATEGORIZAÇÃO PARA PUBLICAÇÃO'!$A$1:$C$103,3,FALSE)</f>
        <v>PRESTAÇÃO DE SERVIÇOS</v>
      </c>
    </row>
    <row r="196" spans="1:22" s="13" customFormat="1" ht="72" hidden="1" customHeight="1" x14ac:dyDescent="0.25">
      <c r="A196" s="50">
        <v>1441</v>
      </c>
      <c r="B196" s="19">
        <v>1440011</v>
      </c>
      <c r="C196" s="19" t="s">
        <v>621</v>
      </c>
      <c r="D196" s="19" t="s">
        <v>667</v>
      </c>
      <c r="E196" s="66">
        <v>11568355000106</v>
      </c>
      <c r="F196" s="12">
        <f t="shared" ref="F196:F259" si="3">IF(E196&lt;=99999999999,CONCATENATE(LEFT(E196,3),".***.***-",RIGHT(E196,2)),E196)</f>
        <v>11568355000106</v>
      </c>
      <c r="G196" s="67" t="s">
        <v>253</v>
      </c>
      <c r="H196" s="19">
        <v>3904</v>
      </c>
      <c r="I196" s="20" t="s">
        <v>254</v>
      </c>
      <c r="J196" s="23">
        <v>45772</v>
      </c>
      <c r="K196" s="19">
        <v>1</v>
      </c>
      <c r="L196" s="21">
        <v>7944.72</v>
      </c>
      <c r="M196" s="21">
        <v>0</v>
      </c>
      <c r="N196" s="21">
        <v>0</v>
      </c>
      <c r="O196" s="21">
        <v>7944.72</v>
      </c>
      <c r="P196" s="23">
        <v>45776</v>
      </c>
      <c r="Q196" s="25">
        <v>2545</v>
      </c>
      <c r="R196" s="68">
        <v>7944.72</v>
      </c>
      <c r="S196" s="68">
        <v>0</v>
      </c>
      <c r="T196" s="68">
        <v>7944.72</v>
      </c>
      <c r="U196" s="51"/>
      <c r="V196" s="46" t="str">
        <f>VLOOKUP(H196,'CATEGORIZAÇÃO PARA PUBLICAÇÃO'!$A$1:$C$103,3,FALSE)</f>
        <v>PRESTAÇÃO DE SERVIÇOS</v>
      </c>
    </row>
    <row r="197" spans="1:22" s="13" customFormat="1" ht="72" hidden="1" customHeight="1" x14ac:dyDescent="0.25">
      <c r="A197" s="50">
        <v>1441</v>
      </c>
      <c r="B197" s="19">
        <v>1440011</v>
      </c>
      <c r="C197" s="19" t="s">
        <v>623</v>
      </c>
      <c r="D197" s="19" t="s">
        <v>667</v>
      </c>
      <c r="E197" s="66">
        <v>11568355000106</v>
      </c>
      <c r="F197" s="12">
        <f t="shared" si="3"/>
        <v>11568355000106</v>
      </c>
      <c r="G197" s="67" t="s">
        <v>253</v>
      </c>
      <c r="H197" s="19">
        <v>3904</v>
      </c>
      <c r="I197" s="20" t="s">
        <v>254</v>
      </c>
      <c r="J197" s="23">
        <v>45772</v>
      </c>
      <c r="K197" s="19">
        <v>1</v>
      </c>
      <c r="L197" s="21">
        <v>900.71</v>
      </c>
      <c r="M197" s="21">
        <v>0</v>
      </c>
      <c r="N197" s="21">
        <v>0</v>
      </c>
      <c r="O197" s="21">
        <v>900.71</v>
      </c>
      <c r="P197" s="23">
        <v>45776</v>
      </c>
      <c r="Q197" s="25">
        <v>2547</v>
      </c>
      <c r="R197" s="68">
        <v>900.71</v>
      </c>
      <c r="S197" s="68">
        <v>0</v>
      </c>
      <c r="T197" s="68">
        <v>900.71</v>
      </c>
      <c r="U197" s="51"/>
      <c r="V197" s="46" t="str">
        <f>VLOOKUP(H197,'CATEGORIZAÇÃO PARA PUBLICAÇÃO'!$A$1:$C$103,3,FALSE)</f>
        <v>PRESTAÇÃO DE SERVIÇOS</v>
      </c>
    </row>
    <row r="198" spans="1:22" s="13" customFormat="1" ht="72" hidden="1" customHeight="1" x14ac:dyDescent="0.25">
      <c r="A198" s="50">
        <v>1441</v>
      </c>
      <c r="B198" s="19">
        <v>1440011</v>
      </c>
      <c r="C198" s="19" t="s">
        <v>663</v>
      </c>
      <c r="D198" s="19" t="s">
        <v>667</v>
      </c>
      <c r="E198" s="66">
        <v>11568355000106</v>
      </c>
      <c r="F198" s="12">
        <f t="shared" si="3"/>
        <v>11568355000106</v>
      </c>
      <c r="G198" s="67" t="s">
        <v>253</v>
      </c>
      <c r="H198" s="19">
        <v>3904</v>
      </c>
      <c r="I198" s="20" t="s">
        <v>254</v>
      </c>
      <c r="J198" s="23">
        <v>45772</v>
      </c>
      <c r="K198" s="19">
        <v>5</v>
      </c>
      <c r="L198" s="21">
        <v>6045.34</v>
      </c>
      <c r="M198" s="21">
        <v>0</v>
      </c>
      <c r="N198" s="21">
        <v>0</v>
      </c>
      <c r="O198" s="21">
        <v>6045.34</v>
      </c>
      <c r="P198" s="23">
        <v>45776</v>
      </c>
      <c r="Q198" s="25">
        <v>2544</v>
      </c>
      <c r="R198" s="68">
        <v>6045.34</v>
      </c>
      <c r="S198" s="68">
        <v>0</v>
      </c>
      <c r="T198" s="68">
        <v>6045.34</v>
      </c>
      <c r="U198" s="51"/>
      <c r="V198" s="46" t="str">
        <f>VLOOKUP(H198,'CATEGORIZAÇÃO PARA PUBLICAÇÃO'!$A$1:$C$103,3,FALSE)</f>
        <v>PRESTAÇÃO DE SERVIÇOS</v>
      </c>
    </row>
    <row r="199" spans="1:22" s="13" customFormat="1" ht="72" customHeight="1" x14ac:dyDescent="0.25">
      <c r="A199" s="50">
        <v>1441</v>
      </c>
      <c r="B199" s="19">
        <v>1440005</v>
      </c>
      <c r="C199" s="19" t="s">
        <v>485</v>
      </c>
      <c r="D199" s="19" t="s">
        <v>667</v>
      </c>
      <c r="E199" s="66">
        <v>21306287000152</v>
      </c>
      <c r="F199" s="12">
        <f t="shared" si="3"/>
        <v>21306287000152</v>
      </c>
      <c r="G199" s="67" t="s">
        <v>108</v>
      </c>
      <c r="H199" s="19">
        <v>5214</v>
      </c>
      <c r="I199" s="20" t="s">
        <v>109</v>
      </c>
      <c r="J199" s="23">
        <v>45775</v>
      </c>
      <c r="K199" s="19">
        <v>2</v>
      </c>
      <c r="L199" s="21">
        <v>116080</v>
      </c>
      <c r="M199" s="21">
        <v>0</v>
      </c>
      <c r="N199" s="21">
        <v>0</v>
      </c>
      <c r="O199" s="21">
        <v>116080</v>
      </c>
      <c r="P199" s="23">
        <v>45776</v>
      </c>
      <c r="Q199" s="25">
        <v>101</v>
      </c>
      <c r="R199" s="68">
        <v>116080</v>
      </c>
      <c r="S199" s="68">
        <v>1392.96</v>
      </c>
      <c r="T199" s="68">
        <v>114687.03999999999</v>
      </c>
      <c r="U199" s="51"/>
      <c r="V199" s="46" t="str">
        <f>VLOOKUP(H199,'CATEGORIZAÇÃO PARA PUBLICAÇÃO'!$A$1:$C$103,3,FALSE)</f>
        <v>FORNECIMENTO DE BENS</v>
      </c>
    </row>
    <row r="200" spans="1:22" s="13" customFormat="1" ht="72" hidden="1" customHeight="1" x14ac:dyDescent="0.25">
      <c r="A200" s="50">
        <v>1441</v>
      </c>
      <c r="B200" s="19">
        <v>1440011</v>
      </c>
      <c r="C200" s="19" t="s">
        <v>607</v>
      </c>
      <c r="D200" s="19" t="s">
        <v>667</v>
      </c>
      <c r="E200" s="66">
        <v>405867000127</v>
      </c>
      <c r="F200" s="12">
        <f t="shared" si="3"/>
        <v>405867000127</v>
      </c>
      <c r="G200" s="67" t="s">
        <v>241</v>
      </c>
      <c r="H200" s="19">
        <v>3999</v>
      </c>
      <c r="I200" s="20" t="s">
        <v>242</v>
      </c>
      <c r="J200" s="23">
        <v>45775</v>
      </c>
      <c r="K200" s="19">
        <v>3</v>
      </c>
      <c r="L200" s="21">
        <v>7786.2</v>
      </c>
      <c r="M200" s="21">
        <v>389.31</v>
      </c>
      <c r="N200" s="21">
        <v>0</v>
      </c>
      <c r="O200" s="21">
        <v>7396.8899999999994</v>
      </c>
      <c r="P200" s="23">
        <v>45776</v>
      </c>
      <c r="Q200" s="25">
        <v>2550</v>
      </c>
      <c r="R200" s="68">
        <v>7396.8899999999994</v>
      </c>
      <c r="S200" s="68">
        <v>373.74</v>
      </c>
      <c r="T200" s="68">
        <v>7023.15</v>
      </c>
      <c r="U200" s="51"/>
      <c r="V200" s="46" t="str">
        <f>VLOOKUP(H200,'CATEGORIZAÇÃO PARA PUBLICAÇÃO'!$A$1:$C$103,3,FALSE)</f>
        <v>PRESTAÇÃO DE SERVIÇOS</v>
      </c>
    </row>
    <row r="201" spans="1:22" s="13" customFormat="1" ht="72" hidden="1" customHeight="1" x14ac:dyDescent="0.25">
      <c r="A201" s="50">
        <v>1441</v>
      </c>
      <c r="B201" s="19">
        <v>1440011</v>
      </c>
      <c r="C201" s="19" t="s">
        <v>639</v>
      </c>
      <c r="D201" s="19" t="s">
        <v>667</v>
      </c>
      <c r="E201" s="66">
        <v>7132995000193</v>
      </c>
      <c r="F201" s="12">
        <f t="shared" si="3"/>
        <v>7132995000193</v>
      </c>
      <c r="G201" s="67" t="s">
        <v>268</v>
      </c>
      <c r="H201" s="19">
        <v>3955</v>
      </c>
      <c r="I201" s="20" t="s">
        <v>93</v>
      </c>
      <c r="J201" s="23">
        <v>45775</v>
      </c>
      <c r="K201" s="19">
        <v>5</v>
      </c>
      <c r="L201" s="21">
        <v>2002</v>
      </c>
      <c r="M201" s="21">
        <v>85.49</v>
      </c>
      <c r="N201" s="21">
        <v>0</v>
      </c>
      <c r="O201" s="21">
        <v>1916.51</v>
      </c>
      <c r="P201" s="23">
        <v>45776</v>
      </c>
      <c r="Q201" s="25">
        <v>2548</v>
      </c>
      <c r="R201" s="68">
        <v>1916.51</v>
      </c>
      <c r="S201" s="68">
        <v>0</v>
      </c>
      <c r="T201" s="68">
        <v>1916.51</v>
      </c>
      <c r="U201" s="51"/>
      <c r="V201" s="46" t="str">
        <f>VLOOKUP(H201,'CATEGORIZAÇÃO PARA PUBLICAÇÃO'!$A$1:$C$103,3,FALSE)</f>
        <v>PRESTAÇÃO DE SERVIÇOS</v>
      </c>
    </row>
    <row r="202" spans="1:22" s="13" customFormat="1" ht="72" hidden="1" customHeight="1" x14ac:dyDescent="0.25">
      <c r="A202" s="50">
        <v>1441</v>
      </c>
      <c r="B202" s="19">
        <v>1440011</v>
      </c>
      <c r="C202" s="19" t="s">
        <v>662</v>
      </c>
      <c r="D202" s="19" t="s">
        <v>667</v>
      </c>
      <c r="E202" s="66">
        <v>19378769000176</v>
      </c>
      <c r="F202" s="12">
        <f t="shared" si="3"/>
        <v>19378769000176</v>
      </c>
      <c r="G202" s="67" t="s">
        <v>300</v>
      </c>
      <c r="H202" s="19">
        <v>3999</v>
      </c>
      <c r="I202" s="20" t="s">
        <v>242</v>
      </c>
      <c r="J202" s="23">
        <v>45776</v>
      </c>
      <c r="K202" s="19">
        <v>9</v>
      </c>
      <c r="L202" s="21">
        <v>860</v>
      </c>
      <c r="M202" s="21">
        <v>0</v>
      </c>
      <c r="N202" s="21">
        <v>0</v>
      </c>
      <c r="O202" s="21">
        <v>860</v>
      </c>
      <c r="P202" s="23">
        <v>45776</v>
      </c>
      <c r="Q202" s="25">
        <v>2543</v>
      </c>
      <c r="R202" s="68">
        <v>860</v>
      </c>
      <c r="S202" s="68">
        <v>10.32</v>
      </c>
      <c r="T202" s="68">
        <v>849.68</v>
      </c>
      <c r="U202" s="51"/>
      <c r="V202" s="46" t="str">
        <f>VLOOKUP(H202,'CATEGORIZAÇÃO PARA PUBLICAÇÃO'!$A$1:$C$103,3,FALSE)</f>
        <v>PRESTAÇÃO DE SERVIÇOS</v>
      </c>
    </row>
    <row r="203" spans="1:22" s="13" customFormat="1" ht="72" hidden="1" customHeight="1" x14ac:dyDescent="0.25">
      <c r="A203" s="50">
        <v>1441</v>
      </c>
      <c r="B203" s="19">
        <v>1440011</v>
      </c>
      <c r="C203" s="19" t="s">
        <v>662</v>
      </c>
      <c r="D203" s="19" t="s">
        <v>667</v>
      </c>
      <c r="E203" s="66">
        <v>19378769000176</v>
      </c>
      <c r="F203" s="12">
        <f t="shared" si="3"/>
        <v>19378769000176</v>
      </c>
      <c r="G203" s="67" t="s">
        <v>300</v>
      </c>
      <c r="H203" s="19">
        <v>3999</v>
      </c>
      <c r="I203" s="20" t="s">
        <v>242</v>
      </c>
      <c r="J203" s="23">
        <v>45776</v>
      </c>
      <c r="K203" s="19">
        <v>10</v>
      </c>
      <c r="L203" s="21">
        <v>215</v>
      </c>
      <c r="M203" s="21">
        <v>0</v>
      </c>
      <c r="N203" s="21">
        <v>0</v>
      </c>
      <c r="O203" s="21">
        <v>215</v>
      </c>
      <c r="P203" s="23">
        <v>45776</v>
      </c>
      <c r="Q203" s="25">
        <v>2541</v>
      </c>
      <c r="R203" s="68">
        <v>215</v>
      </c>
      <c r="S203" s="68">
        <v>2.58</v>
      </c>
      <c r="T203" s="68">
        <v>212.42</v>
      </c>
      <c r="U203" s="51"/>
      <c r="V203" s="46" t="str">
        <f>VLOOKUP(H203,'CATEGORIZAÇÃO PARA PUBLICAÇÃO'!$A$1:$C$103,3,FALSE)</f>
        <v>PRESTAÇÃO DE SERVIÇOS</v>
      </c>
    </row>
    <row r="204" spans="1:22" s="13" customFormat="1" ht="72" hidden="1" customHeight="1" x14ac:dyDescent="0.25">
      <c r="A204" s="50">
        <v>1441</v>
      </c>
      <c r="B204" s="19">
        <v>1440011</v>
      </c>
      <c r="C204" s="19" t="s">
        <v>662</v>
      </c>
      <c r="D204" s="19" t="s">
        <v>667</v>
      </c>
      <c r="E204" s="66">
        <v>19378769000176</v>
      </c>
      <c r="F204" s="12">
        <f t="shared" si="3"/>
        <v>19378769000176</v>
      </c>
      <c r="G204" s="67" t="s">
        <v>300</v>
      </c>
      <c r="H204" s="19">
        <v>3999</v>
      </c>
      <c r="I204" s="20" t="s">
        <v>242</v>
      </c>
      <c r="J204" s="23">
        <v>45776</v>
      </c>
      <c r="K204" s="19">
        <v>11</v>
      </c>
      <c r="L204" s="21">
        <v>6020</v>
      </c>
      <c r="M204" s="21">
        <v>0</v>
      </c>
      <c r="N204" s="21">
        <v>0</v>
      </c>
      <c r="O204" s="21">
        <v>6020</v>
      </c>
      <c r="P204" s="23">
        <v>45776</v>
      </c>
      <c r="Q204" s="25">
        <v>2542</v>
      </c>
      <c r="R204" s="68">
        <v>6020</v>
      </c>
      <c r="S204" s="68">
        <v>72.239999999999995</v>
      </c>
      <c r="T204" s="68">
        <v>5947.76</v>
      </c>
      <c r="U204" s="51"/>
      <c r="V204" s="46" t="str">
        <f>VLOOKUP(H204,'CATEGORIZAÇÃO PARA PUBLICAÇÃO'!$A$1:$C$103,3,FALSE)</f>
        <v>PRESTAÇÃO DE SERVIÇOS</v>
      </c>
    </row>
    <row r="205" spans="1:22" s="13" customFormat="1" ht="72" hidden="1" customHeight="1" x14ac:dyDescent="0.25">
      <c r="A205" s="50">
        <v>1441</v>
      </c>
      <c r="B205" s="19">
        <v>1440011</v>
      </c>
      <c r="C205" s="19" t="s">
        <v>604</v>
      </c>
      <c r="D205" s="19" t="s">
        <v>667</v>
      </c>
      <c r="E205" s="66">
        <v>5340639000130</v>
      </c>
      <c r="F205" s="12">
        <f t="shared" si="3"/>
        <v>5340639000130</v>
      </c>
      <c r="G205" s="67" t="s">
        <v>235</v>
      </c>
      <c r="H205" s="19">
        <v>3987</v>
      </c>
      <c r="I205" s="20" t="s">
        <v>236</v>
      </c>
      <c r="J205" s="23">
        <v>45776</v>
      </c>
      <c r="K205" s="19">
        <v>3</v>
      </c>
      <c r="L205" s="21">
        <v>40978.870000000003</v>
      </c>
      <c r="M205" s="21">
        <v>0</v>
      </c>
      <c r="N205" s="21">
        <v>0</v>
      </c>
      <c r="O205" s="21">
        <v>40978.870000000003</v>
      </c>
      <c r="P205" s="23">
        <v>45777</v>
      </c>
      <c r="Q205" s="25">
        <v>2567</v>
      </c>
      <c r="R205" s="68">
        <v>40978.870000000003</v>
      </c>
      <c r="S205" s="68">
        <v>100.37</v>
      </c>
      <c r="T205" s="68">
        <v>40878.5</v>
      </c>
      <c r="U205" s="51"/>
      <c r="V205" s="46" t="str">
        <f>VLOOKUP(H205,'CATEGORIZAÇÃO PARA PUBLICAÇÃO'!$A$1:$C$103,3,FALSE)</f>
        <v>PRESTAÇÃO DE SERVIÇOS</v>
      </c>
    </row>
    <row r="206" spans="1:22" s="13" customFormat="1" ht="72" hidden="1" customHeight="1" x14ac:dyDescent="0.25">
      <c r="A206" s="50">
        <v>1441</v>
      </c>
      <c r="B206" s="19">
        <v>1440011</v>
      </c>
      <c r="C206" s="19" t="s">
        <v>661</v>
      </c>
      <c r="D206" s="19" t="s">
        <v>667</v>
      </c>
      <c r="E206" s="66">
        <v>6880466000105</v>
      </c>
      <c r="F206" s="12">
        <f t="shared" si="3"/>
        <v>6880466000105</v>
      </c>
      <c r="G206" s="67" t="s">
        <v>293</v>
      </c>
      <c r="H206" s="19">
        <v>3939</v>
      </c>
      <c r="I206" s="20" t="s">
        <v>294</v>
      </c>
      <c r="J206" s="23">
        <v>45776</v>
      </c>
      <c r="K206" s="19">
        <v>3</v>
      </c>
      <c r="L206" s="21">
        <v>660</v>
      </c>
      <c r="M206" s="21">
        <v>8.0399999999999991</v>
      </c>
      <c r="N206" s="21">
        <v>0</v>
      </c>
      <c r="O206" s="21">
        <v>651.96</v>
      </c>
      <c r="P206" s="23">
        <v>45777</v>
      </c>
      <c r="Q206" s="25">
        <v>2563</v>
      </c>
      <c r="R206" s="68">
        <v>651.95999999999992</v>
      </c>
      <c r="S206" s="68">
        <v>31.68</v>
      </c>
      <c r="T206" s="68">
        <v>620.28</v>
      </c>
      <c r="U206" s="51"/>
      <c r="V206" s="46" t="str">
        <f>VLOOKUP(H206,'CATEGORIZAÇÃO PARA PUBLICAÇÃO'!$A$1:$C$103,3,FALSE)</f>
        <v>PRESTAÇÃO DE SERVIÇOS</v>
      </c>
    </row>
    <row r="207" spans="1:22" s="13" customFormat="1" ht="72" hidden="1" customHeight="1" x14ac:dyDescent="0.25">
      <c r="A207" s="50">
        <v>1441</v>
      </c>
      <c r="B207" s="19">
        <v>1440011</v>
      </c>
      <c r="C207" s="19" t="s">
        <v>654</v>
      </c>
      <c r="D207" s="19" t="s">
        <v>667</v>
      </c>
      <c r="E207" s="66">
        <v>5650294000110</v>
      </c>
      <c r="F207" s="12">
        <f t="shared" si="3"/>
        <v>5650294000110</v>
      </c>
      <c r="G207" s="67" t="s">
        <v>285</v>
      </c>
      <c r="H207" s="19">
        <v>3904</v>
      </c>
      <c r="I207" s="20" t="s">
        <v>254</v>
      </c>
      <c r="J207" s="23">
        <v>45777</v>
      </c>
      <c r="K207" s="19">
        <v>2</v>
      </c>
      <c r="L207" s="21">
        <v>38262.699999999997</v>
      </c>
      <c r="M207" s="21">
        <v>0</v>
      </c>
      <c r="N207" s="21">
        <v>0</v>
      </c>
      <c r="O207" s="21">
        <v>38262.699999999997</v>
      </c>
      <c r="P207" s="23">
        <v>45782</v>
      </c>
      <c r="Q207" s="25">
        <v>2633</v>
      </c>
      <c r="R207" s="68">
        <v>38262.699999999997</v>
      </c>
      <c r="S207" s="68">
        <v>0</v>
      </c>
      <c r="T207" s="68">
        <v>38262.699999999997</v>
      </c>
      <c r="U207" s="51"/>
      <c r="V207" s="46" t="str">
        <f>VLOOKUP(H207,'CATEGORIZAÇÃO PARA PUBLICAÇÃO'!$A$1:$C$103,3,FALSE)</f>
        <v>PRESTAÇÃO DE SERVIÇOS</v>
      </c>
    </row>
    <row r="208" spans="1:22" s="13" customFormat="1" ht="72" hidden="1" customHeight="1" x14ac:dyDescent="0.25">
      <c r="A208" s="50">
        <v>1441</v>
      </c>
      <c r="B208" s="19">
        <v>1440011</v>
      </c>
      <c r="C208" s="19" t="s">
        <v>666</v>
      </c>
      <c r="D208" s="19" t="s">
        <v>667</v>
      </c>
      <c r="E208" s="66">
        <v>11568355000106</v>
      </c>
      <c r="F208" s="12">
        <f t="shared" si="3"/>
        <v>11568355000106</v>
      </c>
      <c r="G208" s="67" t="s">
        <v>253</v>
      </c>
      <c r="H208" s="19">
        <v>3904</v>
      </c>
      <c r="I208" s="20" t="s">
        <v>254</v>
      </c>
      <c r="J208" s="23">
        <v>45777</v>
      </c>
      <c r="K208" s="19">
        <v>6</v>
      </c>
      <c r="L208" s="21">
        <v>10210.120000000001</v>
      </c>
      <c r="M208" s="21">
        <v>0</v>
      </c>
      <c r="N208" s="21">
        <v>0</v>
      </c>
      <c r="O208" s="21">
        <v>10210.120000000001</v>
      </c>
      <c r="P208" s="23">
        <v>45782</v>
      </c>
      <c r="Q208" s="25">
        <v>2631</v>
      </c>
      <c r="R208" s="68">
        <v>10210.120000000001</v>
      </c>
      <c r="S208" s="68">
        <v>0</v>
      </c>
      <c r="T208" s="68">
        <v>10210.120000000001</v>
      </c>
      <c r="U208" s="51"/>
      <c r="V208" s="46" t="str">
        <f>VLOOKUP(H208,'CATEGORIZAÇÃO PARA PUBLICAÇÃO'!$A$1:$C$103,3,FALSE)</f>
        <v>PRESTAÇÃO DE SERVIÇOS</v>
      </c>
    </row>
    <row r="210" spans="1:21" ht="20.25" x14ac:dyDescent="0.25">
      <c r="A210" s="85" t="s">
        <v>30</v>
      </c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</row>
    <row r="211" spans="1:21" x14ac:dyDescent="0.25">
      <c r="A211" s="14" t="s">
        <v>31</v>
      </c>
      <c r="B211" s="84" t="s">
        <v>32</v>
      </c>
      <c r="C211" s="84"/>
      <c r="D211" s="84"/>
      <c r="E211" s="84"/>
      <c r="F211" s="84"/>
      <c r="G211" s="84"/>
      <c r="H211" s="84"/>
      <c r="I211" s="84"/>
    </row>
    <row r="212" spans="1:21" x14ac:dyDescent="0.25">
      <c r="A212" s="14" t="s">
        <v>33</v>
      </c>
      <c r="B212" s="84" t="s">
        <v>34</v>
      </c>
      <c r="C212" s="84"/>
      <c r="D212" s="84"/>
      <c r="E212" s="84"/>
      <c r="F212" s="84"/>
      <c r="G212" s="84"/>
      <c r="H212" s="84"/>
      <c r="I212" s="84"/>
    </row>
    <row r="213" spans="1:21" x14ac:dyDescent="0.25">
      <c r="A213" s="14" t="s">
        <v>90</v>
      </c>
      <c r="B213" s="84" t="s">
        <v>94</v>
      </c>
      <c r="C213" s="84"/>
      <c r="D213" s="84"/>
      <c r="E213" s="84"/>
      <c r="F213" s="84"/>
      <c r="G213" s="84"/>
      <c r="H213" s="84"/>
      <c r="I213" s="84"/>
    </row>
    <row r="214" spans="1:21" x14ac:dyDescent="0.25">
      <c r="A214" s="14" t="s">
        <v>35</v>
      </c>
      <c r="B214" s="84" t="s">
        <v>36</v>
      </c>
      <c r="C214" s="84"/>
      <c r="D214" s="84"/>
      <c r="E214" s="84"/>
      <c r="F214" s="84"/>
      <c r="G214" s="84"/>
      <c r="H214" s="84"/>
      <c r="I214" s="84"/>
    </row>
    <row r="215" spans="1:21" x14ac:dyDescent="0.25">
      <c r="A215" s="69" t="s">
        <v>15</v>
      </c>
      <c r="B215" s="84" t="s">
        <v>95</v>
      </c>
      <c r="C215" s="84"/>
      <c r="D215" s="84"/>
      <c r="E215" s="84"/>
      <c r="F215" s="84"/>
      <c r="G215" s="84"/>
      <c r="H215" s="84"/>
      <c r="I215" s="84"/>
      <c r="K215" s="70"/>
    </row>
    <row r="216" spans="1:21" x14ac:dyDescent="0.25">
      <c r="A216" s="69" t="s">
        <v>97</v>
      </c>
      <c r="B216" s="88" t="s">
        <v>96</v>
      </c>
      <c r="C216" s="88"/>
      <c r="D216" s="88"/>
      <c r="E216" s="88"/>
      <c r="F216" s="88"/>
      <c r="G216" s="88"/>
      <c r="H216" s="88"/>
      <c r="I216" s="88"/>
      <c r="K216" s="70"/>
    </row>
    <row r="217" spans="1:21" x14ac:dyDescent="0.25">
      <c r="B217" s="88"/>
      <c r="C217" s="88"/>
      <c r="D217" s="88"/>
      <c r="E217" s="88"/>
      <c r="F217" s="88"/>
      <c r="G217" s="88"/>
      <c r="H217" s="88"/>
      <c r="I217" s="88"/>
    </row>
    <row r="218" spans="1:21" ht="20.25" x14ac:dyDescent="0.25">
      <c r="A218" s="85" t="s">
        <v>38</v>
      </c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</row>
    <row r="219" spans="1:21" x14ac:dyDescent="0.25">
      <c r="A219" s="84" t="s">
        <v>39</v>
      </c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</row>
    <row r="220" spans="1:21" x14ac:dyDescent="0.25">
      <c r="A220" s="84" t="s">
        <v>481</v>
      </c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</row>
    <row r="222" spans="1:21" x14ac:dyDescent="0.25">
      <c r="A222" s="87" t="s">
        <v>40</v>
      </c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</row>
    <row r="223" spans="1:21" x14ac:dyDescent="0.25">
      <c r="A223" s="87" t="s">
        <v>482</v>
      </c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</row>
  </sheetData>
  <sheetProtection algorithmName="SHA-512" hashValue="Nf9G7EL+krQCt8RAVWTmsgoov6TBv0MKGZFDhxZyZwbZq4Mv7K3fqj6qD9argzh30Zjw6QQKd+67QZqez5HqpA==" saltValue="hAzwTVHIzz53L4702R1K1A==" spinCount="100000" sheet="1" formatCells="0" formatColumns="0" formatRows="0" insertColumns="0" insertRows="0" deleteColumns="0" deleteRows="0" sort="0" autoFilter="0" pivotTables="0"/>
  <protectedRanges>
    <protectedRange sqref="A223:U223" name="Intervalo8"/>
    <protectedRange sqref="A220:U220" name="Intervalo7"/>
    <protectedRange sqref="G4:U208" name="Intervalo6"/>
    <protectedRange sqref="A4:E208" name="Intervalo5"/>
    <protectedRange sqref="A1:U1" name="Intervalo4"/>
    <protectedRange sqref="A1" name="Intervalo1"/>
    <protectedRange sqref="G4:U208 A4:E208" name="Intervalo2"/>
    <protectedRange sqref="A223 A220" name="Intervalo3"/>
  </protectedRanges>
  <autoFilter ref="A3:V208">
    <filterColumn colId="21">
      <filters>
        <filter val="FORNECIMENTO DE BENS"/>
      </filters>
    </filterColumn>
    <sortState ref="A4:V208">
      <sortCondition ref="J4:J208"/>
      <sortCondition ref="P4:P208"/>
    </sortState>
  </autoFilter>
  <mergeCells count="14">
    <mergeCell ref="A1:U1"/>
    <mergeCell ref="A210:U210"/>
    <mergeCell ref="B211:I211"/>
    <mergeCell ref="B212:I212"/>
    <mergeCell ref="B213:I213"/>
    <mergeCell ref="B214:I214"/>
    <mergeCell ref="A218:U218"/>
    <mergeCell ref="A219:U219"/>
    <mergeCell ref="A223:U223"/>
    <mergeCell ref="A222:U222"/>
    <mergeCell ref="A220:U220"/>
    <mergeCell ref="B215:I215"/>
    <mergeCell ref="B216:I216"/>
    <mergeCell ref="B217:I217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11"/>
  <sheetViews>
    <sheetView topLeftCell="D4" zoomScale="85" zoomScaleNormal="85" workbookViewId="0">
      <selection activeCell="D213" sqref="D5:D213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90" t="s">
        <v>67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/>
      <c r="U2" s="91"/>
      <c r="V2" s="91"/>
      <c r="W2" s="91"/>
      <c r="X2" s="91"/>
      <c r="Y2" s="91"/>
      <c r="Z2" s="91"/>
      <c r="AA2" s="91"/>
      <c r="AB2" s="91"/>
      <c r="AC2" s="91"/>
      <c r="AD2" s="91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 t="shared" ref="A5" si="0">D5&amp;"|"&amp;E5&amp;"|"&amp;G5&amp;"|"&amp;H5&amp;"|"&amp;L5&amp;"|"&amp;N5&amp;"|"&amp;U5</f>
        <v>1441|1440005|2|2025|201182000169|3008|5237</v>
      </c>
      <c r="B5" s="55" t="str">
        <f t="shared" ref="B5" si="1">D5&amp;"|"&amp;E5&amp;"|"&amp;G5&amp;"|"&amp;H5&amp;"|"&amp;X5</f>
        <v>1441|1440005|2|2025|93</v>
      </c>
      <c r="C5" s="61" t="str">
        <f t="shared" ref="C5" si="2">E5&amp;"|"&amp;X5</f>
        <v>1440005|93</v>
      </c>
      <c r="D5" s="31">
        <v>1441</v>
      </c>
      <c r="E5" s="31">
        <v>1440005</v>
      </c>
      <c r="F5" s="75" t="str">
        <f t="shared" ref="F5" si="3">G5&amp;"/"&amp;H5</f>
        <v>2/2025</v>
      </c>
      <c r="G5" s="31">
        <v>2</v>
      </c>
      <c r="H5" s="31">
        <v>2025</v>
      </c>
      <c r="I5" s="75" t="str">
        <f t="shared" ref="I5" si="4">J5&amp;"."&amp;K5</f>
        <v>10.1</v>
      </c>
      <c r="J5" s="31">
        <v>10</v>
      </c>
      <c r="K5" s="31">
        <v>1</v>
      </c>
      <c r="L5" s="31">
        <v>201182000169</v>
      </c>
      <c r="M5" s="32" t="s">
        <v>105</v>
      </c>
      <c r="N5" s="31">
        <v>3008</v>
      </c>
      <c r="O5" s="32" t="s">
        <v>106</v>
      </c>
      <c r="P5" s="18">
        <v>45755</v>
      </c>
      <c r="Q5" s="31">
        <v>3</v>
      </c>
      <c r="R5" s="33">
        <v>5237</v>
      </c>
      <c r="S5" s="33">
        <v>0</v>
      </c>
      <c r="T5" s="33">
        <v>0</v>
      </c>
      <c r="U5" s="72">
        <f t="shared" ref="U5" si="5">R5-S5-T5</f>
        <v>5237</v>
      </c>
      <c r="V5" s="18">
        <f>IF(X5&lt;&gt;"Liquidação Cancelada",VLOOKUP(B5,'BASE DE DADOS OPS'!$B$4:$P$9650,10,FALSE),"Liquidação Cancelada")</f>
        <v>45756</v>
      </c>
      <c r="W5" s="35">
        <f>IF(X5&lt;&gt;"Liquidação Cancelada",IF(ISBLANK(V5),"AGUARDANDO PAGAMENTO",NETWORKDAYS(P5,V5)-1),"Liquidação Cancelada")</f>
        <v>1</v>
      </c>
      <c r="X5" s="31">
        <f>VLOOKUP(A5,'BASE DE DADOS OPS'!$A$4:$P$9650,12,FALSE)</f>
        <v>93</v>
      </c>
      <c r="Y5" s="4">
        <f>IF(X5&lt;&gt;"Liquidação Cancelada",VLOOKUP(B5,'BASE DE DADOS OPS'!$B$5:$P$9635,12,FALSE),"Liquidação Cancelada")</f>
        <v>5237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5237</v>
      </c>
      <c r="AB5" s="4">
        <f>IF(X5&lt;&gt;"Liquidação Cancelada",Y5-Z5,"Liquidação Cancelada")</f>
        <v>5237</v>
      </c>
      <c r="AC5" s="3">
        <f t="shared" ref="AC5" si="6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 t="shared" ref="A6:A69" si="7">D6&amp;"|"&amp;E6&amp;"|"&amp;G6&amp;"|"&amp;H6&amp;"|"&amp;L6&amp;"|"&amp;N6&amp;"|"&amp;U6</f>
        <v>1441|1440005|7|2025|58069360000120|4006|64179,22</v>
      </c>
      <c r="B6" s="55" t="str">
        <f t="shared" ref="B6:B69" si="8">D6&amp;"|"&amp;E6&amp;"|"&amp;G6&amp;"|"&amp;H6&amp;"|"&amp;X6</f>
        <v>1441|1440005|7|2025|90</v>
      </c>
      <c r="C6" s="61" t="str">
        <f t="shared" ref="C6:C69" si="9">E6&amp;"|"&amp;X6</f>
        <v>1440005|90</v>
      </c>
      <c r="D6" s="31">
        <v>1441</v>
      </c>
      <c r="E6" s="31">
        <v>1440005</v>
      </c>
      <c r="F6" s="75" t="str">
        <f t="shared" ref="F6:F69" si="10">G6&amp;"/"&amp;H6</f>
        <v>7/2025</v>
      </c>
      <c r="G6" s="77">
        <v>7</v>
      </c>
      <c r="H6" s="77">
        <v>2025</v>
      </c>
      <c r="I6" s="75" t="str">
        <f t="shared" ref="I6:I69" si="11">J6&amp;"."&amp;K6</f>
        <v>10.1</v>
      </c>
      <c r="J6" s="31">
        <v>10</v>
      </c>
      <c r="K6" s="31">
        <v>1</v>
      </c>
      <c r="L6" s="31">
        <v>58069360000120</v>
      </c>
      <c r="M6" s="32" t="s">
        <v>107</v>
      </c>
      <c r="N6" s="31">
        <v>4006</v>
      </c>
      <c r="O6" s="32" t="s">
        <v>57</v>
      </c>
      <c r="P6" s="18">
        <v>45749</v>
      </c>
      <c r="Q6" s="31">
        <v>3</v>
      </c>
      <c r="R6" s="33">
        <v>64179.22</v>
      </c>
      <c r="S6" s="33">
        <v>0</v>
      </c>
      <c r="T6" s="33">
        <v>0</v>
      </c>
      <c r="U6" s="72">
        <f t="shared" ref="U6:U69" si="12">R6-S6-T6</f>
        <v>64179.22</v>
      </c>
      <c r="V6" s="18">
        <f>IF(X6&lt;&gt;"Liquidação Cancelada",VLOOKUP(B6,'BASE DE DADOS OPS'!$B$4:$P$9650,10,FALSE),"Liquidação Cancelada")</f>
        <v>45750</v>
      </c>
      <c r="W6" s="35">
        <f t="shared" ref="W6:W69" si="13">IF(X6&lt;&gt;"Liquidação Cancelada",IF(ISBLANK(V6),"AGUARDANDO PAGAMENTO",NETWORKDAYS(P6,V6)-1),"Liquidação Cancelada")</f>
        <v>1</v>
      </c>
      <c r="X6" s="31">
        <f>VLOOKUP(A6,'BASE DE DADOS OPS'!$A$4:$P$9650,12,FALSE)</f>
        <v>90</v>
      </c>
      <c r="Y6" s="4">
        <f>IF(X6&lt;&gt;"Liquidação Cancelada",VLOOKUP(B6,'BASE DE DADOS OPS'!$B$5:$P$9635,12,FALSE),"Liquidação Cancelada")</f>
        <v>64179.22</v>
      </c>
      <c r="Z6" s="4">
        <f>IF(X6&lt;&gt;"Liquidação Cancelada",VLOOKUP(B6,'BASE DE DADOS OPS'!$B$5:$P$9635,14,FALSE),"Liquidação Cancelada")</f>
        <v>3080.6</v>
      </c>
      <c r="AA6" s="4">
        <f>IF(X6&lt;&gt;"Liquidação Cancelada",VLOOKUP(B6,'BASE DE DADOS OPS'!$B$5:$P$9635,13,FALSE),"Liquidação Cancelada")</f>
        <v>61098.62</v>
      </c>
      <c r="AB6" s="4">
        <f t="shared" ref="AB6:AB69" si="14">IF(X6&lt;&gt;"Liquidação Cancelada",Y6-Z6,"Liquidação Cancelada")</f>
        <v>61098.62</v>
      </c>
      <c r="AC6" s="3">
        <f t="shared" ref="AC6:AC69" si="15">IF(X6&lt;&gt;"Liquidação Cancelada",(AA6-AB6)+(U6-Z6-AB6),"Liquidação Cancelada")</f>
        <v>0</v>
      </c>
      <c r="AD6" s="62"/>
    </row>
    <row r="7" spans="1:30" s="63" customFormat="1" ht="24.95" customHeight="1" x14ac:dyDescent="0.2">
      <c r="A7" s="55" t="str">
        <f t="shared" si="7"/>
        <v>1441|1440005|7|2025|58069360000120|4006|59391,43</v>
      </c>
      <c r="B7" s="55" t="str">
        <f t="shared" si="8"/>
        <v>1441|1440005|7|2025|94</v>
      </c>
      <c r="C7" s="61" t="str">
        <f t="shared" si="9"/>
        <v>1440005|94</v>
      </c>
      <c r="D7" s="31">
        <v>1441</v>
      </c>
      <c r="E7" s="31">
        <v>1440005</v>
      </c>
      <c r="F7" s="75" t="str">
        <f t="shared" si="10"/>
        <v>7/2025</v>
      </c>
      <c r="G7" s="77">
        <v>7</v>
      </c>
      <c r="H7" s="77">
        <v>2025</v>
      </c>
      <c r="I7" s="75" t="str">
        <f t="shared" si="11"/>
        <v>10.1</v>
      </c>
      <c r="J7" s="31">
        <v>10</v>
      </c>
      <c r="K7" s="31">
        <v>1</v>
      </c>
      <c r="L7" s="31">
        <v>58069360000120</v>
      </c>
      <c r="M7" s="32" t="s">
        <v>107</v>
      </c>
      <c r="N7" s="31">
        <v>4006</v>
      </c>
      <c r="O7" s="32" t="s">
        <v>57</v>
      </c>
      <c r="P7" s="18">
        <v>45756</v>
      </c>
      <c r="Q7" s="31">
        <v>4</v>
      </c>
      <c r="R7" s="33">
        <v>59391.43</v>
      </c>
      <c r="S7" s="33">
        <v>0</v>
      </c>
      <c r="T7" s="33">
        <v>0</v>
      </c>
      <c r="U7" s="72">
        <f t="shared" si="12"/>
        <v>59391.43</v>
      </c>
      <c r="V7" s="18">
        <f>IF(X7&lt;&gt;"Liquidação Cancelada",VLOOKUP(B7,'BASE DE DADOS OPS'!$B$4:$P$9650,10,FALSE),"Liquidação Cancelada")</f>
        <v>45757</v>
      </c>
      <c r="W7" s="35">
        <f t="shared" si="13"/>
        <v>1</v>
      </c>
      <c r="X7" s="31">
        <f>VLOOKUP(A7,'BASE DE DADOS OPS'!$A$4:$P$9650,12,FALSE)</f>
        <v>94</v>
      </c>
      <c r="Y7" s="4">
        <f>IF(X7&lt;&gt;"Liquidação Cancelada",VLOOKUP(B7,'BASE DE DADOS OPS'!$B$5:$P$9635,12,FALSE),"Liquidação Cancelada")</f>
        <v>59391.43</v>
      </c>
      <c r="Z7" s="4">
        <f>IF(X7&lt;&gt;"Liquidação Cancelada",VLOOKUP(B7,'BASE DE DADOS OPS'!$B$5:$P$9635,14,FALSE),"Liquidação Cancelada")</f>
        <v>2850.79</v>
      </c>
      <c r="AA7" s="4">
        <f>IF(X7&lt;&gt;"Liquidação Cancelada",VLOOKUP(B7,'BASE DE DADOS OPS'!$B$5:$P$9635,13,FALSE),"Liquidação Cancelada")</f>
        <v>56540.639999999999</v>
      </c>
      <c r="AB7" s="4">
        <f t="shared" si="14"/>
        <v>56540.639999999999</v>
      </c>
      <c r="AC7" s="3">
        <f t="shared" si="15"/>
        <v>0</v>
      </c>
      <c r="AD7" s="62"/>
    </row>
    <row r="8" spans="1:30" s="63" customFormat="1" ht="24.95" customHeight="1" x14ac:dyDescent="0.2">
      <c r="A8" s="55" t="str">
        <f t="shared" si="7"/>
        <v>1441|1440005|8|2025|21306287000152|5214|116080</v>
      </c>
      <c r="B8" s="55" t="str">
        <f t="shared" si="8"/>
        <v>1441|1440005|8|2025|101</v>
      </c>
      <c r="C8" s="61" t="str">
        <f t="shared" si="9"/>
        <v>1440005|101</v>
      </c>
      <c r="D8" s="31">
        <v>1441</v>
      </c>
      <c r="E8" s="31">
        <v>1440005</v>
      </c>
      <c r="F8" s="75" t="str">
        <f t="shared" si="10"/>
        <v>8/2025</v>
      </c>
      <c r="G8" s="77">
        <v>8</v>
      </c>
      <c r="H8" s="77">
        <v>2025</v>
      </c>
      <c r="I8" s="75" t="str">
        <f t="shared" si="11"/>
        <v>10.1</v>
      </c>
      <c r="J8" s="31">
        <v>10</v>
      </c>
      <c r="K8" s="31">
        <v>1</v>
      </c>
      <c r="L8" s="31">
        <v>21306287000152</v>
      </c>
      <c r="M8" s="32" t="s">
        <v>108</v>
      </c>
      <c r="N8" s="31">
        <v>5214</v>
      </c>
      <c r="O8" s="32" t="s">
        <v>109</v>
      </c>
      <c r="P8" s="18">
        <v>45775</v>
      </c>
      <c r="Q8" s="31">
        <v>2</v>
      </c>
      <c r="R8" s="33">
        <v>116080</v>
      </c>
      <c r="S8" s="33">
        <v>0</v>
      </c>
      <c r="T8" s="33">
        <v>0</v>
      </c>
      <c r="U8" s="72">
        <f t="shared" si="12"/>
        <v>116080</v>
      </c>
      <c r="V8" s="18">
        <f>IF(X8&lt;&gt;"Liquidação Cancelada",VLOOKUP(B8,'BASE DE DADOS OPS'!$B$4:$P$9650,10,FALSE),"Liquidação Cancelada")</f>
        <v>45776</v>
      </c>
      <c r="W8" s="35">
        <f t="shared" si="13"/>
        <v>1</v>
      </c>
      <c r="X8" s="31">
        <f>VLOOKUP(A8,'BASE DE DADOS OPS'!$A$4:$P$9650,12,FALSE)</f>
        <v>101</v>
      </c>
      <c r="Y8" s="4">
        <f>IF(X8&lt;&gt;"Liquidação Cancelada",VLOOKUP(B8,'BASE DE DADOS OPS'!$B$5:$P$9635,12,FALSE),"Liquidação Cancelada")</f>
        <v>116080</v>
      </c>
      <c r="Z8" s="4">
        <f>IF(X8&lt;&gt;"Liquidação Cancelada",VLOOKUP(B8,'BASE DE DADOS OPS'!$B$5:$P$9635,14,FALSE),"Liquidação Cancelada")</f>
        <v>1392.96</v>
      </c>
      <c r="AA8" s="4">
        <f>IF(X8&lt;&gt;"Liquidação Cancelada",VLOOKUP(B8,'BASE DE DADOS OPS'!$B$5:$P$9635,13,FALSE),"Liquidação Cancelada")</f>
        <v>114687.03999999999</v>
      </c>
      <c r="AB8" s="4">
        <f t="shared" si="14"/>
        <v>114687.03999999999</v>
      </c>
      <c r="AC8" s="3">
        <f t="shared" si="15"/>
        <v>0</v>
      </c>
      <c r="AD8" s="62"/>
    </row>
    <row r="9" spans="1:30" s="63" customFormat="1" ht="24.95" customHeight="1" x14ac:dyDescent="0.2">
      <c r="A9" s="55" t="str">
        <f t="shared" si="7"/>
        <v>1441|1440005|14|2025|17138140000123|3008|24000</v>
      </c>
      <c r="B9" s="55" t="str">
        <f t="shared" si="8"/>
        <v>1441|1440005|14|2025|89</v>
      </c>
      <c r="C9" s="61" t="str">
        <f t="shared" si="9"/>
        <v>1440005|89</v>
      </c>
      <c r="D9" s="31">
        <v>1441</v>
      </c>
      <c r="E9" s="31">
        <v>1440005</v>
      </c>
      <c r="F9" s="75" t="str">
        <f t="shared" si="10"/>
        <v>14/2025</v>
      </c>
      <c r="G9" s="77">
        <v>14</v>
      </c>
      <c r="H9" s="77">
        <v>2025</v>
      </c>
      <c r="I9" s="75" t="str">
        <f t="shared" si="11"/>
        <v>10.1</v>
      </c>
      <c r="J9" s="31">
        <v>10</v>
      </c>
      <c r="K9" s="31">
        <v>1</v>
      </c>
      <c r="L9" s="31">
        <v>17138140000123</v>
      </c>
      <c r="M9" s="32" t="s">
        <v>110</v>
      </c>
      <c r="N9" s="31">
        <v>3008</v>
      </c>
      <c r="O9" s="32" t="s">
        <v>106</v>
      </c>
      <c r="P9" s="18">
        <v>45750</v>
      </c>
      <c r="Q9" s="31">
        <v>2</v>
      </c>
      <c r="R9" s="33">
        <v>24000</v>
      </c>
      <c r="S9" s="33">
        <v>0</v>
      </c>
      <c r="T9" s="33">
        <v>0</v>
      </c>
      <c r="U9" s="72">
        <f t="shared" si="12"/>
        <v>24000</v>
      </c>
      <c r="V9" s="18">
        <f>IF(X9&lt;&gt;"Liquidação Cancelada",VLOOKUP(B9,'BASE DE DADOS OPS'!$B$4:$P$9650,10,FALSE),"Liquidação Cancelada")</f>
        <v>45750</v>
      </c>
      <c r="W9" s="35">
        <f t="shared" si="13"/>
        <v>0</v>
      </c>
      <c r="X9" s="31">
        <f>VLOOKUP(A9,'BASE DE DADOS OPS'!$A$4:$P$9650,12,FALSE)</f>
        <v>89</v>
      </c>
      <c r="Y9" s="4">
        <f>IF(X9&lt;&gt;"Liquidação Cancelada",VLOOKUP(B9,'BASE DE DADOS OPS'!$B$5:$P$9635,12,FALSE),"Liquidação Cancelada")</f>
        <v>24000</v>
      </c>
      <c r="Z9" s="4">
        <f>IF(X9&lt;&gt;"Liquidação Cancelada",VLOOKUP(B9,'BASE DE DADOS OPS'!$B$5:$P$9635,14,FALSE),"Liquidação Cancelada")</f>
        <v>288</v>
      </c>
      <c r="AA9" s="4">
        <f>IF(X9&lt;&gt;"Liquidação Cancelada",VLOOKUP(B9,'BASE DE DADOS OPS'!$B$5:$P$9635,13,FALSE),"Liquidação Cancelada")</f>
        <v>23712</v>
      </c>
      <c r="AB9" s="4">
        <f t="shared" si="14"/>
        <v>23712</v>
      </c>
      <c r="AC9" s="3">
        <f t="shared" si="15"/>
        <v>0</v>
      </c>
      <c r="AD9" s="62"/>
    </row>
    <row r="10" spans="1:30" s="63" customFormat="1" ht="24.95" customHeight="1" x14ac:dyDescent="0.2">
      <c r="A10" s="55" t="str">
        <f t="shared" si="7"/>
        <v>1441|1440005|15|2025|27386559000158|3008|4406,8</v>
      </c>
      <c r="B10" s="55" t="str">
        <f t="shared" si="8"/>
        <v>1441|1440005|15|2025|99</v>
      </c>
      <c r="C10" s="61" t="str">
        <f t="shared" si="9"/>
        <v>1440005|99</v>
      </c>
      <c r="D10" s="31">
        <v>1441</v>
      </c>
      <c r="E10" s="31">
        <v>1440005</v>
      </c>
      <c r="F10" s="75" t="str">
        <f t="shared" si="10"/>
        <v>15/2025</v>
      </c>
      <c r="G10" s="77">
        <v>15</v>
      </c>
      <c r="H10" s="77">
        <v>2025</v>
      </c>
      <c r="I10" s="75" t="str">
        <f t="shared" si="11"/>
        <v>10.1</v>
      </c>
      <c r="J10" s="31">
        <v>10</v>
      </c>
      <c r="K10" s="31">
        <v>1</v>
      </c>
      <c r="L10" s="31">
        <v>27386559000158</v>
      </c>
      <c r="M10" s="32" t="s">
        <v>111</v>
      </c>
      <c r="N10" s="31">
        <v>3008</v>
      </c>
      <c r="O10" s="32" t="s">
        <v>106</v>
      </c>
      <c r="P10" s="18">
        <v>45758</v>
      </c>
      <c r="Q10" s="31">
        <v>1</v>
      </c>
      <c r="R10" s="33">
        <v>4406.8</v>
      </c>
      <c r="S10" s="33">
        <v>0</v>
      </c>
      <c r="T10" s="33">
        <v>0</v>
      </c>
      <c r="U10" s="72">
        <f t="shared" si="12"/>
        <v>4406.8</v>
      </c>
      <c r="V10" s="18">
        <f>IF(X10&lt;&gt;"Liquidação Cancelada",VLOOKUP(B10,'BASE DE DADOS OPS'!$B$4:$P$9650,10,FALSE),"Liquidação Cancelada")</f>
        <v>45761</v>
      </c>
      <c r="W10" s="35">
        <f t="shared" si="13"/>
        <v>1</v>
      </c>
      <c r="X10" s="31">
        <f>VLOOKUP(A10,'BASE DE DADOS OPS'!$A$4:$P$9650,12,FALSE)</f>
        <v>99</v>
      </c>
      <c r="Y10" s="4">
        <f>IF(X10&lt;&gt;"Liquidação Cancelada",VLOOKUP(B10,'BASE DE DADOS OPS'!$B$5:$P$9635,12,FALSE),"Liquidação Cancelada")</f>
        <v>4406.8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4406.8</v>
      </c>
      <c r="AB10" s="4">
        <f t="shared" si="14"/>
        <v>4406.8</v>
      </c>
      <c r="AC10" s="3">
        <f t="shared" si="15"/>
        <v>0</v>
      </c>
      <c r="AD10" s="62"/>
    </row>
    <row r="11" spans="1:30" s="63" customFormat="1" ht="24.95" customHeight="1" x14ac:dyDescent="0.2">
      <c r="A11" s="55" t="str">
        <f t="shared" si="7"/>
        <v>1441|1440005|18|2025|13743953000191|3008|662,3</v>
      </c>
      <c r="B11" s="55" t="str">
        <f t="shared" si="8"/>
        <v>1441|1440005|18|2025|97</v>
      </c>
      <c r="C11" s="61" t="str">
        <f t="shared" si="9"/>
        <v>1440005|97</v>
      </c>
      <c r="D11" s="31">
        <v>1441</v>
      </c>
      <c r="E11" s="31">
        <v>1440005</v>
      </c>
      <c r="F11" s="75" t="str">
        <f t="shared" si="10"/>
        <v>18/2025</v>
      </c>
      <c r="G11" s="77">
        <v>18</v>
      </c>
      <c r="H11" s="77">
        <v>2025</v>
      </c>
      <c r="I11" s="75" t="str">
        <f t="shared" si="11"/>
        <v>10.1</v>
      </c>
      <c r="J11" s="31">
        <v>10</v>
      </c>
      <c r="K11" s="31">
        <v>1</v>
      </c>
      <c r="L11" s="31">
        <v>13743953000191</v>
      </c>
      <c r="M11" s="32" t="s">
        <v>112</v>
      </c>
      <c r="N11" s="31">
        <v>3008</v>
      </c>
      <c r="O11" s="32" t="s">
        <v>106</v>
      </c>
      <c r="P11" s="18">
        <v>45756</v>
      </c>
      <c r="Q11" s="31">
        <v>2</v>
      </c>
      <c r="R11" s="33">
        <v>662.3</v>
      </c>
      <c r="S11" s="33">
        <v>0</v>
      </c>
      <c r="T11" s="33">
        <v>0</v>
      </c>
      <c r="U11" s="72">
        <f t="shared" si="12"/>
        <v>662.3</v>
      </c>
      <c r="V11" s="18">
        <f>IF(X11&lt;&gt;"Liquidação Cancelada",VLOOKUP(B11,'BASE DE DADOS OPS'!$B$4:$P$9650,10,FALSE),"Liquidação Cancelada")</f>
        <v>45757</v>
      </c>
      <c r="W11" s="35">
        <f t="shared" si="13"/>
        <v>1</v>
      </c>
      <c r="X11" s="31">
        <f>VLOOKUP(A11,'BASE DE DADOS OPS'!$A$4:$P$9650,12,FALSE)</f>
        <v>97</v>
      </c>
      <c r="Y11" s="4">
        <f>IF(X11&lt;&gt;"Liquidação Cancelada",VLOOKUP(B11,'BASE DE DADOS OPS'!$B$5:$P$9635,12,FALSE),"Liquidação Cancelada")</f>
        <v>662.3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662.3</v>
      </c>
      <c r="AB11" s="4">
        <f t="shared" si="14"/>
        <v>662.3</v>
      </c>
      <c r="AC11" s="3">
        <f t="shared" si="15"/>
        <v>0</v>
      </c>
      <c r="AD11" s="62"/>
    </row>
    <row r="12" spans="1:30" s="63" customFormat="1" ht="24.95" customHeight="1" x14ac:dyDescent="0.2">
      <c r="A12" s="55" t="str">
        <f t="shared" si="7"/>
        <v>1441|1440005|20|2025|20161464000197|3003|3136,2</v>
      </c>
      <c r="B12" s="55" t="str">
        <f t="shared" si="8"/>
        <v>1441|1440005|20|2025|98</v>
      </c>
      <c r="C12" s="61" t="str">
        <f t="shared" si="9"/>
        <v>1440005|98</v>
      </c>
      <c r="D12" s="31">
        <v>1441</v>
      </c>
      <c r="E12" s="31">
        <v>1440005</v>
      </c>
      <c r="F12" s="75" t="str">
        <f t="shared" si="10"/>
        <v>20/2025</v>
      </c>
      <c r="G12" s="77">
        <v>20</v>
      </c>
      <c r="H12" s="77">
        <v>2025</v>
      </c>
      <c r="I12" s="75" t="str">
        <f t="shared" si="11"/>
        <v>10.1</v>
      </c>
      <c r="J12" s="31">
        <v>10</v>
      </c>
      <c r="K12" s="31">
        <v>1</v>
      </c>
      <c r="L12" s="31">
        <v>20161464000197</v>
      </c>
      <c r="M12" s="32" t="s">
        <v>113</v>
      </c>
      <c r="N12" s="31">
        <v>3003</v>
      </c>
      <c r="O12" s="32" t="s">
        <v>114</v>
      </c>
      <c r="P12" s="18">
        <v>45756</v>
      </c>
      <c r="Q12" s="31">
        <v>2</v>
      </c>
      <c r="R12" s="33">
        <v>3136.2</v>
      </c>
      <c r="S12" s="33">
        <v>0</v>
      </c>
      <c r="T12" s="33">
        <v>0</v>
      </c>
      <c r="U12" s="72">
        <f t="shared" si="12"/>
        <v>3136.2</v>
      </c>
      <c r="V12" s="18">
        <f>IF(X12&lt;&gt;"Liquidação Cancelada",VLOOKUP(B12,'BASE DE DADOS OPS'!$B$4:$P$9650,10,FALSE),"Liquidação Cancelada")</f>
        <v>45757</v>
      </c>
      <c r="W12" s="35">
        <f t="shared" si="13"/>
        <v>1</v>
      </c>
      <c r="X12" s="31">
        <f>VLOOKUP(A12,'BASE DE DADOS OPS'!$A$4:$P$9650,12,FALSE)</f>
        <v>98</v>
      </c>
      <c r="Y12" s="4">
        <f>IF(X12&lt;&gt;"Liquidação Cancelada",VLOOKUP(B12,'BASE DE DADOS OPS'!$B$5:$P$9635,12,FALSE),"Liquidação Cancelada")</f>
        <v>3136.2000000000003</v>
      </c>
      <c r="Z12" s="4">
        <f>IF(X12&lt;&gt;"Liquidação Cancelada",VLOOKUP(B12,'BASE DE DADOS OPS'!$B$5:$P$9635,14,FALSE),"Liquidação Cancelada")</f>
        <v>37.630000000000003</v>
      </c>
      <c r="AA12" s="4">
        <f>IF(X12&lt;&gt;"Liquidação Cancelada",VLOOKUP(B12,'BASE DE DADOS OPS'!$B$5:$P$9635,13,FALSE),"Liquidação Cancelada")</f>
        <v>3098.57</v>
      </c>
      <c r="AB12" s="4">
        <f t="shared" si="14"/>
        <v>3098.57</v>
      </c>
      <c r="AC12" s="3">
        <f t="shared" si="15"/>
        <v>-4.5474735088646412E-13</v>
      </c>
      <c r="AD12" s="62"/>
    </row>
    <row r="13" spans="1:30" s="63" customFormat="1" ht="24.95" customHeight="1" x14ac:dyDescent="0.2">
      <c r="A13" s="55" t="str">
        <f t="shared" si="7"/>
        <v>1441|1440005|24|2025|19994997000170|3021|6345,5</v>
      </c>
      <c r="B13" s="55" t="str">
        <f t="shared" si="8"/>
        <v>1441|1440005|24|2025|91</v>
      </c>
      <c r="C13" s="61" t="str">
        <f t="shared" si="9"/>
        <v>1440005|91</v>
      </c>
      <c r="D13" s="31">
        <v>1441</v>
      </c>
      <c r="E13" s="31">
        <v>1440005</v>
      </c>
      <c r="F13" s="75" t="str">
        <f t="shared" si="10"/>
        <v>24/2025</v>
      </c>
      <c r="G13" s="77">
        <v>24</v>
      </c>
      <c r="H13" s="77">
        <v>2025</v>
      </c>
      <c r="I13" s="75" t="str">
        <f t="shared" si="11"/>
        <v>10.1</v>
      </c>
      <c r="J13" s="31">
        <v>10</v>
      </c>
      <c r="K13" s="31">
        <v>1</v>
      </c>
      <c r="L13" s="31">
        <v>19994997000170</v>
      </c>
      <c r="M13" s="32" t="s">
        <v>115</v>
      </c>
      <c r="N13" s="31">
        <v>3021</v>
      </c>
      <c r="O13" s="32" t="s">
        <v>116</v>
      </c>
      <c r="P13" s="18">
        <v>45751</v>
      </c>
      <c r="Q13" s="31">
        <v>1</v>
      </c>
      <c r="R13" s="33">
        <v>6345.5</v>
      </c>
      <c r="S13" s="33">
        <v>0</v>
      </c>
      <c r="T13" s="33">
        <v>0</v>
      </c>
      <c r="U13" s="72">
        <f t="shared" si="12"/>
        <v>6345.5</v>
      </c>
      <c r="V13" s="18">
        <f>IF(X13&lt;&gt;"Liquidação Cancelada",VLOOKUP(B13,'BASE DE DADOS OPS'!$B$4:$P$9650,10,FALSE),"Liquidação Cancelada")</f>
        <v>45754</v>
      </c>
      <c r="W13" s="35">
        <f t="shared" si="13"/>
        <v>1</v>
      </c>
      <c r="X13" s="31">
        <f>VLOOKUP(A13,'BASE DE DADOS OPS'!$A$4:$P$9650,12,FALSE)</f>
        <v>91</v>
      </c>
      <c r="Y13" s="4">
        <f>IF(X13&lt;&gt;"Liquidação Cancelada",VLOOKUP(B13,'BASE DE DADOS OPS'!$B$5:$P$9635,12,FALSE),"Liquidação Cancelada")</f>
        <v>6345.5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6345.5</v>
      </c>
      <c r="AB13" s="4">
        <f t="shared" si="14"/>
        <v>6345.5</v>
      </c>
      <c r="AC13" s="3">
        <f t="shared" si="15"/>
        <v>0</v>
      </c>
      <c r="AD13" s="62"/>
    </row>
    <row r="14" spans="1:30" s="63" customFormat="1" ht="24.95" customHeight="1" x14ac:dyDescent="0.2">
      <c r="A14" s="55" t="str">
        <f t="shared" si="7"/>
        <v>1441|1440005|25|2025|19994997000170|3022|4367,7</v>
      </c>
      <c r="B14" s="55" t="str">
        <f t="shared" si="8"/>
        <v>1441|1440005|25|2025|92</v>
      </c>
      <c r="C14" s="61" t="str">
        <f t="shared" si="9"/>
        <v>1440005|92</v>
      </c>
      <c r="D14" s="31">
        <v>1441</v>
      </c>
      <c r="E14" s="31">
        <v>1440005</v>
      </c>
      <c r="F14" s="75" t="str">
        <f t="shared" si="10"/>
        <v>25/2025</v>
      </c>
      <c r="G14" s="77">
        <v>25</v>
      </c>
      <c r="H14" s="77">
        <v>2025</v>
      </c>
      <c r="I14" s="75" t="str">
        <f t="shared" si="11"/>
        <v>10.1</v>
      </c>
      <c r="J14" s="31">
        <v>10</v>
      </c>
      <c r="K14" s="31">
        <v>1</v>
      </c>
      <c r="L14" s="31">
        <v>19994997000170</v>
      </c>
      <c r="M14" s="32" t="s">
        <v>115</v>
      </c>
      <c r="N14" s="31">
        <v>3022</v>
      </c>
      <c r="O14" s="32" t="s">
        <v>117</v>
      </c>
      <c r="P14" s="18">
        <v>45751</v>
      </c>
      <c r="Q14" s="31">
        <v>1</v>
      </c>
      <c r="R14" s="33">
        <v>4367.7</v>
      </c>
      <c r="S14" s="33">
        <v>0</v>
      </c>
      <c r="T14" s="33">
        <v>0</v>
      </c>
      <c r="U14" s="72">
        <f t="shared" si="12"/>
        <v>4367.7</v>
      </c>
      <c r="V14" s="18">
        <f>IF(X14&lt;&gt;"Liquidação Cancelada",VLOOKUP(B14,'BASE DE DADOS OPS'!$B$4:$P$9650,10,FALSE),"Liquidação Cancelada")</f>
        <v>45754</v>
      </c>
      <c r="W14" s="35">
        <f t="shared" si="13"/>
        <v>1</v>
      </c>
      <c r="X14" s="31">
        <f>VLOOKUP(A14,'BASE DE DADOS OPS'!$A$4:$P$9650,12,FALSE)</f>
        <v>92</v>
      </c>
      <c r="Y14" s="4">
        <f>IF(X14&lt;&gt;"Liquidação Cancelada",VLOOKUP(B14,'BASE DE DADOS OPS'!$B$5:$P$9635,12,FALSE),"Liquidação Cancelada")</f>
        <v>4367.7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4367.7</v>
      </c>
      <c r="AB14" s="4">
        <f t="shared" si="14"/>
        <v>4367.7</v>
      </c>
      <c r="AC14" s="3">
        <f t="shared" si="15"/>
        <v>0</v>
      </c>
      <c r="AD14" s="62"/>
    </row>
    <row r="15" spans="1:30" s="63" customFormat="1" ht="24.95" customHeight="1" x14ac:dyDescent="0.2">
      <c r="A15" s="55" t="str">
        <f t="shared" si="7"/>
        <v>1441|1440005|25|2025|19994997000170|3022|888</v>
      </c>
      <c r="B15" s="55" t="str">
        <f t="shared" si="8"/>
        <v>1441|1440005|25|2025|100</v>
      </c>
      <c r="C15" s="61" t="str">
        <f t="shared" si="9"/>
        <v>1440005|100</v>
      </c>
      <c r="D15" s="31">
        <v>1441</v>
      </c>
      <c r="E15" s="31">
        <v>1440005</v>
      </c>
      <c r="F15" s="75" t="str">
        <f t="shared" si="10"/>
        <v>25/2025</v>
      </c>
      <c r="G15" s="77">
        <v>25</v>
      </c>
      <c r="H15" s="77">
        <v>2025</v>
      </c>
      <c r="I15" s="75" t="str">
        <f t="shared" si="11"/>
        <v>10.1</v>
      </c>
      <c r="J15" s="31">
        <v>10</v>
      </c>
      <c r="K15" s="31">
        <v>1</v>
      </c>
      <c r="L15" s="31">
        <v>19994997000170</v>
      </c>
      <c r="M15" s="32" t="s">
        <v>115</v>
      </c>
      <c r="N15" s="31">
        <v>3022</v>
      </c>
      <c r="O15" s="32" t="s">
        <v>117</v>
      </c>
      <c r="P15" s="18">
        <v>45758</v>
      </c>
      <c r="Q15" s="31">
        <v>2</v>
      </c>
      <c r="R15" s="33">
        <v>888</v>
      </c>
      <c r="S15" s="33">
        <v>0</v>
      </c>
      <c r="T15" s="33">
        <v>0</v>
      </c>
      <c r="U15" s="72">
        <f t="shared" si="12"/>
        <v>888</v>
      </c>
      <c r="V15" s="18">
        <f>IF(X15&lt;&gt;"Liquidação Cancelada",VLOOKUP(B15,'BASE DE DADOS OPS'!$B$4:$P$9650,10,FALSE),"Liquidação Cancelada")</f>
        <v>45761</v>
      </c>
      <c r="W15" s="35">
        <f t="shared" si="13"/>
        <v>1</v>
      </c>
      <c r="X15" s="31">
        <f>VLOOKUP(A15,'BASE DE DADOS OPS'!$A$4:$P$9650,12,FALSE)</f>
        <v>100</v>
      </c>
      <c r="Y15" s="4">
        <f>IF(X15&lt;&gt;"Liquidação Cancelada",VLOOKUP(B15,'BASE DE DADOS OPS'!$B$5:$P$9635,12,FALSE),"Liquidação Cancelada")</f>
        <v>888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888</v>
      </c>
      <c r="AB15" s="4">
        <f t="shared" si="14"/>
        <v>888</v>
      </c>
      <c r="AC15" s="3">
        <f t="shared" si="15"/>
        <v>0</v>
      </c>
      <c r="AD15" s="62"/>
    </row>
    <row r="16" spans="1:30" s="63" customFormat="1" ht="24.95" customHeight="1" x14ac:dyDescent="0.2">
      <c r="A16" s="55" t="str">
        <f t="shared" si="7"/>
        <v>1441|1440005|31|2025|22906038000160|3024|160,68</v>
      </c>
      <c r="B16" s="55" t="str">
        <f t="shared" si="8"/>
        <v>1441|1440005|31|2025|95</v>
      </c>
      <c r="C16" s="61" t="str">
        <f t="shared" si="9"/>
        <v>1440005|95</v>
      </c>
      <c r="D16" s="31">
        <v>1441</v>
      </c>
      <c r="E16" s="31">
        <v>1440005</v>
      </c>
      <c r="F16" s="75" t="str">
        <f t="shared" si="10"/>
        <v>31/2025</v>
      </c>
      <c r="G16" s="77">
        <v>31</v>
      </c>
      <c r="H16" s="77">
        <v>2025</v>
      </c>
      <c r="I16" s="75" t="str">
        <f t="shared" si="11"/>
        <v>10.1</v>
      </c>
      <c r="J16" s="31">
        <v>10</v>
      </c>
      <c r="K16" s="31">
        <v>1</v>
      </c>
      <c r="L16" s="31">
        <v>22906038000160</v>
      </c>
      <c r="M16" s="32" t="s">
        <v>118</v>
      </c>
      <c r="N16" s="31">
        <v>3024</v>
      </c>
      <c r="O16" s="32" t="s">
        <v>119</v>
      </c>
      <c r="P16" s="18">
        <v>45756</v>
      </c>
      <c r="Q16" s="31">
        <v>1</v>
      </c>
      <c r="R16" s="33">
        <v>160.68</v>
      </c>
      <c r="S16" s="33">
        <v>0</v>
      </c>
      <c r="T16" s="33">
        <v>0</v>
      </c>
      <c r="U16" s="72">
        <f t="shared" si="12"/>
        <v>160.68</v>
      </c>
      <c r="V16" s="18">
        <f>IF(X16&lt;&gt;"Liquidação Cancelada",VLOOKUP(B16,'BASE DE DADOS OPS'!$B$4:$P$9650,10,FALSE),"Liquidação Cancelada")</f>
        <v>45757</v>
      </c>
      <c r="W16" s="35">
        <f t="shared" si="13"/>
        <v>1</v>
      </c>
      <c r="X16" s="31">
        <f>VLOOKUP(A16,'BASE DE DADOS OPS'!$A$4:$P$9650,12,FALSE)</f>
        <v>95</v>
      </c>
      <c r="Y16" s="4">
        <f>IF(X16&lt;&gt;"Liquidação Cancelada",VLOOKUP(B16,'BASE DE DADOS OPS'!$B$5:$P$9635,12,FALSE),"Liquidação Cancelada")</f>
        <v>160.68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160.68</v>
      </c>
      <c r="AB16" s="4">
        <f t="shared" si="14"/>
        <v>160.68</v>
      </c>
      <c r="AC16" s="3">
        <f t="shared" si="15"/>
        <v>0</v>
      </c>
      <c r="AD16" s="62"/>
    </row>
    <row r="17" spans="1:30" s="63" customFormat="1" ht="24.95" customHeight="1" x14ac:dyDescent="0.2">
      <c r="A17" s="55" t="str">
        <f t="shared" si="7"/>
        <v>1441|1440005|32|2025|22906038000160|3013|56,1</v>
      </c>
      <c r="B17" s="55" t="str">
        <f t="shared" si="8"/>
        <v>1441|1440005|32|2025|96</v>
      </c>
      <c r="C17" s="61" t="str">
        <f t="shared" si="9"/>
        <v>1440005|96</v>
      </c>
      <c r="D17" s="31">
        <v>1441</v>
      </c>
      <c r="E17" s="31">
        <v>1440005</v>
      </c>
      <c r="F17" s="75" t="str">
        <f t="shared" si="10"/>
        <v>32/2025</v>
      </c>
      <c r="G17" s="77">
        <v>32</v>
      </c>
      <c r="H17" s="77">
        <v>2025</v>
      </c>
      <c r="I17" s="75" t="str">
        <f t="shared" si="11"/>
        <v>10.1</v>
      </c>
      <c r="J17" s="31">
        <v>10</v>
      </c>
      <c r="K17" s="31">
        <v>1</v>
      </c>
      <c r="L17" s="31">
        <v>22906038000160</v>
      </c>
      <c r="M17" s="32" t="s">
        <v>118</v>
      </c>
      <c r="N17" s="31">
        <v>3013</v>
      </c>
      <c r="O17" s="32" t="s">
        <v>99</v>
      </c>
      <c r="P17" s="18">
        <v>45756</v>
      </c>
      <c r="Q17" s="31">
        <v>1</v>
      </c>
      <c r="R17" s="33">
        <v>56.1</v>
      </c>
      <c r="S17" s="33">
        <v>0</v>
      </c>
      <c r="T17" s="33">
        <v>0</v>
      </c>
      <c r="U17" s="72">
        <f t="shared" si="12"/>
        <v>56.1</v>
      </c>
      <c r="V17" s="18">
        <f>IF(X17&lt;&gt;"Liquidação Cancelada",VLOOKUP(B17,'BASE DE DADOS OPS'!$B$4:$P$9650,10,FALSE),"Liquidação Cancelada")</f>
        <v>45757</v>
      </c>
      <c r="W17" s="35">
        <f t="shared" si="13"/>
        <v>1</v>
      </c>
      <c r="X17" s="31">
        <f>VLOOKUP(A17,'BASE DE DADOS OPS'!$A$4:$P$9650,12,FALSE)</f>
        <v>96</v>
      </c>
      <c r="Y17" s="4">
        <f>IF(X17&lt;&gt;"Liquidação Cancelada",VLOOKUP(B17,'BASE DE DADOS OPS'!$B$5:$P$9635,12,FALSE),"Liquidação Cancelada")</f>
        <v>56.1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56.1</v>
      </c>
      <c r="AB17" s="4">
        <f t="shared" si="14"/>
        <v>56.1</v>
      </c>
      <c r="AC17" s="3">
        <f t="shared" si="15"/>
        <v>0</v>
      </c>
      <c r="AD17" s="62"/>
    </row>
    <row r="18" spans="1:30" s="63" customFormat="1" ht="24.95" customHeight="1" x14ac:dyDescent="0.2">
      <c r="A18" s="55" t="str">
        <f t="shared" si="7"/>
        <v>1441|1440006|1|2025|1017250000105|3304|1520,49</v>
      </c>
      <c r="B18" s="55" t="str">
        <f t="shared" si="8"/>
        <v>1441|1440006|1|2025|21</v>
      </c>
      <c r="C18" s="61" t="str">
        <f t="shared" si="9"/>
        <v>1440006|21</v>
      </c>
      <c r="D18" s="31">
        <v>1441</v>
      </c>
      <c r="E18" s="31">
        <v>1440006</v>
      </c>
      <c r="F18" s="75" t="str">
        <f t="shared" si="10"/>
        <v>1/2025</v>
      </c>
      <c r="G18" s="77">
        <v>1</v>
      </c>
      <c r="H18" s="77">
        <v>2025</v>
      </c>
      <c r="I18" s="75" t="str">
        <f t="shared" si="11"/>
        <v>10.1</v>
      </c>
      <c r="J18" s="31">
        <v>10</v>
      </c>
      <c r="K18" s="31">
        <v>1</v>
      </c>
      <c r="L18" s="31">
        <v>1017250000105</v>
      </c>
      <c r="M18" s="32" t="s">
        <v>120</v>
      </c>
      <c r="N18" s="31">
        <v>3304</v>
      </c>
      <c r="O18" s="32" t="s">
        <v>121</v>
      </c>
      <c r="P18" s="18">
        <v>45769</v>
      </c>
      <c r="Q18" s="31">
        <v>2</v>
      </c>
      <c r="R18" s="33">
        <v>1520.49</v>
      </c>
      <c r="S18" s="33">
        <v>0</v>
      </c>
      <c r="T18" s="33">
        <v>0</v>
      </c>
      <c r="U18" s="72">
        <f t="shared" si="12"/>
        <v>1520.49</v>
      </c>
      <c r="V18" s="18">
        <f>IF(X18&lt;&gt;"Liquidação Cancelada",VLOOKUP(B18,'BASE DE DADOS OPS'!$B$4:$P$9650,10,FALSE),"Liquidação Cancelada")</f>
        <v>45770</v>
      </c>
      <c r="W18" s="35">
        <f t="shared" si="13"/>
        <v>1</v>
      </c>
      <c r="X18" s="31">
        <f>VLOOKUP(A18,'BASE DE DADOS OPS'!$A$4:$P$9650,12,FALSE)</f>
        <v>21</v>
      </c>
      <c r="Y18" s="4">
        <f>IF(X18&lt;&gt;"Liquidação Cancelada",VLOOKUP(B18,'BASE DE DADOS OPS'!$B$5:$P$9635,12,FALSE),"Liquidação Cancelada")</f>
        <v>1520.49</v>
      </c>
      <c r="Z18" s="4">
        <f>IF(X18&lt;&gt;"Liquidação Cancelada",VLOOKUP(B18,'BASE DE DADOS OPS'!$B$5:$P$9635,14,FALSE),"Liquidação Cancelada")</f>
        <v>38.43</v>
      </c>
      <c r="AA18" s="4">
        <f>IF(X18&lt;&gt;"Liquidação Cancelada",VLOOKUP(B18,'BASE DE DADOS OPS'!$B$5:$P$9635,13,FALSE),"Liquidação Cancelada")</f>
        <v>1482.06</v>
      </c>
      <c r="AB18" s="4">
        <f t="shared" si="14"/>
        <v>1482.06</v>
      </c>
      <c r="AC18" s="3">
        <f t="shared" si="15"/>
        <v>0</v>
      </c>
      <c r="AD18" s="62"/>
    </row>
    <row r="19" spans="1:30" s="63" customFormat="1" ht="24.95" customHeight="1" x14ac:dyDescent="0.2">
      <c r="A19" s="55" t="str">
        <f t="shared" si="7"/>
        <v>1441|1440006|15|2025|14409294000114|3948|13000</v>
      </c>
      <c r="B19" s="55" t="str">
        <f t="shared" si="8"/>
        <v>1441|1440006|15|2025|17</v>
      </c>
      <c r="C19" s="61" t="str">
        <f t="shared" si="9"/>
        <v>1440006|17</v>
      </c>
      <c r="D19" s="31">
        <v>1441</v>
      </c>
      <c r="E19" s="31">
        <v>1440006</v>
      </c>
      <c r="F19" s="75" t="str">
        <f t="shared" si="10"/>
        <v>15/2025</v>
      </c>
      <c r="G19" s="77">
        <v>15</v>
      </c>
      <c r="H19" s="77">
        <v>2025</v>
      </c>
      <c r="I19" s="75" t="str">
        <f t="shared" si="11"/>
        <v>10.1</v>
      </c>
      <c r="J19" s="31">
        <v>10</v>
      </c>
      <c r="K19" s="31">
        <v>1</v>
      </c>
      <c r="L19" s="31">
        <v>14409294000114</v>
      </c>
      <c r="M19" s="32" t="s">
        <v>124</v>
      </c>
      <c r="N19" s="31">
        <v>3948</v>
      </c>
      <c r="O19" s="32" t="s">
        <v>82</v>
      </c>
      <c r="P19" s="18">
        <v>45757</v>
      </c>
      <c r="Q19" s="31">
        <v>1</v>
      </c>
      <c r="R19" s="33">
        <v>13000</v>
      </c>
      <c r="S19" s="33">
        <v>0</v>
      </c>
      <c r="T19" s="33">
        <v>0</v>
      </c>
      <c r="U19" s="72">
        <f t="shared" si="12"/>
        <v>13000</v>
      </c>
      <c r="V19" s="18">
        <f>IF(X19&lt;&gt;"Liquidação Cancelada",VLOOKUP(B19,'BASE DE DADOS OPS'!$B$4:$P$9650,10,FALSE),"Liquidação Cancelada")</f>
        <v>45758</v>
      </c>
      <c r="W19" s="35">
        <f t="shared" si="13"/>
        <v>1</v>
      </c>
      <c r="X19" s="31">
        <f>VLOOKUP(A19,'BASE DE DADOS OPS'!$A$4:$P$9650,12,FALSE)</f>
        <v>17</v>
      </c>
      <c r="Y19" s="4">
        <f>IF(X19&lt;&gt;"Liquidação Cancelada",VLOOKUP(B19,'BASE DE DADOS OPS'!$B$5:$P$9635,12,FALSE),"Liquidação Cancelada")</f>
        <v>13000</v>
      </c>
      <c r="Z19" s="4">
        <f>IF(X19&lt;&gt;"Liquidação Cancelada",VLOOKUP(B19,'BASE DE DADOS OPS'!$B$5:$P$9635,14,FALSE),"Liquidação Cancelada")</f>
        <v>624</v>
      </c>
      <c r="AA19" s="4">
        <f>IF(X19&lt;&gt;"Liquidação Cancelada",VLOOKUP(B19,'BASE DE DADOS OPS'!$B$5:$P$9635,13,FALSE),"Liquidação Cancelada")</f>
        <v>12376</v>
      </c>
      <c r="AB19" s="4">
        <f t="shared" si="14"/>
        <v>12376</v>
      </c>
      <c r="AC19" s="3">
        <f t="shared" si="15"/>
        <v>0</v>
      </c>
      <c r="AD19" s="62"/>
    </row>
    <row r="20" spans="1:30" s="63" customFormat="1" ht="24.95" customHeight="1" x14ac:dyDescent="0.2">
      <c r="A20" s="55" t="str">
        <f t="shared" si="7"/>
        <v>1441|1440006|16|2025|19912854000172|3948|7750,4</v>
      </c>
      <c r="B20" s="55" t="str">
        <f t="shared" si="8"/>
        <v>1441|1440006|16|2025|18</v>
      </c>
      <c r="C20" s="61" t="str">
        <f t="shared" si="9"/>
        <v>1440006|18</v>
      </c>
      <c r="D20" s="31">
        <v>1441</v>
      </c>
      <c r="E20" s="31">
        <v>1440006</v>
      </c>
      <c r="F20" s="75" t="str">
        <f t="shared" si="10"/>
        <v>16/2025</v>
      </c>
      <c r="G20" s="77">
        <v>16</v>
      </c>
      <c r="H20" s="77">
        <v>2025</v>
      </c>
      <c r="I20" s="75" t="str">
        <f t="shared" si="11"/>
        <v>10.1</v>
      </c>
      <c r="J20" s="31">
        <v>10</v>
      </c>
      <c r="K20" s="31">
        <v>1</v>
      </c>
      <c r="L20" s="31">
        <v>19912854000172</v>
      </c>
      <c r="M20" s="32" t="s">
        <v>126</v>
      </c>
      <c r="N20" s="31">
        <v>3948</v>
      </c>
      <c r="O20" s="32" t="s">
        <v>82</v>
      </c>
      <c r="P20" s="18">
        <v>45758</v>
      </c>
      <c r="Q20" s="31">
        <v>1</v>
      </c>
      <c r="R20" s="33">
        <v>8000</v>
      </c>
      <c r="S20" s="33">
        <v>249.6</v>
      </c>
      <c r="T20" s="33">
        <v>0</v>
      </c>
      <c r="U20" s="72">
        <f t="shared" si="12"/>
        <v>7750.4</v>
      </c>
      <c r="V20" s="18">
        <f>IF(X20&lt;&gt;"Liquidação Cancelada",VLOOKUP(B20,'BASE DE DADOS OPS'!$B$4:$P$9650,10,FALSE),"Liquidação Cancelada")</f>
        <v>45761</v>
      </c>
      <c r="W20" s="35">
        <f t="shared" si="13"/>
        <v>1</v>
      </c>
      <c r="X20" s="31">
        <f>VLOOKUP(A20,'BASE DE DADOS OPS'!$A$4:$P$9650,12,FALSE)</f>
        <v>18</v>
      </c>
      <c r="Y20" s="4">
        <f>IF(X20&lt;&gt;"Liquidação Cancelada",VLOOKUP(B20,'BASE DE DADOS OPS'!$B$5:$P$9635,12,FALSE),"Liquidação Cancelada")</f>
        <v>7750.4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7750.4</v>
      </c>
      <c r="AB20" s="4">
        <f t="shared" si="14"/>
        <v>7750.4</v>
      </c>
      <c r="AC20" s="3">
        <f t="shared" si="15"/>
        <v>0</v>
      </c>
      <c r="AD20" s="62"/>
    </row>
    <row r="21" spans="1:30" s="63" customFormat="1" ht="24.95" customHeight="1" x14ac:dyDescent="0.2">
      <c r="A21" s="55" t="str">
        <f t="shared" si="7"/>
        <v>1441|1440011|57|2025|1017250000105|3304|1165,61</v>
      </c>
      <c r="B21" s="55" t="str">
        <f t="shared" si="8"/>
        <v>1441|1440011|57|2025|2471</v>
      </c>
      <c r="C21" s="61" t="str">
        <f t="shared" si="9"/>
        <v>1440011|2471</v>
      </c>
      <c r="D21" s="31">
        <v>1441</v>
      </c>
      <c r="E21" s="31">
        <v>1440011</v>
      </c>
      <c r="F21" s="75" t="str">
        <f t="shared" si="10"/>
        <v>57/2025</v>
      </c>
      <c r="G21" s="77">
        <v>57</v>
      </c>
      <c r="H21" s="77">
        <v>2025</v>
      </c>
      <c r="I21" s="75" t="str">
        <f t="shared" si="11"/>
        <v>10.1</v>
      </c>
      <c r="J21" s="31">
        <v>10</v>
      </c>
      <c r="K21" s="31">
        <v>1</v>
      </c>
      <c r="L21" s="31">
        <v>1017250000105</v>
      </c>
      <c r="M21" s="32" t="s">
        <v>120</v>
      </c>
      <c r="N21" s="31">
        <v>3304</v>
      </c>
      <c r="O21" s="32" t="s">
        <v>121</v>
      </c>
      <c r="P21" s="18">
        <v>45769</v>
      </c>
      <c r="Q21" s="31">
        <v>4</v>
      </c>
      <c r="R21" s="33">
        <v>1165.6099999999999</v>
      </c>
      <c r="S21" s="33">
        <v>0</v>
      </c>
      <c r="T21" s="33">
        <v>0</v>
      </c>
      <c r="U21" s="72">
        <f t="shared" si="12"/>
        <v>1165.6099999999999</v>
      </c>
      <c r="V21" s="18">
        <f>IF(X21&lt;&gt;"Liquidação Cancelada",VLOOKUP(B21,'BASE DE DADOS OPS'!$B$4:$P$9650,10,FALSE),"Liquidação Cancelada")</f>
        <v>45770</v>
      </c>
      <c r="W21" s="35">
        <f t="shared" si="13"/>
        <v>1</v>
      </c>
      <c r="X21" s="31">
        <f>VLOOKUP(A21,'BASE DE DADOS OPS'!$A$4:$P$9650,12,FALSE)</f>
        <v>2471</v>
      </c>
      <c r="Y21" s="4">
        <f>IF(X21&lt;&gt;"Liquidação Cancelada",VLOOKUP(B21,'BASE DE DADOS OPS'!$B$5:$P$9635,12,FALSE),"Liquidação Cancelada")</f>
        <v>1165.6099999999999</v>
      </c>
      <c r="Z21" s="4">
        <f>IF(X21&lt;&gt;"Liquidação Cancelada",VLOOKUP(B21,'BASE DE DADOS OPS'!$B$5:$P$9635,14,FALSE),"Liquidação Cancelada")</f>
        <v>28.62</v>
      </c>
      <c r="AA21" s="4">
        <f>IF(X21&lt;&gt;"Liquidação Cancelada",VLOOKUP(B21,'BASE DE DADOS OPS'!$B$5:$P$9635,13,FALSE),"Liquidação Cancelada")</f>
        <v>1136.99</v>
      </c>
      <c r="AB21" s="4">
        <f t="shared" si="14"/>
        <v>1136.99</v>
      </c>
      <c r="AC21" s="3">
        <f t="shared" si="15"/>
        <v>0</v>
      </c>
      <c r="AD21" s="62"/>
    </row>
    <row r="22" spans="1:30" s="63" customFormat="1" ht="24.95" customHeight="1" x14ac:dyDescent="0.2">
      <c r="A22" s="55" t="str">
        <f t="shared" si="7"/>
        <v>1441|1440011|57|2025|1017250000105|3304|2308,34</v>
      </c>
      <c r="B22" s="55" t="str">
        <f t="shared" si="8"/>
        <v>1441|1440011|57|2025|2472</v>
      </c>
      <c r="C22" s="61" t="str">
        <f t="shared" si="9"/>
        <v>1440011|2472</v>
      </c>
      <c r="D22" s="31">
        <v>1441</v>
      </c>
      <c r="E22" s="31">
        <v>1440011</v>
      </c>
      <c r="F22" s="75" t="str">
        <f t="shared" si="10"/>
        <v>57/2025</v>
      </c>
      <c r="G22" s="77">
        <v>57</v>
      </c>
      <c r="H22" s="77">
        <v>2025</v>
      </c>
      <c r="I22" s="75" t="str">
        <f t="shared" si="11"/>
        <v>10.1</v>
      </c>
      <c r="J22" s="31">
        <v>10</v>
      </c>
      <c r="K22" s="31">
        <v>1</v>
      </c>
      <c r="L22" s="31">
        <v>1017250000105</v>
      </c>
      <c r="M22" s="32" t="s">
        <v>120</v>
      </c>
      <c r="N22" s="31">
        <v>3304</v>
      </c>
      <c r="O22" s="32" t="s">
        <v>121</v>
      </c>
      <c r="P22" s="18">
        <v>45769</v>
      </c>
      <c r="Q22" s="31">
        <v>5</v>
      </c>
      <c r="R22" s="33">
        <v>2308.34</v>
      </c>
      <c r="S22" s="33">
        <v>0</v>
      </c>
      <c r="T22" s="33">
        <v>0</v>
      </c>
      <c r="U22" s="72">
        <f t="shared" si="12"/>
        <v>2308.34</v>
      </c>
      <c r="V22" s="18">
        <f>IF(X22&lt;&gt;"Liquidação Cancelada",VLOOKUP(B22,'BASE DE DADOS OPS'!$B$4:$P$9650,10,FALSE),"Liquidação Cancelada")</f>
        <v>45770</v>
      </c>
      <c r="W22" s="35">
        <f t="shared" si="13"/>
        <v>1</v>
      </c>
      <c r="X22" s="31">
        <f>VLOOKUP(A22,'BASE DE DADOS OPS'!$A$4:$P$9650,12,FALSE)</f>
        <v>2472</v>
      </c>
      <c r="Y22" s="4">
        <f>IF(X22&lt;&gt;"Liquidação Cancelada",VLOOKUP(B22,'BASE DE DADOS OPS'!$B$5:$P$9635,12,FALSE),"Liquidação Cancelada")</f>
        <v>2308.3399999999997</v>
      </c>
      <c r="Z22" s="4">
        <f>IF(X22&lt;&gt;"Liquidação Cancelada",VLOOKUP(B22,'BASE DE DADOS OPS'!$B$5:$P$9635,14,FALSE),"Liquidação Cancelada")</f>
        <v>58.62</v>
      </c>
      <c r="AA22" s="4">
        <f>IF(X22&lt;&gt;"Liquidação Cancelada",VLOOKUP(B22,'BASE DE DADOS OPS'!$B$5:$P$9635,13,FALSE),"Liquidação Cancelada")</f>
        <v>2249.7199999999998</v>
      </c>
      <c r="AB22" s="4">
        <f t="shared" si="14"/>
        <v>2249.7199999999998</v>
      </c>
      <c r="AC22" s="3">
        <f t="shared" si="15"/>
        <v>4.5474735088646412E-13</v>
      </c>
      <c r="AD22" s="62"/>
    </row>
    <row r="23" spans="1:30" s="63" customFormat="1" ht="24.95" customHeight="1" x14ac:dyDescent="0.2">
      <c r="A23" s="55" t="str">
        <f t="shared" si="7"/>
        <v>1441|1440011|60|2025|22884260000100|3922|8400</v>
      </c>
      <c r="B23" s="55" t="str">
        <f t="shared" si="8"/>
        <v>1441|1440011|60|2025|2242</v>
      </c>
      <c r="C23" s="61" t="str">
        <f t="shared" si="9"/>
        <v>1440011|2242</v>
      </c>
      <c r="D23" s="31">
        <v>1441</v>
      </c>
      <c r="E23" s="31">
        <v>1440011</v>
      </c>
      <c r="F23" s="75" t="str">
        <f t="shared" si="10"/>
        <v>60/2025</v>
      </c>
      <c r="G23" s="77">
        <v>60</v>
      </c>
      <c r="H23" s="77">
        <v>2025</v>
      </c>
      <c r="I23" s="75" t="str">
        <f t="shared" si="11"/>
        <v>10.1</v>
      </c>
      <c r="J23" s="31">
        <v>10</v>
      </c>
      <c r="K23" s="31">
        <v>1</v>
      </c>
      <c r="L23" s="31">
        <v>22884260000100</v>
      </c>
      <c r="M23" s="32" t="s">
        <v>129</v>
      </c>
      <c r="N23" s="31">
        <v>3922</v>
      </c>
      <c r="O23" s="32" t="s">
        <v>60</v>
      </c>
      <c r="P23" s="18">
        <v>45755</v>
      </c>
      <c r="Q23" s="31">
        <v>2</v>
      </c>
      <c r="R23" s="33">
        <v>8400</v>
      </c>
      <c r="S23" s="33">
        <v>0</v>
      </c>
      <c r="T23" s="33">
        <v>0</v>
      </c>
      <c r="U23" s="72">
        <f t="shared" si="12"/>
        <v>8400</v>
      </c>
      <c r="V23" s="18">
        <f>IF(X23&lt;&gt;"Liquidação Cancelada",VLOOKUP(B23,'BASE DE DADOS OPS'!$B$4:$P$9650,10,FALSE),"Liquidação Cancelada")</f>
        <v>45756</v>
      </c>
      <c r="W23" s="35">
        <f t="shared" si="13"/>
        <v>1</v>
      </c>
      <c r="X23" s="31">
        <f>VLOOKUP(A23,'BASE DE DADOS OPS'!$A$4:$P$9650,12,FALSE)</f>
        <v>2242</v>
      </c>
      <c r="Y23" s="4">
        <f>IF(X23&lt;&gt;"Liquidação Cancelada",VLOOKUP(B23,'BASE DE DADOS OPS'!$B$5:$P$9635,12,FALSE),"Liquidação Cancelada")</f>
        <v>8400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8400</v>
      </c>
      <c r="AB23" s="4">
        <f t="shared" si="14"/>
        <v>8400</v>
      </c>
      <c r="AC23" s="3">
        <f t="shared" si="15"/>
        <v>0</v>
      </c>
      <c r="AD23" s="62"/>
    </row>
    <row r="24" spans="1:30" s="63" customFormat="1" ht="24.95" customHeight="1" x14ac:dyDescent="0.2">
      <c r="A24" s="55" t="str">
        <f t="shared" si="7"/>
        <v>1441|1440011|61|2025|22884260000100|3921|69234</v>
      </c>
      <c r="B24" s="55" t="str">
        <f t="shared" si="8"/>
        <v>1441|1440011|61|2025|2243</v>
      </c>
      <c r="C24" s="61" t="str">
        <f t="shared" si="9"/>
        <v>1440011|2243</v>
      </c>
      <c r="D24" s="31">
        <v>1441</v>
      </c>
      <c r="E24" s="31">
        <v>1440011</v>
      </c>
      <c r="F24" s="75" t="str">
        <f t="shared" si="10"/>
        <v>61/2025</v>
      </c>
      <c r="G24" s="77">
        <v>61</v>
      </c>
      <c r="H24" s="77">
        <v>2025</v>
      </c>
      <c r="I24" s="75" t="str">
        <f t="shared" si="11"/>
        <v>10.1</v>
      </c>
      <c r="J24" s="31">
        <v>10</v>
      </c>
      <c r="K24" s="31">
        <v>1</v>
      </c>
      <c r="L24" s="31">
        <v>22884260000100</v>
      </c>
      <c r="M24" s="32" t="s">
        <v>129</v>
      </c>
      <c r="N24" s="31">
        <v>3921</v>
      </c>
      <c r="O24" s="32" t="s">
        <v>130</v>
      </c>
      <c r="P24" s="18">
        <v>45755</v>
      </c>
      <c r="Q24" s="31">
        <v>4</v>
      </c>
      <c r="R24" s="33">
        <v>73320</v>
      </c>
      <c r="S24" s="33">
        <v>4086</v>
      </c>
      <c r="T24" s="33">
        <v>0</v>
      </c>
      <c r="U24" s="72">
        <f t="shared" si="12"/>
        <v>69234</v>
      </c>
      <c r="V24" s="18">
        <f>IF(X24&lt;&gt;"Liquidação Cancelada",VLOOKUP(B24,'BASE DE DADOS OPS'!$B$4:$P$9650,10,FALSE),"Liquidação Cancelada")</f>
        <v>45756</v>
      </c>
      <c r="W24" s="35">
        <f t="shared" si="13"/>
        <v>1</v>
      </c>
      <c r="X24" s="31">
        <f>VLOOKUP(A24,'BASE DE DADOS OPS'!$A$4:$P$9650,12,FALSE)</f>
        <v>2243</v>
      </c>
      <c r="Y24" s="4">
        <f>IF(X24&lt;&gt;"Liquidação Cancelada",VLOOKUP(B24,'BASE DE DADOS OPS'!$B$5:$P$9635,12,FALSE),"Liquidação Cancelada")</f>
        <v>69234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69234</v>
      </c>
      <c r="AB24" s="4">
        <f t="shared" si="14"/>
        <v>69234</v>
      </c>
      <c r="AC24" s="3">
        <f t="shared" si="15"/>
        <v>0</v>
      </c>
      <c r="AD24" s="62"/>
    </row>
    <row r="25" spans="1:30" s="63" customFormat="1" ht="24.95" customHeight="1" x14ac:dyDescent="0.2">
      <c r="A25" s="55" t="str">
        <f t="shared" si="7"/>
        <v>1441|1440011|64|2025|26791960663|3611|4899,17</v>
      </c>
      <c r="B25" s="55" t="str">
        <f t="shared" si="8"/>
        <v>1441|1440011|64|2025|2165</v>
      </c>
      <c r="C25" s="61" t="str">
        <f t="shared" si="9"/>
        <v>1440011|2165</v>
      </c>
      <c r="D25" s="31">
        <v>1441</v>
      </c>
      <c r="E25" s="31">
        <v>1440011</v>
      </c>
      <c r="F25" s="75" t="str">
        <f t="shared" si="10"/>
        <v>64/2025</v>
      </c>
      <c r="G25" s="77">
        <v>64</v>
      </c>
      <c r="H25" s="77">
        <v>2025</v>
      </c>
      <c r="I25" s="75" t="str">
        <f t="shared" si="11"/>
        <v>10.1</v>
      </c>
      <c r="J25" s="31">
        <v>10</v>
      </c>
      <c r="K25" s="31">
        <v>1</v>
      </c>
      <c r="L25" s="31">
        <v>26791960663</v>
      </c>
      <c r="M25" s="32" t="s">
        <v>131</v>
      </c>
      <c r="N25" s="31">
        <v>3611</v>
      </c>
      <c r="O25" s="32" t="s">
        <v>132</v>
      </c>
      <c r="P25" s="18">
        <v>45751</v>
      </c>
      <c r="Q25" s="31">
        <v>3</v>
      </c>
      <c r="R25" s="33">
        <v>4899.17</v>
      </c>
      <c r="S25" s="33">
        <v>0</v>
      </c>
      <c r="T25" s="33">
        <v>0</v>
      </c>
      <c r="U25" s="72">
        <f t="shared" si="12"/>
        <v>4899.17</v>
      </c>
      <c r="V25" s="18">
        <f>IF(X25&lt;&gt;"Liquidação Cancelada",VLOOKUP(B25,'BASE DE DADOS OPS'!$B$4:$P$9650,10,FALSE),"Liquidação Cancelada")</f>
        <v>45755</v>
      </c>
      <c r="W25" s="35">
        <f t="shared" si="13"/>
        <v>2</v>
      </c>
      <c r="X25" s="31">
        <f>VLOOKUP(A25,'BASE DE DADOS OPS'!$A$4:$P$9650,12,FALSE)</f>
        <v>2165</v>
      </c>
      <c r="Y25" s="4">
        <f>IF(X25&lt;&gt;"Liquidação Cancelada",VLOOKUP(B25,'BASE DE DADOS OPS'!$B$5:$P$9635,12,FALSE),"Liquidação Cancelada")</f>
        <v>4899.17</v>
      </c>
      <c r="Z25" s="4">
        <f>IF(X25&lt;&gt;"Liquidação Cancelada",VLOOKUP(B25,'BASE DE DADOS OPS'!$B$5:$P$9635,14,FALSE),"Liquidação Cancelada")</f>
        <v>312.45999999999998</v>
      </c>
      <c r="AA25" s="4">
        <f>IF(X25&lt;&gt;"Liquidação Cancelada",VLOOKUP(B25,'BASE DE DADOS OPS'!$B$5:$P$9635,13,FALSE),"Liquidação Cancelada")</f>
        <v>4586.71</v>
      </c>
      <c r="AB25" s="4">
        <f t="shared" si="14"/>
        <v>4586.71</v>
      </c>
      <c r="AC25" s="3">
        <f t="shared" si="15"/>
        <v>0</v>
      </c>
      <c r="AD25" s="62"/>
    </row>
    <row r="26" spans="1:30" s="63" customFormat="1" ht="24.95" customHeight="1" x14ac:dyDescent="0.2">
      <c r="A26" s="55" t="str">
        <f t="shared" si="7"/>
        <v>1441|1440011|65|2025|96593172804|3611|1641,68</v>
      </c>
      <c r="B26" s="55" t="str">
        <f t="shared" si="8"/>
        <v>1441|1440011|65|2025|2166</v>
      </c>
      <c r="C26" s="61" t="str">
        <f t="shared" si="9"/>
        <v>1440011|2166</v>
      </c>
      <c r="D26" s="31">
        <v>1441</v>
      </c>
      <c r="E26" s="31">
        <v>1440011</v>
      </c>
      <c r="F26" s="75" t="str">
        <f t="shared" si="10"/>
        <v>65/2025</v>
      </c>
      <c r="G26" s="77">
        <v>65</v>
      </c>
      <c r="H26" s="77">
        <v>2025</v>
      </c>
      <c r="I26" s="75" t="str">
        <f t="shared" si="11"/>
        <v>10.1</v>
      </c>
      <c r="J26" s="31">
        <v>10</v>
      </c>
      <c r="K26" s="31">
        <v>1</v>
      </c>
      <c r="L26" s="31">
        <v>96593172804</v>
      </c>
      <c r="M26" s="32" t="s">
        <v>133</v>
      </c>
      <c r="N26" s="31">
        <v>3611</v>
      </c>
      <c r="O26" s="32" t="s">
        <v>132</v>
      </c>
      <c r="P26" s="18">
        <v>45751</v>
      </c>
      <c r="Q26" s="31">
        <v>3</v>
      </c>
      <c r="R26" s="33">
        <v>1641.68</v>
      </c>
      <c r="S26" s="33">
        <v>0</v>
      </c>
      <c r="T26" s="33">
        <v>0</v>
      </c>
      <c r="U26" s="72">
        <f t="shared" si="12"/>
        <v>1641.68</v>
      </c>
      <c r="V26" s="18">
        <f>IF(X26&lt;&gt;"Liquidação Cancelada",VLOOKUP(B26,'BASE DE DADOS OPS'!$B$4:$P$9650,10,FALSE),"Liquidação Cancelada")</f>
        <v>45755</v>
      </c>
      <c r="W26" s="35">
        <f t="shared" si="13"/>
        <v>2</v>
      </c>
      <c r="X26" s="31">
        <f>VLOOKUP(A26,'BASE DE DADOS OPS'!$A$4:$P$9650,12,FALSE)</f>
        <v>2166</v>
      </c>
      <c r="Y26" s="4">
        <f>IF(X26&lt;&gt;"Liquidação Cancelada",VLOOKUP(B26,'BASE DE DADOS OPS'!$B$5:$P$9635,12,FALSE),"Liquidação Cancelada")</f>
        <v>1641.68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1641.68</v>
      </c>
      <c r="AB26" s="4">
        <f t="shared" si="14"/>
        <v>1641.68</v>
      </c>
      <c r="AC26" s="3">
        <f t="shared" si="15"/>
        <v>0</v>
      </c>
      <c r="AD26" s="62"/>
    </row>
    <row r="27" spans="1:30" s="63" customFormat="1" ht="24.95" customHeight="1" x14ac:dyDescent="0.2">
      <c r="A27" s="55" t="str">
        <f t="shared" si="7"/>
        <v>1441|1440011|66|2025|14408503649|3611|6642,37</v>
      </c>
      <c r="B27" s="55" t="str">
        <f t="shared" si="8"/>
        <v>1441|1440011|66|2025|2213</v>
      </c>
      <c r="C27" s="61" t="str">
        <f t="shared" si="9"/>
        <v>1440011|2213</v>
      </c>
      <c r="D27" s="31">
        <v>1441</v>
      </c>
      <c r="E27" s="31">
        <v>1440011</v>
      </c>
      <c r="F27" s="75" t="str">
        <f t="shared" si="10"/>
        <v>66/2025</v>
      </c>
      <c r="G27" s="77">
        <v>66</v>
      </c>
      <c r="H27" s="77">
        <v>2025</v>
      </c>
      <c r="I27" s="75" t="str">
        <f t="shared" si="11"/>
        <v>10.1</v>
      </c>
      <c r="J27" s="31">
        <v>10</v>
      </c>
      <c r="K27" s="31">
        <v>1</v>
      </c>
      <c r="L27" s="31">
        <v>14408503649</v>
      </c>
      <c r="M27" s="32" t="s">
        <v>134</v>
      </c>
      <c r="N27" s="31">
        <v>3611</v>
      </c>
      <c r="O27" s="32" t="s">
        <v>132</v>
      </c>
      <c r="P27" s="18">
        <v>45754</v>
      </c>
      <c r="Q27" s="31">
        <v>3</v>
      </c>
      <c r="R27" s="33">
        <v>6642.37</v>
      </c>
      <c r="S27" s="33">
        <v>0</v>
      </c>
      <c r="T27" s="33">
        <v>0</v>
      </c>
      <c r="U27" s="72">
        <f t="shared" si="12"/>
        <v>6642.37</v>
      </c>
      <c r="V27" s="18">
        <f>IF(X27&lt;&gt;"Liquidação Cancelada",VLOOKUP(B27,'BASE DE DADOS OPS'!$B$4:$P$9650,10,FALSE),"Liquidação Cancelada")</f>
        <v>45756</v>
      </c>
      <c r="W27" s="35">
        <f t="shared" si="13"/>
        <v>2</v>
      </c>
      <c r="X27" s="31">
        <f>VLOOKUP(A27,'BASE DE DADOS OPS'!$A$4:$P$9650,12,FALSE)</f>
        <v>2213</v>
      </c>
      <c r="Y27" s="4">
        <f>IF(X27&lt;&gt;"Liquidação Cancelada",VLOOKUP(B27,'BASE DE DADOS OPS'!$B$5:$P$9635,12,FALSE),"Liquidação Cancelada")</f>
        <v>6642.37</v>
      </c>
      <c r="Z27" s="4">
        <f>IF(X27&lt;&gt;"Liquidação Cancelada",VLOOKUP(B27,'BASE DE DADOS OPS'!$B$5:$P$9635,14,FALSE),"Liquidação Cancelada")</f>
        <v>775.33</v>
      </c>
      <c r="AA27" s="4">
        <f>IF(X27&lt;&gt;"Liquidação Cancelada",VLOOKUP(B27,'BASE DE DADOS OPS'!$B$5:$P$9635,13,FALSE),"Liquidação Cancelada")</f>
        <v>5867.04</v>
      </c>
      <c r="AB27" s="4">
        <f t="shared" si="14"/>
        <v>5867.04</v>
      </c>
      <c r="AC27" s="3">
        <f t="shared" si="15"/>
        <v>0</v>
      </c>
      <c r="AD27" s="62"/>
    </row>
    <row r="28" spans="1:30" s="63" customFormat="1" ht="24.95" customHeight="1" x14ac:dyDescent="0.2">
      <c r="A28" s="55" t="str">
        <f t="shared" si="7"/>
        <v>1441|1440011|67|2025|3941401840|3611|1641,69</v>
      </c>
      <c r="B28" s="55" t="str">
        <f t="shared" si="8"/>
        <v>1441|1440011|67|2025|2167</v>
      </c>
      <c r="C28" s="61" t="str">
        <f t="shared" si="9"/>
        <v>1440011|2167</v>
      </c>
      <c r="D28" s="31">
        <v>1441</v>
      </c>
      <c r="E28" s="31">
        <v>1440011</v>
      </c>
      <c r="F28" s="75" t="str">
        <f t="shared" si="10"/>
        <v>67/2025</v>
      </c>
      <c r="G28" s="77">
        <v>67</v>
      </c>
      <c r="H28" s="77">
        <v>2025</v>
      </c>
      <c r="I28" s="75" t="str">
        <f t="shared" si="11"/>
        <v>10.1</v>
      </c>
      <c r="J28" s="31">
        <v>10</v>
      </c>
      <c r="K28" s="31">
        <v>1</v>
      </c>
      <c r="L28" s="31">
        <v>3941401840</v>
      </c>
      <c r="M28" s="32" t="s">
        <v>135</v>
      </c>
      <c r="N28" s="31">
        <v>3611</v>
      </c>
      <c r="O28" s="32" t="s">
        <v>132</v>
      </c>
      <c r="P28" s="18">
        <v>45751</v>
      </c>
      <c r="Q28" s="31">
        <v>3</v>
      </c>
      <c r="R28" s="33">
        <v>1641.69</v>
      </c>
      <c r="S28" s="33">
        <v>0</v>
      </c>
      <c r="T28" s="33">
        <v>0</v>
      </c>
      <c r="U28" s="72">
        <f t="shared" si="12"/>
        <v>1641.69</v>
      </c>
      <c r="V28" s="18">
        <f>IF(X28&lt;&gt;"Liquidação Cancelada",VLOOKUP(B28,'BASE DE DADOS OPS'!$B$4:$P$9650,10,FALSE),"Liquidação Cancelada")</f>
        <v>45755</v>
      </c>
      <c r="W28" s="35">
        <f t="shared" si="13"/>
        <v>2</v>
      </c>
      <c r="X28" s="31">
        <f>VLOOKUP(A28,'BASE DE DADOS OPS'!$A$4:$P$9650,12,FALSE)</f>
        <v>2167</v>
      </c>
      <c r="Y28" s="4">
        <f>IF(X28&lt;&gt;"Liquidação Cancelada",VLOOKUP(B28,'BASE DE DADOS OPS'!$B$5:$P$9635,12,FALSE),"Liquidação Cancelada")</f>
        <v>1641.69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1641.69</v>
      </c>
      <c r="AB28" s="4">
        <f t="shared" si="14"/>
        <v>1641.69</v>
      </c>
      <c r="AC28" s="3">
        <f t="shared" si="15"/>
        <v>0</v>
      </c>
      <c r="AD28" s="62"/>
    </row>
    <row r="29" spans="1:30" s="63" customFormat="1" ht="24.95" customHeight="1" x14ac:dyDescent="0.2">
      <c r="A29" s="55" t="str">
        <f t="shared" si="7"/>
        <v>1441|1440011|68|2025|48447510697|3611|7005,51</v>
      </c>
      <c r="B29" s="55" t="str">
        <f t="shared" si="8"/>
        <v>1441|1440011|68|2025|2155</v>
      </c>
      <c r="C29" s="61" t="str">
        <f t="shared" si="9"/>
        <v>1440011|2155</v>
      </c>
      <c r="D29" s="31">
        <v>1441</v>
      </c>
      <c r="E29" s="31">
        <v>1440011</v>
      </c>
      <c r="F29" s="75" t="str">
        <f t="shared" si="10"/>
        <v>68/2025</v>
      </c>
      <c r="G29" s="77">
        <v>68</v>
      </c>
      <c r="H29" s="77">
        <v>2025</v>
      </c>
      <c r="I29" s="75" t="str">
        <f t="shared" si="11"/>
        <v>10.1</v>
      </c>
      <c r="J29" s="31">
        <v>10</v>
      </c>
      <c r="K29" s="31">
        <v>1</v>
      </c>
      <c r="L29" s="31">
        <v>48447510697</v>
      </c>
      <c r="M29" s="32" t="s">
        <v>136</v>
      </c>
      <c r="N29" s="31">
        <v>3611</v>
      </c>
      <c r="O29" s="32" t="s">
        <v>132</v>
      </c>
      <c r="P29" s="18">
        <v>45751</v>
      </c>
      <c r="Q29" s="31">
        <v>3</v>
      </c>
      <c r="R29" s="33">
        <v>7005.51</v>
      </c>
      <c r="S29" s="33">
        <v>0</v>
      </c>
      <c r="T29" s="33">
        <v>0</v>
      </c>
      <c r="U29" s="72">
        <f t="shared" si="12"/>
        <v>7005.51</v>
      </c>
      <c r="V29" s="18">
        <f>IF(X29&lt;&gt;"Liquidação Cancelada",VLOOKUP(B29,'BASE DE DADOS OPS'!$B$4:$P$9650,10,FALSE),"Liquidação Cancelada")</f>
        <v>45755</v>
      </c>
      <c r="W29" s="35">
        <f t="shared" si="13"/>
        <v>2</v>
      </c>
      <c r="X29" s="31">
        <f>VLOOKUP(A29,'BASE DE DADOS OPS'!$A$4:$P$9650,12,FALSE)</f>
        <v>2155</v>
      </c>
      <c r="Y29" s="4">
        <f>IF(X29&lt;&gt;"Liquidação Cancelada",VLOOKUP(B29,'BASE DE DADOS OPS'!$B$5:$P$9635,12,FALSE),"Liquidação Cancelada")</f>
        <v>7005.51</v>
      </c>
      <c r="Z29" s="4">
        <f>IF(X29&lt;&gt;"Liquidação Cancelada",VLOOKUP(B29,'BASE DE DADOS OPS'!$B$5:$P$9635,14,FALSE),"Liquidação Cancelada")</f>
        <v>875.19</v>
      </c>
      <c r="AA29" s="4">
        <f>IF(X29&lt;&gt;"Liquidação Cancelada",VLOOKUP(B29,'BASE DE DADOS OPS'!$B$5:$P$9635,13,FALSE),"Liquidação Cancelada")</f>
        <v>6130.32</v>
      </c>
      <c r="AB29" s="4">
        <f t="shared" si="14"/>
        <v>6130.32</v>
      </c>
      <c r="AC29" s="3">
        <f t="shared" si="15"/>
        <v>0</v>
      </c>
      <c r="AD29" s="62"/>
    </row>
    <row r="30" spans="1:30" s="63" customFormat="1" ht="24.95" customHeight="1" x14ac:dyDescent="0.2">
      <c r="A30" s="55" t="str">
        <f t="shared" si="7"/>
        <v>1441|1440011|69|2025|66606667615|3611|6859,35</v>
      </c>
      <c r="B30" s="55" t="str">
        <f t="shared" si="8"/>
        <v>1441|1440011|69|2025|2226</v>
      </c>
      <c r="C30" s="61" t="str">
        <f t="shared" si="9"/>
        <v>1440011|2226</v>
      </c>
      <c r="D30" s="31">
        <v>1441</v>
      </c>
      <c r="E30" s="31">
        <v>1440011</v>
      </c>
      <c r="F30" s="75" t="str">
        <f t="shared" si="10"/>
        <v>69/2025</v>
      </c>
      <c r="G30" s="77">
        <v>69</v>
      </c>
      <c r="H30" s="77">
        <v>2025</v>
      </c>
      <c r="I30" s="75" t="str">
        <f t="shared" si="11"/>
        <v>10.1</v>
      </c>
      <c r="J30" s="31">
        <v>10</v>
      </c>
      <c r="K30" s="31">
        <v>1</v>
      </c>
      <c r="L30" s="31">
        <v>66606667615</v>
      </c>
      <c r="M30" s="32" t="s">
        <v>137</v>
      </c>
      <c r="N30" s="31">
        <v>3611</v>
      </c>
      <c r="O30" s="32" t="s">
        <v>132</v>
      </c>
      <c r="P30" s="18">
        <v>45754</v>
      </c>
      <c r="Q30" s="31">
        <v>3</v>
      </c>
      <c r="R30" s="33">
        <v>6859.35</v>
      </c>
      <c r="S30" s="33">
        <v>0</v>
      </c>
      <c r="T30" s="33">
        <v>0</v>
      </c>
      <c r="U30" s="72">
        <f t="shared" si="12"/>
        <v>6859.35</v>
      </c>
      <c r="V30" s="18">
        <f>IF(X30&lt;&gt;"Liquidação Cancelada",VLOOKUP(B30,'BASE DE DADOS OPS'!$B$4:$P$9650,10,FALSE),"Liquidação Cancelada")</f>
        <v>45756</v>
      </c>
      <c r="W30" s="35">
        <f t="shared" si="13"/>
        <v>2</v>
      </c>
      <c r="X30" s="31">
        <f>VLOOKUP(A30,'BASE DE DADOS OPS'!$A$4:$P$9650,12,FALSE)</f>
        <v>2226</v>
      </c>
      <c r="Y30" s="4">
        <f>IF(X30&lt;&gt;"Liquidação Cancelada",VLOOKUP(B30,'BASE DE DADOS OPS'!$B$5:$P$9635,12,FALSE),"Liquidação Cancelada")</f>
        <v>6859.35</v>
      </c>
      <c r="Z30" s="4">
        <f>IF(X30&lt;&gt;"Liquidação Cancelada",VLOOKUP(B30,'BASE DE DADOS OPS'!$B$5:$P$9635,14,FALSE),"Liquidação Cancelada")</f>
        <v>835</v>
      </c>
      <c r="AA30" s="4">
        <f>IF(X30&lt;&gt;"Liquidação Cancelada",VLOOKUP(B30,'BASE DE DADOS OPS'!$B$5:$P$9635,13,FALSE),"Liquidação Cancelada")</f>
        <v>6024.35</v>
      </c>
      <c r="AB30" s="4">
        <f t="shared" si="14"/>
        <v>6024.35</v>
      </c>
      <c r="AC30" s="3">
        <f t="shared" si="15"/>
        <v>0</v>
      </c>
      <c r="AD30" s="62"/>
    </row>
    <row r="31" spans="1:30" s="63" customFormat="1" ht="24.95" customHeight="1" x14ac:dyDescent="0.2">
      <c r="A31" s="55" t="str">
        <f t="shared" si="7"/>
        <v>1441|1440011|70|2025|9269157628|3611|3831,81</v>
      </c>
      <c r="B31" s="55" t="str">
        <f t="shared" si="8"/>
        <v>1441|1440011|70|2025|2218</v>
      </c>
      <c r="C31" s="61" t="str">
        <f t="shared" si="9"/>
        <v>1440011|2218</v>
      </c>
      <c r="D31" s="31">
        <v>1441</v>
      </c>
      <c r="E31" s="31">
        <v>1440011</v>
      </c>
      <c r="F31" s="75" t="str">
        <f t="shared" si="10"/>
        <v>70/2025</v>
      </c>
      <c r="G31" s="77">
        <v>70</v>
      </c>
      <c r="H31" s="77">
        <v>2025</v>
      </c>
      <c r="I31" s="75" t="str">
        <f t="shared" si="11"/>
        <v>10.1</v>
      </c>
      <c r="J31" s="31">
        <v>10</v>
      </c>
      <c r="K31" s="31">
        <v>1</v>
      </c>
      <c r="L31" s="31">
        <v>9269157628</v>
      </c>
      <c r="M31" s="32" t="s">
        <v>138</v>
      </c>
      <c r="N31" s="31">
        <v>3611</v>
      </c>
      <c r="O31" s="32" t="s">
        <v>132</v>
      </c>
      <c r="P31" s="18">
        <v>45754</v>
      </c>
      <c r="Q31" s="31">
        <v>3</v>
      </c>
      <c r="R31" s="33">
        <v>3831.81</v>
      </c>
      <c r="S31" s="33">
        <v>0</v>
      </c>
      <c r="T31" s="33">
        <v>0</v>
      </c>
      <c r="U31" s="72">
        <f t="shared" si="12"/>
        <v>3831.81</v>
      </c>
      <c r="V31" s="18">
        <f>IF(X31&lt;&gt;"Liquidação Cancelada",VLOOKUP(B31,'BASE DE DADOS OPS'!$B$4:$P$9650,10,FALSE),"Liquidação Cancelada")</f>
        <v>45756</v>
      </c>
      <c r="W31" s="35">
        <f t="shared" si="13"/>
        <v>2</v>
      </c>
      <c r="X31" s="31">
        <f>VLOOKUP(A31,'BASE DE DADOS OPS'!$A$4:$P$9650,12,FALSE)</f>
        <v>2218</v>
      </c>
      <c r="Y31" s="4">
        <f>IF(X31&lt;&gt;"Liquidação Cancelada",VLOOKUP(B31,'BASE DE DADOS OPS'!$B$5:$P$9635,12,FALSE),"Liquidação Cancelada")</f>
        <v>3831.81</v>
      </c>
      <c r="Z31" s="4">
        <f>IF(X31&lt;&gt;"Liquidação Cancelada",VLOOKUP(B31,'BASE DE DADOS OPS'!$B$5:$P$9635,14,FALSE),"Liquidação Cancelada")</f>
        <v>108.61</v>
      </c>
      <c r="AA31" s="4">
        <f>IF(X31&lt;&gt;"Liquidação Cancelada",VLOOKUP(B31,'BASE DE DADOS OPS'!$B$5:$P$9635,13,FALSE),"Liquidação Cancelada")</f>
        <v>3723.2</v>
      </c>
      <c r="AB31" s="4">
        <f t="shared" si="14"/>
        <v>3723.2</v>
      </c>
      <c r="AC31" s="3">
        <f t="shared" si="15"/>
        <v>0</v>
      </c>
      <c r="AD31" s="62"/>
    </row>
    <row r="32" spans="1:30" s="63" customFormat="1" ht="24.95" customHeight="1" x14ac:dyDescent="0.2">
      <c r="A32" s="55" t="str">
        <f t="shared" si="7"/>
        <v>1441|1440011|71|2025|21154554000113|3920|48269,2</v>
      </c>
      <c r="B32" s="55" t="str">
        <f t="shared" si="8"/>
        <v>1441|1440011|71|2025|239</v>
      </c>
      <c r="C32" s="61" t="str">
        <f t="shared" si="9"/>
        <v>1440011|239</v>
      </c>
      <c r="D32" s="31">
        <v>1441</v>
      </c>
      <c r="E32" s="31">
        <v>1440011</v>
      </c>
      <c r="F32" s="75" t="str">
        <f t="shared" si="10"/>
        <v>71/2025</v>
      </c>
      <c r="G32" s="77">
        <v>71</v>
      </c>
      <c r="H32" s="77">
        <v>2025</v>
      </c>
      <c r="I32" s="75" t="str">
        <f t="shared" si="11"/>
        <v>10.1</v>
      </c>
      <c r="J32" s="31">
        <v>10</v>
      </c>
      <c r="K32" s="31">
        <v>1</v>
      </c>
      <c r="L32" s="31">
        <v>21154554000113</v>
      </c>
      <c r="M32" s="32" t="s">
        <v>139</v>
      </c>
      <c r="N32" s="31">
        <v>3920</v>
      </c>
      <c r="O32" s="32" t="s">
        <v>132</v>
      </c>
      <c r="P32" s="18">
        <v>45751</v>
      </c>
      <c r="Q32" s="31">
        <v>3</v>
      </c>
      <c r="R32" s="33">
        <v>48269.2</v>
      </c>
      <c r="S32" s="33">
        <v>0</v>
      </c>
      <c r="T32" s="33">
        <v>0</v>
      </c>
      <c r="U32" s="72">
        <f t="shared" si="12"/>
        <v>48269.2</v>
      </c>
      <c r="V32" s="18">
        <v>45757</v>
      </c>
      <c r="W32" s="35">
        <f t="shared" si="13"/>
        <v>4</v>
      </c>
      <c r="X32" s="31">
        <f>VLOOKUP(A32,'BASE DE DADOS OPS'!$A$4:$P$9650,12,FALSE)</f>
        <v>239</v>
      </c>
      <c r="Y32" s="4">
        <f>IF(X32&lt;&gt;"Liquidação Cancelada",VLOOKUP(B32,'BASE DE DADOS OPS'!$B$5:$P$9635,12,FALSE),"Liquidação Cancelada")</f>
        <v>48269.2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48269.2</v>
      </c>
      <c r="AB32" s="4">
        <f t="shared" si="14"/>
        <v>48269.2</v>
      </c>
      <c r="AC32" s="3">
        <f t="shared" si="15"/>
        <v>0</v>
      </c>
      <c r="AD32" s="62" t="s">
        <v>477</v>
      </c>
    </row>
    <row r="33" spans="1:30" s="63" customFormat="1" ht="24.95" customHeight="1" x14ac:dyDescent="0.2">
      <c r="A33" s="55" t="str">
        <f t="shared" si="7"/>
        <v>1441|1440011|72|2025|2896116605|3611|4091,89</v>
      </c>
      <c r="B33" s="55" t="str">
        <f t="shared" si="8"/>
        <v>1441|1440011|72|2025|2147</v>
      </c>
      <c r="C33" s="61" t="str">
        <f t="shared" si="9"/>
        <v>1440011|2147</v>
      </c>
      <c r="D33" s="31">
        <v>1441</v>
      </c>
      <c r="E33" s="31">
        <v>1440011</v>
      </c>
      <c r="F33" s="75" t="str">
        <f t="shared" si="10"/>
        <v>72/2025</v>
      </c>
      <c r="G33" s="77">
        <v>72</v>
      </c>
      <c r="H33" s="77">
        <v>2025</v>
      </c>
      <c r="I33" s="75" t="str">
        <f t="shared" si="11"/>
        <v>10.1</v>
      </c>
      <c r="J33" s="31">
        <v>10</v>
      </c>
      <c r="K33" s="31">
        <v>1</v>
      </c>
      <c r="L33" s="31">
        <v>2896116605</v>
      </c>
      <c r="M33" s="32" t="s">
        <v>140</v>
      </c>
      <c r="N33" s="31">
        <v>3611</v>
      </c>
      <c r="O33" s="32" t="s">
        <v>132</v>
      </c>
      <c r="P33" s="18">
        <v>45751</v>
      </c>
      <c r="Q33" s="31">
        <v>3</v>
      </c>
      <c r="R33" s="33">
        <v>4091.89</v>
      </c>
      <c r="S33" s="33">
        <v>0</v>
      </c>
      <c r="T33" s="33">
        <v>0</v>
      </c>
      <c r="U33" s="72">
        <f t="shared" si="12"/>
        <v>4091.89</v>
      </c>
      <c r="V33" s="18">
        <f>IF(X33&lt;&gt;"Liquidação Cancelada",VLOOKUP(B33,'BASE DE DADOS OPS'!$B$4:$P$9650,10,FALSE),"Liquidação Cancelada")</f>
        <v>45755</v>
      </c>
      <c r="W33" s="35">
        <f t="shared" si="13"/>
        <v>2</v>
      </c>
      <c r="X33" s="31">
        <f>VLOOKUP(A33,'BASE DE DADOS OPS'!$A$4:$P$9650,12,FALSE)</f>
        <v>2147</v>
      </c>
      <c r="Y33" s="4">
        <f>IF(X33&lt;&gt;"Liquidação Cancelada",VLOOKUP(B33,'BASE DE DADOS OPS'!$B$5:$P$9635,12,FALSE),"Liquidação Cancelada")</f>
        <v>4091.89</v>
      </c>
      <c r="Z33" s="4">
        <f>IF(X33&lt;&gt;"Liquidação Cancelada",VLOOKUP(B33,'BASE DE DADOS OPS'!$B$5:$P$9635,14,FALSE),"Liquidação Cancelada")</f>
        <v>147.62</v>
      </c>
      <c r="AA33" s="4">
        <f>IF(X33&lt;&gt;"Liquidação Cancelada",VLOOKUP(B33,'BASE DE DADOS OPS'!$B$5:$P$9635,13,FALSE),"Liquidação Cancelada")</f>
        <v>3944.27</v>
      </c>
      <c r="AB33" s="4">
        <f t="shared" si="14"/>
        <v>3944.27</v>
      </c>
      <c r="AC33" s="3">
        <f t="shared" si="15"/>
        <v>0</v>
      </c>
      <c r="AD33" s="62"/>
    </row>
    <row r="34" spans="1:30" s="63" customFormat="1" ht="24.95" customHeight="1" x14ac:dyDescent="0.2">
      <c r="A34" s="55" t="str">
        <f t="shared" si="7"/>
        <v>1441|1440011|73|2025|3063355000118|3920|62581,61</v>
      </c>
      <c r="B34" s="55" t="str">
        <f t="shared" si="8"/>
        <v>1441|1440011|73|2025|2152</v>
      </c>
      <c r="C34" s="61" t="str">
        <f t="shared" si="9"/>
        <v>1440011|2152</v>
      </c>
      <c r="D34" s="31">
        <v>1441</v>
      </c>
      <c r="E34" s="31">
        <v>1440011</v>
      </c>
      <c r="F34" s="75" t="str">
        <f t="shared" si="10"/>
        <v>73/2025</v>
      </c>
      <c r="G34" s="77">
        <v>73</v>
      </c>
      <c r="H34" s="77">
        <v>2025</v>
      </c>
      <c r="I34" s="75" t="str">
        <f t="shared" si="11"/>
        <v>10.1</v>
      </c>
      <c r="J34" s="31">
        <v>10</v>
      </c>
      <c r="K34" s="31">
        <v>1</v>
      </c>
      <c r="L34" s="31">
        <v>3063355000118</v>
      </c>
      <c r="M34" s="32" t="s">
        <v>141</v>
      </c>
      <c r="N34" s="31">
        <v>3920</v>
      </c>
      <c r="O34" s="32" t="s">
        <v>132</v>
      </c>
      <c r="P34" s="18">
        <v>45751</v>
      </c>
      <c r="Q34" s="31">
        <v>3</v>
      </c>
      <c r="R34" s="33">
        <v>62581.61</v>
      </c>
      <c r="S34" s="33">
        <v>0</v>
      </c>
      <c r="T34" s="33">
        <v>0</v>
      </c>
      <c r="U34" s="72">
        <f t="shared" si="12"/>
        <v>62581.61</v>
      </c>
      <c r="V34" s="18">
        <f>IF(X34&lt;&gt;"Liquidação Cancelada",VLOOKUP(B34,'BASE DE DADOS OPS'!$B$4:$P$9650,10,FALSE),"Liquidação Cancelada")</f>
        <v>45755</v>
      </c>
      <c r="W34" s="35">
        <f t="shared" si="13"/>
        <v>2</v>
      </c>
      <c r="X34" s="31">
        <f>VLOOKUP(A34,'BASE DE DADOS OPS'!$A$4:$P$9650,12,FALSE)</f>
        <v>2152</v>
      </c>
      <c r="Y34" s="4">
        <f>IF(X34&lt;&gt;"Liquidação Cancelada",VLOOKUP(B34,'BASE DE DADOS OPS'!$B$5:$P$9635,12,FALSE),"Liquidação Cancelada")</f>
        <v>62581.61</v>
      </c>
      <c r="Z34" s="4">
        <f>IF(X34&lt;&gt;"Liquidação Cancelada",VLOOKUP(B34,'BASE DE DADOS OPS'!$B$5:$P$9635,14,FALSE),"Liquidação Cancelada")</f>
        <v>3003.92</v>
      </c>
      <c r="AA34" s="4">
        <f>IF(X34&lt;&gt;"Liquidação Cancelada",VLOOKUP(B34,'BASE DE DADOS OPS'!$B$5:$P$9635,13,FALSE),"Liquidação Cancelada")</f>
        <v>59577.69</v>
      </c>
      <c r="AB34" s="4">
        <f t="shared" si="14"/>
        <v>59577.69</v>
      </c>
      <c r="AC34" s="3">
        <f t="shared" si="15"/>
        <v>0</v>
      </c>
      <c r="AD34" s="62"/>
    </row>
    <row r="35" spans="1:30" s="63" customFormat="1" ht="24.95" customHeight="1" x14ac:dyDescent="0.2">
      <c r="A35" s="55" t="str">
        <f t="shared" si="7"/>
        <v>1441|1440011|74|2025|30059674687|3611|2202,8</v>
      </c>
      <c r="B35" s="55" t="str">
        <f t="shared" si="8"/>
        <v>1441|1440011|74|2025|2145</v>
      </c>
      <c r="C35" s="61" t="str">
        <f t="shared" si="9"/>
        <v>1440011|2145</v>
      </c>
      <c r="D35" s="31">
        <v>1441</v>
      </c>
      <c r="E35" s="31">
        <v>1440011</v>
      </c>
      <c r="F35" s="75" t="str">
        <f t="shared" si="10"/>
        <v>74/2025</v>
      </c>
      <c r="G35" s="77">
        <v>74</v>
      </c>
      <c r="H35" s="77">
        <v>2025</v>
      </c>
      <c r="I35" s="75" t="str">
        <f t="shared" si="11"/>
        <v>10.1</v>
      </c>
      <c r="J35" s="31">
        <v>10</v>
      </c>
      <c r="K35" s="31">
        <v>1</v>
      </c>
      <c r="L35" s="31">
        <v>30059674687</v>
      </c>
      <c r="M35" s="32" t="s">
        <v>142</v>
      </c>
      <c r="N35" s="31">
        <v>3611</v>
      </c>
      <c r="O35" s="32" t="s">
        <v>132</v>
      </c>
      <c r="P35" s="18">
        <v>45751</v>
      </c>
      <c r="Q35" s="31">
        <v>3</v>
      </c>
      <c r="R35" s="33">
        <v>2202.8000000000002</v>
      </c>
      <c r="S35" s="33">
        <v>0</v>
      </c>
      <c r="T35" s="33">
        <v>0</v>
      </c>
      <c r="U35" s="72">
        <f t="shared" si="12"/>
        <v>2202.8000000000002</v>
      </c>
      <c r="V35" s="18">
        <f>IF(X35&lt;&gt;"Liquidação Cancelada",VLOOKUP(B35,'BASE DE DADOS OPS'!$B$4:$P$9650,10,FALSE),"Liquidação Cancelada")</f>
        <v>45755</v>
      </c>
      <c r="W35" s="35">
        <f t="shared" si="13"/>
        <v>2</v>
      </c>
      <c r="X35" s="31">
        <f>VLOOKUP(A35,'BASE DE DADOS OPS'!$A$4:$P$9650,12,FALSE)</f>
        <v>2145</v>
      </c>
      <c r="Y35" s="4">
        <f>IF(X35&lt;&gt;"Liquidação Cancelada",VLOOKUP(B35,'BASE DE DADOS OPS'!$B$5:$P$9635,12,FALSE),"Liquidação Cancelada")</f>
        <v>2202.8000000000002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2202.8000000000002</v>
      </c>
      <c r="AB35" s="4">
        <f t="shared" si="14"/>
        <v>2202.8000000000002</v>
      </c>
      <c r="AC35" s="3">
        <f t="shared" si="15"/>
        <v>0</v>
      </c>
      <c r="AD35" s="62"/>
    </row>
    <row r="36" spans="1:30" s="63" customFormat="1" ht="24.95" customHeight="1" x14ac:dyDescent="0.2">
      <c r="A36" s="55" t="str">
        <f t="shared" si="7"/>
        <v>1441|1440011|75|2025|15794466634|3611|4091,89</v>
      </c>
      <c r="B36" s="55" t="str">
        <f t="shared" si="8"/>
        <v>1441|1440011|75|2025|2146</v>
      </c>
      <c r="C36" s="61" t="str">
        <f t="shared" si="9"/>
        <v>1440011|2146</v>
      </c>
      <c r="D36" s="31">
        <v>1441</v>
      </c>
      <c r="E36" s="31">
        <v>1440011</v>
      </c>
      <c r="F36" s="75" t="str">
        <f t="shared" si="10"/>
        <v>75/2025</v>
      </c>
      <c r="G36" s="77">
        <v>75</v>
      </c>
      <c r="H36" s="77">
        <v>2025</v>
      </c>
      <c r="I36" s="75" t="str">
        <f t="shared" si="11"/>
        <v>10.1</v>
      </c>
      <c r="J36" s="31">
        <v>10</v>
      </c>
      <c r="K36" s="31">
        <v>1</v>
      </c>
      <c r="L36" s="31">
        <v>15794466634</v>
      </c>
      <c r="M36" s="32" t="s">
        <v>143</v>
      </c>
      <c r="N36" s="31">
        <v>3611</v>
      </c>
      <c r="O36" s="32" t="s">
        <v>132</v>
      </c>
      <c r="P36" s="18">
        <v>45751</v>
      </c>
      <c r="Q36" s="31">
        <v>3</v>
      </c>
      <c r="R36" s="33">
        <v>4091.89</v>
      </c>
      <c r="S36" s="33">
        <v>0</v>
      </c>
      <c r="T36" s="33">
        <v>0</v>
      </c>
      <c r="U36" s="72">
        <f t="shared" si="12"/>
        <v>4091.89</v>
      </c>
      <c r="V36" s="18">
        <f>IF(X36&lt;&gt;"Liquidação Cancelada",VLOOKUP(B36,'BASE DE DADOS OPS'!$B$4:$P$9650,10,FALSE),"Liquidação Cancelada")</f>
        <v>45755</v>
      </c>
      <c r="W36" s="35">
        <f t="shared" si="13"/>
        <v>2</v>
      </c>
      <c r="X36" s="31">
        <f>VLOOKUP(A36,'BASE DE DADOS OPS'!$A$4:$P$9650,12,FALSE)</f>
        <v>2146</v>
      </c>
      <c r="Y36" s="4">
        <f>IF(X36&lt;&gt;"Liquidação Cancelada",VLOOKUP(B36,'BASE DE DADOS OPS'!$B$5:$P$9635,12,FALSE),"Liquidação Cancelada")</f>
        <v>4091.89</v>
      </c>
      <c r="Z36" s="4">
        <f>IF(X36&lt;&gt;"Liquidação Cancelada",VLOOKUP(B36,'BASE DE DADOS OPS'!$B$5:$P$9635,14,FALSE),"Liquidação Cancelada")</f>
        <v>147.62</v>
      </c>
      <c r="AA36" s="4">
        <f>IF(X36&lt;&gt;"Liquidação Cancelada",VLOOKUP(B36,'BASE DE DADOS OPS'!$B$5:$P$9635,13,FALSE),"Liquidação Cancelada")</f>
        <v>3944.27</v>
      </c>
      <c r="AB36" s="4">
        <f t="shared" si="14"/>
        <v>3944.27</v>
      </c>
      <c r="AC36" s="3">
        <f t="shared" si="15"/>
        <v>0</v>
      </c>
      <c r="AD36" s="62"/>
    </row>
    <row r="37" spans="1:30" s="63" customFormat="1" ht="24.95" customHeight="1" x14ac:dyDescent="0.2">
      <c r="A37" s="55" t="str">
        <f t="shared" si="7"/>
        <v>1441|1440011|76|2025|2274463131|3611|8741,76</v>
      </c>
      <c r="B37" s="55" t="str">
        <f t="shared" si="8"/>
        <v>1441|1440011|76|2025|2148</v>
      </c>
      <c r="C37" s="61" t="str">
        <f t="shared" si="9"/>
        <v>1440011|2148</v>
      </c>
      <c r="D37" s="31">
        <v>1441</v>
      </c>
      <c r="E37" s="31">
        <v>1440011</v>
      </c>
      <c r="F37" s="75" t="str">
        <f t="shared" si="10"/>
        <v>76/2025</v>
      </c>
      <c r="G37" s="77">
        <v>76</v>
      </c>
      <c r="H37" s="77">
        <v>2025</v>
      </c>
      <c r="I37" s="75" t="str">
        <f t="shared" si="11"/>
        <v>10.1</v>
      </c>
      <c r="J37" s="31">
        <v>10</v>
      </c>
      <c r="K37" s="31">
        <v>1</v>
      </c>
      <c r="L37" s="31">
        <v>2274463131</v>
      </c>
      <c r="M37" s="32" t="s">
        <v>144</v>
      </c>
      <c r="N37" s="31">
        <v>3611</v>
      </c>
      <c r="O37" s="32" t="s">
        <v>132</v>
      </c>
      <c r="P37" s="18">
        <v>45751</v>
      </c>
      <c r="Q37" s="31">
        <v>3</v>
      </c>
      <c r="R37" s="33">
        <v>8741.76</v>
      </c>
      <c r="S37" s="33">
        <v>0</v>
      </c>
      <c r="T37" s="33">
        <v>0</v>
      </c>
      <c r="U37" s="72">
        <f t="shared" si="12"/>
        <v>8741.76</v>
      </c>
      <c r="V37" s="18">
        <f>IF(X37&lt;&gt;"Liquidação Cancelada",VLOOKUP(B37,'BASE DE DADOS OPS'!$B$4:$P$9650,10,FALSE),"Liquidação Cancelada")</f>
        <v>45755</v>
      </c>
      <c r="W37" s="35">
        <f t="shared" si="13"/>
        <v>2</v>
      </c>
      <c r="X37" s="31">
        <f>VLOOKUP(A37,'BASE DE DADOS OPS'!$A$4:$P$9650,12,FALSE)</f>
        <v>2148</v>
      </c>
      <c r="Y37" s="4">
        <f>IF(X37&lt;&gt;"Liquidação Cancelada",VLOOKUP(B37,'BASE DE DADOS OPS'!$B$5:$P$9635,12,FALSE),"Liquidação Cancelada")</f>
        <v>8741.76</v>
      </c>
      <c r="Z37" s="4">
        <f>IF(X37&lt;&gt;"Liquidação Cancelada",VLOOKUP(B37,'BASE DE DADOS OPS'!$B$5:$P$9635,14,FALSE),"Liquidação Cancelada")</f>
        <v>1352.66</v>
      </c>
      <c r="AA37" s="4">
        <f>IF(X37&lt;&gt;"Liquidação Cancelada",VLOOKUP(B37,'BASE DE DADOS OPS'!$B$5:$P$9635,13,FALSE),"Liquidação Cancelada")</f>
        <v>7389.1</v>
      </c>
      <c r="AB37" s="4">
        <f t="shared" si="14"/>
        <v>7389.1</v>
      </c>
      <c r="AC37" s="3">
        <f t="shared" si="15"/>
        <v>0</v>
      </c>
      <c r="AD37" s="62"/>
    </row>
    <row r="38" spans="1:30" s="63" customFormat="1" ht="24.95" customHeight="1" x14ac:dyDescent="0.2">
      <c r="A38" s="55" t="str">
        <f t="shared" si="7"/>
        <v>1441|1440011|77|2025|71077325000110|3920|29238,93</v>
      </c>
      <c r="B38" s="55" t="str">
        <f t="shared" si="8"/>
        <v>1441|1440011|77|2025|2082</v>
      </c>
      <c r="C38" s="61" t="str">
        <f t="shared" si="9"/>
        <v>1440011|2082</v>
      </c>
      <c r="D38" s="31">
        <v>1441</v>
      </c>
      <c r="E38" s="31">
        <v>1440011</v>
      </c>
      <c r="F38" s="75" t="str">
        <f t="shared" si="10"/>
        <v>77/2025</v>
      </c>
      <c r="G38" s="77">
        <v>77</v>
      </c>
      <c r="H38" s="77">
        <v>2025</v>
      </c>
      <c r="I38" s="75" t="str">
        <f t="shared" si="11"/>
        <v>10.1</v>
      </c>
      <c r="J38" s="31">
        <v>10</v>
      </c>
      <c r="K38" s="31">
        <v>1</v>
      </c>
      <c r="L38" s="31">
        <v>71077325000110</v>
      </c>
      <c r="M38" s="32" t="s">
        <v>145</v>
      </c>
      <c r="N38" s="31">
        <v>3920</v>
      </c>
      <c r="O38" s="32" t="s">
        <v>132</v>
      </c>
      <c r="P38" s="18">
        <v>45751</v>
      </c>
      <c r="Q38" s="31">
        <v>3</v>
      </c>
      <c r="R38" s="33">
        <v>29238.93</v>
      </c>
      <c r="S38" s="33">
        <v>0</v>
      </c>
      <c r="T38" s="33">
        <v>0</v>
      </c>
      <c r="U38" s="72">
        <f t="shared" si="12"/>
        <v>29238.93</v>
      </c>
      <c r="V38" s="18">
        <f>IF(X38&lt;&gt;"Liquidação Cancelada",VLOOKUP(B38,'BASE DE DADOS OPS'!$B$4:$P$9650,10,FALSE),"Liquidação Cancelada")</f>
        <v>45754</v>
      </c>
      <c r="W38" s="35">
        <f t="shared" si="13"/>
        <v>1</v>
      </c>
      <c r="X38" s="31">
        <f>VLOOKUP(A38,'BASE DE DADOS OPS'!$A$4:$P$9650,12,FALSE)</f>
        <v>2082</v>
      </c>
      <c r="Y38" s="4">
        <f>IF(X38&lt;&gt;"Liquidação Cancelada",VLOOKUP(B38,'BASE DE DADOS OPS'!$B$5:$P$9635,12,FALSE),"Liquidação Cancelada")</f>
        <v>29238.93</v>
      </c>
      <c r="Z38" s="4">
        <f>IF(X38&lt;&gt;"Liquidação Cancelada",VLOOKUP(B38,'BASE DE DADOS OPS'!$B$5:$P$9635,14,FALSE),"Liquidação Cancelada")</f>
        <v>1403.47</v>
      </c>
      <c r="AA38" s="4">
        <f>IF(X38&lt;&gt;"Liquidação Cancelada",VLOOKUP(B38,'BASE DE DADOS OPS'!$B$5:$P$9635,13,FALSE),"Liquidação Cancelada")</f>
        <v>27835.46</v>
      </c>
      <c r="AB38" s="4">
        <f t="shared" si="14"/>
        <v>27835.46</v>
      </c>
      <c r="AC38" s="3">
        <f t="shared" si="15"/>
        <v>0</v>
      </c>
      <c r="AD38" s="62"/>
    </row>
    <row r="39" spans="1:30" s="63" customFormat="1" ht="24.95" customHeight="1" x14ac:dyDescent="0.2">
      <c r="A39" s="55" t="str">
        <f t="shared" si="7"/>
        <v>1441|1440011|78|2025|11040267670|3611|0</v>
      </c>
      <c r="B39" s="55" t="str">
        <f t="shared" si="8"/>
        <v>1441|1440011|78|2025|Liquidação Cancelada</v>
      </c>
      <c r="C39" s="61" t="str">
        <f t="shared" si="9"/>
        <v>1440011|Liquidação Cancelada</v>
      </c>
      <c r="D39" s="31">
        <v>1441</v>
      </c>
      <c r="E39" s="31">
        <v>1440011</v>
      </c>
      <c r="F39" s="75" t="str">
        <f t="shared" si="10"/>
        <v>78/2025</v>
      </c>
      <c r="G39" s="77">
        <v>78</v>
      </c>
      <c r="H39" s="77">
        <v>2025</v>
      </c>
      <c r="I39" s="75" t="str">
        <f t="shared" si="11"/>
        <v>10.1</v>
      </c>
      <c r="J39" s="31">
        <v>10</v>
      </c>
      <c r="K39" s="31">
        <v>1</v>
      </c>
      <c r="L39" s="31">
        <v>11040267670</v>
      </c>
      <c r="M39" s="32" t="s">
        <v>146</v>
      </c>
      <c r="N39" s="31">
        <v>3611</v>
      </c>
      <c r="O39" s="32" t="s">
        <v>132</v>
      </c>
      <c r="P39" s="18">
        <v>45751</v>
      </c>
      <c r="Q39" s="31">
        <v>3</v>
      </c>
      <c r="R39" s="33">
        <v>2093.4499999999998</v>
      </c>
      <c r="S39" s="33">
        <v>0</v>
      </c>
      <c r="T39" s="33">
        <v>2093.4499999999998</v>
      </c>
      <c r="U39" s="72">
        <f t="shared" si="12"/>
        <v>0</v>
      </c>
      <c r="V39" s="18" t="str">
        <f>IF(X39&lt;&gt;"Liquidação Cancelada",VLOOKUP(B39,'BASE DE DADOS OPS'!$B$4:$P$9650,10,FALSE),"Liquidação Cancelada")</f>
        <v>Liquidação Cancelada</v>
      </c>
      <c r="W39" s="35" t="str">
        <f t="shared" si="13"/>
        <v>Liquidação Cancelada</v>
      </c>
      <c r="X39" s="31" t="s">
        <v>475</v>
      </c>
      <c r="Y39" s="4" t="str">
        <f>IF(X39&lt;&gt;"Liquidação Cancelada",VLOOKUP(B39,'BASE DE DADOS OPS'!$B$5:$P$9635,12,FALSE),"Liquidação Cancelada")</f>
        <v>Liquidação Cancelada</v>
      </c>
      <c r="Z39" s="4" t="str">
        <f>IF(X39&lt;&gt;"Liquidação Cancelada",VLOOKUP(B39,'BASE DE DADOS OPS'!$B$5:$P$9635,14,FALSE),"Liquidação Cancelada")</f>
        <v>Liquidação Cancelada</v>
      </c>
      <c r="AA39" s="4" t="str">
        <f>IF(X39&lt;&gt;"Liquidação Cancelada",VLOOKUP(B39,'BASE DE DADOS OPS'!$B$5:$P$9635,13,FALSE),"Liquidação Cancelada")</f>
        <v>Liquidação Cancelada</v>
      </c>
      <c r="AB39" s="4" t="str">
        <f t="shared" si="14"/>
        <v>Liquidação Cancelada</v>
      </c>
      <c r="AC39" s="3" t="str">
        <f t="shared" si="15"/>
        <v>Liquidação Cancelada</v>
      </c>
      <c r="AD39" s="62" t="s">
        <v>476</v>
      </c>
    </row>
    <row r="40" spans="1:30" s="63" customFormat="1" ht="24.95" customHeight="1" x14ac:dyDescent="0.2">
      <c r="A40" s="55" t="str">
        <f t="shared" si="7"/>
        <v>1441|1440011|78|2025|11040267670|3611|2093,46</v>
      </c>
      <c r="B40" s="55" t="str">
        <f t="shared" si="8"/>
        <v>1441|1440011|78|2025|2228</v>
      </c>
      <c r="C40" s="61" t="str">
        <f t="shared" si="9"/>
        <v>1440011|2228</v>
      </c>
      <c r="D40" s="31">
        <v>1441</v>
      </c>
      <c r="E40" s="31">
        <v>1440011</v>
      </c>
      <c r="F40" s="75" t="str">
        <f t="shared" si="10"/>
        <v>78/2025</v>
      </c>
      <c r="G40" s="77">
        <v>78</v>
      </c>
      <c r="H40" s="77">
        <v>2025</v>
      </c>
      <c r="I40" s="75" t="str">
        <f t="shared" si="11"/>
        <v>10.1</v>
      </c>
      <c r="J40" s="31">
        <v>10</v>
      </c>
      <c r="K40" s="31">
        <v>1</v>
      </c>
      <c r="L40" s="31">
        <v>11040267670</v>
      </c>
      <c r="M40" s="32" t="s">
        <v>146</v>
      </c>
      <c r="N40" s="31">
        <v>3611</v>
      </c>
      <c r="O40" s="32" t="s">
        <v>132</v>
      </c>
      <c r="P40" s="18">
        <v>45756</v>
      </c>
      <c r="Q40" s="31">
        <v>4</v>
      </c>
      <c r="R40" s="33">
        <v>2093.46</v>
      </c>
      <c r="S40" s="33">
        <v>0</v>
      </c>
      <c r="T40" s="33">
        <v>0</v>
      </c>
      <c r="U40" s="72">
        <f t="shared" si="12"/>
        <v>2093.46</v>
      </c>
      <c r="V40" s="18">
        <f>IF(X40&lt;&gt;"Liquidação Cancelada",VLOOKUP(B40,'BASE DE DADOS OPS'!$B$4:$P$9650,10,FALSE),"Liquidação Cancelada")</f>
        <v>45756</v>
      </c>
      <c r="W40" s="35">
        <f t="shared" si="13"/>
        <v>0</v>
      </c>
      <c r="X40" s="31">
        <f>VLOOKUP(A40,'BASE DE DADOS OPS'!$A$4:$P$9650,12,FALSE)</f>
        <v>2228</v>
      </c>
      <c r="Y40" s="4">
        <f>IF(X40&lt;&gt;"Liquidação Cancelada",VLOOKUP(B40,'BASE DE DADOS OPS'!$B$5:$P$9635,12,FALSE),"Liquidação Cancelada")</f>
        <v>2093.46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2093.46</v>
      </c>
      <c r="AB40" s="4">
        <f t="shared" si="14"/>
        <v>2093.46</v>
      </c>
      <c r="AC40" s="3">
        <f t="shared" si="15"/>
        <v>0</v>
      </c>
      <c r="AD40" s="62"/>
    </row>
    <row r="41" spans="1:30" s="63" customFormat="1" ht="24.95" customHeight="1" x14ac:dyDescent="0.2">
      <c r="A41" s="55" t="str">
        <f t="shared" si="7"/>
        <v>1441|1440011|79|2025|82655251768|3611|4380,98</v>
      </c>
      <c r="B41" s="55" t="str">
        <f t="shared" si="8"/>
        <v>1441|1440011|79|2025|2159</v>
      </c>
      <c r="C41" s="61" t="str">
        <f t="shared" si="9"/>
        <v>1440011|2159</v>
      </c>
      <c r="D41" s="31">
        <v>1441</v>
      </c>
      <c r="E41" s="31">
        <v>1440011</v>
      </c>
      <c r="F41" s="75" t="str">
        <f t="shared" si="10"/>
        <v>79/2025</v>
      </c>
      <c r="G41" s="77">
        <v>79</v>
      </c>
      <c r="H41" s="77">
        <v>2025</v>
      </c>
      <c r="I41" s="75" t="str">
        <f t="shared" si="11"/>
        <v>10.1</v>
      </c>
      <c r="J41" s="31">
        <v>10</v>
      </c>
      <c r="K41" s="31">
        <v>1</v>
      </c>
      <c r="L41" s="31">
        <v>82655251768</v>
      </c>
      <c r="M41" s="32" t="s">
        <v>147</v>
      </c>
      <c r="N41" s="31">
        <v>3611</v>
      </c>
      <c r="O41" s="32" t="s">
        <v>132</v>
      </c>
      <c r="P41" s="18">
        <v>45751</v>
      </c>
      <c r="Q41" s="31">
        <v>3</v>
      </c>
      <c r="R41" s="33">
        <v>4380.9799999999996</v>
      </c>
      <c r="S41" s="33">
        <v>0</v>
      </c>
      <c r="T41" s="33">
        <v>0</v>
      </c>
      <c r="U41" s="72">
        <f t="shared" si="12"/>
        <v>4380.9799999999996</v>
      </c>
      <c r="V41" s="18">
        <f>IF(X41&lt;&gt;"Liquidação Cancelada",VLOOKUP(B41,'BASE DE DADOS OPS'!$B$4:$P$9650,10,FALSE),"Liquidação Cancelada")</f>
        <v>45755</v>
      </c>
      <c r="W41" s="35">
        <f t="shared" si="13"/>
        <v>2</v>
      </c>
      <c r="X41" s="31">
        <f>VLOOKUP(A41,'BASE DE DADOS OPS'!$A$4:$P$9650,12,FALSE)</f>
        <v>2159</v>
      </c>
      <c r="Y41" s="4">
        <f>IF(X41&lt;&gt;"Liquidação Cancelada",VLOOKUP(B41,'BASE DE DADOS OPS'!$B$5:$P$9635,12,FALSE),"Liquidação Cancelada")</f>
        <v>4380.9799999999996</v>
      </c>
      <c r="Z41" s="4">
        <f>IF(X41&lt;&gt;"Liquidação Cancelada",VLOOKUP(B41,'BASE DE DADOS OPS'!$B$5:$P$9635,14,FALSE),"Liquidação Cancelada")</f>
        <v>195.87</v>
      </c>
      <c r="AA41" s="4">
        <f>IF(X41&lt;&gt;"Liquidação Cancelada",VLOOKUP(B41,'BASE DE DADOS OPS'!$B$5:$P$9635,13,FALSE),"Liquidação Cancelada")</f>
        <v>4185.1099999999997</v>
      </c>
      <c r="AB41" s="4">
        <f t="shared" si="14"/>
        <v>4185.1099999999997</v>
      </c>
      <c r="AC41" s="3">
        <f t="shared" si="15"/>
        <v>0</v>
      </c>
      <c r="AD41" s="62"/>
    </row>
    <row r="42" spans="1:30" s="63" customFormat="1" ht="24.95" customHeight="1" x14ac:dyDescent="0.2">
      <c r="A42" s="55" t="str">
        <f t="shared" si="7"/>
        <v>1441|1440011|80|2025|84374071687|3611|3334,42</v>
      </c>
      <c r="B42" s="55" t="str">
        <f t="shared" si="8"/>
        <v>1441|1440011|80|2025|2187</v>
      </c>
      <c r="C42" s="61" t="str">
        <f t="shared" si="9"/>
        <v>1440011|2187</v>
      </c>
      <c r="D42" s="31">
        <v>1441</v>
      </c>
      <c r="E42" s="31">
        <v>1440011</v>
      </c>
      <c r="F42" s="75" t="str">
        <f t="shared" si="10"/>
        <v>80/2025</v>
      </c>
      <c r="G42" s="77">
        <v>80</v>
      </c>
      <c r="H42" s="77">
        <v>2025</v>
      </c>
      <c r="I42" s="75" t="str">
        <f t="shared" si="11"/>
        <v>10.1</v>
      </c>
      <c r="J42" s="31">
        <v>10</v>
      </c>
      <c r="K42" s="31">
        <v>1</v>
      </c>
      <c r="L42" s="31">
        <v>84374071687</v>
      </c>
      <c r="M42" s="32" t="s">
        <v>148</v>
      </c>
      <c r="N42" s="31">
        <v>3611</v>
      </c>
      <c r="O42" s="32" t="s">
        <v>132</v>
      </c>
      <c r="P42" s="18">
        <v>45754</v>
      </c>
      <c r="Q42" s="31">
        <v>3</v>
      </c>
      <c r="R42" s="33">
        <v>3334.42</v>
      </c>
      <c r="S42" s="33">
        <v>0</v>
      </c>
      <c r="T42" s="33">
        <v>0</v>
      </c>
      <c r="U42" s="72">
        <f t="shared" si="12"/>
        <v>3334.42</v>
      </c>
      <c r="V42" s="18">
        <f>IF(X42&lt;&gt;"Liquidação Cancelada",VLOOKUP(B42,'BASE DE DADOS OPS'!$B$4:$P$9650,10,FALSE),"Liquidação Cancelada")</f>
        <v>45755</v>
      </c>
      <c r="W42" s="35">
        <f t="shared" si="13"/>
        <v>1</v>
      </c>
      <c r="X42" s="31">
        <f>VLOOKUP(A42,'BASE DE DADOS OPS'!$A$4:$P$9650,12,FALSE)</f>
        <v>2187</v>
      </c>
      <c r="Y42" s="4">
        <f>IF(X42&lt;&gt;"Liquidação Cancelada",VLOOKUP(B42,'BASE DE DADOS OPS'!$B$5:$P$9635,12,FALSE),"Liquidação Cancelada")</f>
        <v>3334.42</v>
      </c>
      <c r="Z42" s="4">
        <f>IF(X42&lt;&gt;"Liquidação Cancelada",VLOOKUP(B42,'BASE DE DADOS OPS'!$B$5:$P$9635,14,FALSE),"Liquidação Cancelada")</f>
        <v>38.28</v>
      </c>
      <c r="AA42" s="4">
        <f>IF(X42&lt;&gt;"Liquidação Cancelada",VLOOKUP(B42,'BASE DE DADOS OPS'!$B$5:$P$9635,13,FALSE),"Liquidação Cancelada")</f>
        <v>3296.14</v>
      </c>
      <c r="AB42" s="4">
        <f t="shared" si="14"/>
        <v>3296.14</v>
      </c>
      <c r="AC42" s="3">
        <f t="shared" si="15"/>
        <v>0</v>
      </c>
      <c r="AD42" s="62"/>
    </row>
    <row r="43" spans="1:30" s="63" customFormat="1" ht="24.95" customHeight="1" x14ac:dyDescent="0.2">
      <c r="A43" s="55" t="str">
        <f t="shared" si="7"/>
        <v>1441|1440011|81|2025|32734751615|3611|5883,92</v>
      </c>
      <c r="B43" s="55" t="str">
        <f t="shared" si="8"/>
        <v>1441|1440011|81|2025|2188</v>
      </c>
      <c r="C43" s="61" t="str">
        <f t="shared" si="9"/>
        <v>1440011|2188</v>
      </c>
      <c r="D43" s="31">
        <v>1441</v>
      </c>
      <c r="E43" s="31">
        <v>1440011</v>
      </c>
      <c r="F43" s="75" t="str">
        <f t="shared" si="10"/>
        <v>81/2025</v>
      </c>
      <c r="G43" s="77">
        <v>81</v>
      </c>
      <c r="H43" s="77">
        <v>2025</v>
      </c>
      <c r="I43" s="75" t="str">
        <f t="shared" si="11"/>
        <v>10.1</v>
      </c>
      <c r="J43" s="31">
        <v>10</v>
      </c>
      <c r="K43" s="31">
        <v>1</v>
      </c>
      <c r="L43" s="31">
        <v>32734751615</v>
      </c>
      <c r="M43" s="32" t="s">
        <v>149</v>
      </c>
      <c r="N43" s="31">
        <v>3611</v>
      </c>
      <c r="O43" s="32" t="s">
        <v>132</v>
      </c>
      <c r="P43" s="18">
        <v>45754</v>
      </c>
      <c r="Q43" s="31">
        <v>3</v>
      </c>
      <c r="R43" s="33">
        <v>5883.92</v>
      </c>
      <c r="S43" s="33">
        <v>0</v>
      </c>
      <c r="T43" s="33">
        <v>0</v>
      </c>
      <c r="U43" s="72">
        <f t="shared" si="12"/>
        <v>5883.92</v>
      </c>
      <c r="V43" s="18">
        <f>IF(X43&lt;&gt;"Liquidação Cancelada",VLOOKUP(B43,'BASE DE DADOS OPS'!$B$4:$P$9650,10,FALSE),"Liquidação Cancelada")</f>
        <v>45755</v>
      </c>
      <c r="W43" s="35">
        <f t="shared" si="13"/>
        <v>1</v>
      </c>
      <c r="X43" s="31">
        <f>VLOOKUP(A43,'BASE DE DADOS OPS'!$A$4:$P$9650,12,FALSE)</f>
        <v>2188</v>
      </c>
      <c r="Y43" s="4">
        <f>IF(X43&lt;&gt;"Liquidação Cancelada",VLOOKUP(B43,'BASE DE DADOS OPS'!$B$5:$P$9635,12,FALSE),"Liquidação Cancelada")</f>
        <v>5883.92</v>
      </c>
      <c r="Z43" s="4">
        <f>IF(X43&lt;&gt;"Liquidação Cancelada",VLOOKUP(B43,'BASE DE DADOS OPS'!$B$5:$P$9635,14,FALSE),"Liquidação Cancelada")</f>
        <v>566.75</v>
      </c>
      <c r="AA43" s="4">
        <f>IF(X43&lt;&gt;"Liquidação Cancelada",VLOOKUP(B43,'BASE DE DADOS OPS'!$B$5:$P$9635,13,FALSE),"Liquidação Cancelada")</f>
        <v>5317.17</v>
      </c>
      <c r="AB43" s="4">
        <f t="shared" si="14"/>
        <v>5317.17</v>
      </c>
      <c r="AC43" s="3">
        <f t="shared" si="15"/>
        <v>0</v>
      </c>
      <c r="AD43" s="62"/>
    </row>
    <row r="44" spans="1:30" s="63" customFormat="1" ht="24.95" customHeight="1" x14ac:dyDescent="0.2">
      <c r="A44" s="55" t="str">
        <f t="shared" si="7"/>
        <v>1441|1440011|82|2025|73694126600|3611|7660,1</v>
      </c>
      <c r="B44" s="55" t="str">
        <f t="shared" si="8"/>
        <v>1441|1440011|82|2025|2217</v>
      </c>
      <c r="C44" s="61" t="str">
        <f t="shared" si="9"/>
        <v>1440011|2217</v>
      </c>
      <c r="D44" s="31">
        <v>1441</v>
      </c>
      <c r="E44" s="31">
        <v>1440011</v>
      </c>
      <c r="F44" s="75" t="str">
        <f t="shared" si="10"/>
        <v>82/2025</v>
      </c>
      <c r="G44" s="77">
        <v>82</v>
      </c>
      <c r="H44" s="77">
        <v>2025</v>
      </c>
      <c r="I44" s="75" t="str">
        <f t="shared" si="11"/>
        <v>10.1</v>
      </c>
      <c r="J44" s="31">
        <v>10</v>
      </c>
      <c r="K44" s="31">
        <v>1</v>
      </c>
      <c r="L44" s="31">
        <v>73694126600</v>
      </c>
      <c r="M44" s="32" t="s">
        <v>150</v>
      </c>
      <c r="N44" s="31">
        <v>3611</v>
      </c>
      <c r="O44" s="32" t="s">
        <v>132</v>
      </c>
      <c r="P44" s="18">
        <v>45754</v>
      </c>
      <c r="Q44" s="31">
        <v>3</v>
      </c>
      <c r="R44" s="33">
        <v>7660.1</v>
      </c>
      <c r="S44" s="33">
        <v>0</v>
      </c>
      <c r="T44" s="33">
        <v>0</v>
      </c>
      <c r="U44" s="72">
        <f t="shared" si="12"/>
        <v>7660.1</v>
      </c>
      <c r="V44" s="18">
        <f>IF(X44&lt;&gt;"Liquidação Cancelada",VLOOKUP(B44,'BASE DE DADOS OPS'!$B$4:$P$9650,10,FALSE),"Liquidação Cancelada")</f>
        <v>45756</v>
      </c>
      <c r="W44" s="35">
        <f t="shared" si="13"/>
        <v>2</v>
      </c>
      <c r="X44" s="31">
        <f>VLOOKUP(A44,'BASE DE DADOS OPS'!$A$4:$P$9650,12,FALSE)</f>
        <v>2217</v>
      </c>
      <c r="Y44" s="4">
        <f>IF(X44&lt;&gt;"Liquidação Cancelada",VLOOKUP(B44,'BASE DE DADOS OPS'!$B$5:$P$9635,12,FALSE),"Liquidação Cancelada")</f>
        <v>7660.0999999999995</v>
      </c>
      <c r="Z44" s="4">
        <f>IF(X44&lt;&gt;"Liquidação Cancelada",VLOOKUP(B44,'BASE DE DADOS OPS'!$B$5:$P$9635,14,FALSE),"Liquidação Cancelada")</f>
        <v>1055.2</v>
      </c>
      <c r="AA44" s="4">
        <f>IF(X44&lt;&gt;"Liquidação Cancelada",VLOOKUP(B44,'BASE DE DADOS OPS'!$B$5:$P$9635,13,FALSE),"Liquidação Cancelada")</f>
        <v>6604.9</v>
      </c>
      <c r="AB44" s="4">
        <f t="shared" si="14"/>
        <v>6604.9</v>
      </c>
      <c r="AC44" s="3">
        <f t="shared" si="15"/>
        <v>9.0949470177292824E-13</v>
      </c>
      <c r="AD44" s="62"/>
    </row>
    <row r="45" spans="1:30" s="63" customFormat="1" ht="24.95" customHeight="1" x14ac:dyDescent="0.2">
      <c r="A45" s="55" t="str">
        <f t="shared" si="7"/>
        <v>1441|1440011|84|2025|22068043000141|3920|8380,65</v>
      </c>
      <c r="B45" s="55" t="str">
        <f t="shared" si="8"/>
        <v>1441|1440011|84|2025|2107</v>
      </c>
      <c r="C45" s="61" t="str">
        <f t="shared" si="9"/>
        <v>1440011|2107</v>
      </c>
      <c r="D45" s="31">
        <v>1441</v>
      </c>
      <c r="E45" s="31">
        <v>1440011</v>
      </c>
      <c r="F45" s="75" t="str">
        <f t="shared" si="10"/>
        <v>84/2025</v>
      </c>
      <c r="G45" s="77">
        <v>84</v>
      </c>
      <c r="H45" s="77">
        <v>2025</v>
      </c>
      <c r="I45" s="75" t="str">
        <f t="shared" si="11"/>
        <v>10.1</v>
      </c>
      <c r="J45" s="31">
        <v>10</v>
      </c>
      <c r="K45" s="31">
        <v>1</v>
      </c>
      <c r="L45" s="31">
        <v>22068043000141</v>
      </c>
      <c r="M45" s="32" t="s">
        <v>151</v>
      </c>
      <c r="N45" s="31">
        <v>3920</v>
      </c>
      <c r="O45" s="32" t="s">
        <v>132</v>
      </c>
      <c r="P45" s="18">
        <v>45754</v>
      </c>
      <c r="Q45" s="31">
        <v>3</v>
      </c>
      <c r="R45" s="33">
        <v>8380.65</v>
      </c>
      <c r="S45" s="33">
        <v>0</v>
      </c>
      <c r="T45" s="33">
        <v>0</v>
      </c>
      <c r="U45" s="72">
        <f t="shared" si="12"/>
        <v>8380.65</v>
      </c>
      <c r="V45" s="18">
        <f>IF(X45&lt;&gt;"Liquidação Cancelada",VLOOKUP(B45,'BASE DE DADOS OPS'!$B$4:$P$9650,10,FALSE),"Liquidação Cancelada")</f>
        <v>45754</v>
      </c>
      <c r="W45" s="35">
        <f t="shared" si="13"/>
        <v>0</v>
      </c>
      <c r="X45" s="31">
        <f>VLOOKUP(A45,'BASE DE DADOS OPS'!$A$4:$P$9650,12,FALSE)</f>
        <v>2107</v>
      </c>
      <c r="Y45" s="4">
        <f>IF(X45&lt;&gt;"Liquidação Cancelada",VLOOKUP(B45,'BASE DE DADOS OPS'!$B$5:$P$9635,12,FALSE),"Liquidação Cancelada")</f>
        <v>8380.65</v>
      </c>
      <c r="Z45" s="4">
        <f>IF(X45&lt;&gt;"Liquidação Cancelada",VLOOKUP(B45,'BASE DE DADOS OPS'!$B$5:$P$9635,14,FALSE),"Liquidação Cancelada")</f>
        <v>402.27</v>
      </c>
      <c r="AA45" s="4">
        <f>IF(X45&lt;&gt;"Liquidação Cancelada",VLOOKUP(B45,'BASE DE DADOS OPS'!$B$5:$P$9635,13,FALSE),"Liquidação Cancelada")</f>
        <v>7978.38</v>
      </c>
      <c r="AB45" s="4">
        <f t="shared" si="14"/>
        <v>7978.3799999999992</v>
      </c>
      <c r="AC45" s="3">
        <f t="shared" si="15"/>
        <v>9.0949470177292824E-13</v>
      </c>
      <c r="AD45" s="62"/>
    </row>
    <row r="46" spans="1:30" s="63" customFormat="1" ht="24.95" customHeight="1" x14ac:dyDescent="0.2">
      <c r="A46" s="55" t="str">
        <f t="shared" si="7"/>
        <v>1441|1440011|85|2025|89330994687|3611|3854,88</v>
      </c>
      <c r="B46" s="55" t="str">
        <f t="shared" si="8"/>
        <v>1441|1440011|85|2025|2189</v>
      </c>
      <c r="C46" s="61" t="str">
        <f t="shared" si="9"/>
        <v>1440011|2189</v>
      </c>
      <c r="D46" s="31">
        <v>1441</v>
      </c>
      <c r="E46" s="31">
        <v>1440011</v>
      </c>
      <c r="F46" s="75" t="str">
        <f t="shared" si="10"/>
        <v>85/2025</v>
      </c>
      <c r="G46" s="77">
        <v>85</v>
      </c>
      <c r="H46" s="77">
        <v>2025</v>
      </c>
      <c r="I46" s="75" t="str">
        <f t="shared" si="11"/>
        <v>10.1</v>
      </c>
      <c r="J46" s="31">
        <v>10</v>
      </c>
      <c r="K46" s="31">
        <v>1</v>
      </c>
      <c r="L46" s="31">
        <v>89330994687</v>
      </c>
      <c r="M46" s="32" t="s">
        <v>152</v>
      </c>
      <c r="N46" s="31">
        <v>3611</v>
      </c>
      <c r="O46" s="32" t="s">
        <v>132</v>
      </c>
      <c r="P46" s="18">
        <v>45754</v>
      </c>
      <c r="Q46" s="31">
        <v>3</v>
      </c>
      <c r="R46" s="33">
        <v>3854.88</v>
      </c>
      <c r="S46" s="33">
        <v>0</v>
      </c>
      <c r="T46" s="33">
        <v>0</v>
      </c>
      <c r="U46" s="72">
        <f t="shared" si="12"/>
        <v>3854.88</v>
      </c>
      <c r="V46" s="18">
        <f>IF(X46&lt;&gt;"Liquidação Cancelada",VLOOKUP(B46,'BASE DE DADOS OPS'!$B$4:$P$9650,10,FALSE),"Liquidação Cancelada")</f>
        <v>45755</v>
      </c>
      <c r="W46" s="35">
        <f t="shared" si="13"/>
        <v>1</v>
      </c>
      <c r="X46" s="31">
        <f>VLOOKUP(A46,'BASE DE DADOS OPS'!$A$4:$P$9650,12,FALSE)</f>
        <v>2189</v>
      </c>
      <c r="Y46" s="4">
        <f>IF(X46&lt;&gt;"Liquidação Cancelada",VLOOKUP(B46,'BASE DE DADOS OPS'!$B$5:$P$9635,12,FALSE),"Liquidação Cancelada")</f>
        <v>3854.88</v>
      </c>
      <c r="Z46" s="4">
        <f>IF(X46&lt;&gt;"Liquidação Cancelada",VLOOKUP(B46,'BASE DE DADOS OPS'!$B$5:$P$9635,14,FALSE),"Liquidação Cancelada")</f>
        <v>112.07</v>
      </c>
      <c r="AA46" s="4">
        <f>IF(X46&lt;&gt;"Liquidação Cancelada",VLOOKUP(B46,'BASE DE DADOS OPS'!$B$5:$P$9635,13,FALSE),"Liquidação Cancelada")</f>
        <v>3742.81</v>
      </c>
      <c r="AB46" s="4">
        <f t="shared" si="14"/>
        <v>3742.81</v>
      </c>
      <c r="AC46" s="3">
        <f t="shared" si="15"/>
        <v>0</v>
      </c>
      <c r="AD46" s="62"/>
    </row>
    <row r="47" spans="1:30" s="63" customFormat="1" ht="24.95" customHeight="1" x14ac:dyDescent="0.2">
      <c r="A47" s="55" t="str">
        <f t="shared" si="7"/>
        <v>1441|1440011|86|2025|76809528920|3611|1166,21</v>
      </c>
      <c r="B47" s="55" t="str">
        <f t="shared" si="8"/>
        <v>1441|1440011|86|2025|2465</v>
      </c>
      <c r="C47" s="61" t="str">
        <f t="shared" si="9"/>
        <v>1440011|2465</v>
      </c>
      <c r="D47" s="31">
        <v>1441</v>
      </c>
      <c r="E47" s="31">
        <v>1440011</v>
      </c>
      <c r="F47" s="75" t="str">
        <f t="shared" si="10"/>
        <v>86/2025</v>
      </c>
      <c r="G47" s="77">
        <v>86</v>
      </c>
      <c r="H47" s="77">
        <v>2025</v>
      </c>
      <c r="I47" s="75" t="str">
        <f t="shared" si="11"/>
        <v>10.1</v>
      </c>
      <c r="J47" s="31">
        <v>10</v>
      </c>
      <c r="K47" s="31">
        <v>1</v>
      </c>
      <c r="L47" s="31">
        <v>76809528920</v>
      </c>
      <c r="M47" s="32" t="s">
        <v>153</v>
      </c>
      <c r="N47" s="31">
        <v>3611</v>
      </c>
      <c r="O47" s="32" t="s">
        <v>132</v>
      </c>
      <c r="P47" s="18">
        <v>45754</v>
      </c>
      <c r="Q47" s="31">
        <v>3</v>
      </c>
      <c r="R47" s="33">
        <v>1166.21</v>
      </c>
      <c r="S47" s="33">
        <v>0</v>
      </c>
      <c r="T47" s="33">
        <v>0</v>
      </c>
      <c r="U47" s="72">
        <f t="shared" si="12"/>
        <v>1166.21</v>
      </c>
      <c r="V47" s="18">
        <f>IF(X47&lt;&gt;"Liquidação Cancelada",VLOOKUP(B47,'BASE DE DADOS OPS'!$B$4:$P$9650,10,FALSE),"Liquidação Cancelada")</f>
        <v>45769</v>
      </c>
      <c r="W47" s="35">
        <f t="shared" si="13"/>
        <v>11</v>
      </c>
      <c r="X47" s="31">
        <f>VLOOKUP(A47,'BASE DE DADOS OPS'!$A$4:$P$9650,12,FALSE)</f>
        <v>2465</v>
      </c>
      <c r="Y47" s="4">
        <f>IF(X47&lt;&gt;"Liquidação Cancelada",VLOOKUP(B47,'BASE DE DADOS OPS'!$B$5:$P$9635,12,FALSE),"Liquidação Cancelada")</f>
        <v>1166.21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1166.21</v>
      </c>
      <c r="AB47" s="4">
        <f t="shared" si="14"/>
        <v>1166.21</v>
      </c>
      <c r="AC47" s="3">
        <f t="shared" si="15"/>
        <v>0</v>
      </c>
      <c r="AD47" s="62" t="s">
        <v>479</v>
      </c>
    </row>
    <row r="48" spans="1:30" s="63" customFormat="1" ht="24.95" customHeight="1" x14ac:dyDescent="0.2">
      <c r="A48" s="55" t="str">
        <f t="shared" si="7"/>
        <v>1441|1440011|87|2025|17709692000144|3920|29071,77</v>
      </c>
      <c r="B48" s="55" t="str">
        <f t="shared" si="8"/>
        <v>1441|1440011|87|2025|2110</v>
      </c>
      <c r="C48" s="61" t="str">
        <f t="shared" si="9"/>
        <v>1440011|2110</v>
      </c>
      <c r="D48" s="31">
        <v>1441</v>
      </c>
      <c r="E48" s="31">
        <v>1440011</v>
      </c>
      <c r="F48" s="75" t="str">
        <f t="shared" si="10"/>
        <v>87/2025</v>
      </c>
      <c r="G48" s="77">
        <v>87</v>
      </c>
      <c r="H48" s="77">
        <v>2025</v>
      </c>
      <c r="I48" s="75" t="str">
        <f t="shared" si="11"/>
        <v>10.1</v>
      </c>
      <c r="J48" s="31">
        <v>10</v>
      </c>
      <c r="K48" s="31">
        <v>1</v>
      </c>
      <c r="L48" s="31">
        <v>17709692000144</v>
      </c>
      <c r="M48" s="32" t="s">
        <v>154</v>
      </c>
      <c r="N48" s="31">
        <v>3920</v>
      </c>
      <c r="O48" s="32" t="s">
        <v>132</v>
      </c>
      <c r="P48" s="18">
        <v>45754</v>
      </c>
      <c r="Q48" s="31">
        <v>3</v>
      </c>
      <c r="R48" s="33">
        <v>29071.77</v>
      </c>
      <c r="S48" s="33">
        <v>0</v>
      </c>
      <c r="T48" s="33">
        <v>0</v>
      </c>
      <c r="U48" s="72">
        <f t="shared" si="12"/>
        <v>29071.77</v>
      </c>
      <c r="V48" s="18">
        <f>IF(X48&lt;&gt;"Liquidação Cancelada",VLOOKUP(B48,'BASE DE DADOS OPS'!$B$4:$P$9650,10,FALSE),"Liquidação Cancelada")</f>
        <v>45754</v>
      </c>
      <c r="W48" s="35">
        <f t="shared" si="13"/>
        <v>0</v>
      </c>
      <c r="X48" s="31">
        <f>VLOOKUP(A48,'BASE DE DADOS OPS'!$A$4:$P$9650,12,FALSE)</f>
        <v>2110</v>
      </c>
      <c r="Y48" s="4">
        <f>IF(X48&lt;&gt;"Liquidação Cancelada",VLOOKUP(B48,'BASE DE DADOS OPS'!$B$5:$P$9635,12,FALSE),"Liquidação Cancelada")</f>
        <v>29071.77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29071.77</v>
      </c>
      <c r="AB48" s="4">
        <f t="shared" si="14"/>
        <v>29071.77</v>
      </c>
      <c r="AC48" s="3">
        <f t="shared" si="15"/>
        <v>0</v>
      </c>
      <c r="AD48" s="62"/>
    </row>
    <row r="49" spans="1:30" s="63" customFormat="1" ht="24.95" customHeight="1" x14ac:dyDescent="0.2">
      <c r="A49" s="55" t="str">
        <f t="shared" si="7"/>
        <v>1441|1440011|88|2025|62895958653|3611|1475,22</v>
      </c>
      <c r="B49" s="55" t="str">
        <f t="shared" si="8"/>
        <v>1441|1440011|88|2025|2220</v>
      </c>
      <c r="C49" s="61" t="str">
        <f t="shared" si="9"/>
        <v>1440011|2220</v>
      </c>
      <c r="D49" s="31">
        <v>1441</v>
      </c>
      <c r="E49" s="31">
        <v>1440011</v>
      </c>
      <c r="F49" s="75" t="str">
        <f t="shared" si="10"/>
        <v>88/2025</v>
      </c>
      <c r="G49" s="77">
        <v>88</v>
      </c>
      <c r="H49" s="77">
        <v>2025</v>
      </c>
      <c r="I49" s="75" t="str">
        <f t="shared" si="11"/>
        <v>10.1</v>
      </c>
      <c r="J49" s="31">
        <v>10</v>
      </c>
      <c r="K49" s="31">
        <v>1</v>
      </c>
      <c r="L49" s="31">
        <v>62895958653</v>
      </c>
      <c r="M49" s="32" t="s">
        <v>155</v>
      </c>
      <c r="N49" s="31">
        <v>3611</v>
      </c>
      <c r="O49" s="32" t="s">
        <v>132</v>
      </c>
      <c r="P49" s="18">
        <v>45754</v>
      </c>
      <c r="Q49" s="31">
        <v>3</v>
      </c>
      <c r="R49" s="33">
        <v>1475.22</v>
      </c>
      <c r="S49" s="33">
        <v>0</v>
      </c>
      <c r="T49" s="33">
        <v>0</v>
      </c>
      <c r="U49" s="72">
        <f t="shared" si="12"/>
        <v>1475.22</v>
      </c>
      <c r="V49" s="18">
        <f>IF(X49&lt;&gt;"Liquidação Cancelada",VLOOKUP(B49,'BASE DE DADOS OPS'!$B$4:$P$9650,10,FALSE),"Liquidação Cancelada")</f>
        <v>45756</v>
      </c>
      <c r="W49" s="35">
        <f t="shared" si="13"/>
        <v>2</v>
      </c>
      <c r="X49" s="31">
        <f>VLOOKUP(A49,'BASE DE DADOS OPS'!$A$4:$P$9650,12,FALSE)</f>
        <v>2220</v>
      </c>
      <c r="Y49" s="4">
        <f>IF(X49&lt;&gt;"Liquidação Cancelada",VLOOKUP(B49,'BASE DE DADOS OPS'!$B$5:$P$9635,12,FALSE),"Liquidação Cancelada")</f>
        <v>1475.22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1475.22</v>
      </c>
      <c r="AB49" s="4">
        <f t="shared" si="14"/>
        <v>1475.22</v>
      </c>
      <c r="AC49" s="3">
        <f t="shared" si="15"/>
        <v>0</v>
      </c>
      <c r="AD49" s="62"/>
    </row>
    <row r="50" spans="1:30" s="63" customFormat="1" ht="24.95" customHeight="1" x14ac:dyDescent="0.2">
      <c r="A50" s="55" t="str">
        <f t="shared" si="7"/>
        <v>1441|1440011|89|2025|62897306653|3611|1475,22</v>
      </c>
      <c r="B50" s="55" t="str">
        <f t="shared" si="8"/>
        <v>1441|1440011|89|2025|2207</v>
      </c>
      <c r="C50" s="61" t="str">
        <f t="shared" si="9"/>
        <v>1440011|2207</v>
      </c>
      <c r="D50" s="31">
        <v>1441</v>
      </c>
      <c r="E50" s="31">
        <v>1440011</v>
      </c>
      <c r="F50" s="75" t="str">
        <f t="shared" si="10"/>
        <v>89/2025</v>
      </c>
      <c r="G50" s="77">
        <v>89</v>
      </c>
      <c r="H50" s="77">
        <v>2025</v>
      </c>
      <c r="I50" s="75" t="str">
        <f t="shared" si="11"/>
        <v>10.1</v>
      </c>
      <c r="J50" s="31">
        <v>10</v>
      </c>
      <c r="K50" s="31">
        <v>1</v>
      </c>
      <c r="L50" s="31">
        <v>62897306653</v>
      </c>
      <c r="M50" s="32" t="s">
        <v>156</v>
      </c>
      <c r="N50" s="31">
        <v>3611</v>
      </c>
      <c r="O50" s="32" t="s">
        <v>132</v>
      </c>
      <c r="P50" s="18">
        <v>45754</v>
      </c>
      <c r="Q50" s="31">
        <v>3</v>
      </c>
      <c r="R50" s="33">
        <v>1475.22</v>
      </c>
      <c r="S50" s="33">
        <v>0</v>
      </c>
      <c r="T50" s="33">
        <v>0</v>
      </c>
      <c r="U50" s="72">
        <f t="shared" si="12"/>
        <v>1475.22</v>
      </c>
      <c r="V50" s="18">
        <f>IF(X50&lt;&gt;"Liquidação Cancelada",VLOOKUP(B50,'BASE DE DADOS OPS'!$B$4:$P$9650,10,FALSE),"Liquidação Cancelada")</f>
        <v>45756</v>
      </c>
      <c r="W50" s="35">
        <f t="shared" si="13"/>
        <v>2</v>
      </c>
      <c r="X50" s="31">
        <f>VLOOKUP(A50,'BASE DE DADOS OPS'!$A$4:$P$9650,12,FALSE)</f>
        <v>2207</v>
      </c>
      <c r="Y50" s="4">
        <f>IF(X50&lt;&gt;"Liquidação Cancelada",VLOOKUP(B50,'BASE DE DADOS OPS'!$B$5:$P$9635,12,FALSE),"Liquidação Cancelada")</f>
        <v>1475.22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1475.22</v>
      </c>
      <c r="AB50" s="4">
        <f t="shared" si="14"/>
        <v>1475.22</v>
      </c>
      <c r="AC50" s="3">
        <f t="shared" si="15"/>
        <v>0</v>
      </c>
      <c r="AD50" s="62"/>
    </row>
    <row r="51" spans="1:30" s="63" customFormat="1" ht="24.95" customHeight="1" x14ac:dyDescent="0.2">
      <c r="A51" s="55" t="str">
        <f t="shared" si="7"/>
        <v>1441|1440011|90|2025|54565707691|3611|1475,22</v>
      </c>
      <c r="B51" s="55" t="str">
        <f t="shared" si="8"/>
        <v>1441|1440011|90|2025|2209</v>
      </c>
      <c r="C51" s="61" t="str">
        <f t="shared" si="9"/>
        <v>1440011|2209</v>
      </c>
      <c r="D51" s="31">
        <v>1441</v>
      </c>
      <c r="E51" s="31">
        <v>1440011</v>
      </c>
      <c r="F51" s="75" t="str">
        <f t="shared" si="10"/>
        <v>90/2025</v>
      </c>
      <c r="G51" s="77">
        <v>90</v>
      </c>
      <c r="H51" s="77">
        <v>2025</v>
      </c>
      <c r="I51" s="75" t="str">
        <f t="shared" si="11"/>
        <v>10.1</v>
      </c>
      <c r="J51" s="31">
        <v>10</v>
      </c>
      <c r="K51" s="31">
        <v>1</v>
      </c>
      <c r="L51" s="31">
        <v>54565707691</v>
      </c>
      <c r="M51" s="32" t="s">
        <v>157</v>
      </c>
      <c r="N51" s="31">
        <v>3611</v>
      </c>
      <c r="O51" s="32" t="s">
        <v>132</v>
      </c>
      <c r="P51" s="18">
        <v>45754</v>
      </c>
      <c r="Q51" s="31">
        <v>3</v>
      </c>
      <c r="R51" s="33">
        <v>1475.22</v>
      </c>
      <c r="S51" s="33">
        <v>0</v>
      </c>
      <c r="T51" s="33">
        <v>0</v>
      </c>
      <c r="U51" s="72">
        <f t="shared" si="12"/>
        <v>1475.22</v>
      </c>
      <c r="V51" s="18">
        <f>IF(X51&lt;&gt;"Liquidação Cancelada",VLOOKUP(B51,'BASE DE DADOS OPS'!$B$4:$P$9650,10,FALSE),"Liquidação Cancelada")</f>
        <v>45756</v>
      </c>
      <c r="W51" s="35">
        <f t="shared" si="13"/>
        <v>2</v>
      </c>
      <c r="X51" s="31">
        <f>VLOOKUP(A51,'BASE DE DADOS OPS'!$A$4:$P$9650,12,FALSE)</f>
        <v>2209</v>
      </c>
      <c r="Y51" s="4">
        <f>IF(X51&lt;&gt;"Liquidação Cancelada",VLOOKUP(B51,'BASE DE DADOS OPS'!$B$5:$P$9635,12,FALSE),"Liquidação Cancelada")</f>
        <v>1475.22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1475.22</v>
      </c>
      <c r="AB51" s="4">
        <f t="shared" si="14"/>
        <v>1475.22</v>
      </c>
      <c r="AC51" s="3">
        <f t="shared" si="15"/>
        <v>0</v>
      </c>
      <c r="AD51" s="62"/>
    </row>
    <row r="52" spans="1:30" s="63" customFormat="1" ht="24.95" customHeight="1" x14ac:dyDescent="0.2">
      <c r="A52" s="55" t="str">
        <f t="shared" si="7"/>
        <v>1441|1440011|91|2025|21154554000113|3920|17074,09</v>
      </c>
      <c r="B52" s="55" t="str">
        <f t="shared" si="8"/>
        <v>1441|1440011|91|2025|265</v>
      </c>
      <c r="C52" s="61" t="str">
        <f t="shared" si="9"/>
        <v>1440011|265</v>
      </c>
      <c r="D52" s="31">
        <v>1441</v>
      </c>
      <c r="E52" s="31">
        <v>1440011</v>
      </c>
      <c r="F52" s="75" t="str">
        <f t="shared" si="10"/>
        <v>91/2025</v>
      </c>
      <c r="G52" s="77">
        <v>91</v>
      </c>
      <c r="H52" s="77">
        <v>2025</v>
      </c>
      <c r="I52" s="75" t="str">
        <f t="shared" si="11"/>
        <v>10.1</v>
      </c>
      <c r="J52" s="31">
        <v>10</v>
      </c>
      <c r="K52" s="31">
        <v>1</v>
      </c>
      <c r="L52" s="31">
        <v>21154554000113</v>
      </c>
      <c r="M52" s="32" t="s">
        <v>139</v>
      </c>
      <c r="N52" s="31">
        <v>3920</v>
      </c>
      <c r="O52" s="32" t="s">
        <v>132</v>
      </c>
      <c r="P52" s="18">
        <v>45769</v>
      </c>
      <c r="Q52" s="31">
        <v>2</v>
      </c>
      <c r="R52" s="33">
        <v>17074.09</v>
      </c>
      <c r="S52" s="33">
        <v>0</v>
      </c>
      <c r="T52" s="33">
        <v>0</v>
      </c>
      <c r="U52" s="72">
        <f t="shared" si="12"/>
        <v>17074.09</v>
      </c>
      <c r="V52" s="18">
        <v>45772</v>
      </c>
      <c r="W52" s="35">
        <f t="shared" si="13"/>
        <v>3</v>
      </c>
      <c r="X52" s="31">
        <f>VLOOKUP(A52,'BASE DE DADOS OPS'!$A$4:$P$9650,12,FALSE)</f>
        <v>265</v>
      </c>
      <c r="Y52" s="4">
        <f>IF(X52&lt;&gt;"Liquidação Cancelada",VLOOKUP(B52,'BASE DE DADOS OPS'!$B$5:$P$9635,12,FALSE),"Liquidação Cancelada")</f>
        <v>17074.09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17074.09</v>
      </c>
      <c r="AB52" s="4">
        <f t="shared" si="14"/>
        <v>17074.09</v>
      </c>
      <c r="AC52" s="3">
        <f t="shared" si="15"/>
        <v>0</v>
      </c>
      <c r="AD52" s="62" t="s">
        <v>478</v>
      </c>
    </row>
    <row r="53" spans="1:30" s="63" customFormat="1" ht="24.95" customHeight="1" x14ac:dyDescent="0.2">
      <c r="A53" s="55" t="str">
        <f t="shared" si="7"/>
        <v>1441|1440011|92|2025|24046590653|3611|6368,79</v>
      </c>
      <c r="B53" s="55" t="str">
        <f t="shared" si="8"/>
        <v>1441|1440011|92|2025|2199</v>
      </c>
      <c r="C53" s="61" t="str">
        <f t="shared" si="9"/>
        <v>1440011|2199</v>
      </c>
      <c r="D53" s="31">
        <v>1441</v>
      </c>
      <c r="E53" s="31">
        <v>1440011</v>
      </c>
      <c r="F53" s="75" t="str">
        <f t="shared" si="10"/>
        <v>92/2025</v>
      </c>
      <c r="G53" s="77">
        <v>92</v>
      </c>
      <c r="H53" s="77">
        <v>2025</v>
      </c>
      <c r="I53" s="75" t="str">
        <f t="shared" si="11"/>
        <v>10.1</v>
      </c>
      <c r="J53" s="31">
        <v>10</v>
      </c>
      <c r="K53" s="31">
        <v>1</v>
      </c>
      <c r="L53" s="31">
        <v>24046590653</v>
      </c>
      <c r="M53" s="32" t="s">
        <v>158</v>
      </c>
      <c r="N53" s="31">
        <v>3611</v>
      </c>
      <c r="O53" s="32" t="s">
        <v>132</v>
      </c>
      <c r="P53" s="18">
        <v>45754</v>
      </c>
      <c r="Q53" s="31">
        <v>3</v>
      </c>
      <c r="R53" s="33">
        <v>6368.79</v>
      </c>
      <c r="S53" s="33">
        <v>0</v>
      </c>
      <c r="T53" s="33">
        <v>0</v>
      </c>
      <c r="U53" s="72">
        <f t="shared" si="12"/>
        <v>6368.79</v>
      </c>
      <c r="V53" s="18">
        <f>IF(X53&lt;&gt;"Liquidação Cancelada",VLOOKUP(B53,'BASE DE DADOS OPS'!$B$4:$P$9650,10,FALSE),"Liquidação Cancelada")</f>
        <v>45756</v>
      </c>
      <c r="W53" s="35">
        <f t="shared" si="13"/>
        <v>2</v>
      </c>
      <c r="X53" s="31">
        <f>VLOOKUP(A53,'BASE DE DADOS OPS'!$A$4:$P$9650,12,FALSE)</f>
        <v>2199</v>
      </c>
      <c r="Y53" s="4">
        <f>IF(X53&lt;&gt;"Liquidação Cancelada",VLOOKUP(B53,'BASE DE DADOS OPS'!$B$5:$P$9635,12,FALSE),"Liquidação Cancelada")</f>
        <v>6368.79</v>
      </c>
      <c r="Z53" s="4">
        <f>IF(X53&lt;&gt;"Liquidação Cancelada",VLOOKUP(B53,'BASE DE DADOS OPS'!$B$5:$P$9635,14,FALSE),"Liquidação Cancelada")</f>
        <v>700.09</v>
      </c>
      <c r="AA53" s="4">
        <f>IF(X53&lt;&gt;"Liquidação Cancelada",VLOOKUP(B53,'BASE DE DADOS OPS'!$B$5:$P$9635,13,FALSE),"Liquidação Cancelada")</f>
        <v>5668.7</v>
      </c>
      <c r="AB53" s="4">
        <f t="shared" si="14"/>
        <v>5668.7</v>
      </c>
      <c r="AC53" s="3">
        <f t="shared" si="15"/>
        <v>0</v>
      </c>
      <c r="AD53" s="62"/>
    </row>
    <row r="54" spans="1:30" s="63" customFormat="1" ht="24.95" customHeight="1" x14ac:dyDescent="0.2">
      <c r="A54" s="55" t="str">
        <f t="shared" si="7"/>
        <v>1441|1440011|93|2025|20808044000150|3920|14984,27</v>
      </c>
      <c r="B54" s="55" t="str">
        <f t="shared" si="8"/>
        <v>1441|1440011|93|2025|2133</v>
      </c>
      <c r="C54" s="61" t="str">
        <f t="shared" si="9"/>
        <v>1440011|2133</v>
      </c>
      <c r="D54" s="31">
        <v>1441</v>
      </c>
      <c r="E54" s="31">
        <v>1440011</v>
      </c>
      <c r="F54" s="75" t="str">
        <f t="shared" si="10"/>
        <v>93/2025</v>
      </c>
      <c r="G54" s="77">
        <v>93</v>
      </c>
      <c r="H54" s="77">
        <v>2025</v>
      </c>
      <c r="I54" s="75" t="str">
        <f t="shared" si="11"/>
        <v>10.1</v>
      </c>
      <c r="J54" s="31">
        <v>10</v>
      </c>
      <c r="K54" s="31">
        <v>1</v>
      </c>
      <c r="L54" s="31">
        <v>20808044000150</v>
      </c>
      <c r="M54" s="32" t="s">
        <v>159</v>
      </c>
      <c r="N54" s="31">
        <v>3920</v>
      </c>
      <c r="O54" s="32" t="s">
        <v>132</v>
      </c>
      <c r="P54" s="18">
        <v>45754</v>
      </c>
      <c r="Q54" s="31">
        <v>3</v>
      </c>
      <c r="R54" s="33">
        <v>14984.27</v>
      </c>
      <c r="S54" s="33">
        <v>0</v>
      </c>
      <c r="T54" s="33">
        <v>0</v>
      </c>
      <c r="U54" s="72">
        <f t="shared" si="12"/>
        <v>14984.27</v>
      </c>
      <c r="V54" s="18">
        <f>IF(X54&lt;&gt;"Liquidação Cancelada",VLOOKUP(B54,'BASE DE DADOS OPS'!$B$4:$P$9650,10,FALSE),"Liquidação Cancelada")</f>
        <v>45754</v>
      </c>
      <c r="W54" s="35">
        <f t="shared" si="13"/>
        <v>0</v>
      </c>
      <c r="X54" s="31">
        <f>VLOOKUP(A54,'BASE DE DADOS OPS'!$A$4:$P$9650,12,FALSE)</f>
        <v>2133</v>
      </c>
      <c r="Y54" s="4">
        <f>IF(X54&lt;&gt;"Liquidação Cancelada",VLOOKUP(B54,'BASE DE DADOS OPS'!$B$5:$P$9635,12,FALSE),"Liquidação Cancelada")</f>
        <v>14984.27</v>
      </c>
      <c r="Z54" s="4">
        <f>IF(X54&lt;&gt;"Liquidação Cancelada",VLOOKUP(B54,'BASE DE DADOS OPS'!$B$5:$P$9635,14,FALSE),"Liquidação Cancelada")</f>
        <v>3069.35</v>
      </c>
      <c r="AA54" s="4">
        <f>IF(X54&lt;&gt;"Liquidação Cancelada",VLOOKUP(B54,'BASE DE DADOS OPS'!$B$5:$P$9635,13,FALSE),"Liquidação Cancelada")</f>
        <v>11914.92</v>
      </c>
      <c r="AB54" s="4">
        <f t="shared" si="14"/>
        <v>11914.92</v>
      </c>
      <c r="AC54" s="3">
        <f t="shared" si="15"/>
        <v>0</v>
      </c>
      <c r="AD54" s="62"/>
    </row>
    <row r="55" spans="1:30" s="63" customFormat="1" ht="24.95" customHeight="1" x14ac:dyDescent="0.2">
      <c r="A55" s="55" t="str">
        <f t="shared" si="7"/>
        <v>1441|1440011|94|2025|2589209630|3611|3205,7</v>
      </c>
      <c r="B55" s="55" t="str">
        <f t="shared" si="8"/>
        <v>1441|1440011|94|2025|2149</v>
      </c>
      <c r="C55" s="61" t="str">
        <f t="shared" si="9"/>
        <v>1440011|2149</v>
      </c>
      <c r="D55" s="31">
        <v>1441</v>
      </c>
      <c r="E55" s="31">
        <v>1440011</v>
      </c>
      <c r="F55" s="75" t="str">
        <f t="shared" si="10"/>
        <v>94/2025</v>
      </c>
      <c r="G55" s="77">
        <v>94</v>
      </c>
      <c r="H55" s="77">
        <v>2025</v>
      </c>
      <c r="I55" s="75" t="str">
        <f t="shared" si="11"/>
        <v>10.1</v>
      </c>
      <c r="J55" s="31">
        <v>10</v>
      </c>
      <c r="K55" s="31">
        <v>1</v>
      </c>
      <c r="L55" s="31">
        <v>2589209630</v>
      </c>
      <c r="M55" s="32" t="s">
        <v>160</v>
      </c>
      <c r="N55" s="31">
        <v>3611</v>
      </c>
      <c r="O55" s="32" t="s">
        <v>132</v>
      </c>
      <c r="P55" s="18">
        <v>45751</v>
      </c>
      <c r="Q55" s="31">
        <v>3</v>
      </c>
      <c r="R55" s="33">
        <v>3205.7</v>
      </c>
      <c r="S55" s="33">
        <v>0</v>
      </c>
      <c r="T55" s="33">
        <v>0</v>
      </c>
      <c r="U55" s="72">
        <f t="shared" si="12"/>
        <v>3205.7</v>
      </c>
      <c r="V55" s="18">
        <f>IF(X55&lt;&gt;"Liquidação Cancelada",VLOOKUP(B55,'BASE DE DADOS OPS'!$B$4:$P$9650,10,FALSE),"Liquidação Cancelada")</f>
        <v>45755</v>
      </c>
      <c r="W55" s="35">
        <f t="shared" si="13"/>
        <v>2</v>
      </c>
      <c r="X55" s="31">
        <f>VLOOKUP(A55,'BASE DE DADOS OPS'!$A$4:$P$9650,12,FALSE)</f>
        <v>2149</v>
      </c>
      <c r="Y55" s="4">
        <f>IF(X55&lt;&gt;"Liquidação Cancelada",VLOOKUP(B55,'BASE DE DADOS OPS'!$B$5:$P$9635,12,FALSE),"Liquidação Cancelada")</f>
        <v>3205.7</v>
      </c>
      <c r="Z55" s="4">
        <f>IF(X55&lt;&gt;"Liquidação Cancelada",VLOOKUP(B55,'BASE DE DADOS OPS'!$B$5:$P$9635,14,FALSE),"Liquidação Cancelada")</f>
        <v>28.62</v>
      </c>
      <c r="AA55" s="4">
        <f>IF(X55&lt;&gt;"Liquidação Cancelada",VLOOKUP(B55,'BASE DE DADOS OPS'!$B$5:$P$9635,13,FALSE),"Liquidação Cancelada")</f>
        <v>3177.08</v>
      </c>
      <c r="AB55" s="4">
        <f t="shared" si="14"/>
        <v>3177.08</v>
      </c>
      <c r="AC55" s="3">
        <f t="shared" si="15"/>
        <v>0</v>
      </c>
      <c r="AD55" s="62"/>
    </row>
    <row r="56" spans="1:30" s="63" customFormat="1" ht="24.95" customHeight="1" x14ac:dyDescent="0.2">
      <c r="A56" s="55" t="str">
        <f t="shared" si="7"/>
        <v>1441|1440011|95|2025|12104191653|3611|12654,84</v>
      </c>
      <c r="B56" s="55" t="str">
        <f t="shared" si="8"/>
        <v>1441|1440011|95|2025|2223</v>
      </c>
      <c r="C56" s="61" t="str">
        <f t="shared" si="9"/>
        <v>1440011|2223</v>
      </c>
      <c r="D56" s="31">
        <v>1441</v>
      </c>
      <c r="E56" s="31">
        <v>1440011</v>
      </c>
      <c r="F56" s="75" t="str">
        <f t="shared" si="10"/>
        <v>95/2025</v>
      </c>
      <c r="G56" s="77">
        <v>95</v>
      </c>
      <c r="H56" s="77">
        <v>2025</v>
      </c>
      <c r="I56" s="75" t="str">
        <f t="shared" si="11"/>
        <v>10.1</v>
      </c>
      <c r="J56" s="31">
        <v>10</v>
      </c>
      <c r="K56" s="31">
        <v>1</v>
      </c>
      <c r="L56" s="31">
        <v>12104191653</v>
      </c>
      <c r="M56" s="32" t="s">
        <v>161</v>
      </c>
      <c r="N56" s="31">
        <v>3611</v>
      </c>
      <c r="O56" s="32" t="s">
        <v>132</v>
      </c>
      <c r="P56" s="18">
        <v>45754</v>
      </c>
      <c r="Q56" s="31">
        <v>3</v>
      </c>
      <c r="R56" s="33">
        <v>12654.84</v>
      </c>
      <c r="S56" s="33">
        <v>0</v>
      </c>
      <c r="T56" s="33">
        <v>0</v>
      </c>
      <c r="U56" s="72">
        <f t="shared" si="12"/>
        <v>12654.84</v>
      </c>
      <c r="V56" s="18">
        <f>IF(X56&lt;&gt;"Liquidação Cancelada",VLOOKUP(B56,'BASE DE DADOS OPS'!$B$4:$P$9650,10,FALSE),"Liquidação Cancelada")</f>
        <v>45756</v>
      </c>
      <c r="W56" s="35">
        <f t="shared" si="13"/>
        <v>2</v>
      </c>
      <c r="X56" s="31">
        <f>VLOOKUP(A56,'BASE DE DADOS OPS'!$A$4:$P$9650,12,FALSE)</f>
        <v>2223</v>
      </c>
      <c r="Y56" s="4">
        <f>IF(X56&lt;&gt;"Liquidação Cancelada",VLOOKUP(B56,'BASE DE DADOS OPS'!$B$5:$P$9635,12,FALSE),"Liquidação Cancelada")</f>
        <v>12654.84</v>
      </c>
      <c r="Z56" s="4">
        <f>IF(X56&lt;&gt;"Liquidação Cancelada",VLOOKUP(B56,'BASE DE DADOS OPS'!$B$5:$P$9635,14,FALSE),"Liquidação Cancelada")</f>
        <v>2428.7600000000002</v>
      </c>
      <c r="AA56" s="4">
        <f>IF(X56&lt;&gt;"Liquidação Cancelada",VLOOKUP(B56,'BASE DE DADOS OPS'!$B$5:$P$9635,13,FALSE),"Liquidação Cancelada")</f>
        <v>10226.08</v>
      </c>
      <c r="AB56" s="4">
        <f t="shared" si="14"/>
        <v>10226.08</v>
      </c>
      <c r="AC56" s="3">
        <f t="shared" si="15"/>
        <v>0</v>
      </c>
      <c r="AD56" s="62"/>
    </row>
    <row r="57" spans="1:30" s="63" customFormat="1" ht="24.95" customHeight="1" x14ac:dyDescent="0.2">
      <c r="A57" s="55" t="str">
        <f t="shared" si="7"/>
        <v>1441|1440011|96|2025|4450881680|3611|7300</v>
      </c>
      <c r="B57" s="55" t="str">
        <f t="shared" si="8"/>
        <v>1441|1440011|96|2025|2150</v>
      </c>
      <c r="C57" s="61" t="str">
        <f t="shared" si="9"/>
        <v>1440011|2150</v>
      </c>
      <c r="D57" s="31">
        <v>1441</v>
      </c>
      <c r="E57" s="31">
        <v>1440011</v>
      </c>
      <c r="F57" s="75" t="str">
        <f t="shared" si="10"/>
        <v>96/2025</v>
      </c>
      <c r="G57" s="77">
        <v>96</v>
      </c>
      <c r="H57" s="77">
        <v>2025</v>
      </c>
      <c r="I57" s="75" t="str">
        <f t="shared" si="11"/>
        <v>10.1</v>
      </c>
      <c r="J57" s="31">
        <v>10</v>
      </c>
      <c r="K57" s="31">
        <v>1</v>
      </c>
      <c r="L57" s="31">
        <v>4450881680</v>
      </c>
      <c r="M57" s="32" t="s">
        <v>162</v>
      </c>
      <c r="N57" s="31">
        <v>3611</v>
      </c>
      <c r="O57" s="32" t="s">
        <v>132</v>
      </c>
      <c r="P57" s="18">
        <v>45751</v>
      </c>
      <c r="Q57" s="31">
        <v>3</v>
      </c>
      <c r="R57" s="33">
        <v>7300</v>
      </c>
      <c r="S57" s="33">
        <v>0</v>
      </c>
      <c r="T57" s="33">
        <v>0</v>
      </c>
      <c r="U57" s="72">
        <f t="shared" si="12"/>
        <v>7300</v>
      </c>
      <c r="V57" s="18">
        <f>IF(X57&lt;&gt;"Liquidação Cancelada",VLOOKUP(B57,'BASE DE DADOS OPS'!$B$4:$P$9650,10,FALSE),"Liquidação Cancelada")</f>
        <v>45755</v>
      </c>
      <c r="W57" s="35">
        <f t="shared" si="13"/>
        <v>2</v>
      </c>
      <c r="X57" s="31">
        <f>VLOOKUP(A57,'BASE DE DADOS OPS'!$A$4:$P$9650,12,FALSE)</f>
        <v>2150</v>
      </c>
      <c r="Y57" s="4">
        <f>IF(X57&lt;&gt;"Liquidação Cancelada",VLOOKUP(B57,'BASE DE DADOS OPS'!$B$5:$P$9635,12,FALSE),"Liquidação Cancelada")</f>
        <v>7300</v>
      </c>
      <c r="Z57" s="4">
        <f>IF(X57&lt;&gt;"Liquidação Cancelada",VLOOKUP(B57,'BASE DE DADOS OPS'!$B$5:$P$9635,14,FALSE),"Liquidação Cancelada")</f>
        <v>956.18</v>
      </c>
      <c r="AA57" s="4">
        <f>IF(X57&lt;&gt;"Liquidação Cancelada",VLOOKUP(B57,'BASE DE DADOS OPS'!$B$5:$P$9635,13,FALSE),"Liquidação Cancelada")</f>
        <v>6343.82</v>
      </c>
      <c r="AB57" s="4">
        <f t="shared" si="14"/>
        <v>6343.82</v>
      </c>
      <c r="AC57" s="3">
        <f t="shared" si="15"/>
        <v>0</v>
      </c>
      <c r="AD57" s="62"/>
    </row>
    <row r="58" spans="1:30" s="63" customFormat="1" ht="24.95" customHeight="1" x14ac:dyDescent="0.2">
      <c r="A58" s="55" t="str">
        <f t="shared" si="7"/>
        <v>1441|1440011|97|2025|4858733629|3611|2080,42</v>
      </c>
      <c r="B58" s="55" t="str">
        <f t="shared" si="8"/>
        <v>1441|1440011|97|2025|2151</v>
      </c>
      <c r="C58" s="61" t="str">
        <f t="shared" si="9"/>
        <v>1440011|2151</v>
      </c>
      <c r="D58" s="31">
        <v>1441</v>
      </c>
      <c r="E58" s="31">
        <v>1440011</v>
      </c>
      <c r="F58" s="75" t="str">
        <f t="shared" si="10"/>
        <v>97/2025</v>
      </c>
      <c r="G58" s="77">
        <v>97</v>
      </c>
      <c r="H58" s="77">
        <v>2025</v>
      </c>
      <c r="I58" s="75" t="str">
        <f t="shared" si="11"/>
        <v>10.1</v>
      </c>
      <c r="J58" s="31">
        <v>10</v>
      </c>
      <c r="K58" s="31">
        <v>1</v>
      </c>
      <c r="L58" s="31">
        <v>4858733629</v>
      </c>
      <c r="M58" s="32" t="s">
        <v>163</v>
      </c>
      <c r="N58" s="31">
        <v>3611</v>
      </c>
      <c r="O58" s="32" t="s">
        <v>132</v>
      </c>
      <c r="P58" s="18">
        <v>45751</v>
      </c>
      <c r="Q58" s="31">
        <v>3</v>
      </c>
      <c r="R58" s="33">
        <v>2080.42</v>
      </c>
      <c r="S58" s="33">
        <v>0</v>
      </c>
      <c r="T58" s="33">
        <v>0</v>
      </c>
      <c r="U58" s="72">
        <f t="shared" si="12"/>
        <v>2080.42</v>
      </c>
      <c r="V58" s="18">
        <f>IF(X58&lt;&gt;"Liquidação Cancelada",VLOOKUP(B58,'BASE DE DADOS OPS'!$B$4:$P$9650,10,FALSE),"Liquidação Cancelada")</f>
        <v>45755</v>
      </c>
      <c r="W58" s="35">
        <f t="shared" si="13"/>
        <v>2</v>
      </c>
      <c r="X58" s="31">
        <f>VLOOKUP(A58,'BASE DE DADOS OPS'!$A$4:$P$9650,12,FALSE)</f>
        <v>2151</v>
      </c>
      <c r="Y58" s="4">
        <f>IF(X58&lt;&gt;"Liquidação Cancelada",VLOOKUP(B58,'BASE DE DADOS OPS'!$B$5:$P$9635,12,FALSE),"Liquidação Cancelada")</f>
        <v>2080.42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2080.42</v>
      </c>
      <c r="AB58" s="4">
        <f t="shared" si="14"/>
        <v>2080.42</v>
      </c>
      <c r="AC58" s="3">
        <f t="shared" si="15"/>
        <v>0</v>
      </c>
      <c r="AD58" s="62"/>
    </row>
    <row r="59" spans="1:30" s="63" customFormat="1" ht="24.95" customHeight="1" x14ac:dyDescent="0.2">
      <c r="A59" s="55" t="str">
        <f t="shared" si="7"/>
        <v>1441|1440011|98|2025|58352910604|3611|6642,37</v>
      </c>
      <c r="B59" s="55" t="str">
        <f t="shared" si="8"/>
        <v>1441|1440011|98|2025|2214</v>
      </c>
      <c r="C59" s="61" t="str">
        <f t="shared" si="9"/>
        <v>1440011|2214</v>
      </c>
      <c r="D59" s="31">
        <v>1441</v>
      </c>
      <c r="E59" s="31">
        <v>1440011</v>
      </c>
      <c r="F59" s="75" t="str">
        <f t="shared" si="10"/>
        <v>98/2025</v>
      </c>
      <c r="G59" s="77">
        <v>98</v>
      </c>
      <c r="H59" s="77">
        <v>2025</v>
      </c>
      <c r="I59" s="75" t="str">
        <f t="shared" si="11"/>
        <v>10.1</v>
      </c>
      <c r="J59" s="31">
        <v>10</v>
      </c>
      <c r="K59" s="31">
        <v>1</v>
      </c>
      <c r="L59" s="31">
        <v>58352910604</v>
      </c>
      <c r="M59" s="32" t="s">
        <v>164</v>
      </c>
      <c r="N59" s="31">
        <v>3611</v>
      </c>
      <c r="O59" s="32" t="s">
        <v>132</v>
      </c>
      <c r="P59" s="18">
        <v>45754</v>
      </c>
      <c r="Q59" s="31">
        <v>3</v>
      </c>
      <c r="R59" s="33">
        <v>6642.37</v>
      </c>
      <c r="S59" s="33">
        <v>0</v>
      </c>
      <c r="T59" s="33">
        <v>0</v>
      </c>
      <c r="U59" s="72">
        <f t="shared" si="12"/>
        <v>6642.37</v>
      </c>
      <c r="V59" s="18">
        <f>IF(X59&lt;&gt;"Liquidação Cancelada",VLOOKUP(B59,'BASE DE DADOS OPS'!$B$4:$P$9650,10,FALSE),"Liquidação Cancelada")</f>
        <v>45756</v>
      </c>
      <c r="W59" s="35">
        <f t="shared" si="13"/>
        <v>2</v>
      </c>
      <c r="X59" s="31">
        <f>VLOOKUP(A59,'BASE DE DADOS OPS'!$A$4:$P$9650,12,FALSE)</f>
        <v>2214</v>
      </c>
      <c r="Y59" s="4">
        <f>IF(X59&lt;&gt;"Liquidação Cancelada",VLOOKUP(B59,'BASE DE DADOS OPS'!$B$5:$P$9635,12,FALSE),"Liquidação Cancelada")</f>
        <v>6642.37</v>
      </c>
      <c r="Z59" s="4">
        <f>IF(X59&lt;&gt;"Liquidação Cancelada",VLOOKUP(B59,'BASE DE DADOS OPS'!$B$5:$P$9635,14,FALSE),"Liquidação Cancelada")</f>
        <v>775.33</v>
      </c>
      <c r="AA59" s="4">
        <f>IF(X59&lt;&gt;"Liquidação Cancelada",VLOOKUP(B59,'BASE DE DADOS OPS'!$B$5:$P$9635,13,FALSE),"Liquidação Cancelada")</f>
        <v>5867.04</v>
      </c>
      <c r="AB59" s="4">
        <f t="shared" si="14"/>
        <v>5867.04</v>
      </c>
      <c r="AC59" s="3">
        <f t="shared" si="15"/>
        <v>0</v>
      </c>
      <c r="AD59" s="62"/>
    </row>
    <row r="60" spans="1:30" s="63" customFormat="1" ht="24.95" customHeight="1" x14ac:dyDescent="0.2">
      <c r="A60" s="55" t="str">
        <f t="shared" si="7"/>
        <v>1441|1440011|99|2025|1980768000131|3920|8859,34</v>
      </c>
      <c r="B60" s="55" t="str">
        <f t="shared" si="8"/>
        <v>1441|1440011|99|2025|2097</v>
      </c>
      <c r="C60" s="61" t="str">
        <f t="shared" si="9"/>
        <v>1440011|2097</v>
      </c>
      <c r="D60" s="31">
        <v>1441</v>
      </c>
      <c r="E60" s="31">
        <v>1440011</v>
      </c>
      <c r="F60" s="75" t="str">
        <f t="shared" si="10"/>
        <v>99/2025</v>
      </c>
      <c r="G60" s="77">
        <v>99</v>
      </c>
      <c r="H60" s="77">
        <v>2025</v>
      </c>
      <c r="I60" s="75" t="str">
        <f t="shared" si="11"/>
        <v>10.1</v>
      </c>
      <c r="J60" s="31">
        <v>10</v>
      </c>
      <c r="K60" s="31">
        <v>1</v>
      </c>
      <c r="L60" s="31">
        <v>1980768000131</v>
      </c>
      <c r="M60" s="32" t="s">
        <v>165</v>
      </c>
      <c r="N60" s="31">
        <v>3920</v>
      </c>
      <c r="O60" s="32" t="s">
        <v>132</v>
      </c>
      <c r="P60" s="18">
        <v>45754</v>
      </c>
      <c r="Q60" s="31">
        <v>3</v>
      </c>
      <c r="R60" s="33">
        <v>8859.34</v>
      </c>
      <c r="S60" s="33">
        <v>0</v>
      </c>
      <c r="T60" s="33">
        <v>0</v>
      </c>
      <c r="U60" s="72">
        <f t="shared" si="12"/>
        <v>8859.34</v>
      </c>
      <c r="V60" s="18">
        <f>IF(X60&lt;&gt;"Liquidação Cancelada",VLOOKUP(B60,'BASE DE DADOS OPS'!$B$4:$P$9650,10,FALSE),"Liquidação Cancelada")</f>
        <v>45754</v>
      </c>
      <c r="W60" s="35">
        <f t="shared" si="13"/>
        <v>0</v>
      </c>
      <c r="X60" s="31">
        <f>VLOOKUP(A60,'BASE DE DADOS OPS'!$A$4:$P$9650,12,FALSE)</f>
        <v>2097</v>
      </c>
      <c r="Y60" s="4">
        <f>IF(X60&lt;&gt;"Liquidação Cancelada",VLOOKUP(B60,'BASE DE DADOS OPS'!$B$5:$P$9635,12,FALSE),"Liquidação Cancelada")</f>
        <v>8859.34</v>
      </c>
      <c r="Z60" s="4">
        <f>IF(X60&lt;&gt;"Liquidação Cancelada",VLOOKUP(B60,'BASE DE DADOS OPS'!$B$5:$P$9635,14,FALSE),"Liquidação Cancelada")</f>
        <v>1384.99</v>
      </c>
      <c r="AA60" s="4">
        <f>IF(X60&lt;&gt;"Liquidação Cancelada",VLOOKUP(B60,'BASE DE DADOS OPS'!$B$5:$P$9635,13,FALSE),"Liquidação Cancelada")</f>
        <v>7474.35</v>
      </c>
      <c r="AB60" s="4">
        <f t="shared" si="14"/>
        <v>7474.35</v>
      </c>
      <c r="AC60" s="3">
        <f t="shared" si="15"/>
        <v>0</v>
      </c>
      <c r="AD60" s="62"/>
    </row>
    <row r="61" spans="1:30" s="63" customFormat="1" ht="24.95" customHeight="1" x14ac:dyDescent="0.2">
      <c r="A61" s="55" t="str">
        <f t="shared" si="7"/>
        <v>1441|1440011|100|2025|96572523691|3611|9223,33</v>
      </c>
      <c r="B61" s="55" t="str">
        <f t="shared" si="8"/>
        <v>1441|1440011|100|2025|2211</v>
      </c>
      <c r="C61" s="61" t="str">
        <f t="shared" si="9"/>
        <v>1440011|2211</v>
      </c>
      <c r="D61" s="31">
        <v>1441</v>
      </c>
      <c r="E61" s="31">
        <v>1440011</v>
      </c>
      <c r="F61" s="75" t="str">
        <f t="shared" si="10"/>
        <v>100/2025</v>
      </c>
      <c r="G61" s="77">
        <v>100</v>
      </c>
      <c r="H61" s="77">
        <v>2025</v>
      </c>
      <c r="I61" s="75" t="str">
        <f t="shared" si="11"/>
        <v>10.1</v>
      </c>
      <c r="J61" s="31">
        <v>10</v>
      </c>
      <c r="K61" s="31">
        <v>1</v>
      </c>
      <c r="L61" s="31">
        <v>96572523691</v>
      </c>
      <c r="M61" s="32" t="s">
        <v>166</v>
      </c>
      <c r="N61" s="31">
        <v>3611</v>
      </c>
      <c r="O61" s="32" t="s">
        <v>132</v>
      </c>
      <c r="P61" s="18">
        <v>45754</v>
      </c>
      <c r="Q61" s="31">
        <v>3</v>
      </c>
      <c r="R61" s="33">
        <v>9223.33</v>
      </c>
      <c r="S61" s="33">
        <v>0</v>
      </c>
      <c r="T61" s="33">
        <v>0</v>
      </c>
      <c r="U61" s="72">
        <f t="shared" si="12"/>
        <v>9223.33</v>
      </c>
      <c r="V61" s="18">
        <f>IF(X61&lt;&gt;"Liquidação Cancelada",VLOOKUP(B61,'BASE DE DADOS OPS'!$B$4:$P$9650,10,FALSE),"Liquidação Cancelada")</f>
        <v>45756</v>
      </c>
      <c r="W61" s="35">
        <f t="shared" si="13"/>
        <v>2</v>
      </c>
      <c r="X61" s="31">
        <f>VLOOKUP(A61,'BASE DE DADOS OPS'!$A$4:$P$9650,12,FALSE)</f>
        <v>2211</v>
      </c>
      <c r="Y61" s="4">
        <f>IF(X61&lt;&gt;"Liquidação Cancelada",VLOOKUP(B61,'BASE DE DADOS OPS'!$B$5:$P$9635,12,FALSE),"Liquidação Cancelada")</f>
        <v>9223.33</v>
      </c>
      <c r="Z61" s="4">
        <f>IF(X61&lt;&gt;"Liquidação Cancelada",VLOOKUP(B61,'BASE DE DADOS OPS'!$B$5:$P$9635,14,FALSE),"Liquidação Cancelada")</f>
        <v>1485.09</v>
      </c>
      <c r="AA61" s="4">
        <f>IF(X61&lt;&gt;"Liquidação Cancelada",VLOOKUP(B61,'BASE DE DADOS OPS'!$B$5:$P$9635,13,FALSE),"Liquidação Cancelada")</f>
        <v>7738.24</v>
      </c>
      <c r="AB61" s="4">
        <f t="shared" si="14"/>
        <v>7738.24</v>
      </c>
      <c r="AC61" s="3">
        <f t="shared" si="15"/>
        <v>0</v>
      </c>
      <c r="AD61" s="62"/>
    </row>
    <row r="62" spans="1:30" s="63" customFormat="1" ht="24.95" customHeight="1" x14ac:dyDescent="0.2">
      <c r="A62" s="55" t="str">
        <f t="shared" si="7"/>
        <v>1441|1440011|101|2025|16618025672|3611|3518,27</v>
      </c>
      <c r="B62" s="55" t="str">
        <f t="shared" si="8"/>
        <v>1441|1440011|101|2025|2202</v>
      </c>
      <c r="C62" s="61" t="str">
        <f t="shared" si="9"/>
        <v>1440011|2202</v>
      </c>
      <c r="D62" s="31">
        <v>1441</v>
      </c>
      <c r="E62" s="31">
        <v>1440011</v>
      </c>
      <c r="F62" s="75" t="str">
        <f t="shared" si="10"/>
        <v>101/2025</v>
      </c>
      <c r="G62" s="77">
        <v>101</v>
      </c>
      <c r="H62" s="77">
        <v>2025</v>
      </c>
      <c r="I62" s="75" t="str">
        <f t="shared" si="11"/>
        <v>10.1</v>
      </c>
      <c r="J62" s="31">
        <v>10</v>
      </c>
      <c r="K62" s="31">
        <v>1</v>
      </c>
      <c r="L62" s="31">
        <v>16618025672</v>
      </c>
      <c r="M62" s="32" t="s">
        <v>167</v>
      </c>
      <c r="N62" s="31">
        <v>3611</v>
      </c>
      <c r="O62" s="32" t="s">
        <v>132</v>
      </c>
      <c r="P62" s="18">
        <v>45754</v>
      </c>
      <c r="Q62" s="31">
        <v>3</v>
      </c>
      <c r="R62" s="33">
        <v>3518.27</v>
      </c>
      <c r="S62" s="33">
        <v>0</v>
      </c>
      <c r="T62" s="33">
        <v>0</v>
      </c>
      <c r="U62" s="72">
        <f t="shared" si="12"/>
        <v>3518.27</v>
      </c>
      <c r="V62" s="18">
        <f>IF(X62&lt;&gt;"Liquidação Cancelada",VLOOKUP(B62,'BASE DE DADOS OPS'!$B$4:$P$9650,10,FALSE),"Liquidação Cancelada")</f>
        <v>45756</v>
      </c>
      <c r="W62" s="35">
        <f t="shared" si="13"/>
        <v>2</v>
      </c>
      <c r="X62" s="31">
        <f>VLOOKUP(A62,'BASE DE DADOS OPS'!$A$4:$P$9650,12,FALSE)</f>
        <v>2202</v>
      </c>
      <c r="Y62" s="4">
        <f>IF(X62&lt;&gt;"Liquidação Cancelada",VLOOKUP(B62,'BASE DE DADOS OPS'!$B$5:$P$9635,12,FALSE),"Liquidação Cancelada")</f>
        <v>3518.27</v>
      </c>
      <c r="Z62" s="4">
        <f>IF(X62&lt;&gt;"Liquidação Cancelada",VLOOKUP(B62,'BASE DE DADOS OPS'!$B$5:$P$9635,14,FALSE),"Liquidação Cancelada")</f>
        <v>61.58</v>
      </c>
      <c r="AA62" s="4">
        <f>IF(X62&lt;&gt;"Liquidação Cancelada",VLOOKUP(B62,'BASE DE DADOS OPS'!$B$5:$P$9635,13,FALSE),"Liquidação Cancelada")</f>
        <v>3456.69</v>
      </c>
      <c r="AB62" s="4">
        <f t="shared" si="14"/>
        <v>3456.69</v>
      </c>
      <c r="AC62" s="3">
        <f t="shared" si="15"/>
        <v>0</v>
      </c>
      <c r="AD62" s="62"/>
    </row>
    <row r="63" spans="1:30" s="63" customFormat="1" ht="24.95" customHeight="1" x14ac:dyDescent="0.2">
      <c r="A63" s="55" t="str">
        <f t="shared" si="7"/>
        <v>1441|1440011|102|2025|56445180604|3611|3193,84</v>
      </c>
      <c r="B63" s="55" t="str">
        <f t="shared" si="8"/>
        <v>1441|1440011|102|2025|2222</v>
      </c>
      <c r="C63" s="61" t="str">
        <f t="shared" si="9"/>
        <v>1440011|2222</v>
      </c>
      <c r="D63" s="31">
        <v>1441</v>
      </c>
      <c r="E63" s="31">
        <v>1440011</v>
      </c>
      <c r="F63" s="75" t="str">
        <f t="shared" si="10"/>
        <v>102/2025</v>
      </c>
      <c r="G63" s="77">
        <v>102</v>
      </c>
      <c r="H63" s="77">
        <v>2025</v>
      </c>
      <c r="I63" s="75" t="str">
        <f t="shared" si="11"/>
        <v>10.1</v>
      </c>
      <c r="J63" s="31">
        <v>10</v>
      </c>
      <c r="K63" s="31">
        <v>1</v>
      </c>
      <c r="L63" s="31">
        <v>56445180604</v>
      </c>
      <c r="M63" s="32" t="s">
        <v>168</v>
      </c>
      <c r="N63" s="31">
        <v>3611</v>
      </c>
      <c r="O63" s="32" t="s">
        <v>132</v>
      </c>
      <c r="P63" s="18">
        <v>45754</v>
      </c>
      <c r="Q63" s="31">
        <v>3</v>
      </c>
      <c r="R63" s="33">
        <v>3193.84</v>
      </c>
      <c r="S63" s="33">
        <v>0</v>
      </c>
      <c r="T63" s="33">
        <v>0</v>
      </c>
      <c r="U63" s="72">
        <f t="shared" si="12"/>
        <v>3193.84</v>
      </c>
      <c r="V63" s="18">
        <f>IF(X63&lt;&gt;"Liquidação Cancelada",VLOOKUP(B63,'BASE DE DADOS OPS'!$B$4:$P$9650,10,FALSE),"Liquidação Cancelada")</f>
        <v>45756</v>
      </c>
      <c r="W63" s="35">
        <f t="shared" si="13"/>
        <v>2</v>
      </c>
      <c r="X63" s="31">
        <f>VLOOKUP(A63,'BASE DE DADOS OPS'!$A$4:$P$9650,12,FALSE)</f>
        <v>2222</v>
      </c>
      <c r="Y63" s="4">
        <f>IF(X63&lt;&gt;"Liquidação Cancelada",VLOOKUP(B63,'BASE DE DADOS OPS'!$B$5:$P$9635,12,FALSE),"Liquidação Cancelada")</f>
        <v>3193.84</v>
      </c>
      <c r="Z63" s="4">
        <f>IF(X63&lt;&gt;"Liquidação Cancelada",VLOOKUP(B63,'BASE DE DADOS OPS'!$B$5:$P$9635,14,FALSE),"Liquidação Cancelada")</f>
        <v>27.73</v>
      </c>
      <c r="AA63" s="4">
        <f>IF(X63&lt;&gt;"Liquidação Cancelada",VLOOKUP(B63,'BASE DE DADOS OPS'!$B$5:$P$9635,13,FALSE),"Liquidação Cancelada")</f>
        <v>3166.11</v>
      </c>
      <c r="AB63" s="4">
        <f t="shared" si="14"/>
        <v>3166.11</v>
      </c>
      <c r="AC63" s="3">
        <f t="shared" si="15"/>
        <v>0</v>
      </c>
      <c r="AD63" s="62"/>
    </row>
    <row r="64" spans="1:30" s="63" customFormat="1" ht="24.95" customHeight="1" x14ac:dyDescent="0.2">
      <c r="A64" s="55" t="str">
        <f t="shared" si="7"/>
        <v>1441|1440011|103|2025|31355960606|3611|3560</v>
      </c>
      <c r="B64" s="55" t="str">
        <f t="shared" si="8"/>
        <v>1441|1440011|103|2025|2153</v>
      </c>
      <c r="C64" s="61" t="str">
        <f t="shared" si="9"/>
        <v>1440011|2153</v>
      </c>
      <c r="D64" s="31">
        <v>1441</v>
      </c>
      <c r="E64" s="31">
        <v>1440011</v>
      </c>
      <c r="F64" s="75" t="str">
        <f t="shared" si="10"/>
        <v>103/2025</v>
      </c>
      <c r="G64" s="77">
        <v>103</v>
      </c>
      <c r="H64" s="77">
        <v>2025</v>
      </c>
      <c r="I64" s="75" t="str">
        <f t="shared" si="11"/>
        <v>10.1</v>
      </c>
      <c r="J64" s="31">
        <v>10</v>
      </c>
      <c r="K64" s="31">
        <v>1</v>
      </c>
      <c r="L64" s="31">
        <v>31355960606</v>
      </c>
      <c r="M64" s="32" t="s">
        <v>169</v>
      </c>
      <c r="N64" s="31">
        <v>3611</v>
      </c>
      <c r="O64" s="32" t="s">
        <v>132</v>
      </c>
      <c r="P64" s="18">
        <v>45751</v>
      </c>
      <c r="Q64" s="31">
        <v>3</v>
      </c>
      <c r="R64" s="33">
        <v>3560</v>
      </c>
      <c r="S64" s="33">
        <v>0</v>
      </c>
      <c r="T64" s="33">
        <v>0</v>
      </c>
      <c r="U64" s="72">
        <f t="shared" si="12"/>
        <v>3560</v>
      </c>
      <c r="V64" s="18">
        <f>IF(X64&lt;&gt;"Liquidação Cancelada",VLOOKUP(B64,'BASE DE DADOS OPS'!$B$4:$P$9650,10,FALSE),"Liquidação Cancelada")</f>
        <v>45755</v>
      </c>
      <c r="W64" s="35">
        <f t="shared" si="13"/>
        <v>2</v>
      </c>
      <c r="X64" s="31">
        <f>VLOOKUP(A64,'BASE DE DADOS OPS'!$A$4:$P$9650,12,FALSE)</f>
        <v>2153</v>
      </c>
      <c r="Y64" s="4">
        <f>IF(X64&lt;&gt;"Liquidação Cancelada",VLOOKUP(B64,'BASE DE DADOS OPS'!$B$5:$P$9635,12,FALSE),"Liquidação Cancelada")</f>
        <v>3560</v>
      </c>
      <c r="Z64" s="4">
        <f>IF(X64&lt;&gt;"Liquidação Cancelada",VLOOKUP(B64,'BASE DE DADOS OPS'!$B$5:$P$9635,14,FALSE),"Liquidação Cancelada")</f>
        <v>67.84</v>
      </c>
      <c r="AA64" s="4">
        <f>IF(X64&lt;&gt;"Liquidação Cancelada",VLOOKUP(B64,'BASE DE DADOS OPS'!$B$5:$P$9635,13,FALSE),"Liquidação Cancelada")</f>
        <v>3492.16</v>
      </c>
      <c r="AB64" s="4">
        <f t="shared" si="14"/>
        <v>3492.16</v>
      </c>
      <c r="AC64" s="3">
        <f t="shared" si="15"/>
        <v>0</v>
      </c>
      <c r="AD64" s="62"/>
    </row>
    <row r="65" spans="1:30" s="63" customFormat="1" ht="24.95" customHeight="1" x14ac:dyDescent="0.2">
      <c r="A65" s="55" t="str">
        <f t="shared" si="7"/>
        <v>1441|1440011|104|2025|6355953620|3611|4018,51</v>
      </c>
      <c r="B65" s="55" t="str">
        <f t="shared" si="8"/>
        <v>1441|1440011|104|2025|2157</v>
      </c>
      <c r="C65" s="61" t="str">
        <f t="shared" si="9"/>
        <v>1440011|2157</v>
      </c>
      <c r="D65" s="31">
        <v>1441</v>
      </c>
      <c r="E65" s="31">
        <v>1440011</v>
      </c>
      <c r="F65" s="75" t="str">
        <f t="shared" si="10"/>
        <v>104/2025</v>
      </c>
      <c r="G65" s="77">
        <v>104</v>
      </c>
      <c r="H65" s="77">
        <v>2025</v>
      </c>
      <c r="I65" s="75" t="str">
        <f t="shared" si="11"/>
        <v>10.1</v>
      </c>
      <c r="J65" s="31">
        <v>10</v>
      </c>
      <c r="K65" s="31">
        <v>1</v>
      </c>
      <c r="L65" s="31">
        <v>6355953620</v>
      </c>
      <c r="M65" s="32" t="s">
        <v>170</v>
      </c>
      <c r="N65" s="31">
        <v>3611</v>
      </c>
      <c r="O65" s="32" t="s">
        <v>132</v>
      </c>
      <c r="P65" s="18">
        <v>45751</v>
      </c>
      <c r="Q65" s="31">
        <v>4</v>
      </c>
      <c r="R65" s="33">
        <v>4018.51</v>
      </c>
      <c r="S65" s="33">
        <v>0</v>
      </c>
      <c r="T65" s="33">
        <v>0</v>
      </c>
      <c r="U65" s="72">
        <f t="shared" si="12"/>
        <v>4018.51</v>
      </c>
      <c r="V65" s="18">
        <f>IF(X65&lt;&gt;"Liquidação Cancelada",VLOOKUP(B65,'BASE DE DADOS OPS'!$B$4:$P$9650,10,FALSE),"Liquidação Cancelada")</f>
        <v>45755</v>
      </c>
      <c r="W65" s="35">
        <f t="shared" si="13"/>
        <v>2</v>
      </c>
      <c r="X65" s="31">
        <f>VLOOKUP(A65,'BASE DE DADOS OPS'!$A$4:$P$9650,12,FALSE)</f>
        <v>2157</v>
      </c>
      <c r="Y65" s="4">
        <f>IF(X65&lt;&gt;"Liquidação Cancelada",VLOOKUP(B65,'BASE DE DADOS OPS'!$B$5:$P$9635,12,FALSE),"Liquidação Cancelada")</f>
        <v>4018.51</v>
      </c>
      <c r="Z65" s="4">
        <f>IF(X65&lt;&gt;"Liquidação Cancelada",VLOOKUP(B65,'BASE DE DADOS OPS'!$B$5:$P$9635,14,FALSE),"Liquidação Cancelada")</f>
        <v>136.61000000000001</v>
      </c>
      <c r="AA65" s="4">
        <f>IF(X65&lt;&gt;"Liquidação Cancelada",VLOOKUP(B65,'BASE DE DADOS OPS'!$B$5:$P$9635,13,FALSE),"Liquidação Cancelada")</f>
        <v>3881.9</v>
      </c>
      <c r="AB65" s="4">
        <f t="shared" si="14"/>
        <v>3881.9</v>
      </c>
      <c r="AC65" s="3">
        <f t="shared" si="15"/>
        <v>0</v>
      </c>
      <c r="AD65" s="62"/>
    </row>
    <row r="66" spans="1:30" s="63" customFormat="1" ht="24.95" customHeight="1" x14ac:dyDescent="0.2">
      <c r="A66" s="55" t="str">
        <f t="shared" si="7"/>
        <v>1441|1440011|105|2025|91352053691|3611|4786,64</v>
      </c>
      <c r="B66" s="55" t="str">
        <f t="shared" si="8"/>
        <v>1441|1440011|105|2025|2163</v>
      </c>
      <c r="C66" s="61" t="str">
        <f t="shared" si="9"/>
        <v>1440011|2163</v>
      </c>
      <c r="D66" s="31">
        <v>1441</v>
      </c>
      <c r="E66" s="31">
        <v>1440011</v>
      </c>
      <c r="F66" s="75" t="str">
        <f t="shared" si="10"/>
        <v>105/2025</v>
      </c>
      <c r="G66" s="77">
        <v>105</v>
      </c>
      <c r="H66" s="77">
        <v>2025</v>
      </c>
      <c r="I66" s="75" t="str">
        <f t="shared" si="11"/>
        <v>10.1</v>
      </c>
      <c r="J66" s="31">
        <v>10</v>
      </c>
      <c r="K66" s="31">
        <v>1</v>
      </c>
      <c r="L66" s="31">
        <v>91352053691</v>
      </c>
      <c r="M66" s="32" t="s">
        <v>171</v>
      </c>
      <c r="N66" s="31">
        <v>3611</v>
      </c>
      <c r="O66" s="32" t="s">
        <v>132</v>
      </c>
      <c r="P66" s="18">
        <v>45751</v>
      </c>
      <c r="Q66" s="31">
        <v>3</v>
      </c>
      <c r="R66" s="33">
        <v>4786.6400000000003</v>
      </c>
      <c r="S66" s="33">
        <v>0</v>
      </c>
      <c r="T66" s="33">
        <v>0</v>
      </c>
      <c r="U66" s="72">
        <f t="shared" si="12"/>
        <v>4786.6400000000003</v>
      </c>
      <c r="V66" s="18">
        <f>IF(X66&lt;&gt;"Liquidação Cancelada",VLOOKUP(B66,'BASE DE DADOS OPS'!$B$4:$P$9650,10,FALSE),"Liquidação Cancelada")</f>
        <v>45755</v>
      </c>
      <c r="W66" s="35">
        <f t="shared" si="13"/>
        <v>2</v>
      </c>
      <c r="X66" s="31">
        <f>VLOOKUP(A66,'BASE DE DADOS OPS'!$A$4:$P$9650,12,FALSE)</f>
        <v>2163</v>
      </c>
      <c r="Y66" s="4">
        <f>IF(X66&lt;&gt;"Liquidação Cancelada",VLOOKUP(B66,'BASE DE DADOS OPS'!$B$5:$P$9635,12,FALSE),"Liquidação Cancelada")</f>
        <v>4786.6400000000003</v>
      </c>
      <c r="Z66" s="4">
        <f>IF(X66&lt;&gt;"Liquidação Cancelada",VLOOKUP(B66,'BASE DE DADOS OPS'!$B$5:$P$9635,14,FALSE),"Liquidação Cancelada")</f>
        <v>287.14</v>
      </c>
      <c r="AA66" s="4">
        <f>IF(X66&lt;&gt;"Liquidação Cancelada",VLOOKUP(B66,'BASE DE DADOS OPS'!$B$5:$P$9635,13,FALSE),"Liquidação Cancelada")</f>
        <v>4499.5</v>
      </c>
      <c r="AB66" s="4">
        <f t="shared" si="14"/>
        <v>4499.5</v>
      </c>
      <c r="AC66" s="3">
        <f t="shared" si="15"/>
        <v>0</v>
      </c>
      <c r="AD66" s="62"/>
    </row>
    <row r="67" spans="1:30" s="63" customFormat="1" ht="24.95" customHeight="1" x14ac:dyDescent="0.2">
      <c r="A67" s="55" t="str">
        <f t="shared" si="7"/>
        <v>1441|1440011|106|2025|69750416104|3611|1298,9</v>
      </c>
      <c r="B67" s="55" t="str">
        <f t="shared" si="8"/>
        <v>1441|1440011|106|2025|2164</v>
      </c>
      <c r="C67" s="61" t="str">
        <f t="shared" si="9"/>
        <v>1440011|2164</v>
      </c>
      <c r="D67" s="31">
        <v>1441</v>
      </c>
      <c r="E67" s="31">
        <v>1440011</v>
      </c>
      <c r="F67" s="75" t="str">
        <f t="shared" si="10"/>
        <v>106/2025</v>
      </c>
      <c r="G67" s="77">
        <v>106</v>
      </c>
      <c r="H67" s="77">
        <v>2025</v>
      </c>
      <c r="I67" s="75" t="str">
        <f t="shared" si="11"/>
        <v>10.1</v>
      </c>
      <c r="J67" s="31">
        <v>10</v>
      </c>
      <c r="K67" s="31">
        <v>1</v>
      </c>
      <c r="L67" s="31">
        <v>69750416104</v>
      </c>
      <c r="M67" s="32" t="s">
        <v>172</v>
      </c>
      <c r="N67" s="31">
        <v>3611</v>
      </c>
      <c r="O67" s="32" t="s">
        <v>132</v>
      </c>
      <c r="P67" s="18">
        <v>45751</v>
      </c>
      <c r="Q67" s="31">
        <v>3</v>
      </c>
      <c r="R67" s="33">
        <v>1298.9000000000001</v>
      </c>
      <c r="S67" s="33">
        <v>0</v>
      </c>
      <c r="T67" s="33">
        <v>0</v>
      </c>
      <c r="U67" s="72">
        <f t="shared" si="12"/>
        <v>1298.9000000000001</v>
      </c>
      <c r="V67" s="18">
        <f>IF(X67&lt;&gt;"Liquidação Cancelada",VLOOKUP(B67,'BASE DE DADOS OPS'!$B$4:$P$9650,10,FALSE),"Liquidação Cancelada")</f>
        <v>45755</v>
      </c>
      <c r="W67" s="35">
        <f t="shared" si="13"/>
        <v>2</v>
      </c>
      <c r="X67" s="31">
        <f>VLOOKUP(A67,'BASE DE DADOS OPS'!$A$4:$P$9650,12,FALSE)</f>
        <v>2164</v>
      </c>
      <c r="Y67" s="4">
        <f>IF(X67&lt;&gt;"Liquidação Cancelada",VLOOKUP(B67,'BASE DE DADOS OPS'!$B$5:$P$9635,12,FALSE),"Liquidação Cancelada")</f>
        <v>1298.9000000000001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1298.9000000000001</v>
      </c>
      <c r="AB67" s="4">
        <f t="shared" si="14"/>
        <v>1298.9000000000001</v>
      </c>
      <c r="AC67" s="3">
        <f t="shared" si="15"/>
        <v>0</v>
      </c>
      <c r="AD67" s="62"/>
    </row>
    <row r="68" spans="1:30" s="63" customFormat="1" ht="24.95" customHeight="1" x14ac:dyDescent="0.2">
      <c r="A68" s="55" t="str">
        <f t="shared" si="7"/>
        <v>1441|1440011|107|2025|5985417646|3611|2572,04</v>
      </c>
      <c r="B68" s="55" t="str">
        <f t="shared" si="8"/>
        <v>1441|1440011|107|2025|2168</v>
      </c>
      <c r="C68" s="61" t="str">
        <f t="shared" si="9"/>
        <v>1440011|2168</v>
      </c>
      <c r="D68" s="31">
        <v>1441</v>
      </c>
      <c r="E68" s="31">
        <v>1440011</v>
      </c>
      <c r="F68" s="75" t="str">
        <f t="shared" si="10"/>
        <v>107/2025</v>
      </c>
      <c r="G68" s="77">
        <v>107</v>
      </c>
      <c r="H68" s="77">
        <v>2025</v>
      </c>
      <c r="I68" s="75" t="str">
        <f t="shared" si="11"/>
        <v>10.1</v>
      </c>
      <c r="J68" s="31">
        <v>10</v>
      </c>
      <c r="K68" s="31">
        <v>1</v>
      </c>
      <c r="L68" s="31">
        <v>5985417646</v>
      </c>
      <c r="M68" s="32" t="s">
        <v>173</v>
      </c>
      <c r="N68" s="31">
        <v>3611</v>
      </c>
      <c r="O68" s="32" t="s">
        <v>132</v>
      </c>
      <c r="P68" s="18">
        <v>45754</v>
      </c>
      <c r="Q68" s="31">
        <v>3</v>
      </c>
      <c r="R68" s="33">
        <v>2572.04</v>
      </c>
      <c r="S68" s="33">
        <v>0</v>
      </c>
      <c r="T68" s="33">
        <v>0</v>
      </c>
      <c r="U68" s="72">
        <f t="shared" si="12"/>
        <v>2572.04</v>
      </c>
      <c r="V68" s="18">
        <f>IF(X68&lt;&gt;"Liquidação Cancelada",VLOOKUP(B68,'BASE DE DADOS OPS'!$B$4:$P$9650,10,FALSE),"Liquidação Cancelada")</f>
        <v>45755</v>
      </c>
      <c r="W68" s="35">
        <f t="shared" si="13"/>
        <v>1</v>
      </c>
      <c r="X68" s="31">
        <f>VLOOKUP(A68,'BASE DE DADOS OPS'!$A$4:$P$9650,12,FALSE)</f>
        <v>2168</v>
      </c>
      <c r="Y68" s="4">
        <f>IF(X68&lt;&gt;"Liquidação Cancelada",VLOOKUP(B68,'BASE DE DADOS OPS'!$B$5:$P$9635,12,FALSE),"Liquidação Cancelada")</f>
        <v>2572.04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2572.04</v>
      </c>
      <c r="AB68" s="4">
        <f t="shared" si="14"/>
        <v>2572.04</v>
      </c>
      <c r="AC68" s="3">
        <f t="shared" si="15"/>
        <v>0</v>
      </c>
      <c r="AD68" s="62"/>
    </row>
    <row r="69" spans="1:30" s="63" customFormat="1" ht="24.95" customHeight="1" x14ac:dyDescent="0.2">
      <c r="A69" s="55" t="str">
        <f t="shared" si="7"/>
        <v>1441|1440011|108|2025|20660570610|3611|13040,43</v>
      </c>
      <c r="B69" s="55" t="str">
        <f t="shared" si="8"/>
        <v>1441|1440011|108|2025|2221</v>
      </c>
      <c r="C69" s="61" t="str">
        <f t="shared" si="9"/>
        <v>1440011|2221</v>
      </c>
      <c r="D69" s="31">
        <v>1441</v>
      </c>
      <c r="E69" s="31">
        <v>1440011</v>
      </c>
      <c r="F69" s="75" t="str">
        <f t="shared" si="10"/>
        <v>108/2025</v>
      </c>
      <c r="G69" s="77">
        <v>108</v>
      </c>
      <c r="H69" s="77">
        <v>2025</v>
      </c>
      <c r="I69" s="75" t="str">
        <f t="shared" si="11"/>
        <v>10.1</v>
      </c>
      <c r="J69" s="31">
        <v>10</v>
      </c>
      <c r="K69" s="31">
        <v>1</v>
      </c>
      <c r="L69" s="31">
        <v>20660570610</v>
      </c>
      <c r="M69" s="32" t="s">
        <v>174</v>
      </c>
      <c r="N69" s="31">
        <v>3611</v>
      </c>
      <c r="O69" s="32" t="s">
        <v>132</v>
      </c>
      <c r="P69" s="18">
        <v>45754</v>
      </c>
      <c r="Q69" s="31">
        <v>3</v>
      </c>
      <c r="R69" s="33">
        <v>13040.43</v>
      </c>
      <c r="S69" s="33">
        <v>0</v>
      </c>
      <c r="T69" s="33">
        <v>0</v>
      </c>
      <c r="U69" s="72">
        <f t="shared" si="12"/>
        <v>13040.43</v>
      </c>
      <c r="V69" s="18">
        <f>IF(X69&lt;&gt;"Liquidação Cancelada",VLOOKUP(B69,'BASE DE DADOS OPS'!$B$4:$P$9650,10,FALSE),"Liquidação Cancelada")</f>
        <v>45756</v>
      </c>
      <c r="W69" s="35">
        <f t="shared" si="13"/>
        <v>2</v>
      </c>
      <c r="X69" s="31">
        <f>VLOOKUP(A69,'BASE DE DADOS OPS'!$A$4:$P$9650,12,FALSE)</f>
        <v>2221</v>
      </c>
      <c r="Y69" s="4">
        <f>IF(X69&lt;&gt;"Liquidação Cancelada",VLOOKUP(B69,'BASE DE DADOS OPS'!$B$5:$P$9635,12,FALSE),"Liquidação Cancelada")</f>
        <v>13040.43</v>
      </c>
      <c r="Z69" s="4">
        <f>IF(X69&lt;&gt;"Liquidação Cancelada",VLOOKUP(B69,'BASE DE DADOS OPS'!$B$5:$P$9635,14,FALSE),"Liquidação Cancelada")</f>
        <v>2534.79</v>
      </c>
      <c r="AA69" s="4">
        <f>IF(X69&lt;&gt;"Liquidação Cancelada",VLOOKUP(B69,'BASE DE DADOS OPS'!$B$5:$P$9635,13,FALSE),"Liquidação Cancelada")</f>
        <v>10505.64</v>
      </c>
      <c r="AB69" s="4">
        <f t="shared" si="14"/>
        <v>10505.64</v>
      </c>
      <c r="AC69" s="3">
        <f t="shared" si="15"/>
        <v>0</v>
      </c>
      <c r="AD69" s="62"/>
    </row>
    <row r="70" spans="1:30" s="63" customFormat="1" ht="24.95" customHeight="1" x14ac:dyDescent="0.2">
      <c r="A70" s="55" t="str">
        <f t="shared" ref="A70:A132" si="16">D70&amp;"|"&amp;E70&amp;"|"&amp;G70&amp;"|"&amp;H70&amp;"|"&amp;L70&amp;"|"&amp;N70&amp;"|"&amp;U70</f>
        <v>1441|1440011|109|2025|73060178615|3611|3561,57</v>
      </c>
      <c r="B70" s="55" t="str">
        <f t="shared" ref="B70:B132" si="17">D70&amp;"|"&amp;E70&amp;"|"&amp;G70&amp;"|"&amp;H70&amp;"|"&amp;X70</f>
        <v>1441|1440011|109|2025|2170</v>
      </c>
      <c r="C70" s="61" t="str">
        <f t="shared" ref="C70:C132" si="18">E70&amp;"|"&amp;X70</f>
        <v>1440011|2170</v>
      </c>
      <c r="D70" s="31">
        <v>1441</v>
      </c>
      <c r="E70" s="31">
        <v>1440011</v>
      </c>
      <c r="F70" s="75" t="str">
        <f t="shared" ref="F70:F132" si="19">G70&amp;"/"&amp;H70</f>
        <v>109/2025</v>
      </c>
      <c r="G70" s="77">
        <v>109</v>
      </c>
      <c r="H70" s="77">
        <v>2025</v>
      </c>
      <c r="I70" s="75" t="str">
        <f t="shared" ref="I70:I132" si="20">J70&amp;"."&amp;K70</f>
        <v>10.1</v>
      </c>
      <c r="J70" s="31">
        <v>10</v>
      </c>
      <c r="K70" s="31">
        <v>1</v>
      </c>
      <c r="L70" s="31">
        <v>73060178615</v>
      </c>
      <c r="M70" s="32" t="s">
        <v>175</v>
      </c>
      <c r="N70" s="31">
        <v>3611</v>
      </c>
      <c r="O70" s="32" t="s">
        <v>132</v>
      </c>
      <c r="P70" s="18">
        <v>45754</v>
      </c>
      <c r="Q70" s="31">
        <v>3</v>
      </c>
      <c r="R70" s="33">
        <v>3561.57</v>
      </c>
      <c r="S70" s="33">
        <v>0</v>
      </c>
      <c r="T70" s="33">
        <v>0</v>
      </c>
      <c r="U70" s="72">
        <f t="shared" ref="U70:U132" si="21">R70-S70-T70</f>
        <v>3561.57</v>
      </c>
      <c r="V70" s="18">
        <f>IF(X70&lt;&gt;"Liquidação Cancelada",VLOOKUP(B70,'BASE DE DADOS OPS'!$B$4:$P$9650,10,FALSE),"Liquidação Cancelada")</f>
        <v>45755</v>
      </c>
      <c r="W70" s="35">
        <f t="shared" ref="W70:W132" si="22">IF(X70&lt;&gt;"Liquidação Cancelada",IF(ISBLANK(V70),"AGUARDANDO PAGAMENTO",NETWORKDAYS(P70,V70)-1),"Liquidação Cancelada")</f>
        <v>1</v>
      </c>
      <c r="X70" s="31">
        <f>VLOOKUP(A70,'BASE DE DADOS OPS'!$A$4:$P$9650,12,FALSE)</f>
        <v>2170</v>
      </c>
      <c r="Y70" s="4">
        <f>IF(X70&lt;&gt;"Liquidação Cancelada",VLOOKUP(B70,'BASE DE DADOS OPS'!$B$5:$P$9635,12,FALSE),"Liquidação Cancelada")</f>
        <v>3561.57</v>
      </c>
      <c r="Z70" s="4">
        <f>IF(X70&lt;&gt;"Liquidação Cancelada",VLOOKUP(B70,'BASE DE DADOS OPS'!$B$5:$P$9635,14,FALSE),"Liquidação Cancelada")</f>
        <v>68.069999999999993</v>
      </c>
      <c r="AA70" s="4">
        <f>IF(X70&lt;&gt;"Liquidação Cancelada",VLOOKUP(B70,'BASE DE DADOS OPS'!$B$5:$P$9635,13,FALSE),"Liquidação Cancelada")</f>
        <v>3493.5</v>
      </c>
      <c r="AB70" s="4">
        <f t="shared" ref="AB70:AB132" si="23">IF(X70&lt;&gt;"Liquidação Cancelada",Y70-Z70,"Liquidação Cancelada")</f>
        <v>3493.5</v>
      </c>
      <c r="AC70" s="3">
        <f t="shared" ref="AC70:AC132" si="24">IF(X70&lt;&gt;"Liquidação Cancelada",(AA70-AB70)+(U70-Z70-AB70),"Liquidação Cancelada")</f>
        <v>0</v>
      </c>
      <c r="AD70" s="62"/>
    </row>
    <row r="71" spans="1:30" s="63" customFormat="1" ht="24.95" customHeight="1" x14ac:dyDescent="0.2">
      <c r="A71" s="55" t="str">
        <f t="shared" si="16"/>
        <v>1441|1440011|110|2025|37578588672|3611|1780,23</v>
      </c>
      <c r="B71" s="55" t="str">
        <f t="shared" si="17"/>
        <v>1441|1440011|110|2025|2171</v>
      </c>
      <c r="C71" s="61" t="str">
        <f t="shared" si="18"/>
        <v>1440011|2171</v>
      </c>
      <c r="D71" s="31">
        <v>1441</v>
      </c>
      <c r="E71" s="31">
        <v>1440011</v>
      </c>
      <c r="F71" s="75" t="str">
        <f t="shared" si="19"/>
        <v>110/2025</v>
      </c>
      <c r="G71" s="77">
        <v>110</v>
      </c>
      <c r="H71" s="77">
        <v>2025</v>
      </c>
      <c r="I71" s="75" t="str">
        <f t="shared" si="20"/>
        <v>10.1</v>
      </c>
      <c r="J71" s="31">
        <v>10</v>
      </c>
      <c r="K71" s="31">
        <v>1</v>
      </c>
      <c r="L71" s="31">
        <v>37578588672</v>
      </c>
      <c r="M71" s="32" t="s">
        <v>176</v>
      </c>
      <c r="N71" s="31">
        <v>3611</v>
      </c>
      <c r="O71" s="32" t="s">
        <v>132</v>
      </c>
      <c r="P71" s="18">
        <v>45754</v>
      </c>
      <c r="Q71" s="31">
        <v>3</v>
      </c>
      <c r="R71" s="33">
        <v>1780.23</v>
      </c>
      <c r="S71" s="33">
        <v>0</v>
      </c>
      <c r="T71" s="33">
        <v>0</v>
      </c>
      <c r="U71" s="72">
        <f t="shared" si="21"/>
        <v>1780.23</v>
      </c>
      <c r="V71" s="18">
        <f>IF(X71&lt;&gt;"Liquidação Cancelada",VLOOKUP(B71,'BASE DE DADOS OPS'!$B$4:$P$9650,10,FALSE),"Liquidação Cancelada")</f>
        <v>45755</v>
      </c>
      <c r="W71" s="35">
        <f t="shared" si="22"/>
        <v>1</v>
      </c>
      <c r="X71" s="31">
        <f>VLOOKUP(A71,'BASE DE DADOS OPS'!$A$4:$P$9650,12,FALSE)</f>
        <v>2171</v>
      </c>
      <c r="Y71" s="4">
        <f>IF(X71&lt;&gt;"Liquidação Cancelada",VLOOKUP(B71,'BASE DE DADOS OPS'!$B$5:$P$9635,12,FALSE),"Liquidação Cancelada")</f>
        <v>1780.23</v>
      </c>
      <c r="Z71" s="4">
        <f>IF(X71&lt;&gt;"Liquidação Cancelada",VLOOKUP(B71,'BASE DE DADOS OPS'!$B$5:$P$9635,14,FALSE),"Liquidação Cancelada")</f>
        <v>0</v>
      </c>
      <c r="AA71" s="4">
        <f>IF(X71&lt;&gt;"Liquidação Cancelada",VLOOKUP(B71,'BASE DE DADOS OPS'!$B$5:$P$9635,13,FALSE),"Liquidação Cancelada")</f>
        <v>1780.23</v>
      </c>
      <c r="AB71" s="4">
        <f t="shared" si="23"/>
        <v>1780.23</v>
      </c>
      <c r="AC71" s="3">
        <f t="shared" si="24"/>
        <v>0</v>
      </c>
      <c r="AD71" s="62"/>
    </row>
    <row r="72" spans="1:30" s="63" customFormat="1" ht="24.95" customHeight="1" x14ac:dyDescent="0.2">
      <c r="A72" s="55" t="str">
        <f t="shared" si="16"/>
        <v>1441|1440011|111|2025|83228365620|3611|3633,97</v>
      </c>
      <c r="B72" s="55" t="str">
        <f t="shared" si="17"/>
        <v>1441|1440011|111|2025|2172</v>
      </c>
      <c r="C72" s="61" t="str">
        <f t="shared" si="18"/>
        <v>1440011|2172</v>
      </c>
      <c r="D72" s="31">
        <v>1441</v>
      </c>
      <c r="E72" s="31">
        <v>1440011</v>
      </c>
      <c r="F72" s="75" t="str">
        <f t="shared" si="19"/>
        <v>111/2025</v>
      </c>
      <c r="G72" s="77">
        <v>111</v>
      </c>
      <c r="H72" s="77">
        <v>2025</v>
      </c>
      <c r="I72" s="75" t="str">
        <f t="shared" si="20"/>
        <v>10.1</v>
      </c>
      <c r="J72" s="31">
        <v>10</v>
      </c>
      <c r="K72" s="31">
        <v>1</v>
      </c>
      <c r="L72" s="31">
        <v>83228365620</v>
      </c>
      <c r="M72" s="32" t="s">
        <v>177</v>
      </c>
      <c r="N72" s="31">
        <v>3611</v>
      </c>
      <c r="O72" s="32" t="s">
        <v>132</v>
      </c>
      <c r="P72" s="18">
        <v>45754</v>
      </c>
      <c r="Q72" s="31">
        <v>3</v>
      </c>
      <c r="R72" s="33">
        <v>3633.97</v>
      </c>
      <c r="S72" s="33">
        <v>0</v>
      </c>
      <c r="T72" s="33">
        <v>0</v>
      </c>
      <c r="U72" s="72">
        <f t="shared" si="21"/>
        <v>3633.97</v>
      </c>
      <c r="V72" s="18">
        <f>IF(X72&lt;&gt;"Liquidação Cancelada",VLOOKUP(B72,'BASE DE DADOS OPS'!$B$4:$P$9650,10,FALSE),"Liquidação Cancelada")</f>
        <v>45755</v>
      </c>
      <c r="W72" s="35">
        <f t="shared" si="22"/>
        <v>1</v>
      </c>
      <c r="X72" s="31">
        <f>VLOOKUP(A72,'BASE DE DADOS OPS'!$A$4:$P$9650,12,FALSE)</f>
        <v>2172</v>
      </c>
      <c r="Y72" s="4">
        <f>IF(X72&lt;&gt;"Liquidação Cancelada",VLOOKUP(B72,'BASE DE DADOS OPS'!$B$5:$P$9635,12,FALSE),"Liquidação Cancelada")</f>
        <v>3633.97</v>
      </c>
      <c r="Z72" s="4">
        <f>IF(X72&lt;&gt;"Liquidação Cancelada",VLOOKUP(B72,'BASE DE DADOS OPS'!$B$5:$P$9635,14,FALSE),"Liquidação Cancelada")</f>
        <v>78.930000000000007</v>
      </c>
      <c r="AA72" s="4">
        <f>IF(X72&lt;&gt;"Liquidação Cancelada",VLOOKUP(B72,'BASE DE DADOS OPS'!$B$5:$P$9635,13,FALSE),"Liquidação Cancelada")</f>
        <v>3555.04</v>
      </c>
      <c r="AB72" s="4">
        <f t="shared" si="23"/>
        <v>3555.04</v>
      </c>
      <c r="AC72" s="3">
        <f t="shared" si="24"/>
        <v>0</v>
      </c>
      <c r="AD72" s="62"/>
    </row>
    <row r="73" spans="1:30" s="63" customFormat="1" ht="24.95" customHeight="1" x14ac:dyDescent="0.2">
      <c r="A73" s="55" t="str">
        <f t="shared" si="16"/>
        <v>1441|1440011|112|2025|83507191687|3611|3633,97</v>
      </c>
      <c r="B73" s="55" t="str">
        <f t="shared" si="17"/>
        <v>1441|1440011|112|2025|2173</v>
      </c>
      <c r="C73" s="61" t="str">
        <f t="shared" si="18"/>
        <v>1440011|2173</v>
      </c>
      <c r="D73" s="31">
        <v>1441</v>
      </c>
      <c r="E73" s="31">
        <v>1440011</v>
      </c>
      <c r="F73" s="75" t="str">
        <f t="shared" si="19"/>
        <v>112/2025</v>
      </c>
      <c r="G73" s="77">
        <v>112</v>
      </c>
      <c r="H73" s="77">
        <v>2025</v>
      </c>
      <c r="I73" s="75" t="str">
        <f t="shared" si="20"/>
        <v>10.1</v>
      </c>
      <c r="J73" s="31">
        <v>10</v>
      </c>
      <c r="K73" s="31">
        <v>1</v>
      </c>
      <c r="L73" s="31">
        <v>83507191687</v>
      </c>
      <c r="M73" s="32" t="s">
        <v>178</v>
      </c>
      <c r="N73" s="31">
        <v>3611</v>
      </c>
      <c r="O73" s="32" t="s">
        <v>132</v>
      </c>
      <c r="P73" s="18">
        <v>45754</v>
      </c>
      <c r="Q73" s="31">
        <v>3</v>
      </c>
      <c r="R73" s="33">
        <v>3633.97</v>
      </c>
      <c r="S73" s="33">
        <v>0</v>
      </c>
      <c r="T73" s="33">
        <v>0</v>
      </c>
      <c r="U73" s="72">
        <f t="shared" si="21"/>
        <v>3633.97</v>
      </c>
      <c r="V73" s="18">
        <f>IF(X73&lt;&gt;"Liquidação Cancelada",VLOOKUP(B73,'BASE DE DADOS OPS'!$B$4:$P$9650,10,FALSE),"Liquidação Cancelada")</f>
        <v>45755</v>
      </c>
      <c r="W73" s="35">
        <f t="shared" si="22"/>
        <v>1</v>
      </c>
      <c r="X73" s="31">
        <f>VLOOKUP(A73,'BASE DE DADOS OPS'!$A$4:$P$9650,12,FALSE)</f>
        <v>2173</v>
      </c>
      <c r="Y73" s="4">
        <f>IF(X73&lt;&gt;"Liquidação Cancelada",VLOOKUP(B73,'BASE DE DADOS OPS'!$B$5:$P$9635,12,FALSE),"Liquidação Cancelada")</f>
        <v>3633.97</v>
      </c>
      <c r="Z73" s="4">
        <f>IF(X73&lt;&gt;"Liquidação Cancelada",VLOOKUP(B73,'BASE DE DADOS OPS'!$B$5:$P$9635,14,FALSE),"Liquidação Cancelada")</f>
        <v>78.930000000000007</v>
      </c>
      <c r="AA73" s="4">
        <f>IF(X73&lt;&gt;"Liquidação Cancelada",VLOOKUP(B73,'BASE DE DADOS OPS'!$B$5:$P$9635,13,FALSE),"Liquidação Cancelada")</f>
        <v>3555.04</v>
      </c>
      <c r="AB73" s="4">
        <f t="shared" si="23"/>
        <v>3555.04</v>
      </c>
      <c r="AC73" s="3">
        <f t="shared" si="24"/>
        <v>0</v>
      </c>
      <c r="AD73" s="62"/>
    </row>
    <row r="74" spans="1:30" s="63" customFormat="1" ht="24.95" customHeight="1" x14ac:dyDescent="0.2">
      <c r="A74" s="55" t="str">
        <f t="shared" si="16"/>
        <v>1441|1440011|113|2025|11713521660|3611|2718,97</v>
      </c>
      <c r="B74" s="55" t="str">
        <f t="shared" si="17"/>
        <v>1441|1440011|113|2025|2174</v>
      </c>
      <c r="C74" s="61" t="str">
        <f t="shared" si="18"/>
        <v>1440011|2174</v>
      </c>
      <c r="D74" s="31">
        <v>1441</v>
      </c>
      <c r="E74" s="31">
        <v>1440011</v>
      </c>
      <c r="F74" s="75" t="str">
        <f t="shared" si="19"/>
        <v>113/2025</v>
      </c>
      <c r="G74" s="77">
        <v>113</v>
      </c>
      <c r="H74" s="77">
        <v>2025</v>
      </c>
      <c r="I74" s="75" t="str">
        <f t="shared" si="20"/>
        <v>10.1</v>
      </c>
      <c r="J74" s="31">
        <v>10</v>
      </c>
      <c r="K74" s="31">
        <v>1</v>
      </c>
      <c r="L74" s="31">
        <v>11713521660</v>
      </c>
      <c r="M74" s="32" t="s">
        <v>179</v>
      </c>
      <c r="N74" s="31">
        <v>3611</v>
      </c>
      <c r="O74" s="32" t="s">
        <v>132</v>
      </c>
      <c r="P74" s="18">
        <v>45754</v>
      </c>
      <c r="Q74" s="31">
        <v>3</v>
      </c>
      <c r="R74" s="33">
        <v>2718.97</v>
      </c>
      <c r="S74" s="33">
        <v>0</v>
      </c>
      <c r="T74" s="33">
        <v>0</v>
      </c>
      <c r="U74" s="72">
        <f t="shared" si="21"/>
        <v>2718.97</v>
      </c>
      <c r="V74" s="18">
        <f>IF(X74&lt;&gt;"Liquidação Cancelada",VLOOKUP(B74,'BASE DE DADOS OPS'!$B$4:$P$9650,10,FALSE),"Liquidação Cancelada")</f>
        <v>45755</v>
      </c>
      <c r="W74" s="35">
        <f t="shared" si="22"/>
        <v>1</v>
      </c>
      <c r="X74" s="31">
        <f>VLOOKUP(A74,'BASE DE DADOS OPS'!$A$4:$P$9650,12,FALSE)</f>
        <v>2174</v>
      </c>
      <c r="Y74" s="4">
        <f>IF(X74&lt;&gt;"Liquidação Cancelada",VLOOKUP(B74,'BASE DE DADOS OPS'!$B$5:$P$9635,12,FALSE),"Liquidação Cancelada")</f>
        <v>2718.97</v>
      </c>
      <c r="Z74" s="4">
        <f>IF(X74&lt;&gt;"Liquidação Cancelada",VLOOKUP(B74,'BASE DE DADOS OPS'!$B$5:$P$9635,14,FALSE),"Liquidação Cancelada")</f>
        <v>0</v>
      </c>
      <c r="AA74" s="4">
        <f>IF(X74&lt;&gt;"Liquidação Cancelada",VLOOKUP(B74,'BASE DE DADOS OPS'!$B$5:$P$9635,13,FALSE),"Liquidação Cancelada")</f>
        <v>2718.97</v>
      </c>
      <c r="AB74" s="4">
        <f t="shared" si="23"/>
        <v>2718.97</v>
      </c>
      <c r="AC74" s="3">
        <f t="shared" si="24"/>
        <v>0</v>
      </c>
      <c r="AD74" s="62"/>
    </row>
    <row r="75" spans="1:30" s="63" customFormat="1" ht="24.95" customHeight="1" x14ac:dyDescent="0.2">
      <c r="A75" s="55" t="str">
        <f t="shared" si="16"/>
        <v>1441|1440011|114|2025|84939974634|3611|5000</v>
      </c>
      <c r="B75" s="55" t="str">
        <f t="shared" si="17"/>
        <v>1441|1440011|114|2025|2176</v>
      </c>
      <c r="C75" s="61" t="str">
        <f t="shared" si="18"/>
        <v>1440011|2176</v>
      </c>
      <c r="D75" s="31">
        <v>1441</v>
      </c>
      <c r="E75" s="31">
        <v>1440011</v>
      </c>
      <c r="F75" s="75" t="str">
        <f t="shared" si="19"/>
        <v>114/2025</v>
      </c>
      <c r="G75" s="77">
        <v>114</v>
      </c>
      <c r="H75" s="77">
        <v>2025</v>
      </c>
      <c r="I75" s="75" t="str">
        <f t="shared" si="20"/>
        <v>10.1</v>
      </c>
      <c r="J75" s="31">
        <v>10</v>
      </c>
      <c r="K75" s="31">
        <v>1</v>
      </c>
      <c r="L75" s="31">
        <v>84939974634</v>
      </c>
      <c r="M75" s="32" t="s">
        <v>180</v>
      </c>
      <c r="N75" s="31">
        <v>3611</v>
      </c>
      <c r="O75" s="32" t="s">
        <v>132</v>
      </c>
      <c r="P75" s="18">
        <v>45754</v>
      </c>
      <c r="Q75" s="31">
        <v>3</v>
      </c>
      <c r="R75" s="33">
        <v>5000</v>
      </c>
      <c r="S75" s="33">
        <v>0</v>
      </c>
      <c r="T75" s="33">
        <v>0</v>
      </c>
      <c r="U75" s="72">
        <f t="shared" si="21"/>
        <v>5000</v>
      </c>
      <c r="V75" s="18">
        <f>IF(X75&lt;&gt;"Liquidação Cancelada",VLOOKUP(B75,'BASE DE DADOS OPS'!$B$4:$P$9650,10,FALSE),"Liquidação Cancelada")</f>
        <v>45755</v>
      </c>
      <c r="W75" s="35">
        <f t="shared" si="22"/>
        <v>1</v>
      </c>
      <c r="X75" s="31">
        <f>VLOOKUP(A75,'BASE DE DADOS OPS'!$A$4:$P$9650,12,FALSE)</f>
        <v>2176</v>
      </c>
      <c r="Y75" s="4">
        <f>IF(X75&lt;&gt;"Liquidação Cancelada",VLOOKUP(B75,'BASE DE DADOS OPS'!$B$5:$P$9635,12,FALSE),"Liquidação Cancelada")</f>
        <v>5000</v>
      </c>
      <c r="Z75" s="4">
        <f>IF(X75&lt;&gt;"Liquidação Cancelada",VLOOKUP(B75,'BASE DE DADOS OPS'!$B$5:$P$9635,14,FALSE),"Liquidação Cancelada")</f>
        <v>335.15</v>
      </c>
      <c r="AA75" s="4">
        <f>IF(X75&lt;&gt;"Liquidação Cancelada",VLOOKUP(B75,'BASE DE DADOS OPS'!$B$5:$P$9635,13,FALSE),"Liquidação Cancelada")</f>
        <v>4664.8500000000004</v>
      </c>
      <c r="AB75" s="4">
        <f t="shared" si="23"/>
        <v>4664.8500000000004</v>
      </c>
      <c r="AC75" s="3">
        <f t="shared" si="24"/>
        <v>0</v>
      </c>
      <c r="AD75" s="62"/>
    </row>
    <row r="76" spans="1:30" s="63" customFormat="1" ht="24.95" customHeight="1" x14ac:dyDescent="0.2">
      <c r="A76" s="55" t="str">
        <f t="shared" si="16"/>
        <v>1441|1440011|115|2025|24891606649|3611|5000</v>
      </c>
      <c r="B76" s="55" t="str">
        <f t="shared" si="17"/>
        <v>1441|1440011|115|2025|2178</v>
      </c>
      <c r="C76" s="61" t="str">
        <f t="shared" si="18"/>
        <v>1440011|2178</v>
      </c>
      <c r="D76" s="31">
        <v>1441</v>
      </c>
      <c r="E76" s="31">
        <v>1440011</v>
      </c>
      <c r="F76" s="75" t="str">
        <f t="shared" si="19"/>
        <v>115/2025</v>
      </c>
      <c r="G76" s="77">
        <v>115</v>
      </c>
      <c r="H76" s="77">
        <v>2025</v>
      </c>
      <c r="I76" s="75" t="str">
        <f t="shared" si="20"/>
        <v>10.1</v>
      </c>
      <c r="J76" s="31">
        <v>10</v>
      </c>
      <c r="K76" s="31">
        <v>1</v>
      </c>
      <c r="L76" s="31">
        <v>24891606649</v>
      </c>
      <c r="M76" s="32" t="s">
        <v>181</v>
      </c>
      <c r="N76" s="31">
        <v>3611</v>
      </c>
      <c r="O76" s="32" t="s">
        <v>132</v>
      </c>
      <c r="P76" s="18">
        <v>45754</v>
      </c>
      <c r="Q76" s="31">
        <v>3</v>
      </c>
      <c r="R76" s="33">
        <v>5000</v>
      </c>
      <c r="S76" s="33">
        <v>0</v>
      </c>
      <c r="T76" s="33">
        <v>0</v>
      </c>
      <c r="U76" s="72">
        <f t="shared" si="21"/>
        <v>5000</v>
      </c>
      <c r="V76" s="18">
        <f>IF(X76&lt;&gt;"Liquidação Cancelada",VLOOKUP(B76,'BASE DE DADOS OPS'!$B$4:$P$9650,10,FALSE),"Liquidação Cancelada")</f>
        <v>45755</v>
      </c>
      <c r="W76" s="35">
        <f t="shared" si="22"/>
        <v>1</v>
      </c>
      <c r="X76" s="31">
        <f>VLOOKUP(A76,'BASE DE DADOS OPS'!$A$4:$P$9650,12,FALSE)</f>
        <v>2178</v>
      </c>
      <c r="Y76" s="4">
        <f>IF(X76&lt;&gt;"Liquidação Cancelada",VLOOKUP(B76,'BASE DE DADOS OPS'!$B$5:$P$9635,12,FALSE),"Liquidação Cancelada")</f>
        <v>5000</v>
      </c>
      <c r="Z76" s="4">
        <f>IF(X76&lt;&gt;"Liquidação Cancelada",VLOOKUP(B76,'BASE DE DADOS OPS'!$B$5:$P$9635,14,FALSE),"Liquidação Cancelada")</f>
        <v>335.15</v>
      </c>
      <c r="AA76" s="4">
        <f>IF(X76&lt;&gt;"Liquidação Cancelada",VLOOKUP(B76,'BASE DE DADOS OPS'!$B$5:$P$9635,13,FALSE),"Liquidação Cancelada")</f>
        <v>4664.8500000000004</v>
      </c>
      <c r="AB76" s="4">
        <f t="shared" si="23"/>
        <v>4664.8500000000004</v>
      </c>
      <c r="AC76" s="3">
        <f t="shared" si="24"/>
        <v>0</v>
      </c>
      <c r="AD76" s="62"/>
    </row>
    <row r="77" spans="1:30" s="63" customFormat="1" ht="24.95" customHeight="1" x14ac:dyDescent="0.2">
      <c r="A77" s="55" t="str">
        <f t="shared" si="16"/>
        <v>1441|1440011|116|2025|21374872687|3611|7723,94</v>
      </c>
      <c r="B77" s="55" t="str">
        <f t="shared" si="17"/>
        <v>1441|1440011|116|2025|2181</v>
      </c>
      <c r="C77" s="61" t="str">
        <f t="shared" si="18"/>
        <v>1440011|2181</v>
      </c>
      <c r="D77" s="31">
        <v>1441</v>
      </c>
      <c r="E77" s="31">
        <v>1440011</v>
      </c>
      <c r="F77" s="75" t="str">
        <f t="shared" si="19"/>
        <v>116/2025</v>
      </c>
      <c r="G77" s="77">
        <v>116</v>
      </c>
      <c r="H77" s="77">
        <v>2025</v>
      </c>
      <c r="I77" s="75" t="str">
        <f t="shared" si="20"/>
        <v>10.1</v>
      </c>
      <c r="J77" s="31">
        <v>10</v>
      </c>
      <c r="K77" s="31">
        <v>1</v>
      </c>
      <c r="L77" s="31">
        <v>21374872687</v>
      </c>
      <c r="M77" s="32" t="s">
        <v>182</v>
      </c>
      <c r="N77" s="31">
        <v>3611</v>
      </c>
      <c r="O77" s="32" t="s">
        <v>132</v>
      </c>
      <c r="P77" s="18">
        <v>45754</v>
      </c>
      <c r="Q77" s="31">
        <v>3</v>
      </c>
      <c r="R77" s="33">
        <v>7723.94</v>
      </c>
      <c r="S77" s="33">
        <v>0</v>
      </c>
      <c r="T77" s="33">
        <v>0</v>
      </c>
      <c r="U77" s="72">
        <f t="shared" si="21"/>
        <v>7723.94</v>
      </c>
      <c r="V77" s="18">
        <f>IF(X77&lt;&gt;"Liquidação Cancelada",VLOOKUP(B77,'BASE DE DADOS OPS'!$B$4:$P$9650,10,FALSE),"Liquidação Cancelada")</f>
        <v>45755</v>
      </c>
      <c r="W77" s="35">
        <f t="shared" si="22"/>
        <v>1</v>
      </c>
      <c r="X77" s="31">
        <f>VLOOKUP(A77,'BASE DE DADOS OPS'!$A$4:$P$9650,12,FALSE)</f>
        <v>2181</v>
      </c>
      <c r="Y77" s="4">
        <f>IF(X77&lt;&gt;"Liquidação Cancelada",VLOOKUP(B77,'BASE DE DADOS OPS'!$B$5:$P$9635,12,FALSE),"Liquidação Cancelada")</f>
        <v>7723.9400000000005</v>
      </c>
      <c r="Z77" s="4">
        <f>IF(X77&lt;&gt;"Liquidação Cancelada",VLOOKUP(B77,'BASE DE DADOS OPS'!$B$5:$P$9635,14,FALSE),"Liquidação Cancelada")</f>
        <v>1072.76</v>
      </c>
      <c r="AA77" s="4">
        <f>IF(X77&lt;&gt;"Liquidação Cancelada",VLOOKUP(B77,'BASE DE DADOS OPS'!$B$5:$P$9635,13,FALSE),"Liquidação Cancelada")</f>
        <v>6651.18</v>
      </c>
      <c r="AB77" s="4">
        <f t="shared" si="23"/>
        <v>6651.18</v>
      </c>
      <c r="AC77" s="3">
        <f t="shared" si="24"/>
        <v>-9.0949470177292824E-13</v>
      </c>
      <c r="AD77" s="62"/>
    </row>
    <row r="78" spans="1:30" s="63" customFormat="1" ht="24.95" customHeight="1" x14ac:dyDescent="0.2">
      <c r="A78" s="55" t="str">
        <f t="shared" si="16"/>
        <v>1441|1440011|117|2025|64487796000131|3920|8931,71</v>
      </c>
      <c r="B78" s="55" t="str">
        <f t="shared" si="17"/>
        <v>1441|1440011|117|2025|2106</v>
      </c>
      <c r="C78" s="61" t="str">
        <f t="shared" si="18"/>
        <v>1440011|2106</v>
      </c>
      <c r="D78" s="31">
        <v>1441</v>
      </c>
      <c r="E78" s="31">
        <v>1440011</v>
      </c>
      <c r="F78" s="75" t="str">
        <f t="shared" si="19"/>
        <v>117/2025</v>
      </c>
      <c r="G78" s="77">
        <v>117</v>
      </c>
      <c r="H78" s="77">
        <v>2025</v>
      </c>
      <c r="I78" s="75" t="str">
        <f t="shared" si="20"/>
        <v>10.1</v>
      </c>
      <c r="J78" s="31">
        <v>10</v>
      </c>
      <c r="K78" s="31">
        <v>1</v>
      </c>
      <c r="L78" s="31">
        <v>64487796000131</v>
      </c>
      <c r="M78" s="32" t="s">
        <v>183</v>
      </c>
      <c r="N78" s="31">
        <v>3920</v>
      </c>
      <c r="O78" s="32" t="s">
        <v>132</v>
      </c>
      <c r="P78" s="18">
        <v>45754</v>
      </c>
      <c r="Q78" s="31">
        <v>3</v>
      </c>
      <c r="R78" s="33">
        <v>8931.7099999999991</v>
      </c>
      <c r="S78" s="33">
        <v>0</v>
      </c>
      <c r="T78" s="33">
        <v>0</v>
      </c>
      <c r="U78" s="72">
        <f t="shared" si="21"/>
        <v>8931.7099999999991</v>
      </c>
      <c r="V78" s="18">
        <f>IF(X78&lt;&gt;"Liquidação Cancelada",VLOOKUP(B78,'BASE DE DADOS OPS'!$B$4:$P$9650,10,FALSE),"Liquidação Cancelada")</f>
        <v>45754</v>
      </c>
      <c r="W78" s="35">
        <f t="shared" si="22"/>
        <v>0</v>
      </c>
      <c r="X78" s="31">
        <f>VLOOKUP(A78,'BASE DE DADOS OPS'!$A$4:$P$9650,12,FALSE)</f>
        <v>2106</v>
      </c>
      <c r="Y78" s="4">
        <f>IF(X78&lt;&gt;"Liquidação Cancelada",VLOOKUP(B78,'BASE DE DADOS OPS'!$B$5:$P$9635,12,FALSE),"Liquidação Cancelada")</f>
        <v>8931.7099999999991</v>
      </c>
      <c r="Z78" s="4">
        <f>IF(X78&lt;&gt;"Liquidação Cancelada",VLOOKUP(B78,'BASE DE DADOS OPS'!$B$5:$P$9635,14,FALSE),"Liquidação Cancelada")</f>
        <v>428.72</v>
      </c>
      <c r="AA78" s="4">
        <f>IF(X78&lt;&gt;"Liquidação Cancelada",VLOOKUP(B78,'BASE DE DADOS OPS'!$B$5:$P$9635,13,FALSE),"Liquidação Cancelada")</f>
        <v>8502.99</v>
      </c>
      <c r="AB78" s="4">
        <f t="shared" si="23"/>
        <v>8502.99</v>
      </c>
      <c r="AC78" s="3">
        <f t="shared" si="24"/>
        <v>0</v>
      </c>
      <c r="AD78" s="62"/>
    </row>
    <row r="79" spans="1:30" s="63" customFormat="1" ht="24.95" customHeight="1" x14ac:dyDescent="0.2">
      <c r="A79" s="55" t="str">
        <f t="shared" si="16"/>
        <v>1441|1440011|118|2025|82839425653|3611|12000</v>
      </c>
      <c r="B79" s="55" t="str">
        <f t="shared" si="17"/>
        <v>1441|1440011|118|2025|2183</v>
      </c>
      <c r="C79" s="61" t="str">
        <f t="shared" si="18"/>
        <v>1440011|2183</v>
      </c>
      <c r="D79" s="31">
        <v>1441</v>
      </c>
      <c r="E79" s="31">
        <v>1440011</v>
      </c>
      <c r="F79" s="75" t="str">
        <f t="shared" si="19"/>
        <v>118/2025</v>
      </c>
      <c r="G79" s="77">
        <v>118</v>
      </c>
      <c r="H79" s="77">
        <v>2025</v>
      </c>
      <c r="I79" s="75" t="str">
        <f t="shared" si="20"/>
        <v>10.1</v>
      </c>
      <c r="J79" s="31">
        <v>10</v>
      </c>
      <c r="K79" s="31">
        <v>1</v>
      </c>
      <c r="L79" s="31">
        <v>82839425653</v>
      </c>
      <c r="M79" s="32" t="s">
        <v>184</v>
      </c>
      <c r="N79" s="31">
        <v>3611</v>
      </c>
      <c r="O79" s="32" t="s">
        <v>132</v>
      </c>
      <c r="P79" s="18">
        <v>45754</v>
      </c>
      <c r="Q79" s="31">
        <v>3</v>
      </c>
      <c r="R79" s="33">
        <v>12000</v>
      </c>
      <c r="S79" s="33">
        <v>0</v>
      </c>
      <c r="T79" s="33">
        <v>0</v>
      </c>
      <c r="U79" s="72">
        <f t="shared" si="21"/>
        <v>12000</v>
      </c>
      <c r="V79" s="18">
        <f>IF(X79&lt;&gt;"Liquidação Cancelada",VLOOKUP(B79,'BASE DE DADOS OPS'!$B$4:$P$9650,10,FALSE),"Liquidação Cancelada")</f>
        <v>45755</v>
      </c>
      <c r="W79" s="35">
        <f t="shared" si="22"/>
        <v>1</v>
      </c>
      <c r="X79" s="31">
        <f>VLOOKUP(A79,'BASE DE DADOS OPS'!$A$4:$P$9650,12,FALSE)</f>
        <v>2183</v>
      </c>
      <c r="Y79" s="4">
        <f>IF(X79&lt;&gt;"Liquidação Cancelada",VLOOKUP(B79,'BASE DE DADOS OPS'!$B$5:$P$9635,12,FALSE),"Liquidação Cancelada")</f>
        <v>12000</v>
      </c>
      <c r="Z79" s="4">
        <f>IF(X79&lt;&gt;"Liquidação Cancelada",VLOOKUP(B79,'BASE DE DADOS OPS'!$B$5:$P$9635,14,FALSE),"Liquidação Cancelada")</f>
        <v>2248.6799999999998</v>
      </c>
      <c r="AA79" s="4">
        <f>IF(X79&lt;&gt;"Liquidação Cancelada",VLOOKUP(B79,'BASE DE DADOS OPS'!$B$5:$P$9635,13,FALSE),"Liquidação Cancelada")</f>
        <v>9751.32</v>
      </c>
      <c r="AB79" s="4">
        <f t="shared" si="23"/>
        <v>9751.32</v>
      </c>
      <c r="AC79" s="3">
        <f t="shared" si="24"/>
        <v>0</v>
      </c>
      <c r="AD79" s="62"/>
    </row>
    <row r="80" spans="1:30" s="63" customFormat="1" ht="24.95" customHeight="1" x14ac:dyDescent="0.2">
      <c r="A80" s="55" t="str">
        <f t="shared" si="16"/>
        <v>1441|1440011|119|2025|4928579895|3611|7274,79</v>
      </c>
      <c r="B80" s="55" t="str">
        <f t="shared" si="17"/>
        <v>1441|1440011|119|2025|2184</v>
      </c>
      <c r="C80" s="61" t="str">
        <f t="shared" si="18"/>
        <v>1440011|2184</v>
      </c>
      <c r="D80" s="31">
        <v>1441</v>
      </c>
      <c r="E80" s="31">
        <v>1440011</v>
      </c>
      <c r="F80" s="75" t="str">
        <f t="shared" si="19"/>
        <v>119/2025</v>
      </c>
      <c r="G80" s="77">
        <v>119</v>
      </c>
      <c r="H80" s="77">
        <v>2025</v>
      </c>
      <c r="I80" s="75" t="str">
        <f t="shared" si="20"/>
        <v>10.1</v>
      </c>
      <c r="J80" s="31">
        <v>10</v>
      </c>
      <c r="K80" s="31">
        <v>1</v>
      </c>
      <c r="L80" s="31">
        <v>4928579895</v>
      </c>
      <c r="M80" s="32" t="s">
        <v>185</v>
      </c>
      <c r="N80" s="31">
        <v>3611</v>
      </c>
      <c r="O80" s="32" t="s">
        <v>132</v>
      </c>
      <c r="P80" s="18">
        <v>45754</v>
      </c>
      <c r="Q80" s="31">
        <v>3</v>
      </c>
      <c r="R80" s="33">
        <v>7274.79</v>
      </c>
      <c r="S80" s="33">
        <v>0</v>
      </c>
      <c r="T80" s="33">
        <v>0</v>
      </c>
      <c r="U80" s="72">
        <f t="shared" si="21"/>
        <v>7274.79</v>
      </c>
      <c r="V80" s="18">
        <f>IF(X80&lt;&gt;"Liquidação Cancelada",VLOOKUP(B80,'BASE DE DADOS OPS'!$B$4:$P$9650,10,FALSE),"Liquidação Cancelada")</f>
        <v>45755</v>
      </c>
      <c r="W80" s="35">
        <f t="shared" si="22"/>
        <v>1</v>
      </c>
      <c r="X80" s="31">
        <f>VLOOKUP(A80,'BASE DE DADOS OPS'!$A$4:$P$9650,12,FALSE)</f>
        <v>2184</v>
      </c>
      <c r="Y80" s="4">
        <f>IF(X80&lt;&gt;"Liquidação Cancelada",VLOOKUP(B80,'BASE DE DADOS OPS'!$B$5:$P$9635,12,FALSE),"Liquidação Cancelada")</f>
        <v>7274.79</v>
      </c>
      <c r="Z80" s="4">
        <f>IF(X80&lt;&gt;"Liquidação Cancelada",VLOOKUP(B80,'BASE DE DADOS OPS'!$B$5:$P$9635,14,FALSE),"Liquidação Cancelada")</f>
        <v>949.24</v>
      </c>
      <c r="AA80" s="4">
        <f>IF(X80&lt;&gt;"Liquidação Cancelada",VLOOKUP(B80,'BASE DE DADOS OPS'!$B$5:$P$9635,13,FALSE),"Liquidação Cancelada")</f>
        <v>6325.55</v>
      </c>
      <c r="AB80" s="4">
        <f t="shared" si="23"/>
        <v>6325.55</v>
      </c>
      <c r="AC80" s="3">
        <f t="shared" si="24"/>
        <v>0</v>
      </c>
      <c r="AD80" s="62"/>
    </row>
    <row r="81" spans="1:30" s="63" customFormat="1" ht="24.95" customHeight="1" x14ac:dyDescent="0.2">
      <c r="A81" s="55" t="str">
        <f t="shared" si="16"/>
        <v>1441|1440011|120|2025|24596892687|3611|3622,87</v>
      </c>
      <c r="B81" s="55" t="str">
        <f t="shared" si="17"/>
        <v>1441|1440011|120|2025|2185</v>
      </c>
      <c r="C81" s="61" t="str">
        <f t="shared" si="18"/>
        <v>1440011|2185</v>
      </c>
      <c r="D81" s="31">
        <v>1441</v>
      </c>
      <c r="E81" s="31">
        <v>1440011</v>
      </c>
      <c r="F81" s="75" t="str">
        <f t="shared" si="19"/>
        <v>120/2025</v>
      </c>
      <c r="G81" s="77">
        <v>120</v>
      </c>
      <c r="H81" s="77">
        <v>2025</v>
      </c>
      <c r="I81" s="75" t="str">
        <f t="shared" si="20"/>
        <v>10.1</v>
      </c>
      <c r="J81" s="31">
        <v>10</v>
      </c>
      <c r="K81" s="31">
        <v>1</v>
      </c>
      <c r="L81" s="31">
        <v>24596892687</v>
      </c>
      <c r="M81" s="32" t="s">
        <v>186</v>
      </c>
      <c r="N81" s="31">
        <v>3611</v>
      </c>
      <c r="O81" s="32" t="s">
        <v>132</v>
      </c>
      <c r="P81" s="18">
        <v>45754</v>
      </c>
      <c r="Q81" s="31">
        <v>3</v>
      </c>
      <c r="R81" s="33">
        <v>3622.87</v>
      </c>
      <c r="S81" s="33">
        <v>0</v>
      </c>
      <c r="T81" s="33">
        <v>0</v>
      </c>
      <c r="U81" s="72">
        <f t="shared" si="21"/>
        <v>3622.87</v>
      </c>
      <c r="V81" s="18">
        <f>IF(X81&lt;&gt;"Liquidação Cancelada",VLOOKUP(B81,'BASE DE DADOS OPS'!$B$4:$P$9650,10,FALSE),"Liquidação Cancelada")</f>
        <v>45755</v>
      </c>
      <c r="W81" s="35">
        <f t="shared" si="22"/>
        <v>1</v>
      </c>
      <c r="X81" s="31">
        <f>VLOOKUP(A81,'BASE DE DADOS OPS'!$A$4:$P$9650,12,FALSE)</f>
        <v>2185</v>
      </c>
      <c r="Y81" s="4">
        <f>IF(X81&lt;&gt;"Liquidação Cancelada",VLOOKUP(B81,'BASE DE DADOS OPS'!$B$5:$P$9635,12,FALSE),"Liquidação Cancelada")</f>
        <v>3622.87</v>
      </c>
      <c r="Z81" s="4">
        <f>IF(X81&lt;&gt;"Liquidação Cancelada",VLOOKUP(B81,'BASE DE DADOS OPS'!$B$5:$P$9635,14,FALSE),"Liquidação Cancelada")</f>
        <v>77.27</v>
      </c>
      <c r="AA81" s="4">
        <f>IF(X81&lt;&gt;"Liquidação Cancelada",VLOOKUP(B81,'BASE DE DADOS OPS'!$B$5:$P$9635,13,FALSE),"Liquidação Cancelada")</f>
        <v>3545.6</v>
      </c>
      <c r="AB81" s="4">
        <f t="shared" si="23"/>
        <v>3545.6</v>
      </c>
      <c r="AC81" s="3">
        <f t="shared" si="24"/>
        <v>0</v>
      </c>
      <c r="AD81" s="62"/>
    </row>
    <row r="82" spans="1:30" s="63" customFormat="1" ht="24.95" customHeight="1" x14ac:dyDescent="0.2">
      <c r="A82" s="55" t="str">
        <f t="shared" si="16"/>
        <v>1441|1440011|121|2025|22884260000100|3921|10455,22</v>
      </c>
      <c r="B82" s="55" t="str">
        <f t="shared" si="17"/>
        <v>1441|1440011|121|2025|2245</v>
      </c>
      <c r="C82" s="61" t="str">
        <f t="shared" si="18"/>
        <v>1440011|2245</v>
      </c>
      <c r="D82" s="31">
        <v>1441</v>
      </c>
      <c r="E82" s="31">
        <v>1440011</v>
      </c>
      <c r="F82" s="75" t="str">
        <f t="shared" si="19"/>
        <v>121/2025</v>
      </c>
      <c r="G82" s="77">
        <v>121</v>
      </c>
      <c r="H82" s="77">
        <v>2025</v>
      </c>
      <c r="I82" s="75" t="str">
        <f t="shared" si="20"/>
        <v>10.1</v>
      </c>
      <c r="J82" s="31">
        <v>10</v>
      </c>
      <c r="K82" s="31">
        <v>1</v>
      </c>
      <c r="L82" s="31">
        <v>22884260000100</v>
      </c>
      <c r="M82" s="32" t="s">
        <v>129</v>
      </c>
      <c r="N82" s="31">
        <v>3921</v>
      </c>
      <c r="O82" s="32" t="s">
        <v>130</v>
      </c>
      <c r="P82" s="18">
        <v>45755</v>
      </c>
      <c r="Q82" s="31">
        <v>3</v>
      </c>
      <c r="R82" s="33">
        <v>11005.5</v>
      </c>
      <c r="S82" s="33">
        <v>550.28</v>
      </c>
      <c r="T82" s="33">
        <v>0</v>
      </c>
      <c r="U82" s="72">
        <f t="shared" si="21"/>
        <v>10455.219999999999</v>
      </c>
      <c r="V82" s="18">
        <f>IF(X82&lt;&gt;"Liquidação Cancelada",VLOOKUP(B82,'BASE DE DADOS OPS'!$B$4:$P$9650,10,FALSE),"Liquidação Cancelada")</f>
        <v>45756</v>
      </c>
      <c r="W82" s="35">
        <f t="shared" si="22"/>
        <v>1</v>
      </c>
      <c r="X82" s="31">
        <f>VLOOKUP(A82,'BASE DE DADOS OPS'!$A$4:$P$9650,12,FALSE)</f>
        <v>2245</v>
      </c>
      <c r="Y82" s="4">
        <f>IF(X82&lt;&gt;"Liquidação Cancelada",VLOOKUP(B82,'BASE DE DADOS OPS'!$B$5:$P$9635,12,FALSE),"Liquidação Cancelada")</f>
        <v>10455.219999999999</v>
      </c>
      <c r="Z82" s="4">
        <f>IF(X82&lt;&gt;"Liquidação Cancelada",VLOOKUP(B82,'BASE DE DADOS OPS'!$B$5:$P$9635,14,FALSE),"Liquidação Cancelada")</f>
        <v>0</v>
      </c>
      <c r="AA82" s="4">
        <f>IF(X82&lt;&gt;"Liquidação Cancelada",VLOOKUP(B82,'BASE DE DADOS OPS'!$B$5:$P$9635,13,FALSE),"Liquidação Cancelada")</f>
        <v>10455.219999999999</v>
      </c>
      <c r="AB82" s="4">
        <f t="shared" si="23"/>
        <v>10455.219999999999</v>
      </c>
      <c r="AC82" s="3">
        <f t="shared" si="24"/>
        <v>0</v>
      </c>
      <c r="AD82" s="62"/>
    </row>
    <row r="83" spans="1:30" s="63" customFormat="1" ht="24.95" customHeight="1" x14ac:dyDescent="0.2">
      <c r="A83" s="55" t="str">
        <f t="shared" si="16"/>
        <v>1441|1440011|122|2025|86784552687|3611|5129,12</v>
      </c>
      <c r="B83" s="55" t="str">
        <f t="shared" si="17"/>
        <v>1441|1440011|122|2025|2186</v>
      </c>
      <c r="C83" s="61" t="str">
        <f t="shared" si="18"/>
        <v>1440011|2186</v>
      </c>
      <c r="D83" s="31">
        <v>1441</v>
      </c>
      <c r="E83" s="31">
        <v>1440011</v>
      </c>
      <c r="F83" s="75" t="str">
        <f t="shared" si="19"/>
        <v>122/2025</v>
      </c>
      <c r="G83" s="77">
        <v>122</v>
      </c>
      <c r="H83" s="77">
        <v>2025</v>
      </c>
      <c r="I83" s="75" t="str">
        <f t="shared" si="20"/>
        <v>10.1</v>
      </c>
      <c r="J83" s="31">
        <v>10</v>
      </c>
      <c r="K83" s="31">
        <v>1</v>
      </c>
      <c r="L83" s="31">
        <v>86784552687</v>
      </c>
      <c r="M83" s="32" t="s">
        <v>187</v>
      </c>
      <c r="N83" s="31">
        <v>3611</v>
      </c>
      <c r="O83" s="32" t="s">
        <v>132</v>
      </c>
      <c r="P83" s="18">
        <v>45754</v>
      </c>
      <c r="Q83" s="31">
        <v>3</v>
      </c>
      <c r="R83" s="33">
        <v>5129.12</v>
      </c>
      <c r="S83" s="33">
        <v>0</v>
      </c>
      <c r="T83" s="33">
        <v>0</v>
      </c>
      <c r="U83" s="72">
        <f t="shared" si="21"/>
        <v>5129.12</v>
      </c>
      <c r="V83" s="18">
        <f>IF(X83&lt;&gt;"Liquidação Cancelada",VLOOKUP(B83,'BASE DE DADOS OPS'!$B$4:$P$9650,10,FALSE),"Liquidação Cancelada")</f>
        <v>45755</v>
      </c>
      <c r="W83" s="35">
        <f t="shared" si="22"/>
        <v>1</v>
      </c>
      <c r="X83" s="31">
        <f>VLOOKUP(A83,'BASE DE DADOS OPS'!$A$4:$P$9650,12,FALSE)</f>
        <v>2186</v>
      </c>
      <c r="Y83" s="4">
        <f>IF(X83&lt;&gt;"Liquidação Cancelada",VLOOKUP(B83,'BASE DE DADOS OPS'!$B$5:$P$9635,12,FALSE),"Liquidação Cancelada")</f>
        <v>5129.12</v>
      </c>
      <c r="Z83" s="4">
        <f>IF(X83&lt;&gt;"Liquidação Cancelada",VLOOKUP(B83,'BASE DE DADOS OPS'!$B$5:$P$9635,14,FALSE),"Liquidação Cancelada")</f>
        <v>364.2</v>
      </c>
      <c r="AA83" s="4">
        <f>IF(X83&lt;&gt;"Liquidação Cancelada",VLOOKUP(B83,'BASE DE DADOS OPS'!$B$5:$P$9635,13,FALSE),"Liquidação Cancelada")</f>
        <v>4764.92</v>
      </c>
      <c r="AB83" s="4">
        <f t="shared" si="23"/>
        <v>4764.92</v>
      </c>
      <c r="AC83" s="3">
        <f t="shared" si="24"/>
        <v>0</v>
      </c>
      <c r="AD83" s="62"/>
    </row>
    <row r="84" spans="1:30" s="63" customFormat="1" ht="24.95" customHeight="1" x14ac:dyDescent="0.2">
      <c r="A84" s="55" t="str">
        <f t="shared" si="16"/>
        <v>1441|1440011|123|2025|22884260000100|3921|24580,59</v>
      </c>
      <c r="B84" s="55" t="str">
        <f t="shared" si="17"/>
        <v>1441|1440011|123|2025|2247</v>
      </c>
      <c r="C84" s="61" t="str">
        <f t="shared" si="18"/>
        <v>1440011|2247</v>
      </c>
      <c r="D84" s="31">
        <v>1441</v>
      </c>
      <c r="E84" s="31">
        <v>1440011</v>
      </c>
      <c r="F84" s="75" t="str">
        <f t="shared" si="19"/>
        <v>123/2025</v>
      </c>
      <c r="G84" s="77">
        <v>123</v>
      </c>
      <c r="H84" s="77">
        <v>2025</v>
      </c>
      <c r="I84" s="75" t="str">
        <f t="shared" si="20"/>
        <v>10.1</v>
      </c>
      <c r="J84" s="31">
        <v>10</v>
      </c>
      <c r="K84" s="31">
        <v>1</v>
      </c>
      <c r="L84" s="31">
        <v>22884260000100</v>
      </c>
      <c r="M84" s="32" t="s">
        <v>129</v>
      </c>
      <c r="N84" s="31">
        <v>3921</v>
      </c>
      <c r="O84" s="32" t="s">
        <v>130</v>
      </c>
      <c r="P84" s="18">
        <v>45755</v>
      </c>
      <c r="Q84" s="31" t="s">
        <v>473</v>
      </c>
      <c r="R84" s="33">
        <f>25874.31+1293.72</f>
        <v>27168.030000000002</v>
      </c>
      <c r="S84" s="33">
        <v>1293.72</v>
      </c>
      <c r="T84" s="33">
        <v>1293.72</v>
      </c>
      <c r="U84" s="72">
        <f t="shared" si="21"/>
        <v>24580.59</v>
      </c>
      <c r="V84" s="18">
        <f>IF(X84&lt;&gt;"Liquidação Cancelada",VLOOKUP(B84,'BASE DE DADOS OPS'!$B$4:$P$9650,10,FALSE),"Liquidação Cancelada")</f>
        <v>45756</v>
      </c>
      <c r="W84" s="35">
        <f t="shared" si="22"/>
        <v>1</v>
      </c>
      <c r="X84" s="31">
        <f>VLOOKUP(A84,'BASE DE DADOS OPS'!$A$4:$P$9650,12,FALSE)</f>
        <v>2247</v>
      </c>
      <c r="Y84" s="4">
        <f>IF(X84&lt;&gt;"Liquidação Cancelada",VLOOKUP(B84,'BASE DE DADOS OPS'!$B$5:$P$9635,12,FALSE),"Liquidação Cancelada")</f>
        <v>24580.59</v>
      </c>
      <c r="Z84" s="4">
        <f>IF(X84&lt;&gt;"Liquidação Cancelada",VLOOKUP(B84,'BASE DE DADOS OPS'!$B$5:$P$9635,14,FALSE),"Liquidação Cancelada")</f>
        <v>0</v>
      </c>
      <c r="AA84" s="4">
        <f>IF(X84&lt;&gt;"Liquidação Cancelada",VLOOKUP(B84,'BASE DE DADOS OPS'!$B$5:$P$9635,13,FALSE),"Liquidação Cancelada")</f>
        <v>24580.59</v>
      </c>
      <c r="AB84" s="4">
        <f t="shared" si="23"/>
        <v>24580.59</v>
      </c>
      <c r="AC84" s="3">
        <f t="shared" si="24"/>
        <v>0</v>
      </c>
      <c r="AD84" s="62" t="s">
        <v>474</v>
      </c>
    </row>
    <row r="85" spans="1:30" s="63" customFormat="1" ht="24.95" customHeight="1" x14ac:dyDescent="0.2">
      <c r="A85" s="55" t="str">
        <f t="shared" si="16"/>
        <v>1441|1440011|124|2025|10212674650|3611|3800</v>
      </c>
      <c r="B85" s="55" t="str">
        <f t="shared" si="17"/>
        <v>1441|1440011|124|2025|2190</v>
      </c>
      <c r="C85" s="61" t="str">
        <f t="shared" si="18"/>
        <v>1440011|2190</v>
      </c>
      <c r="D85" s="31">
        <v>1441</v>
      </c>
      <c r="E85" s="31">
        <v>1440011</v>
      </c>
      <c r="F85" s="75" t="str">
        <f t="shared" si="19"/>
        <v>124/2025</v>
      </c>
      <c r="G85" s="77">
        <v>124</v>
      </c>
      <c r="H85" s="77">
        <v>2025</v>
      </c>
      <c r="I85" s="75" t="str">
        <f t="shared" si="20"/>
        <v>10.1</v>
      </c>
      <c r="J85" s="31">
        <v>10</v>
      </c>
      <c r="K85" s="31">
        <v>1</v>
      </c>
      <c r="L85" s="31">
        <v>10212674650</v>
      </c>
      <c r="M85" s="32" t="s">
        <v>189</v>
      </c>
      <c r="N85" s="31">
        <v>3611</v>
      </c>
      <c r="O85" s="32" t="s">
        <v>132</v>
      </c>
      <c r="P85" s="18">
        <v>45754</v>
      </c>
      <c r="Q85" s="31">
        <v>3</v>
      </c>
      <c r="R85" s="33">
        <v>3800</v>
      </c>
      <c r="S85" s="33">
        <v>0</v>
      </c>
      <c r="T85" s="33">
        <v>0</v>
      </c>
      <c r="U85" s="72">
        <f t="shared" si="21"/>
        <v>3800</v>
      </c>
      <c r="V85" s="18">
        <f>IF(X85&lt;&gt;"Liquidação Cancelada",VLOOKUP(B85,'BASE DE DADOS OPS'!$B$4:$P$9650,10,FALSE),"Liquidação Cancelada")</f>
        <v>45755</v>
      </c>
      <c r="W85" s="35">
        <f t="shared" si="22"/>
        <v>1</v>
      </c>
      <c r="X85" s="31">
        <f>VLOOKUP(A85,'BASE DE DADOS OPS'!$A$4:$P$9650,12,FALSE)</f>
        <v>2190</v>
      </c>
      <c r="Y85" s="4">
        <f>IF(X85&lt;&gt;"Liquidação Cancelada",VLOOKUP(B85,'BASE DE DADOS OPS'!$B$5:$P$9635,12,FALSE),"Liquidação Cancelada")</f>
        <v>3800</v>
      </c>
      <c r="Z85" s="4">
        <f>IF(X85&lt;&gt;"Liquidação Cancelada",VLOOKUP(B85,'BASE DE DADOS OPS'!$B$5:$P$9635,14,FALSE),"Liquidação Cancelada")</f>
        <v>103.84</v>
      </c>
      <c r="AA85" s="4">
        <f>IF(X85&lt;&gt;"Liquidação Cancelada",VLOOKUP(B85,'BASE DE DADOS OPS'!$B$5:$P$9635,13,FALSE),"Liquidação Cancelada")</f>
        <v>3696.16</v>
      </c>
      <c r="AB85" s="4">
        <f t="shared" si="23"/>
        <v>3696.16</v>
      </c>
      <c r="AC85" s="3">
        <f t="shared" si="24"/>
        <v>0</v>
      </c>
      <c r="AD85" s="62"/>
    </row>
    <row r="86" spans="1:30" s="63" customFormat="1" ht="24.95" customHeight="1" x14ac:dyDescent="0.2">
      <c r="A86" s="55" t="str">
        <f t="shared" si="16"/>
        <v>1441|1440011|125|2025|62297406649|3611|1859,17</v>
      </c>
      <c r="B86" s="55" t="str">
        <f t="shared" si="17"/>
        <v>1441|1440011|125|2025|2191</v>
      </c>
      <c r="C86" s="61" t="str">
        <f t="shared" si="18"/>
        <v>1440011|2191</v>
      </c>
      <c r="D86" s="31">
        <v>1441</v>
      </c>
      <c r="E86" s="31">
        <v>1440011</v>
      </c>
      <c r="F86" s="75" t="str">
        <f t="shared" si="19"/>
        <v>125/2025</v>
      </c>
      <c r="G86" s="77">
        <v>125</v>
      </c>
      <c r="H86" s="77">
        <v>2025</v>
      </c>
      <c r="I86" s="75" t="str">
        <f t="shared" si="20"/>
        <v>10.1</v>
      </c>
      <c r="J86" s="31">
        <v>10</v>
      </c>
      <c r="K86" s="31">
        <v>1</v>
      </c>
      <c r="L86" s="31">
        <v>62297406649</v>
      </c>
      <c r="M86" s="32" t="s">
        <v>190</v>
      </c>
      <c r="N86" s="31">
        <v>3611</v>
      </c>
      <c r="O86" s="32" t="s">
        <v>132</v>
      </c>
      <c r="P86" s="18">
        <v>45754</v>
      </c>
      <c r="Q86" s="31">
        <v>3</v>
      </c>
      <c r="R86" s="33">
        <v>1859.17</v>
      </c>
      <c r="S86" s="33">
        <v>0</v>
      </c>
      <c r="T86" s="33">
        <v>0</v>
      </c>
      <c r="U86" s="72">
        <f t="shared" si="21"/>
        <v>1859.17</v>
      </c>
      <c r="V86" s="18">
        <f>IF(X86&lt;&gt;"Liquidação Cancelada",VLOOKUP(B86,'BASE DE DADOS OPS'!$B$4:$P$9650,10,FALSE),"Liquidação Cancelada")</f>
        <v>45755</v>
      </c>
      <c r="W86" s="35">
        <f t="shared" si="22"/>
        <v>1</v>
      </c>
      <c r="X86" s="31">
        <f>VLOOKUP(A86,'BASE DE DADOS OPS'!$A$4:$P$9650,12,FALSE)</f>
        <v>2191</v>
      </c>
      <c r="Y86" s="4">
        <f>IF(X86&lt;&gt;"Liquidação Cancelada",VLOOKUP(B86,'BASE DE DADOS OPS'!$B$5:$P$9635,12,FALSE),"Liquidação Cancelada")</f>
        <v>1859.17</v>
      </c>
      <c r="Z86" s="4">
        <f>IF(X86&lt;&gt;"Liquidação Cancelada",VLOOKUP(B86,'BASE DE DADOS OPS'!$B$5:$P$9635,14,FALSE),"Liquidação Cancelada")</f>
        <v>0</v>
      </c>
      <c r="AA86" s="4">
        <f>IF(X86&lt;&gt;"Liquidação Cancelada",VLOOKUP(B86,'BASE DE DADOS OPS'!$B$5:$P$9635,13,FALSE),"Liquidação Cancelada")</f>
        <v>1859.17</v>
      </c>
      <c r="AB86" s="4">
        <f t="shared" si="23"/>
        <v>1859.17</v>
      </c>
      <c r="AC86" s="3">
        <f t="shared" si="24"/>
        <v>0</v>
      </c>
      <c r="AD86" s="62"/>
    </row>
    <row r="87" spans="1:30" s="63" customFormat="1" ht="24.95" customHeight="1" x14ac:dyDescent="0.2">
      <c r="A87" s="55" t="str">
        <f t="shared" si="16"/>
        <v>1441|1440011|126|2025|7346478000117|3921|35951,76</v>
      </c>
      <c r="B87" s="55" t="str">
        <f t="shared" si="17"/>
        <v>1441|1440011|126|2025|2283</v>
      </c>
      <c r="C87" s="61" t="str">
        <f t="shared" si="18"/>
        <v>1440011|2283</v>
      </c>
      <c r="D87" s="31">
        <v>1441</v>
      </c>
      <c r="E87" s="31">
        <v>1440011</v>
      </c>
      <c r="F87" s="75" t="str">
        <f t="shared" si="19"/>
        <v>126/2025</v>
      </c>
      <c r="G87" s="77">
        <v>126</v>
      </c>
      <c r="H87" s="77">
        <v>2025</v>
      </c>
      <c r="I87" s="75" t="str">
        <f t="shared" si="20"/>
        <v>10.1</v>
      </c>
      <c r="J87" s="31">
        <v>10</v>
      </c>
      <c r="K87" s="31">
        <v>1</v>
      </c>
      <c r="L87" s="31">
        <v>7346478000117</v>
      </c>
      <c r="M87" s="32" t="s">
        <v>191</v>
      </c>
      <c r="N87" s="31">
        <v>3921</v>
      </c>
      <c r="O87" s="32" t="s">
        <v>130</v>
      </c>
      <c r="P87" s="18">
        <v>45756</v>
      </c>
      <c r="Q87" s="31">
        <v>3</v>
      </c>
      <c r="R87" s="33">
        <v>35951.760000000002</v>
      </c>
      <c r="S87" s="33">
        <v>0</v>
      </c>
      <c r="T87" s="33">
        <v>0</v>
      </c>
      <c r="U87" s="72">
        <f t="shared" si="21"/>
        <v>35951.760000000002</v>
      </c>
      <c r="V87" s="18">
        <f>IF(X87&lt;&gt;"Liquidação Cancelada",VLOOKUP(B87,'BASE DE DADOS OPS'!$B$4:$P$9650,10,FALSE),"Liquidação Cancelada")</f>
        <v>45757</v>
      </c>
      <c r="W87" s="35">
        <f t="shared" si="22"/>
        <v>1</v>
      </c>
      <c r="X87" s="31">
        <f>VLOOKUP(A87,'BASE DE DADOS OPS'!$A$4:$P$9650,12,FALSE)</f>
        <v>2283</v>
      </c>
      <c r="Y87" s="4">
        <f>IF(X87&lt;&gt;"Liquidação Cancelada",VLOOKUP(B87,'BASE DE DADOS OPS'!$B$5:$P$9635,12,FALSE),"Liquidação Cancelada")</f>
        <v>35951.760000000002</v>
      </c>
      <c r="Z87" s="4">
        <f>IF(X87&lt;&gt;"Liquidação Cancelada",VLOOKUP(B87,'BASE DE DADOS OPS'!$B$5:$P$9635,14,FALSE),"Liquidação Cancelada")</f>
        <v>1725.68</v>
      </c>
      <c r="AA87" s="4">
        <f>IF(X87&lt;&gt;"Liquidação Cancelada",VLOOKUP(B87,'BASE DE DADOS OPS'!$B$5:$P$9635,13,FALSE),"Liquidação Cancelada")</f>
        <v>34226.080000000002</v>
      </c>
      <c r="AB87" s="4">
        <f t="shared" si="23"/>
        <v>34226.080000000002</v>
      </c>
      <c r="AC87" s="3">
        <f t="shared" si="24"/>
        <v>0</v>
      </c>
      <c r="AD87" s="62"/>
    </row>
    <row r="88" spans="1:30" s="63" customFormat="1" ht="24.95" customHeight="1" x14ac:dyDescent="0.2">
      <c r="A88" s="55" t="str">
        <f t="shared" si="16"/>
        <v>1441|1440011|127|2025|98321560687|3611|3300</v>
      </c>
      <c r="B88" s="55" t="str">
        <f t="shared" si="17"/>
        <v>1441|1440011|127|2025|2192</v>
      </c>
      <c r="C88" s="61" t="str">
        <f t="shared" si="18"/>
        <v>1440011|2192</v>
      </c>
      <c r="D88" s="31">
        <v>1441</v>
      </c>
      <c r="E88" s="31">
        <v>1440011</v>
      </c>
      <c r="F88" s="75" t="str">
        <f t="shared" si="19"/>
        <v>127/2025</v>
      </c>
      <c r="G88" s="77">
        <v>127</v>
      </c>
      <c r="H88" s="77">
        <v>2025</v>
      </c>
      <c r="I88" s="75" t="str">
        <f t="shared" si="20"/>
        <v>10.1</v>
      </c>
      <c r="J88" s="31">
        <v>10</v>
      </c>
      <c r="K88" s="31">
        <v>1</v>
      </c>
      <c r="L88" s="31">
        <v>98321560687</v>
      </c>
      <c r="M88" s="32" t="s">
        <v>192</v>
      </c>
      <c r="N88" s="31">
        <v>3611</v>
      </c>
      <c r="O88" s="32" t="s">
        <v>132</v>
      </c>
      <c r="P88" s="18">
        <v>45754</v>
      </c>
      <c r="Q88" s="31">
        <v>3</v>
      </c>
      <c r="R88" s="33">
        <v>3300</v>
      </c>
      <c r="S88" s="33">
        <v>0</v>
      </c>
      <c r="T88" s="33">
        <v>0</v>
      </c>
      <c r="U88" s="72">
        <f t="shared" si="21"/>
        <v>3300</v>
      </c>
      <c r="V88" s="18">
        <f>IF(X88&lt;&gt;"Liquidação Cancelada",VLOOKUP(B88,'BASE DE DADOS OPS'!$B$4:$P$9650,10,FALSE),"Liquidação Cancelada")</f>
        <v>45755</v>
      </c>
      <c r="W88" s="35">
        <f t="shared" si="22"/>
        <v>1</v>
      </c>
      <c r="X88" s="31">
        <f>VLOOKUP(A88,'BASE DE DADOS OPS'!$A$4:$P$9650,12,FALSE)</f>
        <v>2192</v>
      </c>
      <c r="Y88" s="4">
        <f>IF(X88&lt;&gt;"Liquidação Cancelada",VLOOKUP(B88,'BASE DE DADOS OPS'!$B$5:$P$9635,12,FALSE),"Liquidação Cancelada")</f>
        <v>3300</v>
      </c>
      <c r="Z88" s="4">
        <f>IF(X88&lt;&gt;"Liquidação Cancelada",VLOOKUP(B88,'BASE DE DADOS OPS'!$B$5:$P$9635,14,FALSE),"Liquidação Cancelada")</f>
        <v>35.700000000000003</v>
      </c>
      <c r="AA88" s="4">
        <f>IF(X88&lt;&gt;"Liquidação Cancelada",VLOOKUP(B88,'BASE DE DADOS OPS'!$B$5:$P$9635,13,FALSE),"Liquidação Cancelada")</f>
        <v>3264.3</v>
      </c>
      <c r="AB88" s="4">
        <f t="shared" si="23"/>
        <v>3264.3</v>
      </c>
      <c r="AC88" s="3">
        <f t="shared" si="24"/>
        <v>0</v>
      </c>
      <c r="AD88" s="62"/>
    </row>
    <row r="89" spans="1:30" s="63" customFormat="1" ht="24.95" customHeight="1" x14ac:dyDescent="0.2">
      <c r="A89" s="55" t="str">
        <f t="shared" si="16"/>
        <v>1441|1440011|128|2025|56653212653|3611|1999,27</v>
      </c>
      <c r="B89" s="55" t="str">
        <f t="shared" si="17"/>
        <v>1441|1440011|128|2025|2193</v>
      </c>
      <c r="C89" s="61" t="str">
        <f t="shared" si="18"/>
        <v>1440011|2193</v>
      </c>
      <c r="D89" s="31">
        <v>1441</v>
      </c>
      <c r="E89" s="31">
        <v>1440011</v>
      </c>
      <c r="F89" s="75" t="str">
        <f t="shared" si="19"/>
        <v>128/2025</v>
      </c>
      <c r="G89" s="77">
        <v>128</v>
      </c>
      <c r="H89" s="77">
        <v>2025</v>
      </c>
      <c r="I89" s="75" t="str">
        <f t="shared" si="20"/>
        <v>10.1</v>
      </c>
      <c r="J89" s="31">
        <v>10</v>
      </c>
      <c r="K89" s="31">
        <v>1</v>
      </c>
      <c r="L89" s="31">
        <v>56653212653</v>
      </c>
      <c r="M89" s="32" t="s">
        <v>193</v>
      </c>
      <c r="N89" s="31">
        <v>3611</v>
      </c>
      <c r="O89" s="32" t="s">
        <v>132</v>
      </c>
      <c r="P89" s="18">
        <v>45754</v>
      </c>
      <c r="Q89" s="31">
        <v>3</v>
      </c>
      <c r="R89" s="33">
        <v>1999.27</v>
      </c>
      <c r="S89" s="33">
        <v>0</v>
      </c>
      <c r="T89" s="33">
        <v>0</v>
      </c>
      <c r="U89" s="72">
        <f t="shared" si="21"/>
        <v>1999.27</v>
      </c>
      <c r="V89" s="18">
        <f>IF(X89&lt;&gt;"Liquidação Cancelada",VLOOKUP(B89,'BASE DE DADOS OPS'!$B$4:$P$9650,10,FALSE),"Liquidação Cancelada")</f>
        <v>45755</v>
      </c>
      <c r="W89" s="35">
        <f t="shared" si="22"/>
        <v>1</v>
      </c>
      <c r="X89" s="31">
        <f>VLOOKUP(A89,'BASE DE DADOS OPS'!$A$4:$P$9650,12,FALSE)</f>
        <v>2193</v>
      </c>
      <c r="Y89" s="4">
        <f>IF(X89&lt;&gt;"Liquidação Cancelada",VLOOKUP(B89,'BASE DE DADOS OPS'!$B$5:$P$9635,12,FALSE),"Liquidação Cancelada")</f>
        <v>1999.27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1999.27</v>
      </c>
      <c r="AB89" s="4">
        <f t="shared" si="23"/>
        <v>1999.27</v>
      </c>
      <c r="AC89" s="3">
        <f t="shared" si="24"/>
        <v>0</v>
      </c>
      <c r="AD89" s="62"/>
    </row>
    <row r="90" spans="1:30" s="63" customFormat="1" ht="24.95" customHeight="1" x14ac:dyDescent="0.2">
      <c r="A90" s="55" t="str">
        <f t="shared" si="16"/>
        <v>1441|1440011|129|2025|9037150000144|3921|16857,05</v>
      </c>
      <c r="B90" s="55" t="str">
        <f t="shared" si="17"/>
        <v>1441|1440011|129|2025|2257</v>
      </c>
      <c r="C90" s="61" t="str">
        <f t="shared" si="18"/>
        <v>1440011|2257</v>
      </c>
      <c r="D90" s="31">
        <v>1441</v>
      </c>
      <c r="E90" s="31">
        <v>1440011</v>
      </c>
      <c r="F90" s="75" t="str">
        <f t="shared" si="19"/>
        <v>129/2025</v>
      </c>
      <c r="G90" s="77">
        <v>129</v>
      </c>
      <c r="H90" s="77">
        <v>2025</v>
      </c>
      <c r="I90" s="75" t="str">
        <f t="shared" si="20"/>
        <v>10.1</v>
      </c>
      <c r="J90" s="31">
        <v>10</v>
      </c>
      <c r="K90" s="31">
        <v>1</v>
      </c>
      <c r="L90" s="31">
        <v>9037150000144</v>
      </c>
      <c r="M90" s="32" t="s">
        <v>194</v>
      </c>
      <c r="N90" s="31">
        <v>3921</v>
      </c>
      <c r="O90" s="32" t="s">
        <v>130</v>
      </c>
      <c r="P90" s="18">
        <v>45755</v>
      </c>
      <c r="Q90" s="31">
        <v>3</v>
      </c>
      <c r="R90" s="33">
        <v>17324.82</v>
      </c>
      <c r="S90" s="33">
        <v>467.77</v>
      </c>
      <c r="T90" s="33">
        <v>0</v>
      </c>
      <c r="U90" s="72">
        <f t="shared" si="21"/>
        <v>16857.05</v>
      </c>
      <c r="V90" s="18">
        <f>IF(X90&lt;&gt;"Liquidação Cancelada",VLOOKUP(B90,'BASE DE DADOS OPS'!$B$4:$P$9650,10,FALSE),"Liquidação Cancelada")</f>
        <v>45757</v>
      </c>
      <c r="W90" s="35">
        <f t="shared" si="22"/>
        <v>2</v>
      </c>
      <c r="X90" s="31">
        <f>VLOOKUP(A90,'BASE DE DADOS OPS'!$A$4:$P$9650,12,FALSE)</f>
        <v>2257</v>
      </c>
      <c r="Y90" s="4">
        <f>IF(X90&lt;&gt;"Liquidação Cancelada",VLOOKUP(B90,'BASE DE DADOS OPS'!$B$5:$P$9635,12,FALSE),"Liquidação Cancelada")</f>
        <v>16857.05</v>
      </c>
      <c r="Z90" s="4">
        <f>IF(X90&lt;&gt;"Liquidação Cancelada",VLOOKUP(B90,'BASE DE DADOS OPS'!$B$5:$P$9635,14,FALSE),"Liquidação Cancelada")</f>
        <v>0</v>
      </c>
      <c r="AA90" s="4">
        <f>IF(X90&lt;&gt;"Liquidação Cancelada",VLOOKUP(B90,'BASE DE DADOS OPS'!$B$5:$P$9635,13,FALSE),"Liquidação Cancelada")</f>
        <v>16857.05</v>
      </c>
      <c r="AB90" s="4">
        <f t="shared" si="23"/>
        <v>16857.05</v>
      </c>
      <c r="AC90" s="3">
        <f t="shared" si="24"/>
        <v>0</v>
      </c>
      <c r="AD90" s="62"/>
    </row>
    <row r="91" spans="1:30" s="63" customFormat="1" ht="24.95" customHeight="1" x14ac:dyDescent="0.2">
      <c r="A91" s="55" t="str">
        <f t="shared" si="16"/>
        <v>1441|1440011|130|2025|59424451687|3611|3094,88</v>
      </c>
      <c r="B91" s="55" t="str">
        <f t="shared" si="17"/>
        <v>1441|1440011|130|2025|2203</v>
      </c>
      <c r="C91" s="61" t="str">
        <f t="shared" si="18"/>
        <v>1440011|2203</v>
      </c>
      <c r="D91" s="31">
        <v>1441</v>
      </c>
      <c r="E91" s="31">
        <v>1440011</v>
      </c>
      <c r="F91" s="75" t="str">
        <f t="shared" si="19"/>
        <v>130/2025</v>
      </c>
      <c r="G91" s="77">
        <v>130</v>
      </c>
      <c r="H91" s="77">
        <v>2025</v>
      </c>
      <c r="I91" s="75" t="str">
        <f t="shared" si="20"/>
        <v>10.1</v>
      </c>
      <c r="J91" s="31">
        <v>10</v>
      </c>
      <c r="K91" s="31">
        <v>1</v>
      </c>
      <c r="L91" s="31">
        <v>59424451687</v>
      </c>
      <c r="M91" s="32" t="s">
        <v>195</v>
      </c>
      <c r="N91" s="31">
        <v>3611</v>
      </c>
      <c r="O91" s="32" t="s">
        <v>132</v>
      </c>
      <c r="P91" s="18">
        <v>45755</v>
      </c>
      <c r="Q91" s="31">
        <v>3</v>
      </c>
      <c r="R91" s="33">
        <v>3094.88</v>
      </c>
      <c r="S91" s="33">
        <v>0</v>
      </c>
      <c r="T91" s="33">
        <v>0</v>
      </c>
      <c r="U91" s="72">
        <f t="shared" si="21"/>
        <v>3094.88</v>
      </c>
      <c r="V91" s="18">
        <f>IF(X91&lt;&gt;"Liquidação Cancelada",VLOOKUP(B91,'BASE DE DADOS OPS'!$B$4:$P$9650,10,FALSE),"Liquidação Cancelada")</f>
        <v>45756</v>
      </c>
      <c r="W91" s="35">
        <f t="shared" si="22"/>
        <v>1</v>
      </c>
      <c r="X91" s="31">
        <f>VLOOKUP(A91,'BASE DE DADOS OPS'!$A$4:$P$9650,12,FALSE)</f>
        <v>2203</v>
      </c>
      <c r="Y91" s="4">
        <f>IF(X91&lt;&gt;"Liquidação Cancelada",VLOOKUP(B91,'BASE DE DADOS OPS'!$B$5:$P$9635,12,FALSE),"Liquidação Cancelada")</f>
        <v>3094.88</v>
      </c>
      <c r="Z91" s="4">
        <f>IF(X91&lt;&gt;"Liquidação Cancelada",VLOOKUP(B91,'BASE DE DADOS OPS'!$B$5:$P$9635,14,FALSE),"Liquidação Cancelada")</f>
        <v>20.309999999999999</v>
      </c>
      <c r="AA91" s="4">
        <f>IF(X91&lt;&gt;"Liquidação Cancelada",VLOOKUP(B91,'BASE DE DADOS OPS'!$B$5:$P$9635,13,FALSE),"Liquidação Cancelada")</f>
        <v>3074.57</v>
      </c>
      <c r="AB91" s="4">
        <f t="shared" si="23"/>
        <v>3074.57</v>
      </c>
      <c r="AC91" s="3">
        <f t="shared" si="24"/>
        <v>0</v>
      </c>
      <c r="AD91" s="62"/>
    </row>
    <row r="92" spans="1:30" s="63" customFormat="1" ht="24.95" customHeight="1" x14ac:dyDescent="0.2">
      <c r="A92" s="55" t="str">
        <f t="shared" si="16"/>
        <v>1441|1440011|131|2025|10426962000160|3921|14779,55</v>
      </c>
      <c r="B92" s="55" t="str">
        <f t="shared" si="17"/>
        <v>1441|1440011|131|2025|2255</v>
      </c>
      <c r="C92" s="61" t="str">
        <f t="shared" si="18"/>
        <v>1440011|2255</v>
      </c>
      <c r="D92" s="31">
        <v>1441</v>
      </c>
      <c r="E92" s="31">
        <v>1440011</v>
      </c>
      <c r="F92" s="75" t="str">
        <f t="shared" si="19"/>
        <v>131/2025</v>
      </c>
      <c r="G92" s="77">
        <v>131</v>
      </c>
      <c r="H92" s="77">
        <v>2025</v>
      </c>
      <c r="I92" s="75" t="str">
        <f t="shared" si="20"/>
        <v>10.1</v>
      </c>
      <c r="J92" s="31">
        <v>10</v>
      </c>
      <c r="K92" s="31">
        <v>1</v>
      </c>
      <c r="L92" s="31">
        <v>10426962000160</v>
      </c>
      <c r="M92" s="32" t="s">
        <v>196</v>
      </c>
      <c r="N92" s="31">
        <v>3921</v>
      </c>
      <c r="O92" s="32" t="s">
        <v>130</v>
      </c>
      <c r="P92" s="18">
        <v>45755</v>
      </c>
      <c r="Q92" s="31">
        <v>3</v>
      </c>
      <c r="R92" s="33">
        <v>15416.24</v>
      </c>
      <c r="S92" s="33">
        <v>636.69000000000005</v>
      </c>
      <c r="T92" s="33">
        <v>0</v>
      </c>
      <c r="U92" s="72">
        <f t="shared" si="21"/>
        <v>14779.55</v>
      </c>
      <c r="V92" s="18">
        <f>IF(X92&lt;&gt;"Liquidação Cancelada",VLOOKUP(B92,'BASE DE DADOS OPS'!$B$4:$P$9650,10,FALSE),"Liquidação Cancelada")</f>
        <v>45756</v>
      </c>
      <c r="W92" s="35">
        <f t="shared" si="22"/>
        <v>1</v>
      </c>
      <c r="X92" s="31">
        <f>VLOOKUP(A92,'BASE DE DADOS OPS'!$A$4:$P$9650,12,FALSE)</f>
        <v>2255</v>
      </c>
      <c r="Y92" s="4">
        <f>IF(X92&lt;&gt;"Liquidação Cancelada",VLOOKUP(B92,'BASE DE DADOS OPS'!$B$5:$P$9635,12,FALSE),"Liquidação Cancelada")</f>
        <v>14779.55</v>
      </c>
      <c r="Z92" s="4">
        <f>IF(X92&lt;&gt;"Liquidação Cancelada",VLOOKUP(B92,'BASE DE DADOS OPS'!$B$5:$P$9635,14,FALSE),"Liquidação Cancelada")</f>
        <v>0</v>
      </c>
      <c r="AA92" s="4">
        <f>IF(X92&lt;&gt;"Liquidação Cancelada",VLOOKUP(B92,'BASE DE DADOS OPS'!$B$5:$P$9635,13,FALSE),"Liquidação Cancelada")</f>
        <v>14779.55</v>
      </c>
      <c r="AB92" s="4">
        <f t="shared" si="23"/>
        <v>14779.55</v>
      </c>
      <c r="AC92" s="3">
        <f t="shared" si="24"/>
        <v>0</v>
      </c>
      <c r="AD92" s="62"/>
    </row>
    <row r="93" spans="1:30" s="63" customFormat="1" ht="24.95" customHeight="1" x14ac:dyDescent="0.2">
      <c r="A93" s="55" t="str">
        <f t="shared" si="16"/>
        <v>1441|1440011|132|2025|84137207615|3611|9099,81</v>
      </c>
      <c r="B93" s="55" t="str">
        <f t="shared" si="17"/>
        <v>1441|1440011|132|2025|2204</v>
      </c>
      <c r="C93" s="61" t="str">
        <f t="shared" si="18"/>
        <v>1440011|2204</v>
      </c>
      <c r="D93" s="31">
        <v>1441</v>
      </c>
      <c r="E93" s="31">
        <v>1440011</v>
      </c>
      <c r="F93" s="75" t="str">
        <f t="shared" si="19"/>
        <v>132/2025</v>
      </c>
      <c r="G93" s="77">
        <v>132</v>
      </c>
      <c r="H93" s="77">
        <v>2025</v>
      </c>
      <c r="I93" s="75" t="str">
        <f t="shared" si="20"/>
        <v>10.1</v>
      </c>
      <c r="J93" s="31">
        <v>10</v>
      </c>
      <c r="K93" s="31">
        <v>1</v>
      </c>
      <c r="L93" s="31">
        <v>84137207615</v>
      </c>
      <c r="M93" s="32" t="s">
        <v>197</v>
      </c>
      <c r="N93" s="31">
        <v>3611</v>
      </c>
      <c r="O93" s="32" t="s">
        <v>132</v>
      </c>
      <c r="P93" s="18">
        <v>45755</v>
      </c>
      <c r="Q93" s="31">
        <v>3</v>
      </c>
      <c r="R93" s="33">
        <v>9099.81</v>
      </c>
      <c r="S93" s="33">
        <v>0</v>
      </c>
      <c r="T93" s="33">
        <v>0</v>
      </c>
      <c r="U93" s="72">
        <f t="shared" si="21"/>
        <v>9099.81</v>
      </c>
      <c r="V93" s="18">
        <f>IF(X93&lt;&gt;"Liquidação Cancelada",VLOOKUP(B93,'BASE DE DADOS OPS'!$B$4:$P$9650,10,FALSE),"Liquidação Cancelada")</f>
        <v>45756</v>
      </c>
      <c r="W93" s="35">
        <f t="shared" si="22"/>
        <v>1</v>
      </c>
      <c r="X93" s="31">
        <f>VLOOKUP(A93,'BASE DE DADOS OPS'!$A$4:$P$9650,12,FALSE)</f>
        <v>2204</v>
      </c>
      <c r="Y93" s="4">
        <f>IF(X93&lt;&gt;"Liquidação Cancelada",VLOOKUP(B93,'BASE DE DADOS OPS'!$B$5:$P$9635,12,FALSE),"Liquidação Cancelada")</f>
        <v>9099.81</v>
      </c>
      <c r="Z93" s="4">
        <f>IF(X93&lt;&gt;"Liquidação Cancelada",VLOOKUP(B93,'BASE DE DADOS OPS'!$B$5:$P$9635,14,FALSE),"Liquidação Cancelada")</f>
        <v>1451.12</v>
      </c>
      <c r="AA93" s="4">
        <f>IF(X93&lt;&gt;"Liquidação Cancelada",VLOOKUP(B93,'BASE DE DADOS OPS'!$B$5:$P$9635,13,FALSE),"Liquidação Cancelada")</f>
        <v>7648.69</v>
      </c>
      <c r="AB93" s="4">
        <f t="shared" si="23"/>
        <v>7648.69</v>
      </c>
      <c r="AC93" s="3">
        <f t="shared" si="24"/>
        <v>0</v>
      </c>
      <c r="AD93" s="62"/>
    </row>
    <row r="94" spans="1:30" s="63" customFormat="1" ht="24.95" customHeight="1" x14ac:dyDescent="0.2">
      <c r="A94" s="55" t="str">
        <f t="shared" si="16"/>
        <v>1441|1440011|133|2025|69209960653|3611|2113,32</v>
      </c>
      <c r="B94" s="55" t="str">
        <f t="shared" si="17"/>
        <v>1441|1440011|133|2025|2206</v>
      </c>
      <c r="C94" s="61" t="str">
        <f t="shared" si="18"/>
        <v>1440011|2206</v>
      </c>
      <c r="D94" s="31">
        <v>1441</v>
      </c>
      <c r="E94" s="31">
        <v>1440011</v>
      </c>
      <c r="F94" s="75" t="str">
        <f t="shared" si="19"/>
        <v>133/2025</v>
      </c>
      <c r="G94" s="77">
        <v>133</v>
      </c>
      <c r="H94" s="77">
        <v>2025</v>
      </c>
      <c r="I94" s="75" t="str">
        <f t="shared" si="20"/>
        <v>10.1</v>
      </c>
      <c r="J94" s="31">
        <v>10</v>
      </c>
      <c r="K94" s="31">
        <v>1</v>
      </c>
      <c r="L94" s="31">
        <v>69209960653</v>
      </c>
      <c r="M94" s="32" t="s">
        <v>198</v>
      </c>
      <c r="N94" s="31">
        <v>3611</v>
      </c>
      <c r="O94" s="32" t="s">
        <v>132</v>
      </c>
      <c r="P94" s="18">
        <v>45755</v>
      </c>
      <c r="Q94" s="31">
        <v>3</v>
      </c>
      <c r="R94" s="33">
        <v>2113.3200000000002</v>
      </c>
      <c r="S94" s="33">
        <v>0</v>
      </c>
      <c r="T94" s="33">
        <v>0</v>
      </c>
      <c r="U94" s="72">
        <f t="shared" si="21"/>
        <v>2113.3200000000002</v>
      </c>
      <c r="V94" s="18">
        <f>IF(X94&lt;&gt;"Liquidação Cancelada",VLOOKUP(B94,'BASE DE DADOS OPS'!$B$4:$P$9650,10,FALSE),"Liquidação Cancelada")</f>
        <v>45756</v>
      </c>
      <c r="W94" s="35">
        <f t="shared" si="22"/>
        <v>1</v>
      </c>
      <c r="X94" s="31">
        <f>VLOOKUP(A94,'BASE DE DADOS OPS'!$A$4:$P$9650,12,FALSE)</f>
        <v>2206</v>
      </c>
      <c r="Y94" s="4">
        <f>IF(X94&lt;&gt;"Liquidação Cancelada",VLOOKUP(B94,'BASE DE DADOS OPS'!$B$5:$P$9635,12,FALSE),"Liquidação Cancelada")</f>
        <v>2113.3200000000002</v>
      </c>
      <c r="Z94" s="4">
        <f>IF(X94&lt;&gt;"Liquidação Cancelada",VLOOKUP(B94,'BASE DE DADOS OPS'!$B$5:$P$9635,14,FALSE),"Liquidação Cancelada")</f>
        <v>0</v>
      </c>
      <c r="AA94" s="4">
        <f>IF(X94&lt;&gt;"Liquidação Cancelada",VLOOKUP(B94,'BASE DE DADOS OPS'!$B$5:$P$9635,13,FALSE),"Liquidação Cancelada")</f>
        <v>2113.3200000000002</v>
      </c>
      <c r="AB94" s="4">
        <f t="shared" si="23"/>
        <v>2113.3200000000002</v>
      </c>
      <c r="AC94" s="3">
        <f t="shared" si="24"/>
        <v>0</v>
      </c>
      <c r="AD94" s="62"/>
    </row>
    <row r="95" spans="1:30" s="63" customFormat="1" ht="24.95" customHeight="1" x14ac:dyDescent="0.2">
      <c r="A95" s="55" t="str">
        <f t="shared" si="16"/>
        <v>1441|1440011|134|2025|10426962000160|3921|25939,98</v>
      </c>
      <c r="B95" s="55" t="str">
        <f t="shared" si="17"/>
        <v>1441|1440011|134|2025|2251</v>
      </c>
      <c r="C95" s="61" t="str">
        <f t="shared" si="18"/>
        <v>1440011|2251</v>
      </c>
      <c r="D95" s="31">
        <v>1441</v>
      </c>
      <c r="E95" s="31">
        <v>1440011</v>
      </c>
      <c r="F95" s="75" t="str">
        <f t="shared" si="19"/>
        <v>134/2025</v>
      </c>
      <c r="G95" s="77">
        <v>134</v>
      </c>
      <c r="H95" s="77">
        <v>2025</v>
      </c>
      <c r="I95" s="75" t="str">
        <f t="shared" si="20"/>
        <v>10.1</v>
      </c>
      <c r="J95" s="31">
        <v>10</v>
      </c>
      <c r="K95" s="31">
        <v>1</v>
      </c>
      <c r="L95" s="31">
        <v>10426962000160</v>
      </c>
      <c r="M95" s="32" t="s">
        <v>196</v>
      </c>
      <c r="N95" s="31">
        <v>3921</v>
      </c>
      <c r="O95" s="32" t="s">
        <v>130</v>
      </c>
      <c r="P95" s="18">
        <v>45755</v>
      </c>
      <c r="Q95" s="31">
        <v>3</v>
      </c>
      <c r="R95" s="33">
        <v>27057.45</v>
      </c>
      <c r="S95" s="33">
        <v>1117.47</v>
      </c>
      <c r="T95" s="33">
        <v>0</v>
      </c>
      <c r="U95" s="72">
        <f t="shared" si="21"/>
        <v>25939.98</v>
      </c>
      <c r="V95" s="18">
        <f>IF(X95&lt;&gt;"Liquidação Cancelada",VLOOKUP(B95,'BASE DE DADOS OPS'!$B$4:$P$9650,10,FALSE),"Liquidação Cancelada")</f>
        <v>45756</v>
      </c>
      <c r="W95" s="35">
        <f t="shared" si="22"/>
        <v>1</v>
      </c>
      <c r="X95" s="31">
        <f>VLOOKUP(A95,'BASE DE DADOS OPS'!$A$4:$P$9650,12,FALSE)</f>
        <v>2251</v>
      </c>
      <c r="Y95" s="4">
        <f>IF(X95&lt;&gt;"Liquidação Cancelada",VLOOKUP(B95,'BASE DE DADOS OPS'!$B$5:$P$9635,12,FALSE),"Liquidação Cancelada")</f>
        <v>25939.98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25939.98</v>
      </c>
      <c r="AB95" s="4">
        <f t="shared" si="23"/>
        <v>25939.98</v>
      </c>
      <c r="AC95" s="3">
        <f t="shared" si="24"/>
        <v>0</v>
      </c>
      <c r="AD95" s="62"/>
    </row>
    <row r="96" spans="1:30" s="63" customFormat="1" ht="24.95" customHeight="1" x14ac:dyDescent="0.2">
      <c r="A96" s="55" t="str">
        <f t="shared" si="16"/>
        <v>1441|1440011|135|2025|94454981604|3611|17000</v>
      </c>
      <c r="B96" s="55" t="str">
        <f t="shared" si="17"/>
        <v>1441|1440011|135|2025|2196</v>
      </c>
      <c r="C96" s="61" t="str">
        <f t="shared" si="18"/>
        <v>1440011|2196</v>
      </c>
      <c r="D96" s="31">
        <v>1441</v>
      </c>
      <c r="E96" s="31">
        <v>1440011</v>
      </c>
      <c r="F96" s="75" t="str">
        <f t="shared" si="19"/>
        <v>135/2025</v>
      </c>
      <c r="G96" s="77">
        <v>135</v>
      </c>
      <c r="H96" s="77">
        <v>2025</v>
      </c>
      <c r="I96" s="75" t="str">
        <f t="shared" si="20"/>
        <v>10.1</v>
      </c>
      <c r="J96" s="31">
        <v>10</v>
      </c>
      <c r="K96" s="31">
        <v>1</v>
      </c>
      <c r="L96" s="31">
        <v>94454981604</v>
      </c>
      <c r="M96" s="32" t="s">
        <v>199</v>
      </c>
      <c r="N96" s="31">
        <v>3611</v>
      </c>
      <c r="O96" s="32" t="s">
        <v>132</v>
      </c>
      <c r="P96" s="18">
        <v>45754</v>
      </c>
      <c r="Q96" s="31">
        <v>2</v>
      </c>
      <c r="R96" s="33">
        <v>17000</v>
      </c>
      <c r="S96" s="33">
        <v>0</v>
      </c>
      <c r="T96" s="33">
        <v>0</v>
      </c>
      <c r="U96" s="72">
        <f t="shared" si="21"/>
        <v>17000</v>
      </c>
      <c r="V96" s="18">
        <f>IF(X96&lt;&gt;"Liquidação Cancelada",VLOOKUP(B96,'BASE DE DADOS OPS'!$B$4:$P$9650,10,FALSE),"Liquidação Cancelada")</f>
        <v>45755</v>
      </c>
      <c r="W96" s="35">
        <f t="shared" si="22"/>
        <v>1</v>
      </c>
      <c r="X96" s="31">
        <f>VLOOKUP(A96,'BASE DE DADOS OPS'!$A$4:$P$9650,12,FALSE)</f>
        <v>2196</v>
      </c>
      <c r="Y96" s="4">
        <f>IF(X96&lt;&gt;"Liquidação Cancelada",VLOOKUP(B96,'BASE DE DADOS OPS'!$B$5:$P$9635,12,FALSE),"Liquidação Cancelada")</f>
        <v>17000</v>
      </c>
      <c r="Z96" s="4">
        <f>IF(X96&lt;&gt;"Liquidação Cancelada",VLOOKUP(B96,'BASE DE DADOS OPS'!$B$5:$P$9635,14,FALSE),"Liquidação Cancelada")</f>
        <v>3623.68</v>
      </c>
      <c r="AA96" s="4">
        <f>IF(X96&lt;&gt;"Liquidação Cancelada",VLOOKUP(B96,'BASE DE DADOS OPS'!$B$5:$P$9635,13,FALSE),"Liquidação Cancelada")</f>
        <v>13376.32</v>
      </c>
      <c r="AB96" s="4">
        <f t="shared" si="23"/>
        <v>13376.32</v>
      </c>
      <c r="AC96" s="3">
        <f t="shared" si="24"/>
        <v>0</v>
      </c>
      <c r="AD96" s="62"/>
    </row>
    <row r="97" spans="1:30" s="63" customFormat="1" ht="24.95" customHeight="1" x14ac:dyDescent="0.2">
      <c r="A97" s="55" t="str">
        <f t="shared" si="16"/>
        <v>1441|1440011|136|2025|10426962000160|3921|1509,95</v>
      </c>
      <c r="B97" s="55" t="str">
        <f t="shared" si="17"/>
        <v>1441|1440011|136|2025|2253</v>
      </c>
      <c r="C97" s="61" t="str">
        <f t="shared" si="18"/>
        <v>1440011|2253</v>
      </c>
      <c r="D97" s="31">
        <v>1441</v>
      </c>
      <c r="E97" s="31">
        <v>1440011</v>
      </c>
      <c r="F97" s="75" t="str">
        <f t="shared" si="19"/>
        <v>136/2025</v>
      </c>
      <c r="G97" s="77">
        <v>136</v>
      </c>
      <c r="H97" s="77">
        <v>2025</v>
      </c>
      <c r="I97" s="75" t="str">
        <f t="shared" si="20"/>
        <v>10.1</v>
      </c>
      <c r="J97" s="31">
        <v>10</v>
      </c>
      <c r="K97" s="31">
        <v>1</v>
      </c>
      <c r="L97" s="31">
        <v>10426962000160</v>
      </c>
      <c r="M97" s="32" t="s">
        <v>196</v>
      </c>
      <c r="N97" s="31">
        <v>3921</v>
      </c>
      <c r="O97" s="32" t="s">
        <v>130</v>
      </c>
      <c r="P97" s="18">
        <v>45755</v>
      </c>
      <c r="Q97" s="31">
        <v>3</v>
      </c>
      <c r="R97" s="33">
        <v>1575</v>
      </c>
      <c r="S97" s="33">
        <v>65.05</v>
      </c>
      <c r="T97" s="33">
        <v>0</v>
      </c>
      <c r="U97" s="72">
        <f t="shared" si="21"/>
        <v>1509.95</v>
      </c>
      <c r="V97" s="18">
        <f>IF(X97&lt;&gt;"Liquidação Cancelada",VLOOKUP(B97,'BASE DE DADOS OPS'!$B$4:$P$9650,10,FALSE),"Liquidação Cancelada")</f>
        <v>45756</v>
      </c>
      <c r="W97" s="35">
        <f t="shared" si="22"/>
        <v>1</v>
      </c>
      <c r="X97" s="31">
        <f>VLOOKUP(A97,'BASE DE DADOS OPS'!$A$4:$P$9650,12,FALSE)</f>
        <v>2253</v>
      </c>
      <c r="Y97" s="4">
        <f>IF(X97&lt;&gt;"Liquidação Cancelada",VLOOKUP(B97,'BASE DE DADOS OPS'!$B$5:$P$9635,12,FALSE),"Liquidação Cancelada")</f>
        <v>1509.95</v>
      </c>
      <c r="Z97" s="4">
        <f>IF(X97&lt;&gt;"Liquidação Cancelada",VLOOKUP(B97,'BASE DE DADOS OPS'!$B$5:$P$9635,14,FALSE),"Liquidação Cancelada")</f>
        <v>0</v>
      </c>
      <c r="AA97" s="4">
        <f>IF(X97&lt;&gt;"Liquidação Cancelada",VLOOKUP(B97,'BASE DE DADOS OPS'!$B$5:$P$9635,13,FALSE),"Liquidação Cancelada")</f>
        <v>1509.95</v>
      </c>
      <c r="AB97" s="4">
        <f t="shared" si="23"/>
        <v>1509.95</v>
      </c>
      <c r="AC97" s="3">
        <f t="shared" si="24"/>
        <v>0</v>
      </c>
      <c r="AD97" s="62"/>
    </row>
    <row r="98" spans="1:30" s="63" customFormat="1" ht="24.95" customHeight="1" x14ac:dyDescent="0.2">
      <c r="A98" s="55" t="str">
        <f t="shared" si="16"/>
        <v>1441|1440011|137|2025|10426962000160|3921|393,07</v>
      </c>
      <c r="B98" s="55" t="str">
        <f t="shared" si="17"/>
        <v>1441|1440011|137|2025|2249</v>
      </c>
      <c r="C98" s="61" t="str">
        <f t="shared" si="18"/>
        <v>1440011|2249</v>
      </c>
      <c r="D98" s="31">
        <v>1441</v>
      </c>
      <c r="E98" s="31">
        <v>1440011</v>
      </c>
      <c r="F98" s="75" t="str">
        <f t="shared" si="19"/>
        <v>137/2025</v>
      </c>
      <c r="G98" s="77">
        <v>137</v>
      </c>
      <c r="H98" s="77">
        <v>2025</v>
      </c>
      <c r="I98" s="75" t="str">
        <f t="shared" si="20"/>
        <v>10.1</v>
      </c>
      <c r="J98" s="31">
        <v>10</v>
      </c>
      <c r="K98" s="31">
        <v>1</v>
      </c>
      <c r="L98" s="31">
        <v>10426962000160</v>
      </c>
      <c r="M98" s="32" t="s">
        <v>196</v>
      </c>
      <c r="N98" s="31">
        <v>3921</v>
      </c>
      <c r="O98" s="32" t="s">
        <v>130</v>
      </c>
      <c r="P98" s="18">
        <v>45755</v>
      </c>
      <c r="Q98" s="31">
        <v>3</v>
      </c>
      <c r="R98" s="33">
        <v>410</v>
      </c>
      <c r="S98" s="33">
        <v>16.93</v>
      </c>
      <c r="T98" s="33">
        <v>0</v>
      </c>
      <c r="U98" s="72">
        <f t="shared" si="21"/>
        <v>393.07</v>
      </c>
      <c r="V98" s="18">
        <f>IF(X98&lt;&gt;"Liquidação Cancelada",VLOOKUP(B98,'BASE DE DADOS OPS'!$B$4:$P$9650,10,FALSE),"Liquidação Cancelada")</f>
        <v>45756</v>
      </c>
      <c r="W98" s="35">
        <f t="shared" si="22"/>
        <v>1</v>
      </c>
      <c r="X98" s="31">
        <f>VLOOKUP(A98,'BASE DE DADOS OPS'!$A$4:$P$9650,12,FALSE)</f>
        <v>2249</v>
      </c>
      <c r="Y98" s="4">
        <f>IF(X98&lt;&gt;"Liquidação Cancelada",VLOOKUP(B98,'BASE DE DADOS OPS'!$B$5:$P$9635,12,FALSE),"Liquidação Cancelada")</f>
        <v>393.07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393.07</v>
      </c>
      <c r="AB98" s="4">
        <f t="shared" si="23"/>
        <v>393.07</v>
      </c>
      <c r="AC98" s="3">
        <f t="shared" si="24"/>
        <v>0</v>
      </c>
      <c r="AD98" s="62"/>
    </row>
    <row r="99" spans="1:30" s="63" customFormat="1" ht="24.95" customHeight="1" x14ac:dyDescent="0.2">
      <c r="A99" s="55" t="str">
        <f t="shared" si="16"/>
        <v>1441|1440011|138|2025|54710693668|3611|9084,23</v>
      </c>
      <c r="B99" s="55" t="str">
        <f t="shared" si="17"/>
        <v>1441|1440011|138|2025|2198</v>
      </c>
      <c r="C99" s="61" t="str">
        <f t="shared" si="18"/>
        <v>1440011|2198</v>
      </c>
      <c r="D99" s="31">
        <v>1441</v>
      </c>
      <c r="E99" s="31">
        <v>1440011</v>
      </c>
      <c r="F99" s="75" t="str">
        <f t="shared" si="19"/>
        <v>138/2025</v>
      </c>
      <c r="G99" s="77">
        <v>138</v>
      </c>
      <c r="H99" s="77">
        <v>2025</v>
      </c>
      <c r="I99" s="75" t="str">
        <f t="shared" si="20"/>
        <v>10.1</v>
      </c>
      <c r="J99" s="31">
        <v>10</v>
      </c>
      <c r="K99" s="31">
        <v>1</v>
      </c>
      <c r="L99" s="31">
        <v>54710693668</v>
      </c>
      <c r="M99" s="32" t="s">
        <v>200</v>
      </c>
      <c r="N99" s="31">
        <v>3611</v>
      </c>
      <c r="O99" s="32" t="s">
        <v>132</v>
      </c>
      <c r="P99" s="18">
        <v>45754</v>
      </c>
      <c r="Q99" s="31">
        <v>3</v>
      </c>
      <c r="R99" s="33">
        <v>9084.23</v>
      </c>
      <c r="S99" s="33">
        <v>0</v>
      </c>
      <c r="T99" s="33">
        <v>0</v>
      </c>
      <c r="U99" s="72">
        <f t="shared" si="21"/>
        <v>9084.23</v>
      </c>
      <c r="V99" s="18">
        <f>IF(X99&lt;&gt;"Liquidação Cancelada",VLOOKUP(B99,'BASE DE DADOS OPS'!$B$4:$P$9650,10,FALSE),"Liquidação Cancelada")</f>
        <v>45756</v>
      </c>
      <c r="W99" s="35">
        <f t="shared" si="22"/>
        <v>2</v>
      </c>
      <c r="X99" s="31">
        <f>VLOOKUP(A99,'BASE DE DADOS OPS'!$A$4:$P$9650,12,FALSE)</f>
        <v>2198</v>
      </c>
      <c r="Y99" s="4">
        <f>IF(X99&lt;&gt;"Liquidação Cancelada",VLOOKUP(B99,'BASE DE DADOS OPS'!$B$5:$P$9635,12,FALSE),"Liquidação Cancelada")</f>
        <v>9084.23</v>
      </c>
      <c r="Z99" s="4">
        <f>IF(X99&lt;&gt;"Liquidação Cancelada",VLOOKUP(B99,'BASE DE DADOS OPS'!$B$5:$P$9635,14,FALSE),"Liquidação Cancelada")</f>
        <v>1446.84</v>
      </c>
      <c r="AA99" s="4">
        <f>IF(X99&lt;&gt;"Liquidação Cancelada",VLOOKUP(B99,'BASE DE DADOS OPS'!$B$5:$P$9635,13,FALSE),"Liquidação Cancelada")</f>
        <v>7637.39</v>
      </c>
      <c r="AB99" s="4">
        <f t="shared" si="23"/>
        <v>7637.3899999999994</v>
      </c>
      <c r="AC99" s="3">
        <f t="shared" si="24"/>
        <v>9.0949470177292824E-13</v>
      </c>
      <c r="AD99" s="62"/>
    </row>
    <row r="100" spans="1:30" s="63" customFormat="1" ht="24.95" customHeight="1" x14ac:dyDescent="0.2">
      <c r="A100" s="55" t="str">
        <f t="shared" si="16"/>
        <v>1441|1440011|139|2025|12964038000163|3920|6267,59</v>
      </c>
      <c r="B100" s="55" t="str">
        <f t="shared" si="17"/>
        <v>1441|1440011|139|2025|2121</v>
      </c>
      <c r="C100" s="61" t="str">
        <f t="shared" si="18"/>
        <v>1440011|2121</v>
      </c>
      <c r="D100" s="31">
        <v>1441</v>
      </c>
      <c r="E100" s="31">
        <v>1440011</v>
      </c>
      <c r="F100" s="75" t="str">
        <f t="shared" si="19"/>
        <v>139/2025</v>
      </c>
      <c r="G100" s="77">
        <v>139</v>
      </c>
      <c r="H100" s="77">
        <v>2025</v>
      </c>
      <c r="I100" s="75" t="str">
        <f t="shared" si="20"/>
        <v>10.1</v>
      </c>
      <c r="J100" s="31">
        <v>10</v>
      </c>
      <c r="K100" s="31">
        <v>1</v>
      </c>
      <c r="L100" s="31">
        <v>12964038000163</v>
      </c>
      <c r="M100" s="32" t="s">
        <v>201</v>
      </c>
      <c r="N100" s="31">
        <v>3920</v>
      </c>
      <c r="O100" s="32" t="s">
        <v>132</v>
      </c>
      <c r="P100" s="18">
        <v>45754</v>
      </c>
      <c r="Q100" s="31">
        <v>3</v>
      </c>
      <c r="R100" s="33">
        <v>6267.59</v>
      </c>
      <c r="S100" s="33">
        <v>0</v>
      </c>
      <c r="T100" s="33">
        <v>0</v>
      </c>
      <c r="U100" s="72">
        <f t="shared" si="21"/>
        <v>6267.59</v>
      </c>
      <c r="V100" s="18">
        <f>IF(X100&lt;&gt;"Liquidação Cancelada",VLOOKUP(B100,'BASE DE DADOS OPS'!$B$4:$P$9650,10,FALSE),"Liquidação Cancelada")</f>
        <v>45754</v>
      </c>
      <c r="W100" s="35">
        <f t="shared" si="22"/>
        <v>0</v>
      </c>
      <c r="X100" s="31">
        <f>VLOOKUP(A100,'BASE DE DADOS OPS'!$A$4:$P$9650,12,FALSE)</f>
        <v>2121</v>
      </c>
      <c r="Y100" s="4">
        <f>IF(X100&lt;&gt;"Liquidação Cancelada",VLOOKUP(B100,'BASE DE DADOS OPS'!$B$5:$P$9635,12,FALSE),"Liquidação Cancelada")</f>
        <v>6267.59</v>
      </c>
      <c r="Z100" s="4">
        <f>IF(X100&lt;&gt;"Liquidação Cancelada",VLOOKUP(B100,'BASE DE DADOS OPS'!$B$5:$P$9635,14,FALSE),"Liquidação Cancelada")</f>
        <v>300.83999999999997</v>
      </c>
      <c r="AA100" s="4">
        <f>IF(X100&lt;&gt;"Liquidação Cancelada",VLOOKUP(B100,'BASE DE DADOS OPS'!$B$5:$P$9635,13,FALSE),"Liquidação Cancelada")</f>
        <v>5966.75</v>
      </c>
      <c r="AB100" s="4">
        <f t="shared" si="23"/>
        <v>5966.75</v>
      </c>
      <c r="AC100" s="3">
        <f t="shared" si="24"/>
        <v>0</v>
      </c>
      <c r="AD100" s="62"/>
    </row>
    <row r="101" spans="1:30" s="63" customFormat="1" ht="24.95" customHeight="1" x14ac:dyDescent="0.2">
      <c r="A101" s="55" t="str">
        <f t="shared" si="16"/>
        <v>1441|1440011|140|2025|15226019000128|3920|7835,45</v>
      </c>
      <c r="B101" s="55" t="str">
        <f t="shared" si="17"/>
        <v>1441|1440011|140|2025|2138</v>
      </c>
      <c r="C101" s="61" t="str">
        <f t="shared" si="18"/>
        <v>1440011|2138</v>
      </c>
      <c r="D101" s="31">
        <v>1441</v>
      </c>
      <c r="E101" s="31">
        <v>1440011</v>
      </c>
      <c r="F101" s="75" t="str">
        <f t="shared" si="19"/>
        <v>140/2025</v>
      </c>
      <c r="G101" s="77">
        <v>140</v>
      </c>
      <c r="H101" s="77">
        <v>2025</v>
      </c>
      <c r="I101" s="75" t="str">
        <f t="shared" si="20"/>
        <v>10.1</v>
      </c>
      <c r="J101" s="31">
        <v>10</v>
      </c>
      <c r="K101" s="31">
        <v>1</v>
      </c>
      <c r="L101" s="31">
        <v>15226019000128</v>
      </c>
      <c r="M101" s="32" t="s">
        <v>202</v>
      </c>
      <c r="N101" s="31">
        <v>3920</v>
      </c>
      <c r="O101" s="32" t="s">
        <v>132</v>
      </c>
      <c r="P101" s="18">
        <v>45754</v>
      </c>
      <c r="Q101" s="31">
        <v>3</v>
      </c>
      <c r="R101" s="33">
        <v>7835.45</v>
      </c>
      <c r="S101" s="33">
        <v>0</v>
      </c>
      <c r="T101" s="33">
        <v>0</v>
      </c>
      <c r="U101" s="72">
        <f t="shared" si="21"/>
        <v>7835.45</v>
      </c>
      <c r="V101" s="18">
        <f>IF(X101&lt;&gt;"Liquidação Cancelada",VLOOKUP(B101,'BASE DE DADOS OPS'!$B$4:$P$9650,10,FALSE),"Liquidação Cancelada")</f>
        <v>45754</v>
      </c>
      <c r="W101" s="35">
        <f t="shared" si="22"/>
        <v>0</v>
      </c>
      <c r="X101" s="31">
        <f>VLOOKUP(A101,'BASE DE DADOS OPS'!$A$4:$P$9650,12,FALSE)</f>
        <v>2138</v>
      </c>
      <c r="Y101" s="4">
        <f>IF(X101&lt;&gt;"Liquidação Cancelada",VLOOKUP(B101,'BASE DE DADOS OPS'!$B$5:$P$9635,12,FALSE),"Liquidação Cancelada")</f>
        <v>7835.45</v>
      </c>
      <c r="Z101" s="4">
        <f>IF(X101&lt;&gt;"Liquidação Cancelada",VLOOKUP(B101,'BASE DE DADOS OPS'!$B$5:$P$9635,14,FALSE),"Liquidação Cancelada")</f>
        <v>1103.42</v>
      </c>
      <c r="AA101" s="4">
        <f>IF(X101&lt;&gt;"Liquidação Cancelada",VLOOKUP(B101,'BASE DE DADOS OPS'!$B$5:$P$9635,13,FALSE),"Liquidação Cancelada")</f>
        <v>6732.03</v>
      </c>
      <c r="AB101" s="4">
        <f t="shared" si="23"/>
        <v>6732.03</v>
      </c>
      <c r="AC101" s="3">
        <f t="shared" si="24"/>
        <v>0</v>
      </c>
      <c r="AD101" s="62"/>
    </row>
    <row r="102" spans="1:30" s="63" customFormat="1" ht="24.95" customHeight="1" x14ac:dyDescent="0.2">
      <c r="A102" s="55" t="str">
        <f t="shared" si="16"/>
        <v>1441|1440011|141|2025|3801004600|3611|3456,87</v>
      </c>
      <c r="B102" s="55" t="str">
        <f t="shared" si="17"/>
        <v>1441|1440011|141|2025|2210</v>
      </c>
      <c r="C102" s="61" t="str">
        <f t="shared" si="18"/>
        <v>1440011|2210</v>
      </c>
      <c r="D102" s="31">
        <v>1441</v>
      </c>
      <c r="E102" s="31">
        <v>1440011</v>
      </c>
      <c r="F102" s="75" t="str">
        <f t="shared" si="19"/>
        <v>141/2025</v>
      </c>
      <c r="G102" s="77">
        <v>141</v>
      </c>
      <c r="H102" s="77">
        <v>2025</v>
      </c>
      <c r="I102" s="75" t="str">
        <f t="shared" si="20"/>
        <v>10.1</v>
      </c>
      <c r="J102" s="31">
        <v>10</v>
      </c>
      <c r="K102" s="31">
        <v>1</v>
      </c>
      <c r="L102" s="31">
        <v>3801004600</v>
      </c>
      <c r="M102" s="32" t="s">
        <v>203</v>
      </c>
      <c r="N102" s="31">
        <v>3611</v>
      </c>
      <c r="O102" s="32" t="s">
        <v>132</v>
      </c>
      <c r="P102" s="18">
        <v>45755</v>
      </c>
      <c r="Q102" s="31">
        <v>3</v>
      </c>
      <c r="R102" s="33">
        <v>3456.87</v>
      </c>
      <c r="S102" s="33">
        <v>0</v>
      </c>
      <c r="T102" s="33">
        <v>0</v>
      </c>
      <c r="U102" s="72">
        <f t="shared" si="21"/>
        <v>3456.87</v>
      </c>
      <c r="V102" s="18">
        <f>IF(X102&lt;&gt;"Liquidação Cancelada",VLOOKUP(B102,'BASE DE DADOS OPS'!$B$4:$P$9650,10,FALSE),"Liquidação Cancelada")</f>
        <v>45756</v>
      </c>
      <c r="W102" s="35">
        <f t="shared" si="22"/>
        <v>1</v>
      </c>
      <c r="X102" s="31">
        <f>VLOOKUP(A102,'BASE DE DADOS OPS'!$A$4:$P$9650,12,FALSE)</f>
        <v>2210</v>
      </c>
      <c r="Y102" s="4">
        <f>IF(X102&lt;&gt;"Liquidação Cancelada",VLOOKUP(B102,'BASE DE DADOS OPS'!$B$5:$P$9635,12,FALSE),"Liquidação Cancelada")</f>
        <v>3456.87</v>
      </c>
      <c r="Z102" s="4">
        <f>IF(X102&lt;&gt;"Liquidação Cancelada",VLOOKUP(B102,'BASE DE DADOS OPS'!$B$5:$P$9635,14,FALSE),"Liquidação Cancelada")</f>
        <v>52.37</v>
      </c>
      <c r="AA102" s="4">
        <f>IF(X102&lt;&gt;"Liquidação Cancelada",VLOOKUP(B102,'BASE DE DADOS OPS'!$B$5:$P$9635,13,FALSE),"Liquidação Cancelada")</f>
        <v>3404.5</v>
      </c>
      <c r="AB102" s="4">
        <f t="shared" si="23"/>
        <v>3404.5</v>
      </c>
      <c r="AC102" s="3">
        <f t="shared" si="24"/>
        <v>0</v>
      </c>
      <c r="AD102" s="62"/>
    </row>
    <row r="103" spans="1:30" s="63" customFormat="1" ht="24.95" customHeight="1" x14ac:dyDescent="0.2">
      <c r="A103" s="55" t="str">
        <f t="shared" si="16"/>
        <v>1441|1440011|142|2025|87992400763|3611|8404,11</v>
      </c>
      <c r="B103" s="55" t="str">
        <f t="shared" si="17"/>
        <v>1441|1440011|142|2025|2219</v>
      </c>
      <c r="C103" s="61" t="str">
        <f t="shared" si="18"/>
        <v>1440011|2219</v>
      </c>
      <c r="D103" s="31">
        <v>1441</v>
      </c>
      <c r="E103" s="31">
        <v>1440011</v>
      </c>
      <c r="F103" s="75" t="str">
        <f t="shared" si="19"/>
        <v>142/2025</v>
      </c>
      <c r="G103" s="77">
        <v>142</v>
      </c>
      <c r="H103" s="77">
        <v>2025</v>
      </c>
      <c r="I103" s="75" t="str">
        <f t="shared" si="20"/>
        <v>10.1</v>
      </c>
      <c r="J103" s="31">
        <v>10</v>
      </c>
      <c r="K103" s="31">
        <v>1</v>
      </c>
      <c r="L103" s="31">
        <v>87992400763</v>
      </c>
      <c r="M103" s="32" t="s">
        <v>204</v>
      </c>
      <c r="N103" s="31">
        <v>3611</v>
      </c>
      <c r="O103" s="32" t="s">
        <v>132</v>
      </c>
      <c r="P103" s="18">
        <v>45754</v>
      </c>
      <c r="Q103" s="31">
        <v>3</v>
      </c>
      <c r="R103" s="33">
        <v>8404.11</v>
      </c>
      <c r="S103" s="33">
        <v>0</v>
      </c>
      <c r="T103" s="33">
        <v>0</v>
      </c>
      <c r="U103" s="72">
        <f t="shared" si="21"/>
        <v>8404.11</v>
      </c>
      <c r="V103" s="18">
        <f>IF(X103&lt;&gt;"Liquidação Cancelada",VLOOKUP(B103,'BASE DE DADOS OPS'!$B$4:$P$9650,10,FALSE),"Liquidação Cancelada")</f>
        <v>45756</v>
      </c>
      <c r="W103" s="35">
        <f t="shared" si="22"/>
        <v>2</v>
      </c>
      <c r="X103" s="31">
        <f>VLOOKUP(A103,'BASE DE DADOS OPS'!$A$4:$P$9650,12,FALSE)</f>
        <v>2219</v>
      </c>
      <c r="Y103" s="4">
        <f>IF(X103&lt;&gt;"Liquidação Cancelada",VLOOKUP(B103,'BASE DE DADOS OPS'!$B$5:$P$9635,12,FALSE),"Liquidação Cancelada")</f>
        <v>8404.11</v>
      </c>
      <c r="Z103" s="4">
        <f>IF(X103&lt;&gt;"Liquidação Cancelada",VLOOKUP(B103,'BASE DE DADOS OPS'!$B$5:$P$9635,14,FALSE),"Liquidação Cancelada")</f>
        <v>1259.81</v>
      </c>
      <c r="AA103" s="4">
        <f>IF(X103&lt;&gt;"Liquidação Cancelada",VLOOKUP(B103,'BASE DE DADOS OPS'!$B$5:$P$9635,13,FALSE),"Liquidação Cancelada")</f>
        <v>7144.3</v>
      </c>
      <c r="AB103" s="4">
        <f t="shared" si="23"/>
        <v>7144.3000000000011</v>
      </c>
      <c r="AC103" s="3">
        <f t="shared" si="24"/>
        <v>-9.0949470177292824E-13</v>
      </c>
      <c r="AD103" s="62"/>
    </row>
    <row r="104" spans="1:30" s="63" customFormat="1" ht="24.95" customHeight="1" x14ac:dyDescent="0.2">
      <c r="A104" s="55" t="str">
        <f t="shared" si="16"/>
        <v>1441|1440011|143|2025|51801027668|3611|5172,8</v>
      </c>
      <c r="B104" s="55" t="str">
        <f t="shared" si="17"/>
        <v>1441|1440011|143|2025|2215</v>
      </c>
      <c r="C104" s="61" t="str">
        <f t="shared" si="18"/>
        <v>1440011|2215</v>
      </c>
      <c r="D104" s="31">
        <v>1441</v>
      </c>
      <c r="E104" s="31">
        <v>1440011</v>
      </c>
      <c r="F104" s="75" t="str">
        <f t="shared" si="19"/>
        <v>143/2025</v>
      </c>
      <c r="G104" s="77">
        <v>143</v>
      </c>
      <c r="H104" s="77">
        <v>2025</v>
      </c>
      <c r="I104" s="75" t="str">
        <f t="shared" si="20"/>
        <v>10.1</v>
      </c>
      <c r="J104" s="31">
        <v>10</v>
      </c>
      <c r="K104" s="31">
        <v>1</v>
      </c>
      <c r="L104" s="31">
        <v>51801027668</v>
      </c>
      <c r="M104" s="32" t="s">
        <v>205</v>
      </c>
      <c r="N104" s="31">
        <v>3611</v>
      </c>
      <c r="O104" s="32" t="s">
        <v>132</v>
      </c>
      <c r="P104" s="18">
        <v>45754</v>
      </c>
      <c r="Q104" s="31">
        <v>3</v>
      </c>
      <c r="R104" s="33">
        <v>5172.8</v>
      </c>
      <c r="S104" s="33">
        <v>0</v>
      </c>
      <c r="T104" s="33">
        <v>0</v>
      </c>
      <c r="U104" s="72">
        <f t="shared" si="21"/>
        <v>5172.8</v>
      </c>
      <c r="V104" s="18">
        <f>IF(X104&lt;&gt;"Liquidação Cancelada",VLOOKUP(B104,'BASE DE DADOS OPS'!$B$4:$P$9650,10,FALSE),"Liquidação Cancelada")</f>
        <v>45756</v>
      </c>
      <c r="W104" s="35">
        <f t="shared" si="22"/>
        <v>2</v>
      </c>
      <c r="X104" s="31">
        <f>VLOOKUP(A104,'BASE DE DADOS OPS'!$A$4:$P$9650,12,FALSE)</f>
        <v>2215</v>
      </c>
      <c r="Y104" s="4">
        <f>IF(X104&lt;&gt;"Liquidação Cancelada",VLOOKUP(B104,'BASE DE DADOS OPS'!$B$5:$P$9635,12,FALSE),"Liquidação Cancelada")</f>
        <v>5172.8</v>
      </c>
      <c r="Z104" s="4">
        <f>IF(X104&lt;&gt;"Liquidação Cancelada",VLOOKUP(B104,'BASE DE DADOS OPS'!$B$5:$P$9635,14,FALSE),"Liquidação Cancelada")</f>
        <v>374.03</v>
      </c>
      <c r="AA104" s="4">
        <f>IF(X104&lt;&gt;"Liquidação Cancelada",VLOOKUP(B104,'BASE DE DADOS OPS'!$B$5:$P$9635,13,FALSE),"Liquidação Cancelada")</f>
        <v>4798.7700000000004</v>
      </c>
      <c r="AB104" s="4">
        <f t="shared" si="23"/>
        <v>4798.7700000000004</v>
      </c>
      <c r="AC104" s="3">
        <f t="shared" si="24"/>
        <v>0</v>
      </c>
      <c r="AD104" s="62"/>
    </row>
    <row r="105" spans="1:30" s="63" customFormat="1" ht="24.95" customHeight="1" x14ac:dyDescent="0.2">
      <c r="A105" s="55" t="str">
        <f t="shared" si="16"/>
        <v>1441|1440011|144|2025|2895180679|3611|5018,44</v>
      </c>
      <c r="B105" s="55" t="str">
        <f t="shared" si="17"/>
        <v>1441|1440011|144|2025|2201</v>
      </c>
      <c r="C105" s="61" t="str">
        <f t="shared" si="18"/>
        <v>1440011|2201</v>
      </c>
      <c r="D105" s="31">
        <v>1441</v>
      </c>
      <c r="E105" s="31">
        <v>1440011</v>
      </c>
      <c r="F105" s="75" t="str">
        <f t="shared" si="19"/>
        <v>144/2025</v>
      </c>
      <c r="G105" s="77">
        <v>144</v>
      </c>
      <c r="H105" s="77">
        <v>2025</v>
      </c>
      <c r="I105" s="75" t="str">
        <f t="shared" si="20"/>
        <v>10.1</v>
      </c>
      <c r="J105" s="31">
        <v>10</v>
      </c>
      <c r="K105" s="31">
        <v>1</v>
      </c>
      <c r="L105" s="31">
        <v>2895180679</v>
      </c>
      <c r="M105" s="32" t="s">
        <v>206</v>
      </c>
      <c r="N105" s="31">
        <v>3611</v>
      </c>
      <c r="O105" s="32" t="s">
        <v>132</v>
      </c>
      <c r="P105" s="18">
        <v>45755</v>
      </c>
      <c r="Q105" s="31">
        <v>3</v>
      </c>
      <c r="R105" s="33">
        <v>5018.4399999999996</v>
      </c>
      <c r="S105" s="33">
        <v>0</v>
      </c>
      <c r="T105" s="33">
        <v>0</v>
      </c>
      <c r="U105" s="72">
        <f t="shared" si="21"/>
        <v>5018.4399999999996</v>
      </c>
      <c r="V105" s="18">
        <f>IF(X105&lt;&gt;"Liquidação Cancelada",VLOOKUP(B105,'BASE DE DADOS OPS'!$B$4:$P$9650,10,FALSE),"Liquidação Cancelada")</f>
        <v>45756</v>
      </c>
      <c r="W105" s="35">
        <f t="shared" si="22"/>
        <v>1</v>
      </c>
      <c r="X105" s="31">
        <f>VLOOKUP(A105,'BASE DE DADOS OPS'!$A$4:$P$9650,12,FALSE)</f>
        <v>2201</v>
      </c>
      <c r="Y105" s="4">
        <f>IF(X105&lt;&gt;"Liquidação Cancelada",VLOOKUP(B105,'BASE DE DADOS OPS'!$B$5:$P$9635,12,FALSE),"Liquidação Cancelada")</f>
        <v>5018.4399999999996</v>
      </c>
      <c r="Z105" s="4">
        <f>IF(X105&lt;&gt;"Liquidação Cancelada",VLOOKUP(B105,'BASE DE DADOS OPS'!$B$5:$P$9635,14,FALSE),"Liquidação Cancelada")</f>
        <v>339.29</v>
      </c>
      <c r="AA105" s="4">
        <f>IF(X105&lt;&gt;"Liquidação Cancelada",VLOOKUP(B105,'BASE DE DADOS OPS'!$B$5:$P$9635,13,FALSE),"Liquidação Cancelada")</f>
        <v>4679.1499999999996</v>
      </c>
      <c r="AB105" s="4">
        <f t="shared" si="23"/>
        <v>4679.1499999999996</v>
      </c>
      <c r="AC105" s="3">
        <f t="shared" si="24"/>
        <v>0</v>
      </c>
      <c r="AD105" s="62"/>
    </row>
    <row r="106" spans="1:30" s="63" customFormat="1" ht="24.95" customHeight="1" x14ac:dyDescent="0.2">
      <c r="A106" s="55" t="str">
        <f t="shared" si="16"/>
        <v>1441|1440011|145|2025|95644954668|3611|9466,58</v>
      </c>
      <c r="B106" s="55" t="str">
        <f t="shared" si="17"/>
        <v>1441|1440011|145|2025|2225</v>
      </c>
      <c r="C106" s="61" t="str">
        <f t="shared" si="18"/>
        <v>1440011|2225</v>
      </c>
      <c r="D106" s="31">
        <v>1441</v>
      </c>
      <c r="E106" s="31">
        <v>1440011</v>
      </c>
      <c r="F106" s="75" t="str">
        <f t="shared" si="19"/>
        <v>145/2025</v>
      </c>
      <c r="G106" s="77">
        <v>145</v>
      </c>
      <c r="H106" s="77">
        <v>2025</v>
      </c>
      <c r="I106" s="75" t="str">
        <f t="shared" si="20"/>
        <v>10.1</v>
      </c>
      <c r="J106" s="31">
        <v>10</v>
      </c>
      <c r="K106" s="31">
        <v>1</v>
      </c>
      <c r="L106" s="31">
        <v>95644954668</v>
      </c>
      <c r="M106" s="32" t="s">
        <v>207</v>
      </c>
      <c r="N106" s="31">
        <v>3611</v>
      </c>
      <c r="O106" s="32" t="s">
        <v>132</v>
      </c>
      <c r="P106" s="18">
        <v>45754</v>
      </c>
      <c r="Q106" s="31">
        <v>3</v>
      </c>
      <c r="R106" s="33">
        <v>9466.58</v>
      </c>
      <c r="S106" s="33">
        <v>0</v>
      </c>
      <c r="T106" s="33">
        <v>0</v>
      </c>
      <c r="U106" s="72">
        <f t="shared" si="21"/>
        <v>9466.58</v>
      </c>
      <c r="V106" s="18">
        <f>IF(X106&lt;&gt;"Liquidação Cancelada",VLOOKUP(B106,'BASE DE DADOS OPS'!$B$4:$P$9650,10,FALSE),"Liquidação Cancelada")</f>
        <v>45756</v>
      </c>
      <c r="W106" s="35">
        <f t="shared" si="22"/>
        <v>2</v>
      </c>
      <c r="X106" s="31">
        <f>VLOOKUP(A106,'BASE DE DADOS OPS'!$A$4:$P$9650,12,FALSE)</f>
        <v>2225</v>
      </c>
      <c r="Y106" s="4">
        <f>IF(X106&lt;&gt;"Liquidação Cancelada",VLOOKUP(B106,'BASE DE DADOS OPS'!$B$5:$P$9635,12,FALSE),"Liquidação Cancelada")</f>
        <v>9466.58</v>
      </c>
      <c r="Z106" s="4">
        <f>IF(X106&lt;&gt;"Liquidação Cancelada",VLOOKUP(B106,'BASE DE DADOS OPS'!$B$5:$P$9635,14,FALSE),"Liquidação Cancelada")</f>
        <v>1551.98</v>
      </c>
      <c r="AA106" s="4">
        <f>IF(X106&lt;&gt;"Liquidação Cancelada",VLOOKUP(B106,'BASE DE DADOS OPS'!$B$5:$P$9635,13,FALSE),"Liquidação Cancelada")</f>
        <v>7914.6</v>
      </c>
      <c r="AB106" s="4">
        <f t="shared" si="23"/>
        <v>7914.6</v>
      </c>
      <c r="AC106" s="3">
        <f t="shared" si="24"/>
        <v>0</v>
      </c>
      <c r="AD106" s="62"/>
    </row>
    <row r="107" spans="1:30" s="63" customFormat="1" ht="24.95" customHeight="1" x14ac:dyDescent="0.2">
      <c r="A107" s="55" t="str">
        <f t="shared" si="16"/>
        <v>1441|1440011|146|2025|34028316001509|3906|274813,86</v>
      </c>
      <c r="B107" s="55" t="str">
        <f t="shared" si="17"/>
        <v>1441|1440011|146|2025|2394</v>
      </c>
      <c r="C107" s="61" t="str">
        <f t="shared" si="18"/>
        <v>1440011|2394</v>
      </c>
      <c r="D107" s="31">
        <v>1441</v>
      </c>
      <c r="E107" s="31">
        <v>1440011</v>
      </c>
      <c r="F107" s="75" t="str">
        <f t="shared" si="19"/>
        <v>146/2025</v>
      </c>
      <c r="G107" s="77">
        <v>146</v>
      </c>
      <c r="H107" s="77">
        <v>2025</v>
      </c>
      <c r="I107" s="75" t="str">
        <f t="shared" si="20"/>
        <v>10.1</v>
      </c>
      <c r="J107" s="31">
        <v>10</v>
      </c>
      <c r="K107" s="31">
        <v>1</v>
      </c>
      <c r="L107" s="31">
        <v>34028316001509</v>
      </c>
      <c r="M107" s="32" t="s">
        <v>208</v>
      </c>
      <c r="N107" s="31">
        <v>3906</v>
      </c>
      <c r="O107" s="32" t="s">
        <v>209</v>
      </c>
      <c r="P107" s="18">
        <v>45758</v>
      </c>
      <c r="Q107" s="31">
        <v>2</v>
      </c>
      <c r="R107" s="33">
        <v>274813.86</v>
      </c>
      <c r="S107" s="33">
        <v>0</v>
      </c>
      <c r="T107" s="33">
        <v>0</v>
      </c>
      <c r="U107" s="72">
        <f t="shared" si="21"/>
        <v>274813.86</v>
      </c>
      <c r="V107" s="18">
        <f>IF(X107&lt;&gt;"Liquidação Cancelada",VLOOKUP(B107,'BASE DE DADOS OPS'!$B$4:$P$9650,10,FALSE),"Liquidação Cancelada")</f>
        <v>45761</v>
      </c>
      <c r="W107" s="35">
        <f t="shared" si="22"/>
        <v>1</v>
      </c>
      <c r="X107" s="31">
        <f>VLOOKUP(A107,'BASE DE DADOS OPS'!$A$4:$P$9650,12,FALSE)</f>
        <v>2394</v>
      </c>
      <c r="Y107" s="4">
        <f>IF(X107&lt;&gt;"Liquidação Cancelada",VLOOKUP(B107,'BASE DE DADOS OPS'!$B$5:$P$9635,12,FALSE),"Liquidação Cancelada")</f>
        <v>274813.86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274813.86</v>
      </c>
      <c r="AB107" s="4">
        <f t="shared" si="23"/>
        <v>274813.86</v>
      </c>
      <c r="AC107" s="3">
        <f t="shared" si="24"/>
        <v>0</v>
      </c>
      <c r="AD107" s="62"/>
    </row>
    <row r="108" spans="1:30" s="63" customFormat="1" ht="24.95" customHeight="1" x14ac:dyDescent="0.2">
      <c r="A108" s="55" t="str">
        <f t="shared" si="16"/>
        <v>1441|1440011|147|2025|41733882000181|3920|8648,95</v>
      </c>
      <c r="B108" s="55" t="str">
        <f t="shared" si="17"/>
        <v>1441|1440011|147|2025|2129</v>
      </c>
      <c r="C108" s="61" t="str">
        <f t="shared" si="18"/>
        <v>1440011|2129</v>
      </c>
      <c r="D108" s="31">
        <v>1441</v>
      </c>
      <c r="E108" s="31">
        <v>1440011</v>
      </c>
      <c r="F108" s="75" t="str">
        <f t="shared" si="19"/>
        <v>147/2025</v>
      </c>
      <c r="G108" s="77">
        <v>147</v>
      </c>
      <c r="H108" s="77">
        <v>2025</v>
      </c>
      <c r="I108" s="75" t="str">
        <f t="shared" si="20"/>
        <v>10.1</v>
      </c>
      <c r="J108" s="31">
        <v>10</v>
      </c>
      <c r="K108" s="31">
        <v>1</v>
      </c>
      <c r="L108" s="31">
        <v>41733882000181</v>
      </c>
      <c r="M108" s="32" t="s">
        <v>210</v>
      </c>
      <c r="N108" s="31">
        <v>3920</v>
      </c>
      <c r="O108" s="32" t="s">
        <v>132</v>
      </c>
      <c r="P108" s="18">
        <v>45754</v>
      </c>
      <c r="Q108" s="31">
        <v>3</v>
      </c>
      <c r="R108" s="33">
        <v>8648.9500000000007</v>
      </c>
      <c r="S108" s="33">
        <v>0</v>
      </c>
      <c r="T108" s="33">
        <v>0</v>
      </c>
      <c r="U108" s="72">
        <f t="shared" si="21"/>
        <v>8648.9500000000007</v>
      </c>
      <c r="V108" s="18">
        <f>IF(X108&lt;&gt;"Liquidação Cancelada",VLOOKUP(B108,'BASE DE DADOS OPS'!$B$4:$P$9650,10,FALSE),"Liquidação Cancelada")</f>
        <v>45754</v>
      </c>
      <c r="W108" s="35">
        <f t="shared" si="22"/>
        <v>0</v>
      </c>
      <c r="X108" s="31">
        <f>VLOOKUP(A108,'BASE DE DADOS OPS'!$A$4:$P$9650,12,FALSE)</f>
        <v>2129</v>
      </c>
      <c r="Y108" s="4">
        <f>IF(X108&lt;&gt;"Liquidação Cancelada",VLOOKUP(B108,'BASE DE DADOS OPS'!$B$5:$P$9635,12,FALSE),"Liquidação Cancelada")</f>
        <v>8648.9499999999989</v>
      </c>
      <c r="Z108" s="4">
        <f>IF(X108&lt;&gt;"Liquidação Cancelada",VLOOKUP(B108,'BASE DE DADOS OPS'!$B$5:$P$9635,14,FALSE),"Liquidação Cancelada")</f>
        <v>415.15</v>
      </c>
      <c r="AA108" s="4">
        <f>IF(X108&lt;&gt;"Liquidação Cancelada",VLOOKUP(B108,'BASE DE DADOS OPS'!$B$5:$P$9635,13,FALSE),"Liquidação Cancelada")</f>
        <v>8233.7999999999993</v>
      </c>
      <c r="AB108" s="4">
        <f t="shared" si="23"/>
        <v>8233.7999999999993</v>
      </c>
      <c r="AC108" s="3">
        <f t="shared" si="24"/>
        <v>1.8189894035458565E-12</v>
      </c>
      <c r="AD108" s="62"/>
    </row>
    <row r="109" spans="1:30" s="63" customFormat="1" ht="24.95" customHeight="1" x14ac:dyDescent="0.2">
      <c r="A109" s="55" t="str">
        <f t="shared" si="16"/>
        <v>1441|1440011|148|2025|23732170000166|3920|16007,38</v>
      </c>
      <c r="B109" s="55" t="str">
        <f t="shared" si="17"/>
        <v>1441|1440011|148|2025|2158</v>
      </c>
      <c r="C109" s="61" t="str">
        <f t="shared" si="18"/>
        <v>1440011|2158</v>
      </c>
      <c r="D109" s="31">
        <v>1441</v>
      </c>
      <c r="E109" s="31">
        <v>1440011</v>
      </c>
      <c r="F109" s="75" t="str">
        <f t="shared" si="19"/>
        <v>148/2025</v>
      </c>
      <c r="G109" s="77">
        <v>148</v>
      </c>
      <c r="H109" s="77">
        <v>2025</v>
      </c>
      <c r="I109" s="75" t="str">
        <f t="shared" si="20"/>
        <v>10.1</v>
      </c>
      <c r="J109" s="31">
        <v>10</v>
      </c>
      <c r="K109" s="31">
        <v>1</v>
      </c>
      <c r="L109" s="31">
        <v>23732170000166</v>
      </c>
      <c r="M109" s="32" t="s">
        <v>211</v>
      </c>
      <c r="N109" s="31">
        <v>3920</v>
      </c>
      <c r="O109" s="32" t="s">
        <v>132</v>
      </c>
      <c r="P109" s="18">
        <v>45755</v>
      </c>
      <c r="Q109" s="31">
        <v>3</v>
      </c>
      <c r="R109" s="33">
        <v>16007.38</v>
      </c>
      <c r="S109" s="33">
        <v>0</v>
      </c>
      <c r="T109" s="33">
        <v>0</v>
      </c>
      <c r="U109" s="72">
        <f t="shared" si="21"/>
        <v>16007.38</v>
      </c>
      <c r="V109" s="18">
        <f>IF(X109&lt;&gt;"Liquidação Cancelada",VLOOKUP(B109,'BASE DE DADOS OPS'!$B$4:$P$9650,10,FALSE),"Liquidação Cancelada")</f>
        <v>45755</v>
      </c>
      <c r="W109" s="35">
        <f t="shared" si="22"/>
        <v>0</v>
      </c>
      <c r="X109" s="31">
        <f>VLOOKUP(A109,'BASE DE DADOS OPS'!$A$4:$P$9650,12,FALSE)</f>
        <v>2158</v>
      </c>
      <c r="Y109" s="4">
        <f>IF(X109&lt;&gt;"Liquidação Cancelada",VLOOKUP(B109,'BASE DE DADOS OPS'!$B$5:$P$9635,12,FALSE),"Liquidação Cancelada")</f>
        <v>16007.380000000001</v>
      </c>
      <c r="Z109" s="4">
        <f>IF(X109&lt;&gt;"Liquidação Cancelada",VLOOKUP(B109,'BASE DE DADOS OPS'!$B$5:$P$9635,14,FALSE),"Liquidação Cancelada")</f>
        <v>768.35</v>
      </c>
      <c r="AA109" s="4">
        <f>IF(X109&lt;&gt;"Liquidação Cancelada",VLOOKUP(B109,'BASE DE DADOS OPS'!$B$5:$P$9635,13,FALSE),"Liquidação Cancelada")</f>
        <v>15239.03</v>
      </c>
      <c r="AB109" s="4">
        <f t="shared" si="23"/>
        <v>15239.03</v>
      </c>
      <c r="AC109" s="3">
        <f t="shared" si="24"/>
        <v>-1.8189894035458565E-12</v>
      </c>
      <c r="AD109" s="62"/>
    </row>
    <row r="110" spans="1:30" s="63" customFormat="1" ht="24.95" customHeight="1" x14ac:dyDescent="0.2">
      <c r="A110" s="55" t="str">
        <f t="shared" si="16"/>
        <v>1441|1440011|149|2025|32239405000173|3920|4102,07</v>
      </c>
      <c r="B110" s="55" t="str">
        <f t="shared" si="17"/>
        <v>1441|1440011|149|2025|2154</v>
      </c>
      <c r="C110" s="61" t="str">
        <f t="shared" si="18"/>
        <v>1440011|2154</v>
      </c>
      <c r="D110" s="31">
        <v>1441</v>
      </c>
      <c r="E110" s="31">
        <v>1440011</v>
      </c>
      <c r="F110" s="75" t="str">
        <f t="shared" si="19"/>
        <v>149/2025</v>
      </c>
      <c r="G110" s="77">
        <v>149</v>
      </c>
      <c r="H110" s="77">
        <v>2025</v>
      </c>
      <c r="I110" s="75" t="str">
        <f t="shared" si="20"/>
        <v>10.1</v>
      </c>
      <c r="J110" s="31">
        <v>10</v>
      </c>
      <c r="K110" s="31">
        <v>1</v>
      </c>
      <c r="L110" s="31">
        <v>32239405000173</v>
      </c>
      <c r="M110" s="32" t="s">
        <v>212</v>
      </c>
      <c r="N110" s="31">
        <v>3920</v>
      </c>
      <c r="O110" s="32" t="s">
        <v>132</v>
      </c>
      <c r="P110" s="18">
        <v>45754</v>
      </c>
      <c r="Q110" s="31">
        <v>3</v>
      </c>
      <c r="R110" s="33">
        <v>4102.07</v>
      </c>
      <c r="S110" s="33">
        <v>0</v>
      </c>
      <c r="T110" s="33">
        <v>0</v>
      </c>
      <c r="U110" s="72">
        <f t="shared" si="21"/>
        <v>4102.07</v>
      </c>
      <c r="V110" s="18">
        <f>IF(X110&lt;&gt;"Liquidação Cancelada",VLOOKUP(B110,'BASE DE DADOS OPS'!$B$4:$P$9650,10,FALSE),"Liquidação Cancelada")</f>
        <v>45755</v>
      </c>
      <c r="W110" s="35">
        <f t="shared" si="22"/>
        <v>1</v>
      </c>
      <c r="X110" s="31">
        <f>VLOOKUP(A110,'BASE DE DADOS OPS'!$A$4:$P$9650,12,FALSE)</f>
        <v>2154</v>
      </c>
      <c r="Y110" s="4">
        <f>IF(X110&lt;&gt;"Liquidação Cancelada",VLOOKUP(B110,'BASE DE DADOS OPS'!$B$5:$P$9635,12,FALSE),"Liquidação Cancelada")</f>
        <v>4102.07</v>
      </c>
      <c r="Z110" s="4">
        <f>IF(X110&lt;&gt;"Liquidação Cancelada",VLOOKUP(B110,'BASE DE DADOS OPS'!$B$5:$P$9635,14,FALSE),"Liquidação Cancelada")</f>
        <v>196.9</v>
      </c>
      <c r="AA110" s="4">
        <f>IF(X110&lt;&gt;"Liquidação Cancelada",VLOOKUP(B110,'BASE DE DADOS OPS'!$B$5:$P$9635,13,FALSE),"Liquidação Cancelada")</f>
        <v>3905.17</v>
      </c>
      <c r="AB110" s="4">
        <f t="shared" si="23"/>
        <v>3905.1699999999996</v>
      </c>
      <c r="AC110" s="3">
        <f t="shared" si="24"/>
        <v>4.5474735088646412E-13</v>
      </c>
      <c r="AD110" s="62"/>
    </row>
    <row r="111" spans="1:30" s="63" customFormat="1" ht="24.95" customHeight="1" x14ac:dyDescent="0.2">
      <c r="A111" s="55" t="str">
        <f t="shared" si="16"/>
        <v>1441|1440011|150|2025|22510183000128|3920|13584,77</v>
      </c>
      <c r="B111" s="55" t="str">
        <f t="shared" si="17"/>
        <v>1441|1440011|150|2025|2144</v>
      </c>
      <c r="C111" s="61" t="str">
        <f t="shared" si="18"/>
        <v>1440011|2144</v>
      </c>
      <c r="D111" s="31">
        <v>1441</v>
      </c>
      <c r="E111" s="31">
        <v>1440011</v>
      </c>
      <c r="F111" s="75" t="str">
        <f t="shared" si="19"/>
        <v>150/2025</v>
      </c>
      <c r="G111" s="77">
        <v>150</v>
      </c>
      <c r="H111" s="77">
        <v>2025</v>
      </c>
      <c r="I111" s="75" t="str">
        <f t="shared" si="20"/>
        <v>10.1</v>
      </c>
      <c r="J111" s="31">
        <v>10</v>
      </c>
      <c r="K111" s="31">
        <v>1</v>
      </c>
      <c r="L111" s="31">
        <v>22510183000128</v>
      </c>
      <c r="M111" s="32" t="s">
        <v>213</v>
      </c>
      <c r="N111" s="31">
        <v>3920</v>
      </c>
      <c r="O111" s="32" t="s">
        <v>132</v>
      </c>
      <c r="P111" s="18">
        <v>45754</v>
      </c>
      <c r="Q111" s="31">
        <v>3</v>
      </c>
      <c r="R111" s="33">
        <v>13584.77</v>
      </c>
      <c r="S111" s="33">
        <v>0</v>
      </c>
      <c r="T111" s="33">
        <v>0</v>
      </c>
      <c r="U111" s="72">
        <f t="shared" si="21"/>
        <v>13584.77</v>
      </c>
      <c r="V111" s="18">
        <f>IF(X111&lt;&gt;"Liquidação Cancelada",VLOOKUP(B111,'BASE DE DADOS OPS'!$B$4:$P$9650,10,FALSE),"Liquidação Cancelada")</f>
        <v>45755</v>
      </c>
      <c r="W111" s="35">
        <f t="shared" si="22"/>
        <v>1</v>
      </c>
      <c r="X111" s="31">
        <f>VLOOKUP(A111,'BASE DE DADOS OPS'!$A$4:$P$9650,12,FALSE)</f>
        <v>2144</v>
      </c>
      <c r="Y111" s="4">
        <f>IF(X111&lt;&gt;"Liquidação Cancelada",VLOOKUP(B111,'BASE DE DADOS OPS'!$B$5:$P$9635,12,FALSE),"Liquidação Cancelada")</f>
        <v>13584.77</v>
      </c>
      <c r="Z111" s="4">
        <f>IF(X111&lt;&gt;"Liquidação Cancelada",VLOOKUP(B111,'BASE DE DADOS OPS'!$B$5:$P$9635,14,FALSE),"Liquidação Cancelada")</f>
        <v>652.07000000000005</v>
      </c>
      <c r="AA111" s="4">
        <f>IF(X111&lt;&gt;"Liquidação Cancelada",VLOOKUP(B111,'BASE DE DADOS OPS'!$B$5:$P$9635,13,FALSE),"Liquidação Cancelada")</f>
        <v>12932.7</v>
      </c>
      <c r="AB111" s="4">
        <f t="shared" si="23"/>
        <v>12932.7</v>
      </c>
      <c r="AC111" s="3">
        <f t="shared" si="24"/>
        <v>0</v>
      </c>
      <c r="AD111" s="62"/>
    </row>
    <row r="112" spans="1:30" s="63" customFormat="1" ht="24.95" customHeight="1" x14ac:dyDescent="0.2">
      <c r="A112" s="55" t="str">
        <f t="shared" si="16"/>
        <v>1441|1440011|151|2025|38437345000180|3920|10978,47</v>
      </c>
      <c r="B112" s="55" t="str">
        <f t="shared" si="17"/>
        <v>1441|1440011|151|2025|2142</v>
      </c>
      <c r="C112" s="61" t="str">
        <f t="shared" si="18"/>
        <v>1440011|2142</v>
      </c>
      <c r="D112" s="31">
        <v>1441</v>
      </c>
      <c r="E112" s="31">
        <v>1440011</v>
      </c>
      <c r="F112" s="75" t="str">
        <f t="shared" si="19"/>
        <v>151/2025</v>
      </c>
      <c r="G112" s="77">
        <v>151</v>
      </c>
      <c r="H112" s="77">
        <v>2025</v>
      </c>
      <c r="I112" s="75" t="str">
        <f t="shared" si="20"/>
        <v>10.1</v>
      </c>
      <c r="J112" s="31">
        <v>10</v>
      </c>
      <c r="K112" s="31">
        <v>1</v>
      </c>
      <c r="L112" s="31">
        <v>38437345000180</v>
      </c>
      <c r="M112" s="32" t="s">
        <v>214</v>
      </c>
      <c r="N112" s="31">
        <v>3920</v>
      </c>
      <c r="O112" s="32" t="s">
        <v>132</v>
      </c>
      <c r="P112" s="18">
        <v>45754</v>
      </c>
      <c r="Q112" s="31">
        <v>3</v>
      </c>
      <c r="R112" s="33">
        <v>10978.47</v>
      </c>
      <c r="S112" s="33">
        <v>0</v>
      </c>
      <c r="T112" s="33">
        <v>0</v>
      </c>
      <c r="U112" s="72">
        <f t="shared" si="21"/>
        <v>10978.47</v>
      </c>
      <c r="V112" s="18">
        <f>IF(X112&lt;&gt;"Liquidação Cancelada",VLOOKUP(B112,'BASE DE DADOS OPS'!$B$4:$P$9650,10,FALSE),"Liquidação Cancelada")</f>
        <v>45755</v>
      </c>
      <c r="W112" s="35">
        <f t="shared" si="22"/>
        <v>1</v>
      </c>
      <c r="X112" s="31">
        <f>VLOOKUP(A112,'BASE DE DADOS OPS'!$A$4:$P$9650,12,FALSE)</f>
        <v>2142</v>
      </c>
      <c r="Y112" s="4">
        <f>IF(X112&lt;&gt;"Liquidação Cancelada",VLOOKUP(B112,'BASE DE DADOS OPS'!$B$5:$P$9635,12,FALSE),"Liquidação Cancelada")</f>
        <v>10978.47</v>
      </c>
      <c r="Z112" s="4">
        <f>IF(X112&lt;&gt;"Liquidação Cancelada",VLOOKUP(B112,'BASE DE DADOS OPS'!$B$5:$P$9635,14,FALSE),"Liquidação Cancelada")</f>
        <v>526.97</v>
      </c>
      <c r="AA112" s="4">
        <f>IF(X112&lt;&gt;"Liquidação Cancelada",VLOOKUP(B112,'BASE DE DADOS OPS'!$B$5:$P$9635,13,FALSE),"Liquidação Cancelada")</f>
        <v>10451.5</v>
      </c>
      <c r="AB112" s="4">
        <f t="shared" si="23"/>
        <v>10451.5</v>
      </c>
      <c r="AC112" s="3">
        <f t="shared" si="24"/>
        <v>0</v>
      </c>
      <c r="AD112" s="62"/>
    </row>
    <row r="113" spans="1:30" s="63" customFormat="1" ht="24.95" customHeight="1" x14ac:dyDescent="0.2">
      <c r="A113" s="55" t="str">
        <f t="shared" si="16"/>
        <v>1441|1440011|152|2025|14165537000116|3920|8404,1</v>
      </c>
      <c r="B113" s="55" t="str">
        <f t="shared" si="17"/>
        <v>1441|1440011|152|2025|2143</v>
      </c>
      <c r="C113" s="61" t="str">
        <f t="shared" si="18"/>
        <v>1440011|2143</v>
      </c>
      <c r="D113" s="31">
        <v>1441</v>
      </c>
      <c r="E113" s="31">
        <v>1440011</v>
      </c>
      <c r="F113" s="75" t="str">
        <f t="shared" si="19"/>
        <v>152/2025</v>
      </c>
      <c r="G113" s="77">
        <v>152</v>
      </c>
      <c r="H113" s="77">
        <v>2025</v>
      </c>
      <c r="I113" s="75" t="str">
        <f t="shared" si="20"/>
        <v>10.1</v>
      </c>
      <c r="J113" s="31">
        <v>10</v>
      </c>
      <c r="K113" s="31">
        <v>1</v>
      </c>
      <c r="L113" s="31">
        <v>14165537000116</v>
      </c>
      <c r="M113" s="32" t="s">
        <v>215</v>
      </c>
      <c r="N113" s="31">
        <v>3920</v>
      </c>
      <c r="O113" s="32" t="s">
        <v>132</v>
      </c>
      <c r="P113" s="18">
        <v>45754</v>
      </c>
      <c r="Q113" s="31">
        <v>3</v>
      </c>
      <c r="R113" s="33">
        <v>8404.1</v>
      </c>
      <c r="S113" s="33">
        <v>0</v>
      </c>
      <c r="T113" s="33">
        <v>0</v>
      </c>
      <c r="U113" s="72">
        <f t="shared" si="21"/>
        <v>8404.1</v>
      </c>
      <c r="V113" s="18">
        <f>IF(X113&lt;&gt;"Liquidação Cancelada",VLOOKUP(B113,'BASE DE DADOS OPS'!$B$4:$P$9650,10,FALSE),"Liquidação Cancelada")</f>
        <v>45755</v>
      </c>
      <c r="W113" s="35">
        <f t="shared" si="22"/>
        <v>1</v>
      </c>
      <c r="X113" s="31">
        <f>VLOOKUP(A113,'BASE DE DADOS OPS'!$A$4:$P$9650,12,FALSE)</f>
        <v>2143</v>
      </c>
      <c r="Y113" s="4">
        <f>IF(X113&lt;&gt;"Liquidação Cancelada",VLOOKUP(B113,'BASE DE DADOS OPS'!$B$5:$P$9635,12,FALSE),"Liquidação Cancelada")</f>
        <v>8404.1</v>
      </c>
      <c r="Z113" s="4">
        <f>IF(X113&lt;&gt;"Liquidação Cancelada",VLOOKUP(B113,'BASE DE DADOS OPS'!$B$5:$P$9635,14,FALSE),"Liquidação Cancelada")</f>
        <v>403.4</v>
      </c>
      <c r="AA113" s="4">
        <f>IF(X113&lt;&gt;"Liquidação Cancelada",VLOOKUP(B113,'BASE DE DADOS OPS'!$B$5:$P$9635,13,FALSE),"Liquidação Cancelada")</f>
        <v>8000.7</v>
      </c>
      <c r="AB113" s="4">
        <f t="shared" si="23"/>
        <v>8000.7000000000007</v>
      </c>
      <c r="AC113" s="3">
        <f t="shared" si="24"/>
        <v>-9.0949470177292824E-13</v>
      </c>
      <c r="AD113" s="62"/>
    </row>
    <row r="114" spans="1:30" s="63" customFormat="1" ht="24.95" customHeight="1" x14ac:dyDescent="0.2">
      <c r="A114" s="55" t="str">
        <f t="shared" si="16"/>
        <v>1441|1440011|153|2025|11027551000165|3920|7796,28</v>
      </c>
      <c r="B114" s="55" t="str">
        <f t="shared" si="17"/>
        <v>1441|1440011|153|2025|2156</v>
      </c>
      <c r="C114" s="61" t="str">
        <f t="shared" si="18"/>
        <v>1440011|2156</v>
      </c>
      <c r="D114" s="31">
        <v>1441</v>
      </c>
      <c r="E114" s="31">
        <v>1440011</v>
      </c>
      <c r="F114" s="75" t="str">
        <f t="shared" si="19"/>
        <v>153/2025</v>
      </c>
      <c r="G114" s="77">
        <v>153</v>
      </c>
      <c r="H114" s="77">
        <v>2025</v>
      </c>
      <c r="I114" s="75" t="str">
        <f t="shared" si="20"/>
        <v>10.1</v>
      </c>
      <c r="J114" s="31">
        <v>10</v>
      </c>
      <c r="K114" s="31">
        <v>1</v>
      </c>
      <c r="L114" s="31">
        <v>11027551000165</v>
      </c>
      <c r="M114" s="32" t="s">
        <v>216</v>
      </c>
      <c r="N114" s="31">
        <v>3920</v>
      </c>
      <c r="O114" s="32" t="s">
        <v>132</v>
      </c>
      <c r="P114" s="18">
        <v>45754</v>
      </c>
      <c r="Q114" s="31">
        <v>3</v>
      </c>
      <c r="R114" s="33">
        <v>7796.28</v>
      </c>
      <c r="S114" s="33">
        <v>0</v>
      </c>
      <c r="T114" s="33">
        <v>0</v>
      </c>
      <c r="U114" s="72">
        <f t="shared" si="21"/>
        <v>7796.28</v>
      </c>
      <c r="V114" s="18">
        <f>IF(X114&lt;&gt;"Liquidação Cancelada",VLOOKUP(B114,'BASE DE DADOS OPS'!$B$4:$P$9650,10,FALSE),"Liquidação Cancelada")</f>
        <v>45755</v>
      </c>
      <c r="W114" s="35">
        <f t="shared" si="22"/>
        <v>1</v>
      </c>
      <c r="X114" s="31">
        <f>VLOOKUP(A114,'BASE DE DADOS OPS'!$A$4:$P$9650,12,FALSE)</f>
        <v>2156</v>
      </c>
      <c r="Y114" s="4">
        <f>IF(X114&lt;&gt;"Liquidação Cancelada",VLOOKUP(B114,'BASE DE DADOS OPS'!$B$5:$P$9635,12,FALSE),"Liquidação Cancelada")</f>
        <v>7796.2800000000007</v>
      </c>
      <c r="Z114" s="4">
        <f>IF(X114&lt;&gt;"Liquidação Cancelada",VLOOKUP(B114,'BASE DE DADOS OPS'!$B$5:$P$9635,14,FALSE),"Liquidação Cancelada")</f>
        <v>374.22</v>
      </c>
      <c r="AA114" s="4">
        <f>IF(X114&lt;&gt;"Liquidação Cancelada",VLOOKUP(B114,'BASE DE DADOS OPS'!$B$5:$P$9635,13,FALSE),"Liquidação Cancelada")</f>
        <v>7422.06</v>
      </c>
      <c r="AB114" s="4">
        <f t="shared" si="23"/>
        <v>7422.06</v>
      </c>
      <c r="AC114" s="3">
        <f t="shared" si="24"/>
        <v>-9.0949470177292824E-13</v>
      </c>
      <c r="AD114" s="62"/>
    </row>
    <row r="115" spans="1:30" s="63" customFormat="1" ht="24.95" customHeight="1" x14ac:dyDescent="0.2">
      <c r="A115" s="55" t="str">
        <f t="shared" si="16"/>
        <v>1441|1440011|154|2025|38236252000197|3920|24846,22</v>
      </c>
      <c r="B115" s="55" t="str">
        <f t="shared" si="17"/>
        <v>1441|1440011|154|2025|2139</v>
      </c>
      <c r="C115" s="61" t="str">
        <f t="shared" si="18"/>
        <v>1440011|2139</v>
      </c>
      <c r="D115" s="31">
        <v>1441</v>
      </c>
      <c r="E115" s="31">
        <v>1440011</v>
      </c>
      <c r="F115" s="75" t="str">
        <f t="shared" si="19"/>
        <v>154/2025</v>
      </c>
      <c r="G115" s="77">
        <v>154</v>
      </c>
      <c r="H115" s="77">
        <v>2025</v>
      </c>
      <c r="I115" s="75" t="str">
        <f t="shared" si="20"/>
        <v>10.1</v>
      </c>
      <c r="J115" s="31">
        <v>10</v>
      </c>
      <c r="K115" s="31">
        <v>1</v>
      </c>
      <c r="L115" s="31">
        <v>38236252000197</v>
      </c>
      <c r="M115" s="32" t="s">
        <v>217</v>
      </c>
      <c r="N115" s="31">
        <v>3920</v>
      </c>
      <c r="O115" s="32" t="s">
        <v>132</v>
      </c>
      <c r="P115" s="18">
        <v>45754</v>
      </c>
      <c r="Q115" s="31">
        <v>3</v>
      </c>
      <c r="R115" s="33">
        <v>24846.22</v>
      </c>
      <c r="S115" s="33">
        <v>0</v>
      </c>
      <c r="T115" s="33">
        <v>0</v>
      </c>
      <c r="U115" s="72">
        <f t="shared" si="21"/>
        <v>24846.22</v>
      </c>
      <c r="V115" s="18">
        <f>IF(X115&lt;&gt;"Liquidação Cancelada",VLOOKUP(B115,'BASE DE DADOS OPS'!$B$4:$P$9650,10,FALSE),"Liquidação Cancelada")</f>
        <v>45754</v>
      </c>
      <c r="W115" s="35">
        <f t="shared" si="22"/>
        <v>0</v>
      </c>
      <c r="X115" s="31">
        <f>VLOOKUP(A115,'BASE DE DADOS OPS'!$A$4:$P$9650,12,FALSE)</f>
        <v>2139</v>
      </c>
      <c r="Y115" s="4">
        <f>IF(X115&lt;&gt;"Liquidação Cancelada",VLOOKUP(B115,'BASE DE DADOS OPS'!$B$5:$P$9635,12,FALSE),"Liquidação Cancelada")</f>
        <v>24846.219999999998</v>
      </c>
      <c r="Z115" s="4">
        <f>IF(X115&lt;&gt;"Liquidação Cancelada",VLOOKUP(B115,'BASE DE DADOS OPS'!$B$5:$P$9635,14,FALSE),"Liquidação Cancelada")</f>
        <v>1192.6199999999999</v>
      </c>
      <c r="AA115" s="4">
        <f>IF(X115&lt;&gt;"Liquidação Cancelada",VLOOKUP(B115,'BASE DE DADOS OPS'!$B$5:$P$9635,13,FALSE),"Liquidação Cancelada")</f>
        <v>23653.599999999999</v>
      </c>
      <c r="AB115" s="4">
        <f t="shared" si="23"/>
        <v>23653.599999999999</v>
      </c>
      <c r="AC115" s="3">
        <f t="shared" si="24"/>
        <v>3.637978807091713E-12</v>
      </c>
      <c r="AD115" s="62"/>
    </row>
    <row r="116" spans="1:30" s="63" customFormat="1" ht="24.95" customHeight="1" x14ac:dyDescent="0.2">
      <c r="A116" s="55" t="str">
        <f t="shared" si="16"/>
        <v>1441|1440011|155|2025|34975444000164|3920|41000</v>
      </c>
      <c r="B116" s="55" t="str">
        <f t="shared" si="17"/>
        <v>1441|1440011|155|2025|2137</v>
      </c>
      <c r="C116" s="61" t="str">
        <f t="shared" si="18"/>
        <v>1440011|2137</v>
      </c>
      <c r="D116" s="31">
        <v>1441</v>
      </c>
      <c r="E116" s="31">
        <v>1440011</v>
      </c>
      <c r="F116" s="75" t="str">
        <f t="shared" si="19"/>
        <v>155/2025</v>
      </c>
      <c r="G116" s="77">
        <v>155</v>
      </c>
      <c r="H116" s="77">
        <v>2025</v>
      </c>
      <c r="I116" s="75" t="str">
        <f t="shared" si="20"/>
        <v>10.1</v>
      </c>
      <c r="J116" s="31">
        <v>10</v>
      </c>
      <c r="K116" s="31">
        <v>1</v>
      </c>
      <c r="L116" s="31">
        <v>34975444000164</v>
      </c>
      <c r="M116" s="32" t="s">
        <v>218</v>
      </c>
      <c r="N116" s="31">
        <v>3920</v>
      </c>
      <c r="O116" s="32" t="s">
        <v>132</v>
      </c>
      <c r="P116" s="18">
        <v>45754</v>
      </c>
      <c r="Q116" s="31">
        <v>3</v>
      </c>
      <c r="R116" s="33">
        <v>41000</v>
      </c>
      <c r="S116" s="33">
        <v>0</v>
      </c>
      <c r="T116" s="33">
        <v>0</v>
      </c>
      <c r="U116" s="72">
        <f t="shared" si="21"/>
        <v>41000</v>
      </c>
      <c r="V116" s="18">
        <f>IF(X116&lt;&gt;"Liquidação Cancelada",VLOOKUP(B116,'BASE DE DADOS OPS'!$B$4:$P$9650,10,FALSE),"Liquidação Cancelada")</f>
        <v>45754</v>
      </c>
      <c r="W116" s="35">
        <f t="shared" si="22"/>
        <v>0</v>
      </c>
      <c r="X116" s="31">
        <f>VLOOKUP(A116,'BASE DE DADOS OPS'!$A$4:$P$9650,12,FALSE)</f>
        <v>2137</v>
      </c>
      <c r="Y116" s="4">
        <f>IF(X116&lt;&gt;"Liquidação Cancelada",VLOOKUP(B116,'BASE DE DADOS OPS'!$B$5:$P$9635,12,FALSE),"Liquidação Cancelada")</f>
        <v>41000</v>
      </c>
      <c r="Z116" s="4">
        <f>IF(X116&lt;&gt;"Liquidação Cancelada",VLOOKUP(B116,'BASE DE DADOS OPS'!$B$5:$P$9635,14,FALSE),"Liquidação Cancelada")</f>
        <v>1968</v>
      </c>
      <c r="AA116" s="4">
        <f>IF(X116&lt;&gt;"Liquidação Cancelada",VLOOKUP(B116,'BASE DE DADOS OPS'!$B$5:$P$9635,13,FALSE),"Liquidação Cancelada")</f>
        <v>39032</v>
      </c>
      <c r="AB116" s="4">
        <f t="shared" si="23"/>
        <v>39032</v>
      </c>
      <c r="AC116" s="3">
        <f t="shared" si="24"/>
        <v>0</v>
      </c>
      <c r="AD116" s="62"/>
    </row>
    <row r="117" spans="1:30" s="63" customFormat="1" ht="24.95" customHeight="1" x14ac:dyDescent="0.2">
      <c r="A117" s="55" t="str">
        <f t="shared" si="16"/>
        <v>1441|1440011|160|2025|3539398000127|3921|1384,2</v>
      </c>
      <c r="B117" s="55" t="str">
        <f t="shared" si="17"/>
        <v>1441|1440011|160|2025|2322</v>
      </c>
      <c r="C117" s="61" t="str">
        <f t="shared" si="18"/>
        <v>1440011|2322</v>
      </c>
      <c r="D117" s="31">
        <v>1441</v>
      </c>
      <c r="E117" s="31">
        <v>1440011</v>
      </c>
      <c r="F117" s="75" t="str">
        <f t="shared" si="19"/>
        <v>160/2025</v>
      </c>
      <c r="G117" s="77">
        <v>160</v>
      </c>
      <c r="H117" s="77">
        <v>2025</v>
      </c>
      <c r="I117" s="75" t="str">
        <f t="shared" si="20"/>
        <v>10.1</v>
      </c>
      <c r="J117" s="31">
        <v>10</v>
      </c>
      <c r="K117" s="31">
        <v>1</v>
      </c>
      <c r="L117" s="31">
        <v>3539398000127</v>
      </c>
      <c r="M117" s="32" t="s">
        <v>220</v>
      </c>
      <c r="N117" s="31">
        <v>3921</v>
      </c>
      <c r="O117" s="32" t="s">
        <v>130</v>
      </c>
      <c r="P117" s="18">
        <v>45757</v>
      </c>
      <c r="Q117" s="31">
        <v>3</v>
      </c>
      <c r="R117" s="33">
        <v>1457.05</v>
      </c>
      <c r="S117" s="33">
        <v>72.849999999999994</v>
      </c>
      <c r="T117" s="33">
        <v>0</v>
      </c>
      <c r="U117" s="72">
        <f t="shared" si="21"/>
        <v>1384.2</v>
      </c>
      <c r="V117" s="18">
        <f>IF(X117&lt;&gt;"Liquidação Cancelada",VLOOKUP(B117,'BASE DE DADOS OPS'!$B$4:$P$9650,10,FALSE),"Liquidação Cancelada")</f>
        <v>45758</v>
      </c>
      <c r="W117" s="35">
        <f t="shared" si="22"/>
        <v>1</v>
      </c>
      <c r="X117" s="31">
        <f>VLOOKUP(A117,'BASE DE DADOS OPS'!$A$4:$P$9650,12,FALSE)</f>
        <v>2322</v>
      </c>
      <c r="Y117" s="4">
        <f>IF(X117&lt;&gt;"Liquidação Cancelada",VLOOKUP(B117,'BASE DE DADOS OPS'!$B$5:$P$9635,12,FALSE),"Liquidação Cancelada")</f>
        <v>1384.2</v>
      </c>
      <c r="Z117" s="4">
        <f>IF(X117&lt;&gt;"Liquidação Cancelada",VLOOKUP(B117,'BASE DE DADOS OPS'!$B$5:$P$9635,14,FALSE),"Liquidação Cancelada")</f>
        <v>0</v>
      </c>
      <c r="AA117" s="4">
        <f>IF(X117&lt;&gt;"Liquidação Cancelada",VLOOKUP(B117,'BASE DE DADOS OPS'!$B$5:$P$9635,13,FALSE),"Liquidação Cancelada")</f>
        <v>1384.2</v>
      </c>
      <c r="AB117" s="4">
        <f t="shared" si="23"/>
        <v>1384.2</v>
      </c>
      <c r="AC117" s="3">
        <f t="shared" si="24"/>
        <v>0</v>
      </c>
      <c r="AD117" s="62"/>
    </row>
    <row r="118" spans="1:30" s="63" customFormat="1" ht="24.95" customHeight="1" x14ac:dyDescent="0.2">
      <c r="A118" s="55" t="str">
        <f t="shared" si="16"/>
        <v>1441|1440011|162|2025|45347438000189|3920|15000</v>
      </c>
      <c r="B118" s="55" t="str">
        <f t="shared" si="17"/>
        <v>1441|1440011|162|2025|2112</v>
      </c>
      <c r="C118" s="61" t="str">
        <f t="shared" si="18"/>
        <v>1440011|2112</v>
      </c>
      <c r="D118" s="31">
        <v>1441</v>
      </c>
      <c r="E118" s="31">
        <v>1440011</v>
      </c>
      <c r="F118" s="75" t="str">
        <f t="shared" si="19"/>
        <v>162/2025</v>
      </c>
      <c r="G118" s="77">
        <v>162</v>
      </c>
      <c r="H118" s="77">
        <v>2025</v>
      </c>
      <c r="I118" s="75" t="str">
        <f t="shared" si="20"/>
        <v>10.1</v>
      </c>
      <c r="J118" s="31">
        <v>10</v>
      </c>
      <c r="K118" s="31">
        <v>1</v>
      </c>
      <c r="L118" s="31">
        <v>45347438000189</v>
      </c>
      <c r="M118" s="32" t="s">
        <v>221</v>
      </c>
      <c r="N118" s="31">
        <v>3920</v>
      </c>
      <c r="O118" s="32" t="s">
        <v>132</v>
      </c>
      <c r="P118" s="18">
        <v>45754</v>
      </c>
      <c r="Q118" s="31">
        <v>3</v>
      </c>
      <c r="R118" s="33">
        <v>15000</v>
      </c>
      <c r="S118" s="33">
        <v>0</v>
      </c>
      <c r="T118" s="33">
        <v>0</v>
      </c>
      <c r="U118" s="72">
        <f t="shared" si="21"/>
        <v>15000</v>
      </c>
      <c r="V118" s="18">
        <f>IF(X118&lt;&gt;"Liquidação Cancelada",VLOOKUP(B118,'BASE DE DADOS OPS'!$B$4:$P$9650,10,FALSE),"Liquidação Cancelada")</f>
        <v>45754</v>
      </c>
      <c r="W118" s="35">
        <f t="shared" si="22"/>
        <v>0</v>
      </c>
      <c r="X118" s="31">
        <f>VLOOKUP(A118,'BASE DE DADOS OPS'!$A$4:$P$9650,12,FALSE)</f>
        <v>2112</v>
      </c>
      <c r="Y118" s="4">
        <f>IF(X118&lt;&gt;"Liquidação Cancelada",VLOOKUP(B118,'BASE DE DADOS OPS'!$B$5:$P$9635,12,FALSE),"Liquidação Cancelada")</f>
        <v>15000</v>
      </c>
      <c r="Z118" s="4">
        <f>IF(X118&lt;&gt;"Liquidação Cancelada",VLOOKUP(B118,'BASE DE DADOS OPS'!$B$5:$P$9635,14,FALSE),"Liquidação Cancelada")</f>
        <v>720</v>
      </c>
      <c r="AA118" s="4">
        <f>IF(X118&lt;&gt;"Liquidação Cancelada",VLOOKUP(B118,'BASE DE DADOS OPS'!$B$5:$P$9635,13,FALSE),"Liquidação Cancelada")</f>
        <v>14280</v>
      </c>
      <c r="AB118" s="4">
        <f t="shared" si="23"/>
        <v>14280</v>
      </c>
      <c r="AC118" s="3">
        <f t="shared" si="24"/>
        <v>0</v>
      </c>
      <c r="AD118" s="62"/>
    </row>
    <row r="119" spans="1:30" s="63" customFormat="1" ht="24.95" customHeight="1" x14ac:dyDescent="0.2">
      <c r="A119" s="55" t="str">
        <f t="shared" si="16"/>
        <v>1441|1440011|163|2025|21920437000113|3921|1502,44</v>
      </c>
      <c r="B119" s="55" t="str">
        <f t="shared" si="17"/>
        <v>1441|1440011|163|2025|2320</v>
      </c>
      <c r="C119" s="61" t="str">
        <f t="shared" si="18"/>
        <v>1440011|2320</v>
      </c>
      <c r="D119" s="31">
        <v>1441</v>
      </c>
      <c r="E119" s="31">
        <v>1440011</v>
      </c>
      <c r="F119" s="75" t="str">
        <f t="shared" si="19"/>
        <v>163/2025</v>
      </c>
      <c r="G119" s="77">
        <v>163</v>
      </c>
      <c r="H119" s="77">
        <v>2025</v>
      </c>
      <c r="I119" s="75" t="str">
        <f t="shared" si="20"/>
        <v>10.1</v>
      </c>
      <c r="J119" s="31">
        <v>10</v>
      </c>
      <c r="K119" s="31">
        <v>1</v>
      </c>
      <c r="L119" s="31">
        <v>21920437000113</v>
      </c>
      <c r="M119" s="32" t="s">
        <v>222</v>
      </c>
      <c r="N119" s="31">
        <v>3921</v>
      </c>
      <c r="O119" s="32" t="s">
        <v>130</v>
      </c>
      <c r="P119" s="18">
        <v>45756</v>
      </c>
      <c r="Q119" s="31">
        <v>5</v>
      </c>
      <c r="R119" s="33">
        <v>1566.35</v>
      </c>
      <c r="S119" s="33">
        <v>63.91</v>
      </c>
      <c r="T119" s="33">
        <v>0</v>
      </c>
      <c r="U119" s="72">
        <f t="shared" si="21"/>
        <v>1502.4399999999998</v>
      </c>
      <c r="V119" s="18">
        <f>IF(X119&lt;&gt;"Liquidação Cancelada",VLOOKUP(B119,'BASE DE DADOS OPS'!$B$4:$P$9650,10,FALSE),"Liquidação Cancelada")</f>
        <v>45758</v>
      </c>
      <c r="W119" s="35">
        <f t="shared" si="22"/>
        <v>2</v>
      </c>
      <c r="X119" s="31">
        <f>VLOOKUP(A119,'BASE DE DADOS OPS'!$A$4:$P$9650,12,FALSE)</f>
        <v>2320</v>
      </c>
      <c r="Y119" s="4">
        <f>IF(X119&lt;&gt;"Liquidação Cancelada",VLOOKUP(B119,'BASE DE DADOS OPS'!$B$5:$P$9635,12,FALSE),"Liquidação Cancelada")</f>
        <v>1502.44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1502.44</v>
      </c>
      <c r="AB119" s="4">
        <f t="shared" si="23"/>
        <v>1502.44</v>
      </c>
      <c r="AC119" s="3">
        <f t="shared" si="24"/>
        <v>-2.2737367544323206E-13</v>
      </c>
      <c r="AD119" s="62"/>
    </row>
    <row r="120" spans="1:30" s="63" customFormat="1" ht="24.95" customHeight="1" x14ac:dyDescent="0.2">
      <c r="A120" s="55" t="str">
        <f t="shared" si="16"/>
        <v>1441|1440011|164|2025|7887283000184|3920|6066,14</v>
      </c>
      <c r="B120" s="55" t="str">
        <f t="shared" si="17"/>
        <v>1441|1440011|164|2025|2094</v>
      </c>
      <c r="C120" s="61" t="str">
        <f t="shared" si="18"/>
        <v>1440011|2094</v>
      </c>
      <c r="D120" s="31">
        <v>1441</v>
      </c>
      <c r="E120" s="31">
        <v>1440011</v>
      </c>
      <c r="F120" s="75" t="str">
        <f t="shared" si="19"/>
        <v>164/2025</v>
      </c>
      <c r="G120" s="77">
        <v>164</v>
      </c>
      <c r="H120" s="77">
        <v>2025</v>
      </c>
      <c r="I120" s="75" t="str">
        <f t="shared" si="20"/>
        <v>10.1</v>
      </c>
      <c r="J120" s="31">
        <v>10</v>
      </c>
      <c r="K120" s="31">
        <v>1</v>
      </c>
      <c r="L120" s="31">
        <v>7887283000184</v>
      </c>
      <c r="M120" s="32" t="s">
        <v>223</v>
      </c>
      <c r="N120" s="31">
        <v>3920</v>
      </c>
      <c r="O120" s="32" t="s">
        <v>132</v>
      </c>
      <c r="P120" s="18">
        <v>45754</v>
      </c>
      <c r="Q120" s="31">
        <v>3</v>
      </c>
      <c r="R120" s="33">
        <v>6066.14</v>
      </c>
      <c r="S120" s="33">
        <v>0</v>
      </c>
      <c r="T120" s="33">
        <v>0</v>
      </c>
      <c r="U120" s="72">
        <f t="shared" si="21"/>
        <v>6066.14</v>
      </c>
      <c r="V120" s="18">
        <f>IF(X120&lt;&gt;"Liquidação Cancelada",VLOOKUP(B120,'BASE DE DADOS OPS'!$B$4:$P$9650,10,FALSE),"Liquidação Cancelada")</f>
        <v>45754</v>
      </c>
      <c r="W120" s="35">
        <f t="shared" si="22"/>
        <v>0</v>
      </c>
      <c r="X120" s="31">
        <f>VLOOKUP(A120,'BASE DE DADOS OPS'!$A$4:$P$9650,12,FALSE)</f>
        <v>2094</v>
      </c>
      <c r="Y120" s="4">
        <f>IF(X120&lt;&gt;"Liquidação Cancelada",VLOOKUP(B120,'BASE DE DADOS OPS'!$B$5:$P$9635,12,FALSE),"Liquidação Cancelada")</f>
        <v>6066.14</v>
      </c>
      <c r="Z120" s="4">
        <f>IF(X120&lt;&gt;"Liquidação Cancelada",VLOOKUP(B120,'BASE DE DADOS OPS'!$B$5:$P$9635,14,FALSE),"Liquidação Cancelada")</f>
        <v>291.17</v>
      </c>
      <c r="AA120" s="4">
        <f>IF(X120&lt;&gt;"Liquidação Cancelada",VLOOKUP(B120,'BASE DE DADOS OPS'!$B$5:$P$9635,13,FALSE),"Liquidação Cancelada")</f>
        <v>5774.97</v>
      </c>
      <c r="AB120" s="4">
        <f t="shared" si="23"/>
        <v>5774.97</v>
      </c>
      <c r="AC120" s="3">
        <f t="shared" si="24"/>
        <v>0</v>
      </c>
      <c r="AD120" s="62"/>
    </row>
    <row r="121" spans="1:30" s="63" customFormat="1" ht="24.95" customHeight="1" x14ac:dyDescent="0.2">
      <c r="A121" s="55" t="str">
        <f t="shared" si="16"/>
        <v>1441|1440011|165|2025|9069772000154|3920|16479,86</v>
      </c>
      <c r="B121" s="55" t="str">
        <f t="shared" si="17"/>
        <v>1441|1440011|165|2025|2099</v>
      </c>
      <c r="C121" s="61" t="str">
        <f t="shared" si="18"/>
        <v>1440011|2099</v>
      </c>
      <c r="D121" s="31">
        <v>1441</v>
      </c>
      <c r="E121" s="31">
        <v>1440011</v>
      </c>
      <c r="F121" s="75" t="str">
        <f t="shared" si="19"/>
        <v>165/2025</v>
      </c>
      <c r="G121" s="77">
        <v>165</v>
      </c>
      <c r="H121" s="77">
        <v>2025</v>
      </c>
      <c r="I121" s="75" t="str">
        <f t="shared" si="20"/>
        <v>10.1</v>
      </c>
      <c r="J121" s="31">
        <v>10</v>
      </c>
      <c r="K121" s="31">
        <v>1</v>
      </c>
      <c r="L121" s="31">
        <v>9069772000154</v>
      </c>
      <c r="M121" s="32" t="s">
        <v>224</v>
      </c>
      <c r="N121" s="31">
        <v>3920</v>
      </c>
      <c r="O121" s="32" t="s">
        <v>132</v>
      </c>
      <c r="P121" s="18">
        <v>45754</v>
      </c>
      <c r="Q121" s="31">
        <v>3</v>
      </c>
      <c r="R121" s="33">
        <v>16479.86</v>
      </c>
      <c r="S121" s="33">
        <v>0</v>
      </c>
      <c r="T121" s="33">
        <v>0</v>
      </c>
      <c r="U121" s="72">
        <f t="shared" si="21"/>
        <v>16479.86</v>
      </c>
      <c r="V121" s="18">
        <f>IF(X121&lt;&gt;"Liquidação Cancelada",VLOOKUP(B121,'BASE DE DADOS OPS'!$B$4:$P$9650,10,FALSE),"Liquidação Cancelada")</f>
        <v>45754</v>
      </c>
      <c r="W121" s="35">
        <f t="shared" si="22"/>
        <v>0</v>
      </c>
      <c r="X121" s="31">
        <f>VLOOKUP(A121,'BASE DE DADOS OPS'!$A$4:$P$9650,12,FALSE)</f>
        <v>2099</v>
      </c>
      <c r="Y121" s="4">
        <f>IF(X121&lt;&gt;"Liquidação Cancelada",VLOOKUP(B121,'BASE DE DADOS OPS'!$B$5:$P$9635,12,FALSE),"Liquidação Cancelada")</f>
        <v>16479.86</v>
      </c>
      <c r="Z121" s="4">
        <f>IF(X121&lt;&gt;"Liquidação Cancelada",VLOOKUP(B121,'BASE DE DADOS OPS'!$B$5:$P$9635,14,FALSE),"Liquidação Cancelada")</f>
        <v>791.03</v>
      </c>
      <c r="AA121" s="4">
        <f>IF(X121&lt;&gt;"Liquidação Cancelada",VLOOKUP(B121,'BASE DE DADOS OPS'!$B$5:$P$9635,13,FALSE),"Liquidação Cancelada")</f>
        <v>15688.83</v>
      </c>
      <c r="AB121" s="4">
        <f t="shared" si="23"/>
        <v>15688.83</v>
      </c>
      <c r="AC121" s="3">
        <f t="shared" si="24"/>
        <v>0</v>
      </c>
      <c r="AD121" s="62"/>
    </row>
    <row r="122" spans="1:30" s="63" customFormat="1" ht="24.95" customHeight="1" x14ac:dyDescent="0.2">
      <c r="A122" s="55" t="str">
        <f t="shared" si="16"/>
        <v>1441|1440011|166|2025|15210046000102|3920|4462,83</v>
      </c>
      <c r="B122" s="55" t="str">
        <f t="shared" si="17"/>
        <v>1441|1440011|166|2025|2136</v>
      </c>
      <c r="C122" s="61" t="str">
        <f t="shared" si="18"/>
        <v>1440011|2136</v>
      </c>
      <c r="D122" s="31">
        <v>1441</v>
      </c>
      <c r="E122" s="31">
        <v>1440011</v>
      </c>
      <c r="F122" s="75" t="str">
        <f t="shared" si="19"/>
        <v>166/2025</v>
      </c>
      <c r="G122" s="77">
        <v>166</v>
      </c>
      <c r="H122" s="77">
        <v>2025</v>
      </c>
      <c r="I122" s="75" t="str">
        <f t="shared" si="20"/>
        <v>10.1</v>
      </c>
      <c r="J122" s="31">
        <v>10</v>
      </c>
      <c r="K122" s="31">
        <v>1</v>
      </c>
      <c r="L122" s="31">
        <v>15210046000102</v>
      </c>
      <c r="M122" s="32" t="s">
        <v>225</v>
      </c>
      <c r="N122" s="31">
        <v>3920</v>
      </c>
      <c r="O122" s="32" t="s">
        <v>132</v>
      </c>
      <c r="P122" s="18">
        <v>45754</v>
      </c>
      <c r="Q122" s="31">
        <v>3</v>
      </c>
      <c r="R122" s="33">
        <v>4462.83</v>
      </c>
      <c r="S122" s="33">
        <v>0</v>
      </c>
      <c r="T122" s="33">
        <v>0</v>
      </c>
      <c r="U122" s="72">
        <f t="shared" si="21"/>
        <v>4462.83</v>
      </c>
      <c r="V122" s="18">
        <f>IF(X122&lt;&gt;"Liquidação Cancelada",VLOOKUP(B122,'BASE DE DADOS OPS'!$B$4:$P$9650,10,FALSE),"Liquidação Cancelada")</f>
        <v>45754</v>
      </c>
      <c r="W122" s="35">
        <f t="shared" si="22"/>
        <v>0</v>
      </c>
      <c r="X122" s="31">
        <f>VLOOKUP(A122,'BASE DE DADOS OPS'!$A$4:$P$9650,12,FALSE)</f>
        <v>2136</v>
      </c>
      <c r="Y122" s="4">
        <f>IF(X122&lt;&gt;"Liquidação Cancelada",VLOOKUP(B122,'BASE DE DADOS OPS'!$B$5:$P$9635,12,FALSE),"Liquidação Cancelada")</f>
        <v>4462.83</v>
      </c>
      <c r="Z122" s="4">
        <f>IF(X122&lt;&gt;"Liquidação Cancelada",VLOOKUP(B122,'BASE DE DADOS OPS'!$B$5:$P$9635,14,FALSE),"Liquidação Cancelada")</f>
        <v>214.22</v>
      </c>
      <c r="AA122" s="4">
        <f>IF(X122&lt;&gt;"Liquidação Cancelada",VLOOKUP(B122,'BASE DE DADOS OPS'!$B$5:$P$9635,13,FALSE),"Liquidação Cancelada")</f>
        <v>4248.6099999999997</v>
      </c>
      <c r="AB122" s="4">
        <f t="shared" si="23"/>
        <v>4248.6099999999997</v>
      </c>
      <c r="AC122" s="3">
        <f t="shared" si="24"/>
        <v>0</v>
      </c>
      <c r="AD122" s="62"/>
    </row>
    <row r="123" spans="1:30" s="63" customFormat="1" ht="24.95" customHeight="1" x14ac:dyDescent="0.2">
      <c r="A123" s="55" t="str">
        <f t="shared" si="16"/>
        <v>1441|1440011|169|2025|18229133000108|3920|4690,83</v>
      </c>
      <c r="B123" s="55" t="str">
        <f t="shared" si="17"/>
        <v>1441|1440011|169|2025|2066</v>
      </c>
      <c r="C123" s="61" t="str">
        <f t="shared" si="18"/>
        <v>1440011|2066</v>
      </c>
      <c r="D123" s="31">
        <v>1441</v>
      </c>
      <c r="E123" s="31">
        <v>1440011</v>
      </c>
      <c r="F123" s="75" t="str">
        <f t="shared" si="19"/>
        <v>169/2025</v>
      </c>
      <c r="G123" s="77">
        <v>169</v>
      </c>
      <c r="H123" s="77">
        <v>2025</v>
      </c>
      <c r="I123" s="75" t="str">
        <f t="shared" si="20"/>
        <v>10.1</v>
      </c>
      <c r="J123" s="31">
        <v>10</v>
      </c>
      <c r="K123" s="31">
        <v>1</v>
      </c>
      <c r="L123" s="31">
        <v>18229133000108</v>
      </c>
      <c r="M123" s="32" t="s">
        <v>226</v>
      </c>
      <c r="N123" s="31">
        <v>3920</v>
      </c>
      <c r="O123" s="32" t="s">
        <v>132</v>
      </c>
      <c r="P123" s="18">
        <v>45751</v>
      </c>
      <c r="Q123" s="31">
        <v>3</v>
      </c>
      <c r="R123" s="33">
        <v>4690.83</v>
      </c>
      <c r="S123" s="33">
        <v>0</v>
      </c>
      <c r="T123" s="33">
        <v>0</v>
      </c>
      <c r="U123" s="72">
        <f t="shared" si="21"/>
        <v>4690.83</v>
      </c>
      <c r="V123" s="18">
        <f>IF(X123&lt;&gt;"Liquidação Cancelada",VLOOKUP(B123,'BASE DE DADOS OPS'!$B$4:$P$9650,10,FALSE),"Liquidação Cancelada")</f>
        <v>45754</v>
      </c>
      <c r="W123" s="35">
        <f t="shared" si="22"/>
        <v>1</v>
      </c>
      <c r="X123" s="31">
        <f>VLOOKUP(A123,'BASE DE DADOS OPS'!$A$4:$P$9650,12,FALSE)</f>
        <v>2066</v>
      </c>
      <c r="Y123" s="4">
        <f>IF(X123&lt;&gt;"Liquidação Cancelada",VLOOKUP(B123,'BASE DE DADOS OPS'!$B$5:$P$9635,12,FALSE),"Liquidação Cancelada")</f>
        <v>4690.83</v>
      </c>
      <c r="Z123" s="4">
        <f>IF(X123&lt;&gt;"Liquidação Cancelada",VLOOKUP(B123,'BASE DE DADOS OPS'!$B$5:$P$9635,14,FALSE),"Liquidação Cancelada")</f>
        <v>225.16</v>
      </c>
      <c r="AA123" s="4">
        <f>IF(X123&lt;&gt;"Liquidação Cancelada",VLOOKUP(B123,'BASE DE DADOS OPS'!$B$5:$P$9635,13,FALSE),"Liquidação Cancelada")</f>
        <v>4465.67</v>
      </c>
      <c r="AB123" s="4">
        <f t="shared" si="23"/>
        <v>4465.67</v>
      </c>
      <c r="AC123" s="3">
        <f t="shared" si="24"/>
        <v>0</v>
      </c>
      <c r="AD123" s="62"/>
    </row>
    <row r="124" spans="1:30" s="63" customFormat="1" ht="24.95" customHeight="1" x14ac:dyDescent="0.2">
      <c r="A124" s="55" t="str">
        <f t="shared" si="16"/>
        <v>1441|1440011|170|2025|37454422000147|3920|6934,9</v>
      </c>
      <c r="B124" s="55" t="str">
        <f t="shared" si="17"/>
        <v>1441|1440011|170|2025|2103</v>
      </c>
      <c r="C124" s="61" t="str">
        <f t="shared" si="18"/>
        <v>1440011|2103</v>
      </c>
      <c r="D124" s="31">
        <v>1441</v>
      </c>
      <c r="E124" s="31">
        <v>1440011</v>
      </c>
      <c r="F124" s="75" t="str">
        <f t="shared" si="19"/>
        <v>170/2025</v>
      </c>
      <c r="G124" s="77">
        <v>170</v>
      </c>
      <c r="H124" s="77">
        <v>2025</v>
      </c>
      <c r="I124" s="75" t="str">
        <f t="shared" si="20"/>
        <v>10.1</v>
      </c>
      <c r="J124" s="31">
        <v>10</v>
      </c>
      <c r="K124" s="31">
        <v>1</v>
      </c>
      <c r="L124" s="31">
        <v>37454422000147</v>
      </c>
      <c r="M124" s="32" t="s">
        <v>227</v>
      </c>
      <c r="N124" s="31">
        <v>3920</v>
      </c>
      <c r="O124" s="32" t="s">
        <v>132</v>
      </c>
      <c r="P124" s="18">
        <v>45754</v>
      </c>
      <c r="Q124" s="31">
        <v>3</v>
      </c>
      <c r="R124" s="33">
        <v>6934.9</v>
      </c>
      <c r="S124" s="33">
        <v>0</v>
      </c>
      <c r="T124" s="33">
        <v>0</v>
      </c>
      <c r="U124" s="72">
        <f t="shared" si="21"/>
        <v>6934.9</v>
      </c>
      <c r="V124" s="18">
        <f>IF(X124&lt;&gt;"Liquidação Cancelada",VLOOKUP(B124,'BASE DE DADOS OPS'!$B$4:$P$9650,10,FALSE),"Liquidação Cancelada")</f>
        <v>45754</v>
      </c>
      <c r="W124" s="35">
        <f t="shared" si="22"/>
        <v>0</v>
      </c>
      <c r="X124" s="31">
        <f>VLOOKUP(A124,'BASE DE DADOS OPS'!$A$4:$P$9650,12,FALSE)</f>
        <v>2103</v>
      </c>
      <c r="Y124" s="4">
        <f>IF(X124&lt;&gt;"Liquidação Cancelada",VLOOKUP(B124,'BASE DE DADOS OPS'!$B$5:$P$9635,12,FALSE),"Liquidação Cancelada")</f>
        <v>6934.9</v>
      </c>
      <c r="Z124" s="4">
        <f>IF(X124&lt;&gt;"Liquidação Cancelada",VLOOKUP(B124,'BASE DE DADOS OPS'!$B$5:$P$9635,14,FALSE),"Liquidação Cancelada")</f>
        <v>855.77</v>
      </c>
      <c r="AA124" s="4">
        <f>IF(X124&lt;&gt;"Liquidação Cancelada",VLOOKUP(B124,'BASE DE DADOS OPS'!$B$5:$P$9635,13,FALSE),"Liquidação Cancelada")</f>
        <v>6079.13</v>
      </c>
      <c r="AB124" s="4">
        <f t="shared" si="23"/>
        <v>6079.1299999999992</v>
      </c>
      <c r="AC124" s="3">
        <f t="shared" si="24"/>
        <v>9.0949470177292824E-13</v>
      </c>
      <c r="AD124" s="62"/>
    </row>
    <row r="125" spans="1:30" s="63" customFormat="1" ht="24.95" customHeight="1" x14ac:dyDescent="0.2">
      <c r="A125" s="55" t="str">
        <f t="shared" si="16"/>
        <v>1441|1440011|171|2025|87883807000106|3910|231</v>
      </c>
      <c r="B125" s="55" t="str">
        <f t="shared" si="17"/>
        <v>1441|1440011|171|2025|1926</v>
      </c>
      <c r="C125" s="61" t="str">
        <f t="shared" si="18"/>
        <v>1440011|1926</v>
      </c>
      <c r="D125" s="31">
        <v>1441</v>
      </c>
      <c r="E125" s="31">
        <v>1440011</v>
      </c>
      <c r="F125" s="75" t="str">
        <f t="shared" si="19"/>
        <v>171/2025</v>
      </c>
      <c r="G125" s="77">
        <v>171</v>
      </c>
      <c r="H125" s="77">
        <v>2025</v>
      </c>
      <c r="I125" s="75" t="str">
        <f t="shared" si="20"/>
        <v>10.1</v>
      </c>
      <c r="J125" s="31">
        <v>10</v>
      </c>
      <c r="K125" s="31">
        <v>1</v>
      </c>
      <c r="L125" s="31">
        <v>87883807000106</v>
      </c>
      <c r="M125" s="32" t="s">
        <v>228</v>
      </c>
      <c r="N125" s="31">
        <v>3910</v>
      </c>
      <c r="O125" s="32" t="s">
        <v>229</v>
      </c>
      <c r="P125" s="18">
        <v>45749</v>
      </c>
      <c r="Q125" s="31">
        <v>3</v>
      </c>
      <c r="R125" s="33">
        <v>231</v>
      </c>
      <c r="S125" s="33">
        <v>0</v>
      </c>
      <c r="T125" s="33">
        <v>0</v>
      </c>
      <c r="U125" s="72">
        <f t="shared" si="21"/>
        <v>231</v>
      </c>
      <c r="V125" s="18">
        <f>IF(X125&lt;&gt;"Liquidação Cancelada",VLOOKUP(B125,'BASE DE DADOS OPS'!$B$4:$P$9650,10,FALSE),"Liquidação Cancelada")</f>
        <v>45750</v>
      </c>
      <c r="W125" s="35">
        <f t="shared" si="22"/>
        <v>1</v>
      </c>
      <c r="X125" s="31">
        <f>VLOOKUP(A125,'BASE DE DADOS OPS'!$A$4:$P$9650,12,FALSE)</f>
        <v>1926</v>
      </c>
      <c r="Y125" s="4">
        <f>IF(X125&lt;&gt;"Liquidação Cancelada",VLOOKUP(B125,'BASE DE DADOS OPS'!$B$5:$P$9635,12,FALSE),"Liquidação Cancelada")</f>
        <v>231</v>
      </c>
      <c r="Z125" s="4">
        <f>IF(X125&lt;&gt;"Liquidação Cancelada",VLOOKUP(B125,'BASE DE DADOS OPS'!$B$5:$P$9635,14,FALSE),"Liquidação Cancelada")</f>
        <v>5.54</v>
      </c>
      <c r="AA125" s="4">
        <f>IF(X125&lt;&gt;"Liquidação Cancelada",VLOOKUP(B125,'BASE DE DADOS OPS'!$B$5:$P$9635,13,FALSE),"Liquidação Cancelada")</f>
        <v>225.46</v>
      </c>
      <c r="AB125" s="4">
        <f t="shared" si="23"/>
        <v>225.46</v>
      </c>
      <c r="AC125" s="3">
        <f t="shared" si="24"/>
        <v>0</v>
      </c>
      <c r="AD125" s="62"/>
    </row>
    <row r="126" spans="1:30" s="63" customFormat="1" ht="24.95" customHeight="1" x14ac:dyDescent="0.2">
      <c r="A126" s="55" t="str">
        <f t="shared" si="16"/>
        <v>1441|1440011|172|2025|18124040000100|3920|9924,69</v>
      </c>
      <c r="B126" s="55" t="str">
        <f t="shared" si="17"/>
        <v>1441|1440011|172|2025|2123</v>
      </c>
      <c r="C126" s="61" t="str">
        <f t="shared" si="18"/>
        <v>1440011|2123</v>
      </c>
      <c r="D126" s="31">
        <v>1441</v>
      </c>
      <c r="E126" s="31">
        <v>1440011</v>
      </c>
      <c r="F126" s="75" t="str">
        <f t="shared" si="19"/>
        <v>172/2025</v>
      </c>
      <c r="G126" s="77">
        <v>172</v>
      </c>
      <c r="H126" s="77">
        <v>2025</v>
      </c>
      <c r="I126" s="75" t="str">
        <f t="shared" si="20"/>
        <v>10.1</v>
      </c>
      <c r="J126" s="31">
        <v>10</v>
      </c>
      <c r="K126" s="31">
        <v>1</v>
      </c>
      <c r="L126" s="31">
        <v>18124040000100</v>
      </c>
      <c r="M126" s="32" t="s">
        <v>230</v>
      </c>
      <c r="N126" s="31">
        <v>3920</v>
      </c>
      <c r="O126" s="32" t="s">
        <v>132</v>
      </c>
      <c r="P126" s="18">
        <v>45754</v>
      </c>
      <c r="Q126" s="31">
        <v>3</v>
      </c>
      <c r="R126" s="33">
        <v>9924.69</v>
      </c>
      <c r="S126" s="33">
        <v>0</v>
      </c>
      <c r="T126" s="33">
        <v>0</v>
      </c>
      <c r="U126" s="72">
        <f t="shared" si="21"/>
        <v>9924.69</v>
      </c>
      <c r="V126" s="18">
        <f>IF(X126&lt;&gt;"Liquidação Cancelada",VLOOKUP(B126,'BASE DE DADOS OPS'!$B$4:$P$9650,10,FALSE),"Liquidação Cancelada")</f>
        <v>45754</v>
      </c>
      <c r="W126" s="35">
        <f t="shared" si="22"/>
        <v>0</v>
      </c>
      <c r="X126" s="31">
        <f>VLOOKUP(A126,'BASE DE DADOS OPS'!$A$4:$P$9650,12,FALSE)</f>
        <v>2123</v>
      </c>
      <c r="Y126" s="4">
        <f>IF(X126&lt;&gt;"Liquidação Cancelada",VLOOKUP(B126,'BASE DE DADOS OPS'!$B$5:$P$9635,12,FALSE),"Liquidação Cancelada")</f>
        <v>9924.6899999999987</v>
      </c>
      <c r="Z126" s="4">
        <f>IF(X126&lt;&gt;"Liquidação Cancelada",VLOOKUP(B126,'BASE DE DADOS OPS'!$B$5:$P$9635,14,FALSE),"Liquidação Cancelada")</f>
        <v>476.39</v>
      </c>
      <c r="AA126" s="4">
        <f>IF(X126&lt;&gt;"Liquidação Cancelada",VLOOKUP(B126,'BASE DE DADOS OPS'!$B$5:$P$9635,13,FALSE),"Liquidação Cancelada")</f>
        <v>9448.2999999999993</v>
      </c>
      <c r="AB126" s="4">
        <f t="shared" si="23"/>
        <v>9448.2999999999993</v>
      </c>
      <c r="AC126" s="3">
        <f t="shared" si="24"/>
        <v>1.8189894035458565E-12</v>
      </c>
      <c r="AD126" s="62"/>
    </row>
    <row r="127" spans="1:30" s="63" customFormat="1" ht="24.95" customHeight="1" x14ac:dyDescent="0.2">
      <c r="A127" s="55" t="str">
        <f t="shared" si="16"/>
        <v>1441|1440011|175|2025|7353227000160|3920|400553,49</v>
      </c>
      <c r="B127" s="55" t="str">
        <f t="shared" si="17"/>
        <v>1441|1440011|175|2025|2074</v>
      </c>
      <c r="C127" s="61" t="str">
        <f t="shared" si="18"/>
        <v>1440011|2074</v>
      </c>
      <c r="D127" s="31">
        <v>1441</v>
      </c>
      <c r="E127" s="31">
        <v>1440011</v>
      </c>
      <c r="F127" s="75" t="str">
        <f t="shared" si="19"/>
        <v>175/2025</v>
      </c>
      <c r="G127" s="77">
        <v>175</v>
      </c>
      <c r="H127" s="77">
        <v>2025</v>
      </c>
      <c r="I127" s="75" t="str">
        <f t="shared" si="20"/>
        <v>10.1</v>
      </c>
      <c r="J127" s="31">
        <v>10</v>
      </c>
      <c r="K127" s="31">
        <v>1</v>
      </c>
      <c r="L127" s="31">
        <v>7353227000160</v>
      </c>
      <c r="M127" s="32" t="s">
        <v>231</v>
      </c>
      <c r="N127" s="31">
        <v>3920</v>
      </c>
      <c r="O127" s="32" t="s">
        <v>132</v>
      </c>
      <c r="P127" s="18">
        <v>45751</v>
      </c>
      <c r="Q127" s="31">
        <v>3</v>
      </c>
      <c r="R127" s="33">
        <v>400553.49</v>
      </c>
      <c r="S127" s="33">
        <v>0</v>
      </c>
      <c r="T127" s="33">
        <v>0</v>
      </c>
      <c r="U127" s="72">
        <f t="shared" si="21"/>
        <v>400553.49</v>
      </c>
      <c r="V127" s="18">
        <f>IF(X127&lt;&gt;"Liquidação Cancelada",VLOOKUP(B127,'BASE DE DADOS OPS'!$B$4:$P$9650,10,FALSE),"Liquidação Cancelada")</f>
        <v>45754</v>
      </c>
      <c r="W127" s="35">
        <f t="shared" si="22"/>
        <v>1</v>
      </c>
      <c r="X127" s="31">
        <f>VLOOKUP(A127,'BASE DE DADOS OPS'!$A$4:$P$9650,12,FALSE)</f>
        <v>2074</v>
      </c>
      <c r="Y127" s="4">
        <f>IF(X127&lt;&gt;"Liquidação Cancelada",VLOOKUP(B127,'BASE DE DADOS OPS'!$B$5:$P$9635,12,FALSE),"Liquidação Cancelada")</f>
        <v>400553.49</v>
      </c>
      <c r="Z127" s="4">
        <f>IF(X127&lt;&gt;"Liquidação Cancelada",VLOOKUP(B127,'BASE DE DADOS OPS'!$B$5:$P$9635,14,FALSE),"Liquidação Cancelada")</f>
        <v>19226.57</v>
      </c>
      <c r="AA127" s="4">
        <f>IF(X127&lt;&gt;"Liquidação Cancelada",VLOOKUP(B127,'BASE DE DADOS OPS'!$B$5:$P$9635,13,FALSE),"Liquidação Cancelada")</f>
        <v>381326.92</v>
      </c>
      <c r="AB127" s="4">
        <f t="shared" si="23"/>
        <v>381326.92</v>
      </c>
      <c r="AC127" s="3">
        <f t="shared" si="24"/>
        <v>0</v>
      </c>
      <c r="AD127" s="62"/>
    </row>
    <row r="128" spans="1:30" s="63" customFormat="1" ht="24.95" customHeight="1" x14ac:dyDescent="0.2">
      <c r="A128" s="55" t="str">
        <f t="shared" si="16"/>
        <v>1441|1440011|176|2025|8229035000109|3920|177516,43</v>
      </c>
      <c r="B128" s="55" t="str">
        <f t="shared" si="17"/>
        <v>1441|1440011|176|2025|2075</v>
      </c>
      <c r="C128" s="61" t="str">
        <f t="shared" si="18"/>
        <v>1440011|2075</v>
      </c>
      <c r="D128" s="31">
        <v>1441</v>
      </c>
      <c r="E128" s="31">
        <v>1440011</v>
      </c>
      <c r="F128" s="75" t="str">
        <f t="shared" si="19"/>
        <v>176/2025</v>
      </c>
      <c r="G128" s="77">
        <v>176</v>
      </c>
      <c r="H128" s="77">
        <v>2025</v>
      </c>
      <c r="I128" s="75" t="str">
        <f t="shared" si="20"/>
        <v>10.1</v>
      </c>
      <c r="J128" s="31">
        <v>10</v>
      </c>
      <c r="K128" s="31">
        <v>1</v>
      </c>
      <c r="L128" s="31">
        <v>8229035000109</v>
      </c>
      <c r="M128" s="32" t="s">
        <v>232</v>
      </c>
      <c r="N128" s="31">
        <v>3920</v>
      </c>
      <c r="O128" s="32" t="s">
        <v>132</v>
      </c>
      <c r="P128" s="18">
        <v>45751</v>
      </c>
      <c r="Q128" s="31">
        <v>3</v>
      </c>
      <c r="R128" s="33">
        <v>177516.43</v>
      </c>
      <c r="S128" s="33">
        <v>0</v>
      </c>
      <c r="T128" s="33">
        <v>0</v>
      </c>
      <c r="U128" s="72">
        <f t="shared" si="21"/>
        <v>177516.43</v>
      </c>
      <c r="V128" s="18">
        <f>IF(X128&lt;&gt;"Liquidação Cancelada",VLOOKUP(B128,'BASE DE DADOS OPS'!$B$4:$P$9650,10,FALSE),"Liquidação Cancelada")</f>
        <v>45754</v>
      </c>
      <c r="W128" s="35">
        <f t="shared" si="22"/>
        <v>1</v>
      </c>
      <c r="X128" s="31">
        <f>VLOOKUP(A128,'BASE DE DADOS OPS'!$A$4:$P$9650,12,FALSE)</f>
        <v>2075</v>
      </c>
      <c r="Y128" s="4">
        <f>IF(X128&lt;&gt;"Liquidação Cancelada",VLOOKUP(B128,'BASE DE DADOS OPS'!$B$5:$P$9635,12,FALSE),"Liquidação Cancelada")</f>
        <v>177516.43000000002</v>
      </c>
      <c r="Z128" s="4">
        <f>IF(X128&lt;&gt;"Liquidação Cancelada",VLOOKUP(B128,'BASE DE DADOS OPS'!$B$5:$P$9635,14,FALSE),"Liquidação Cancelada")</f>
        <v>8520.7900000000009</v>
      </c>
      <c r="AA128" s="4">
        <f>IF(X128&lt;&gt;"Liquidação Cancelada",VLOOKUP(B128,'BASE DE DADOS OPS'!$B$5:$P$9635,13,FALSE),"Liquidação Cancelada")</f>
        <v>168995.64</v>
      </c>
      <c r="AB128" s="4">
        <f t="shared" si="23"/>
        <v>168995.64</v>
      </c>
      <c r="AC128" s="3">
        <f t="shared" si="24"/>
        <v>-2.9103830456733704E-11</v>
      </c>
      <c r="AD128" s="62"/>
    </row>
    <row r="129" spans="1:30" s="63" customFormat="1" ht="24.95" customHeight="1" x14ac:dyDescent="0.2">
      <c r="A129" s="55" t="str">
        <f t="shared" si="16"/>
        <v>1441|1440011|177|2025|7329219000188|3920|21000</v>
      </c>
      <c r="B129" s="55" t="str">
        <f t="shared" si="17"/>
        <v>1441|1440011|177|2025|2227</v>
      </c>
      <c r="C129" s="61" t="str">
        <f t="shared" si="18"/>
        <v>1440011|2227</v>
      </c>
      <c r="D129" s="31">
        <v>1441</v>
      </c>
      <c r="E129" s="31">
        <v>1440011</v>
      </c>
      <c r="F129" s="75" t="str">
        <f t="shared" si="19"/>
        <v>177/2025</v>
      </c>
      <c r="G129" s="77">
        <v>177</v>
      </c>
      <c r="H129" s="77">
        <v>2025</v>
      </c>
      <c r="I129" s="75" t="str">
        <f t="shared" si="20"/>
        <v>10.1</v>
      </c>
      <c r="J129" s="31">
        <v>10</v>
      </c>
      <c r="K129" s="31">
        <v>1</v>
      </c>
      <c r="L129" s="31">
        <v>7329219000188</v>
      </c>
      <c r="M129" s="32" t="s">
        <v>233</v>
      </c>
      <c r="N129" s="31">
        <v>3920</v>
      </c>
      <c r="O129" s="32" t="s">
        <v>132</v>
      </c>
      <c r="P129" s="18">
        <v>45756</v>
      </c>
      <c r="Q129" s="31">
        <v>2</v>
      </c>
      <c r="R129" s="33">
        <v>21000</v>
      </c>
      <c r="S129" s="33">
        <v>0</v>
      </c>
      <c r="T129" s="33">
        <v>0</v>
      </c>
      <c r="U129" s="72">
        <f t="shared" si="21"/>
        <v>21000</v>
      </c>
      <c r="V129" s="18">
        <f>IF(X129&lt;&gt;"Liquidação Cancelada",VLOOKUP(B129,'BASE DE DADOS OPS'!$B$4:$P$9650,10,FALSE),"Liquidação Cancelada")</f>
        <v>45756</v>
      </c>
      <c r="W129" s="35">
        <f t="shared" si="22"/>
        <v>0</v>
      </c>
      <c r="X129" s="31">
        <f>VLOOKUP(A129,'BASE DE DADOS OPS'!$A$4:$P$9650,12,FALSE)</f>
        <v>2227</v>
      </c>
      <c r="Y129" s="4">
        <f>IF(X129&lt;&gt;"Liquidação Cancelada",VLOOKUP(B129,'BASE DE DADOS OPS'!$B$5:$P$9635,12,FALSE),"Liquidação Cancelada")</f>
        <v>21000</v>
      </c>
      <c r="Z129" s="4">
        <f>IF(X129&lt;&gt;"Liquidação Cancelada",VLOOKUP(B129,'BASE DE DADOS OPS'!$B$5:$P$9635,14,FALSE),"Liquidação Cancelada")</f>
        <v>1008</v>
      </c>
      <c r="AA129" s="4">
        <f>IF(X129&lt;&gt;"Liquidação Cancelada",VLOOKUP(B129,'BASE DE DADOS OPS'!$B$5:$P$9635,13,FALSE),"Liquidação Cancelada")</f>
        <v>19992</v>
      </c>
      <c r="AB129" s="4">
        <f t="shared" si="23"/>
        <v>19992</v>
      </c>
      <c r="AC129" s="3">
        <f t="shared" si="24"/>
        <v>0</v>
      </c>
      <c r="AD129" s="62"/>
    </row>
    <row r="130" spans="1:30" s="63" customFormat="1" ht="24.95" customHeight="1" x14ac:dyDescent="0.2">
      <c r="A130" s="55" t="str">
        <f t="shared" si="16"/>
        <v>1441|1440011|178|2025|34028316001509|3915|22427,94</v>
      </c>
      <c r="B130" s="55" t="str">
        <f t="shared" si="17"/>
        <v>1441|1440011|178|2025|2175</v>
      </c>
      <c r="C130" s="61" t="str">
        <f t="shared" si="18"/>
        <v>1440011|2175</v>
      </c>
      <c r="D130" s="31">
        <v>1441</v>
      </c>
      <c r="E130" s="31">
        <v>1440011</v>
      </c>
      <c r="F130" s="75" t="str">
        <f t="shared" si="19"/>
        <v>178/2025</v>
      </c>
      <c r="G130" s="77">
        <v>178</v>
      </c>
      <c r="H130" s="77">
        <v>2025</v>
      </c>
      <c r="I130" s="75" t="str">
        <f t="shared" si="20"/>
        <v>10.1</v>
      </c>
      <c r="J130" s="31">
        <v>10</v>
      </c>
      <c r="K130" s="31">
        <v>1</v>
      </c>
      <c r="L130" s="31">
        <v>34028316001509</v>
      </c>
      <c r="M130" s="32" t="s">
        <v>208</v>
      </c>
      <c r="N130" s="31">
        <v>3915</v>
      </c>
      <c r="O130" s="32" t="s">
        <v>234</v>
      </c>
      <c r="P130" s="18">
        <v>45754</v>
      </c>
      <c r="Q130" s="31">
        <v>4</v>
      </c>
      <c r="R130" s="33">
        <v>22427.94</v>
      </c>
      <c r="S130" s="33">
        <v>0</v>
      </c>
      <c r="T130" s="33">
        <v>0</v>
      </c>
      <c r="U130" s="72">
        <f t="shared" si="21"/>
        <v>22427.94</v>
      </c>
      <c r="V130" s="18">
        <f>IF(X130&lt;&gt;"Liquidação Cancelada",VLOOKUP(B130,'BASE DE DADOS OPS'!$B$4:$P$9650,10,FALSE),"Liquidação Cancelada")</f>
        <v>45755</v>
      </c>
      <c r="W130" s="35">
        <f t="shared" si="22"/>
        <v>1</v>
      </c>
      <c r="X130" s="31">
        <f>VLOOKUP(A130,'BASE DE DADOS OPS'!$A$4:$P$9650,12,FALSE)</f>
        <v>2175</v>
      </c>
      <c r="Y130" s="4">
        <f>IF(X130&lt;&gt;"Liquidação Cancelada",VLOOKUP(B130,'BASE DE DADOS OPS'!$B$5:$P$9635,12,FALSE),"Liquidação Cancelada")</f>
        <v>22427.94</v>
      </c>
      <c r="Z130" s="4">
        <f>IF(X130&lt;&gt;"Liquidação Cancelada",VLOOKUP(B130,'BASE DE DADOS OPS'!$B$5:$P$9635,14,FALSE),"Liquidação Cancelada")</f>
        <v>0</v>
      </c>
      <c r="AA130" s="4">
        <f>IF(X130&lt;&gt;"Liquidação Cancelada",VLOOKUP(B130,'BASE DE DADOS OPS'!$B$5:$P$9635,13,FALSE),"Liquidação Cancelada")</f>
        <v>22427.94</v>
      </c>
      <c r="AB130" s="4">
        <f t="shared" si="23"/>
        <v>22427.94</v>
      </c>
      <c r="AC130" s="3">
        <f t="shared" si="24"/>
        <v>0</v>
      </c>
      <c r="AD130" s="62"/>
    </row>
    <row r="131" spans="1:30" s="63" customFormat="1" ht="24.95" customHeight="1" x14ac:dyDescent="0.2">
      <c r="A131" s="55" t="str">
        <f t="shared" si="16"/>
        <v>1441|1440011|179|2025|5340639000130|3987|40978,87</v>
      </c>
      <c r="B131" s="55" t="str">
        <f t="shared" si="17"/>
        <v>1441|1440011|179|2025|2567</v>
      </c>
      <c r="C131" s="61" t="str">
        <f t="shared" si="18"/>
        <v>1440011|2567</v>
      </c>
      <c r="D131" s="31">
        <v>1441</v>
      </c>
      <c r="E131" s="31">
        <v>1440011</v>
      </c>
      <c r="F131" s="75" t="str">
        <f t="shared" si="19"/>
        <v>179/2025</v>
      </c>
      <c r="G131" s="77">
        <v>179</v>
      </c>
      <c r="H131" s="77">
        <v>2025</v>
      </c>
      <c r="I131" s="75" t="str">
        <f t="shared" si="20"/>
        <v>10.1</v>
      </c>
      <c r="J131" s="31">
        <v>10</v>
      </c>
      <c r="K131" s="31">
        <v>1</v>
      </c>
      <c r="L131" s="31">
        <v>5340639000130</v>
      </c>
      <c r="M131" s="32" t="s">
        <v>235</v>
      </c>
      <c r="N131" s="31">
        <v>3987</v>
      </c>
      <c r="O131" s="32" t="s">
        <v>236</v>
      </c>
      <c r="P131" s="18">
        <v>45776</v>
      </c>
      <c r="Q131" s="31">
        <v>3</v>
      </c>
      <c r="R131" s="33">
        <v>40978.870000000003</v>
      </c>
      <c r="S131" s="33">
        <v>0</v>
      </c>
      <c r="T131" s="33">
        <v>0</v>
      </c>
      <c r="U131" s="72">
        <f t="shared" si="21"/>
        <v>40978.870000000003</v>
      </c>
      <c r="V131" s="18">
        <f>IF(X131&lt;&gt;"Liquidação Cancelada",VLOOKUP(B131,'BASE DE DADOS OPS'!$B$4:$P$9650,10,FALSE),"Liquidação Cancelada")</f>
        <v>45777</v>
      </c>
      <c r="W131" s="35">
        <f t="shared" si="22"/>
        <v>1</v>
      </c>
      <c r="X131" s="31">
        <f>VLOOKUP(A131,'BASE DE DADOS OPS'!$A$4:$P$9650,12,FALSE)</f>
        <v>2567</v>
      </c>
      <c r="Y131" s="4">
        <f>IF(X131&lt;&gt;"Liquidação Cancelada",VLOOKUP(B131,'BASE DE DADOS OPS'!$B$5:$P$9635,12,FALSE),"Liquidação Cancelada")</f>
        <v>40978.870000000003</v>
      </c>
      <c r="Z131" s="4">
        <f>IF(X131&lt;&gt;"Liquidação Cancelada",VLOOKUP(B131,'BASE DE DADOS OPS'!$B$5:$P$9635,14,FALSE),"Liquidação Cancelada")</f>
        <v>100.37</v>
      </c>
      <c r="AA131" s="4">
        <f>IF(X131&lt;&gt;"Liquidação Cancelada",VLOOKUP(B131,'BASE DE DADOS OPS'!$B$5:$P$9635,13,FALSE),"Liquidação Cancelada")</f>
        <v>40878.5</v>
      </c>
      <c r="AB131" s="4">
        <f t="shared" si="23"/>
        <v>40878.5</v>
      </c>
      <c r="AC131" s="3">
        <f t="shared" si="24"/>
        <v>0</v>
      </c>
      <c r="AD131" s="62"/>
    </row>
    <row r="132" spans="1:30" s="63" customFormat="1" ht="24.95" customHeight="1" x14ac:dyDescent="0.2">
      <c r="A132" s="55" t="str">
        <f t="shared" si="16"/>
        <v>1441|1440011|180|2025|29412494000101|3920|6001,97</v>
      </c>
      <c r="B132" s="55" t="str">
        <f t="shared" si="17"/>
        <v>1441|1440011|180|2025|2070</v>
      </c>
      <c r="C132" s="61" t="str">
        <f t="shared" si="18"/>
        <v>1440011|2070</v>
      </c>
      <c r="D132" s="31">
        <v>1441</v>
      </c>
      <c r="E132" s="31">
        <v>1440011</v>
      </c>
      <c r="F132" s="75" t="str">
        <f t="shared" si="19"/>
        <v>180/2025</v>
      </c>
      <c r="G132" s="77">
        <v>180</v>
      </c>
      <c r="H132" s="77">
        <v>2025</v>
      </c>
      <c r="I132" s="75" t="str">
        <f t="shared" si="20"/>
        <v>10.1</v>
      </c>
      <c r="J132" s="31">
        <v>10</v>
      </c>
      <c r="K132" s="31">
        <v>1</v>
      </c>
      <c r="L132" s="31">
        <v>29412494000101</v>
      </c>
      <c r="M132" s="32" t="s">
        <v>237</v>
      </c>
      <c r="N132" s="31">
        <v>3920</v>
      </c>
      <c r="O132" s="32" t="s">
        <v>132</v>
      </c>
      <c r="P132" s="18">
        <v>45751</v>
      </c>
      <c r="Q132" s="31">
        <v>3</v>
      </c>
      <c r="R132" s="33">
        <v>6001.97</v>
      </c>
      <c r="S132" s="33">
        <v>0</v>
      </c>
      <c r="T132" s="33">
        <v>0</v>
      </c>
      <c r="U132" s="72">
        <f t="shared" si="21"/>
        <v>6001.97</v>
      </c>
      <c r="V132" s="18">
        <f>IF(X132&lt;&gt;"Liquidação Cancelada",VLOOKUP(B132,'BASE DE DADOS OPS'!$B$4:$P$9650,10,FALSE),"Liquidação Cancelada")</f>
        <v>45754</v>
      </c>
      <c r="W132" s="35">
        <f t="shared" si="22"/>
        <v>1</v>
      </c>
      <c r="X132" s="31">
        <f>VLOOKUP(A132,'BASE DE DADOS OPS'!$A$4:$P$9650,12,FALSE)</f>
        <v>2070</v>
      </c>
      <c r="Y132" s="4">
        <f>IF(X132&lt;&gt;"Liquidação Cancelada",VLOOKUP(B132,'BASE DE DADOS OPS'!$B$5:$P$9635,12,FALSE),"Liquidação Cancelada")</f>
        <v>6001.97</v>
      </c>
      <c r="Z132" s="4">
        <f>IF(X132&lt;&gt;"Liquidação Cancelada",VLOOKUP(B132,'BASE DE DADOS OPS'!$B$5:$P$9635,14,FALSE),"Liquidação Cancelada")</f>
        <v>288.08999999999997</v>
      </c>
      <c r="AA132" s="4">
        <f>IF(X132&lt;&gt;"Liquidação Cancelada",VLOOKUP(B132,'BASE DE DADOS OPS'!$B$5:$P$9635,13,FALSE),"Liquidação Cancelada")</f>
        <v>5713.88</v>
      </c>
      <c r="AB132" s="4">
        <f t="shared" si="23"/>
        <v>5713.88</v>
      </c>
      <c r="AC132" s="3">
        <f t="shared" si="24"/>
        <v>0</v>
      </c>
      <c r="AD132" s="62"/>
    </row>
    <row r="133" spans="1:30" s="63" customFormat="1" ht="24.95" customHeight="1" x14ac:dyDescent="0.2">
      <c r="A133" s="55" t="str">
        <f t="shared" ref="A133:A196" si="25">D133&amp;"|"&amp;E133&amp;"|"&amp;G133&amp;"|"&amp;H133&amp;"|"&amp;L133&amp;"|"&amp;N133&amp;"|"&amp;U133</f>
        <v>1441|1440011|183|2025|14111321000178|3921|1120,38</v>
      </c>
      <c r="B133" s="55" t="str">
        <f t="shared" ref="B133:B196" si="26">D133&amp;"|"&amp;E133&amp;"|"&amp;G133&amp;"|"&amp;H133&amp;"|"&amp;X133</f>
        <v>1441|1440011|183|2025|2341</v>
      </c>
      <c r="C133" s="61" t="str">
        <f t="shared" ref="C133:C196" si="27">E133&amp;"|"&amp;X133</f>
        <v>1440011|2341</v>
      </c>
      <c r="D133" s="31">
        <v>1441</v>
      </c>
      <c r="E133" s="31">
        <v>1440011</v>
      </c>
      <c r="F133" s="75" t="str">
        <f t="shared" ref="F133:F196" si="28">G133&amp;"/"&amp;H133</f>
        <v>183/2025</v>
      </c>
      <c r="G133" s="77">
        <v>183</v>
      </c>
      <c r="H133" s="77">
        <v>2025</v>
      </c>
      <c r="I133" s="75" t="str">
        <f t="shared" ref="I133:I196" si="29">J133&amp;"."&amp;K133</f>
        <v>10.1</v>
      </c>
      <c r="J133" s="31">
        <v>10</v>
      </c>
      <c r="K133" s="31">
        <v>1</v>
      </c>
      <c r="L133" s="31">
        <v>14111321000178</v>
      </c>
      <c r="M133" s="32" t="s">
        <v>238</v>
      </c>
      <c r="N133" s="31">
        <v>3921</v>
      </c>
      <c r="O133" s="32" t="s">
        <v>130</v>
      </c>
      <c r="P133" s="18">
        <v>45757</v>
      </c>
      <c r="Q133" s="31">
        <v>3</v>
      </c>
      <c r="R133" s="33">
        <v>1179.3499999999999</v>
      </c>
      <c r="S133" s="33">
        <v>58.97</v>
      </c>
      <c r="T133" s="33">
        <v>0</v>
      </c>
      <c r="U133" s="72">
        <f t="shared" ref="U133:U196" si="30">R133-S133-T133</f>
        <v>1120.3799999999999</v>
      </c>
      <c r="V133" s="18">
        <f>IF(X133&lt;&gt;"Liquidação Cancelada",VLOOKUP(B133,'BASE DE DADOS OPS'!$B$4:$P$9650,10,FALSE),"Liquidação Cancelada")</f>
        <v>45758</v>
      </c>
      <c r="W133" s="35">
        <f t="shared" ref="W133:W196" si="31">IF(X133&lt;&gt;"Liquidação Cancelada",IF(ISBLANK(V133),"AGUARDANDO PAGAMENTO",NETWORKDAYS(P133,V133)-1),"Liquidação Cancelada")</f>
        <v>1</v>
      </c>
      <c r="X133" s="31">
        <f>VLOOKUP(A133,'BASE DE DADOS OPS'!$A$4:$P$9650,12,FALSE)</f>
        <v>2341</v>
      </c>
      <c r="Y133" s="4">
        <f>IF(X133&lt;&gt;"Liquidação Cancelada",VLOOKUP(B133,'BASE DE DADOS OPS'!$B$5:$P$9635,12,FALSE),"Liquidação Cancelada")</f>
        <v>1120.3800000000001</v>
      </c>
      <c r="Z133" s="4">
        <f>IF(X133&lt;&gt;"Liquidação Cancelada",VLOOKUP(B133,'BASE DE DADOS OPS'!$B$5:$P$9635,14,FALSE),"Liquidação Cancelada")</f>
        <v>0</v>
      </c>
      <c r="AA133" s="4">
        <f>IF(X133&lt;&gt;"Liquidação Cancelada",VLOOKUP(B133,'BASE DE DADOS OPS'!$B$5:$P$9635,13,FALSE),"Liquidação Cancelada")</f>
        <v>1120.3800000000001</v>
      </c>
      <c r="AB133" s="4">
        <f t="shared" ref="AB133:AB196" si="32">IF(X133&lt;&gt;"Liquidação Cancelada",Y133-Z133,"Liquidação Cancelada")</f>
        <v>1120.3800000000001</v>
      </c>
      <c r="AC133" s="3">
        <f t="shared" ref="AC133:AC196" si="33">IF(X133&lt;&gt;"Liquidação Cancelada",(AA133-AB133)+(U133-Z133-AB133),"Liquidação Cancelada")</f>
        <v>-2.2737367544323206E-13</v>
      </c>
      <c r="AD133" s="62"/>
    </row>
    <row r="134" spans="1:30" s="63" customFormat="1" ht="24.95" customHeight="1" x14ac:dyDescent="0.2">
      <c r="A134" s="55" t="str">
        <f t="shared" si="25"/>
        <v>1441|1440011|184|2025|19201128000141|3702|142549,66</v>
      </c>
      <c r="B134" s="55" t="str">
        <f t="shared" si="26"/>
        <v>1441|1440011|184|2025|1894</v>
      </c>
      <c r="C134" s="61" t="str">
        <f t="shared" si="27"/>
        <v>1440011|1894</v>
      </c>
      <c r="D134" s="31">
        <v>1441</v>
      </c>
      <c r="E134" s="31">
        <v>1440011</v>
      </c>
      <c r="F134" s="75" t="str">
        <f t="shared" si="28"/>
        <v>184/2025</v>
      </c>
      <c r="G134" s="77">
        <v>184</v>
      </c>
      <c r="H134" s="77">
        <v>2025</v>
      </c>
      <c r="I134" s="75" t="str">
        <f t="shared" si="29"/>
        <v>10.1</v>
      </c>
      <c r="J134" s="31">
        <v>10</v>
      </c>
      <c r="K134" s="31">
        <v>1</v>
      </c>
      <c r="L134" s="31">
        <v>19201128000141</v>
      </c>
      <c r="M134" s="32" t="s">
        <v>239</v>
      </c>
      <c r="N134" s="31">
        <v>3702</v>
      </c>
      <c r="O134" s="32" t="s">
        <v>240</v>
      </c>
      <c r="P134" s="18">
        <v>45748</v>
      </c>
      <c r="Q134" s="31">
        <v>3</v>
      </c>
      <c r="R134" s="33">
        <v>142549.66</v>
      </c>
      <c r="S134" s="33">
        <v>0</v>
      </c>
      <c r="T134" s="33">
        <v>0</v>
      </c>
      <c r="U134" s="72">
        <f t="shared" si="30"/>
        <v>142549.66</v>
      </c>
      <c r="V134" s="18">
        <f>IF(X134&lt;&gt;"Liquidação Cancelada",VLOOKUP(B134,'BASE DE DADOS OPS'!$B$4:$P$9650,10,FALSE),"Liquidação Cancelada")</f>
        <v>45749</v>
      </c>
      <c r="W134" s="35">
        <f t="shared" si="31"/>
        <v>1</v>
      </c>
      <c r="X134" s="31">
        <f>VLOOKUP(A134,'BASE DE DADOS OPS'!$A$4:$P$9650,12,FALSE)</f>
        <v>1894</v>
      </c>
      <c r="Y134" s="4">
        <f>IF(X134&lt;&gt;"Liquidação Cancelada",VLOOKUP(B134,'BASE DE DADOS OPS'!$B$5:$P$9635,12,FALSE),"Liquidação Cancelada")</f>
        <v>142549.66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142549.66</v>
      </c>
      <c r="AB134" s="4">
        <f t="shared" si="32"/>
        <v>142549.66</v>
      </c>
      <c r="AC134" s="3">
        <f t="shared" si="33"/>
        <v>0</v>
      </c>
      <c r="AD134" s="62"/>
    </row>
    <row r="135" spans="1:30" s="63" customFormat="1" ht="24.95" customHeight="1" x14ac:dyDescent="0.2">
      <c r="A135" s="55" t="str">
        <f t="shared" si="25"/>
        <v>1441|1440011|185|2025|405867000127|3999|7396,89</v>
      </c>
      <c r="B135" s="55" t="str">
        <f t="shared" si="26"/>
        <v>1441|1440011|185|2025|2550</v>
      </c>
      <c r="C135" s="61" t="str">
        <f t="shared" si="27"/>
        <v>1440011|2550</v>
      </c>
      <c r="D135" s="31">
        <v>1441</v>
      </c>
      <c r="E135" s="31">
        <v>1440011</v>
      </c>
      <c r="F135" s="75" t="str">
        <f t="shared" si="28"/>
        <v>185/2025</v>
      </c>
      <c r="G135" s="77">
        <v>185</v>
      </c>
      <c r="H135" s="77">
        <v>2025</v>
      </c>
      <c r="I135" s="75" t="str">
        <f t="shared" si="29"/>
        <v>10.1</v>
      </c>
      <c r="J135" s="31">
        <v>10</v>
      </c>
      <c r="K135" s="31">
        <v>1</v>
      </c>
      <c r="L135" s="31">
        <v>405867000127</v>
      </c>
      <c r="M135" s="32" t="s">
        <v>241</v>
      </c>
      <c r="N135" s="31">
        <v>3999</v>
      </c>
      <c r="O135" s="32" t="s">
        <v>242</v>
      </c>
      <c r="P135" s="18">
        <v>45775</v>
      </c>
      <c r="Q135" s="31">
        <v>3</v>
      </c>
      <c r="R135" s="33">
        <v>7786.2</v>
      </c>
      <c r="S135" s="33">
        <v>389.31</v>
      </c>
      <c r="T135" s="33">
        <v>0</v>
      </c>
      <c r="U135" s="72">
        <f t="shared" si="30"/>
        <v>7396.8899999999994</v>
      </c>
      <c r="V135" s="18">
        <f>IF(X135&lt;&gt;"Liquidação Cancelada",VLOOKUP(B135,'BASE DE DADOS OPS'!$B$4:$P$9650,10,FALSE),"Liquidação Cancelada")</f>
        <v>45776</v>
      </c>
      <c r="W135" s="35">
        <f t="shared" si="31"/>
        <v>1</v>
      </c>
      <c r="X135" s="31">
        <f>VLOOKUP(A135,'BASE DE DADOS OPS'!$A$4:$P$9650,12,FALSE)</f>
        <v>2550</v>
      </c>
      <c r="Y135" s="4">
        <f>IF(X135&lt;&gt;"Liquidação Cancelada",VLOOKUP(B135,'BASE DE DADOS OPS'!$B$5:$P$9635,12,FALSE),"Liquidação Cancelada")</f>
        <v>7396.8899999999994</v>
      </c>
      <c r="Z135" s="4">
        <f>IF(X135&lt;&gt;"Liquidação Cancelada",VLOOKUP(B135,'BASE DE DADOS OPS'!$B$5:$P$9635,14,FALSE),"Liquidação Cancelada")</f>
        <v>373.74</v>
      </c>
      <c r="AA135" s="4">
        <f>IF(X135&lt;&gt;"Liquidação Cancelada",VLOOKUP(B135,'BASE DE DADOS OPS'!$B$5:$P$9635,13,FALSE),"Liquidação Cancelada")</f>
        <v>7023.15</v>
      </c>
      <c r="AB135" s="4">
        <f t="shared" si="32"/>
        <v>7023.15</v>
      </c>
      <c r="AC135" s="3">
        <f t="shared" si="33"/>
        <v>0</v>
      </c>
      <c r="AD135" s="62"/>
    </row>
    <row r="136" spans="1:30" s="63" customFormat="1" ht="24.95" customHeight="1" x14ac:dyDescent="0.2">
      <c r="A136" s="55" t="str">
        <f t="shared" si="25"/>
        <v>1441|1440011|186|2025|38133478000162|3920|10867,02</v>
      </c>
      <c r="B136" s="55" t="str">
        <f t="shared" si="26"/>
        <v>1441|1440011|186|2025|2073</v>
      </c>
      <c r="C136" s="61" t="str">
        <f t="shared" si="27"/>
        <v>1440011|2073</v>
      </c>
      <c r="D136" s="31">
        <v>1441</v>
      </c>
      <c r="E136" s="31">
        <v>1440011</v>
      </c>
      <c r="F136" s="75" t="str">
        <f t="shared" si="28"/>
        <v>186/2025</v>
      </c>
      <c r="G136" s="77">
        <v>186</v>
      </c>
      <c r="H136" s="77">
        <v>2025</v>
      </c>
      <c r="I136" s="75" t="str">
        <f t="shared" si="29"/>
        <v>10.1</v>
      </c>
      <c r="J136" s="31">
        <v>10</v>
      </c>
      <c r="K136" s="31">
        <v>1</v>
      </c>
      <c r="L136" s="31">
        <v>38133478000162</v>
      </c>
      <c r="M136" s="32" t="s">
        <v>243</v>
      </c>
      <c r="N136" s="31">
        <v>3920</v>
      </c>
      <c r="O136" s="32" t="s">
        <v>132</v>
      </c>
      <c r="P136" s="18">
        <v>45751</v>
      </c>
      <c r="Q136" s="31">
        <v>3</v>
      </c>
      <c r="R136" s="33">
        <v>10867.02</v>
      </c>
      <c r="S136" s="33">
        <v>0</v>
      </c>
      <c r="T136" s="33">
        <v>0</v>
      </c>
      <c r="U136" s="72">
        <f t="shared" si="30"/>
        <v>10867.02</v>
      </c>
      <c r="V136" s="18">
        <f>IF(X136&lt;&gt;"Liquidação Cancelada",VLOOKUP(B136,'BASE DE DADOS OPS'!$B$4:$P$9650,10,FALSE),"Liquidação Cancelada")</f>
        <v>45754</v>
      </c>
      <c r="W136" s="35">
        <f t="shared" si="31"/>
        <v>1</v>
      </c>
      <c r="X136" s="31">
        <f>VLOOKUP(A136,'BASE DE DADOS OPS'!$A$4:$P$9650,12,FALSE)</f>
        <v>2073</v>
      </c>
      <c r="Y136" s="4">
        <f>IF(X136&lt;&gt;"Liquidação Cancelada",VLOOKUP(B136,'BASE DE DADOS OPS'!$B$5:$P$9635,12,FALSE),"Liquidação Cancelada")</f>
        <v>10867.02</v>
      </c>
      <c r="Z136" s="4">
        <f>IF(X136&lt;&gt;"Liquidação Cancelada",VLOOKUP(B136,'BASE DE DADOS OPS'!$B$5:$P$9635,14,FALSE),"Liquidação Cancelada")</f>
        <v>521.62</v>
      </c>
      <c r="AA136" s="4">
        <f>IF(X136&lt;&gt;"Liquidação Cancelada",VLOOKUP(B136,'BASE DE DADOS OPS'!$B$5:$P$9635,13,FALSE),"Liquidação Cancelada")</f>
        <v>10345.4</v>
      </c>
      <c r="AB136" s="4">
        <f t="shared" si="32"/>
        <v>10345.4</v>
      </c>
      <c r="AC136" s="3">
        <f t="shared" si="33"/>
        <v>0</v>
      </c>
      <c r="AD136" s="62"/>
    </row>
    <row r="137" spans="1:30" s="63" customFormat="1" ht="24.95" customHeight="1" x14ac:dyDescent="0.2">
      <c r="A137" s="55" t="str">
        <f t="shared" si="25"/>
        <v>1441|1440011|193|2025|26385765000180|3920|36177,39</v>
      </c>
      <c r="B137" s="55" t="str">
        <f t="shared" si="26"/>
        <v>1441|1440011|193|2025|2286</v>
      </c>
      <c r="C137" s="61" t="str">
        <f t="shared" si="27"/>
        <v>1440011|2286</v>
      </c>
      <c r="D137" s="31">
        <v>1441</v>
      </c>
      <c r="E137" s="31">
        <v>1440011</v>
      </c>
      <c r="F137" s="75" t="str">
        <f t="shared" si="28"/>
        <v>193/2025</v>
      </c>
      <c r="G137" s="77">
        <v>193</v>
      </c>
      <c r="H137" s="77">
        <v>2025</v>
      </c>
      <c r="I137" s="75" t="str">
        <f t="shared" si="29"/>
        <v>10.1</v>
      </c>
      <c r="J137" s="31">
        <v>10</v>
      </c>
      <c r="K137" s="31">
        <v>1</v>
      </c>
      <c r="L137" s="31">
        <v>26385765000180</v>
      </c>
      <c r="M137" s="32" t="s">
        <v>244</v>
      </c>
      <c r="N137" s="31">
        <v>3920</v>
      </c>
      <c r="O137" s="32" t="s">
        <v>132</v>
      </c>
      <c r="P137" s="18">
        <v>45757</v>
      </c>
      <c r="Q137" s="31">
        <v>3</v>
      </c>
      <c r="R137" s="33">
        <v>36177.39</v>
      </c>
      <c r="S137" s="33">
        <v>0</v>
      </c>
      <c r="T137" s="33">
        <v>0</v>
      </c>
      <c r="U137" s="72">
        <f t="shared" si="30"/>
        <v>36177.39</v>
      </c>
      <c r="V137" s="18">
        <f>IF(X137&lt;&gt;"Liquidação Cancelada",VLOOKUP(B137,'BASE DE DADOS OPS'!$B$4:$P$9650,10,FALSE),"Liquidação Cancelada")</f>
        <v>45757</v>
      </c>
      <c r="W137" s="35">
        <f t="shared" si="31"/>
        <v>0</v>
      </c>
      <c r="X137" s="31">
        <f>VLOOKUP(A137,'BASE DE DADOS OPS'!$A$4:$P$9650,12,FALSE)</f>
        <v>2286</v>
      </c>
      <c r="Y137" s="4">
        <f>IF(X137&lt;&gt;"Liquidação Cancelada",VLOOKUP(B137,'BASE DE DADOS OPS'!$B$5:$P$9635,12,FALSE),"Liquidação Cancelada")</f>
        <v>36177.39</v>
      </c>
      <c r="Z137" s="4">
        <f>IF(X137&lt;&gt;"Liquidação Cancelada",VLOOKUP(B137,'BASE DE DADOS OPS'!$B$5:$P$9635,14,FALSE),"Liquidação Cancelada")</f>
        <v>1736.51</v>
      </c>
      <c r="AA137" s="4">
        <f>IF(X137&lt;&gt;"Liquidação Cancelada",VLOOKUP(B137,'BASE DE DADOS OPS'!$B$5:$P$9635,13,FALSE),"Liquidação Cancelada")</f>
        <v>34440.879999999997</v>
      </c>
      <c r="AB137" s="4">
        <f t="shared" si="32"/>
        <v>34440.879999999997</v>
      </c>
      <c r="AC137" s="3">
        <f t="shared" si="33"/>
        <v>0</v>
      </c>
      <c r="AD137" s="62"/>
    </row>
    <row r="138" spans="1:30" s="63" customFormat="1" ht="24.95" customHeight="1" x14ac:dyDescent="0.2">
      <c r="A138" s="55" t="str">
        <f t="shared" si="25"/>
        <v>1441|1440011|194|2025|46019498000135|4002|7157,5</v>
      </c>
      <c r="B138" s="55" t="str">
        <f t="shared" si="26"/>
        <v>1441|1440011|194|2025|2135</v>
      </c>
      <c r="C138" s="61" t="str">
        <f t="shared" si="27"/>
        <v>1440011|2135</v>
      </c>
      <c r="D138" s="31">
        <v>1441</v>
      </c>
      <c r="E138" s="31">
        <v>1440011</v>
      </c>
      <c r="F138" s="75" t="str">
        <f t="shared" si="28"/>
        <v>194/2025</v>
      </c>
      <c r="G138" s="77">
        <v>194</v>
      </c>
      <c r="H138" s="77">
        <v>2025</v>
      </c>
      <c r="I138" s="75" t="str">
        <f t="shared" si="29"/>
        <v>10.1</v>
      </c>
      <c r="J138" s="31">
        <v>10</v>
      </c>
      <c r="K138" s="31">
        <v>1</v>
      </c>
      <c r="L138" s="31">
        <v>46019498000135</v>
      </c>
      <c r="M138" s="32" t="s">
        <v>245</v>
      </c>
      <c r="N138" s="31">
        <v>4002</v>
      </c>
      <c r="O138" s="32" t="s">
        <v>246</v>
      </c>
      <c r="P138" s="18">
        <v>45751</v>
      </c>
      <c r="Q138" s="31">
        <v>5</v>
      </c>
      <c r="R138" s="33">
        <v>7157.5</v>
      </c>
      <c r="S138" s="33">
        <v>0</v>
      </c>
      <c r="T138" s="33">
        <v>0</v>
      </c>
      <c r="U138" s="72">
        <f t="shared" si="30"/>
        <v>7157.5</v>
      </c>
      <c r="V138" s="18">
        <f>IF(X138&lt;&gt;"Liquidação Cancelada",VLOOKUP(B138,'BASE DE DADOS OPS'!$B$4:$P$9650,10,FALSE),"Liquidação Cancelada")</f>
        <v>45754</v>
      </c>
      <c r="W138" s="35">
        <f t="shared" si="31"/>
        <v>1</v>
      </c>
      <c r="X138" s="31">
        <f>VLOOKUP(A138,'BASE DE DADOS OPS'!$A$4:$P$9650,12,FALSE)</f>
        <v>2135</v>
      </c>
      <c r="Y138" s="4">
        <f>IF(X138&lt;&gt;"Liquidação Cancelada",VLOOKUP(B138,'BASE DE DADOS OPS'!$B$5:$P$9635,12,FALSE),"Liquidação Cancelada")</f>
        <v>7157.5</v>
      </c>
      <c r="Z138" s="4">
        <f>IF(X138&lt;&gt;"Liquidação Cancelada",VLOOKUP(B138,'BASE DE DADOS OPS'!$B$5:$P$9635,14,FALSE),"Liquidação Cancelada")</f>
        <v>343.56</v>
      </c>
      <c r="AA138" s="4">
        <f>IF(X138&lt;&gt;"Liquidação Cancelada",VLOOKUP(B138,'BASE DE DADOS OPS'!$B$5:$P$9635,13,FALSE),"Liquidação Cancelada")</f>
        <v>6813.94</v>
      </c>
      <c r="AB138" s="4">
        <f t="shared" si="32"/>
        <v>6813.94</v>
      </c>
      <c r="AC138" s="3">
        <f t="shared" si="33"/>
        <v>0</v>
      </c>
      <c r="AD138" s="62"/>
    </row>
    <row r="139" spans="1:30" s="63" customFormat="1" ht="24.95" customHeight="1" x14ac:dyDescent="0.2">
      <c r="A139" s="55" t="str">
        <f t="shared" si="25"/>
        <v>1441|1440011|195|2025|9264396000159|3920|3893,24</v>
      </c>
      <c r="B139" s="55" t="str">
        <f t="shared" si="26"/>
        <v>1441|1440011|195|2025|2086</v>
      </c>
      <c r="C139" s="61" t="str">
        <f t="shared" si="27"/>
        <v>1440011|2086</v>
      </c>
      <c r="D139" s="31">
        <v>1441</v>
      </c>
      <c r="E139" s="31">
        <v>1440011</v>
      </c>
      <c r="F139" s="75" t="str">
        <f t="shared" si="28"/>
        <v>195/2025</v>
      </c>
      <c r="G139" s="77">
        <v>195</v>
      </c>
      <c r="H139" s="77">
        <v>2025</v>
      </c>
      <c r="I139" s="75" t="str">
        <f t="shared" si="29"/>
        <v>10.1</v>
      </c>
      <c r="J139" s="31">
        <v>10</v>
      </c>
      <c r="K139" s="31">
        <v>1</v>
      </c>
      <c r="L139" s="31">
        <v>9264396000159</v>
      </c>
      <c r="M139" s="32" t="s">
        <v>247</v>
      </c>
      <c r="N139" s="31">
        <v>3920</v>
      </c>
      <c r="O139" s="32" t="s">
        <v>132</v>
      </c>
      <c r="P139" s="18">
        <v>45751</v>
      </c>
      <c r="Q139" s="31">
        <v>3</v>
      </c>
      <c r="R139" s="33">
        <v>3893.24</v>
      </c>
      <c r="S139" s="33">
        <v>0</v>
      </c>
      <c r="T139" s="33">
        <v>0</v>
      </c>
      <c r="U139" s="72">
        <f t="shared" si="30"/>
        <v>3893.24</v>
      </c>
      <c r="V139" s="18">
        <f>IF(X139&lt;&gt;"Liquidação Cancelada",VLOOKUP(B139,'BASE DE DADOS OPS'!$B$4:$P$9650,10,FALSE),"Liquidação Cancelada")</f>
        <v>45754</v>
      </c>
      <c r="W139" s="35">
        <f t="shared" si="31"/>
        <v>1</v>
      </c>
      <c r="X139" s="31">
        <f>VLOOKUP(A139,'BASE DE DADOS OPS'!$A$4:$P$9650,12,FALSE)</f>
        <v>2086</v>
      </c>
      <c r="Y139" s="4">
        <f>IF(X139&lt;&gt;"Liquidação Cancelada",VLOOKUP(B139,'BASE DE DADOS OPS'!$B$5:$P$9635,12,FALSE),"Liquidação Cancelada")</f>
        <v>3893.2400000000002</v>
      </c>
      <c r="Z139" s="4">
        <f>IF(X139&lt;&gt;"Liquidação Cancelada",VLOOKUP(B139,'BASE DE DADOS OPS'!$B$5:$P$9635,14,FALSE),"Liquidação Cancelada")</f>
        <v>186.88</v>
      </c>
      <c r="AA139" s="4">
        <f>IF(X139&lt;&gt;"Liquidação Cancelada",VLOOKUP(B139,'BASE DE DADOS OPS'!$B$5:$P$9635,13,FALSE),"Liquidação Cancelada")</f>
        <v>3706.36</v>
      </c>
      <c r="AB139" s="4">
        <f t="shared" si="32"/>
        <v>3706.36</v>
      </c>
      <c r="AC139" s="3">
        <f t="shared" si="33"/>
        <v>-4.5474735088646412E-13</v>
      </c>
      <c r="AD139" s="62"/>
    </row>
    <row r="140" spans="1:30" s="63" customFormat="1" ht="24.95" customHeight="1" x14ac:dyDescent="0.2">
      <c r="A140" s="55" t="str">
        <f t="shared" si="25"/>
        <v>1441|1440011|196|2025|28771161000106|3920|5316,76</v>
      </c>
      <c r="B140" s="55" t="str">
        <f t="shared" si="26"/>
        <v>1441|1440011|196|2025|2090</v>
      </c>
      <c r="C140" s="61" t="str">
        <f t="shared" si="27"/>
        <v>1440011|2090</v>
      </c>
      <c r="D140" s="31">
        <v>1441</v>
      </c>
      <c r="E140" s="31">
        <v>1440011</v>
      </c>
      <c r="F140" s="75" t="str">
        <f t="shared" si="28"/>
        <v>196/2025</v>
      </c>
      <c r="G140" s="77">
        <v>196</v>
      </c>
      <c r="H140" s="77">
        <v>2025</v>
      </c>
      <c r="I140" s="75" t="str">
        <f t="shared" si="29"/>
        <v>10.1</v>
      </c>
      <c r="J140" s="31">
        <v>10</v>
      </c>
      <c r="K140" s="31">
        <v>1</v>
      </c>
      <c r="L140" s="31">
        <v>28771161000106</v>
      </c>
      <c r="M140" s="32" t="s">
        <v>248</v>
      </c>
      <c r="N140" s="31">
        <v>3920</v>
      </c>
      <c r="O140" s="32" t="s">
        <v>132</v>
      </c>
      <c r="P140" s="18">
        <v>45751</v>
      </c>
      <c r="Q140" s="31">
        <v>3</v>
      </c>
      <c r="R140" s="33">
        <v>5316.76</v>
      </c>
      <c r="S140" s="33">
        <v>0</v>
      </c>
      <c r="T140" s="33">
        <v>0</v>
      </c>
      <c r="U140" s="72">
        <f t="shared" si="30"/>
        <v>5316.76</v>
      </c>
      <c r="V140" s="18">
        <f>IF(X140&lt;&gt;"Liquidação Cancelada",VLOOKUP(B140,'BASE DE DADOS OPS'!$B$4:$P$9650,10,FALSE),"Liquidação Cancelada")</f>
        <v>45754</v>
      </c>
      <c r="W140" s="35">
        <f t="shared" si="31"/>
        <v>1</v>
      </c>
      <c r="X140" s="31">
        <f>VLOOKUP(A140,'BASE DE DADOS OPS'!$A$4:$P$9650,12,FALSE)</f>
        <v>2090</v>
      </c>
      <c r="Y140" s="4">
        <f>IF(X140&lt;&gt;"Liquidação Cancelada",VLOOKUP(B140,'BASE DE DADOS OPS'!$B$5:$P$9635,12,FALSE),"Liquidação Cancelada")</f>
        <v>5316.76</v>
      </c>
      <c r="Z140" s="4">
        <f>IF(X140&lt;&gt;"Liquidação Cancelada",VLOOKUP(B140,'BASE DE DADOS OPS'!$B$5:$P$9635,14,FALSE),"Liquidação Cancelada")</f>
        <v>255.2</v>
      </c>
      <c r="AA140" s="4">
        <f>IF(X140&lt;&gt;"Liquidação Cancelada",VLOOKUP(B140,'BASE DE DADOS OPS'!$B$5:$P$9635,13,FALSE),"Liquidação Cancelada")</f>
        <v>5061.5600000000004</v>
      </c>
      <c r="AB140" s="4">
        <f t="shared" si="32"/>
        <v>5061.5600000000004</v>
      </c>
      <c r="AC140" s="3">
        <f t="shared" si="33"/>
        <v>0</v>
      </c>
      <c r="AD140" s="62"/>
    </row>
    <row r="141" spans="1:30" s="63" customFormat="1" ht="24.95" customHeight="1" x14ac:dyDescent="0.2">
      <c r="A141" s="55" t="str">
        <f t="shared" si="25"/>
        <v>1441|1440011|197|2025|5845088000166|3920|29000</v>
      </c>
      <c r="B141" s="55" t="str">
        <f t="shared" si="26"/>
        <v>1441|1440011|197|2025|2093</v>
      </c>
      <c r="C141" s="61" t="str">
        <f t="shared" si="27"/>
        <v>1440011|2093</v>
      </c>
      <c r="D141" s="31">
        <v>1441</v>
      </c>
      <c r="E141" s="31">
        <v>1440011</v>
      </c>
      <c r="F141" s="75" t="str">
        <f t="shared" si="28"/>
        <v>197/2025</v>
      </c>
      <c r="G141" s="77">
        <v>197</v>
      </c>
      <c r="H141" s="77">
        <v>2025</v>
      </c>
      <c r="I141" s="75" t="str">
        <f t="shared" si="29"/>
        <v>10.1</v>
      </c>
      <c r="J141" s="31">
        <v>10</v>
      </c>
      <c r="K141" s="31">
        <v>1</v>
      </c>
      <c r="L141" s="31">
        <v>5845088000166</v>
      </c>
      <c r="M141" s="32" t="s">
        <v>249</v>
      </c>
      <c r="N141" s="31">
        <v>3920</v>
      </c>
      <c r="O141" s="32" t="s">
        <v>132</v>
      </c>
      <c r="P141" s="18">
        <v>45751</v>
      </c>
      <c r="Q141" s="31">
        <v>3</v>
      </c>
      <c r="R141" s="33">
        <v>29000</v>
      </c>
      <c r="S141" s="33">
        <v>0</v>
      </c>
      <c r="T141" s="33">
        <v>0</v>
      </c>
      <c r="U141" s="72">
        <f t="shared" si="30"/>
        <v>29000</v>
      </c>
      <c r="V141" s="18">
        <f>IF(X141&lt;&gt;"Liquidação Cancelada",VLOOKUP(B141,'BASE DE DADOS OPS'!$B$4:$P$9650,10,FALSE),"Liquidação Cancelada")</f>
        <v>45754</v>
      </c>
      <c r="W141" s="35">
        <f t="shared" si="31"/>
        <v>1</v>
      </c>
      <c r="X141" s="31">
        <f>VLOOKUP(A141,'BASE DE DADOS OPS'!$A$4:$P$9650,12,FALSE)</f>
        <v>2093</v>
      </c>
      <c r="Y141" s="4">
        <f>IF(X141&lt;&gt;"Liquidação Cancelada",VLOOKUP(B141,'BASE DE DADOS OPS'!$B$5:$P$9635,12,FALSE),"Liquidação Cancelada")</f>
        <v>29000</v>
      </c>
      <c r="Z141" s="4">
        <f>IF(X141&lt;&gt;"Liquidação Cancelada",VLOOKUP(B141,'BASE DE DADOS OPS'!$B$5:$P$9635,14,FALSE),"Liquidação Cancelada")</f>
        <v>1006.36</v>
      </c>
      <c r="AA141" s="4">
        <f>IF(X141&lt;&gt;"Liquidação Cancelada",VLOOKUP(B141,'BASE DE DADOS OPS'!$B$5:$P$9635,13,FALSE),"Liquidação Cancelada")</f>
        <v>27993.64</v>
      </c>
      <c r="AB141" s="4">
        <f t="shared" si="32"/>
        <v>27993.64</v>
      </c>
      <c r="AC141" s="3">
        <f t="shared" si="33"/>
        <v>0</v>
      </c>
      <c r="AD141" s="62"/>
    </row>
    <row r="142" spans="1:30" s="63" customFormat="1" ht="24.95" customHeight="1" x14ac:dyDescent="0.2">
      <c r="A142" s="55" t="str">
        <f t="shared" si="25"/>
        <v>1441|1440011|198|2025|7403266000124|4002|396450,32</v>
      </c>
      <c r="B142" s="55" t="str">
        <f t="shared" si="26"/>
        <v>1441|1440011|198|2025|2473</v>
      </c>
      <c r="C142" s="61" t="str">
        <f t="shared" si="27"/>
        <v>1440011|2473</v>
      </c>
      <c r="D142" s="31">
        <v>1441</v>
      </c>
      <c r="E142" s="31">
        <v>1440011</v>
      </c>
      <c r="F142" s="75" t="str">
        <f t="shared" si="28"/>
        <v>198/2025</v>
      </c>
      <c r="G142" s="77">
        <v>198</v>
      </c>
      <c r="H142" s="77">
        <v>2025</v>
      </c>
      <c r="I142" s="75" t="str">
        <f t="shared" si="29"/>
        <v>10.1</v>
      </c>
      <c r="J142" s="31">
        <v>10</v>
      </c>
      <c r="K142" s="31">
        <v>1</v>
      </c>
      <c r="L142" s="31">
        <v>7403266000124</v>
      </c>
      <c r="M142" s="32" t="s">
        <v>250</v>
      </c>
      <c r="N142" s="31">
        <v>4002</v>
      </c>
      <c r="O142" s="32" t="s">
        <v>246</v>
      </c>
      <c r="P142" s="18">
        <v>45769</v>
      </c>
      <c r="Q142" s="31">
        <v>3</v>
      </c>
      <c r="R142" s="33">
        <v>396450.32</v>
      </c>
      <c r="S142" s="33">
        <v>0</v>
      </c>
      <c r="T142" s="33">
        <v>0</v>
      </c>
      <c r="U142" s="72">
        <f t="shared" si="30"/>
        <v>396450.32</v>
      </c>
      <c r="V142" s="18">
        <f>IF(X142&lt;&gt;"Liquidação Cancelada",VLOOKUP(B142,'BASE DE DADOS OPS'!$B$4:$P$9650,10,FALSE),"Liquidação Cancelada")</f>
        <v>45770</v>
      </c>
      <c r="W142" s="35">
        <f t="shared" si="31"/>
        <v>1</v>
      </c>
      <c r="X142" s="31">
        <f>VLOOKUP(A142,'BASE DE DADOS OPS'!$A$4:$P$9650,12,FALSE)</f>
        <v>2473</v>
      </c>
      <c r="Y142" s="4">
        <f>IF(X142&lt;&gt;"Liquidação Cancelada",VLOOKUP(B142,'BASE DE DADOS OPS'!$B$5:$P$9635,12,FALSE),"Liquidação Cancelada")</f>
        <v>396450.32</v>
      </c>
      <c r="Z142" s="4">
        <f>IF(X142&lt;&gt;"Liquidação Cancelada",VLOOKUP(B142,'BASE DE DADOS OPS'!$B$5:$P$9635,14,FALSE),"Liquidação Cancelada")</f>
        <v>19029.62</v>
      </c>
      <c r="AA142" s="4">
        <f>IF(X142&lt;&gt;"Liquidação Cancelada",VLOOKUP(B142,'BASE DE DADOS OPS'!$B$5:$P$9635,13,FALSE),"Liquidação Cancelada")</f>
        <v>377420.7</v>
      </c>
      <c r="AB142" s="4">
        <f t="shared" si="32"/>
        <v>377420.7</v>
      </c>
      <c r="AC142" s="3">
        <f t="shared" si="33"/>
        <v>0</v>
      </c>
      <c r="AD142" s="62"/>
    </row>
    <row r="143" spans="1:30" s="63" customFormat="1" ht="24.95" customHeight="1" x14ac:dyDescent="0.2">
      <c r="A143" s="55" t="str">
        <f t="shared" si="25"/>
        <v>1441|1440011|200|2025|35502073000166|3920|9808,22</v>
      </c>
      <c r="B143" s="55" t="str">
        <f t="shared" si="26"/>
        <v>1441|1440011|200|2025|2076</v>
      </c>
      <c r="C143" s="61" t="str">
        <f t="shared" si="27"/>
        <v>1440011|2076</v>
      </c>
      <c r="D143" s="31">
        <v>1441</v>
      </c>
      <c r="E143" s="31">
        <v>1440011</v>
      </c>
      <c r="F143" s="75" t="str">
        <f t="shared" si="28"/>
        <v>200/2025</v>
      </c>
      <c r="G143" s="77">
        <v>200</v>
      </c>
      <c r="H143" s="77">
        <v>2025</v>
      </c>
      <c r="I143" s="75" t="str">
        <f t="shared" si="29"/>
        <v>10.1</v>
      </c>
      <c r="J143" s="31">
        <v>10</v>
      </c>
      <c r="K143" s="31">
        <v>1</v>
      </c>
      <c r="L143" s="31">
        <v>35502073000166</v>
      </c>
      <c r="M143" s="32" t="s">
        <v>251</v>
      </c>
      <c r="N143" s="31">
        <v>3920</v>
      </c>
      <c r="O143" s="32" t="s">
        <v>132</v>
      </c>
      <c r="P143" s="18">
        <v>45751</v>
      </c>
      <c r="Q143" s="31">
        <v>3</v>
      </c>
      <c r="R143" s="33">
        <v>9808.2199999999993</v>
      </c>
      <c r="S143" s="33">
        <v>0</v>
      </c>
      <c r="T143" s="33">
        <v>0</v>
      </c>
      <c r="U143" s="72">
        <f t="shared" si="30"/>
        <v>9808.2199999999993</v>
      </c>
      <c r="V143" s="18">
        <f>IF(X143&lt;&gt;"Liquidação Cancelada",VLOOKUP(B143,'BASE DE DADOS OPS'!$B$4:$P$9650,10,FALSE),"Liquidação Cancelada")</f>
        <v>45754</v>
      </c>
      <c r="W143" s="35">
        <f t="shared" si="31"/>
        <v>1</v>
      </c>
      <c r="X143" s="31">
        <f>VLOOKUP(A143,'BASE DE DADOS OPS'!$A$4:$P$9650,12,FALSE)</f>
        <v>2076</v>
      </c>
      <c r="Y143" s="4">
        <f>IF(X143&lt;&gt;"Liquidação Cancelada",VLOOKUP(B143,'BASE DE DADOS OPS'!$B$5:$P$9635,12,FALSE),"Liquidação Cancelada")</f>
        <v>9808.2200000000012</v>
      </c>
      <c r="Z143" s="4">
        <f>IF(X143&lt;&gt;"Liquidação Cancelada",VLOOKUP(B143,'BASE DE DADOS OPS'!$B$5:$P$9635,14,FALSE),"Liquidação Cancelada")</f>
        <v>470.79</v>
      </c>
      <c r="AA143" s="4">
        <f>IF(X143&lt;&gt;"Liquidação Cancelada",VLOOKUP(B143,'BASE DE DADOS OPS'!$B$5:$P$9635,13,FALSE),"Liquidação Cancelada")</f>
        <v>9337.43</v>
      </c>
      <c r="AB143" s="4">
        <f t="shared" si="32"/>
        <v>9337.43</v>
      </c>
      <c r="AC143" s="3">
        <f t="shared" si="33"/>
        <v>-1.8189894035458565E-12</v>
      </c>
      <c r="AD143" s="62"/>
    </row>
    <row r="144" spans="1:30" s="63" customFormat="1" ht="24.95" customHeight="1" x14ac:dyDescent="0.2">
      <c r="A144" s="55" t="str">
        <f t="shared" si="25"/>
        <v>1441|1440011|201|2025|7346326000114|4002|244654,32</v>
      </c>
      <c r="B144" s="55" t="str">
        <f t="shared" si="26"/>
        <v>1441|1440011|201|2025|2262</v>
      </c>
      <c r="C144" s="61" t="str">
        <f t="shared" si="27"/>
        <v>1440011|2262</v>
      </c>
      <c r="D144" s="31">
        <v>1441</v>
      </c>
      <c r="E144" s="31">
        <v>1440011</v>
      </c>
      <c r="F144" s="75" t="str">
        <f t="shared" si="28"/>
        <v>201/2025</v>
      </c>
      <c r="G144" s="77">
        <v>201</v>
      </c>
      <c r="H144" s="77">
        <v>2025</v>
      </c>
      <c r="I144" s="75" t="str">
        <f t="shared" si="29"/>
        <v>10.1</v>
      </c>
      <c r="J144" s="31">
        <v>10</v>
      </c>
      <c r="K144" s="31">
        <v>1</v>
      </c>
      <c r="L144" s="31">
        <v>7346326000114</v>
      </c>
      <c r="M144" s="32" t="s">
        <v>252</v>
      </c>
      <c r="N144" s="31">
        <v>4002</v>
      </c>
      <c r="O144" s="32" t="s">
        <v>246</v>
      </c>
      <c r="P144" s="18">
        <v>45755</v>
      </c>
      <c r="Q144" s="31">
        <v>2</v>
      </c>
      <c r="R144" s="33">
        <v>244654.32</v>
      </c>
      <c r="S144" s="33">
        <v>0</v>
      </c>
      <c r="T144" s="33">
        <v>0</v>
      </c>
      <c r="U144" s="72">
        <f t="shared" si="30"/>
        <v>244654.32</v>
      </c>
      <c r="V144" s="18">
        <f>IF(X144&lt;&gt;"Liquidação Cancelada",VLOOKUP(B144,'BASE DE DADOS OPS'!$B$4:$P$9650,10,FALSE),"Liquidação Cancelada")</f>
        <v>45757</v>
      </c>
      <c r="W144" s="35">
        <f t="shared" si="31"/>
        <v>2</v>
      </c>
      <c r="X144" s="31">
        <f>VLOOKUP(A144,'BASE DE DADOS OPS'!$A$4:$P$9650,12,FALSE)</f>
        <v>2262</v>
      </c>
      <c r="Y144" s="4">
        <f>IF(X144&lt;&gt;"Liquidação Cancelada",VLOOKUP(B144,'BASE DE DADOS OPS'!$B$5:$P$9635,12,FALSE),"Liquidação Cancelada")</f>
        <v>244654.32</v>
      </c>
      <c r="Z144" s="4">
        <f>IF(X144&lt;&gt;"Liquidação Cancelada",VLOOKUP(B144,'BASE DE DADOS OPS'!$B$5:$P$9635,14,FALSE),"Liquidação Cancelada")</f>
        <v>11743.41</v>
      </c>
      <c r="AA144" s="4">
        <f>IF(X144&lt;&gt;"Liquidação Cancelada",VLOOKUP(B144,'BASE DE DADOS OPS'!$B$5:$P$9635,13,FALSE),"Liquidação Cancelada")</f>
        <v>232910.91</v>
      </c>
      <c r="AB144" s="4">
        <f t="shared" si="32"/>
        <v>232910.91</v>
      </c>
      <c r="AC144" s="3">
        <f t="shared" si="33"/>
        <v>0</v>
      </c>
      <c r="AD144" s="62"/>
    </row>
    <row r="145" spans="1:30" s="63" customFormat="1" ht="24.95" customHeight="1" x14ac:dyDescent="0.2">
      <c r="A145" s="55" t="str">
        <f t="shared" si="25"/>
        <v>1441|1440011|202|2025|11568355000106|3904|5152,28</v>
      </c>
      <c r="B145" s="55" t="str">
        <f t="shared" si="26"/>
        <v>1441|1440011|202|2025|2546</v>
      </c>
      <c r="C145" s="61" t="str">
        <f t="shared" si="27"/>
        <v>1440011|2546</v>
      </c>
      <c r="D145" s="31">
        <v>1441</v>
      </c>
      <c r="E145" s="31">
        <v>1440011</v>
      </c>
      <c r="F145" s="75" t="str">
        <f t="shared" si="28"/>
        <v>202/2025</v>
      </c>
      <c r="G145" s="77">
        <v>202</v>
      </c>
      <c r="H145" s="77">
        <v>2025</v>
      </c>
      <c r="I145" s="75" t="str">
        <f t="shared" si="29"/>
        <v>10.1</v>
      </c>
      <c r="J145" s="31">
        <v>10</v>
      </c>
      <c r="K145" s="31">
        <v>1</v>
      </c>
      <c r="L145" s="31">
        <v>11568355000106</v>
      </c>
      <c r="M145" s="32" t="s">
        <v>253</v>
      </c>
      <c r="N145" s="31">
        <v>3904</v>
      </c>
      <c r="O145" s="32" t="s">
        <v>254</v>
      </c>
      <c r="P145" s="18">
        <v>45772</v>
      </c>
      <c r="Q145" s="31">
        <v>1</v>
      </c>
      <c r="R145" s="33">
        <v>5152.28</v>
      </c>
      <c r="S145" s="33">
        <v>0</v>
      </c>
      <c r="T145" s="33">
        <v>0</v>
      </c>
      <c r="U145" s="72">
        <f t="shared" si="30"/>
        <v>5152.28</v>
      </c>
      <c r="V145" s="18">
        <f>IF(X145&lt;&gt;"Liquidação Cancelada",VLOOKUP(B145,'BASE DE DADOS OPS'!$B$4:$P$9650,10,FALSE),"Liquidação Cancelada")</f>
        <v>45776</v>
      </c>
      <c r="W145" s="35">
        <f t="shared" si="31"/>
        <v>2</v>
      </c>
      <c r="X145" s="31">
        <f>VLOOKUP(A145,'BASE DE DADOS OPS'!$A$4:$P$9650,12,FALSE)</f>
        <v>2546</v>
      </c>
      <c r="Y145" s="4">
        <f>IF(X145&lt;&gt;"Liquidação Cancelada",VLOOKUP(B145,'BASE DE DADOS OPS'!$B$5:$P$9635,12,FALSE),"Liquidação Cancelada")</f>
        <v>5152.28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5152.28</v>
      </c>
      <c r="AB145" s="4">
        <f t="shared" si="32"/>
        <v>5152.28</v>
      </c>
      <c r="AC145" s="3">
        <f t="shared" si="33"/>
        <v>0</v>
      </c>
      <c r="AD145" s="62"/>
    </row>
    <row r="146" spans="1:30" s="63" customFormat="1" ht="24.95" customHeight="1" x14ac:dyDescent="0.2">
      <c r="A146" s="55" t="str">
        <f t="shared" si="25"/>
        <v>1441|1440011|205|2025|12723002000198|3920|4000</v>
      </c>
      <c r="B146" s="55" t="str">
        <f t="shared" si="26"/>
        <v>1441|1440011|205|2025|2108</v>
      </c>
      <c r="C146" s="61" t="str">
        <f t="shared" si="27"/>
        <v>1440011|2108</v>
      </c>
      <c r="D146" s="31">
        <v>1441</v>
      </c>
      <c r="E146" s="31">
        <v>1440011</v>
      </c>
      <c r="F146" s="75" t="str">
        <f t="shared" si="28"/>
        <v>205/2025</v>
      </c>
      <c r="G146" s="77">
        <v>205</v>
      </c>
      <c r="H146" s="77">
        <v>2025</v>
      </c>
      <c r="I146" s="75" t="str">
        <f t="shared" si="29"/>
        <v>10.1</v>
      </c>
      <c r="J146" s="31">
        <v>10</v>
      </c>
      <c r="K146" s="31">
        <v>1</v>
      </c>
      <c r="L146" s="31">
        <v>12723002000198</v>
      </c>
      <c r="M146" s="32" t="s">
        <v>255</v>
      </c>
      <c r="N146" s="31">
        <v>3920</v>
      </c>
      <c r="O146" s="32" t="s">
        <v>132</v>
      </c>
      <c r="P146" s="18">
        <v>45754</v>
      </c>
      <c r="Q146" s="31">
        <v>3</v>
      </c>
      <c r="R146" s="33">
        <v>4000</v>
      </c>
      <c r="S146" s="33">
        <v>0</v>
      </c>
      <c r="T146" s="33">
        <v>0</v>
      </c>
      <c r="U146" s="72">
        <f t="shared" si="30"/>
        <v>4000</v>
      </c>
      <c r="V146" s="18">
        <f>IF(X146&lt;&gt;"Liquidação Cancelada",VLOOKUP(B146,'BASE DE DADOS OPS'!$B$4:$P$9650,10,FALSE),"Liquidação Cancelada")</f>
        <v>45754</v>
      </c>
      <c r="W146" s="35">
        <f t="shared" si="31"/>
        <v>0</v>
      </c>
      <c r="X146" s="31">
        <f>VLOOKUP(A146,'BASE DE DADOS OPS'!$A$4:$P$9650,12,FALSE)</f>
        <v>2108</v>
      </c>
      <c r="Y146" s="4">
        <f>IF(X146&lt;&gt;"Liquidação Cancelada",VLOOKUP(B146,'BASE DE DADOS OPS'!$B$5:$P$9635,12,FALSE),"Liquidação Cancelada")</f>
        <v>4000</v>
      </c>
      <c r="Z146" s="4">
        <f>IF(X146&lt;&gt;"Liquidação Cancelada",VLOOKUP(B146,'BASE DE DADOS OPS'!$B$5:$P$9635,14,FALSE),"Liquidação Cancelada")</f>
        <v>192</v>
      </c>
      <c r="AA146" s="4">
        <f>IF(X146&lt;&gt;"Liquidação Cancelada",VLOOKUP(B146,'BASE DE DADOS OPS'!$B$5:$P$9635,13,FALSE),"Liquidação Cancelada")</f>
        <v>3808</v>
      </c>
      <c r="AB146" s="4">
        <f t="shared" si="32"/>
        <v>3808</v>
      </c>
      <c r="AC146" s="3">
        <f t="shared" si="33"/>
        <v>0</v>
      </c>
      <c r="AD146" s="62"/>
    </row>
    <row r="147" spans="1:30" s="63" customFormat="1" ht="24.95" customHeight="1" x14ac:dyDescent="0.2">
      <c r="A147" s="55" t="str">
        <f t="shared" si="25"/>
        <v>1441|1440011|206|2025|81243735000148|4002|1134,96</v>
      </c>
      <c r="B147" s="55" t="str">
        <f t="shared" si="26"/>
        <v>1441|1440011|206|2025|2469</v>
      </c>
      <c r="C147" s="61" t="str">
        <f t="shared" si="27"/>
        <v>1440011|2469</v>
      </c>
      <c r="D147" s="31">
        <v>1441</v>
      </c>
      <c r="E147" s="31">
        <v>1440011</v>
      </c>
      <c r="F147" s="75" t="str">
        <f t="shared" si="28"/>
        <v>206/2025</v>
      </c>
      <c r="G147" s="77">
        <v>206</v>
      </c>
      <c r="H147" s="77">
        <v>2025</v>
      </c>
      <c r="I147" s="75" t="str">
        <f t="shared" si="29"/>
        <v>10.1</v>
      </c>
      <c r="J147" s="31">
        <v>10</v>
      </c>
      <c r="K147" s="31">
        <v>1</v>
      </c>
      <c r="L147" s="31">
        <v>81243735000148</v>
      </c>
      <c r="M147" s="32" t="s">
        <v>256</v>
      </c>
      <c r="N147" s="31">
        <v>4002</v>
      </c>
      <c r="O147" s="32" t="s">
        <v>246</v>
      </c>
      <c r="P147" s="18">
        <v>45769</v>
      </c>
      <c r="Q147" s="31">
        <v>3</v>
      </c>
      <c r="R147" s="33">
        <v>1134.96</v>
      </c>
      <c r="S147" s="33">
        <v>0</v>
      </c>
      <c r="T147" s="33">
        <v>0</v>
      </c>
      <c r="U147" s="72">
        <f t="shared" si="30"/>
        <v>1134.96</v>
      </c>
      <c r="V147" s="18">
        <f>IF(X147&lt;&gt;"Liquidação Cancelada",VLOOKUP(B147,'BASE DE DADOS OPS'!$B$4:$P$9650,10,FALSE),"Liquidação Cancelada")</f>
        <v>45769</v>
      </c>
      <c r="W147" s="35">
        <f t="shared" si="31"/>
        <v>0</v>
      </c>
      <c r="X147" s="31">
        <f>VLOOKUP(A147,'BASE DE DADOS OPS'!$A$4:$P$9650,12,FALSE)</f>
        <v>2469</v>
      </c>
      <c r="Y147" s="4">
        <f>IF(X147&lt;&gt;"Liquidação Cancelada",VLOOKUP(B147,'BASE DE DADOS OPS'!$B$5:$P$9635,12,FALSE),"Liquidação Cancelada")</f>
        <v>1134.96</v>
      </c>
      <c r="Z147" s="4">
        <f>IF(X147&lt;&gt;"Liquidação Cancelada",VLOOKUP(B147,'BASE DE DADOS OPS'!$B$5:$P$9635,14,FALSE),"Liquidação Cancelada")</f>
        <v>54.48</v>
      </c>
      <c r="AA147" s="4">
        <f>IF(X147&lt;&gt;"Liquidação Cancelada",VLOOKUP(B147,'BASE DE DADOS OPS'!$B$5:$P$9635,13,FALSE),"Liquidação Cancelada")</f>
        <v>1080.48</v>
      </c>
      <c r="AB147" s="4">
        <f t="shared" si="32"/>
        <v>1080.48</v>
      </c>
      <c r="AC147" s="3">
        <f t="shared" si="33"/>
        <v>0</v>
      </c>
      <c r="AD147" s="62"/>
    </row>
    <row r="148" spans="1:30" s="63" customFormat="1" ht="24.95" customHeight="1" x14ac:dyDescent="0.2">
      <c r="A148" s="55" t="str">
        <f t="shared" si="25"/>
        <v>1441|1440011|207|2025|5381960000162|3921|15882,86</v>
      </c>
      <c r="B148" s="55" t="str">
        <f t="shared" si="26"/>
        <v>1441|1440011|207|2025|2304</v>
      </c>
      <c r="C148" s="61" t="str">
        <f t="shared" si="27"/>
        <v>1440011|2304</v>
      </c>
      <c r="D148" s="31">
        <v>1441</v>
      </c>
      <c r="E148" s="31">
        <v>1440011</v>
      </c>
      <c r="F148" s="75" t="str">
        <f t="shared" si="28"/>
        <v>207/2025</v>
      </c>
      <c r="G148" s="77">
        <v>207</v>
      </c>
      <c r="H148" s="77">
        <v>2025</v>
      </c>
      <c r="I148" s="75" t="str">
        <f t="shared" si="29"/>
        <v>10.1</v>
      </c>
      <c r="J148" s="31">
        <v>10</v>
      </c>
      <c r="K148" s="31">
        <v>1</v>
      </c>
      <c r="L148" s="31">
        <v>5381960000162</v>
      </c>
      <c r="M148" s="32" t="s">
        <v>257</v>
      </c>
      <c r="N148" s="31">
        <v>3921</v>
      </c>
      <c r="O148" s="32" t="s">
        <v>130</v>
      </c>
      <c r="P148" s="18">
        <v>45756</v>
      </c>
      <c r="Q148" s="31">
        <v>3</v>
      </c>
      <c r="R148" s="33">
        <v>16574</v>
      </c>
      <c r="S148" s="33">
        <v>691.14</v>
      </c>
      <c r="T148" s="33">
        <v>0</v>
      </c>
      <c r="U148" s="72">
        <f t="shared" si="30"/>
        <v>15882.86</v>
      </c>
      <c r="V148" s="18">
        <f>IF(X148&lt;&gt;"Liquidação Cancelada",VLOOKUP(B148,'BASE DE DADOS OPS'!$B$4:$P$9650,10,FALSE),"Liquidação Cancelada")</f>
        <v>45757</v>
      </c>
      <c r="W148" s="35">
        <f t="shared" si="31"/>
        <v>1</v>
      </c>
      <c r="X148" s="31">
        <f>VLOOKUP(A148,'BASE DE DADOS OPS'!$A$4:$P$9650,12,FALSE)</f>
        <v>2304</v>
      </c>
      <c r="Y148" s="4">
        <f>IF(X148&lt;&gt;"Liquidação Cancelada",VLOOKUP(B148,'BASE DE DADOS OPS'!$B$5:$P$9635,12,FALSE),"Liquidação Cancelada")</f>
        <v>15882.86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15882.86</v>
      </c>
      <c r="AB148" s="4">
        <f t="shared" si="32"/>
        <v>15882.86</v>
      </c>
      <c r="AC148" s="3">
        <f t="shared" si="33"/>
        <v>0</v>
      </c>
      <c r="AD148" s="62"/>
    </row>
    <row r="149" spans="1:30" s="63" customFormat="1" ht="24.95" customHeight="1" x14ac:dyDescent="0.2">
      <c r="A149" s="55" t="str">
        <f t="shared" si="25"/>
        <v>1441|1440011|208|2025|11568355000106|3904|7944,72</v>
      </c>
      <c r="B149" s="55" t="str">
        <f t="shared" si="26"/>
        <v>1441|1440011|208|2025|2545</v>
      </c>
      <c r="C149" s="61" t="str">
        <f t="shared" si="27"/>
        <v>1440011|2545</v>
      </c>
      <c r="D149" s="31">
        <v>1441</v>
      </c>
      <c r="E149" s="31">
        <v>1440011</v>
      </c>
      <c r="F149" s="75" t="str">
        <f t="shared" si="28"/>
        <v>208/2025</v>
      </c>
      <c r="G149" s="77">
        <v>208</v>
      </c>
      <c r="H149" s="77">
        <v>2025</v>
      </c>
      <c r="I149" s="75" t="str">
        <f t="shared" si="29"/>
        <v>10.1</v>
      </c>
      <c r="J149" s="31">
        <v>10</v>
      </c>
      <c r="K149" s="31">
        <v>1</v>
      </c>
      <c r="L149" s="31">
        <v>11568355000106</v>
      </c>
      <c r="M149" s="32" t="s">
        <v>253</v>
      </c>
      <c r="N149" s="31">
        <v>3904</v>
      </c>
      <c r="O149" s="32" t="s">
        <v>254</v>
      </c>
      <c r="P149" s="18">
        <v>45772</v>
      </c>
      <c r="Q149" s="31">
        <v>1</v>
      </c>
      <c r="R149" s="33">
        <v>7944.72</v>
      </c>
      <c r="S149" s="33">
        <v>0</v>
      </c>
      <c r="T149" s="33">
        <v>0</v>
      </c>
      <c r="U149" s="72">
        <f t="shared" si="30"/>
        <v>7944.72</v>
      </c>
      <c r="V149" s="18">
        <f>IF(X149&lt;&gt;"Liquidação Cancelada",VLOOKUP(B149,'BASE DE DADOS OPS'!$B$4:$P$9650,10,FALSE),"Liquidação Cancelada")</f>
        <v>45776</v>
      </c>
      <c r="W149" s="35">
        <f t="shared" si="31"/>
        <v>2</v>
      </c>
      <c r="X149" s="31">
        <f>VLOOKUP(A149,'BASE DE DADOS OPS'!$A$4:$P$9650,12,FALSE)</f>
        <v>2545</v>
      </c>
      <c r="Y149" s="4">
        <f>IF(X149&lt;&gt;"Liquidação Cancelada",VLOOKUP(B149,'BASE DE DADOS OPS'!$B$5:$P$9635,12,FALSE),"Liquidação Cancelada")</f>
        <v>7944.72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7944.72</v>
      </c>
      <c r="AB149" s="4">
        <f t="shared" si="32"/>
        <v>7944.72</v>
      </c>
      <c r="AC149" s="3">
        <f t="shared" si="33"/>
        <v>0</v>
      </c>
      <c r="AD149" s="62"/>
    </row>
    <row r="150" spans="1:30" s="63" customFormat="1" ht="24.95" customHeight="1" x14ac:dyDescent="0.2">
      <c r="A150" s="55" t="str">
        <f t="shared" si="25"/>
        <v>1441|1440011|209|2025|18745455000100|3999|1280,66</v>
      </c>
      <c r="B150" s="55" t="str">
        <f t="shared" si="26"/>
        <v>1441|1440011|209|2025|2434</v>
      </c>
      <c r="C150" s="61" t="str">
        <f t="shared" si="27"/>
        <v>1440011|2434</v>
      </c>
      <c r="D150" s="31">
        <v>1441</v>
      </c>
      <c r="E150" s="31">
        <v>1440011</v>
      </c>
      <c r="F150" s="75" t="str">
        <f t="shared" si="28"/>
        <v>209/2025</v>
      </c>
      <c r="G150" s="77">
        <v>209</v>
      </c>
      <c r="H150" s="77">
        <v>2025</v>
      </c>
      <c r="I150" s="75" t="str">
        <f t="shared" si="29"/>
        <v>10.1</v>
      </c>
      <c r="J150" s="31">
        <v>10</v>
      </c>
      <c r="K150" s="31">
        <v>1</v>
      </c>
      <c r="L150" s="31">
        <v>18745455000100</v>
      </c>
      <c r="M150" s="32" t="s">
        <v>258</v>
      </c>
      <c r="N150" s="31">
        <v>3999</v>
      </c>
      <c r="O150" s="32" t="s">
        <v>242</v>
      </c>
      <c r="P150" s="18">
        <v>45762</v>
      </c>
      <c r="Q150" s="31">
        <v>5</v>
      </c>
      <c r="R150" s="33">
        <v>1306.8</v>
      </c>
      <c r="S150" s="33">
        <v>26.14</v>
      </c>
      <c r="T150" s="33">
        <v>0</v>
      </c>
      <c r="U150" s="72">
        <f t="shared" si="30"/>
        <v>1280.6599999999999</v>
      </c>
      <c r="V150" s="18">
        <f>IF(X150&lt;&gt;"Liquidação Cancelada",VLOOKUP(B150,'BASE DE DADOS OPS'!$B$4:$P$9650,10,FALSE),"Liquidação Cancelada")</f>
        <v>45762</v>
      </c>
      <c r="W150" s="35">
        <f t="shared" si="31"/>
        <v>0</v>
      </c>
      <c r="X150" s="31">
        <f>VLOOKUP(A150,'BASE DE DADOS OPS'!$A$4:$P$9650,12,FALSE)</f>
        <v>2434</v>
      </c>
      <c r="Y150" s="4">
        <f>IF(X150&lt;&gt;"Liquidação Cancelada",VLOOKUP(B150,'BASE DE DADOS OPS'!$B$5:$P$9635,12,FALSE),"Liquidação Cancelada")</f>
        <v>1280.6600000000001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1280.6600000000001</v>
      </c>
      <c r="AB150" s="4">
        <f t="shared" si="32"/>
        <v>1280.6600000000001</v>
      </c>
      <c r="AC150" s="3">
        <f t="shared" si="33"/>
        <v>-2.2737367544323206E-13</v>
      </c>
      <c r="AD150" s="62"/>
    </row>
    <row r="151" spans="1:30" s="63" customFormat="1" ht="24.95" customHeight="1" x14ac:dyDescent="0.2">
      <c r="A151" s="55" t="str">
        <f t="shared" si="25"/>
        <v>1441|1440011|210|2025|11568355000106|3904|900,71</v>
      </c>
      <c r="B151" s="55" t="str">
        <f t="shared" si="26"/>
        <v>1441|1440011|210|2025|2547</v>
      </c>
      <c r="C151" s="61" t="str">
        <f t="shared" si="27"/>
        <v>1440011|2547</v>
      </c>
      <c r="D151" s="31">
        <v>1441</v>
      </c>
      <c r="E151" s="31">
        <v>1440011</v>
      </c>
      <c r="F151" s="75" t="str">
        <f t="shared" si="28"/>
        <v>210/2025</v>
      </c>
      <c r="G151" s="77">
        <v>210</v>
      </c>
      <c r="H151" s="77">
        <v>2025</v>
      </c>
      <c r="I151" s="75" t="str">
        <f t="shared" si="29"/>
        <v>10.1</v>
      </c>
      <c r="J151" s="31">
        <v>10</v>
      </c>
      <c r="K151" s="31">
        <v>1</v>
      </c>
      <c r="L151" s="31">
        <v>11568355000106</v>
      </c>
      <c r="M151" s="32" t="s">
        <v>253</v>
      </c>
      <c r="N151" s="31">
        <v>3904</v>
      </c>
      <c r="O151" s="32" t="s">
        <v>254</v>
      </c>
      <c r="P151" s="18">
        <v>45772</v>
      </c>
      <c r="Q151" s="31">
        <v>1</v>
      </c>
      <c r="R151" s="33">
        <v>900.71</v>
      </c>
      <c r="S151" s="33">
        <v>0</v>
      </c>
      <c r="T151" s="33">
        <v>0</v>
      </c>
      <c r="U151" s="72">
        <f t="shared" si="30"/>
        <v>900.71</v>
      </c>
      <c r="V151" s="18">
        <f>IF(X151&lt;&gt;"Liquidação Cancelada",VLOOKUP(B151,'BASE DE DADOS OPS'!$B$4:$P$9650,10,FALSE),"Liquidação Cancelada")</f>
        <v>45776</v>
      </c>
      <c r="W151" s="35">
        <f t="shared" si="31"/>
        <v>2</v>
      </c>
      <c r="X151" s="31">
        <f>VLOOKUP(A151,'BASE DE DADOS OPS'!$A$4:$P$9650,12,FALSE)</f>
        <v>2547</v>
      </c>
      <c r="Y151" s="4">
        <f>IF(X151&lt;&gt;"Liquidação Cancelada",VLOOKUP(B151,'BASE DE DADOS OPS'!$B$5:$P$9635,12,FALSE),"Liquidação Cancelada")</f>
        <v>900.71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900.71</v>
      </c>
      <c r="AB151" s="4">
        <f t="shared" si="32"/>
        <v>900.71</v>
      </c>
      <c r="AC151" s="3">
        <f t="shared" si="33"/>
        <v>0</v>
      </c>
      <c r="AD151" s="62"/>
    </row>
    <row r="152" spans="1:30" s="63" customFormat="1" ht="24.95" customHeight="1" x14ac:dyDescent="0.2">
      <c r="A152" s="55" t="str">
        <f t="shared" si="25"/>
        <v>1441|1440011|211|2025|5381960000162|3921|1060,15</v>
      </c>
      <c r="B152" s="55" t="str">
        <f t="shared" si="26"/>
        <v>1441|1440011|211|2025|2268</v>
      </c>
      <c r="C152" s="61" t="str">
        <f t="shared" si="27"/>
        <v>1440011|2268</v>
      </c>
      <c r="D152" s="31">
        <v>1441</v>
      </c>
      <c r="E152" s="31">
        <v>1440011</v>
      </c>
      <c r="F152" s="75" t="str">
        <f t="shared" si="28"/>
        <v>211/2025</v>
      </c>
      <c r="G152" s="77">
        <v>211</v>
      </c>
      <c r="H152" s="77">
        <v>2025</v>
      </c>
      <c r="I152" s="75" t="str">
        <f t="shared" si="29"/>
        <v>10.1</v>
      </c>
      <c r="J152" s="31">
        <v>10</v>
      </c>
      <c r="K152" s="31">
        <v>1</v>
      </c>
      <c r="L152" s="31">
        <v>5381960000162</v>
      </c>
      <c r="M152" s="32" t="s">
        <v>257</v>
      </c>
      <c r="N152" s="31">
        <v>3921</v>
      </c>
      <c r="O152" s="32" t="s">
        <v>130</v>
      </c>
      <c r="P152" s="18">
        <v>45756</v>
      </c>
      <c r="Q152" s="31">
        <v>3</v>
      </c>
      <c r="R152" s="33">
        <v>1106.28</v>
      </c>
      <c r="S152" s="33">
        <v>46.13</v>
      </c>
      <c r="T152" s="33">
        <v>0</v>
      </c>
      <c r="U152" s="72">
        <f t="shared" si="30"/>
        <v>1060.1499999999999</v>
      </c>
      <c r="V152" s="18">
        <f>IF(X152&lt;&gt;"Liquidação Cancelada",VLOOKUP(B152,'BASE DE DADOS OPS'!$B$4:$P$9650,10,FALSE),"Liquidação Cancelada")</f>
        <v>45757</v>
      </c>
      <c r="W152" s="35">
        <f t="shared" si="31"/>
        <v>1</v>
      </c>
      <c r="X152" s="31">
        <f>VLOOKUP(A152,'BASE DE DADOS OPS'!$A$4:$P$9650,12,FALSE)</f>
        <v>2268</v>
      </c>
      <c r="Y152" s="4">
        <f>IF(X152&lt;&gt;"Liquidação Cancelada",VLOOKUP(B152,'BASE DE DADOS OPS'!$B$5:$P$9635,12,FALSE),"Liquidação Cancelada")</f>
        <v>1060.1500000000001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1060.1500000000001</v>
      </c>
      <c r="AB152" s="4">
        <f t="shared" si="32"/>
        <v>1060.1500000000001</v>
      </c>
      <c r="AC152" s="3">
        <f t="shared" si="33"/>
        <v>-2.2737367544323206E-13</v>
      </c>
      <c r="AD152" s="62"/>
    </row>
    <row r="153" spans="1:30" s="63" customFormat="1" ht="24.95" customHeight="1" x14ac:dyDescent="0.2">
      <c r="A153" s="55" t="str">
        <f t="shared" si="25"/>
        <v>1441|1440011|212|2025|22884260000100|3921|11447,36</v>
      </c>
      <c r="B153" s="55" t="str">
        <f t="shared" si="26"/>
        <v>1441|1440011|212|2025|2239</v>
      </c>
      <c r="C153" s="61" t="str">
        <f t="shared" si="27"/>
        <v>1440011|2239</v>
      </c>
      <c r="D153" s="31">
        <v>1441</v>
      </c>
      <c r="E153" s="31">
        <v>1440011</v>
      </c>
      <c r="F153" s="75" t="str">
        <f t="shared" si="28"/>
        <v>212/2025</v>
      </c>
      <c r="G153" s="77">
        <v>212</v>
      </c>
      <c r="H153" s="77">
        <v>2025</v>
      </c>
      <c r="I153" s="75" t="str">
        <f t="shared" si="29"/>
        <v>10.1</v>
      </c>
      <c r="J153" s="31">
        <v>10</v>
      </c>
      <c r="K153" s="31">
        <v>1</v>
      </c>
      <c r="L153" s="31">
        <v>22884260000100</v>
      </c>
      <c r="M153" s="32" t="s">
        <v>129</v>
      </c>
      <c r="N153" s="31">
        <v>3921</v>
      </c>
      <c r="O153" s="32" t="s">
        <v>130</v>
      </c>
      <c r="P153" s="18">
        <v>45755</v>
      </c>
      <c r="Q153" s="31">
        <v>3</v>
      </c>
      <c r="R153" s="33">
        <v>12049.85</v>
      </c>
      <c r="S153" s="33">
        <v>602.49</v>
      </c>
      <c r="T153" s="33">
        <v>0</v>
      </c>
      <c r="U153" s="72">
        <f t="shared" si="30"/>
        <v>11447.36</v>
      </c>
      <c r="V153" s="18">
        <f>IF(X153&lt;&gt;"Liquidação Cancelada",VLOOKUP(B153,'BASE DE DADOS OPS'!$B$4:$P$9650,10,FALSE),"Liquidação Cancelada")</f>
        <v>45756</v>
      </c>
      <c r="W153" s="35">
        <f t="shared" si="31"/>
        <v>1</v>
      </c>
      <c r="X153" s="31">
        <f>VLOOKUP(A153,'BASE DE DADOS OPS'!$A$4:$P$9650,12,FALSE)</f>
        <v>2239</v>
      </c>
      <c r="Y153" s="4">
        <f>IF(X153&lt;&gt;"Liquidação Cancelada",VLOOKUP(B153,'BASE DE DADOS OPS'!$B$5:$P$9635,12,FALSE),"Liquidação Cancelada")</f>
        <v>11447.36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11447.36</v>
      </c>
      <c r="AB153" s="4">
        <f t="shared" si="32"/>
        <v>11447.36</v>
      </c>
      <c r="AC153" s="3">
        <f t="shared" si="33"/>
        <v>0</v>
      </c>
      <c r="AD153" s="62"/>
    </row>
    <row r="154" spans="1:30" s="63" customFormat="1" ht="24.95" customHeight="1" x14ac:dyDescent="0.2">
      <c r="A154" s="55" t="str">
        <f t="shared" si="25"/>
        <v>1441|1440011|213|2025|21103315000134|3903|7032,75</v>
      </c>
      <c r="B154" s="55" t="str">
        <f t="shared" si="26"/>
        <v>1441|1440011|213|2025|2379</v>
      </c>
      <c r="C154" s="61" t="str">
        <f t="shared" si="27"/>
        <v>1440011|2379</v>
      </c>
      <c r="D154" s="31">
        <v>1441</v>
      </c>
      <c r="E154" s="31">
        <v>1440011</v>
      </c>
      <c r="F154" s="75" t="str">
        <f t="shared" si="28"/>
        <v>213/2025</v>
      </c>
      <c r="G154" s="77">
        <v>213</v>
      </c>
      <c r="H154" s="77">
        <v>2025</v>
      </c>
      <c r="I154" s="75" t="str">
        <f t="shared" si="29"/>
        <v>10.1</v>
      </c>
      <c r="J154" s="31">
        <v>10</v>
      </c>
      <c r="K154" s="31">
        <v>1</v>
      </c>
      <c r="L154" s="31">
        <v>21103315000134</v>
      </c>
      <c r="M154" s="32" t="s">
        <v>259</v>
      </c>
      <c r="N154" s="31">
        <v>3903</v>
      </c>
      <c r="O154" s="32" t="s">
        <v>59</v>
      </c>
      <c r="P154" s="18">
        <v>45758</v>
      </c>
      <c r="Q154" s="31">
        <v>3</v>
      </c>
      <c r="R154" s="33">
        <v>7032.75</v>
      </c>
      <c r="S154" s="33">
        <v>0</v>
      </c>
      <c r="T154" s="33">
        <v>0</v>
      </c>
      <c r="U154" s="72">
        <f t="shared" si="30"/>
        <v>7032.75</v>
      </c>
      <c r="V154" s="18">
        <f>IF(X154&lt;&gt;"Liquidação Cancelada",VLOOKUP(B154,'BASE DE DADOS OPS'!$B$4:$P$9650,10,FALSE),"Liquidação Cancelada")</f>
        <v>45761</v>
      </c>
      <c r="W154" s="35">
        <f t="shared" si="31"/>
        <v>1</v>
      </c>
      <c r="X154" s="31">
        <f>VLOOKUP(A154,'BASE DE DADOS OPS'!$A$4:$P$9650,12,FALSE)</f>
        <v>2379</v>
      </c>
      <c r="Y154" s="4">
        <f>IF(X154&lt;&gt;"Liquidação Cancelada",VLOOKUP(B154,'BASE DE DADOS OPS'!$B$5:$P$9635,12,FALSE),"Liquidação Cancelada")</f>
        <v>7032.75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7032.75</v>
      </c>
      <c r="AB154" s="4">
        <f t="shared" si="32"/>
        <v>7032.75</v>
      </c>
      <c r="AC154" s="3">
        <f t="shared" si="33"/>
        <v>0</v>
      </c>
      <c r="AD154" s="62"/>
    </row>
    <row r="155" spans="1:30" s="63" customFormat="1" ht="24.95" customHeight="1" x14ac:dyDescent="0.2">
      <c r="A155" s="55" t="str">
        <f t="shared" si="25"/>
        <v>1441|1440011|214|2025|28941803000160|3921|849,45</v>
      </c>
      <c r="B155" s="55" t="str">
        <f t="shared" si="26"/>
        <v>1441|1440011|214|2025|2316</v>
      </c>
      <c r="C155" s="61" t="str">
        <f t="shared" si="27"/>
        <v>1440011|2316</v>
      </c>
      <c r="D155" s="31">
        <v>1441</v>
      </c>
      <c r="E155" s="31">
        <v>1440011</v>
      </c>
      <c r="F155" s="75" t="str">
        <f t="shared" si="28"/>
        <v>214/2025</v>
      </c>
      <c r="G155" s="77">
        <v>214</v>
      </c>
      <c r="H155" s="77">
        <v>2025</v>
      </c>
      <c r="I155" s="75" t="str">
        <f t="shared" si="29"/>
        <v>10.1</v>
      </c>
      <c r="J155" s="31">
        <v>10</v>
      </c>
      <c r="K155" s="31">
        <v>1</v>
      </c>
      <c r="L155" s="31">
        <v>28941803000160</v>
      </c>
      <c r="M155" s="32" t="s">
        <v>260</v>
      </c>
      <c r="N155" s="31">
        <v>3921</v>
      </c>
      <c r="O155" s="32" t="s">
        <v>130</v>
      </c>
      <c r="P155" s="18">
        <v>45756</v>
      </c>
      <c r="Q155" s="31">
        <v>3</v>
      </c>
      <c r="R155" s="33">
        <v>883.37</v>
      </c>
      <c r="S155" s="33">
        <v>33.92</v>
      </c>
      <c r="T155" s="33">
        <v>0</v>
      </c>
      <c r="U155" s="72">
        <f t="shared" si="30"/>
        <v>849.45</v>
      </c>
      <c r="V155" s="18">
        <f>IF(X155&lt;&gt;"Liquidação Cancelada",VLOOKUP(B155,'BASE DE DADOS OPS'!$B$4:$P$9650,10,FALSE),"Liquidação Cancelada")</f>
        <v>45758</v>
      </c>
      <c r="W155" s="35">
        <f t="shared" si="31"/>
        <v>2</v>
      </c>
      <c r="X155" s="31">
        <f>VLOOKUP(A155,'BASE DE DADOS OPS'!$A$4:$P$9650,12,FALSE)</f>
        <v>2316</v>
      </c>
      <c r="Y155" s="4">
        <f>IF(X155&lt;&gt;"Liquidação Cancelada",VLOOKUP(B155,'BASE DE DADOS OPS'!$B$5:$P$9635,12,FALSE),"Liquidação Cancelada")</f>
        <v>849.45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849.45</v>
      </c>
      <c r="AB155" s="4">
        <f t="shared" si="32"/>
        <v>849.45</v>
      </c>
      <c r="AC155" s="3">
        <f t="shared" si="33"/>
        <v>0</v>
      </c>
      <c r="AD155" s="62"/>
    </row>
    <row r="156" spans="1:30" s="63" customFormat="1" ht="24.95" customHeight="1" x14ac:dyDescent="0.2">
      <c r="A156" s="55" t="str">
        <f t="shared" si="25"/>
        <v>1441|1440011|215|2025|8486867000100|3920|12500</v>
      </c>
      <c r="B156" s="55" t="str">
        <f t="shared" si="26"/>
        <v>1441|1440011|215|2025|2126</v>
      </c>
      <c r="C156" s="61" t="str">
        <f t="shared" si="27"/>
        <v>1440011|2126</v>
      </c>
      <c r="D156" s="31">
        <v>1441</v>
      </c>
      <c r="E156" s="31">
        <v>1440011</v>
      </c>
      <c r="F156" s="75" t="str">
        <f t="shared" si="28"/>
        <v>215/2025</v>
      </c>
      <c r="G156" s="77">
        <v>215</v>
      </c>
      <c r="H156" s="77">
        <v>2025</v>
      </c>
      <c r="I156" s="75" t="str">
        <f t="shared" si="29"/>
        <v>10.1</v>
      </c>
      <c r="J156" s="31">
        <v>10</v>
      </c>
      <c r="K156" s="31">
        <v>1</v>
      </c>
      <c r="L156" s="31">
        <v>8486867000100</v>
      </c>
      <c r="M156" s="32" t="s">
        <v>261</v>
      </c>
      <c r="N156" s="31">
        <v>3920</v>
      </c>
      <c r="O156" s="32" t="s">
        <v>132</v>
      </c>
      <c r="P156" s="18">
        <v>45754</v>
      </c>
      <c r="Q156" s="31">
        <v>2</v>
      </c>
      <c r="R156" s="33">
        <v>12500</v>
      </c>
      <c r="S156" s="33">
        <v>0</v>
      </c>
      <c r="T156" s="33">
        <v>0</v>
      </c>
      <c r="U156" s="72">
        <f t="shared" si="30"/>
        <v>12500</v>
      </c>
      <c r="V156" s="18">
        <f>IF(X156&lt;&gt;"Liquidação Cancelada",VLOOKUP(B156,'BASE DE DADOS OPS'!$B$4:$P$9650,10,FALSE),"Liquidação Cancelada")</f>
        <v>45754</v>
      </c>
      <c r="W156" s="35">
        <f t="shared" si="31"/>
        <v>0</v>
      </c>
      <c r="X156" s="31">
        <f>VLOOKUP(A156,'BASE DE DADOS OPS'!$A$4:$P$9650,12,FALSE)</f>
        <v>2126</v>
      </c>
      <c r="Y156" s="4">
        <f>IF(X156&lt;&gt;"Liquidação Cancelada",VLOOKUP(B156,'BASE DE DADOS OPS'!$B$5:$P$9635,12,FALSE),"Liquidação Cancelada")</f>
        <v>12500</v>
      </c>
      <c r="Z156" s="4">
        <f>IF(X156&lt;&gt;"Liquidação Cancelada",VLOOKUP(B156,'BASE DE DADOS OPS'!$B$5:$P$9635,14,FALSE),"Liquidação Cancelada")</f>
        <v>600</v>
      </c>
      <c r="AA156" s="4">
        <f>IF(X156&lt;&gt;"Liquidação Cancelada",VLOOKUP(B156,'BASE DE DADOS OPS'!$B$5:$P$9635,13,FALSE),"Liquidação Cancelada")</f>
        <v>11900</v>
      </c>
      <c r="AB156" s="4">
        <f t="shared" si="32"/>
        <v>11900</v>
      </c>
      <c r="AC156" s="3">
        <f t="shared" si="33"/>
        <v>0</v>
      </c>
      <c r="AD156" s="62"/>
    </row>
    <row r="157" spans="1:30" s="63" customFormat="1" ht="24.95" customHeight="1" x14ac:dyDescent="0.2">
      <c r="A157" s="55" t="str">
        <f t="shared" si="25"/>
        <v>1441|1440011|216|2025|16630743000185|3921|21446,53</v>
      </c>
      <c r="B157" s="55" t="str">
        <f t="shared" si="26"/>
        <v>1441|1440011|216|2025|1933</v>
      </c>
      <c r="C157" s="61" t="str">
        <f t="shared" si="27"/>
        <v>1440011|1933</v>
      </c>
      <c r="D157" s="31">
        <v>1441</v>
      </c>
      <c r="E157" s="31">
        <v>1440011</v>
      </c>
      <c r="F157" s="75" t="str">
        <f t="shared" si="28"/>
        <v>216/2025</v>
      </c>
      <c r="G157" s="77">
        <v>216</v>
      </c>
      <c r="H157" s="77">
        <v>2025</v>
      </c>
      <c r="I157" s="75" t="str">
        <f t="shared" si="29"/>
        <v>10.1</v>
      </c>
      <c r="J157" s="31">
        <v>10</v>
      </c>
      <c r="K157" s="31">
        <v>1</v>
      </c>
      <c r="L157" s="31">
        <v>16630743000185</v>
      </c>
      <c r="M157" s="32" t="s">
        <v>262</v>
      </c>
      <c r="N157" s="31">
        <v>3921</v>
      </c>
      <c r="O157" s="32" t="s">
        <v>130</v>
      </c>
      <c r="P157" s="18">
        <v>45750</v>
      </c>
      <c r="Q157" s="31">
        <v>5</v>
      </c>
      <c r="R157" s="33">
        <v>21446.53</v>
      </c>
      <c r="S157" s="33">
        <v>0</v>
      </c>
      <c r="T157" s="33">
        <v>0</v>
      </c>
      <c r="U157" s="72">
        <f t="shared" si="30"/>
        <v>21446.53</v>
      </c>
      <c r="V157" s="18">
        <f>IF(X157&lt;&gt;"Liquidação Cancelada",VLOOKUP(B157,'BASE DE DADOS OPS'!$B$4:$P$9650,10,FALSE),"Liquidação Cancelada")</f>
        <v>45750</v>
      </c>
      <c r="W157" s="35">
        <f t="shared" si="31"/>
        <v>0</v>
      </c>
      <c r="X157" s="31">
        <f>VLOOKUP(A157,'BASE DE DADOS OPS'!$A$4:$P$9650,12,FALSE)</f>
        <v>1933</v>
      </c>
      <c r="Y157" s="4">
        <f>IF(X157&lt;&gt;"Liquidação Cancelada",VLOOKUP(B157,'BASE DE DADOS OPS'!$B$5:$P$9635,12,FALSE),"Liquidação Cancelada")</f>
        <v>21446.53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21446.53</v>
      </c>
      <c r="AB157" s="4">
        <f t="shared" si="32"/>
        <v>21446.53</v>
      </c>
      <c r="AC157" s="3">
        <f t="shared" si="33"/>
        <v>0</v>
      </c>
      <c r="AD157" s="62"/>
    </row>
    <row r="158" spans="1:30" s="63" customFormat="1" ht="24.95" customHeight="1" x14ac:dyDescent="0.2">
      <c r="A158" s="55" t="str">
        <f t="shared" si="25"/>
        <v>1441|1440011|217|2025|8458633000150|3921|250</v>
      </c>
      <c r="B158" s="55" t="str">
        <f t="shared" si="26"/>
        <v>1441|1440011|217|2025|2339</v>
      </c>
      <c r="C158" s="61" t="str">
        <f t="shared" si="27"/>
        <v>1440011|2339</v>
      </c>
      <c r="D158" s="31">
        <v>1441</v>
      </c>
      <c r="E158" s="31">
        <v>1440011</v>
      </c>
      <c r="F158" s="75" t="str">
        <f t="shared" si="28"/>
        <v>217/2025</v>
      </c>
      <c r="G158" s="77">
        <v>217</v>
      </c>
      <c r="H158" s="77">
        <v>2025</v>
      </c>
      <c r="I158" s="75" t="str">
        <f t="shared" si="29"/>
        <v>10.1</v>
      </c>
      <c r="J158" s="31">
        <v>10</v>
      </c>
      <c r="K158" s="31">
        <v>1</v>
      </c>
      <c r="L158" s="31">
        <v>8458633000150</v>
      </c>
      <c r="M158" s="32" t="s">
        <v>263</v>
      </c>
      <c r="N158" s="31">
        <v>3921</v>
      </c>
      <c r="O158" s="32" t="s">
        <v>130</v>
      </c>
      <c r="P158" s="18">
        <v>45757</v>
      </c>
      <c r="Q158" s="31">
        <v>3</v>
      </c>
      <c r="R158" s="33">
        <v>250</v>
      </c>
      <c r="S158" s="33">
        <v>0</v>
      </c>
      <c r="T158" s="33">
        <v>0</v>
      </c>
      <c r="U158" s="72">
        <f t="shared" si="30"/>
        <v>250</v>
      </c>
      <c r="V158" s="18">
        <f>IF(X158&lt;&gt;"Liquidação Cancelada",VLOOKUP(B158,'BASE DE DADOS OPS'!$B$4:$P$9650,10,FALSE),"Liquidação Cancelada")</f>
        <v>45758</v>
      </c>
      <c r="W158" s="35">
        <f t="shared" si="31"/>
        <v>1</v>
      </c>
      <c r="X158" s="31">
        <f>VLOOKUP(A158,'BASE DE DADOS OPS'!$A$4:$P$9650,12,FALSE)</f>
        <v>2339</v>
      </c>
      <c r="Y158" s="4">
        <f>IF(X158&lt;&gt;"Liquidação Cancelada",VLOOKUP(B158,'BASE DE DADOS OPS'!$B$5:$P$9635,12,FALSE),"Liquidação Cancelada")</f>
        <v>250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250</v>
      </c>
      <c r="AB158" s="4">
        <f t="shared" si="32"/>
        <v>250</v>
      </c>
      <c r="AC158" s="3">
        <f t="shared" si="33"/>
        <v>0</v>
      </c>
      <c r="AD158" s="62"/>
    </row>
    <row r="159" spans="1:30" s="63" customFormat="1" ht="24.95" customHeight="1" x14ac:dyDescent="0.2">
      <c r="A159" s="55" t="str">
        <f t="shared" si="25"/>
        <v>1441|1440011|218|2025|8458633000150|3921|600</v>
      </c>
      <c r="B159" s="55" t="str">
        <f t="shared" si="26"/>
        <v>1441|1440011|218|2025|2338</v>
      </c>
      <c r="C159" s="61" t="str">
        <f t="shared" si="27"/>
        <v>1440011|2338</v>
      </c>
      <c r="D159" s="31">
        <v>1441</v>
      </c>
      <c r="E159" s="31">
        <v>1440011</v>
      </c>
      <c r="F159" s="75" t="str">
        <f t="shared" si="28"/>
        <v>218/2025</v>
      </c>
      <c r="G159" s="77">
        <v>218</v>
      </c>
      <c r="H159" s="77">
        <v>2025</v>
      </c>
      <c r="I159" s="75" t="str">
        <f t="shared" si="29"/>
        <v>10.1</v>
      </c>
      <c r="J159" s="31">
        <v>10</v>
      </c>
      <c r="K159" s="31">
        <v>1</v>
      </c>
      <c r="L159" s="31">
        <v>8458633000150</v>
      </c>
      <c r="M159" s="32" t="s">
        <v>263</v>
      </c>
      <c r="N159" s="31">
        <v>3921</v>
      </c>
      <c r="O159" s="32" t="s">
        <v>130</v>
      </c>
      <c r="P159" s="18">
        <v>45757</v>
      </c>
      <c r="Q159" s="31">
        <v>3</v>
      </c>
      <c r="R159" s="33">
        <v>600</v>
      </c>
      <c r="S159" s="33">
        <v>0</v>
      </c>
      <c r="T159" s="33">
        <v>0</v>
      </c>
      <c r="U159" s="72">
        <f t="shared" si="30"/>
        <v>600</v>
      </c>
      <c r="V159" s="18">
        <f>IF(X159&lt;&gt;"Liquidação Cancelada",VLOOKUP(B159,'BASE DE DADOS OPS'!$B$4:$P$9650,10,FALSE),"Liquidação Cancelada")</f>
        <v>45758</v>
      </c>
      <c r="W159" s="35">
        <f t="shared" si="31"/>
        <v>1</v>
      </c>
      <c r="X159" s="31">
        <f>VLOOKUP(A159,'BASE DE DADOS OPS'!$A$4:$P$9650,12,FALSE)</f>
        <v>2338</v>
      </c>
      <c r="Y159" s="4">
        <f>IF(X159&lt;&gt;"Liquidação Cancelada",VLOOKUP(B159,'BASE DE DADOS OPS'!$B$5:$P$9635,12,FALSE),"Liquidação Cancelada")</f>
        <v>600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600</v>
      </c>
      <c r="AB159" s="4">
        <f t="shared" si="32"/>
        <v>600</v>
      </c>
      <c r="AC159" s="3">
        <f t="shared" si="33"/>
        <v>0</v>
      </c>
      <c r="AD159" s="62"/>
    </row>
    <row r="160" spans="1:30" s="63" customFormat="1" ht="24.95" customHeight="1" x14ac:dyDescent="0.2">
      <c r="A160" s="55" t="str">
        <f t="shared" si="25"/>
        <v>1441|1440011|219|2025|8458633000150|3921|707,14</v>
      </c>
      <c r="B160" s="55" t="str">
        <f t="shared" si="26"/>
        <v>1441|1440011|219|2025|2284</v>
      </c>
      <c r="C160" s="61" t="str">
        <f t="shared" si="27"/>
        <v>1440011|2284</v>
      </c>
      <c r="D160" s="31">
        <v>1441</v>
      </c>
      <c r="E160" s="31">
        <v>1440011</v>
      </c>
      <c r="F160" s="75" t="str">
        <f t="shared" si="28"/>
        <v>219/2025</v>
      </c>
      <c r="G160" s="77">
        <v>219</v>
      </c>
      <c r="H160" s="77">
        <v>2025</v>
      </c>
      <c r="I160" s="75" t="str">
        <f t="shared" si="29"/>
        <v>10.1</v>
      </c>
      <c r="J160" s="31">
        <v>10</v>
      </c>
      <c r="K160" s="31">
        <v>1</v>
      </c>
      <c r="L160" s="31">
        <v>8458633000150</v>
      </c>
      <c r="M160" s="32" t="s">
        <v>263</v>
      </c>
      <c r="N160" s="31">
        <v>3921</v>
      </c>
      <c r="O160" s="32" t="s">
        <v>130</v>
      </c>
      <c r="P160" s="18">
        <v>45756</v>
      </c>
      <c r="Q160" s="31">
        <v>3</v>
      </c>
      <c r="R160" s="33">
        <v>707.14</v>
      </c>
      <c r="S160" s="33">
        <v>0</v>
      </c>
      <c r="T160" s="33">
        <v>0</v>
      </c>
      <c r="U160" s="72">
        <f t="shared" si="30"/>
        <v>707.14</v>
      </c>
      <c r="V160" s="18">
        <f>IF(X160&lt;&gt;"Liquidação Cancelada",VLOOKUP(B160,'BASE DE DADOS OPS'!$B$4:$P$9650,10,FALSE),"Liquidação Cancelada")</f>
        <v>45757</v>
      </c>
      <c r="W160" s="35">
        <f t="shared" si="31"/>
        <v>1</v>
      </c>
      <c r="X160" s="31">
        <f>VLOOKUP(A160,'BASE DE DADOS OPS'!$A$4:$P$9650,12,FALSE)</f>
        <v>2284</v>
      </c>
      <c r="Y160" s="4">
        <f>IF(X160&lt;&gt;"Liquidação Cancelada",VLOOKUP(B160,'BASE DE DADOS OPS'!$B$5:$P$9635,12,FALSE),"Liquidação Cancelada")</f>
        <v>707.14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707.14</v>
      </c>
      <c r="AB160" s="4">
        <f t="shared" si="32"/>
        <v>707.14</v>
      </c>
      <c r="AC160" s="3">
        <f t="shared" si="33"/>
        <v>0</v>
      </c>
      <c r="AD160" s="62"/>
    </row>
    <row r="161" spans="1:30" s="63" customFormat="1" ht="24.95" customHeight="1" x14ac:dyDescent="0.2">
      <c r="A161" s="55" t="str">
        <f t="shared" si="25"/>
        <v>1441|1440011|220|2025|28309420000173|3921|591,39</v>
      </c>
      <c r="B161" s="55" t="str">
        <f t="shared" si="26"/>
        <v>1441|1440011|220|2025|2309</v>
      </c>
      <c r="C161" s="61" t="str">
        <f t="shared" si="27"/>
        <v>1440011|2309</v>
      </c>
      <c r="D161" s="31">
        <v>1441</v>
      </c>
      <c r="E161" s="31">
        <v>1440011</v>
      </c>
      <c r="F161" s="75" t="str">
        <f t="shared" si="28"/>
        <v>220/2025</v>
      </c>
      <c r="G161" s="77">
        <v>220</v>
      </c>
      <c r="H161" s="77">
        <v>2025</v>
      </c>
      <c r="I161" s="75" t="str">
        <f t="shared" si="29"/>
        <v>10.1</v>
      </c>
      <c r="J161" s="31">
        <v>10</v>
      </c>
      <c r="K161" s="31">
        <v>1</v>
      </c>
      <c r="L161" s="31">
        <v>28309420000173</v>
      </c>
      <c r="M161" s="32" t="s">
        <v>264</v>
      </c>
      <c r="N161" s="31">
        <v>3921</v>
      </c>
      <c r="O161" s="32" t="s">
        <v>130</v>
      </c>
      <c r="P161" s="18">
        <v>45756</v>
      </c>
      <c r="Q161" s="31">
        <v>3</v>
      </c>
      <c r="R161" s="33">
        <v>622.52</v>
      </c>
      <c r="S161" s="33">
        <v>31.13</v>
      </c>
      <c r="T161" s="33">
        <v>0</v>
      </c>
      <c r="U161" s="72">
        <f t="shared" si="30"/>
        <v>591.39</v>
      </c>
      <c r="V161" s="18">
        <f>IF(X161&lt;&gt;"Liquidação Cancelada",VLOOKUP(B161,'BASE DE DADOS OPS'!$B$4:$P$9650,10,FALSE),"Liquidação Cancelada")</f>
        <v>45757</v>
      </c>
      <c r="W161" s="35">
        <f t="shared" si="31"/>
        <v>1</v>
      </c>
      <c r="X161" s="31">
        <f>VLOOKUP(A161,'BASE DE DADOS OPS'!$A$4:$P$9650,12,FALSE)</f>
        <v>2309</v>
      </c>
      <c r="Y161" s="4">
        <f>IF(X161&lt;&gt;"Liquidação Cancelada",VLOOKUP(B161,'BASE DE DADOS OPS'!$B$5:$P$9635,12,FALSE),"Liquidação Cancelada")</f>
        <v>591.39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591.39</v>
      </c>
      <c r="AB161" s="4">
        <f t="shared" si="32"/>
        <v>591.39</v>
      </c>
      <c r="AC161" s="3">
        <f t="shared" si="33"/>
        <v>0</v>
      </c>
      <c r="AD161" s="62"/>
    </row>
    <row r="162" spans="1:30" s="63" customFormat="1" ht="24.95" customHeight="1" x14ac:dyDescent="0.2">
      <c r="A162" s="55" t="str">
        <f t="shared" si="25"/>
        <v>1441|1440011|221|2025|32879576000167|3931|1361,68</v>
      </c>
      <c r="B162" s="55" t="str">
        <f t="shared" si="26"/>
        <v>1441|1440011|221|2025|2314</v>
      </c>
      <c r="C162" s="61" t="str">
        <f t="shared" si="27"/>
        <v>1440011|2314</v>
      </c>
      <c r="D162" s="31">
        <v>1441</v>
      </c>
      <c r="E162" s="31">
        <v>1440011</v>
      </c>
      <c r="F162" s="75" t="str">
        <f t="shared" si="28"/>
        <v>221/2025</v>
      </c>
      <c r="G162" s="77">
        <v>221</v>
      </c>
      <c r="H162" s="77">
        <v>2025</v>
      </c>
      <c r="I162" s="75" t="str">
        <f t="shared" si="29"/>
        <v>10.1</v>
      </c>
      <c r="J162" s="31">
        <v>10</v>
      </c>
      <c r="K162" s="31">
        <v>1</v>
      </c>
      <c r="L162" s="31">
        <v>32879576000167</v>
      </c>
      <c r="M162" s="32" t="s">
        <v>266</v>
      </c>
      <c r="N162" s="31">
        <v>3931</v>
      </c>
      <c r="O162" s="32" t="s">
        <v>83</v>
      </c>
      <c r="P162" s="18">
        <v>45756</v>
      </c>
      <c r="Q162" s="31">
        <v>3</v>
      </c>
      <c r="R162" s="33">
        <v>1424.5</v>
      </c>
      <c r="S162" s="33">
        <v>62.82</v>
      </c>
      <c r="T162" s="33">
        <v>0</v>
      </c>
      <c r="U162" s="72">
        <f t="shared" si="30"/>
        <v>1361.68</v>
      </c>
      <c r="V162" s="18">
        <f>IF(X162&lt;&gt;"Liquidação Cancelada",VLOOKUP(B162,'BASE DE DADOS OPS'!$B$4:$P$9650,10,FALSE),"Liquidação Cancelada")</f>
        <v>45758</v>
      </c>
      <c r="W162" s="35">
        <f t="shared" si="31"/>
        <v>2</v>
      </c>
      <c r="X162" s="31">
        <f>VLOOKUP(A162,'BASE DE DADOS OPS'!$A$4:$P$9650,12,FALSE)</f>
        <v>2314</v>
      </c>
      <c r="Y162" s="4">
        <f>IF(X162&lt;&gt;"Liquidação Cancelada",VLOOKUP(B162,'BASE DE DADOS OPS'!$B$5:$P$9635,12,FALSE),"Liquidação Cancelada")</f>
        <v>1361.68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1361.68</v>
      </c>
      <c r="AB162" s="4">
        <f t="shared" si="32"/>
        <v>1361.68</v>
      </c>
      <c r="AC162" s="3">
        <f t="shared" si="33"/>
        <v>0</v>
      </c>
      <c r="AD162" s="62"/>
    </row>
    <row r="163" spans="1:30" s="63" customFormat="1" ht="24.95" customHeight="1" x14ac:dyDescent="0.2">
      <c r="A163" s="55" t="str">
        <f t="shared" si="25"/>
        <v>1441|1440011|221|2025|32879576000167|3931|7172,12</v>
      </c>
      <c r="B163" s="55" t="str">
        <f t="shared" si="26"/>
        <v>1441|1440011|221|2025|2495</v>
      </c>
      <c r="C163" s="61" t="str">
        <f t="shared" si="27"/>
        <v>1440011|2495</v>
      </c>
      <c r="D163" s="31">
        <v>1441</v>
      </c>
      <c r="E163" s="31">
        <v>1440011</v>
      </c>
      <c r="F163" s="75" t="str">
        <f t="shared" si="28"/>
        <v>221/2025</v>
      </c>
      <c r="G163" s="77">
        <v>221</v>
      </c>
      <c r="H163" s="77">
        <v>2025</v>
      </c>
      <c r="I163" s="75" t="str">
        <f t="shared" si="29"/>
        <v>10.1</v>
      </c>
      <c r="J163" s="31">
        <v>10</v>
      </c>
      <c r="K163" s="31">
        <v>1</v>
      </c>
      <c r="L163" s="31">
        <v>32879576000167</v>
      </c>
      <c r="M163" s="32" t="s">
        <v>266</v>
      </c>
      <c r="N163" s="31">
        <v>3931</v>
      </c>
      <c r="O163" s="32" t="s">
        <v>83</v>
      </c>
      <c r="P163" s="18">
        <v>45770</v>
      </c>
      <c r="Q163" s="31">
        <v>4</v>
      </c>
      <c r="R163" s="33">
        <v>7503</v>
      </c>
      <c r="S163" s="33">
        <v>330.88</v>
      </c>
      <c r="T163" s="33">
        <v>0</v>
      </c>
      <c r="U163" s="72">
        <f t="shared" si="30"/>
        <v>7172.12</v>
      </c>
      <c r="V163" s="18">
        <f>IF(X163&lt;&gt;"Liquidação Cancelada",VLOOKUP(B163,'BASE DE DADOS OPS'!$B$4:$P$9650,10,FALSE),"Liquidação Cancelada")</f>
        <v>45771</v>
      </c>
      <c r="W163" s="35">
        <f t="shared" si="31"/>
        <v>1</v>
      </c>
      <c r="X163" s="31">
        <f>VLOOKUP(A163,'BASE DE DADOS OPS'!$A$4:$P$9650,12,FALSE)</f>
        <v>2495</v>
      </c>
      <c r="Y163" s="4">
        <f>IF(X163&lt;&gt;"Liquidação Cancelada",VLOOKUP(B163,'BASE DE DADOS OPS'!$B$5:$P$9635,12,FALSE),"Liquidação Cancelada")</f>
        <v>7172.12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7172.12</v>
      </c>
      <c r="AB163" s="4">
        <f t="shared" si="32"/>
        <v>7172.12</v>
      </c>
      <c r="AC163" s="3">
        <f t="shared" si="33"/>
        <v>0</v>
      </c>
      <c r="AD163" s="62"/>
    </row>
    <row r="164" spans="1:30" s="63" customFormat="1" ht="24.95" customHeight="1" x14ac:dyDescent="0.2">
      <c r="A164" s="55" t="str">
        <f t="shared" si="25"/>
        <v>1441|1440011|222|2025|7290137000177|3999|7566,75</v>
      </c>
      <c r="B164" s="55" t="str">
        <f t="shared" si="26"/>
        <v>1441|1440011|222|2025|2302</v>
      </c>
      <c r="C164" s="61" t="str">
        <f t="shared" si="27"/>
        <v>1440011|2302</v>
      </c>
      <c r="D164" s="31">
        <v>1441</v>
      </c>
      <c r="E164" s="31">
        <v>1440011</v>
      </c>
      <c r="F164" s="75" t="str">
        <f t="shared" si="28"/>
        <v>222/2025</v>
      </c>
      <c r="G164" s="77">
        <v>222</v>
      </c>
      <c r="H164" s="77">
        <v>2025</v>
      </c>
      <c r="I164" s="75" t="str">
        <f t="shared" si="29"/>
        <v>10.1</v>
      </c>
      <c r="J164" s="31">
        <v>10</v>
      </c>
      <c r="K164" s="31">
        <v>1</v>
      </c>
      <c r="L164" s="31">
        <v>7290137000177</v>
      </c>
      <c r="M164" s="32" t="s">
        <v>267</v>
      </c>
      <c r="N164" s="31">
        <v>3999</v>
      </c>
      <c r="O164" s="32" t="s">
        <v>242</v>
      </c>
      <c r="P164" s="18">
        <v>45756</v>
      </c>
      <c r="Q164" s="31">
        <v>3</v>
      </c>
      <c r="R164" s="33">
        <v>7965</v>
      </c>
      <c r="S164" s="33">
        <v>398.25</v>
      </c>
      <c r="T164" s="33">
        <v>0</v>
      </c>
      <c r="U164" s="72">
        <f t="shared" si="30"/>
        <v>7566.75</v>
      </c>
      <c r="V164" s="18">
        <f>IF(X164&lt;&gt;"Liquidação Cancelada",VLOOKUP(B164,'BASE DE DADOS OPS'!$B$4:$P$9650,10,FALSE),"Liquidação Cancelada")</f>
        <v>45757</v>
      </c>
      <c r="W164" s="35">
        <f t="shared" si="31"/>
        <v>1</v>
      </c>
      <c r="X164" s="31">
        <f>VLOOKUP(A164,'BASE DE DADOS OPS'!$A$4:$P$9650,12,FALSE)</f>
        <v>2302</v>
      </c>
      <c r="Y164" s="4">
        <f>IF(X164&lt;&gt;"Liquidação Cancelada",VLOOKUP(B164,'BASE DE DADOS OPS'!$B$5:$P$9635,12,FALSE),"Liquidação Cancelada")</f>
        <v>7566.75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7566.75</v>
      </c>
      <c r="AB164" s="4">
        <f t="shared" si="32"/>
        <v>7566.75</v>
      </c>
      <c r="AC164" s="3">
        <f t="shared" si="33"/>
        <v>0</v>
      </c>
      <c r="AD164" s="62"/>
    </row>
    <row r="165" spans="1:30" s="63" customFormat="1" ht="24.95" customHeight="1" x14ac:dyDescent="0.2">
      <c r="A165" s="55" t="str">
        <f t="shared" si="25"/>
        <v>1441|1440011|223|2025|7132995000193|3955|5008,85</v>
      </c>
      <c r="B165" s="55" t="str">
        <f t="shared" si="26"/>
        <v>1441|1440011|223|2025|2334</v>
      </c>
      <c r="C165" s="61" t="str">
        <f t="shared" si="27"/>
        <v>1440011|2334</v>
      </c>
      <c r="D165" s="31">
        <v>1441</v>
      </c>
      <c r="E165" s="31">
        <v>1440011</v>
      </c>
      <c r="F165" s="75" t="str">
        <f t="shared" si="28"/>
        <v>223/2025</v>
      </c>
      <c r="G165" s="77">
        <v>223</v>
      </c>
      <c r="H165" s="77">
        <v>2025</v>
      </c>
      <c r="I165" s="75" t="str">
        <f t="shared" si="29"/>
        <v>10.1</v>
      </c>
      <c r="J165" s="31">
        <v>10</v>
      </c>
      <c r="K165" s="31">
        <v>1</v>
      </c>
      <c r="L165" s="31">
        <v>7132995000193</v>
      </c>
      <c r="M165" s="32" t="s">
        <v>268</v>
      </c>
      <c r="N165" s="31">
        <v>3955</v>
      </c>
      <c r="O165" s="32" t="s">
        <v>93</v>
      </c>
      <c r="P165" s="18">
        <v>45757</v>
      </c>
      <c r="Q165" s="31">
        <v>2</v>
      </c>
      <c r="R165" s="33">
        <v>5235</v>
      </c>
      <c r="S165" s="33">
        <v>226.15</v>
      </c>
      <c r="T165" s="33">
        <v>0</v>
      </c>
      <c r="U165" s="72">
        <f t="shared" si="30"/>
        <v>5008.8500000000004</v>
      </c>
      <c r="V165" s="18">
        <f>IF(X165&lt;&gt;"Liquidação Cancelada",VLOOKUP(B165,'BASE DE DADOS OPS'!$B$4:$P$9650,10,FALSE),"Liquidação Cancelada")</f>
        <v>45758</v>
      </c>
      <c r="W165" s="35">
        <f t="shared" si="31"/>
        <v>1</v>
      </c>
      <c r="X165" s="31">
        <f>VLOOKUP(A165,'BASE DE DADOS OPS'!$A$4:$P$9650,12,FALSE)</f>
        <v>2334</v>
      </c>
      <c r="Y165" s="4">
        <f>IF(X165&lt;&gt;"Liquidação Cancelada",VLOOKUP(B165,'BASE DE DADOS OPS'!$B$5:$P$9635,12,FALSE),"Liquidação Cancelada")</f>
        <v>5008.8500000000004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5008.8500000000004</v>
      </c>
      <c r="AB165" s="4">
        <f t="shared" si="32"/>
        <v>5008.8500000000004</v>
      </c>
      <c r="AC165" s="3">
        <f t="shared" si="33"/>
        <v>0</v>
      </c>
      <c r="AD165" s="62"/>
    </row>
    <row r="166" spans="1:30" s="63" customFormat="1" ht="24.95" customHeight="1" x14ac:dyDescent="0.2">
      <c r="A166" s="55" t="str">
        <f t="shared" si="25"/>
        <v>1441|1440011|224|2025|21920437000113|3921|811,48</v>
      </c>
      <c r="B166" s="55" t="str">
        <f t="shared" si="26"/>
        <v>1441|1440011|224|2025|2318</v>
      </c>
      <c r="C166" s="61" t="str">
        <f t="shared" si="27"/>
        <v>1440011|2318</v>
      </c>
      <c r="D166" s="31">
        <v>1441</v>
      </c>
      <c r="E166" s="31">
        <v>1440011</v>
      </c>
      <c r="F166" s="75" t="str">
        <f t="shared" si="28"/>
        <v>224/2025</v>
      </c>
      <c r="G166" s="77">
        <v>224</v>
      </c>
      <c r="H166" s="77">
        <v>2025</v>
      </c>
      <c r="I166" s="75" t="str">
        <f t="shared" si="29"/>
        <v>10.1</v>
      </c>
      <c r="J166" s="31">
        <v>10</v>
      </c>
      <c r="K166" s="31">
        <v>1</v>
      </c>
      <c r="L166" s="31">
        <v>21920437000113</v>
      </c>
      <c r="M166" s="32" t="s">
        <v>222</v>
      </c>
      <c r="N166" s="31">
        <v>3921</v>
      </c>
      <c r="O166" s="32" t="s">
        <v>130</v>
      </c>
      <c r="P166" s="18">
        <v>45756</v>
      </c>
      <c r="Q166" s="31">
        <v>4</v>
      </c>
      <c r="R166" s="33">
        <v>846</v>
      </c>
      <c r="S166" s="33">
        <v>34.520000000000003</v>
      </c>
      <c r="T166" s="33">
        <v>0</v>
      </c>
      <c r="U166" s="72">
        <f t="shared" si="30"/>
        <v>811.48</v>
      </c>
      <c r="V166" s="18">
        <f>IF(X166&lt;&gt;"Liquidação Cancelada",VLOOKUP(B166,'BASE DE DADOS OPS'!$B$4:$P$9650,10,FALSE),"Liquidação Cancelada")</f>
        <v>45758</v>
      </c>
      <c r="W166" s="35">
        <f t="shared" si="31"/>
        <v>2</v>
      </c>
      <c r="X166" s="31">
        <f>VLOOKUP(A166,'BASE DE DADOS OPS'!$A$4:$P$9650,12,FALSE)</f>
        <v>2318</v>
      </c>
      <c r="Y166" s="4">
        <f>IF(X166&lt;&gt;"Liquidação Cancelada",VLOOKUP(B166,'BASE DE DADOS OPS'!$B$5:$P$9635,12,FALSE),"Liquidação Cancelada")</f>
        <v>811.48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811.48</v>
      </c>
      <c r="AB166" s="4">
        <f t="shared" si="32"/>
        <v>811.48</v>
      </c>
      <c r="AC166" s="3">
        <f t="shared" si="33"/>
        <v>0</v>
      </c>
      <c r="AD166" s="62"/>
    </row>
    <row r="167" spans="1:30" s="63" customFormat="1" ht="24.95" customHeight="1" x14ac:dyDescent="0.2">
      <c r="A167" s="55" t="str">
        <f t="shared" si="25"/>
        <v>1441|1440011|227|2025|50447623000185|3931|6464</v>
      </c>
      <c r="B167" s="55" t="str">
        <f t="shared" si="26"/>
        <v>1441|1440011|227|2025|2470</v>
      </c>
      <c r="C167" s="61" t="str">
        <f t="shared" si="27"/>
        <v>1440011|2470</v>
      </c>
      <c r="D167" s="31">
        <v>1441</v>
      </c>
      <c r="E167" s="31">
        <v>1440011</v>
      </c>
      <c r="F167" s="75" t="str">
        <f t="shared" si="28"/>
        <v>227/2025</v>
      </c>
      <c r="G167" s="77">
        <v>227</v>
      </c>
      <c r="H167" s="77">
        <v>2025</v>
      </c>
      <c r="I167" s="75" t="str">
        <f t="shared" si="29"/>
        <v>10.1</v>
      </c>
      <c r="J167" s="31">
        <v>10</v>
      </c>
      <c r="K167" s="31">
        <v>1</v>
      </c>
      <c r="L167" s="31">
        <v>50447623000185</v>
      </c>
      <c r="M167" s="32" t="s">
        <v>269</v>
      </c>
      <c r="N167" s="31">
        <v>3931</v>
      </c>
      <c r="O167" s="32" t="s">
        <v>83</v>
      </c>
      <c r="P167" s="18">
        <v>45770</v>
      </c>
      <c r="Q167" s="31">
        <v>2</v>
      </c>
      <c r="R167" s="33">
        <v>6464</v>
      </c>
      <c r="S167" s="33">
        <v>0</v>
      </c>
      <c r="T167" s="33">
        <v>0</v>
      </c>
      <c r="U167" s="72">
        <f t="shared" si="30"/>
        <v>6464</v>
      </c>
      <c r="V167" s="18">
        <f>IF(X167&lt;&gt;"Liquidação Cancelada",VLOOKUP(B167,'BASE DE DADOS OPS'!$B$4:$P$9650,10,FALSE),"Liquidação Cancelada")</f>
        <v>45770</v>
      </c>
      <c r="W167" s="35">
        <f t="shared" si="31"/>
        <v>0</v>
      </c>
      <c r="X167" s="31">
        <f>VLOOKUP(A167,'BASE DE DADOS OPS'!$A$4:$P$9650,12,FALSE)</f>
        <v>2470</v>
      </c>
      <c r="Y167" s="4">
        <f>IF(X167&lt;&gt;"Liquidação Cancelada",VLOOKUP(B167,'BASE DE DADOS OPS'!$B$5:$P$9635,12,FALSE),"Liquidação Cancelada")</f>
        <v>6464</v>
      </c>
      <c r="Z167" s="4">
        <f>IF(X167&lt;&gt;"Liquidação Cancelada",VLOOKUP(B167,'BASE DE DADOS OPS'!$B$5:$P$9635,14,FALSE),"Liquidação Cancelada")</f>
        <v>310.27</v>
      </c>
      <c r="AA167" s="4">
        <f>IF(X167&lt;&gt;"Liquidação Cancelada",VLOOKUP(B167,'BASE DE DADOS OPS'!$B$5:$P$9635,13,FALSE),"Liquidação Cancelada")</f>
        <v>6153.73</v>
      </c>
      <c r="AB167" s="4">
        <f t="shared" si="32"/>
        <v>6153.73</v>
      </c>
      <c r="AC167" s="3">
        <f t="shared" si="33"/>
        <v>0</v>
      </c>
      <c r="AD167" s="62"/>
    </row>
    <row r="168" spans="1:30" s="63" customFormat="1" ht="24.95" customHeight="1" x14ac:dyDescent="0.2">
      <c r="A168" s="55" t="str">
        <f t="shared" si="25"/>
        <v>1441|1440011|228|2025|7132995000193|3955|1915,51</v>
      </c>
      <c r="B168" s="55" t="str">
        <f t="shared" si="26"/>
        <v>1441|1440011|228|2025|2332</v>
      </c>
      <c r="C168" s="61" t="str">
        <f t="shared" si="27"/>
        <v>1440011|2332</v>
      </c>
      <c r="D168" s="31">
        <v>1441</v>
      </c>
      <c r="E168" s="31">
        <v>1440011</v>
      </c>
      <c r="F168" s="75" t="str">
        <f t="shared" si="28"/>
        <v>228/2025</v>
      </c>
      <c r="G168" s="77">
        <v>228</v>
      </c>
      <c r="H168" s="77">
        <v>2025</v>
      </c>
      <c r="I168" s="75" t="str">
        <f t="shared" si="29"/>
        <v>10.1</v>
      </c>
      <c r="J168" s="31">
        <v>10</v>
      </c>
      <c r="K168" s="31">
        <v>1</v>
      </c>
      <c r="L168" s="31">
        <v>7132995000193</v>
      </c>
      <c r="M168" s="32" t="s">
        <v>268</v>
      </c>
      <c r="N168" s="31">
        <v>3955</v>
      </c>
      <c r="O168" s="32" t="s">
        <v>93</v>
      </c>
      <c r="P168" s="18">
        <v>45757</v>
      </c>
      <c r="Q168" s="31">
        <v>4</v>
      </c>
      <c r="R168" s="33">
        <v>2002</v>
      </c>
      <c r="S168" s="33">
        <v>86.49</v>
      </c>
      <c r="T168" s="33">
        <v>0</v>
      </c>
      <c r="U168" s="72">
        <f t="shared" si="30"/>
        <v>1915.51</v>
      </c>
      <c r="V168" s="18">
        <f>IF(X168&lt;&gt;"Liquidação Cancelada",VLOOKUP(B168,'BASE DE DADOS OPS'!$B$4:$P$9650,10,FALSE),"Liquidação Cancelada")</f>
        <v>45758</v>
      </c>
      <c r="W168" s="35">
        <f t="shared" si="31"/>
        <v>1</v>
      </c>
      <c r="X168" s="31">
        <f>VLOOKUP(A168,'BASE DE DADOS OPS'!$A$4:$P$9650,12,FALSE)</f>
        <v>2332</v>
      </c>
      <c r="Y168" s="4">
        <f>IF(X168&lt;&gt;"Liquidação Cancelada",VLOOKUP(B168,'BASE DE DADOS OPS'!$B$5:$P$9635,12,FALSE),"Liquidação Cancelada")</f>
        <v>1915.51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1915.51</v>
      </c>
      <c r="AB168" s="4">
        <f t="shared" si="32"/>
        <v>1915.51</v>
      </c>
      <c r="AC168" s="3">
        <f t="shared" si="33"/>
        <v>0</v>
      </c>
      <c r="AD168" s="62"/>
    </row>
    <row r="169" spans="1:30" s="63" customFormat="1" ht="24.95" customHeight="1" x14ac:dyDescent="0.2">
      <c r="A169" s="55" t="str">
        <f t="shared" si="25"/>
        <v>1441|1440011|228|2025|7132995000193|3955|1916,51</v>
      </c>
      <c r="B169" s="55" t="str">
        <f t="shared" si="26"/>
        <v>1441|1440011|228|2025|2548</v>
      </c>
      <c r="C169" s="61" t="str">
        <f t="shared" si="27"/>
        <v>1440011|2548</v>
      </c>
      <c r="D169" s="31">
        <v>1441</v>
      </c>
      <c r="E169" s="31">
        <v>1440011</v>
      </c>
      <c r="F169" s="75" t="str">
        <f t="shared" si="28"/>
        <v>228/2025</v>
      </c>
      <c r="G169" s="77">
        <v>228</v>
      </c>
      <c r="H169" s="77">
        <v>2025</v>
      </c>
      <c r="I169" s="75" t="str">
        <f t="shared" si="29"/>
        <v>10.1</v>
      </c>
      <c r="J169" s="31">
        <v>10</v>
      </c>
      <c r="K169" s="31">
        <v>1</v>
      </c>
      <c r="L169" s="31">
        <v>7132995000193</v>
      </c>
      <c r="M169" s="32" t="s">
        <v>268</v>
      </c>
      <c r="N169" s="31">
        <v>3955</v>
      </c>
      <c r="O169" s="32" t="s">
        <v>93</v>
      </c>
      <c r="P169" s="18">
        <v>45775</v>
      </c>
      <c r="Q169" s="31">
        <v>5</v>
      </c>
      <c r="R169" s="33">
        <v>2002</v>
      </c>
      <c r="S169" s="33">
        <v>85.49</v>
      </c>
      <c r="T169" s="33">
        <v>0</v>
      </c>
      <c r="U169" s="72">
        <f t="shared" si="30"/>
        <v>1916.51</v>
      </c>
      <c r="V169" s="18">
        <f>IF(X169&lt;&gt;"Liquidação Cancelada",VLOOKUP(B169,'BASE DE DADOS OPS'!$B$4:$P$9650,10,FALSE),"Liquidação Cancelada")</f>
        <v>45776</v>
      </c>
      <c r="W169" s="35">
        <f t="shared" si="31"/>
        <v>1</v>
      </c>
      <c r="X169" s="31">
        <f>VLOOKUP(A169,'BASE DE DADOS OPS'!$A$4:$P$9650,12,FALSE)</f>
        <v>2548</v>
      </c>
      <c r="Y169" s="4">
        <f>IF(X169&lt;&gt;"Liquidação Cancelada",VLOOKUP(B169,'BASE DE DADOS OPS'!$B$5:$P$9635,12,FALSE),"Liquidação Cancelada")</f>
        <v>1916.51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1916.51</v>
      </c>
      <c r="AB169" s="4">
        <f t="shared" si="32"/>
        <v>1916.51</v>
      </c>
      <c r="AC169" s="3">
        <f t="shared" si="33"/>
        <v>0</v>
      </c>
      <c r="AD169" s="62"/>
    </row>
    <row r="170" spans="1:30" s="63" customFormat="1" ht="24.95" customHeight="1" x14ac:dyDescent="0.2">
      <c r="A170" s="55" t="str">
        <f t="shared" si="25"/>
        <v>1441|1440011|229|2025|34454477000169|3921|2837,16</v>
      </c>
      <c r="B170" s="55" t="str">
        <f t="shared" si="26"/>
        <v>1441|1440011|229|2025|1932</v>
      </c>
      <c r="C170" s="61" t="str">
        <f t="shared" si="27"/>
        <v>1440011|1932</v>
      </c>
      <c r="D170" s="31">
        <v>1441</v>
      </c>
      <c r="E170" s="31">
        <v>1440011</v>
      </c>
      <c r="F170" s="75" t="str">
        <f t="shared" si="28"/>
        <v>229/2025</v>
      </c>
      <c r="G170" s="77">
        <v>229</v>
      </c>
      <c r="H170" s="77">
        <v>2025</v>
      </c>
      <c r="I170" s="75" t="str">
        <f t="shared" si="29"/>
        <v>10.1</v>
      </c>
      <c r="J170" s="31">
        <v>10</v>
      </c>
      <c r="K170" s="31">
        <v>1</v>
      </c>
      <c r="L170" s="31">
        <v>34454477000169</v>
      </c>
      <c r="M170" s="32" t="s">
        <v>270</v>
      </c>
      <c r="N170" s="31">
        <v>3921</v>
      </c>
      <c r="O170" s="32" t="s">
        <v>130</v>
      </c>
      <c r="P170" s="18">
        <v>45750</v>
      </c>
      <c r="Q170" s="31">
        <v>4</v>
      </c>
      <c r="R170" s="33">
        <v>2837.16</v>
      </c>
      <c r="S170" s="33">
        <v>0</v>
      </c>
      <c r="T170" s="33">
        <v>0</v>
      </c>
      <c r="U170" s="72">
        <f t="shared" si="30"/>
        <v>2837.16</v>
      </c>
      <c r="V170" s="18">
        <f>IF(X170&lt;&gt;"Liquidação Cancelada",VLOOKUP(B170,'BASE DE DADOS OPS'!$B$4:$P$9650,10,FALSE),"Liquidação Cancelada")</f>
        <v>45750</v>
      </c>
      <c r="W170" s="35">
        <f t="shared" si="31"/>
        <v>0</v>
      </c>
      <c r="X170" s="31">
        <f>VLOOKUP(A170,'BASE DE DADOS OPS'!$A$4:$P$9650,12,FALSE)</f>
        <v>1932</v>
      </c>
      <c r="Y170" s="4">
        <f>IF(X170&lt;&gt;"Liquidação Cancelada",VLOOKUP(B170,'BASE DE DADOS OPS'!$B$5:$P$9635,12,FALSE),"Liquidação Cancelada")</f>
        <v>2837.16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2837.16</v>
      </c>
      <c r="AB170" s="4">
        <f t="shared" si="32"/>
        <v>2837.16</v>
      </c>
      <c r="AC170" s="3">
        <f t="shared" si="33"/>
        <v>0</v>
      </c>
      <c r="AD170" s="62"/>
    </row>
    <row r="171" spans="1:30" s="63" customFormat="1" ht="24.95" customHeight="1" x14ac:dyDescent="0.2">
      <c r="A171" s="55" t="str">
        <f t="shared" si="25"/>
        <v>1441|1440011|233|2025|32100739000161|3920|11407,49</v>
      </c>
      <c r="B171" s="55" t="str">
        <f t="shared" si="26"/>
        <v>1441|1440011|233|2025|2127</v>
      </c>
      <c r="C171" s="61" t="str">
        <f t="shared" si="27"/>
        <v>1440011|2127</v>
      </c>
      <c r="D171" s="31">
        <v>1441</v>
      </c>
      <c r="E171" s="31">
        <v>1440011</v>
      </c>
      <c r="F171" s="75" t="str">
        <f t="shared" si="28"/>
        <v>233/2025</v>
      </c>
      <c r="G171" s="77">
        <v>233</v>
      </c>
      <c r="H171" s="77">
        <v>2025</v>
      </c>
      <c r="I171" s="75" t="str">
        <f t="shared" si="29"/>
        <v>10.1</v>
      </c>
      <c r="J171" s="31">
        <v>10</v>
      </c>
      <c r="K171" s="31">
        <v>1</v>
      </c>
      <c r="L171" s="31">
        <v>32100739000161</v>
      </c>
      <c r="M171" s="32" t="s">
        <v>271</v>
      </c>
      <c r="N171" s="31">
        <v>3920</v>
      </c>
      <c r="O171" s="32" t="s">
        <v>132</v>
      </c>
      <c r="P171" s="18">
        <v>45754</v>
      </c>
      <c r="Q171" s="31">
        <v>3</v>
      </c>
      <c r="R171" s="33">
        <v>11407.49</v>
      </c>
      <c r="S171" s="33">
        <v>0</v>
      </c>
      <c r="T171" s="33">
        <v>0</v>
      </c>
      <c r="U171" s="72">
        <f t="shared" si="30"/>
        <v>11407.49</v>
      </c>
      <c r="V171" s="18">
        <f>IF(X171&lt;&gt;"Liquidação Cancelada",VLOOKUP(B171,'BASE DE DADOS OPS'!$B$4:$P$9650,10,FALSE),"Liquidação Cancelada")</f>
        <v>45754</v>
      </c>
      <c r="W171" s="35">
        <f t="shared" si="31"/>
        <v>0</v>
      </c>
      <c r="X171" s="31">
        <f>VLOOKUP(A171,'BASE DE DADOS OPS'!$A$4:$P$9650,12,FALSE)</f>
        <v>2127</v>
      </c>
      <c r="Y171" s="4">
        <f>IF(X171&lt;&gt;"Liquidação Cancelada",VLOOKUP(B171,'BASE DE DADOS OPS'!$B$5:$P$9635,12,FALSE),"Liquidação Cancelada")</f>
        <v>11407.49</v>
      </c>
      <c r="Z171" s="4">
        <f>IF(X171&lt;&gt;"Liquidação Cancelada",VLOOKUP(B171,'BASE DE DADOS OPS'!$B$5:$P$9635,14,FALSE),"Liquidação Cancelada")</f>
        <v>547.55999999999995</v>
      </c>
      <c r="AA171" s="4">
        <f>IF(X171&lt;&gt;"Liquidação Cancelada",VLOOKUP(B171,'BASE DE DADOS OPS'!$B$5:$P$9635,13,FALSE),"Liquidação Cancelada")</f>
        <v>10859.93</v>
      </c>
      <c r="AB171" s="4">
        <f t="shared" si="32"/>
        <v>10859.93</v>
      </c>
      <c r="AC171" s="3">
        <f t="shared" si="33"/>
        <v>0</v>
      </c>
      <c r="AD171" s="62"/>
    </row>
    <row r="172" spans="1:30" s="63" customFormat="1" ht="24.95" customHeight="1" x14ac:dyDescent="0.2">
      <c r="A172" s="55" t="str">
        <f t="shared" si="25"/>
        <v>1441|1440011|234|2025|9256973000160|3920|10084,38</v>
      </c>
      <c r="B172" s="55" t="str">
        <f t="shared" si="26"/>
        <v>1441|1440011|234|2025|2160</v>
      </c>
      <c r="C172" s="61" t="str">
        <f t="shared" si="27"/>
        <v>1440011|2160</v>
      </c>
      <c r="D172" s="31">
        <v>1441</v>
      </c>
      <c r="E172" s="31">
        <v>1440011</v>
      </c>
      <c r="F172" s="75" t="str">
        <f t="shared" si="28"/>
        <v>234/2025</v>
      </c>
      <c r="G172" s="77">
        <v>234</v>
      </c>
      <c r="H172" s="77">
        <v>2025</v>
      </c>
      <c r="I172" s="75" t="str">
        <f t="shared" si="29"/>
        <v>10.1</v>
      </c>
      <c r="J172" s="31">
        <v>10</v>
      </c>
      <c r="K172" s="31">
        <v>1</v>
      </c>
      <c r="L172" s="31">
        <v>9256973000160</v>
      </c>
      <c r="M172" s="32" t="s">
        <v>272</v>
      </c>
      <c r="N172" s="31">
        <v>3920</v>
      </c>
      <c r="O172" s="32" t="s">
        <v>132</v>
      </c>
      <c r="P172" s="18">
        <v>45755</v>
      </c>
      <c r="Q172" s="31">
        <v>3</v>
      </c>
      <c r="R172" s="33">
        <v>10084.379999999999</v>
      </c>
      <c r="S172" s="33">
        <v>0</v>
      </c>
      <c r="T172" s="33">
        <v>0</v>
      </c>
      <c r="U172" s="72">
        <f t="shared" si="30"/>
        <v>10084.379999999999</v>
      </c>
      <c r="V172" s="18">
        <f>IF(X172&lt;&gt;"Liquidação Cancelada",VLOOKUP(B172,'BASE DE DADOS OPS'!$B$4:$P$9650,10,FALSE),"Liquidação Cancelada")</f>
        <v>45755</v>
      </c>
      <c r="W172" s="35">
        <f t="shared" si="31"/>
        <v>0</v>
      </c>
      <c r="X172" s="31">
        <f>VLOOKUP(A172,'BASE DE DADOS OPS'!$A$4:$P$9650,12,FALSE)</f>
        <v>2160</v>
      </c>
      <c r="Y172" s="4">
        <f>IF(X172&lt;&gt;"Liquidação Cancelada",VLOOKUP(B172,'BASE DE DADOS OPS'!$B$5:$P$9635,12,FALSE),"Liquidação Cancelada")</f>
        <v>10084.379999999999</v>
      </c>
      <c r="Z172" s="4">
        <f>IF(X172&lt;&gt;"Liquidação Cancelada",VLOOKUP(B172,'BASE DE DADOS OPS'!$B$5:$P$9635,14,FALSE),"Liquidação Cancelada")</f>
        <v>484.05</v>
      </c>
      <c r="AA172" s="4">
        <f>IF(X172&lt;&gt;"Liquidação Cancelada",VLOOKUP(B172,'BASE DE DADOS OPS'!$B$5:$P$9635,13,FALSE),"Liquidação Cancelada")</f>
        <v>9600.33</v>
      </c>
      <c r="AB172" s="4">
        <f t="shared" si="32"/>
        <v>9600.33</v>
      </c>
      <c r="AC172" s="3">
        <f t="shared" si="33"/>
        <v>0</v>
      </c>
      <c r="AD172" s="62"/>
    </row>
    <row r="173" spans="1:30" s="63" customFormat="1" ht="24.95" customHeight="1" x14ac:dyDescent="0.2">
      <c r="A173" s="55" t="str">
        <f t="shared" si="25"/>
        <v>1441|1440011|236|2025|40574380000192|3920|192797,18</v>
      </c>
      <c r="B173" s="55" t="str">
        <f t="shared" si="26"/>
        <v>1441|1440011|236|2025|2077</v>
      </c>
      <c r="C173" s="61" t="str">
        <f t="shared" si="27"/>
        <v>1440011|2077</v>
      </c>
      <c r="D173" s="31">
        <v>1441</v>
      </c>
      <c r="E173" s="31">
        <v>1440011</v>
      </c>
      <c r="F173" s="75" t="str">
        <f t="shared" si="28"/>
        <v>236/2025</v>
      </c>
      <c r="G173" s="77">
        <v>236</v>
      </c>
      <c r="H173" s="77">
        <v>2025</v>
      </c>
      <c r="I173" s="75" t="str">
        <f t="shared" si="29"/>
        <v>10.1</v>
      </c>
      <c r="J173" s="31">
        <v>10</v>
      </c>
      <c r="K173" s="31">
        <v>1</v>
      </c>
      <c r="L173" s="31">
        <v>40574380000192</v>
      </c>
      <c r="M173" s="32" t="s">
        <v>273</v>
      </c>
      <c r="N173" s="31">
        <v>3920</v>
      </c>
      <c r="O173" s="32" t="s">
        <v>132</v>
      </c>
      <c r="P173" s="18">
        <v>45751</v>
      </c>
      <c r="Q173" s="31">
        <v>3</v>
      </c>
      <c r="R173" s="33">
        <v>192797.18</v>
      </c>
      <c r="S173" s="33">
        <v>0</v>
      </c>
      <c r="T173" s="33">
        <v>0</v>
      </c>
      <c r="U173" s="72">
        <f t="shared" si="30"/>
        <v>192797.18</v>
      </c>
      <c r="V173" s="18">
        <f>IF(X173&lt;&gt;"Liquidação Cancelada",VLOOKUP(B173,'BASE DE DADOS OPS'!$B$4:$P$9650,10,FALSE),"Liquidação Cancelada")</f>
        <v>45754</v>
      </c>
      <c r="W173" s="35">
        <f t="shared" si="31"/>
        <v>1</v>
      </c>
      <c r="X173" s="31">
        <f>VLOOKUP(A173,'BASE DE DADOS OPS'!$A$4:$P$9650,12,FALSE)</f>
        <v>2077</v>
      </c>
      <c r="Y173" s="4">
        <f>IF(X173&lt;&gt;"Liquidação Cancelada",VLOOKUP(B173,'BASE DE DADOS OPS'!$B$5:$P$9635,12,FALSE),"Liquidação Cancelada")</f>
        <v>192797.18000000002</v>
      </c>
      <c r="Z173" s="4">
        <f>IF(X173&lt;&gt;"Liquidação Cancelada",VLOOKUP(B173,'BASE DE DADOS OPS'!$B$5:$P$9635,14,FALSE),"Liquidação Cancelada")</f>
        <v>9254.26</v>
      </c>
      <c r="AA173" s="4">
        <f>IF(X173&lt;&gt;"Liquidação Cancelada",VLOOKUP(B173,'BASE DE DADOS OPS'!$B$5:$P$9635,13,FALSE),"Liquidação Cancelada")</f>
        <v>183542.92</v>
      </c>
      <c r="AB173" s="4">
        <f t="shared" si="32"/>
        <v>183542.92</v>
      </c>
      <c r="AC173" s="3">
        <f t="shared" si="33"/>
        <v>-2.9103830456733704E-11</v>
      </c>
      <c r="AD173" s="62"/>
    </row>
    <row r="174" spans="1:30" s="63" customFormat="1" ht="24.95" customHeight="1" x14ac:dyDescent="0.2">
      <c r="A174" s="55" t="str">
        <f t="shared" si="25"/>
        <v>1441|1440011|237|2025|29315416000180|3920|2532,18</v>
      </c>
      <c r="B174" s="55" t="str">
        <f t="shared" si="26"/>
        <v>1441|1440011|237|2025|2180</v>
      </c>
      <c r="C174" s="61" t="str">
        <f t="shared" si="27"/>
        <v>1440011|2180</v>
      </c>
      <c r="D174" s="31">
        <v>1441</v>
      </c>
      <c r="E174" s="31">
        <v>1440011</v>
      </c>
      <c r="F174" s="75" t="str">
        <f t="shared" si="28"/>
        <v>237/2025</v>
      </c>
      <c r="G174" s="77">
        <v>237</v>
      </c>
      <c r="H174" s="77">
        <v>2025</v>
      </c>
      <c r="I174" s="75" t="str">
        <f t="shared" si="29"/>
        <v>10.1</v>
      </c>
      <c r="J174" s="31">
        <v>10</v>
      </c>
      <c r="K174" s="31">
        <v>1</v>
      </c>
      <c r="L174" s="31">
        <v>29315416000180</v>
      </c>
      <c r="M174" s="32" t="s">
        <v>274</v>
      </c>
      <c r="N174" s="31">
        <v>3920</v>
      </c>
      <c r="O174" s="32" t="s">
        <v>132</v>
      </c>
      <c r="P174" s="18">
        <v>45755</v>
      </c>
      <c r="Q174" s="31">
        <v>3</v>
      </c>
      <c r="R174" s="33">
        <v>2532.1799999999998</v>
      </c>
      <c r="S174" s="33">
        <v>0</v>
      </c>
      <c r="T174" s="33">
        <v>0</v>
      </c>
      <c r="U174" s="72">
        <f t="shared" si="30"/>
        <v>2532.1799999999998</v>
      </c>
      <c r="V174" s="18">
        <f>IF(X174&lt;&gt;"Liquidação Cancelada",VLOOKUP(B174,'BASE DE DADOS OPS'!$B$4:$P$9650,10,FALSE),"Liquidação Cancelada")</f>
        <v>45755</v>
      </c>
      <c r="W174" s="35">
        <f t="shared" si="31"/>
        <v>0</v>
      </c>
      <c r="X174" s="31">
        <f>VLOOKUP(A174,'BASE DE DADOS OPS'!$A$4:$P$9650,12,FALSE)</f>
        <v>2180</v>
      </c>
      <c r="Y174" s="4">
        <f>IF(X174&lt;&gt;"Liquidação Cancelada",VLOOKUP(B174,'BASE DE DADOS OPS'!$B$5:$P$9635,12,FALSE),"Liquidação Cancelada")</f>
        <v>2532.1799999999998</v>
      </c>
      <c r="Z174" s="4">
        <f>IF(X174&lt;&gt;"Liquidação Cancelada",VLOOKUP(B174,'BASE DE DADOS OPS'!$B$5:$P$9635,14,FALSE),"Liquidação Cancelada")</f>
        <v>121.54</v>
      </c>
      <c r="AA174" s="4">
        <f>IF(X174&lt;&gt;"Liquidação Cancelada",VLOOKUP(B174,'BASE DE DADOS OPS'!$B$5:$P$9635,13,FALSE),"Liquidação Cancelada")</f>
        <v>2410.64</v>
      </c>
      <c r="AB174" s="4">
        <f t="shared" si="32"/>
        <v>2410.64</v>
      </c>
      <c r="AC174" s="3">
        <f t="shared" si="33"/>
        <v>0</v>
      </c>
      <c r="AD174" s="62"/>
    </row>
    <row r="175" spans="1:30" s="63" customFormat="1" ht="24.95" customHeight="1" x14ac:dyDescent="0.2">
      <c r="A175" s="55" t="str">
        <f t="shared" si="25"/>
        <v>1441|1440011|238|2025|5097591000180|3920|25000</v>
      </c>
      <c r="B175" s="55" t="str">
        <f t="shared" si="26"/>
        <v>1441|1440011|238|2025|2083</v>
      </c>
      <c r="C175" s="61" t="str">
        <f t="shared" si="27"/>
        <v>1440011|2083</v>
      </c>
      <c r="D175" s="31">
        <v>1441</v>
      </c>
      <c r="E175" s="31">
        <v>1440011</v>
      </c>
      <c r="F175" s="75" t="str">
        <f t="shared" si="28"/>
        <v>238/2025</v>
      </c>
      <c r="G175" s="77">
        <v>238</v>
      </c>
      <c r="H175" s="77">
        <v>2025</v>
      </c>
      <c r="I175" s="75" t="str">
        <f t="shared" si="29"/>
        <v>10.1</v>
      </c>
      <c r="J175" s="31">
        <v>10</v>
      </c>
      <c r="K175" s="31">
        <v>1</v>
      </c>
      <c r="L175" s="31">
        <v>5097591000180</v>
      </c>
      <c r="M175" s="32" t="s">
        <v>275</v>
      </c>
      <c r="N175" s="31">
        <v>3920</v>
      </c>
      <c r="O175" s="32" t="s">
        <v>132</v>
      </c>
      <c r="P175" s="18">
        <v>45751</v>
      </c>
      <c r="Q175" s="31">
        <v>3</v>
      </c>
      <c r="R175" s="33">
        <v>25000</v>
      </c>
      <c r="S175" s="33">
        <v>0</v>
      </c>
      <c r="T175" s="33">
        <v>0</v>
      </c>
      <c r="U175" s="72">
        <f t="shared" si="30"/>
        <v>25000</v>
      </c>
      <c r="V175" s="18">
        <f>IF(X175&lt;&gt;"Liquidação Cancelada",VLOOKUP(B175,'BASE DE DADOS OPS'!$B$4:$P$9650,10,FALSE),"Liquidação Cancelada")</f>
        <v>45754</v>
      </c>
      <c r="W175" s="35">
        <f t="shared" si="31"/>
        <v>1</v>
      </c>
      <c r="X175" s="31">
        <f>VLOOKUP(A175,'BASE DE DADOS OPS'!$A$4:$P$9650,12,FALSE)</f>
        <v>2083</v>
      </c>
      <c r="Y175" s="4">
        <f>IF(X175&lt;&gt;"Liquidação Cancelada",VLOOKUP(B175,'BASE DE DADOS OPS'!$B$5:$P$9635,12,FALSE),"Liquidação Cancelada")</f>
        <v>25000</v>
      </c>
      <c r="Z175" s="4">
        <f>IF(X175&lt;&gt;"Liquidação Cancelada",VLOOKUP(B175,'BASE DE DADOS OPS'!$B$5:$P$9635,14,FALSE),"Liquidação Cancelada")</f>
        <v>1200</v>
      </c>
      <c r="AA175" s="4">
        <f>IF(X175&lt;&gt;"Liquidação Cancelada",VLOOKUP(B175,'BASE DE DADOS OPS'!$B$5:$P$9635,13,FALSE),"Liquidação Cancelada")</f>
        <v>23800</v>
      </c>
      <c r="AB175" s="4">
        <f t="shared" si="32"/>
        <v>23800</v>
      </c>
      <c r="AC175" s="3">
        <f t="shared" si="33"/>
        <v>0</v>
      </c>
      <c r="AD175" s="62"/>
    </row>
    <row r="176" spans="1:30" s="63" customFormat="1" ht="24.95" customHeight="1" x14ac:dyDescent="0.2">
      <c r="A176" s="55" t="str">
        <f t="shared" si="25"/>
        <v>1441|1440011|239|2025|66605734000102|3942|351,6</v>
      </c>
      <c r="B176" s="55" t="str">
        <f t="shared" si="26"/>
        <v>1441|1440011|239|2025|2134</v>
      </c>
      <c r="C176" s="61" t="str">
        <f t="shared" si="27"/>
        <v>1440011|2134</v>
      </c>
      <c r="D176" s="31">
        <v>1441</v>
      </c>
      <c r="E176" s="31">
        <v>1440011</v>
      </c>
      <c r="F176" s="75" t="str">
        <f t="shared" si="28"/>
        <v>239/2025</v>
      </c>
      <c r="G176" s="77">
        <v>239</v>
      </c>
      <c r="H176" s="77">
        <v>2025</v>
      </c>
      <c r="I176" s="75" t="str">
        <f t="shared" si="29"/>
        <v>10.1</v>
      </c>
      <c r="J176" s="31">
        <v>10</v>
      </c>
      <c r="K176" s="31">
        <v>1</v>
      </c>
      <c r="L176" s="31">
        <v>66605734000102</v>
      </c>
      <c r="M176" s="32" t="s">
        <v>276</v>
      </c>
      <c r="N176" s="31">
        <v>3942</v>
      </c>
      <c r="O176" s="32" t="s">
        <v>277</v>
      </c>
      <c r="P176" s="18">
        <v>45751</v>
      </c>
      <c r="Q176" s="31">
        <v>3</v>
      </c>
      <c r="R176" s="33">
        <v>351.6</v>
      </c>
      <c r="S176" s="33">
        <v>0</v>
      </c>
      <c r="T176" s="33">
        <v>0</v>
      </c>
      <c r="U176" s="72">
        <f t="shared" si="30"/>
        <v>351.6</v>
      </c>
      <c r="V176" s="18">
        <f>IF(X176&lt;&gt;"Liquidação Cancelada",VLOOKUP(B176,'BASE DE DADOS OPS'!$B$4:$P$9650,10,FALSE),"Liquidação Cancelada")</f>
        <v>45754</v>
      </c>
      <c r="W176" s="35">
        <f t="shared" si="31"/>
        <v>1</v>
      </c>
      <c r="X176" s="31">
        <f>VLOOKUP(A176,'BASE DE DADOS OPS'!$A$4:$P$9650,12,FALSE)</f>
        <v>2134</v>
      </c>
      <c r="Y176" s="4">
        <f>IF(X176&lt;&gt;"Liquidação Cancelada",VLOOKUP(B176,'BASE DE DADOS OPS'!$B$5:$P$9635,12,FALSE),"Liquidação Cancelada")</f>
        <v>351.6</v>
      </c>
      <c r="Z176" s="4">
        <f>IF(X176&lt;&gt;"Liquidação Cancelada",VLOOKUP(B176,'BASE DE DADOS OPS'!$B$5:$P$9635,14,FALSE),"Liquidação Cancelada")</f>
        <v>16.88</v>
      </c>
      <c r="AA176" s="4">
        <f>IF(X176&lt;&gt;"Liquidação Cancelada",VLOOKUP(B176,'BASE DE DADOS OPS'!$B$5:$P$9635,13,FALSE),"Liquidação Cancelada")</f>
        <v>334.72</v>
      </c>
      <c r="AB176" s="4">
        <f t="shared" si="32"/>
        <v>334.72</v>
      </c>
      <c r="AC176" s="3">
        <f t="shared" si="33"/>
        <v>0</v>
      </c>
      <c r="AD176" s="62"/>
    </row>
    <row r="177" spans="1:30" s="63" customFormat="1" ht="24.95" customHeight="1" x14ac:dyDescent="0.2">
      <c r="A177" s="55" t="str">
        <f t="shared" si="25"/>
        <v>1441|1440011|240|2025|76535764000143|4005|1938,9</v>
      </c>
      <c r="B177" s="55" t="str">
        <f t="shared" si="26"/>
        <v>1441|1440011|240|2025|2236</v>
      </c>
      <c r="C177" s="61" t="str">
        <f t="shared" si="27"/>
        <v>1440011|2236</v>
      </c>
      <c r="D177" s="31">
        <v>1441</v>
      </c>
      <c r="E177" s="31">
        <v>1440011</v>
      </c>
      <c r="F177" s="75" t="str">
        <f t="shared" si="28"/>
        <v>240/2025</v>
      </c>
      <c r="G177" s="77">
        <v>240</v>
      </c>
      <c r="H177" s="77">
        <v>2025</v>
      </c>
      <c r="I177" s="75" t="str">
        <f t="shared" si="29"/>
        <v>10.1</v>
      </c>
      <c r="J177" s="31">
        <v>10</v>
      </c>
      <c r="K177" s="31">
        <v>1</v>
      </c>
      <c r="L177" s="31">
        <v>76535764000143</v>
      </c>
      <c r="M177" s="32" t="s">
        <v>278</v>
      </c>
      <c r="N177" s="31">
        <v>4005</v>
      </c>
      <c r="O177" s="32" t="s">
        <v>279</v>
      </c>
      <c r="P177" s="18">
        <v>45755</v>
      </c>
      <c r="Q177" s="31">
        <v>2</v>
      </c>
      <c r="R177" s="33">
        <v>1938.9</v>
      </c>
      <c r="S177" s="33">
        <v>0</v>
      </c>
      <c r="T177" s="33">
        <v>0</v>
      </c>
      <c r="U177" s="72">
        <f t="shared" si="30"/>
        <v>1938.9</v>
      </c>
      <c r="V177" s="18">
        <f>IF(X177&lt;&gt;"Liquidação Cancelada",VLOOKUP(B177,'BASE DE DADOS OPS'!$B$4:$P$9650,10,FALSE),"Liquidação Cancelada")</f>
        <v>45756</v>
      </c>
      <c r="W177" s="35">
        <f t="shared" si="31"/>
        <v>1</v>
      </c>
      <c r="X177" s="31">
        <f>VLOOKUP(A177,'BASE DE DADOS OPS'!$A$4:$P$9650,12,FALSE)</f>
        <v>2236</v>
      </c>
      <c r="Y177" s="4">
        <f>IF(X177&lt;&gt;"Liquidação Cancelada",VLOOKUP(B177,'BASE DE DADOS OPS'!$B$5:$P$9635,12,FALSE),"Liquidação Cancelada")</f>
        <v>1938.8999999999999</v>
      </c>
      <c r="Z177" s="4">
        <f>IF(X177&lt;&gt;"Liquidação Cancelada",VLOOKUP(B177,'BASE DE DADOS OPS'!$B$5:$P$9635,14,FALSE),"Liquidação Cancelada")</f>
        <v>93.07</v>
      </c>
      <c r="AA177" s="4">
        <f>IF(X177&lt;&gt;"Liquidação Cancelada",VLOOKUP(B177,'BASE DE DADOS OPS'!$B$5:$P$9635,13,FALSE),"Liquidação Cancelada")</f>
        <v>1845.83</v>
      </c>
      <c r="AB177" s="4">
        <f t="shared" si="32"/>
        <v>1845.83</v>
      </c>
      <c r="AC177" s="3">
        <f t="shared" si="33"/>
        <v>2.2737367544323206E-13</v>
      </c>
      <c r="AD177" s="62"/>
    </row>
    <row r="178" spans="1:30" s="63" customFormat="1" ht="24.95" customHeight="1" x14ac:dyDescent="0.2">
      <c r="A178" s="55" t="str">
        <f t="shared" si="25"/>
        <v>1441|1440011|241|2025|76535764000143|4005|257,24</v>
      </c>
      <c r="B178" s="55" t="str">
        <f t="shared" si="26"/>
        <v>1441|1440011|241|2025|2234</v>
      </c>
      <c r="C178" s="61" t="str">
        <f t="shared" si="27"/>
        <v>1440011|2234</v>
      </c>
      <c r="D178" s="31">
        <v>1441</v>
      </c>
      <c r="E178" s="31">
        <v>1440011</v>
      </c>
      <c r="F178" s="75" t="str">
        <f t="shared" si="28"/>
        <v>241/2025</v>
      </c>
      <c r="G178" s="77">
        <v>241</v>
      </c>
      <c r="H178" s="77">
        <v>2025</v>
      </c>
      <c r="I178" s="75" t="str">
        <f t="shared" si="29"/>
        <v>10.1</v>
      </c>
      <c r="J178" s="31">
        <v>10</v>
      </c>
      <c r="K178" s="31">
        <v>1</v>
      </c>
      <c r="L178" s="31">
        <v>76535764000143</v>
      </c>
      <c r="M178" s="32" t="s">
        <v>278</v>
      </c>
      <c r="N178" s="31">
        <v>4005</v>
      </c>
      <c r="O178" s="32" t="s">
        <v>279</v>
      </c>
      <c r="P178" s="18">
        <v>45755</v>
      </c>
      <c r="Q178" s="31">
        <v>2</v>
      </c>
      <c r="R178" s="33">
        <v>257.24</v>
      </c>
      <c r="S178" s="33">
        <v>0</v>
      </c>
      <c r="T178" s="33">
        <v>0</v>
      </c>
      <c r="U178" s="72">
        <f t="shared" si="30"/>
        <v>257.24</v>
      </c>
      <c r="V178" s="18">
        <f>IF(X178&lt;&gt;"Liquidação Cancelada",VLOOKUP(B178,'BASE DE DADOS OPS'!$B$4:$P$9650,10,FALSE),"Liquidação Cancelada")</f>
        <v>45756</v>
      </c>
      <c r="W178" s="35">
        <f t="shared" si="31"/>
        <v>1</v>
      </c>
      <c r="X178" s="31">
        <f>VLOOKUP(A178,'BASE DE DADOS OPS'!$A$4:$P$9650,12,FALSE)</f>
        <v>2234</v>
      </c>
      <c r="Y178" s="4">
        <f>IF(X178&lt;&gt;"Liquidação Cancelada",VLOOKUP(B178,'BASE DE DADOS OPS'!$B$5:$P$9635,12,FALSE),"Liquidação Cancelada")</f>
        <v>257.24</v>
      </c>
      <c r="Z178" s="4">
        <f>IF(X178&lt;&gt;"Liquidação Cancelada",VLOOKUP(B178,'BASE DE DADOS OPS'!$B$5:$P$9635,14,FALSE),"Liquidação Cancelada")</f>
        <v>12.35</v>
      </c>
      <c r="AA178" s="4">
        <f>IF(X178&lt;&gt;"Liquidação Cancelada",VLOOKUP(B178,'BASE DE DADOS OPS'!$B$5:$P$9635,13,FALSE),"Liquidação Cancelada")</f>
        <v>244.89</v>
      </c>
      <c r="AB178" s="4">
        <f t="shared" si="32"/>
        <v>244.89000000000001</v>
      </c>
      <c r="AC178" s="3">
        <f t="shared" si="33"/>
        <v>-2.8421709430404007E-14</v>
      </c>
      <c r="AD178" s="62"/>
    </row>
    <row r="179" spans="1:30" s="63" customFormat="1" ht="24.95" customHeight="1" x14ac:dyDescent="0.2">
      <c r="A179" s="55" t="str">
        <f t="shared" si="25"/>
        <v>1441|1440011|244|2025|9475334000196|3999|4450,13</v>
      </c>
      <c r="B179" s="55" t="str">
        <f t="shared" si="26"/>
        <v>1441|1440011|244|2025|2405</v>
      </c>
      <c r="C179" s="61" t="str">
        <f t="shared" si="27"/>
        <v>1440011|2405</v>
      </c>
      <c r="D179" s="31">
        <v>1441</v>
      </c>
      <c r="E179" s="31">
        <v>1440011</v>
      </c>
      <c r="F179" s="75" t="str">
        <f t="shared" si="28"/>
        <v>244/2025</v>
      </c>
      <c r="G179" s="77">
        <v>244</v>
      </c>
      <c r="H179" s="77">
        <v>2025</v>
      </c>
      <c r="I179" s="75" t="str">
        <f t="shared" si="29"/>
        <v>10.1</v>
      </c>
      <c r="J179" s="31">
        <v>10</v>
      </c>
      <c r="K179" s="31">
        <v>1</v>
      </c>
      <c r="L179" s="31">
        <v>9475334000196</v>
      </c>
      <c r="M179" s="32" t="s">
        <v>280</v>
      </c>
      <c r="N179" s="31">
        <v>3999</v>
      </c>
      <c r="O179" s="32" t="s">
        <v>242</v>
      </c>
      <c r="P179" s="18">
        <v>45761</v>
      </c>
      <c r="Q179" s="31">
        <v>2</v>
      </c>
      <c r="R179" s="33">
        <v>4450.13</v>
      </c>
      <c r="S179" s="33">
        <v>0</v>
      </c>
      <c r="T179" s="33">
        <v>0</v>
      </c>
      <c r="U179" s="72">
        <f t="shared" si="30"/>
        <v>4450.13</v>
      </c>
      <c r="V179" s="18">
        <f>IF(X179&lt;&gt;"Liquidação Cancelada",VLOOKUP(B179,'BASE DE DADOS OPS'!$B$4:$P$9650,10,FALSE),"Liquidação Cancelada")</f>
        <v>45761</v>
      </c>
      <c r="W179" s="35">
        <f t="shared" si="31"/>
        <v>0</v>
      </c>
      <c r="X179" s="31">
        <f>VLOOKUP(A179,'BASE DE DADOS OPS'!$A$4:$P$9650,12,FALSE)</f>
        <v>2405</v>
      </c>
      <c r="Y179" s="4">
        <f>IF(X179&lt;&gt;"Liquidação Cancelada",VLOOKUP(B179,'BASE DE DADOS OPS'!$B$5:$P$9635,12,FALSE),"Liquidação Cancelada")</f>
        <v>4450.13</v>
      </c>
      <c r="Z179" s="4">
        <f>IF(X179&lt;&gt;"Liquidação Cancelada",VLOOKUP(B179,'BASE DE DADOS OPS'!$B$5:$P$9635,14,FALSE),"Liquidação Cancelada")</f>
        <v>213.61</v>
      </c>
      <c r="AA179" s="4">
        <f>IF(X179&lt;&gt;"Liquidação Cancelada",VLOOKUP(B179,'BASE DE DADOS OPS'!$B$5:$P$9635,13,FALSE),"Liquidação Cancelada")</f>
        <v>4236.5200000000004</v>
      </c>
      <c r="AB179" s="4">
        <f t="shared" si="32"/>
        <v>4236.5200000000004</v>
      </c>
      <c r="AC179" s="3">
        <f t="shared" si="33"/>
        <v>0</v>
      </c>
      <c r="AD179" s="62"/>
    </row>
    <row r="180" spans="1:30" s="63" customFormat="1" ht="24.95" customHeight="1" x14ac:dyDescent="0.2">
      <c r="A180" s="55" t="str">
        <f t="shared" si="25"/>
        <v>1441|1440011|245|2025|2623259000114|3961|247,15</v>
      </c>
      <c r="B180" s="55" t="str">
        <f t="shared" si="26"/>
        <v>1441|1440011|245|2025|2384</v>
      </c>
      <c r="C180" s="61" t="str">
        <f t="shared" si="27"/>
        <v>1440011|2384</v>
      </c>
      <c r="D180" s="31">
        <v>1441</v>
      </c>
      <c r="E180" s="31">
        <v>1440011</v>
      </c>
      <c r="F180" s="75" t="str">
        <f t="shared" si="28"/>
        <v>245/2025</v>
      </c>
      <c r="G180" s="77">
        <v>245</v>
      </c>
      <c r="H180" s="77">
        <v>2025</v>
      </c>
      <c r="I180" s="75" t="str">
        <f t="shared" si="29"/>
        <v>10.1</v>
      </c>
      <c r="J180" s="31">
        <v>10</v>
      </c>
      <c r="K180" s="31">
        <v>1</v>
      </c>
      <c r="L180" s="31">
        <v>2623259000114</v>
      </c>
      <c r="M180" s="32" t="s">
        <v>281</v>
      </c>
      <c r="N180" s="31">
        <v>3961</v>
      </c>
      <c r="O180" s="32" t="s">
        <v>282</v>
      </c>
      <c r="P180" s="18">
        <v>45758</v>
      </c>
      <c r="Q180" s="31">
        <v>3</v>
      </c>
      <c r="R180" s="33">
        <v>254.32</v>
      </c>
      <c r="S180" s="33">
        <v>7.17</v>
      </c>
      <c r="T180" s="33">
        <v>0</v>
      </c>
      <c r="U180" s="72">
        <f t="shared" si="30"/>
        <v>247.15</v>
      </c>
      <c r="V180" s="18">
        <f>IF(X180&lt;&gt;"Liquidação Cancelada",VLOOKUP(B180,'BASE DE DADOS OPS'!$B$4:$P$9650,10,FALSE),"Liquidação Cancelada")</f>
        <v>45761</v>
      </c>
      <c r="W180" s="35">
        <f t="shared" si="31"/>
        <v>1</v>
      </c>
      <c r="X180" s="31">
        <f>VLOOKUP(A180,'BASE DE DADOS OPS'!$A$4:$P$9650,12,FALSE)</f>
        <v>2384</v>
      </c>
      <c r="Y180" s="4">
        <f>IF(X180&lt;&gt;"Liquidação Cancelada",VLOOKUP(B180,'BASE DE DADOS OPS'!$B$5:$P$9635,12,FALSE),"Liquidação Cancelada")</f>
        <v>247.15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247.15</v>
      </c>
      <c r="AB180" s="4">
        <f t="shared" si="32"/>
        <v>247.15</v>
      </c>
      <c r="AC180" s="3">
        <f t="shared" si="33"/>
        <v>0</v>
      </c>
      <c r="AD180" s="62"/>
    </row>
    <row r="181" spans="1:30" s="63" customFormat="1" ht="24.95" customHeight="1" x14ac:dyDescent="0.2">
      <c r="A181" s="55" t="str">
        <f t="shared" si="25"/>
        <v>1441|1440011|248|2025|12057731000152|3921|73204</v>
      </c>
      <c r="B181" s="55" t="str">
        <f t="shared" si="26"/>
        <v>1441|1440011|248|2025|2474</v>
      </c>
      <c r="C181" s="61" t="str">
        <f t="shared" si="27"/>
        <v>1440011|2474</v>
      </c>
      <c r="D181" s="31">
        <v>1441</v>
      </c>
      <c r="E181" s="31">
        <v>1440011</v>
      </c>
      <c r="F181" s="75" t="str">
        <f t="shared" si="28"/>
        <v>248/2025</v>
      </c>
      <c r="G181" s="77">
        <v>248</v>
      </c>
      <c r="H181" s="77">
        <v>2025</v>
      </c>
      <c r="I181" s="75" t="str">
        <f t="shared" si="29"/>
        <v>10.1</v>
      </c>
      <c r="J181" s="31">
        <v>10</v>
      </c>
      <c r="K181" s="31">
        <v>1</v>
      </c>
      <c r="L181" s="31">
        <v>12057731000152</v>
      </c>
      <c r="M181" s="32" t="s">
        <v>283</v>
      </c>
      <c r="N181" s="31">
        <v>3921</v>
      </c>
      <c r="O181" s="32" t="s">
        <v>130</v>
      </c>
      <c r="P181" s="18">
        <v>45769</v>
      </c>
      <c r="Q181" s="31">
        <v>1</v>
      </c>
      <c r="R181" s="33">
        <v>77320</v>
      </c>
      <c r="S181" s="33">
        <v>4116</v>
      </c>
      <c r="T181" s="33">
        <v>0</v>
      </c>
      <c r="U181" s="72">
        <f t="shared" si="30"/>
        <v>73204</v>
      </c>
      <c r="V181" s="18">
        <f>IF(X181&lt;&gt;"Liquidação Cancelada",VLOOKUP(B181,'BASE DE DADOS OPS'!$B$4:$P$9650,10,FALSE),"Liquidação Cancelada")</f>
        <v>45770</v>
      </c>
      <c r="W181" s="35">
        <f t="shared" si="31"/>
        <v>1</v>
      </c>
      <c r="X181" s="31">
        <f>VLOOKUP(A181,'BASE DE DADOS OPS'!$A$4:$P$9650,12,FALSE)</f>
        <v>2474</v>
      </c>
      <c r="Y181" s="4">
        <f>IF(X181&lt;&gt;"Liquidação Cancelada",VLOOKUP(B181,'BASE DE DADOS OPS'!$B$5:$P$9635,12,FALSE),"Liquidação Cancelada")</f>
        <v>73204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73204</v>
      </c>
      <c r="AB181" s="4">
        <f t="shared" si="32"/>
        <v>73204</v>
      </c>
      <c r="AC181" s="3">
        <f t="shared" si="33"/>
        <v>0</v>
      </c>
      <c r="AD181" s="62"/>
    </row>
    <row r="182" spans="1:30" s="63" customFormat="1" ht="24.95" customHeight="1" x14ac:dyDescent="0.2">
      <c r="A182" s="55" t="str">
        <f t="shared" si="25"/>
        <v>1441|1440011|249|2025|12057731000152|3922|5000</v>
      </c>
      <c r="B182" s="55" t="str">
        <f t="shared" si="26"/>
        <v>1441|1440011|249|2025|2476</v>
      </c>
      <c r="C182" s="61" t="str">
        <f t="shared" si="27"/>
        <v>1440011|2476</v>
      </c>
      <c r="D182" s="31">
        <v>1441</v>
      </c>
      <c r="E182" s="31">
        <v>1440011</v>
      </c>
      <c r="F182" s="75" t="str">
        <f t="shared" si="28"/>
        <v>249/2025</v>
      </c>
      <c r="G182" s="77">
        <v>249</v>
      </c>
      <c r="H182" s="77">
        <v>2025</v>
      </c>
      <c r="I182" s="75" t="str">
        <f t="shared" si="29"/>
        <v>10.1</v>
      </c>
      <c r="J182" s="31">
        <v>10</v>
      </c>
      <c r="K182" s="31">
        <v>1</v>
      </c>
      <c r="L182" s="31">
        <v>12057731000152</v>
      </c>
      <c r="M182" s="32" t="s">
        <v>283</v>
      </c>
      <c r="N182" s="31">
        <v>3922</v>
      </c>
      <c r="O182" s="32" t="s">
        <v>60</v>
      </c>
      <c r="P182" s="18">
        <v>45769</v>
      </c>
      <c r="Q182" s="31">
        <v>1</v>
      </c>
      <c r="R182" s="33">
        <v>5000</v>
      </c>
      <c r="S182" s="33">
        <v>0</v>
      </c>
      <c r="T182" s="33">
        <v>0</v>
      </c>
      <c r="U182" s="72">
        <f t="shared" si="30"/>
        <v>5000</v>
      </c>
      <c r="V182" s="18">
        <f>IF(X182&lt;&gt;"Liquidação Cancelada",VLOOKUP(B182,'BASE DE DADOS OPS'!$B$4:$P$9650,10,FALSE),"Liquidação Cancelada")</f>
        <v>45770</v>
      </c>
      <c r="W182" s="35">
        <f t="shared" si="31"/>
        <v>1</v>
      </c>
      <c r="X182" s="31">
        <f>VLOOKUP(A182,'BASE DE DADOS OPS'!$A$4:$P$9650,12,FALSE)</f>
        <v>2476</v>
      </c>
      <c r="Y182" s="4">
        <f>IF(X182&lt;&gt;"Liquidação Cancelada",VLOOKUP(B182,'BASE DE DADOS OPS'!$B$5:$P$9635,12,FALSE),"Liquidação Cancelada")</f>
        <v>5000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5000</v>
      </c>
      <c r="AB182" s="4">
        <f t="shared" si="32"/>
        <v>5000</v>
      </c>
      <c r="AC182" s="3">
        <f t="shared" si="33"/>
        <v>0</v>
      </c>
      <c r="AD182" s="62"/>
    </row>
    <row r="183" spans="1:30" s="63" customFormat="1" ht="24.95" customHeight="1" x14ac:dyDescent="0.2">
      <c r="A183" s="55" t="str">
        <f t="shared" si="25"/>
        <v>1441|1440011|251|2025|26136325000190|3920|915,62</v>
      </c>
      <c r="B183" s="55" t="str">
        <f t="shared" si="26"/>
        <v>1441|1440011|251|2025|2161</v>
      </c>
      <c r="C183" s="61" t="str">
        <f t="shared" si="27"/>
        <v>1440011|2161</v>
      </c>
      <c r="D183" s="31">
        <v>1441</v>
      </c>
      <c r="E183" s="31">
        <v>1440011</v>
      </c>
      <c r="F183" s="75" t="str">
        <f t="shared" si="28"/>
        <v>251/2025</v>
      </c>
      <c r="G183" s="77">
        <v>251</v>
      </c>
      <c r="H183" s="77">
        <v>2025</v>
      </c>
      <c r="I183" s="75" t="str">
        <f t="shared" si="29"/>
        <v>10.1</v>
      </c>
      <c r="J183" s="31">
        <v>10</v>
      </c>
      <c r="K183" s="31">
        <v>1</v>
      </c>
      <c r="L183" s="31">
        <v>26136325000190</v>
      </c>
      <c r="M183" s="32" t="s">
        <v>284</v>
      </c>
      <c r="N183" s="31">
        <v>3920</v>
      </c>
      <c r="O183" s="32" t="s">
        <v>132</v>
      </c>
      <c r="P183" s="18">
        <v>45754</v>
      </c>
      <c r="Q183" s="31">
        <v>3</v>
      </c>
      <c r="R183" s="33">
        <v>963.81</v>
      </c>
      <c r="S183" s="33">
        <v>48.19</v>
      </c>
      <c r="T183" s="33">
        <v>0</v>
      </c>
      <c r="U183" s="72">
        <f t="shared" si="30"/>
        <v>915.61999999999989</v>
      </c>
      <c r="V183" s="18">
        <f>IF(X183&lt;&gt;"Liquidação Cancelada",VLOOKUP(B183,'BASE DE DADOS OPS'!$B$4:$P$9650,10,FALSE),"Liquidação Cancelada")</f>
        <v>45755</v>
      </c>
      <c r="W183" s="35">
        <f t="shared" si="31"/>
        <v>1</v>
      </c>
      <c r="X183" s="31">
        <f>VLOOKUP(A183,'BASE DE DADOS OPS'!$A$4:$P$9650,12,FALSE)</f>
        <v>2161</v>
      </c>
      <c r="Y183" s="4">
        <f>IF(X183&lt;&gt;"Liquidação Cancelada",VLOOKUP(B183,'BASE DE DADOS OPS'!$B$5:$P$9635,12,FALSE),"Liquidação Cancelada")</f>
        <v>915.62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915.62</v>
      </c>
      <c r="AB183" s="4">
        <f t="shared" si="32"/>
        <v>915.62</v>
      </c>
      <c r="AC183" s="3">
        <f t="shared" si="33"/>
        <v>-1.1368683772161603E-13</v>
      </c>
      <c r="AD183" s="62"/>
    </row>
    <row r="184" spans="1:30" s="63" customFormat="1" ht="24.95" customHeight="1" x14ac:dyDescent="0.2">
      <c r="A184" s="55" t="str">
        <f t="shared" si="25"/>
        <v>1441|1440011|253|2025|5650294000110|3904|4270</v>
      </c>
      <c r="B184" s="55" t="str">
        <f t="shared" si="26"/>
        <v>1441|1440011|253|2025|2326</v>
      </c>
      <c r="C184" s="61" t="str">
        <f t="shared" si="27"/>
        <v>1440011|2326</v>
      </c>
      <c r="D184" s="31">
        <v>1441</v>
      </c>
      <c r="E184" s="31">
        <v>1440011</v>
      </c>
      <c r="F184" s="75" t="str">
        <f t="shared" si="28"/>
        <v>253/2025</v>
      </c>
      <c r="G184" s="77">
        <v>253</v>
      </c>
      <c r="H184" s="77">
        <v>2025</v>
      </c>
      <c r="I184" s="75" t="str">
        <f t="shared" si="29"/>
        <v>10.1</v>
      </c>
      <c r="J184" s="31">
        <v>10</v>
      </c>
      <c r="K184" s="31">
        <v>1</v>
      </c>
      <c r="L184" s="31">
        <v>5650294000110</v>
      </c>
      <c r="M184" s="32" t="s">
        <v>285</v>
      </c>
      <c r="N184" s="31">
        <v>3904</v>
      </c>
      <c r="O184" s="32" t="s">
        <v>254</v>
      </c>
      <c r="P184" s="18">
        <v>45757</v>
      </c>
      <c r="Q184" s="31">
        <v>1</v>
      </c>
      <c r="R184" s="33">
        <v>4270</v>
      </c>
      <c r="S184" s="33">
        <v>0</v>
      </c>
      <c r="T184" s="33">
        <v>0</v>
      </c>
      <c r="U184" s="72">
        <f t="shared" si="30"/>
        <v>4270</v>
      </c>
      <c r="V184" s="18">
        <f>IF(X184&lt;&gt;"Liquidação Cancelada",VLOOKUP(B184,'BASE DE DADOS OPS'!$B$4:$P$9650,10,FALSE),"Liquidação Cancelada")</f>
        <v>45758</v>
      </c>
      <c r="W184" s="35">
        <f t="shared" si="31"/>
        <v>1</v>
      </c>
      <c r="X184" s="31">
        <f>VLOOKUP(A184,'BASE DE DADOS OPS'!$A$4:$P$9650,12,FALSE)</f>
        <v>2326</v>
      </c>
      <c r="Y184" s="4">
        <f>IF(X184&lt;&gt;"Liquidação Cancelada",VLOOKUP(B184,'BASE DE DADOS OPS'!$B$5:$P$9635,12,FALSE),"Liquidação Cancelada")</f>
        <v>4270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4270</v>
      </c>
      <c r="AB184" s="4">
        <f t="shared" si="32"/>
        <v>4270</v>
      </c>
      <c r="AC184" s="3">
        <f t="shared" si="33"/>
        <v>0</v>
      </c>
      <c r="AD184" s="62"/>
    </row>
    <row r="185" spans="1:30" s="63" customFormat="1" ht="24.95" customHeight="1" x14ac:dyDescent="0.2">
      <c r="A185" s="55" t="str">
        <f t="shared" si="25"/>
        <v>1441|1440011|253|2025|5650294000110|3904|38262,7</v>
      </c>
      <c r="B185" s="55" t="str">
        <f t="shared" si="26"/>
        <v>1441|1440011|253|2025|2633</v>
      </c>
      <c r="C185" s="61" t="str">
        <f t="shared" si="27"/>
        <v>1440011|2633</v>
      </c>
      <c r="D185" s="31">
        <v>1441</v>
      </c>
      <c r="E185" s="31">
        <v>1440011</v>
      </c>
      <c r="F185" s="75" t="str">
        <f t="shared" si="28"/>
        <v>253/2025</v>
      </c>
      <c r="G185" s="77">
        <v>253</v>
      </c>
      <c r="H185" s="77">
        <v>2025</v>
      </c>
      <c r="I185" s="75" t="str">
        <f t="shared" si="29"/>
        <v>10.1</v>
      </c>
      <c r="J185" s="31">
        <v>10</v>
      </c>
      <c r="K185" s="31">
        <v>1</v>
      </c>
      <c r="L185" s="31">
        <v>5650294000110</v>
      </c>
      <c r="M185" s="32" t="s">
        <v>285</v>
      </c>
      <c r="N185" s="31">
        <v>3904</v>
      </c>
      <c r="O185" s="32" t="s">
        <v>254</v>
      </c>
      <c r="P185" s="18">
        <v>45777</v>
      </c>
      <c r="Q185" s="31">
        <v>2</v>
      </c>
      <c r="R185" s="33">
        <v>38262.699999999997</v>
      </c>
      <c r="S185" s="33">
        <v>0</v>
      </c>
      <c r="T185" s="33">
        <v>0</v>
      </c>
      <c r="U185" s="72">
        <f t="shared" si="30"/>
        <v>38262.699999999997</v>
      </c>
      <c r="V185" s="18">
        <f>IF(X185&lt;&gt;"Liquidação Cancelada",VLOOKUP(B185,'BASE DE DADOS OPS'!$B$4:$P$9650,10,FALSE),"Liquidação Cancelada")</f>
        <v>45782</v>
      </c>
      <c r="W185" s="35">
        <f t="shared" si="31"/>
        <v>3</v>
      </c>
      <c r="X185" s="31">
        <f>VLOOKUP(A185,'BASE DE DADOS OPS'!$A$4:$P$9650,12,FALSE)</f>
        <v>2633</v>
      </c>
      <c r="Y185" s="4">
        <f>IF(X185&lt;&gt;"Liquidação Cancelada",VLOOKUP(B185,'BASE DE DADOS OPS'!$B$5:$P$9635,12,FALSE),"Liquidação Cancelada")</f>
        <v>38262.699999999997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38262.699999999997</v>
      </c>
      <c r="AB185" s="4">
        <f t="shared" si="32"/>
        <v>38262.699999999997</v>
      </c>
      <c r="AC185" s="3">
        <f t="shared" si="33"/>
        <v>0</v>
      </c>
      <c r="AD185" s="62"/>
    </row>
    <row r="186" spans="1:30" s="63" customFormat="1" ht="24.95" customHeight="1" x14ac:dyDescent="0.2">
      <c r="A186" s="55" t="str">
        <f t="shared" si="25"/>
        <v>1441|1440011|257|2025|8265838000119|3922|75598,75</v>
      </c>
      <c r="B186" s="55" t="str">
        <f t="shared" si="26"/>
        <v>1441|1440011|257|2025|2264</v>
      </c>
      <c r="C186" s="61" t="str">
        <f t="shared" si="27"/>
        <v>1440011|2264</v>
      </c>
      <c r="D186" s="31">
        <v>1441</v>
      </c>
      <c r="E186" s="31">
        <v>1440011</v>
      </c>
      <c r="F186" s="75" t="str">
        <f t="shared" si="28"/>
        <v>257/2025</v>
      </c>
      <c r="G186" s="77">
        <v>257</v>
      </c>
      <c r="H186" s="77">
        <v>2025</v>
      </c>
      <c r="I186" s="75" t="str">
        <f t="shared" si="29"/>
        <v>10.1</v>
      </c>
      <c r="J186" s="31">
        <v>10</v>
      </c>
      <c r="K186" s="31">
        <v>1</v>
      </c>
      <c r="L186" s="31">
        <v>8265838000119</v>
      </c>
      <c r="M186" s="32" t="s">
        <v>286</v>
      </c>
      <c r="N186" s="31">
        <v>3922</v>
      </c>
      <c r="O186" s="32" t="s">
        <v>60</v>
      </c>
      <c r="P186" s="18">
        <v>45756</v>
      </c>
      <c r="Q186" s="31">
        <v>2</v>
      </c>
      <c r="R186" s="33">
        <v>84467.87</v>
      </c>
      <c r="S186" s="33">
        <v>4223.3900000000003</v>
      </c>
      <c r="T186" s="33">
        <v>4645.7299999999996</v>
      </c>
      <c r="U186" s="72">
        <f t="shared" si="30"/>
        <v>75598.75</v>
      </c>
      <c r="V186" s="18">
        <f>IF(X186&lt;&gt;"Liquidação Cancelada",VLOOKUP(B186,'BASE DE DADOS OPS'!$B$4:$P$9650,10,FALSE),"Liquidação Cancelada")</f>
        <v>45757</v>
      </c>
      <c r="W186" s="35">
        <f t="shared" si="31"/>
        <v>1</v>
      </c>
      <c r="X186" s="31">
        <f>VLOOKUP(A186,'BASE DE DADOS OPS'!$A$4:$P$9650,12,FALSE)</f>
        <v>2264</v>
      </c>
      <c r="Y186" s="4">
        <f>IF(X186&lt;&gt;"Liquidação Cancelada",VLOOKUP(B186,'BASE DE DADOS OPS'!$B$5:$P$9635,12,FALSE),"Liquidação Cancelada")</f>
        <v>75598.75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75598.75</v>
      </c>
      <c r="AB186" s="4">
        <f t="shared" si="32"/>
        <v>75598.75</v>
      </c>
      <c r="AC186" s="3">
        <f t="shared" si="33"/>
        <v>0</v>
      </c>
      <c r="AD186" s="62"/>
    </row>
    <row r="187" spans="1:30" s="63" customFormat="1" ht="24.95" customHeight="1" x14ac:dyDescent="0.2">
      <c r="A187" s="55" t="str">
        <f t="shared" si="25"/>
        <v>1441|1440011|257|2025|8265838000119|3922|98489,86</v>
      </c>
      <c r="B187" s="55" t="str">
        <f t="shared" si="26"/>
        <v>1441|1440011|257|2025|2374</v>
      </c>
      <c r="C187" s="61" t="str">
        <f t="shared" si="27"/>
        <v>1440011|2374</v>
      </c>
      <c r="D187" s="31">
        <v>1441</v>
      </c>
      <c r="E187" s="31">
        <v>1440011</v>
      </c>
      <c r="F187" s="75" t="str">
        <f t="shared" si="28"/>
        <v>257/2025</v>
      </c>
      <c r="G187" s="77">
        <v>257</v>
      </c>
      <c r="H187" s="77">
        <v>2025</v>
      </c>
      <c r="I187" s="75" t="str">
        <f t="shared" si="29"/>
        <v>10.1</v>
      </c>
      <c r="J187" s="31">
        <v>10</v>
      </c>
      <c r="K187" s="31">
        <v>1</v>
      </c>
      <c r="L187" s="31">
        <v>8265838000119</v>
      </c>
      <c r="M187" s="32" t="s">
        <v>286</v>
      </c>
      <c r="N187" s="31">
        <v>3922</v>
      </c>
      <c r="O187" s="32" t="s">
        <v>60</v>
      </c>
      <c r="P187" s="18">
        <v>45758</v>
      </c>
      <c r="Q187" s="31">
        <v>3</v>
      </c>
      <c r="R187" s="33">
        <v>110044.54</v>
      </c>
      <c r="S187" s="33">
        <v>5502.23</v>
      </c>
      <c r="T187" s="33">
        <v>6052.45</v>
      </c>
      <c r="U187" s="72">
        <f t="shared" si="30"/>
        <v>98489.86</v>
      </c>
      <c r="V187" s="18">
        <f>IF(X187&lt;&gt;"Liquidação Cancelada",VLOOKUP(B187,'BASE DE DADOS OPS'!$B$4:$P$9650,10,FALSE),"Liquidação Cancelada")</f>
        <v>45761</v>
      </c>
      <c r="W187" s="35">
        <f t="shared" si="31"/>
        <v>1</v>
      </c>
      <c r="X187" s="31">
        <f>VLOOKUP(A187,'BASE DE DADOS OPS'!$A$4:$P$9650,12,FALSE)</f>
        <v>2374</v>
      </c>
      <c r="Y187" s="4">
        <f>IF(X187&lt;&gt;"Liquidação Cancelada",VLOOKUP(B187,'BASE DE DADOS OPS'!$B$5:$P$9635,12,FALSE),"Liquidação Cancelada")</f>
        <v>98489.86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98489.86</v>
      </c>
      <c r="AB187" s="4">
        <f t="shared" si="32"/>
        <v>98489.86</v>
      </c>
      <c r="AC187" s="3">
        <f t="shared" si="33"/>
        <v>0</v>
      </c>
      <c r="AD187" s="62"/>
    </row>
    <row r="188" spans="1:30" s="63" customFormat="1" ht="24.95" customHeight="1" x14ac:dyDescent="0.2">
      <c r="A188" s="55" t="str">
        <f t="shared" si="25"/>
        <v>1441|1440011|263|2025|5814441000140|3919|2308,61</v>
      </c>
      <c r="B188" s="55" t="str">
        <f t="shared" si="26"/>
        <v>1441|1440011|263|2025|2293</v>
      </c>
      <c r="C188" s="61" t="str">
        <f t="shared" si="27"/>
        <v>1440011|2293</v>
      </c>
      <c r="D188" s="31">
        <v>1441</v>
      </c>
      <c r="E188" s="31">
        <v>1440011</v>
      </c>
      <c r="F188" s="75" t="str">
        <f t="shared" si="28"/>
        <v>263/2025</v>
      </c>
      <c r="G188" s="77">
        <v>263</v>
      </c>
      <c r="H188" s="77">
        <v>2025</v>
      </c>
      <c r="I188" s="75" t="str">
        <f t="shared" si="29"/>
        <v>10.1</v>
      </c>
      <c r="J188" s="31">
        <v>10</v>
      </c>
      <c r="K188" s="31">
        <v>1</v>
      </c>
      <c r="L188" s="31">
        <v>5814441000140</v>
      </c>
      <c r="M188" s="32" t="s">
        <v>287</v>
      </c>
      <c r="N188" s="31">
        <v>3919</v>
      </c>
      <c r="O188" s="32" t="s">
        <v>288</v>
      </c>
      <c r="P188" s="18">
        <v>45757</v>
      </c>
      <c r="Q188" s="31">
        <v>1</v>
      </c>
      <c r="R188" s="33">
        <v>2308.61</v>
      </c>
      <c r="S188" s="33">
        <v>0</v>
      </c>
      <c r="T188" s="33">
        <v>0</v>
      </c>
      <c r="U188" s="72">
        <f t="shared" si="30"/>
        <v>2308.61</v>
      </c>
      <c r="V188" s="18">
        <f>IF(X188&lt;&gt;"Liquidação Cancelada",VLOOKUP(B188,'BASE DE DADOS OPS'!$B$4:$P$9650,10,FALSE),"Liquidação Cancelada")</f>
        <v>45757</v>
      </c>
      <c r="W188" s="35">
        <f t="shared" si="31"/>
        <v>0</v>
      </c>
      <c r="X188" s="31">
        <f>VLOOKUP(A188,'BASE DE DADOS OPS'!$A$4:$P$9650,12,FALSE)</f>
        <v>2293</v>
      </c>
      <c r="Y188" s="4">
        <f>IF(X188&lt;&gt;"Liquidação Cancelada",VLOOKUP(B188,'BASE DE DADOS OPS'!$B$5:$P$9635,12,FALSE),"Liquidação Cancelada")</f>
        <v>2308.61</v>
      </c>
      <c r="Z188" s="4">
        <f>IF(X188&lt;&gt;"Liquidação Cancelada",VLOOKUP(B188,'BASE DE DADOS OPS'!$B$5:$P$9635,14,FALSE),"Liquidação Cancelada")</f>
        <v>110.81</v>
      </c>
      <c r="AA188" s="4">
        <f>IF(X188&lt;&gt;"Liquidação Cancelada",VLOOKUP(B188,'BASE DE DADOS OPS'!$B$5:$P$9635,13,FALSE),"Liquidação Cancelada")</f>
        <v>2197.8000000000002</v>
      </c>
      <c r="AB188" s="4">
        <f t="shared" si="32"/>
        <v>2197.8000000000002</v>
      </c>
      <c r="AC188" s="3">
        <f t="shared" si="33"/>
        <v>0</v>
      </c>
      <c r="AD188" s="62"/>
    </row>
    <row r="189" spans="1:30" s="63" customFormat="1" ht="24.95" customHeight="1" x14ac:dyDescent="0.2">
      <c r="A189" s="55" t="str">
        <f t="shared" si="25"/>
        <v>1441|1440011|264|2025|4528676000103|4002|164636,08</v>
      </c>
      <c r="B189" s="55" t="str">
        <f t="shared" si="26"/>
        <v>1441|1440011|264|2025|2382</v>
      </c>
      <c r="C189" s="61" t="str">
        <f t="shared" si="27"/>
        <v>1440011|2382</v>
      </c>
      <c r="D189" s="31">
        <v>1441</v>
      </c>
      <c r="E189" s="31">
        <v>1440011</v>
      </c>
      <c r="F189" s="75" t="str">
        <f t="shared" si="28"/>
        <v>264/2025</v>
      </c>
      <c r="G189" s="77">
        <v>264</v>
      </c>
      <c r="H189" s="77">
        <v>2025</v>
      </c>
      <c r="I189" s="75" t="str">
        <f t="shared" si="29"/>
        <v>10.1</v>
      </c>
      <c r="J189" s="31">
        <v>10</v>
      </c>
      <c r="K189" s="31">
        <v>1</v>
      </c>
      <c r="L189" s="31">
        <v>4528676000103</v>
      </c>
      <c r="M189" s="32" t="s">
        <v>289</v>
      </c>
      <c r="N189" s="31">
        <v>4002</v>
      </c>
      <c r="O189" s="32" t="s">
        <v>246</v>
      </c>
      <c r="P189" s="18">
        <v>45758</v>
      </c>
      <c r="Q189" s="31">
        <v>2</v>
      </c>
      <c r="R189" s="33">
        <v>167996</v>
      </c>
      <c r="S189" s="33">
        <v>3359.92</v>
      </c>
      <c r="T189" s="33">
        <v>0</v>
      </c>
      <c r="U189" s="72">
        <f t="shared" si="30"/>
        <v>164636.07999999999</v>
      </c>
      <c r="V189" s="18">
        <f>IF(X189&lt;&gt;"Liquidação Cancelada",VLOOKUP(B189,'BASE DE DADOS OPS'!$B$4:$P$9650,10,FALSE),"Liquidação Cancelada")</f>
        <v>45761</v>
      </c>
      <c r="W189" s="35">
        <f t="shared" si="31"/>
        <v>1</v>
      </c>
      <c r="X189" s="31">
        <f>VLOOKUP(A189,'BASE DE DADOS OPS'!$A$4:$P$9650,12,FALSE)</f>
        <v>2382</v>
      </c>
      <c r="Y189" s="4">
        <f>IF(X189&lt;&gt;"Liquidação Cancelada",VLOOKUP(B189,'BASE DE DADOS OPS'!$B$5:$P$9635,12,FALSE),"Liquidação Cancelada")</f>
        <v>164636.07999999999</v>
      </c>
      <c r="Z189" s="4">
        <f>IF(X189&lt;&gt;"Liquidação Cancelada",VLOOKUP(B189,'BASE DE DADOS OPS'!$B$5:$P$9635,14,FALSE),"Liquidação Cancelada")</f>
        <v>8063.8</v>
      </c>
      <c r="AA189" s="4">
        <f>IF(X189&lt;&gt;"Liquidação Cancelada",VLOOKUP(B189,'BASE DE DADOS OPS'!$B$5:$P$9635,13,FALSE),"Liquidação Cancelada")</f>
        <v>156572.28</v>
      </c>
      <c r="AB189" s="4">
        <f t="shared" si="32"/>
        <v>156572.28</v>
      </c>
      <c r="AC189" s="3">
        <f t="shared" si="33"/>
        <v>0</v>
      </c>
      <c r="AD189" s="62"/>
    </row>
    <row r="190" spans="1:30" s="63" customFormat="1" ht="24.95" customHeight="1" x14ac:dyDescent="0.2">
      <c r="A190" s="55" t="str">
        <f t="shared" si="25"/>
        <v>1441|1440011|268|2025|1554285000175|4002|1126,2</v>
      </c>
      <c r="B190" s="55" t="str">
        <f t="shared" si="26"/>
        <v>1441|1440011|268|2025|2261</v>
      </c>
      <c r="C190" s="61" t="str">
        <f t="shared" si="27"/>
        <v>1440011|2261</v>
      </c>
      <c r="D190" s="31">
        <v>1441</v>
      </c>
      <c r="E190" s="31">
        <v>1440011</v>
      </c>
      <c r="F190" s="75" t="str">
        <f t="shared" si="28"/>
        <v>268/2025</v>
      </c>
      <c r="G190" s="77">
        <v>268</v>
      </c>
      <c r="H190" s="77">
        <v>2025</v>
      </c>
      <c r="I190" s="75" t="str">
        <f t="shared" si="29"/>
        <v>10.1</v>
      </c>
      <c r="J190" s="31">
        <v>10</v>
      </c>
      <c r="K190" s="31">
        <v>1</v>
      </c>
      <c r="L190" s="31">
        <v>1554285000175</v>
      </c>
      <c r="M190" s="32" t="s">
        <v>291</v>
      </c>
      <c r="N190" s="31">
        <v>4002</v>
      </c>
      <c r="O190" s="32" t="s">
        <v>246</v>
      </c>
      <c r="P190" s="18">
        <v>45755</v>
      </c>
      <c r="Q190" s="31">
        <v>1</v>
      </c>
      <c r="R190" s="33">
        <v>1126.2</v>
      </c>
      <c r="S190" s="33">
        <v>0</v>
      </c>
      <c r="T190" s="33">
        <v>0</v>
      </c>
      <c r="U190" s="72">
        <f t="shared" si="30"/>
        <v>1126.2</v>
      </c>
      <c r="V190" s="18">
        <f>IF(X190&lt;&gt;"Liquidação Cancelada",VLOOKUP(B190,'BASE DE DADOS OPS'!$B$4:$P$9650,10,FALSE),"Liquidação Cancelada")</f>
        <v>45757</v>
      </c>
      <c r="W190" s="35">
        <f t="shared" si="31"/>
        <v>2</v>
      </c>
      <c r="X190" s="31">
        <f>VLOOKUP(A190,'BASE DE DADOS OPS'!$A$4:$P$9650,12,FALSE)</f>
        <v>2261</v>
      </c>
      <c r="Y190" s="4">
        <f>IF(X190&lt;&gt;"Liquidação Cancelada",VLOOKUP(B190,'BASE DE DADOS OPS'!$B$5:$P$9635,12,FALSE),"Liquidação Cancelada")</f>
        <v>1126.2</v>
      </c>
      <c r="Z190" s="4">
        <f>IF(X190&lt;&gt;"Liquidação Cancelada",VLOOKUP(B190,'BASE DE DADOS OPS'!$B$5:$P$9635,14,FALSE),"Liquidação Cancelada")</f>
        <v>40.51</v>
      </c>
      <c r="AA190" s="4">
        <f>IF(X190&lt;&gt;"Liquidação Cancelada",VLOOKUP(B190,'BASE DE DADOS OPS'!$B$5:$P$9635,13,FALSE),"Liquidação Cancelada")</f>
        <v>1085.69</v>
      </c>
      <c r="AB190" s="4">
        <f t="shared" si="32"/>
        <v>1085.69</v>
      </c>
      <c r="AC190" s="3">
        <f t="shared" si="33"/>
        <v>0</v>
      </c>
      <c r="AD190" s="62"/>
    </row>
    <row r="191" spans="1:30" s="63" customFormat="1" ht="24.95" customHeight="1" x14ac:dyDescent="0.2">
      <c r="A191" s="55" t="str">
        <f t="shared" si="25"/>
        <v>1441|1440011|268|2025|1554285000175|4002|1492,6</v>
      </c>
      <c r="B191" s="55" t="str">
        <f t="shared" si="26"/>
        <v>1441|1440011|268|2025|2260</v>
      </c>
      <c r="C191" s="61" t="str">
        <f t="shared" si="27"/>
        <v>1440011|2260</v>
      </c>
      <c r="D191" s="31">
        <v>1441</v>
      </c>
      <c r="E191" s="31">
        <v>1440011</v>
      </c>
      <c r="F191" s="75" t="str">
        <f t="shared" si="28"/>
        <v>268/2025</v>
      </c>
      <c r="G191" s="77">
        <v>268</v>
      </c>
      <c r="H191" s="77">
        <v>2025</v>
      </c>
      <c r="I191" s="75" t="str">
        <f t="shared" si="29"/>
        <v>10.1</v>
      </c>
      <c r="J191" s="31">
        <v>10</v>
      </c>
      <c r="K191" s="31">
        <v>1</v>
      </c>
      <c r="L191" s="31">
        <v>1554285000175</v>
      </c>
      <c r="M191" s="32" t="s">
        <v>291</v>
      </c>
      <c r="N191" s="31">
        <v>4002</v>
      </c>
      <c r="O191" s="32" t="s">
        <v>246</v>
      </c>
      <c r="P191" s="18">
        <v>45755</v>
      </c>
      <c r="Q191" s="31">
        <v>2</v>
      </c>
      <c r="R191" s="33">
        <v>1492.6</v>
      </c>
      <c r="S191" s="33">
        <v>0</v>
      </c>
      <c r="T191" s="33">
        <v>0</v>
      </c>
      <c r="U191" s="72">
        <f t="shared" si="30"/>
        <v>1492.6</v>
      </c>
      <c r="V191" s="18">
        <f>IF(X191&lt;&gt;"Liquidação Cancelada",VLOOKUP(B191,'BASE DE DADOS OPS'!$B$4:$P$9650,10,FALSE),"Liquidação Cancelada")</f>
        <v>45757</v>
      </c>
      <c r="W191" s="35">
        <f t="shared" si="31"/>
        <v>2</v>
      </c>
      <c r="X191" s="31">
        <f>VLOOKUP(A191,'BASE DE DADOS OPS'!$A$4:$P$9650,12,FALSE)</f>
        <v>2260</v>
      </c>
      <c r="Y191" s="4">
        <f>IF(X191&lt;&gt;"Liquidação Cancelada",VLOOKUP(B191,'BASE DE DADOS OPS'!$B$5:$P$9635,12,FALSE),"Liquidação Cancelada")</f>
        <v>1492.6</v>
      </c>
      <c r="Z191" s="4">
        <f>IF(X191&lt;&gt;"Liquidação Cancelada",VLOOKUP(B191,'BASE DE DADOS OPS'!$B$5:$P$9635,14,FALSE),"Liquidação Cancelada")</f>
        <v>61.11</v>
      </c>
      <c r="AA191" s="4">
        <f>IF(X191&lt;&gt;"Liquidação Cancelada",VLOOKUP(B191,'BASE DE DADOS OPS'!$B$5:$P$9635,13,FALSE),"Liquidação Cancelada")</f>
        <v>1431.49</v>
      </c>
      <c r="AB191" s="4">
        <f t="shared" si="32"/>
        <v>1431.49</v>
      </c>
      <c r="AC191" s="3">
        <f t="shared" si="33"/>
        <v>0</v>
      </c>
      <c r="AD191" s="62"/>
    </row>
    <row r="192" spans="1:30" s="63" customFormat="1" ht="24.95" customHeight="1" x14ac:dyDescent="0.2">
      <c r="A192" s="55" t="str">
        <f t="shared" si="25"/>
        <v>1441|1440011|282|2025|8458633000150|3921|658</v>
      </c>
      <c r="B192" s="55" t="str">
        <f t="shared" si="26"/>
        <v>1441|1440011|282|2025|2337</v>
      </c>
      <c r="C192" s="61" t="str">
        <f t="shared" si="27"/>
        <v>1440011|2337</v>
      </c>
      <c r="D192" s="31">
        <v>1441</v>
      </c>
      <c r="E192" s="31">
        <v>1440011</v>
      </c>
      <c r="F192" s="75" t="str">
        <f t="shared" si="28"/>
        <v>282/2025</v>
      </c>
      <c r="G192" s="77">
        <v>282</v>
      </c>
      <c r="H192" s="77">
        <v>2025</v>
      </c>
      <c r="I192" s="75" t="str">
        <f t="shared" si="29"/>
        <v>10.1</v>
      </c>
      <c r="J192" s="31">
        <v>10</v>
      </c>
      <c r="K192" s="31">
        <v>1</v>
      </c>
      <c r="L192" s="31">
        <v>8458633000150</v>
      </c>
      <c r="M192" s="32" t="s">
        <v>263</v>
      </c>
      <c r="N192" s="31">
        <v>3921</v>
      </c>
      <c r="O192" s="32" t="s">
        <v>130</v>
      </c>
      <c r="P192" s="18">
        <v>45757</v>
      </c>
      <c r="Q192" s="31">
        <v>3</v>
      </c>
      <c r="R192" s="33">
        <v>658</v>
      </c>
      <c r="S192" s="33">
        <v>0</v>
      </c>
      <c r="T192" s="33">
        <v>0</v>
      </c>
      <c r="U192" s="72">
        <f t="shared" si="30"/>
        <v>658</v>
      </c>
      <c r="V192" s="18">
        <f>IF(X192&lt;&gt;"Liquidação Cancelada",VLOOKUP(B192,'BASE DE DADOS OPS'!$B$4:$P$9650,10,FALSE),"Liquidação Cancelada")</f>
        <v>45758</v>
      </c>
      <c r="W192" s="35">
        <f t="shared" si="31"/>
        <v>1</v>
      </c>
      <c r="X192" s="31">
        <f>VLOOKUP(A192,'BASE DE DADOS OPS'!$A$4:$P$9650,12,FALSE)</f>
        <v>2337</v>
      </c>
      <c r="Y192" s="4">
        <f>IF(X192&lt;&gt;"Liquidação Cancelada",VLOOKUP(B192,'BASE DE DADOS OPS'!$B$5:$P$9635,12,FALSE),"Liquidação Cancelada")</f>
        <v>658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658</v>
      </c>
      <c r="AB192" s="4">
        <f t="shared" si="32"/>
        <v>658</v>
      </c>
      <c r="AC192" s="3">
        <f t="shared" si="33"/>
        <v>0</v>
      </c>
      <c r="AD192" s="62"/>
    </row>
    <row r="193" spans="1:30" s="63" customFormat="1" ht="24.95" customHeight="1" x14ac:dyDescent="0.2">
      <c r="A193" s="55" t="str">
        <f t="shared" si="25"/>
        <v>1441|1440011|283|2025|28964042000161|3961|1119,17</v>
      </c>
      <c r="B193" s="55" t="str">
        <f t="shared" si="26"/>
        <v>1441|1440011|283|2025|2324</v>
      </c>
      <c r="C193" s="61" t="str">
        <f t="shared" si="27"/>
        <v>1440011|2324</v>
      </c>
      <c r="D193" s="31">
        <v>1441</v>
      </c>
      <c r="E193" s="31">
        <v>1440011</v>
      </c>
      <c r="F193" s="75" t="str">
        <f t="shared" si="28"/>
        <v>283/2025</v>
      </c>
      <c r="G193" s="77">
        <v>283</v>
      </c>
      <c r="H193" s="77">
        <v>2025</v>
      </c>
      <c r="I193" s="75" t="str">
        <f t="shared" si="29"/>
        <v>10.1</v>
      </c>
      <c r="J193" s="31">
        <v>10</v>
      </c>
      <c r="K193" s="31">
        <v>1</v>
      </c>
      <c r="L193" s="31">
        <v>28964042000161</v>
      </c>
      <c r="M193" s="32" t="s">
        <v>292</v>
      </c>
      <c r="N193" s="31">
        <v>3961</v>
      </c>
      <c r="O193" s="32" t="s">
        <v>282</v>
      </c>
      <c r="P193" s="18">
        <v>45757</v>
      </c>
      <c r="Q193" s="31">
        <v>1</v>
      </c>
      <c r="R193" s="33">
        <v>1157</v>
      </c>
      <c r="S193" s="33">
        <v>37.83</v>
      </c>
      <c r="T193" s="33">
        <v>0</v>
      </c>
      <c r="U193" s="72">
        <f t="shared" si="30"/>
        <v>1119.17</v>
      </c>
      <c r="V193" s="18">
        <f>IF(X193&lt;&gt;"Liquidação Cancelada",VLOOKUP(B193,'BASE DE DADOS OPS'!$B$4:$P$9650,10,FALSE),"Liquidação Cancelada")</f>
        <v>45758</v>
      </c>
      <c r="W193" s="35">
        <f t="shared" si="31"/>
        <v>1</v>
      </c>
      <c r="X193" s="31">
        <f>VLOOKUP(A193,'BASE DE DADOS OPS'!$A$4:$P$9650,12,FALSE)</f>
        <v>2324</v>
      </c>
      <c r="Y193" s="4">
        <f>IF(X193&lt;&gt;"Liquidação Cancelada",VLOOKUP(B193,'BASE DE DADOS OPS'!$B$5:$P$9635,12,FALSE),"Liquidação Cancelada")</f>
        <v>1119.17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1119.17</v>
      </c>
      <c r="AB193" s="4">
        <f t="shared" si="32"/>
        <v>1119.17</v>
      </c>
      <c r="AC193" s="3">
        <f t="shared" si="33"/>
        <v>0</v>
      </c>
      <c r="AD193" s="62"/>
    </row>
    <row r="194" spans="1:30" s="63" customFormat="1" ht="24.95" customHeight="1" x14ac:dyDescent="0.2">
      <c r="A194" s="55" t="str">
        <f t="shared" si="25"/>
        <v>1441|1440011|292|2025|6880466000105|3939|216,76</v>
      </c>
      <c r="B194" s="55" t="str">
        <f t="shared" si="26"/>
        <v>1441|1440011|292|2025|2504</v>
      </c>
      <c r="C194" s="61" t="str">
        <f t="shared" si="27"/>
        <v>1440011|2504</v>
      </c>
      <c r="D194" s="31">
        <v>1441</v>
      </c>
      <c r="E194" s="31">
        <v>1440011</v>
      </c>
      <c r="F194" s="75" t="str">
        <f t="shared" si="28"/>
        <v>292/2025</v>
      </c>
      <c r="G194" s="77">
        <v>292</v>
      </c>
      <c r="H194" s="77">
        <v>2025</v>
      </c>
      <c r="I194" s="75" t="str">
        <f t="shared" si="29"/>
        <v>10.1</v>
      </c>
      <c r="J194" s="31">
        <v>10</v>
      </c>
      <c r="K194" s="31">
        <v>1</v>
      </c>
      <c r="L194" s="31">
        <v>6880466000105</v>
      </c>
      <c r="M194" s="32" t="s">
        <v>293</v>
      </c>
      <c r="N194" s="31">
        <v>3939</v>
      </c>
      <c r="O194" s="32" t="s">
        <v>294</v>
      </c>
      <c r="P194" s="18">
        <v>45770</v>
      </c>
      <c r="Q194" s="31">
        <v>2</v>
      </c>
      <c r="R194" s="33">
        <v>220</v>
      </c>
      <c r="S194" s="33">
        <v>3.24</v>
      </c>
      <c r="T194" s="33">
        <v>0</v>
      </c>
      <c r="U194" s="72">
        <f t="shared" si="30"/>
        <v>216.76</v>
      </c>
      <c r="V194" s="18">
        <f>IF(X194&lt;&gt;"Liquidação Cancelada",VLOOKUP(B194,'BASE DE DADOS OPS'!$B$4:$P$9650,10,FALSE),"Liquidação Cancelada")</f>
        <v>45771</v>
      </c>
      <c r="W194" s="35">
        <f t="shared" si="31"/>
        <v>1</v>
      </c>
      <c r="X194" s="31">
        <f>VLOOKUP(A194,'BASE DE DADOS OPS'!$A$4:$P$9650,12,FALSE)</f>
        <v>2504</v>
      </c>
      <c r="Y194" s="4">
        <f>IF(X194&lt;&gt;"Liquidação Cancelada",VLOOKUP(B194,'BASE DE DADOS OPS'!$B$5:$P$9635,12,FALSE),"Liquidação Cancelada")</f>
        <v>216.76</v>
      </c>
      <c r="Z194" s="4">
        <f>IF(X194&lt;&gt;"Liquidação Cancelada",VLOOKUP(B194,'BASE DE DADOS OPS'!$B$5:$P$9635,14,FALSE),"Liquidação Cancelada")</f>
        <v>10.56</v>
      </c>
      <c r="AA194" s="4">
        <f>IF(X194&lt;&gt;"Liquidação Cancelada",VLOOKUP(B194,'BASE DE DADOS OPS'!$B$5:$P$9635,13,FALSE),"Liquidação Cancelada")</f>
        <v>206.2</v>
      </c>
      <c r="AB194" s="4">
        <f t="shared" si="32"/>
        <v>206.2</v>
      </c>
      <c r="AC194" s="3">
        <f t="shared" si="33"/>
        <v>0</v>
      </c>
      <c r="AD194" s="62"/>
    </row>
    <row r="195" spans="1:30" s="63" customFormat="1" ht="24.95" customHeight="1" x14ac:dyDescent="0.2">
      <c r="A195" s="55" t="str">
        <f t="shared" si="25"/>
        <v>1441|1440011|292|2025|6880466000105|3939|651,96</v>
      </c>
      <c r="B195" s="55" t="str">
        <f t="shared" si="26"/>
        <v>1441|1440011|292|2025|2563</v>
      </c>
      <c r="C195" s="61" t="str">
        <f t="shared" si="27"/>
        <v>1440011|2563</v>
      </c>
      <c r="D195" s="31">
        <v>1441</v>
      </c>
      <c r="E195" s="31">
        <v>1440011</v>
      </c>
      <c r="F195" s="75" t="str">
        <f t="shared" si="28"/>
        <v>292/2025</v>
      </c>
      <c r="G195" s="77">
        <v>292</v>
      </c>
      <c r="H195" s="77">
        <v>2025</v>
      </c>
      <c r="I195" s="75" t="str">
        <f t="shared" si="29"/>
        <v>10.1</v>
      </c>
      <c r="J195" s="31">
        <v>10</v>
      </c>
      <c r="K195" s="31">
        <v>1</v>
      </c>
      <c r="L195" s="31">
        <v>6880466000105</v>
      </c>
      <c r="M195" s="32" t="s">
        <v>293</v>
      </c>
      <c r="N195" s="31">
        <v>3939</v>
      </c>
      <c r="O195" s="32" t="s">
        <v>294</v>
      </c>
      <c r="P195" s="18">
        <v>45776</v>
      </c>
      <c r="Q195" s="31">
        <v>3</v>
      </c>
      <c r="R195" s="33">
        <v>660</v>
      </c>
      <c r="S195" s="33">
        <v>8.0399999999999991</v>
      </c>
      <c r="T195" s="33">
        <v>0</v>
      </c>
      <c r="U195" s="72">
        <f t="shared" si="30"/>
        <v>651.96</v>
      </c>
      <c r="V195" s="18">
        <f>IF(X195&lt;&gt;"Liquidação Cancelada",VLOOKUP(B195,'BASE DE DADOS OPS'!$B$4:$P$9650,10,FALSE),"Liquidação Cancelada")</f>
        <v>45777</v>
      </c>
      <c r="W195" s="35">
        <f t="shared" si="31"/>
        <v>1</v>
      </c>
      <c r="X195" s="31">
        <f>VLOOKUP(A195,'BASE DE DADOS OPS'!$A$4:$P$9650,12,FALSE)</f>
        <v>2563</v>
      </c>
      <c r="Y195" s="4">
        <f>IF(X195&lt;&gt;"Liquidação Cancelada",VLOOKUP(B195,'BASE DE DADOS OPS'!$B$5:$P$9635,12,FALSE),"Liquidação Cancelada")</f>
        <v>651.95999999999992</v>
      </c>
      <c r="Z195" s="4">
        <f>IF(X195&lt;&gt;"Liquidação Cancelada",VLOOKUP(B195,'BASE DE DADOS OPS'!$B$5:$P$9635,14,FALSE),"Liquidação Cancelada")</f>
        <v>31.68</v>
      </c>
      <c r="AA195" s="4">
        <f>IF(X195&lt;&gt;"Liquidação Cancelada",VLOOKUP(B195,'BASE DE DADOS OPS'!$B$5:$P$9635,13,FALSE),"Liquidação Cancelada")</f>
        <v>620.28</v>
      </c>
      <c r="AB195" s="4">
        <f t="shared" si="32"/>
        <v>620.28</v>
      </c>
      <c r="AC195" s="3">
        <f t="shared" si="33"/>
        <v>1.1368683772161603E-13</v>
      </c>
      <c r="AD195" s="62"/>
    </row>
    <row r="196" spans="1:30" s="63" customFormat="1" ht="24.95" customHeight="1" x14ac:dyDescent="0.2">
      <c r="A196" s="55" t="str">
        <f t="shared" si="25"/>
        <v>1441|1440011|293|2025|5487631000109|9329|2439</v>
      </c>
      <c r="B196" s="55" t="str">
        <f t="shared" si="26"/>
        <v>1441|1440011|293|2025|266</v>
      </c>
      <c r="C196" s="61" t="str">
        <f t="shared" si="27"/>
        <v>1440011|266</v>
      </c>
      <c r="D196" s="31">
        <v>1441</v>
      </c>
      <c r="E196" s="31">
        <v>1440011</v>
      </c>
      <c r="F196" s="75" t="str">
        <f t="shared" si="28"/>
        <v>293/2025</v>
      </c>
      <c r="G196" s="77">
        <v>293</v>
      </c>
      <c r="H196" s="77">
        <v>2025</v>
      </c>
      <c r="I196" s="75" t="str">
        <f t="shared" si="29"/>
        <v>10.1</v>
      </c>
      <c r="J196" s="31">
        <v>10</v>
      </c>
      <c r="K196" s="31">
        <v>1</v>
      </c>
      <c r="L196" s="31">
        <v>5487631000109</v>
      </c>
      <c r="M196" s="32" t="s">
        <v>295</v>
      </c>
      <c r="N196" s="31">
        <v>9329</v>
      </c>
      <c r="O196" s="32" t="s">
        <v>296</v>
      </c>
      <c r="P196" s="18">
        <v>45776</v>
      </c>
      <c r="Q196" s="31">
        <v>2</v>
      </c>
      <c r="R196" s="33">
        <v>2439</v>
      </c>
      <c r="S196" s="33">
        <v>0</v>
      </c>
      <c r="T196" s="33">
        <v>0</v>
      </c>
      <c r="U196" s="72">
        <f t="shared" si="30"/>
        <v>2439</v>
      </c>
      <c r="V196" s="18">
        <f>IF(X196&lt;&gt;"Liquidação Cancelada",VLOOKUP(B196,'BASE DE DADOS OPS'!$B$4:$P$9650,10,FALSE),"Liquidação Cancelada")</f>
        <v>45776</v>
      </c>
      <c r="W196" s="35">
        <f t="shared" si="31"/>
        <v>0</v>
      </c>
      <c r="X196" s="31">
        <f>VLOOKUP(A196,'BASE DE DADOS OPS'!$A$4:$P$9650,12,FALSE)</f>
        <v>266</v>
      </c>
      <c r="Y196" s="4">
        <f>IF(X196&lt;&gt;"Liquidação Cancelada",VLOOKUP(B196,'BASE DE DADOS OPS'!$B$5:$P$9635,12,FALSE),"Liquidação Cancelada")</f>
        <v>2439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2439</v>
      </c>
      <c r="AB196" s="4">
        <f t="shared" si="32"/>
        <v>2439</v>
      </c>
      <c r="AC196" s="3">
        <f t="shared" si="33"/>
        <v>0</v>
      </c>
      <c r="AD196" s="62"/>
    </row>
    <row r="197" spans="1:30" s="63" customFormat="1" ht="24.95" customHeight="1" x14ac:dyDescent="0.2">
      <c r="A197" s="55" t="str">
        <f t="shared" ref="A197:A260" si="34">D197&amp;"|"&amp;E197&amp;"|"&amp;G197&amp;"|"&amp;H197&amp;"|"&amp;L197&amp;"|"&amp;N197&amp;"|"&amp;U197</f>
        <v>1441|1440011|311|2025|8872773652|9399|939,4</v>
      </c>
      <c r="B197" s="55" t="str">
        <f t="shared" ref="B197:B260" si="35">D197&amp;"|"&amp;E197&amp;"|"&amp;G197&amp;"|"&amp;H197&amp;"|"&amp;X197</f>
        <v>1441|1440011|311|2025|2493</v>
      </c>
      <c r="C197" s="61" t="str">
        <f t="shared" ref="C197:C260" si="36">E197&amp;"|"&amp;X197</f>
        <v>1440011|2493</v>
      </c>
      <c r="D197" s="31">
        <v>1441</v>
      </c>
      <c r="E197" s="31">
        <v>1440011</v>
      </c>
      <c r="F197" s="75" t="str">
        <f t="shared" ref="F197:F260" si="37">G197&amp;"/"&amp;H197</f>
        <v>311/2025</v>
      </c>
      <c r="G197" s="77">
        <v>311</v>
      </c>
      <c r="H197" s="77">
        <v>2025</v>
      </c>
      <c r="I197" s="75" t="str">
        <f t="shared" ref="I197:I260" si="38">J197&amp;"."&amp;K197</f>
        <v>10.1</v>
      </c>
      <c r="J197" s="31">
        <v>10</v>
      </c>
      <c r="K197" s="31">
        <v>1</v>
      </c>
      <c r="L197" s="31">
        <v>8872773652</v>
      </c>
      <c r="M197" s="32" t="s">
        <v>297</v>
      </c>
      <c r="N197" s="31">
        <v>9399</v>
      </c>
      <c r="O197" s="32" t="s">
        <v>298</v>
      </c>
      <c r="P197" s="18">
        <v>45770</v>
      </c>
      <c r="Q197" s="31">
        <v>1</v>
      </c>
      <c r="R197" s="33">
        <v>939.4</v>
      </c>
      <c r="S197" s="33">
        <v>0</v>
      </c>
      <c r="T197" s="33">
        <v>0</v>
      </c>
      <c r="U197" s="72">
        <f t="shared" ref="U197:U260" si="39">R197-S197-T197</f>
        <v>939.4</v>
      </c>
      <c r="V197" s="18">
        <f>IF(X197&lt;&gt;"Liquidação Cancelada",VLOOKUP(B197,'BASE DE DADOS OPS'!$B$4:$P$9650,10,FALSE),"Liquidação Cancelada")</f>
        <v>45771</v>
      </c>
      <c r="W197" s="35">
        <f t="shared" ref="W197:W260" si="40">IF(X197&lt;&gt;"Liquidação Cancelada",IF(ISBLANK(V197),"AGUARDANDO PAGAMENTO",NETWORKDAYS(P197,V197)-1),"Liquidação Cancelada")</f>
        <v>1</v>
      </c>
      <c r="X197" s="31">
        <f>VLOOKUP(A197,'BASE DE DADOS OPS'!$A$4:$P$9650,12,FALSE)</f>
        <v>2493</v>
      </c>
      <c r="Y197" s="4">
        <f>IF(X197&lt;&gt;"Liquidação Cancelada",VLOOKUP(B197,'BASE DE DADOS OPS'!$B$5:$P$9635,12,FALSE),"Liquidação Cancelada")</f>
        <v>939.4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939.4</v>
      </c>
      <c r="AB197" s="4">
        <f t="shared" ref="AB197:AB260" si="41">IF(X197&lt;&gt;"Liquidação Cancelada",Y197-Z197,"Liquidação Cancelada")</f>
        <v>939.4</v>
      </c>
      <c r="AC197" s="3">
        <f t="shared" ref="AC197:AC260" si="42">IF(X197&lt;&gt;"Liquidação Cancelada",(AA197-AB197)+(U197-Z197-AB197),"Liquidação Cancelada")</f>
        <v>0</v>
      </c>
      <c r="AD197" s="62"/>
    </row>
    <row r="198" spans="1:30" s="63" customFormat="1" ht="24.95" customHeight="1" x14ac:dyDescent="0.2">
      <c r="A198" s="55" t="str">
        <f t="shared" si="34"/>
        <v>1441|1440011|312|2025|11497784662|9399|1140,7</v>
      </c>
      <c r="B198" s="55" t="str">
        <f t="shared" si="35"/>
        <v>1441|1440011|312|2025|2491</v>
      </c>
      <c r="C198" s="61" t="str">
        <f t="shared" si="36"/>
        <v>1440011|2491</v>
      </c>
      <c r="D198" s="31">
        <v>1441</v>
      </c>
      <c r="E198" s="31">
        <v>1440011</v>
      </c>
      <c r="F198" s="75" t="str">
        <f t="shared" si="37"/>
        <v>312/2025</v>
      </c>
      <c r="G198" s="77">
        <v>312</v>
      </c>
      <c r="H198" s="77">
        <v>2025</v>
      </c>
      <c r="I198" s="75" t="str">
        <f t="shared" si="38"/>
        <v>10.1</v>
      </c>
      <c r="J198" s="31">
        <v>10</v>
      </c>
      <c r="K198" s="31">
        <v>1</v>
      </c>
      <c r="L198" s="31">
        <v>11497784662</v>
      </c>
      <c r="M198" s="32" t="s">
        <v>299</v>
      </c>
      <c r="N198" s="31">
        <v>9399</v>
      </c>
      <c r="O198" s="32" t="s">
        <v>298</v>
      </c>
      <c r="P198" s="18">
        <v>45770</v>
      </c>
      <c r="Q198" s="31">
        <v>1</v>
      </c>
      <c r="R198" s="33">
        <v>1140.7</v>
      </c>
      <c r="S198" s="33">
        <v>0</v>
      </c>
      <c r="T198" s="33">
        <v>0</v>
      </c>
      <c r="U198" s="72">
        <f t="shared" si="39"/>
        <v>1140.7</v>
      </c>
      <c r="V198" s="18">
        <f>IF(X198&lt;&gt;"Liquidação Cancelada",VLOOKUP(B198,'BASE DE DADOS OPS'!$B$4:$P$9650,10,FALSE),"Liquidação Cancelada")</f>
        <v>45771</v>
      </c>
      <c r="W198" s="35">
        <f t="shared" si="40"/>
        <v>1</v>
      </c>
      <c r="X198" s="31">
        <f>VLOOKUP(A198,'BASE DE DADOS OPS'!$A$4:$P$9650,12,FALSE)</f>
        <v>2491</v>
      </c>
      <c r="Y198" s="4">
        <f>IF(X198&lt;&gt;"Liquidação Cancelada",VLOOKUP(B198,'BASE DE DADOS OPS'!$B$5:$P$9635,12,FALSE),"Liquidação Cancelada")</f>
        <v>1140.7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1140.7</v>
      </c>
      <c r="AB198" s="4">
        <f t="shared" si="41"/>
        <v>1140.7</v>
      </c>
      <c r="AC198" s="3">
        <f t="shared" si="42"/>
        <v>0</v>
      </c>
      <c r="AD198" s="62"/>
    </row>
    <row r="199" spans="1:30" s="63" customFormat="1" ht="24.95" customHeight="1" x14ac:dyDescent="0.2">
      <c r="A199" s="55" t="str">
        <f t="shared" si="34"/>
        <v>1441|1440011|79|2024|19378769000176|3999|5375</v>
      </c>
      <c r="B199" s="55" t="str">
        <f t="shared" si="35"/>
        <v>1441|1440011|79|2024|2267</v>
      </c>
      <c r="C199" s="61" t="str">
        <f t="shared" si="36"/>
        <v>1440011|2267</v>
      </c>
      <c r="D199" s="31">
        <v>1441</v>
      </c>
      <c r="E199" s="31">
        <v>1440011</v>
      </c>
      <c r="F199" s="75" t="str">
        <f t="shared" si="37"/>
        <v>79/2024</v>
      </c>
      <c r="G199" s="77">
        <v>79</v>
      </c>
      <c r="H199" s="77">
        <v>2024</v>
      </c>
      <c r="I199" s="75" t="str">
        <f t="shared" si="38"/>
        <v>10.1</v>
      </c>
      <c r="J199" s="31">
        <v>10</v>
      </c>
      <c r="K199" s="31">
        <v>1</v>
      </c>
      <c r="L199" s="31">
        <v>19378769000176</v>
      </c>
      <c r="M199" s="32" t="s">
        <v>300</v>
      </c>
      <c r="N199" s="31">
        <v>3999</v>
      </c>
      <c r="O199" s="32" t="s">
        <v>242</v>
      </c>
      <c r="P199" s="18">
        <v>45756</v>
      </c>
      <c r="Q199" s="31">
        <v>6</v>
      </c>
      <c r="R199" s="33">
        <v>5375</v>
      </c>
      <c r="S199" s="33">
        <v>0</v>
      </c>
      <c r="T199" s="33">
        <v>0</v>
      </c>
      <c r="U199" s="72">
        <f t="shared" si="39"/>
        <v>5375</v>
      </c>
      <c r="V199" s="18">
        <f>IF(X199&lt;&gt;"Liquidação Cancelada",VLOOKUP(B199,'BASE DE DADOS OPS'!$B$4:$P$9650,10,FALSE),"Liquidação Cancelada")</f>
        <v>45757</v>
      </c>
      <c r="W199" s="35">
        <f t="shared" si="40"/>
        <v>1</v>
      </c>
      <c r="X199" s="31">
        <f>VLOOKUP(A199,'BASE DE DADOS OPS'!$A$4:$P$9650,12,FALSE)</f>
        <v>2267</v>
      </c>
      <c r="Y199" s="4">
        <f>IF(X199&lt;&gt;"Liquidação Cancelada",VLOOKUP(B199,'BASE DE DADOS OPS'!$B$5:$P$9635,12,FALSE),"Liquidação Cancelada")</f>
        <v>5375</v>
      </c>
      <c r="Z199" s="4">
        <f>IF(X199&lt;&gt;"Liquidação Cancelada",VLOOKUP(B199,'BASE DE DADOS OPS'!$B$5:$P$9635,14,FALSE),"Liquidação Cancelada")</f>
        <v>64.5</v>
      </c>
      <c r="AA199" s="4">
        <f>IF(X199&lt;&gt;"Liquidação Cancelada",VLOOKUP(B199,'BASE DE DADOS OPS'!$B$5:$P$9635,13,FALSE),"Liquidação Cancelada")</f>
        <v>5310.5</v>
      </c>
      <c r="AB199" s="4">
        <f t="shared" si="41"/>
        <v>5310.5</v>
      </c>
      <c r="AC199" s="3">
        <f t="shared" si="42"/>
        <v>0</v>
      </c>
      <c r="AD199" s="62"/>
    </row>
    <row r="200" spans="1:30" s="63" customFormat="1" ht="24.95" customHeight="1" x14ac:dyDescent="0.2">
      <c r="A200" s="55" t="str">
        <f t="shared" si="34"/>
        <v>1441|1440011|79|2024|19378769000176|3999|215</v>
      </c>
      <c r="B200" s="55" t="str">
        <f t="shared" si="35"/>
        <v>1441|1440011|79|2024|2466</v>
      </c>
      <c r="C200" s="61" t="str">
        <f t="shared" si="36"/>
        <v>1440011|2466</v>
      </c>
      <c r="D200" s="31">
        <v>1441</v>
      </c>
      <c r="E200" s="31">
        <v>1440011</v>
      </c>
      <c r="F200" s="75" t="str">
        <f t="shared" si="37"/>
        <v>79/2024</v>
      </c>
      <c r="G200" s="77">
        <v>79</v>
      </c>
      <c r="H200" s="77">
        <v>2024</v>
      </c>
      <c r="I200" s="75" t="str">
        <f t="shared" si="38"/>
        <v>10.1</v>
      </c>
      <c r="J200" s="31">
        <v>10</v>
      </c>
      <c r="K200" s="31">
        <v>1</v>
      </c>
      <c r="L200" s="31">
        <v>19378769000176</v>
      </c>
      <c r="M200" s="32" t="s">
        <v>300</v>
      </c>
      <c r="N200" s="31">
        <v>3999</v>
      </c>
      <c r="O200" s="32" t="s">
        <v>242</v>
      </c>
      <c r="P200" s="18">
        <v>45769</v>
      </c>
      <c r="Q200" s="31">
        <v>7</v>
      </c>
      <c r="R200" s="33">
        <v>215</v>
      </c>
      <c r="S200" s="33">
        <v>0</v>
      </c>
      <c r="T200" s="33">
        <v>0</v>
      </c>
      <c r="U200" s="72">
        <f t="shared" si="39"/>
        <v>215</v>
      </c>
      <c r="V200" s="18">
        <f>IF(X200&lt;&gt;"Liquidação Cancelada",VLOOKUP(B200,'BASE DE DADOS OPS'!$B$4:$P$9650,10,FALSE),"Liquidação Cancelada")</f>
        <v>45769</v>
      </c>
      <c r="W200" s="35">
        <f t="shared" si="40"/>
        <v>0</v>
      </c>
      <c r="X200" s="31">
        <f>VLOOKUP(A200,'BASE DE DADOS OPS'!$A$4:$P$9650,12,FALSE)</f>
        <v>2466</v>
      </c>
      <c r="Y200" s="4">
        <f>IF(X200&lt;&gt;"Liquidação Cancelada",VLOOKUP(B200,'BASE DE DADOS OPS'!$B$5:$P$9635,12,FALSE),"Liquidação Cancelada")</f>
        <v>215</v>
      </c>
      <c r="Z200" s="4">
        <f>IF(X200&lt;&gt;"Liquidação Cancelada",VLOOKUP(B200,'BASE DE DADOS OPS'!$B$5:$P$9635,14,FALSE),"Liquidação Cancelada")</f>
        <v>2.58</v>
      </c>
      <c r="AA200" s="4">
        <f>IF(X200&lt;&gt;"Liquidação Cancelada",VLOOKUP(B200,'BASE DE DADOS OPS'!$B$5:$P$9635,13,FALSE),"Liquidação Cancelada")</f>
        <v>212.42</v>
      </c>
      <c r="AB200" s="4">
        <f t="shared" si="41"/>
        <v>212.42</v>
      </c>
      <c r="AC200" s="3">
        <f t="shared" si="42"/>
        <v>0</v>
      </c>
      <c r="AD200" s="62"/>
    </row>
    <row r="201" spans="1:30" s="63" customFormat="1" ht="24.95" customHeight="1" x14ac:dyDescent="0.2">
      <c r="A201" s="55" t="str">
        <f t="shared" si="34"/>
        <v>1441|1440011|79|2024|19378769000176|3999|22575</v>
      </c>
      <c r="B201" s="55" t="str">
        <f t="shared" si="35"/>
        <v>1441|1440011|79|2024|2467</v>
      </c>
      <c r="C201" s="61" t="str">
        <f t="shared" si="36"/>
        <v>1440011|2467</v>
      </c>
      <c r="D201" s="31">
        <v>1441</v>
      </c>
      <c r="E201" s="31">
        <v>1440011</v>
      </c>
      <c r="F201" s="75" t="str">
        <f t="shared" si="37"/>
        <v>79/2024</v>
      </c>
      <c r="G201" s="77">
        <v>79</v>
      </c>
      <c r="H201" s="77">
        <v>2024</v>
      </c>
      <c r="I201" s="75" t="str">
        <f t="shared" si="38"/>
        <v>10.1</v>
      </c>
      <c r="J201" s="31">
        <v>10</v>
      </c>
      <c r="K201" s="31">
        <v>1</v>
      </c>
      <c r="L201" s="31">
        <v>19378769000176</v>
      </c>
      <c r="M201" s="32" t="s">
        <v>300</v>
      </c>
      <c r="N201" s="31">
        <v>3999</v>
      </c>
      <c r="O201" s="32" t="s">
        <v>242</v>
      </c>
      <c r="P201" s="18">
        <v>45769</v>
      </c>
      <c r="Q201" s="31">
        <v>8</v>
      </c>
      <c r="R201" s="33">
        <v>22575</v>
      </c>
      <c r="S201" s="33">
        <v>0</v>
      </c>
      <c r="T201" s="33">
        <v>0</v>
      </c>
      <c r="U201" s="72">
        <f t="shared" si="39"/>
        <v>22575</v>
      </c>
      <c r="V201" s="18">
        <f>IF(X201&lt;&gt;"Liquidação Cancelada",VLOOKUP(B201,'BASE DE DADOS OPS'!$B$4:$P$9650,10,FALSE),"Liquidação Cancelada")</f>
        <v>45769</v>
      </c>
      <c r="W201" s="35">
        <f t="shared" si="40"/>
        <v>0</v>
      </c>
      <c r="X201" s="31">
        <f>VLOOKUP(A201,'BASE DE DADOS OPS'!$A$4:$P$9650,12,FALSE)</f>
        <v>2467</v>
      </c>
      <c r="Y201" s="4">
        <f>IF(X201&lt;&gt;"Liquidação Cancelada",VLOOKUP(B201,'BASE DE DADOS OPS'!$B$5:$P$9635,12,FALSE),"Liquidação Cancelada")</f>
        <v>22575</v>
      </c>
      <c r="Z201" s="4">
        <f>IF(X201&lt;&gt;"Liquidação Cancelada",VLOOKUP(B201,'BASE DE DADOS OPS'!$B$5:$P$9635,14,FALSE),"Liquidação Cancelada")</f>
        <v>270.89999999999998</v>
      </c>
      <c r="AA201" s="4">
        <f>IF(X201&lt;&gt;"Liquidação Cancelada",VLOOKUP(B201,'BASE DE DADOS OPS'!$B$5:$P$9635,13,FALSE),"Liquidação Cancelada")</f>
        <v>22304.1</v>
      </c>
      <c r="AB201" s="4">
        <f t="shared" si="41"/>
        <v>22304.1</v>
      </c>
      <c r="AC201" s="3">
        <f t="shared" si="42"/>
        <v>0</v>
      </c>
      <c r="AD201" s="62"/>
    </row>
    <row r="202" spans="1:30" s="63" customFormat="1" ht="24.95" customHeight="1" x14ac:dyDescent="0.2">
      <c r="A202" s="55" t="str">
        <f t="shared" si="34"/>
        <v>1441|1440011|79|2024|19378769000176|3999|860</v>
      </c>
      <c r="B202" s="55" t="str">
        <f t="shared" si="35"/>
        <v>1441|1440011|79|2024|2543</v>
      </c>
      <c r="C202" s="61" t="str">
        <f t="shared" si="36"/>
        <v>1440011|2543</v>
      </c>
      <c r="D202" s="31">
        <v>1441</v>
      </c>
      <c r="E202" s="31">
        <v>1440011</v>
      </c>
      <c r="F202" s="75" t="str">
        <f t="shared" si="37"/>
        <v>79/2024</v>
      </c>
      <c r="G202" s="77">
        <v>79</v>
      </c>
      <c r="H202" s="77">
        <v>2024</v>
      </c>
      <c r="I202" s="75" t="str">
        <f t="shared" si="38"/>
        <v>10.1</v>
      </c>
      <c r="J202" s="31">
        <v>10</v>
      </c>
      <c r="K202" s="31">
        <v>1</v>
      </c>
      <c r="L202" s="31">
        <v>19378769000176</v>
      </c>
      <c r="M202" s="32" t="s">
        <v>300</v>
      </c>
      <c r="N202" s="31">
        <v>3999</v>
      </c>
      <c r="O202" s="32" t="s">
        <v>242</v>
      </c>
      <c r="P202" s="18">
        <v>45776</v>
      </c>
      <c r="Q202" s="31">
        <v>9</v>
      </c>
      <c r="R202" s="33">
        <v>860</v>
      </c>
      <c r="S202" s="33">
        <v>0</v>
      </c>
      <c r="T202" s="33">
        <v>0</v>
      </c>
      <c r="U202" s="72">
        <f t="shared" si="39"/>
        <v>860</v>
      </c>
      <c r="V202" s="18">
        <f>IF(X202&lt;&gt;"Liquidação Cancelada",VLOOKUP(B202,'BASE DE DADOS OPS'!$B$4:$P$9650,10,FALSE),"Liquidação Cancelada")</f>
        <v>45776</v>
      </c>
      <c r="W202" s="35">
        <f t="shared" si="40"/>
        <v>0</v>
      </c>
      <c r="X202" s="31">
        <f>VLOOKUP(A202,'BASE DE DADOS OPS'!$A$4:$P$9650,12,FALSE)</f>
        <v>2543</v>
      </c>
      <c r="Y202" s="4">
        <f>IF(X202&lt;&gt;"Liquidação Cancelada",VLOOKUP(B202,'BASE DE DADOS OPS'!$B$5:$P$9635,12,FALSE),"Liquidação Cancelada")</f>
        <v>860</v>
      </c>
      <c r="Z202" s="4">
        <f>IF(X202&lt;&gt;"Liquidação Cancelada",VLOOKUP(B202,'BASE DE DADOS OPS'!$B$5:$P$9635,14,FALSE),"Liquidação Cancelada")</f>
        <v>10.32</v>
      </c>
      <c r="AA202" s="4">
        <f>IF(X202&lt;&gt;"Liquidação Cancelada",VLOOKUP(B202,'BASE DE DADOS OPS'!$B$5:$P$9635,13,FALSE),"Liquidação Cancelada")</f>
        <v>849.68</v>
      </c>
      <c r="AB202" s="4">
        <f t="shared" si="41"/>
        <v>849.68</v>
      </c>
      <c r="AC202" s="3">
        <f t="shared" si="42"/>
        <v>0</v>
      </c>
      <c r="AD202" s="62"/>
    </row>
    <row r="203" spans="1:30" s="63" customFormat="1" ht="24.95" customHeight="1" x14ac:dyDescent="0.2">
      <c r="A203" s="55" t="str">
        <f t="shared" si="34"/>
        <v>1441|1440011|79|2024|19378769000176|3999|215</v>
      </c>
      <c r="B203" s="55" t="str">
        <f t="shared" si="35"/>
        <v>1441|1440011|79|2024|2541</v>
      </c>
      <c r="C203" s="61" t="str">
        <f t="shared" si="36"/>
        <v>1440011|2541</v>
      </c>
      <c r="D203" s="31">
        <v>1441</v>
      </c>
      <c r="E203" s="31">
        <v>1440011</v>
      </c>
      <c r="F203" s="75" t="str">
        <f t="shared" si="37"/>
        <v>79/2024</v>
      </c>
      <c r="G203" s="77">
        <v>79</v>
      </c>
      <c r="H203" s="77">
        <v>2024</v>
      </c>
      <c r="I203" s="75" t="str">
        <f t="shared" si="38"/>
        <v>10.1</v>
      </c>
      <c r="J203" s="31">
        <v>10</v>
      </c>
      <c r="K203" s="31">
        <v>1</v>
      </c>
      <c r="L203" s="31">
        <v>19378769000176</v>
      </c>
      <c r="M203" s="32" t="s">
        <v>300</v>
      </c>
      <c r="N203" s="31">
        <v>3999</v>
      </c>
      <c r="O203" s="32" t="s">
        <v>242</v>
      </c>
      <c r="P203" s="18">
        <v>45776</v>
      </c>
      <c r="Q203" s="31">
        <v>10</v>
      </c>
      <c r="R203" s="33">
        <v>215</v>
      </c>
      <c r="S203" s="33">
        <v>0</v>
      </c>
      <c r="T203" s="33">
        <v>0</v>
      </c>
      <c r="U203" s="72">
        <f t="shared" si="39"/>
        <v>215</v>
      </c>
      <c r="V203" s="18">
        <f>IF(X203&lt;&gt;"Liquidação Cancelada",VLOOKUP(B203,'BASE DE DADOS OPS'!$B$4:$P$9650,10,FALSE),"Liquidação Cancelada")</f>
        <v>45776</v>
      </c>
      <c r="W203" s="35">
        <f t="shared" si="40"/>
        <v>0</v>
      </c>
      <c r="X203" s="31">
        <v>2541</v>
      </c>
      <c r="Y203" s="4">
        <f>IF(X203&lt;&gt;"Liquidação Cancelada",VLOOKUP(B203,'BASE DE DADOS OPS'!$B$5:$P$9635,12,FALSE),"Liquidação Cancelada")</f>
        <v>215</v>
      </c>
      <c r="Z203" s="4">
        <f>IF(X203&lt;&gt;"Liquidação Cancelada",VLOOKUP(B203,'BASE DE DADOS OPS'!$B$5:$P$9635,14,FALSE),"Liquidação Cancelada")</f>
        <v>2.58</v>
      </c>
      <c r="AA203" s="4">
        <f>IF(X203&lt;&gt;"Liquidação Cancelada",VLOOKUP(B203,'BASE DE DADOS OPS'!$B$5:$P$9635,13,FALSE),"Liquidação Cancelada")</f>
        <v>212.42</v>
      </c>
      <c r="AB203" s="4">
        <f t="shared" si="41"/>
        <v>212.42</v>
      </c>
      <c r="AC203" s="3">
        <f t="shared" si="42"/>
        <v>0</v>
      </c>
      <c r="AD203" s="62"/>
    </row>
    <row r="204" spans="1:30" s="63" customFormat="1" ht="24.95" customHeight="1" x14ac:dyDescent="0.2">
      <c r="A204" s="55" t="str">
        <f t="shared" si="34"/>
        <v>1441|1440011|79|2024|19378769000176|3999|6020</v>
      </c>
      <c r="B204" s="55" t="str">
        <f t="shared" si="35"/>
        <v>1441|1440011|79|2024|2542</v>
      </c>
      <c r="C204" s="61" t="str">
        <f t="shared" si="36"/>
        <v>1440011|2542</v>
      </c>
      <c r="D204" s="31">
        <v>1441</v>
      </c>
      <c r="E204" s="31">
        <v>1440011</v>
      </c>
      <c r="F204" s="75" t="str">
        <f t="shared" si="37"/>
        <v>79/2024</v>
      </c>
      <c r="G204" s="77">
        <v>79</v>
      </c>
      <c r="H204" s="77">
        <v>2024</v>
      </c>
      <c r="I204" s="75" t="str">
        <f t="shared" si="38"/>
        <v>10.1</v>
      </c>
      <c r="J204" s="31">
        <v>10</v>
      </c>
      <c r="K204" s="31">
        <v>1</v>
      </c>
      <c r="L204" s="31">
        <v>19378769000176</v>
      </c>
      <c r="M204" s="32" t="s">
        <v>300</v>
      </c>
      <c r="N204" s="31">
        <v>3999</v>
      </c>
      <c r="O204" s="32" t="s">
        <v>242</v>
      </c>
      <c r="P204" s="18">
        <v>45776</v>
      </c>
      <c r="Q204" s="31">
        <v>11</v>
      </c>
      <c r="R204" s="33">
        <v>6020</v>
      </c>
      <c r="S204" s="33">
        <v>0</v>
      </c>
      <c r="T204" s="33">
        <v>0</v>
      </c>
      <c r="U204" s="72">
        <f t="shared" si="39"/>
        <v>6020</v>
      </c>
      <c r="V204" s="18">
        <f>IF(X204&lt;&gt;"Liquidação Cancelada",VLOOKUP(B204,'BASE DE DADOS OPS'!$B$4:$P$9650,10,FALSE),"Liquidação Cancelada")</f>
        <v>45776</v>
      </c>
      <c r="W204" s="35">
        <f t="shared" si="40"/>
        <v>0</v>
      </c>
      <c r="X204" s="31">
        <f>VLOOKUP(A204,'BASE DE DADOS OPS'!$A$4:$P$9650,12,FALSE)</f>
        <v>2542</v>
      </c>
      <c r="Y204" s="4">
        <f>IF(X204&lt;&gt;"Liquidação Cancelada",VLOOKUP(B204,'BASE DE DADOS OPS'!$B$5:$P$9635,12,FALSE),"Liquidação Cancelada")</f>
        <v>6020</v>
      </c>
      <c r="Z204" s="4">
        <f>IF(X204&lt;&gt;"Liquidação Cancelada",VLOOKUP(B204,'BASE DE DADOS OPS'!$B$5:$P$9635,14,FALSE),"Liquidação Cancelada")</f>
        <v>72.239999999999995</v>
      </c>
      <c r="AA204" s="4">
        <f>IF(X204&lt;&gt;"Liquidação Cancelada",VLOOKUP(B204,'BASE DE DADOS OPS'!$B$5:$P$9635,13,FALSE),"Liquidação Cancelada")</f>
        <v>5947.76</v>
      </c>
      <c r="AB204" s="4">
        <f t="shared" si="41"/>
        <v>5947.76</v>
      </c>
      <c r="AC204" s="3">
        <f t="shared" si="42"/>
        <v>0</v>
      </c>
      <c r="AD204" s="62"/>
    </row>
    <row r="205" spans="1:30" s="63" customFormat="1" ht="24.95" customHeight="1" x14ac:dyDescent="0.2">
      <c r="A205" s="55" t="str">
        <f t="shared" si="34"/>
        <v>1441|1440011|280|2024|11568355000106|3904|1904</v>
      </c>
      <c r="B205" s="55" t="str">
        <f t="shared" si="35"/>
        <v>1441|1440011|280|2024|1929</v>
      </c>
      <c r="C205" s="61" t="str">
        <f t="shared" si="36"/>
        <v>1440011|1929</v>
      </c>
      <c r="D205" s="31">
        <v>1441</v>
      </c>
      <c r="E205" s="31">
        <v>1440011</v>
      </c>
      <c r="F205" s="75" t="str">
        <f t="shared" si="37"/>
        <v>280/2024</v>
      </c>
      <c r="G205" s="77">
        <v>280</v>
      </c>
      <c r="H205" s="77">
        <v>2024</v>
      </c>
      <c r="I205" s="75" t="str">
        <f t="shared" si="38"/>
        <v>10.1</v>
      </c>
      <c r="J205" s="31">
        <v>10</v>
      </c>
      <c r="K205" s="31">
        <v>1</v>
      </c>
      <c r="L205" s="31">
        <v>11568355000106</v>
      </c>
      <c r="M205" s="32" t="s">
        <v>253</v>
      </c>
      <c r="N205" s="31">
        <v>3904</v>
      </c>
      <c r="O205" s="32" t="s">
        <v>254</v>
      </c>
      <c r="P205" s="18">
        <v>45749</v>
      </c>
      <c r="Q205" s="31">
        <v>1</v>
      </c>
      <c r="R205" s="33">
        <v>1904</v>
      </c>
      <c r="S205" s="33">
        <v>0</v>
      </c>
      <c r="T205" s="33">
        <v>0</v>
      </c>
      <c r="U205" s="72">
        <f t="shared" si="39"/>
        <v>1904</v>
      </c>
      <c r="V205" s="18">
        <f>IF(X205&lt;&gt;"Liquidação Cancelada",VLOOKUP(B205,'BASE DE DADOS OPS'!$B$4:$P$9650,10,FALSE),"Liquidação Cancelada")</f>
        <v>45750</v>
      </c>
      <c r="W205" s="35">
        <f t="shared" si="40"/>
        <v>1</v>
      </c>
      <c r="X205" s="31">
        <f>VLOOKUP(A205,'BASE DE DADOS OPS'!$A$4:$P$9650,12,FALSE)</f>
        <v>1929</v>
      </c>
      <c r="Y205" s="4">
        <f>IF(X205&lt;&gt;"Liquidação Cancelada",VLOOKUP(B205,'BASE DE DADOS OPS'!$B$5:$P$9635,12,FALSE),"Liquidação Cancelada")</f>
        <v>1904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1904</v>
      </c>
      <c r="AB205" s="4">
        <f t="shared" si="41"/>
        <v>1904</v>
      </c>
      <c r="AC205" s="3">
        <f t="shared" si="42"/>
        <v>0</v>
      </c>
      <c r="AD205" s="62"/>
    </row>
    <row r="206" spans="1:30" s="63" customFormat="1" ht="24.95" customHeight="1" x14ac:dyDescent="0.2">
      <c r="A206" s="55" t="str">
        <f t="shared" si="34"/>
        <v>1441|1440011|280|2024|11568355000106|3904|2479,54</v>
      </c>
      <c r="B206" s="55" t="str">
        <f t="shared" si="35"/>
        <v>1441|1440011|280|2024|1930</v>
      </c>
      <c r="C206" s="61" t="str">
        <f t="shared" si="36"/>
        <v>1440011|1930</v>
      </c>
      <c r="D206" s="31">
        <v>1441</v>
      </c>
      <c r="E206" s="31">
        <v>1440011</v>
      </c>
      <c r="F206" s="75" t="str">
        <f t="shared" si="37"/>
        <v>280/2024</v>
      </c>
      <c r="G206" s="77">
        <v>280</v>
      </c>
      <c r="H206" s="77">
        <v>2024</v>
      </c>
      <c r="I206" s="75" t="str">
        <f t="shared" si="38"/>
        <v>10.1</v>
      </c>
      <c r="J206" s="31">
        <v>10</v>
      </c>
      <c r="K206" s="31">
        <v>1</v>
      </c>
      <c r="L206" s="31">
        <v>11568355000106</v>
      </c>
      <c r="M206" s="32" t="s">
        <v>253</v>
      </c>
      <c r="N206" s="31">
        <v>3904</v>
      </c>
      <c r="O206" s="32" t="s">
        <v>254</v>
      </c>
      <c r="P206" s="18">
        <v>45749</v>
      </c>
      <c r="Q206" s="31">
        <v>2</v>
      </c>
      <c r="R206" s="33">
        <v>2479.54</v>
      </c>
      <c r="S206" s="33">
        <v>0</v>
      </c>
      <c r="T206" s="33">
        <v>0</v>
      </c>
      <c r="U206" s="72">
        <f t="shared" si="39"/>
        <v>2479.54</v>
      </c>
      <c r="V206" s="18">
        <f>IF(X206&lt;&gt;"Liquidação Cancelada",VLOOKUP(B206,'BASE DE DADOS OPS'!$B$4:$P$9650,10,FALSE),"Liquidação Cancelada")</f>
        <v>45750</v>
      </c>
      <c r="W206" s="35">
        <f t="shared" si="40"/>
        <v>1</v>
      </c>
      <c r="X206" s="31">
        <f>VLOOKUP(A206,'BASE DE DADOS OPS'!$A$4:$P$9650,12,FALSE)</f>
        <v>1930</v>
      </c>
      <c r="Y206" s="4">
        <f>IF(X206&lt;&gt;"Liquidação Cancelada",VLOOKUP(B206,'BASE DE DADOS OPS'!$B$5:$P$9635,12,FALSE),"Liquidação Cancelada")</f>
        <v>2479.54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2479.54</v>
      </c>
      <c r="AB206" s="4">
        <f t="shared" si="41"/>
        <v>2479.54</v>
      </c>
      <c r="AC206" s="3">
        <f t="shared" si="42"/>
        <v>0</v>
      </c>
      <c r="AD206" s="62"/>
    </row>
    <row r="207" spans="1:30" ht="24.95" customHeight="1" x14ac:dyDescent="0.2">
      <c r="A207" s="55" t="str">
        <f t="shared" si="34"/>
        <v>1441|1440011|280|2024|11568355000106|3904|425,18</v>
      </c>
      <c r="B207" s="55" t="str">
        <f t="shared" si="35"/>
        <v>1441|1440011|280|2024|1931</v>
      </c>
      <c r="C207" s="61" t="str">
        <f t="shared" si="36"/>
        <v>1440011|1931</v>
      </c>
      <c r="D207" s="31">
        <v>1441</v>
      </c>
      <c r="E207" s="31">
        <v>1440011</v>
      </c>
      <c r="F207" s="75" t="str">
        <f t="shared" si="37"/>
        <v>280/2024</v>
      </c>
      <c r="G207" s="77">
        <v>280</v>
      </c>
      <c r="H207" s="77">
        <v>2024</v>
      </c>
      <c r="I207" s="75" t="str">
        <f t="shared" si="38"/>
        <v>10.1</v>
      </c>
      <c r="J207" s="31">
        <v>10</v>
      </c>
      <c r="K207" s="31">
        <v>1</v>
      </c>
      <c r="L207" s="31">
        <v>11568355000106</v>
      </c>
      <c r="M207" s="32" t="s">
        <v>253</v>
      </c>
      <c r="N207" s="31">
        <v>3904</v>
      </c>
      <c r="O207" s="32" t="s">
        <v>254</v>
      </c>
      <c r="P207" s="18">
        <v>45749</v>
      </c>
      <c r="Q207" s="31">
        <v>3</v>
      </c>
      <c r="R207" s="33">
        <v>425.18</v>
      </c>
      <c r="S207" s="33">
        <v>0</v>
      </c>
      <c r="T207" s="33">
        <v>0</v>
      </c>
      <c r="U207" s="72">
        <f t="shared" si="39"/>
        <v>425.18</v>
      </c>
      <c r="V207" s="18">
        <f>IF(X207&lt;&gt;"Liquidação Cancelada",VLOOKUP(B207,'BASE DE DADOS OPS'!$B$4:$P$9650,10,FALSE),"Liquidação Cancelada")</f>
        <v>45750</v>
      </c>
      <c r="W207" s="35">
        <f t="shared" si="40"/>
        <v>1</v>
      </c>
      <c r="X207" s="31">
        <f>VLOOKUP(A207,'BASE DE DADOS OPS'!$A$4:$P$9650,12,FALSE)</f>
        <v>1931</v>
      </c>
      <c r="Y207" s="4">
        <f>IF(X207&lt;&gt;"Liquidação Cancelada",VLOOKUP(B207,'BASE DE DADOS OPS'!$B$5:$P$9635,12,FALSE),"Liquidação Cancelada")</f>
        <v>425.18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425.18</v>
      </c>
      <c r="AB207" s="4">
        <f t="shared" si="41"/>
        <v>425.18</v>
      </c>
      <c r="AC207" s="3">
        <f t="shared" si="42"/>
        <v>0</v>
      </c>
      <c r="AD207" s="62"/>
    </row>
    <row r="208" spans="1:30" ht="24.95" customHeight="1" x14ac:dyDescent="0.2">
      <c r="A208" s="55" t="str">
        <f t="shared" si="34"/>
        <v>1441|1440011|280|2024|11568355000106|3904|3145,94</v>
      </c>
      <c r="B208" s="55" t="str">
        <f t="shared" si="35"/>
        <v>1441|1440011|280|2024|2182</v>
      </c>
      <c r="C208" s="61" t="str">
        <f t="shared" si="36"/>
        <v>1440011|2182</v>
      </c>
      <c r="D208" s="31">
        <v>1441</v>
      </c>
      <c r="E208" s="31">
        <v>1440011</v>
      </c>
      <c r="F208" s="75" t="str">
        <f t="shared" si="37"/>
        <v>280/2024</v>
      </c>
      <c r="G208" s="77">
        <v>280</v>
      </c>
      <c r="H208" s="77">
        <v>2024</v>
      </c>
      <c r="I208" s="75" t="str">
        <f t="shared" si="38"/>
        <v>10.1</v>
      </c>
      <c r="J208" s="31">
        <v>10</v>
      </c>
      <c r="K208" s="31">
        <v>1</v>
      </c>
      <c r="L208" s="31">
        <v>11568355000106</v>
      </c>
      <c r="M208" s="32" t="s">
        <v>253</v>
      </c>
      <c r="N208" s="31">
        <v>3904</v>
      </c>
      <c r="O208" s="32" t="s">
        <v>254</v>
      </c>
      <c r="P208" s="18">
        <v>45754</v>
      </c>
      <c r="Q208" s="31">
        <v>4</v>
      </c>
      <c r="R208" s="33">
        <v>3145.94</v>
      </c>
      <c r="S208" s="33">
        <v>0</v>
      </c>
      <c r="T208" s="33">
        <v>0</v>
      </c>
      <c r="U208" s="72">
        <f t="shared" si="39"/>
        <v>3145.94</v>
      </c>
      <c r="V208" s="18">
        <f>IF(X208&lt;&gt;"Liquidação Cancelada",VLOOKUP(B208,'BASE DE DADOS OPS'!$B$4:$P$9650,10,FALSE),"Liquidação Cancelada")</f>
        <v>45755</v>
      </c>
      <c r="W208" s="35">
        <f t="shared" si="40"/>
        <v>1</v>
      </c>
      <c r="X208" s="31">
        <f>VLOOKUP(A208,'BASE DE DADOS OPS'!$A$4:$P$9650,12,FALSE)</f>
        <v>2182</v>
      </c>
      <c r="Y208" s="4">
        <f>IF(X208&lt;&gt;"Liquidação Cancelada",VLOOKUP(B208,'BASE DE DADOS OPS'!$B$5:$P$9635,12,FALSE),"Liquidação Cancelada")</f>
        <v>3145.94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3145.94</v>
      </c>
      <c r="AB208" s="4">
        <f t="shared" si="41"/>
        <v>3145.94</v>
      </c>
      <c r="AC208" s="3">
        <f t="shared" si="42"/>
        <v>0</v>
      </c>
      <c r="AD208" s="62"/>
    </row>
    <row r="209" spans="1:30" ht="24.95" customHeight="1" x14ac:dyDescent="0.2">
      <c r="A209" s="55" t="str">
        <f t="shared" si="34"/>
        <v>1441|1440011|280|2024|11568355000106|3904|6045,34</v>
      </c>
      <c r="B209" s="55" t="str">
        <f t="shared" si="35"/>
        <v>1441|1440011|280|2024|2544</v>
      </c>
      <c r="C209" s="61" t="str">
        <f t="shared" si="36"/>
        <v>1440011|2544</v>
      </c>
      <c r="D209" s="31">
        <v>1441</v>
      </c>
      <c r="E209" s="31">
        <v>1440011</v>
      </c>
      <c r="F209" s="75" t="str">
        <f t="shared" si="37"/>
        <v>280/2024</v>
      </c>
      <c r="G209" s="77">
        <v>280</v>
      </c>
      <c r="H209" s="77">
        <v>2024</v>
      </c>
      <c r="I209" s="75" t="str">
        <f t="shared" si="38"/>
        <v>10.1</v>
      </c>
      <c r="J209" s="31">
        <v>10</v>
      </c>
      <c r="K209" s="31">
        <v>1</v>
      </c>
      <c r="L209" s="31">
        <v>11568355000106</v>
      </c>
      <c r="M209" s="32" t="s">
        <v>253</v>
      </c>
      <c r="N209" s="31">
        <v>3904</v>
      </c>
      <c r="O209" s="32" t="s">
        <v>254</v>
      </c>
      <c r="P209" s="18">
        <v>45772</v>
      </c>
      <c r="Q209" s="31">
        <v>5</v>
      </c>
      <c r="R209" s="33">
        <v>6045.34</v>
      </c>
      <c r="S209" s="33">
        <v>0</v>
      </c>
      <c r="T209" s="33">
        <v>0</v>
      </c>
      <c r="U209" s="72">
        <f t="shared" si="39"/>
        <v>6045.34</v>
      </c>
      <c r="V209" s="18">
        <f>IF(X209&lt;&gt;"Liquidação Cancelada",VLOOKUP(B209,'BASE DE DADOS OPS'!$B$4:$P$9650,10,FALSE),"Liquidação Cancelada")</f>
        <v>45776</v>
      </c>
      <c r="W209" s="35">
        <f t="shared" si="40"/>
        <v>2</v>
      </c>
      <c r="X209" s="31">
        <f>VLOOKUP(A209,'BASE DE DADOS OPS'!$A$4:$P$9650,12,FALSE)</f>
        <v>2544</v>
      </c>
      <c r="Y209" s="4">
        <f>IF(X209&lt;&gt;"Liquidação Cancelada",VLOOKUP(B209,'BASE DE DADOS OPS'!$B$5:$P$9635,12,FALSE),"Liquidação Cancelada")</f>
        <v>6045.34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6045.34</v>
      </c>
      <c r="AB209" s="4">
        <f t="shared" si="41"/>
        <v>6045.34</v>
      </c>
      <c r="AC209" s="3">
        <f t="shared" si="42"/>
        <v>0</v>
      </c>
      <c r="AD209" s="62"/>
    </row>
    <row r="210" spans="1:30" ht="24.95" customHeight="1" x14ac:dyDescent="0.2">
      <c r="A210" s="55" t="str">
        <f t="shared" si="34"/>
        <v>1441|1440011|288|2024|81243735000148|4002|1140,48</v>
      </c>
      <c r="B210" s="55" t="str">
        <f t="shared" si="35"/>
        <v>1441|1440011|288|2024|2468</v>
      </c>
      <c r="C210" s="61" t="str">
        <f t="shared" si="36"/>
        <v>1440011|2468</v>
      </c>
      <c r="D210" s="31">
        <v>1441</v>
      </c>
      <c r="E210" s="31">
        <v>1440011</v>
      </c>
      <c r="F210" s="75" t="str">
        <f t="shared" si="37"/>
        <v>288/2024</v>
      </c>
      <c r="G210" s="77">
        <v>288</v>
      </c>
      <c r="H210" s="77">
        <v>2024</v>
      </c>
      <c r="I210" s="75" t="str">
        <f t="shared" si="38"/>
        <v>10.1</v>
      </c>
      <c r="J210" s="31">
        <v>10</v>
      </c>
      <c r="K210" s="31">
        <v>1</v>
      </c>
      <c r="L210" s="31">
        <v>81243735000148</v>
      </c>
      <c r="M210" s="32" t="s">
        <v>256</v>
      </c>
      <c r="N210" s="31">
        <v>4002</v>
      </c>
      <c r="O210" s="32" t="s">
        <v>246</v>
      </c>
      <c r="P210" s="18">
        <v>45769</v>
      </c>
      <c r="Q210" s="31">
        <v>2</v>
      </c>
      <c r="R210" s="33">
        <v>1140.48</v>
      </c>
      <c r="S210" s="33">
        <v>0</v>
      </c>
      <c r="T210" s="33">
        <v>0</v>
      </c>
      <c r="U210" s="72">
        <f t="shared" si="39"/>
        <v>1140.48</v>
      </c>
      <c r="V210" s="18">
        <f>IF(X210&lt;&gt;"Liquidação Cancelada",VLOOKUP(B210,'BASE DE DADOS OPS'!$B$4:$P$9650,10,FALSE),"Liquidação Cancelada")</f>
        <v>45769</v>
      </c>
      <c r="W210" s="35">
        <f t="shared" si="40"/>
        <v>0</v>
      </c>
      <c r="X210" s="31">
        <f>VLOOKUP(A210,'BASE DE DADOS OPS'!$A$4:$P$9650,12,FALSE)</f>
        <v>2468</v>
      </c>
      <c r="Y210" s="4">
        <f>IF(X210&lt;&gt;"Liquidação Cancelada",VLOOKUP(B210,'BASE DE DADOS OPS'!$B$5:$P$9635,12,FALSE),"Liquidação Cancelada")</f>
        <v>1140.48</v>
      </c>
      <c r="Z210" s="4">
        <f>IF(X210&lt;&gt;"Liquidação Cancelada",VLOOKUP(B210,'BASE DE DADOS OPS'!$B$5:$P$9635,14,FALSE),"Liquidação Cancelada")</f>
        <v>54.74</v>
      </c>
      <c r="AA210" s="4">
        <f>IF(X210&lt;&gt;"Liquidação Cancelada",VLOOKUP(B210,'BASE DE DADOS OPS'!$B$5:$P$9635,13,FALSE),"Liquidação Cancelada")</f>
        <v>1085.74</v>
      </c>
      <c r="AB210" s="4">
        <f t="shared" si="41"/>
        <v>1085.74</v>
      </c>
      <c r="AC210" s="3">
        <f t="shared" si="42"/>
        <v>0</v>
      </c>
      <c r="AD210" s="62"/>
    </row>
    <row r="211" spans="1:30" ht="24.95" customHeight="1" x14ac:dyDescent="0.2">
      <c r="A211" s="55" t="str">
        <f t="shared" si="34"/>
        <v>1441|1440011|334|2024|11568355000106|3904|1004,4</v>
      </c>
      <c r="B211" s="55" t="str">
        <f t="shared" si="35"/>
        <v>1441|1440011|334|2024|1927</v>
      </c>
      <c r="C211" s="61" t="str">
        <f t="shared" si="36"/>
        <v>1440011|1927</v>
      </c>
      <c r="D211" s="31">
        <v>1441</v>
      </c>
      <c r="E211" s="31">
        <v>1440011</v>
      </c>
      <c r="F211" s="75" t="str">
        <f t="shared" si="37"/>
        <v>334/2024</v>
      </c>
      <c r="G211" s="77">
        <v>334</v>
      </c>
      <c r="H211" s="77">
        <v>2024</v>
      </c>
      <c r="I211" s="75" t="str">
        <f t="shared" si="38"/>
        <v>10.1</v>
      </c>
      <c r="J211" s="31">
        <v>10</v>
      </c>
      <c r="K211" s="31">
        <v>1</v>
      </c>
      <c r="L211" s="31">
        <v>11568355000106</v>
      </c>
      <c r="M211" s="32" t="s">
        <v>253</v>
      </c>
      <c r="N211" s="31">
        <v>3904</v>
      </c>
      <c r="O211" s="32" t="s">
        <v>254</v>
      </c>
      <c r="P211" s="18">
        <v>45749</v>
      </c>
      <c r="Q211" s="31">
        <v>1</v>
      </c>
      <c r="R211" s="33">
        <v>1004.4</v>
      </c>
      <c r="S211" s="33">
        <v>0</v>
      </c>
      <c r="T211" s="33">
        <v>0</v>
      </c>
      <c r="U211" s="72">
        <f t="shared" si="39"/>
        <v>1004.4</v>
      </c>
      <c r="V211" s="18">
        <f>IF(X211&lt;&gt;"Liquidação Cancelada",VLOOKUP(B211,'BASE DE DADOS OPS'!$B$4:$P$9650,10,FALSE),"Liquidação Cancelada")</f>
        <v>45750</v>
      </c>
      <c r="W211" s="35">
        <f t="shared" si="40"/>
        <v>1</v>
      </c>
      <c r="X211" s="31">
        <f>VLOOKUP(A211,'BASE DE DADOS OPS'!$A$4:$P$9650,12,FALSE)</f>
        <v>1927</v>
      </c>
      <c r="Y211" s="4">
        <f>IF(X211&lt;&gt;"Liquidação Cancelada",VLOOKUP(B211,'BASE DE DADOS OPS'!$B$5:$P$9635,12,FALSE),"Liquidação Cancelada")</f>
        <v>1004.4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1004.4</v>
      </c>
      <c r="AB211" s="4">
        <f t="shared" si="41"/>
        <v>1004.4</v>
      </c>
      <c r="AC211" s="3">
        <f t="shared" si="42"/>
        <v>0</v>
      </c>
      <c r="AD211" s="62"/>
    </row>
    <row r="212" spans="1:30" ht="24.95" customHeight="1" x14ac:dyDescent="0.2">
      <c r="A212" s="55" t="str">
        <f t="shared" si="34"/>
        <v>1441|1440011|334|2024|11568355000106|3904|516,15</v>
      </c>
      <c r="B212" s="55" t="str">
        <f t="shared" si="35"/>
        <v>1441|1440011|334|2024|1928</v>
      </c>
      <c r="C212" s="61" t="str">
        <f t="shared" si="36"/>
        <v>1440011|1928</v>
      </c>
      <c r="D212" s="31">
        <v>1441</v>
      </c>
      <c r="E212" s="31">
        <v>1440011</v>
      </c>
      <c r="F212" s="75" t="str">
        <f t="shared" si="37"/>
        <v>334/2024</v>
      </c>
      <c r="G212" s="77">
        <v>334</v>
      </c>
      <c r="H212" s="77">
        <v>2024</v>
      </c>
      <c r="I212" s="75" t="str">
        <f t="shared" si="38"/>
        <v>10.1</v>
      </c>
      <c r="J212" s="31">
        <v>10</v>
      </c>
      <c r="K212" s="31">
        <v>1</v>
      </c>
      <c r="L212" s="31">
        <v>11568355000106</v>
      </c>
      <c r="M212" s="32" t="s">
        <v>253</v>
      </c>
      <c r="N212" s="31">
        <v>3904</v>
      </c>
      <c r="O212" s="32" t="s">
        <v>254</v>
      </c>
      <c r="P212" s="18">
        <v>45750</v>
      </c>
      <c r="Q212" s="31">
        <v>2</v>
      </c>
      <c r="R212" s="33">
        <v>516.15</v>
      </c>
      <c r="S212" s="33">
        <v>0</v>
      </c>
      <c r="T212" s="33">
        <v>0</v>
      </c>
      <c r="U212" s="72">
        <f t="shared" si="39"/>
        <v>516.15</v>
      </c>
      <c r="V212" s="18">
        <f>IF(X212&lt;&gt;"Liquidação Cancelada",VLOOKUP(B212,'BASE DE DADOS OPS'!$B$4:$P$9650,10,FALSE),"Liquidação Cancelada")</f>
        <v>45750</v>
      </c>
      <c r="W212" s="35">
        <f t="shared" si="40"/>
        <v>0</v>
      </c>
      <c r="X212" s="31">
        <f>VLOOKUP(A212,'BASE DE DADOS OPS'!$A$4:$P$9650,12,FALSE)</f>
        <v>1928</v>
      </c>
      <c r="Y212" s="4">
        <f>IF(X212&lt;&gt;"Liquidação Cancelada",VLOOKUP(B212,'BASE DE DADOS OPS'!$B$5:$P$9635,12,FALSE),"Liquidação Cancelada")</f>
        <v>516.15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516.15</v>
      </c>
      <c r="AB212" s="4">
        <f t="shared" si="41"/>
        <v>516.15</v>
      </c>
      <c r="AC212" s="3">
        <f t="shared" si="42"/>
        <v>0</v>
      </c>
      <c r="AD212" s="62"/>
    </row>
    <row r="213" spans="1:30" ht="24.95" customHeight="1" x14ac:dyDescent="0.2">
      <c r="A213" s="55" t="str">
        <f t="shared" si="34"/>
        <v>1441|1440011|400|2024|11568355000106|3904|10210,12</v>
      </c>
      <c r="B213" s="55" t="str">
        <f t="shared" si="35"/>
        <v>1441|1440011|400|2024|2631</v>
      </c>
      <c r="C213" s="61" t="str">
        <f t="shared" si="36"/>
        <v>1440011|2631</v>
      </c>
      <c r="D213" s="31">
        <v>1441</v>
      </c>
      <c r="E213" s="31">
        <v>1440011</v>
      </c>
      <c r="F213" s="75" t="str">
        <f t="shared" si="37"/>
        <v>400/2024</v>
      </c>
      <c r="G213" s="77">
        <v>400</v>
      </c>
      <c r="H213" s="77">
        <v>2024</v>
      </c>
      <c r="I213" s="75" t="str">
        <f t="shared" si="38"/>
        <v>10.1</v>
      </c>
      <c r="J213" s="31">
        <v>10</v>
      </c>
      <c r="K213" s="31">
        <v>1</v>
      </c>
      <c r="L213" s="31">
        <v>11568355000106</v>
      </c>
      <c r="M213" s="32" t="s">
        <v>253</v>
      </c>
      <c r="N213" s="31">
        <v>3904</v>
      </c>
      <c r="O213" s="32" t="s">
        <v>254</v>
      </c>
      <c r="P213" s="18">
        <v>45777</v>
      </c>
      <c r="Q213" s="31">
        <v>6</v>
      </c>
      <c r="R213" s="33">
        <v>10210.120000000001</v>
      </c>
      <c r="S213" s="33">
        <v>0</v>
      </c>
      <c r="T213" s="33">
        <v>0</v>
      </c>
      <c r="U213" s="72">
        <f t="shared" si="39"/>
        <v>10210.120000000001</v>
      </c>
      <c r="V213" s="18">
        <f>IF(X213&lt;&gt;"Liquidação Cancelada",VLOOKUP(B213,'BASE DE DADOS OPS'!$B$4:$P$9650,10,FALSE),"Liquidação Cancelada")</f>
        <v>45782</v>
      </c>
      <c r="W213" s="35">
        <f t="shared" si="40"/>
        <v>3</v>
      </c>
      <c r="X213" s="31">
        <f>VLOOKUP(A213,'BASE DE DADOS OPS'!$A$4:$P$9650,12,FALSE)</f>
        <v>2631</v>
      </c>
      <c r="Y213" s="4">
        <f>IF(X213&lt;&gt;"Liquidação Cancelada",VLOOKUP(B213,'BASE DE DADOS OPS'!$B$5:$P$9635,12,FALSE),"Liquidação Cancelada")</f>
        <v>10210.120000000001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10210.120000000001</v>
      </c>
      <c r="AB213" s="4">
        <f t="shared" si="41"/>
        <v>10210.120000000001</v>
      </c>
      <c r="AC213" s="3">
        <f t="shared" si="42"/>
        <v>0</v>
      </c>
      <c r="AD213" s="62"/>
    </row>
    <row r="214" spans="1:30" ht="24.95" customHeight="1" x14ac:dyDescent="0.2">
      <c r="A214" s="55" t="str">
        <f t="shared" si="34"/>
        <v>||||||0</v>
      </c>
      <c r="B214" s="55" t="str">
        <f t="shared" si="35"/>
        <v>||||0</v>
      </c>
      <c r="C214" s="61" t="str">
        <f t="shared" si="36"/>
        <v>|0</v>
      </c>
      <c r="D214" s="31"/>
      <c r="E214" s="31"/>
      <c r="F214" s="75" t="str">
        <f t="shared" si="37"/>
        <v>/</v>
      </c>
      <c r="G214" s="31"/>
      <c r="H214" s="31"/>
      <c r="I214" s="75" t="str">
        <f t="shared" si="38"/>
        <v>.</v>
      </c>
      <c r="J214" s="31"/>
      <c r="K214" s="31"/>
      <c r="L214" s="31"/>
      <c r="M214" s="32"/>
      <c r="N214" s="31"/>
      <c r="O214" s="32"/>
      <c r="P214" s="18"/>
      <c r="Q214" s="31"/>
      <c r="R214" s="33"/>
      <c r="S214" s="33"/>
      <c r="T214" s="33"/>
      <c r="U214" s="72">
        <f t="shared" si="39"/>
        <v>0</v>
      </c>
      <c r="V214" s="18" t="e">
        <f>IF(X214&lt;&gt;"Liquidação Cancelada",VLOOKUP(B214,'BASE DE DADOS OPS'!$B$4:$P$9650,10,FALSE),"Liquidação Cancelada")</f>
        <v>#N/A</v>
      </c>
      <c r="W214" s="35" t="e">
        <f t="shared" si="40"/>
        <v>#N/A</v>
      </c>
      <c r="X214" s="31">
        <f>VLOOKUP(A214,'BASE DE DADOS OPS'!$A$4:$P$9650,12,FALSE)</f>
        <v>0</v>
      </c>
      <c r="Y214" s="4" t="e">
        <f>IF(X214&lt;&gt;"Liquidação Cancelada",VLOOKUP(B214,'BASE DE DADOS OPS'!$B$5:$P$9635,12,FALSE),"Liquidação Cancelada")</f>
        <v>#N/A</v>
      </c>
      <c r="Z214" s="4" t="e">
        <f>IF(X214&lt;&gt;"Liquidação Cancelada",VLOOKUP(B214,'BASE DE DADOS OPS'!$B$5:$P$9635,14,FALSE),"Liquidação Cancelada")</f>
        <v>#N/A</v>
      </c>
      <c r="AA214" s="4" t="e">
        <f>IF(X214&lt;&gt;"Liquidação Cancelada",VLOOKUP(B214,'BASE DE DADOS OPS'!$B$5:$P$9635,13,FALSE),"Liquidação Cancelada")</f>
        <v>#N/A</v>
      </c>
      <c r="AB214" s="4" t="e">
        <f t="shared" si="41"/>
        <v>#N/A</v>
      </c>
      <c r="AC214" s="3" t="e">
        <f t="shared" si="42"/>
        <v>#N/A</v>
      </c>
      <c r="AD214" s="62"/>
    </row>
    <row r="215" spans="1:30" ht="24.95" customHeight="1" x14ac:dyDescent="0.2">
      <c r="A215" s="55" t="str">
        <f t="shared" si="34"/>
        <v>||||||0</v>
      </c>
      <c r="B215" s="55" t="str">
        <f t="shared" si="35"/>
        <v>||||0</v>
      </c>
      <c r="C215" s="61" t="str">
        <f t="shared" si="36"/>
        <v>|0</v>
      </c>
      <c r="D215" s="31"/>
      <c r="E215" s="31"/>
      <c r="F215" s="75" t="str">
        <f t="shared" si="37"/>
        <v>/</v>
      </c>
      <c r="G215" s="31"/>
      <c r="H215" s="31"/>
      <c r="I215" s="75" t="str">
        <f t="shared" si="38"/>
        <v>.</v>
      </c>
      <c r="J215" s="31"/>
      <c r="K215" s="31"/>
      <c r="L215" s="31"/>
      <c r="M215" s="32"/>
      <c r="N215" s="31"/>
      <c r="O215" s="32"/>
      <c r="P215" s="18"/>
      <c r="Q215" s="31"/>
      <c r="R215" s="33"/>
      <c r="S215" s="33"/>
      <c r="T215" s="33"/>
      <c r="U215" s="72">
        <f t="shared" si="39"/>
        <v>0</v>
      </c>
      <c r="V215" s="18" t="e">
        <f>IF(X215&lt;&gt;"Liquidação Cancelada",VLOOKUP(B215,'BASE DE DADOS OPS'!$B$4:$P$9650,10,FALSE),"Liquidação Cancelada")</f>
        <v>#N/A</v>
      </c>
      <c r="W215" s="35" t="e">
        <f t="shared" si="40"/>
        <v>#N/A</v>
      </c>
      <c r="X215" s="31">
        <f>VLOOKUP(A215,'BASE DE DADOS OPS'!$A$4:$P$9650,12,FALSE)</f>
        <v>0</v>
      </c>
      <c r="Y215" s="4" t="e">
        <f>IF(X215&lt;&gt;"Liquidação Cancelada",VLOOKUP(B215,'BASE DE DADOS OPS'!$B$5:$P$9635,12,FALSE),"Liquidação Cancelada")</f>
        <v>#N/A</v>
      </c>
      <c r="Z215" s="4" t="e">
        <f>IF(X215&lt;&gt;"Liquidação Cancelada",VLOOKUP(B215,'BASE DE DADOS OPS'!$B$5:$P$9635,14,FALSE),"Liquidação Cancelada")</f>
        <v>#N/A</v>
      </c>
      <c r="AA215" s="4" t="e">
        <f>IF(X215&lt;&gt;"Liquidação Cancelada",VLOOKUP(B215,'BASE DE DADOS OPS'!$B$5:$P$9635,13,FALSE),"Liquidação Cancelada")</f>
        <v>#N/A</v>
      </c>
      <c r="AB215" s="4" t="e">
        <f t="shared" si="41"/>
        <v>#N/A</v>
      </c>
      <c r="AC215" s="3" t="e">
        <f t="shared" si="42"/>
        <v>#N/A</v>
      </c>
      <c r="AD215" s="62"/>
    </row>
    <row r="216" spans="1:30" ht="24.95" customHeight="1" x14ac:dyDescent="0.2">
      <c r="A216" s="55" t="str">
        <f t="shared" si="34"/>
        <v>||||||0</v>
      </c>
      <c r="B216" s="55" t="str">
        <f t="shared" si="35"/>
        <v>||||0</v>
      </c>
      <c r="C216" s="61" t="str">
        <f t="shared" si="36"/>
        <v>|0</v>
      </c>
      <c r="D216" s="31"/>
      <c r="E216" s="31"/>
      <c r="F216" s="75" t="str">
        <f t="shared" si="37"/>
        <v>/</v>
      </c>
      <c r="G216" s="31"/>
      <c r="H216" s="31"/>
      <c r="I216" s="75" t="str">
        <f t="shared" si="38"/>
        <v>.</v>
      </c>
      <c r="J216" s="31"/>
      <c r="K216" s="31"/>
      <c r="L216" s="31"/>
      <c r="M216" s="32"/>
      <c r="N216" s="31"/>
      <c r="O216" s="32"/>
      <c r="P216" s="18"/>
      <c r="Q216" s="31"/>
      <c r="R216" s="33"/>
      <c r="S216" s="33"/>
      <c r="T216" s="33"/>
      <c r="U216" s="72">
        <f t="shared" si="39"/>
        <v>0</v>
      </c>
      <c r="V216" s="18" t="e">
        <f>IF(X216&lt;&gt;"Liquidação Cancelada",VLOOKUP(B216,'BASE DE DADOS OPS'!$B$4:$P$9650,10,FALSE),"Liquidação Cancelada")</f>
        <v>#N/A</v>
      </c>
      <c r="W216" s="35" t="e">
        <f t="shared" si="40"/>
        <v>#N/A</v>
      </c>
      <c r="X216" s="31">
        <f>VLOOKUP(A216,'BASE DE DADOS OPS'!$A$4:$P$9650,12,FALSE)</f>
        <v>0</v>
      </c>
      <c r="Y216" s="4" t="e">
        <f>IF(X216&lt;&gt;"Liquidação Cancelada",VLOOKUP(B216,'BASE DE DADOS OPS'!$B$5:$P$9635,12,FALSE),"Liquidação Cancelada")</f>
        <v>#N/A</v>
      </c>
      <c r="Z216" s="4" t="e">
        <f>IF(X216&lt;&gt;"Liquidação Cancelada",VLOOKUP(B216,'BASE DE DADOS OPS'!$B$5:$P$9635,14,FALSE),"Liquidação Cancelada")</f>
        <v>#N/A</v>
      </c>
      <c r="AA216" s="4" t="e">
        <f>IF(X216&lt;&gt;"Liquidação Cancelada",VLOOKUP(B216,'BASE DE DADOS OPS'!$B$5:$P$9635,13,FALSE),"Liquidação Cancelada")</f>
        <v>#N/A</v>
      </c>
      <c r="AB216" s="4" t="e">
        <f t="shared" si="41"/>
        <v>#N/A</v>
      </c>
      <c r="AC216" s="3" t="e">
        <f t="shared" si="42"/>
        <v>#N/A</v>
      </c>
      <c r="AD216" s="62"/>
    </row>
    <row r="217" spans="1:30" ht="24.95" customHeight="1" x14ac:dyDescent="0.2">
      <c r="A217" s="55" t="str">
        <f t="shared" si="34"/>
        <v>||||||0</v>
      </c>
      <c r="B217" s="55" t="str">
        <f t="shared" si="35"/>
        <v>||||0</v>
      </c>
      <c r="C217" s="61" t="str">
        <f t="shared" si="36"/>
        <v>|0</v>
      </c>
      <c r="D217" s="31"/>
      <c r="E217" s="31"/>
      <c r="F217" s="75" t="str">
        <f t="shared" si="37"/>
        <v>/</v>
      </c>
      <c r="G217" s="31"/>
      <c r="H217" s="31"/>
      <c r="I217" s="75" t="str">
        <f t="shared" si="38"/>
        <v>.</v>
      </c>
      <c r="J217" s="31"/>
      <c r="K217" s="31"/>
      <c r="L217" s="31"/>
      <c r="M217" s="32"/>
      <c r="N217" s="31"/>
      <c r="O217" s="32"/>
      <c r="P217" s="18"/>
      <c r="Q217" s="31"/>
      <c r="R217" s="33"/>
      <c r="S217" s="33"/>
      <c r="T217" s="33"/>
      <c r="U217" s="72">
        <f t="shared" si="39"/>
        <v>0</v>
      </c>
      <c r="V217" s="18" t="e">
        <f>IF(X217&lt;&gt;"Liquidação Cancelada",VLOOKUP(B217,'BASE DE DADOS OPS'!$B$4:$P$9650,10,FALSE),"Liquidação Cancelada")</f>
        <v>#N/A</v>
      </c>
      <c r="W217" s="35" t="e">
        <f t="shared" si="40"/>
        <v>#N/A</v>
      </c>
      <c r="X217" s="31">
        <f>VLOOKUP(A217,'BASE DE DADOS OPS'!$A$4:$P$9650,12,FALSE)</f>
        <v>0</v>
      </c>
      <c r="Y217" s="4" t="e">
        <f>IF(X217&lt;&gt;"Liquidação Cancelada",VLOOKUP(B217,'BASE DE DADOS OPS'!$B$5:$P$9635,12,FALSE),"Liquidação Cancelada")</f>
        <v>#N/A</v>
      </c>
      <c r="Z217" s="4" t="e">
        <f>IF(X217&lt;&gt;"Liquidação Cancelada",VLOOKUP(B217,'BASE DE DADOS OPS'!$B$5:$P$9635,14,FALSE),"Liquidação Cancelada")</f>
        <v>#N/A</v>
      </c>
      <c r="AA217" s="4" t="e">
        <f>IF(X217&lt;&gt;"Liquidação Cancelada",VLOOKUP(B217,'BASE DE DADOS OPS'!$B$5:$P$9635,13,FALSE),"Liquidação Cancelada")</f>
        <v>#N/A</v>
      </c>
      <c r="AB217" s="4" t="e">
        <f t="shared" si="41"/>
        <v>#N/A</v>
      </c>
      <c r="AC217" s="3" t="e">
        <f t="shared" si="42"/>
        <v>#N/A</v>
      </c>
      <c r="AD217" s="62"/>
    </row>
    <row r="218" spans="1:30" ht="24.95" customHeight="1" x14ac:dyDescent="0.2">
      <c r="A218" s="55" t="str">
        <f t="shared" si="34"/>
        <v>||||||0</v>
      </c>
      <c r="B218" s="55" t="str">
        <f t="shared" si="35"/>
        <v>||||0</v>
      </c>
      <c r="C218" s="61" t="str">
        <f t="shared" si="36"/>
        <v>|0</v>
      </c>
      <c r="D218" s="31"/>
      <c r="E218" s="31"/>
      <c r="F218" s="75" t="str">
        <f t="shared" si="37"/>
        <v>/</v>
      </c>
      <c r="G218" s="31"/>
      <c r="H218" s="31"/>
      <c r="I218" s="75" t="str">
        <f t="shared" si="38"/>
        <v>.</v>
      </c>
      <c r="J218" s="31"/>
      <c r="K218" s="31"/>
      <c r="L218" s="31"/>
      <c r="M218" s="32"/>
      <c r="N218" s="31"/>
      <c r="O218" s="32"/>
      <c r="P218" s="18"/>
      <c r="Q218" s="31"/>
      <c r="R218" s="33"/>
      <c r="S218" s="33"/>
      <c r="T218" s="33"/>
      <c r="U218" s="72">
        <f t="shared" si="39"/>
        <v>0</v>
      </c>
      <c r="V218" s="18" t="e">
        <f>IF(X218&lt;&gt;"Liquidação Cancelada",VLOOKUP(B218,'BASE DE DADOS OPS'!$B$4:$P$9650,10,FALSE),"Liquidação Cancelada")</f>
        <v>#N/A</v>
      </c>
      <c r="W218" s="35" t="e">
        <f t="shared" si="40"/>
        <v>#N/A</v>
      </c>
      <c r="X218" s="31">
        <f>VLOOKUP(A218,'BASE DE DADOS OPS'!$A$4:$P$9650,12,FALSE)</f>
        <v>0</v>
      </c>
      <c r="Y218" s="4" t="e">
        <f>IF(X218&lt;&gt;"Liquidação Cancelada",VLOOKUP(B218,'BASE DE DADOS OPS'!$B$5:$P$9635,12,FALSE),"Liquidação Cancelada")</f>
        <v>#N/A</v>
      </c>
      <c r="Z218" s="4" t="e">
        <f>IF(X218&lt;&gt;"Liquidação Cancelada",VLOOKUP(B218,'BASE DE DADOS OPS'!$B$5:$P$9635,14,FALSE),"Liquidação Cancelada")</f>
        <v>#N/A</v>
      </c>
      <c r="AA218" s="4" t="e">
        <f>IF(X218&lt;&gt;"Liquidação Cancelada",VLOOKUP(B218,'BASE DE DADOS OPS'!$B$5:$P$9635,13,FALSE),"Liquidação Cancelada")</f>
        <v>#N/A</v>
      </c>
      <c r="AB218" s="4" t="e">
        <f t="shared" si="41"/>
        <v>#N/A</v>
      </c>
      <c r="AC218" s="3" t="e">
        <f t="shared" si="42"/>
        <v>#N/A</v>
      </c>
      <c r="AD218" s="62"/>
    </row>
    <row r="219" spans="1:30" ht="24.95" customHeight="1" x14ac:dyDescent="0.2">
      <c r="A219" s="55" t="str">
        <f t="shared" si="34"/>
        <v>||||||0</v>
      </c>
      <c r="B219" s="55" t="str">
        <f t="shared" si="35"/>
        <v>||||0</v>
      </c>
      <c r="C219" s="61" t="str">
        <f t="shared" si="36"/>
        <v>|0</v>
      </c>
      <c r="D219" s="31"/>
      <c r="E219" s="31"/>
      <c r="F219" s="75" t="str">
        <f t="shared" si="37"/>
        <v>/</v>
      </c>
      <c r="G219" s="31"/>
      <c r="H219" s="31"/>
      <c r="I219" s="75" t="str">
        <f t="shared" si="38"/>
        <v>.</v>
      </c>
      <c r="J219" s="31"/>
      <c r="K219" s="31"/>
      <c r="L219" s="31"/>
      <c r="M219" s="32"/>
      <c r="N219" s="31"/>
      <c r="O219" s="32"/>
      <c r="P219" s="18"/>
      <c r="Q219" s="31"/>
      <c r="R219" s="33"/>
      <c r="S219" s="33"/>
      <c r="T219" s="33"/>
      <c r="U219" s="72">
        <f t="shared" si="39"/>
        <v>0</v>
      </c>
      <c r="V219" s="18" t="e">
        <f>IF(X219&lt;&gt;"Liquidação Cancelada",VLOOKUP(B219,'BASE DE DADOS OPS'!$B$4:$P$9650,10,FALSE),"Liquidação Cancelada")</f>
        <v>#N/A</v>
      </c>
      <c r="W219" s="35" t="e">
        <f t="shared" si="40"/>
        <v>#N/A</v>
      </c>
      <c r="X219" s="31">
        <f>VLOOKUP(A219,'BASE DE DADOS OPS'!$A$4:$P$9650,12,FALSE)</f>
        <v>0</v>
      </c>
      <c r="Y219" s="4" t="e">
        <f>IF(X219&lt;&gt;"Liquidação Cancelada",VLOOKUP(B219,'BASE DE DADOS OPS'!$B$5:$P$9635,12,FALSE),"Liquidação Cancelada")</f>
        <v>#N/A</v>
      </c>
      <c r="Z219" s="4" t="e">
        <f>IF(X219&lt;&gt;"Liquidação Cancelada",VLOOKUP(B219,'BASE DE DADOS OPS'!$B$5:$P$9635,14,FALSE),"Liquidação Cancelada")</f>
        <v>#N/A</v>
      </c>
      <c r="AA219" s="4" t="e">
        <f>IF(X219&lt;&gt;"Liquidação Cancelada",VLOOKUP(B219,'BASE DE DADOS OPS'!$B$5:$P$9635,13,FALSE),"Liquidação Cancelada")</f>
        <v>#N/A</v>
      </c>
      <c r="AB219" s="4" t="e">
        <f t="shared" si="41"/>
        <v>#N/A</v>
      </c>
      <c r="AC219" s="3" t="e">
        <f t="shared" si="42"/>
        <v>#N/A</v>
      </c>
      <c r="AD219" s="62"/>
    </row>
    <row r="220" spans="1:30" ht="24.95" customHeight="1" x14ac:dyDescent="0.2">
      <c r="A220" s="55" t="str">
        <f t="shared" si="34"/>
        <v>||||||0</v>
      </c>
      <c r="B220" s="55" t="str">
        <f t="shared" si="35"/>
        <v>||||0</v>
      </c>
      <c r="C220" s="61" t="str">
        <f t="shared" si="36"/>
        <v>|0</v>
      </c>
      <c r="D220" s="31"/>
      <c r="E220" s="31"/>
      <c r="F220" s="75" t="str">
        <f t="shared" si="37"/>
        <v>/</v>
      </c>
      <c r="G220" s="31"/>
      <c r="H220" s="31"/>
      <c r="I220" s="75" t="str">
        <f t="shared" si="38"/>
        <v>.</v>
      </c>
      <c r="J220" s="31"/>
      <c r="K220" s="31"/>
      <c r="L220" s="31"/>
      <c r="M220" s="32"/>
      <c r="N220" s="31"/>
      <c r="O220" s="32"/>
      <c r="P220" s="18"/>
      <c r="Q220" s="31"/>
      <c r="R220" s="33"/>
      <c r="S220" s="33"/>
      <c r="T220" s="33"/>
      <c r="U220" s="72">
        <f t="shared" si="39"/>
        <v>0</v>
      </c>
      <c r="V220" s="18" t="e">
        <f>IF(X220&lt;&gt;"Liquidação Cancelada",VLOOKUP(B220,'BASE DE DADOS OPS'!$B$4:$P$9650,10,FALSE),"Liquidação Cancelada")</f>
        <v>#N/A</v>
      </c>
      <c r="W220" s="35" t="e">
        <f t="shared" si="40"/>
        <v>#N/A</v>
      </c>
      <c r="X220" s="31">
        <f>VLOOKUP(A220,'BASE DE DADOS OPS'!$A$4:$P$9650,12,FALSE)</f>
        <v>0</v>
      </c>
      <c r="Y220" s="4" t="e">
        <f>IF(X220&lt;&gt;"Liquidação Cancelada",VLOOKUP(B220,'BASE DE DADOS OPS'!$B$5:$P$9635,12,FALSE),"Liquidação Cancelada")</f>
        <v>#N/A</v>
      </c>
      <c r="Z220" s="4" t="e">
        <f>IF(X220&lt;&gt;"Liquidação Cancelada",VLOOKUP(B220,'BASE DE DADOS OPS'!$B$5:$P$9635,14,FALSE),"Liquidação Cancelada")</f>
        <v>#N/A</v>
      </c>
      <c r="AA220" s="4" t="e">
        <f>IF(X220&lt;&gt;"Liquidação Cancelada",VLOOKUP(B220,'BASE DE DADOS OPS'!$B$5:$P$9635,13,FALSE),"Liquidação Cancelada")</f>
        <v>#N/A</v>
      </c>
      <c r="AB220" s="4" t="e">
        <f t="shared" si="41"/>
        <v>#N/A</v>
      </c>
      <c r="AC220" s="3" t="e">
        <f t="shared" si="42"/>
        <v>#N/A</v>
      </c>
      <c r="AD220" s="62"/>
    </row>
    <row r="221" spans="1:30" ht="24.95" customHeight="1" x14ac:dyDescent="0.2">
      <c r="A221" s="55" t="str">
        <f t="shared" si="34"/>
        <v>||||||0</v>
      </c>
      <c r="B221" s="55" t="str">
        <f t="shared" si="35"/>
        <v>||||0</v>
      </c>
      <c r="C221" s="61" t="str">
        <f t="shared" si="36"/>
        <v>|0</v>
      </c>
      <c r="D221" s="31"/>
      <c r="E221" s="31"/>
      <c r="F221" s="75" t="str">
        <f t="shared" si="37"/>
        <v>/</v>
      </c>
      <c r="G221" s="31"/>
      <c r="H221" s="31"/>
      <c r="I221" s="75" t="str">
        <f t="shared" si="38"/>
        <v>.</v>
      </c>
      <c r="J221" s="31"/>
      <c r="K221" s="31"/>
      <c r="L221" s="31"/>
      <c r="M221" s="32"/>
      <c r="N221" s="31"/>
      <c r="O221" s="32"/>
      <c r="P221" s="18"/>
      <c r="Q221" s="31"/>
      <c r="R221" s="33"/>
      <c r="S221" s="33"/>
      <c r="T221" s="33"/>
      <c r="U221" s="72">
        <f t="shared" si="39"/>
        <v>0</v>
      </c>
      <c r="V221" s="18" t="e">
        <f>IF(X221&lt;&gt;"Liquidação Cancelada",VLOOKUP(B221,'BASE DE DADOS OPS'!$B$4:$P$9650,10,FALSE),"Liquidação Cancelada")</f>
        <v>#N/A</v>
      </c>
      <c r="W221" s="35" t="e">
        <f t="shared" si="40"/>
        <v>#N/A</v>
      </c>
      <c r="X221" s="31">
        <f>VLOOKUP(A221,'BASE DE DADOS OPS'!$A$4:$P$9650,12,FALSE)</f>
        <v>0</v>
      </c>
      <c r="Y221" s="4" t="e">
        <f>IF(X221&lt;&gt;"Liquidação Cancelada",VLOOKUP(B221,'BASE DE DADOS OPS'!$B$5:$P$9635,12,FALSE),"Liquidação Cancelada")</f>
        <v>#N/A</v>
      </c>
      <c r="Z221" s="4" t="e">
        <f>IF(X221&lt;&gt;"Liquidação Cancelada",VLOOKUP(B221,'BASE DE DADOS OPS'!$B$5:$P$9635,14,FALSE),"Liquidação Cancelada")</f>
        <v>#N/A</v>
      </c>
      <c r="AA221" s="4" t="e">
        <f>IF(X221&lt;&gt;"Liquidação Cancelada",VLOOKUP(B221,'BASE DE DADOS OPS'!$B$5:$P$9635,13,FALSE),"Liquidação Cancelada")</f>
        <v>#N/A</v>
      </c>
      <c r="AB221" s="4" t="e">
        <f t="shared" si="41"/>
        <v>#N/A</v>
      </c>
      <c r="AC221" s="3" t="e">
        <f t="shared" si="42"/>
        <v>#N/A</v>
      </c>
      <c r="AD221" s="62"/>
    </row>
    <row r="222" spans="1:30" ht="24.95" customHeight="1" x14ac:dyDescent="0.2">
      <c r="A222" s="55" t="str">
        <f t="shared" si="34"/>
        <v>||||||0</v>
      </c>
      <c r="B222" s="55" t="str">
        <f t="shared" si="35"/>
        <v>||||0</v>
      </c>
      <c r="C222" s="61" t="str">
        <f t="shared" si="36"/>
        <v>|0</v>
      </c>
      <c r="D222" s="31"/>
      <c r="E222" s="31"/>
      <c r="F222" s="75" t="str">
        <f t="shared" si="37"/>
        <v>/</v>
      </c>
      <c r="G222" s="31"/>
      <c r="H222" s="31"/>
      <c r="I222" s="75" t="str">
        <f t="shared" si="38"/>
        <v>.</v>
      </c>
      <c r="J222" s="31"/>
      <c r="K222" s="31"/>
      <c r="L222" s="31"/>
      <c r="M222" s="32"/>
      <c r="N222" s="31"/>
      <c r="O222" s="32"/>
      <c r="P222" s="18"/>
      <c r="Q222" s="31"/>
      <c r="R222" s="33"/>
      <c r="S222" s="33"/>
      <c r="T222" s="33"/>
      <c r="U222" s="72">
        <f t="shared" si="39"/>
        <v>0</v>
      </c>
      <c r="V222" s="18" t="e">
        <f>IF(X222&lt;&gt;"Liquidação Cancelada",VLOOKUP(B222,'BASE DE DADOS OPS'!$B$4:$P$9650,10,FALSE),"Liquidação Cancelada")</f>
        <v>#N/A</v>
      </c>
      <c r="W222" s="35" t="e">
        <f t="shared" si="40"/>
        <v>#N/A</v>
      </c>
      <c r="X222" s="31">
        <f>VLOOKUP(A222,'BASE DE DADOS OPS'!$A$4:$P$9650,12,FALSE)</f>
        <v>0</v>
      </c>
      <c r="Y222" s="4" t="e">
        <f>IF(X222&lt;&gt;"Liquidação Cancelada",VLOOKUP(B222,'BASE DE DADOS OPS'!$B$5:$P$9635,12,FALSE),"Liquidação Cancelada")</f>
        <v>#N/A</v>
      </c>
      <c r="Z222" s="4" t="e">
        <f>IF(X222&lt;&gt;"Liquidação Cancelada",VLOOKUP(B222,'BASE DE DADOS OPS'!$B$5:$P$9635,14,FALSE),"Liquidação Cancelada")</f>
        <v>#N/A</v>
      </c>
      <c r="AA222" s="4" t="e">
        <f>IF(X222&lt;&gt;"Liquidação Cancelada",VLOOKUP(B222,'BASE DE DADOS OPS'!$B$5:$P$9635,13,FALSE),"Liquidação Cancelada")</f>
        <v>#N/A</v>
      </c>
      <c r="AB222" s="4" t="e">
        <f t="shared" si="41"/>
        <v>#N/A</v>
      </c>
      <c r="AC222" s="3" t="e">
        <f t="shared" si="42"/>
        <v>#N/A</v>
      </c>
      <c r="AD222" s="62"/>
    </row>
    <row r="223" spans="1:30" ht="24.95" customHeight="1" x14ac:dyDescent="0.2">
      <c r="A223" s="55" t="str">
        <f t="shared" si="34"/>
        <v>||||||0</v>
      </c>
      <c r="B223" s="55" t="str">
        <f t="shared" si="35"/>
        <v>||||0</v>
      </c>
      <c r="C223" s="61" t="str">
        <f t="shared" si="36"/>
        <v>|0</v>
      </c>
      <c r="D223" s="31"/>
      <c r="E223" s="31"/>
      <c r="F223" s="75" t="str">
        <f t="shared" si="37"/>
        <v>/</v>
      </c>
      <c r="G223" s="31"/>
      <c r="H223" s="31"/>
      <c r="I223" s="75" t="str">
        <f t="shared" si="38"/>
        <v>.</v>
      </c>
      <c r="J223" s="31"/>
      <c r="K223" s="31"/>
      <c r="L223" s="31"/>
      <c r="M223" s="32"/>
      <c r="N223" s="31"/>
      <c r="O223" s="32"/>
      <c r="P223" s="18"/>
      <c r="Q223" s="31"/>
      <c r="R223" s="33"/>
      <c r="S223" s="33"/>
      <c r="T223" s="33"/>
      <c r="U223" s="72">
        <f t="shared" si="39"/>
        <v>0</v>
      </c>
      <c r="V223" s="18" t="e">
        <f>IF(X223&lt;&gt;"Liquidação Cancelada",VLOOKUP(B223,'BASE DE DADOS OPS'!$B$4:$P$9650,10,FALSE),"Liquidação Cancelada")</f>
        <v>#N/A</v>
      </c>
      <c r="W223" s="35" t="e">
        <f t="shared" si="40"/>
        <v>#N/A</v>
      </c>
      <c r="X223" s="31">
        <f>VLOOKUP(A223,'BASE DE DADOS OPS'!$A$4:$P$9650,12,FALSE)</f>
        <v>0</v>
      </c>
      <c r="Y223" s="4" t="e">
        <f>IF(X223&lt;&gt;"Liquidação Cancelada",VLOOKUP(B223,'BASE DE DADOS OPS'!$B$5:$P$9635,12,FALSE),"Liquidação Cancelada")</f>
        <v>#N/A</v>
      </c>
      <c r="Z223" s="4" t="e">
        <f>IF(X223&lt;&gt;"Liquidação Cancelada",VLOOKUP(B223,'BASE DE DADOS OPS'!$B$5:$P$9635,14,FALSE),"Liquidação Cancelada")</f>
        <v>#N/A</v>
      </c>
      <c r="AA223" s="4" t="e">
        <f>IF(X223&lt;&gt;"Liquidação Cancelada",VLOOKUP(B223,'BASE DE DADOS OPS'!$B$5:$P$9635,13,FALSE),"Liquidação Cancelada")</f>
        <v>#N/A</v>
      </c>
      <c r="AB223" s="4" t="e">
        <f t="shared" si="41"/>
        <v>#N/A</v>
      </c>
      <c r="AC223" s="3" t="e">
        <f t="shared" si="42"/>
        <v>#N/A</v>
      </c>
      <c r="AD223" s="62"/>
    </row>
    <row r="224" spans="1:30" ht="24.95" customHeight="1" x14ac:dyDescent="0.2">
      <c r="A224" s="55" t="str">
        <f t="shared" si="34"/>
        <v>||||||0</v>
      </c>
      <c r="B224" s="55" t="str">
        <f t="shared" si="35"/>
        <v>||||0</v>
      </c>
      <c r="C224" s="61" t="str">
        <f t="shared" si="36"/>
        <v>|0</v>
      </c>
      <c r="D224" s="31"/>
      <c r="E224" s="31"/>
      <c r="F224" s="75" t="str">
        <f t="shared" si="37"/>
        <v>/</v>
      </c>
      <c r="G224" s="31"/>
      <c r="H224" s="31"/>
      <c r="I224" s="75" t="str">
        <f t="shared" si="38"/>
        <v>.</v>
      </c>
      <c r="J224" s="31"/>
      <c r="K224" s="31"/>
      <c r="L224" s="31"/>
      <c r="M224" s="32"/>
      <c r="N224" s="31"/>
      <c r="O224" s="32"/>
      <c r="P224" s="18"/>
      <c r="Q224" s="31"/>
      <c r="R224" s="33"/>
      <c r="S224" s="33"/>
      <c r="T224" s="33"/>
      <c r="U224" s="72">
        <f t="shared" si="39"/>
        <v>0</v>
      </c>
      <c r="V224" s="18" t="e">
        <f>IF(X224&lt;&gt;"Liquidação Cancelada",VLOOKUP(B224,'BASE DE DADOS OPS'!$B$4:$P$9650,10,FALSE),"Liquidação Cancelada")</f>
        <v>#N/A</v>
      </c>
      <c r="W224" s="35" t="e">
        <f t="shared" si="40"/>
        <v>#N/A</v>
      </c>
      <c r="X224" s="31">
        <f>VLOOKUP(A224,'BASE DE DADOS OPS'!$A$4:$P$9650,12,FALSE)</f>
        <v>0</v>
      </c>
      <c r="Y224" s="4" t="e">
        <f>IF(X224&lt;&gt;"Liquidação Cancelada",VLOOKUP(B224,'BASE DE DADOS OPS'!$B$5:$P$9635,12,FALSE),"Liquidação Cancelada")</f>
        <v>#N/A</v>
      </c>
      <c r="Z224" s="4" t="e">
        <f>IF(X224&lt;&gt;"Liquidação Cancelada",VLOOKUP(B224,'BASE DE DADOS OPS'!$B$5:$P$9635,14,FALSE),"Liquidação Cancelada")</f>
        <v>#N/A</v>
      </c>
      <c r="AA224" s="4" t="e">
        <f>IF(X224&lt;&gt;"Liquidação Cancelada",VLOOKUP(B224,'BASE DE DADOS OPS'!$B$5:$P$9635,13,FALSE),"Liquidação Cancelada")</f>
        <v>#N/A</v>
      </c>
      <c r="AB224" s="4" t="e">
        <f t="shared" si="41"/>
        <v>#N/A</v>
      </c>
      <c r="AC224" s="3" t="e">
        <f t="shared" si="42"/>
        <v>#N/A</v>
      </c>
      <c r="AD224" s="62"/>
    </row>
    <row r="225" spans="1:30" ht="24.95" customHeight="1" x14ac:dyDescent="0.2">
      <c r="A225" s="55" t="str">
        <f t="shared" si="34"/>
        <v>||||||0</v>
      </c>
      <c r="B225" s="55" t="str">
        <f t="shared" si="35"/>
        <v>||||0</v>
      </c>
      <c r="C225" s="61" t="str">
        <f t="shared" si="36"/>
        <v>|0</v>
      </c>
      <c r="D225" s="31"/>
      <c r="E225" s="31"/>
      <c r="F225" s="75" t="str">
        <f t="shared" si="37"/>
        <v>/</v>
      </c>
      <c r="G225" s="31"/>
      <c r="H225" s="31"/>
      <c r="I225" s="75" t="str">
        <f t="shared" si="38"/>
        <v>.</v>
      </c>
      <c r="J225" s="31"/>
      <c r="K225" s="31"/>
      <c r="L225" s="31"/>
      <c r="M225" s="32"/>
      <c r="N225" s="31"/>
      <c r="O225" s="32"/>
      <c r="P225" s="18"/>
      <c r="Q225" s="31"/>
      <c r="R225" s="33"/>
      <c r="S225" s="33"/>
      <c r="T225" s="33"/>
      <c r="U225" s="72">
        <f t="shared" si="39"/>
        <v>0</v>
      </c>
      <c r="V225" s="18" t="e">
        <f>IF(X225&lt;&gt;"Liquidação Cancelada",VLOOKUP(B225,'BASE DE DADOS OPS'!$B$4:$P$9650,10,FALSE),"Liquidação Cancelada")</f>
        <v>#N/A</v>
      </c>
      <c r="W225" s="35" t="e">
        <f t="shared" si="40"/>
        <v>#N/A</v>
      </c>
      <c r="X225" s="31">
        <f>VLOOKUP(A225,'BASE DE DADOS OPS'!$A$4:$P$9650,12,FALSE)</f>
        <v>0</v>
      </c>
      <c r="Y225" s="4" t="e">
        <f>IF(X225&lt;&gt;"Liquidação Cancelada",VLOOKUP(B225,'BASE DE DADOS OPS'!$B$5:$P$9635,12,FALSE),"Liquidação Cancelada")</f>
        <v>#N/A</v>
      </c>
      <c r="Z225" s="4" t="e">
        <f>IF(X225&lt;&gt;"Liquidação Cancelada",VLOOKUP(B225,'BASE DE DADOS OPS'!$B$5:$P$9635,14,FALSE),"Liquidação Cancelada")</f>
        <v>#N/A</v>
      </c>
      <c r="AA225" s="4" t="e">
        <f>IF(X225&lt;&gt;"Liquidação Cancelada",VLOOKUP(B225,'BASE DE DADOS OPS'!$B$5:$P$9635,13,FALSE),"Liquidação Cancelada")</f>
        <v>#N/A</v>
      </c>
      <c r="AB225" s="4" t="e">
        <f t="shared" si="41"/>
        <v>#N/A</v>
      </c>
      <c r="AC225" s="3" t="e">
        <f t="shared" si="42"/>
        <v>#N/A</v>
      </c>
      <c r="AD225" s="62"/>
    </row>
    <row r="226" spans="1:30" ht="24.95" customHeight="1" x14ac:dyDescent="0.2">
      <c r="A226" s="55" t="str">
        <f t="shared" si="34"/>
        <v>||||||0</v>
      </c>
      <c r="B226" s="55" t="str">
        <f t="shared" si="35"/>
        <v>||||0</v>
      </c>
      <c r="C226" s="61" t="str">
        <f t="shared" si="36"/>
        <v>|0</v>
      </c>
      <c r="D226" s="31"/>
      <c r="E226" s="31"/>
      <c r="F226" s="75" t="str">
        <f t="shared" si="37"/>
        <v>/</v>
      </c>
      <c r="G226" s="31"/>
      <c r="H226" s="31"/>
      <c r="I226" s="75" t="str">
        <f t="shared" si="38"/>
        <v>.</v>
      </c>
      <c r="J226" s="31"/>
      <c r="K226" s="31"/>
      <c r="L226" s="31"/>
      <c r="M226" s="32"/>
      <c r="N226" s="31"/>
      <c r="O226" s="32"/>
      <c r="P226" s="18"/>
      <c r="Q226" s="31"/>
      <c r="R226" s="33"/>
      <c r="S226" s="33"/>
      <c r="T226" s="33"/>
      <c r="U226" s="72">
        <f t="shared" si="39"/>
        <v>0</v>
      </c>
      <c r="V226" s="18" t="e">
        <f>IF(X226&lt;&gt;"Liquidação Cancelada",VLOOKUP(B226,'BASE DE DADOS OPS'!$B$4:$P$9650,10,FALSE),"Liquidação Cancelada")</f>
        <v>#N/A</v>
      </c>
      <c r="W226" s="35" t="e">
        <f t="shared" si="40"/>
        <v>#N/A</v>
      </c>
      <c r="X226" s="31">
        <f>VLOOKUP(A226,'BASE DE DADOS OPS'!$A$4:$P$9650,12,FALSE)</f>
        <v>0</v>
      </c>
      <c r="Y226" s="4" t="e">
        <f>IF(X226&lt;&gt;"Liquidação Cancelada",VLOOKUP(B226,'BASE DE DADOS OPS'!$B$5:$P$9635,12,FALSE),"Liquidação Cancelada")</f>
        <v>#N/A</v>
      </c>
      <c r="Z226" s="4" t="e">
        <f>IF(X226&lt;&gt;"Liquidação Cancelada",VLOOKUP(B226,'BASE DE DADOS OPS'!$B$5:$P$9635,14,FALSE),"Liquidação Cancelada")</f>
        <v>#N/A</v>
      </c>
      <c r="AA226" s="4" t="e">
        <f>IF(X226&lt;&gt;"Liquidação Cancelada",VLOOKUP(B226,'BASE DE DADOS OPS'!$B$5:$P$9635,13,FALSE),"Liquidação Cancelada")</f>
        <v>#N/A</v>
      </c>
      <c r="AB226" s="4" t="e">
        <f t="shared" si="41"/>
        <v>#N/A</v>
      </c>
      <c r="AC226" s="3" t="e">
        <f t="shared" si="42"/>
        <v>#N/A</v>
      </c>
      <c r="AD226" s="62"/>
    </row>
    <row r="227" spans="1:30" ht="24.95" customHeight="1" x14ac:dyDescent="0.2">
      <c r="A227" s="55" t="str">
        <f t="shared" si="34"/>
        <v>||||||0</v>
      </c>
      <c r="B227" s="55" t="str">
        <f t="shared" si="35"/>
        <v>||||0</v>
      </c>
      <c r="C227" s="61" t="str">
        <f t="shared" si="36"/>
        <v>|0</v>
      </c>
      <c r="D227" s="31"/>
      <c r="E227" s="31"/>
      <c r="F227" s="75" t="str">
        <f t="shared" si="37"/>
        <v>/</v>
      </c>
      <c r="G227" s="31"/>
      <c r="H227" s="31"/>
      <c r="I227" s="75" t="str">
        <f t="shared" si="38"/>
        <v>.</v>
      </c>
      <c r="J227" s="31"/>
      <c r="K227" s="31"/>
      <c r="L227" s="31"/>
      <c r="M227" s="32"/>
      <c r="N227" s="31"/>
      <c r="O227" s="32"/>
      <c r="P227" s="18"/>
      <c r="Q227" s="31"/>
      <c r="R227" s="33"/>
      <c r="S227" s="33"/>
      <c r="T227" s="33"/>
      <c r="U227" s="72">
        <f t="shared" si="39"/>
        <v>0</v>
      </c>
      <c r="V227" s="18" t="e">
        <f>IF(X227&lt;&gt;"Liquidação Cancelada",VLOOKUP(B227,'BASE DE DADOS OPS'!$B$4:$P$9650,10,FALSE),"Liquidação Cancelada")</f>
        <v>#N/A</v>
      </c>
      <c r="W227" s="35" t="e">
        <f t="shared" si="40"/>
        <v>#N/A</v>
      </c>
      <c r="X227" s="31">
        <f>VLOOKUP(A227,'BASE DE DADOS OPS'!$A$4:$P$9650,12,FALSE)</f>
        <v>0</v>
      </c>
      <c r="Y227" s="4" t="e">
        <f>IF(X227&lt;&gt;"Liquidação Cancelada",VLOOKUP(B227,'BASE DE DADOS OPS'!$B$5:$P$9635,12,FALSE),"Liquidação Cancelada")</f>
        <v>#N/A</v>
      </c>
      <c r="Z227" s="4" t="e">
        <f>IF(X227&lt;&gt;"Liquidação Cancelada",VLOOKUP(B227,'BASE DE DADOS OPS'!$B$5:$P$9635,14,FALSE),"Liquidação Cancelada")</f>
        <v>#N/A</v>
      </c>
      <c r="AA227" s="4" t="e">
        <f>IF(X227&lt;&gt;"Liquidação Cancelada",VLOOKUP(B227,'BASE DE DADOS OPS'!$B$5:$P$9635,13,FALSE),"Liquidação Cancelada")</f>
        <v>#N/A</v>
      </c>
      <c r="AB227" s="4" t="e">
        <f t="shared" si="41"/>
        <v>#N/A</v>
      </c>
      <c r="AC227" s="3" t="e">
        <f t="shared" si="42"/>
        <v>#N/A</v>
      </c>
      <c r="AD227" s="62"/>
    </row>
    <row r="228" spans="1:30" ht="24.95" customHeight="1" x14ac:dyDescent="0.2">
      <c r="A228" s="55" t="str">
        <f t="shared" si="34"/>
        <v>||||||0</v>
      </c>
      <c r="B228" s="55" t="str">
        <f t="shared" si="35"/>
        <v>||||0</v>
      </c>
      <c r="C228" s="61" t="str">
        <f t="shared" si="36"/>
        <v>|0</v>
      </c>
      <c r="D228" s="31"/>
      <c r="E228" s="31"/>
      <c r="F228" s="75" t="str">
        <f t="shared" si="37"/>
        <v>/</v>
      </c>
      <c r="G228" s="31"/>
      <c r="H228" s="31"/>
      <c r="I228" s="75" t="str">
        <f t="shared" si="38"/>
        <v>.</v>
      </c>
      <c r="J228" s="31"/>
      <c r="K228" s="31"/>
      <c r="L228" s="31"/>
      <c r="M228" s="32"/>
      <c r="N228" s="31"/>
      <c r="O228" s="32"/>
      <c r="P228" s="18"/>
      <c r="Q228" s="31"/>
      <c r="R228" s="33"/>
      <c r="S228" s="33"/>
      <c r="T228" s="33"/>
      <c r="U228" s="72">
        <f t="shared" si="39"/>
        <v>0</v>
      </c>
      <c r="V228" s="18" t="e">
        <f>IF(X228&lt;&gt;"Liquidação Cancelada",VLOOKUP(B228,'BASE DE DADOS OPS'!$B$4:$P$9650,10,FALSE),"Liquidação Cancelada")</f>
        <v>#N/A</v>
      </c>
      <c r="W228" s="35" t="e">
        <f t="shared" si="40"/>
        <v>#N/A</v>
      </c>
      <c r="X228" s="31">
        <f>VLOOKUP(A228,'BASE DE DADOS OPS'!$A$4:$P$9650,12,FALSE)</f>
        <v>0</v>
      </c>
      <c r="Y228" s="4" t="e">
        <f>IF(X228&lt;&gt;"Liquidação Cancelada",VLOOKUP(B228,'BASE DE DADOS OPS'!$B$5:$P$9635,12,FALSE),"Liquidação Cancelada")</f>
        <v>#N/A</v>
      </c>
      <c r="Z228" s="4" t="e">
        <f>IF(X228&lt;&gt;"Liquidação Cancelada",VLOOKUP(B228,'BASE DE DADOS OPS'!$B$5:$P$9635,14,FALSE),"Liquidação Cancelada")</f>
        <v>#N/A</v>
      </c>
      <c r="AA228" s="4" t="e">
        <f>IF(X228&lt;&gt;"Liquidação Cancelada",VLOOKUP(B228,'BASE DE DADOS OPS'!$B$5:$P$9635,13,FALSE),"Liquidação Cancelada")</f>
        <v>#N/A</v>
      </c>
      <c r="AB228" s="4" t="e">
        <f t="shared" si="41"/>
        <v>#N/A</v>
      </c>
      <c r="AC228" s="3" t="e">
        <f t="shared" si="42"/>
        <v>#N/A</v>
      </c>
      <c r="AD228" s="62"/>
    </row>
    <row r="229" spans="1:30" ht="24.95" customHeight="1" x14ac:dyDescent="0.2">
      <c r="A229" s="55" t="str">
        <f t="shared" si="34"/>
        <v>||||||0</v>
      </c>
      <c r="B229" s="55" t="str">
        <f t="shared" si="35"/>
        <v>||||0</v>
      </c>
      <c r="C229" s="61" t="str">
        <f t="shared" si="36"/>
        <v>|0</v>
      </c>
      <c r="D229" s="31"/>
      <c r="E229" s="31"/>
      <c r="F229" s="75" t="str">
        <f t="shared" si="37"/>
        <v>/</v>
      </c>
      <c r="G229" s="31"/>
      <c r="H229" s="31"/>
      <c r="I229" s="75" t="str">
        <f t="shared" si="38"/>
        <v>.</v>
      </c>
      <c r="J229" s="31"/>
      <c r="K229" s="31"/>
      <c r="L229" s="31"/>
      <c r="M229" s="32"/>
      <c r="N229" s="31"/>
      <c r="O229" s="32"/>
      <c r="P229" s="18"/>
      <c r="Q229" s="31"/>
      <c r="R229" s="33"/>
      <c r="S229" s="33"/>
      <c r="T229" s="33"/>
      <c r="U229" s="72">
        <f t="shared" si="39"/>
        <v>0</v>
      </c>
      <c r="V229" s="18" t="e">
        <f>IF(X229&lt;&gt;"Liquidação Cancelada",VLOOKUP(B229,'BASE DE DADOS OPS'!$B$4:$P$9650,10,FALSE),"Liquidação Cancelada")</f>
        <v>#N/A</v>
      </c>
      <c r="W229" s="35" t="e">
        <f t="shared" si="40"/>
        <v>#N/A</v>
      </c>
      <c r="X229" s="31">
        <f>VLOOKUP(A229,'BASE DE DADOS OPS'!$A$4:$P$9650,12,FALSE)</f>
        <v>0</v>
      </c>
      <c r="Y229" s="4" t="e">
        <f>IF(X229&lt;&gt;"Liquidação Cancelada",VLOOKUP(B229,'BASE DE DADOS OPS'!$B$5:$P$9635,12,FALSE),"Liquidação Cancelada")</f>
        <v>#N/A</v>
      </c>
      <c r="Z229" s="4" t="e">
        <f>IF(X229&lt;&gt;"Liquidação Cancelada",VLOOKUP(B229,'BASE DE DADOS OPS'!$B$5:$P$9635,14,FALSE),"Liquidação Cancelada")</f>
        <v>#N/A</v>
      </c>
      <c r="AA229" s="4" t="e">
        <f>IF(X229&lt;&gt;"Liquidação Cancelada",VLOOKUP(B229,'BASE DE DADOS OPS'!$B$5:$P$9635,13,FALSE),"Liquidação Cancelada")</f>
        <v>#N/A</v>
      </c>
      <c r="AB229" s="4" t="e">
        <f t="shared" si="41"/>
        <v>#N/A</v>
      </c>
      <c r="AC229" s="3" t="e">
        <f t="shared" si="42"/>
        <v>#N/A</v>
      </c>
      <c r="AD229" s="62"/>
    </row>
    <row r="230" spans="1:30" ht="24.95" customHeight="1" x14ac:dyDescent="0.2">
      <c r="A230" s="55" t="str">
        <f t="shared" si="34"/>
        <v>||||||0</v>
      </c>
      <c r="B230" s="55" t="str">
        <f t="shared" si="35"/>
        <v>||||0</v>
      </c>
      <c r="C230" s="61" t="str">
        <f t="shared" si="36"/>
        <v>|0</v>
      </c>
      <c r="D230" s="31"/>
      <c r="E230" s="31"/>
      <c r="F230" s="75" t="str">
        <f t="shared" si="37"/>
        <v>/</v>
      </c>
      <c r="G230" s="31"/>
      <c r="H230" s="31"/>
      <c r="I230" s="75" t="str">
        <f t="shared" si="38"/>
        <v>.</v>
      </c>
      <c r="J230" s="31"/>
      <c r="K230" s="31"/>
      <c r="L230" s="31"/>
      <c r="M230" s="32"/>
      <c r="N230" s="31"/>
      <c r="O230" s="32"/>
      <c r="P230" s="18"/>
      <c r="Q230" s="31"/>
      <c r="R230" s="33"/>
      <c r="S230" s="33"/>
      <c r="T230" s="33"/>
      <c r="U230" s="72">
        <f t="shared" si="39"/>
        <v>0</v>
      </c>
      <c r="V230" s="18" t="e">
        <f>IF(X230&lt;&gt;"Liquidação Cancelada",VLOOKUP(B230,'BASE DE DADOS OPS'!$B$4:$P$9650,10,FALSE),"Liquidação Cancelada")</f>
        <v>#N/A</v>
      </c>
      <c r="W230" s="35" t="e">
        <f t="shared" si="40"/>
        <v>#N/A</v>
      </c>
      <c r="X230" s="31">
        <f>VLOOKUP(A230,'BASE DE DADOS OPS'!$A$4:$P$9650,12,FALSE)</f>
        <v>0</v>
      </c>
      <c r="Y230" s="4" t="e">
        <f>IF(X230&lt;&gt;"Liquidação Cancelada",VLOOKUP(B230,'BASE DE DADOS OPS'!$B$5:$P$9635,12,FALSE),"Liquidação Cancelada")</f>
        <v>#N/A</v>
      </c>
      <c r="Z230" s="4" t="e">
        <f>IF(X230&lt;&gt;"Liquidação Cancelada",VLOOKUP(B230,'BASE DE DADOS OPS'!$B$5:$P$9635,14,FALSE),"Liquidação Cancelada")</f>
        <v>#N/A</v>
      </c>
      <c r="AA230" s="4" t="e">
        <f>IF(X230&lt;&gt;"Liquidação Cancelada",VLOOKUP(B230,'BASE DE DADOS OPS'!$B$5:$P$9635,13,FALSE),"Liquidação Cancelada")</f>
        <v>#N/A</v>
      </c>
      <c r="AB230" s="4" t="e">
        <f t="shared" si="41"/>
        <v>#N/A</v>
      </c>
      <c r="AC230" s="3" t="e">
        <f t="shared" si="42"/>
        <v>#N/A</v>
      </c>
      <c r="AD230" s="62"/>
    </row>
    <row r="231" spans="1:30" ht="24.95" customHeight="1" x14ac:dyDescent="0.2">
      <c r="A231" s="55" t="str">
        <f t="shared" si="34"/>
        <v>||||||0</v>
      </c>
      <c r="B231" s="55" t="str">
        <f t="shared" si="35"/>
        <v>||||0</v>
      </c>
      <c r="C231" s="61" t="str">
        <f t="shared" si="36"/>
        <v>|0</v>
      </c>
      <c r="D231" s="31"/>
      <c r="E231" s="31"/>
      <c r="F231" s="75" t="str">
        <f t="shared" si="37"/>
        <v>/</v>
      </c>
      <c r="G231" s="31"/>
      <c r="H231" s="31"/>
      <c r="I231" s="75" t="str">
        <f t="shared" si="38"/>
        <v>.</v>
      </c>
      <c r="J231" s="31"/>
      <c r="K231" s="31"/>
      <c r="L231" s="31"/>
      <c r="M231" s="32"/>
      <c r="N231" s="31"/>
      <c r="O231" s="32"/>
      <c r="P231" s="18"/>
      <c r="Q231" s="31"/>
      <c r="R231" s="33"/>
      <c r="S231" s="33"/>
      <c r="T231" s="33"/>
      <c r="U231" s="72">
        <f t="shared" si="39"/>
        <v>0</v>
      </c>
      <c r="V231" s="18" t="e">
        <f>IF(X231&lt;&gt;"Liquidação Cancelada",VLOOKUP(B231,'BASE DE DADOS OPS'!$B$4:$P$9650,10,FALSE),"Liquidação Cancelada")</f>
        <v>#N/A</v>
      </c>
      <c r="W231" s="35" t="e">
        <f t="shared" si="40"/>
        <v>#N/A</v>
      </c>
      <c r="X231" s="31">
        <f>VLOOKUP(A231,'BASE DE DADOS OPS'!$A$4:$P$9650,12,FALSE)</f>
        <v>0</v>
      </c>
      <c r="Y231" s="4" t="e">
        <f>IF(X231&lt;&gt;"Liquidação Cancelada",VLOOKUP(B231,'BASE DE DADOS OPS'!$B$5:$P$9635,12,FALSE),"Liquidação Cancelada")</f>
        <v>#N/A</v>
      </c>
      <c r="Z231" s="4" t="e">
        <f>IF(X231&lt;&gt;"Liquidação Cancelada",VLOOKUP(B231,'BASE DE DADOS OPS'!$B$5:$P$9635,14,FALSE),"Liquidação Cancelada")</f>
        <v>#N/A</v>
      </c>
      <c r="AA231" s="4" t="e">
        <f>IF(X231&lt;&gt;"Liquidação Cancelada",VLOOKUP(B231,'BASE DE DADOS OPS'!$B$5:$P$9635,13,FALSE),"Liquidação Cancelada")</f>
        <v>#N/A</v>
      </c>
      <c r="AB231" s="4" t="e">
        <f t="shared" si="41"/>
        <v>#N/A</v>
      </c>
      <c r="AC231" s="3" t="e">
        <f t="shared" si="42"/>
        <v>#N/A</v>
      </c>
      <c r="AD231" s="62"/>
    </row>
    <row r="232" spans="1:30" ht="24.95" customHeight="1" x14ac:dyDescent="0.2">
      <c r="A232" s="55" t="str">
        <f t="shared" si="34"/>
        <v>||||||0</v>
      </c>
      <c r="B232" s="55" t="str">
        <f t="shared" si="35"/>
        <v>||||0</v>
      </c>
      <c r="C232" s="61" t="str">
        <f t="shared" si="36"/>
        <v>|0</v>
      </c>
      <c r="D232" s="31"/>
      <c r="E232" s="31"/>
      <c r="F232" s="75" t="str">
        <f t="shared" si="37"/>
        <v>/</v>
      </c>
      <c r="G232" s="31"/>
      <c r="H232" s="31"/>
      <c r="I232" s="75" t="str">
        <f t="shared" si="38"/>
        <v>.</v>
      </c>
      <c r="J232" s="31"/>
      <c r="K232" s="31"/>
      <c r="L232" s="31"/>
      <c r="M232" s="32"/>
      <c r="N232" s="31"/>
      <c r="O232" s="32"/>
      <c r="P232" s="18"/>
      <c r="Q232" s="31"/>
      <c r="R232" s="33"/>
      <c r="S232" s="33"/>
      <c r="T232" s="33"/>
      <c r="U232" s="72">
        <f t="shared" si="39"/>
        <v>0</v>
      </c>
      <c r="V232" s="18" t="e">
        <f>IF(X232&lt;&gt;"Liquidação Cancelada",VLOOKUP(B232,'BASE DE DADOS OPS'!$B$4:$P$9650,10,FALSE),"Liquidação Cancelada")</f>
        <v>#N/A</v>
      </c>
      <c r="W232" s="35" t="e">
        <f t="shared" si="40"/>
        <v>#N/A</v>
      </c>
      <c r="X232" s="31">
        <f>VLOOKUP(A232,'BASE DE DADOS OPS'!$A$4:$P$9650,12,FALSE)</f>
        <v>0</v>
      </c>
      <c r="Y232" s="4" t="e">
        <f>IF(X232&lt;&gt;"Liquidação Cancelada",VLOOKUP(B232,'BASE DE DADOS OPS'!$B$5:$P$9635,12,FALSE),"Liquidação Cancelada")</f>
        <v>#N/A</v>
      </c>
      <c r="Z232" s="4" t="e">
        <f>IF(X232&lt;&gt;"Liquidação Cancelada",VLOOKUP(B232,'BASE DE DADOS OPS'!$B$5:$P$9635,14,FALSE),"Liquidação Cancelada")</f>
        <v>#N/A</v>
      </c>
      <c r="AA232" s="4" t="e">
        <f>IF(X232&lt;&gt;"Liquidação Cancelada",VLOOKUP(B232,'BASE DE DADOS OPS'!$B$5:$P$9635,13,FALSE),"Liquidação Cancelada")</f>
        <v>#N/A</v>
      </c>
      <c r="AB232" s="4" t="e">
        <f t="shared" si="41"/>
        <v>#N/A</v>
      </c>
      <c r="AC232" s="3" t="e">
        <f t="shared" si="42"/>
        <v>#N/A</v>
      </c>
      <c r="AD232" s="62"/>
    </row>
    <row r="233" spans="1:30" ht="24.95" customHeight="1" x14ac:dyDescent="0.2">
      <c r="A233" s="55" t="str">
        <f t="shared" si="34"/>
        <v>||||||0</v>
      </c>
      <c r="B233" s="55" t="str">
        <f t="shared" si="35"/>
        <v>||||0</v>
      </c>
      <c r="C233" s="61" t="str">
        <f t="shared" si="36"/>
        <v>|0</v>
      </c>
      <c r="D233" s="31"/>
      <c r="E233" s="31"/>
      <c r="F233" s="75" t="str">
        <f t="shared" si="37"/>
        <v>/</v>
      </c>
      <c r="G233" s="31"/>
      <c r="H233" s="31"/>
      <c r="I233" s="75" t="str">
        <f t="shared" si="38"/>
        <v>.</v>
      </c>
      <c r="J233" s="31"/>
      <c r="K233" s="31"/>
      <c r="L233" s="31"/>
      <c r="M233" s="32"/>
      <c r="N233" s="31"/>
      <c r="O233" s="32"/>
      <c r="P233" s="18"/>
      <c r="Q233" s="31"/>
      <c r="R233" s="33"/>
      <c r="S233" s="33"/>
      <c r="T233" s="33"/>
      <c r="U233" s="72">
        <f t="shared" si="39"/>
        <v>0</v>
      </c>
      <c r="V233" s="18" t="e">
        <f>IF(X233&lt;&gt;"Liquidação Cancelada",VLOOKUP(B233,'BASE DE DADOS OPS'!$B$4:$P$9650,10,FALSE),"Liquidação Cancelada")</f>
        <v>#N/A</v>
      </c>
      <c r="W233" s="35" t="e">
        <f t="shared" si="40"/>
        <v>#N/A</v>
      </c>
      <c r="X233" s="31">
        <f>VLOOKUP(A233,'BASE DE DADOS OPS'!$A$4:$P$9650,12,FALSE)</f>
        <v>0</v>
      </c>
      <c r="Y233" s="4" t="e">
        <f>IF(X233&lt;&gt;"Liquidação Cancelada",VLOOKUP(B233,'BASE DE DADOS OPS'!$B$5:$P$9635,12,FALSE),"Liquidação Cancelada")</f>
        <v>#N/A</v>
      </c>
      <c r="Z233" s="4" t="e">
        <f>IF(X233&lt;&gt;"Liquidação Cancelada",VLOOKUP(B233,'BASE DE DADOS OPS'!$B$5:$P$9635,14,FALSE),"Liquidação Cancelada")</f>
        <v>#N/A</v>
      </c>
      <c r="AA233" s="4" t="e">
        <f>IF(X233&lt;&gt;"Liquidação Cancelada",VLOOKUP(B233,'BASE DE DADOS OPS'!$B$5:$P$9635,13,FALSE),"Liquidação Cancelada")</f>
        <v>#N/A</v>
      </c>
      <c r="AB233" s="4" t="e">
        <f t="shared" si="41"/>
        <v>#N/A</v>
      </c>
      <c r="AC233" s="3" t="e">
        <f t="shared" si="42"/>
        <v>#N/A</v>
      </c>
      <c r="AD233" s="62"/>
    </row>
    <row r="234" spans="1:30" ht="24.95" customHeight="1" x14ac:dyDescent="0.2">
      <c r="A234" s="55" t="str">
        <f t="shared" si="34"/>
        <v>||||||0</v>
      </c>
      <c r="B234" s="55" t="str">
        <f t="shared" si="35"/>
        <v>||||0</v>
      </c>
      <c r="C234" s="61" t="str">
        <f t="shared" si="36"/>
        <v>|0</v>
      </c>
      <c r="D234" s="31"/>
      <c r="E234" s="31"/>
      <c r="F234" s="75" t="str">
        <f t="shared" si="37"/>
        <v>/</v>
      </c>
      <c r="G234" s="31"/>
      <c r="H234" s="31"/>
      <c r="I234" s="75" t="str">
        <f t="shared" si="38"/>
        <v>.</v>
      </c>
      <c r="J234" s="31"/>
      <c r="K234" s="31"/>
      <c r="L234" s="31"/>
      <c r="M234" s="32"/>
      <c r="N234" s="31"/>
      <c r="O234" s="32"/>
      <c r="P234" s="18"/>
      <c r="Q234" s="31"/>
      <c r="R234" s="33"/>
      <c r="S234" s="33"/>
      <c r="T234" s="33"/>
      <c r="U234" s="72">
        <f t="shared" si="39"/>
        <v>0</v>
      </c>
      <c r="V234" s="18" t="e">
        <f>IF(X234&lt;&gt;"Liquidação Cancelada",VLOOKUP(B234,'BASE DE DADOS OPS'!$B$4:$P$9650,10,FALSE),"Liquidação Cancelada")</f>
        <v>#N/A</v>
      </c>
      <c r="W234" s="35" t="e">
        <f t="shared" si="40"/>
        <v>#N/A</v>
      </c>
      <c r="X234" s="31">
        <f>VLOOKUP(A234,'BASE DE DADOS OPS'!$A$4:$P$9650,12,FALSE)</f>
        <v>0</v>
      </c>
      <c r="Y234" s="4" t="e">
        <f>IF(X234&lt;&gt;"Liquidação Cancelada",VLOOKUP(B234,'BASE DE DADOS OPS'!$B$5:$P$9635,12,FALSE),"Liquidação Cancelada")</f>
        <v>#N/A</v>
      </c>
      <c r="Z234" s="4" t="e">
        <f>IF(X234&lt;&gt;"Liquidação Cancelada",VLOOKUP(B234,'BASE DE DADOS OPS'!$B$5:$P$9635,14,FALSE),"Liquidação Cancelada")</f>
        <v>#N/A</v>
      </c>
      <c r="AA234" s="4" t="e">
        <f>IF(X234&lt;&gt;"Liquidação Cancelada",VLOOKUP(B234,'BASE DE DADOS OPS'!$B$5:$P$9635,13,FALSE),"Liquidação Cancelada")</f>
        <v>#N/A</v>
      </c>
      <c r="AB234" s="4" t="e">
        <f t="shared" si="41"/>
        <v>#N/A</v>
      </c>
      <c r="AC234" s="3" t="e">
        <f t="shared" si="42"/>
        <v>#N/A</v>
      </c>
      <c r="AD234" s="62"/>
    </row>
    <row r="235" spans="1:30" ht="24.95" customHeight="1" x14ac:dyDescent="0.2">
      <c r="A235" s="55" t="str">
        <f t="shared" si="34"/>
        <v>||||||0</v>
      </c>
      <c r="B235" s="55" t="str">
        <f t="shared" si="35"/>
        <v>||||0</v>
      </c>
      <c r="C235" s="61" t="str">
        <f t="shared" si="36"/>
        <v>|0</v>
      </c>
      <c r="D235" s="31"/>
      <c r="E235" s="31"/>
      <c r="F235" s="75" t="str">
        <f t="shared" si="37"/>
        <v>/</v>
      </c>
      <c r="G235" s="31"/>
      <c r="H235" s="31"/>
      <c r="I235" s="75" t="str">
        <f t="shared" si="38"/>
        <v>.</v>
      </c>
      <c r="J235" s="31"/>
      <c r="K235" s="31"/>
      <c r="L235" s="31"/>
      <c r="M235" s="32"/>
      <c r="N235" s="31"/>
      <c r="O235" s="32"/>
      <c r="P235" s="18"/>
      <c r="Q235" s="31"/>
      <c r="R235" s="33"/>
      <c r="S235" s="33"/>
      <c r="T235" s="33"/>
      <c r="U235" s="72">
        <f t="shared" si="39"/>
        <v>0</v>
      </c>
      <c r="V235" s="18" t="e">
        <f>IF(X235&lt;&gt;"Liquidação Cancelada",VLOOKUP(B235,'BASE DE DADOS OPS'!$B$4:$P$9650,10,FALSE),"Liquidação Cancelada")</f>
        <v>#N/A</v>
      </c>
      <c r="W235" s="35" t="e">
        <f t="shared" si="40"/>
        <v>#N/A</v>
      </c>
      <c r="X235" s="31">
        <f>VLOOKUP(A235,'BASE DE DADOS OPS'!$A$4:$P$9650,12,FALSE)</f>
        <v>0</v>
      </c>
      <c r="Y235" s="4" t="e">
        <f>IF(X235&lt;&gt;"Liquidação Cancelada",VLOOKUP(B235,'BASE DE DADOS OPS'!$B$5:$P$9635,12,FALSE),"Liquidação Cancelada")</f>
        <v>#N/A</v>
      </c>
      <c r="Z235" s="4" t="e">
        <f>IF(X235&lt;&gt;"Liquidação Cancelada",VLOOKUP(B235,'BASE DE DADOS OPS'!$B$5:$P$9635,14,FALSE),"Liquidação Cancelada")</f>
        <v>#N/A</v>
      </c>
      <c r="AA235" s="4" t="e">
        <f>IF(X235&lt;&gt;"Liquidação Cancelada",VLOOKUP(B235,'BASE DE DADOS OPS'!$B$5:$P$9635,13,FALSE),"Liquidação Cancelada")</f>
        <v>#N/A</v>
      </c>
      <c r="AB235" s="4" t="e">
        <f t="shared" si="41"/>
        <v>#N/A</v>
      </c>
      <c r="AC235" s="3" t="e">
        <f t="shared" si="42"/>
        <v>#N/A</v>
      </c>
      <c r="AD235" s="62"/>
    </row>
    <row r="236" spans="1:30" ht="24.95" customHeight="1" x14ac:dyDescent="0.2">
      <c r="A236" s="55" t="str">
        <f t="shared" si="34"/>
        <v>||||||0</v>
      </c>
      <c r="B236" s="55" t="str">
        <f t="shared" si="35"/>
        <v>||||0</v>
      </c>
      <c r="C236" s="61" t="str">
        <f t="shared" si="36"/>
        <v>|0</v>
      </c>
      <c r="D236" s="31"/>
      <c r="E236" s="31"/>
      <c r="F236" s="75" t="str">
        <f t="shared" si="37"/>
        <v>/</v>
      </c>
      <c r="G236" s="31"/>
      <c r="H236" s="31"/>
      <c r="I236" s="75" t="str">
        <f t="shared" si="38"/>
        <v>.</v>
      </c>
      <c r="J236" s="31"/>
      <c r="K236" s="31"/>
      <c r="L236" s="31"/>
      <c r="M236" s="32"/>
      <c r="N236" s="31"/>
      <c r="O236" s="32"/>
      <c r="P236" s="18"/>
      <c r="Q236" s="31"/>
      <c r="R236" s="33"/>
      <c r="S236" s="33"/>
      <c r="T236" s="33"/>
      <c r="U236" s="72">
        <f t="shared" si="39"/>
        <v>0</v>
      </c>
      <c r="V236" s="18" t="e">
        <f>IF(X236&lt;&gt;"Liquidação Cancelada",VLOOKUP(B236,'BASE DE DADOS OPS'!$B$4:$P$9650,10,FALSE),"Liquidação Cancelada")</f>
        <v>#N/A</v>
      </c>
      <c r="W236" s="35" t="e">
        <f t="shared" si="40"/>
        <v>#N/A</v>
      </c>
      <c r="X236" s="31">
        <f>VLOOKUP(A236,'BASE DE DADOS OPS'!$A$4:$P$9650,12,FALSE)</f>
        <v>0</v>
      </c>
      <c r="Y236" s="4" t="e">
        <f>IF(X236&lt;&gt;"Liquidação Cancelada",VLOOKUP(B236,'BASE DE DADOS OPS'!$B$5:$P$9635,12,FALSE),"Liquidação Cancelada")</f>
        <v>#N/A</v>
      </c>
      <c r="Z236" s="4" t="e">
        <f>IF(X236&lt;&gt;"Liquidação Cancelada",VLOOKUP(B236,'BASE DE DADOS OPS'!$B$5:$P$9635,14,FALSE),"Liquidação Cancelada")</f>
        <v>#N/A</v>
      </c>
      <c r="AA236" s="4" t="e">
        <f>IF(X236&lt;&gt;"Liquidação Cancelada",VLOOKUP(B236,'BASE DE DADOS OPS'!$B$5:$P$9635,13,FALSE),"Liquidação Cancelada")</f>
        <v>#N/A</v>
      </c>
      <c r="AB236" s="4" t="e">
        <f t="shared" si="41"/>
        <v>#N/A</v>
      </c>
      <c r="AC236" s="3" t="e">
        <f t="shared" si="42"/>
        <v>#N/A</v>
      </c>
      <c r="AD236" s="62"/>
    </row>
    <row r="237" spans="1:30" ht="24.95" customHeight="1" x14ac:dyDescent="0.2">
      <c r="A237" s="55" t="str">
        <f t="shared" si="34"/>
        <v>||||||0</v>
      </c>
      <c r="B237" s="55" t="str">
        <f t="shared" si="35"/>
        <v>||||0</v>
      </c>
      <c r="C237" s="61" t="str">
        <f t="shared" si="36"/>
        <v>|0</v>
      </c>
      <c r="D237" s="31"/>
      <c r="E237" s="31"/>
      <c r="F237" s="75" t="str">
        <f t="shared" si="37"/>
        <v>/</v>
      </c>
      <c r="G237" s="31"/>
      <c r="H237" s="31"/>
      <c r="I237" s="75" t="str">
        <f t="shared" si="38"/>
        <v>.</v>
      </c>
      <c r="J237" s="31"/>
      <c r="K237" s="31"/>
      <c r="L237" s="31"/>
      <c r="M237" s="32"/>
      <c r="N237" s="31"/>
      <c r="O237" s="32"/>
      <c r="P237" s="18"/>
      <c r="Q237" s="31"/>
      <c r="R237" s="33"/>
      <c r="S237" s="33"/>
      <c r="T237" s="33"/>
      <c r="U237" s="72">
        <f t="shared" si="39"/>
        <v>0</v>
      </c>
      <c r="V237" s="18" t="e">
        <f>IF(X237&lt;&gt;"Liquidação Cancelada",VLOOKUP(B237,'BASE DE DADOS OPS'!$B$4:$P$9650,10,FALSE),"Liquidação Cancelada")</f>
        <v>#N/A</v>
      </c>
      <c r="W237" s="35" t="e">
        <f t="shared" si="40"/>
        <v>#N/A</v>
      </c>
      <c r="X237" s="31">
        <f>VLOOKUP(A237,'BASE DE DADOS OPS'!$A$4:$P$9650,12,FALSE)</f>
        <v>0</v>
      </c>
      <c r="Y237" s="4" t="e">
        <f>IF(X237&lt;&gt;"Liquidação Cancelada",VLOOKUP(B237,'BASE DE DADOS OPS'!$B$5:$P$9635,12,FALSE),"Liquidação Cancelada")</f>
        <v>#N/A</v>
      </c>
      <c r="Z237" s="4" t="e">
        <f>IF(X237&lt;&gt;"Liquidação Cancelada",VLOOKUP(B237,'BASE DE DADOS OPS'!$B$5:$P$9635,14,FALSE),"Liquidação Cancelada")</f>
        <v>#N/A</v>
      </c>
      <c r="AA237" s="4" t="e">
        <f>IF(X237&lt;&gt;"Liquidação Cancelada",VLOOKUP(B237,'BASE DE DADOS OPS'!$B$5:$P$9635,13,FALSE),"Liquidação Cancelada")</f>
        <v>#N/A</v>
      </c>
      <c r="AB237" s="4" t="e">
        <f t="shared" si="41"/>
        <v>#N/A</v>
      </c>
      <c r="AC237" s="3" t="e">
        <f t="shared" si="42"/>
        <v>#N/A</v>
      </c>
      <c r="AD237" s="62"/>
    </row>
    <row r="238" spans="1:30" ht="24.95" customHeight="1" x14ac:dyDescent="0.2">
      <c r="A238" s="55" t="str">
        <f t="shared" si="34"/>
        <v>||||||0</v>
      </c>
      <c r="B238" s="55" t="str">
        <f t="shared" si="35"/>
        <v>||||0</v>
      </c>
      <c r="C238" s="61" t="str">
        <f t="shared" si="36"/>
        <v>|0</v>
      </c>
      <c r="D238" s="31"/>
      <c r="E238" s="31"/>
      <c r="F238" s="75" t="str">
        <f t="shared" si="37"/>
        <v>/</v>
      </c>
      <c r="G238" s="31"/>
      <c r="H238" s="31"/>
      <c r="I238" s="75" t="str">
        <f t="shared" si="38"/>
        <v>.</v>
      </c>
      <c r="J238" s="31"/>
      <c r="K238" s="31"/>
      <c r="L238" s="31"/>
      <c r="M238" s="32"/>
      <c r="N238" s="31"/>
      <c r="O238" s="32"/>
      <c r="P238" s="18"/>
      <c r="Q238" s="31"/>
      <c r="R238" s="33"/>
      <c r="S238" s="33"/>
      <c r="T238" s="33"/>
      <c r="U238" s="72">
        <f t="shared" si="39"/>
        <v>0</v>
      </c>
      <c r="V238" s="18" t="e">
        <f>IF(X238&lt;&gt;"Liquidação Cancelada",VLOOKUP(B238,'BASE DE DADOS OPS'!$B$4:$P$9650,10,FALSE),"Liquidação Cancelada")</f>
        <v>#N/A</v>
      </c>
      <c r="W238" s="35" t="e">
        <f t="shared" si="40"/>
        <v>#N/A</v>
      </c>
      <c r="X238" s="31">
        <f>VLOOKUP(A238,'BASE DE DADOS OPS'!$A$4:$P$9650,12,FALSE)</f>
        <v>0</v>
      </c>
      <c r="Y238" s="4" t="e">
        <f>IF(X238&lt;&gt;"Liquidação Cancelada",VLOOKUP(B238,'BASE DE DADOS OPS'!$B$5:$P$9635,12,FALSE),"Liquidação Cancelada")</f>
        <v>#N/A</v>
      </c>
      <c r="Z238" s="4" t="e">
        <f>IF(X238&lt;&gt;"Liquidação Cancelada",VLOOKUP(B238,'BASE DE DADOS OPS'!$B$5:$P$9635,14,FALSE),"Liquidação Cancelada")</f>
        <v>#N/A</v>
      </c>
      <c r="AA238" s="4" t="e">
        <f>IF(X238&lt;&gt;"Liquidação Cancelada",VLOOKUP(B238,'BASE DE DADOS OPS'!$B$5:$P$9635,13,FALSE),"Liquidação Cancelada")</f>
        <v>#N/A</v>
      </c>
      <c r="AB238" s="4" t="e">
        <f t="shared" si="41"/>
        <v>#N/A</v>
      </c>
      <c r="AC238" s="3" t="e">
        <f t="shared" si="42"/>
        <v>#N/A</v>
      </c>
      <c r="AD238" s="62"/>
    </row>
    <row r="239" spans="1:30" ht="24.95" customHeight="1" x14ac:dyDescent="0.2">
      <c r="A239" s="55" t="str">
        <f t="shared" si="34"/>
        <v>||||||0</v>
      </c>
      <c r="B239" s="55" t="str">
        <f t="shared" si="35"/>
        <v>||||0</v>
      </c>
      <c r="C239" s="61" t="str">
        <f t="shared" si="36"/>
        <v>|0</v>
      </c>
      <c r="D239" s="31"/>
      <c r="E239" s="31"/>
      <c r="F239" s="75" t="str">
        <f t="shared" si="37"/>
        <v>/</v>
      </c>
      <c r="G239" s="31"/>
      <c r="H239" s="31"/>
      <c r="I239" s="75" t="str">
        <f t="shared" si="38"/>
        <v>.</v>
      </c>
      <c r="J239" s="31"/>
      <c r="K239" s="31"/>
      <c r="L239" s="31"/>
      <c r="M239" s="32"/>
      <c r="N239" s="31"/>
      <c r="O239" s="32"/>
      <c r="P239" s="18"/>
      <c r="Q239" s="31"/>
      <c r="R239" s="33"/>
      <c r="S239" s="33"/>
      <c r="T239" s="33"/>
      <c r="U239" s="72">
        <f t="shared" si="39"/>
        <v>0</v>
      </c>
      <c r="V239" s="18" t="e">
        <f>IF(X239&lt;&gt;"Liquidação Cancelada",VLOOKUP(B239,'BASE DE DADOS OPS'!$B$4:$P$9650,10,FALSE),"Liquidação Cancelada")</f>
        <v>#N/A</v>
      </c>
      <c r="W239" s="35" t="e">
        <f t="shared" si="40"/>
        <v>#N/A</v>
      </c>
      <c r="X239" s="31">
        <f>VLOOKUP(A239,'BASE DE DADOS OPS'!$A$4:$P$9650,12,FALSE)</f>
        <v>0</v>
      </c>
      <c r="Y239" s="4" t="e">
        <f>IF(X239&lt;&gt;"Liquidação Cancelada",VLOOKUP(B239,'BASE DE DADOS OPS'!$B$5:$P$9635,12,FALSE),"Liquidação Cancelada")</f>
        <v>#N/A</v>
      </c>
      <c r="Z239" s="4" t="e">
        <f>IF(X239&lt;&gt;"Liquidação Cancelada",VLOOKUP(B239,'BASE DE DADOS OPS'!$B$5:$P$9635,14,FALSE),"Liquidação Cancelada")</f>
        <v>#N/A</v>
      </c>
      <c r="AA239" s="4" t="e">
        <f>IF(X239&lt;&gt;"Liquidação Cancelada",VLOOKUP(B239,'BASE DE DADOS OPS'!$B$5:$P$9635,13,FALSE),"Liquidação Cancelada")</f>
        <v>#N/A</v>
      </c>
      <c r="AB239" s="4" t="e">
        <f t="shared" si="41"/>
        <v>#N/A</v>
      </c>
      <c r="AC239" s="3" t="e">
        <f t="shared" si="42"/>
        <v>#N/A</v>
      </c>
      <c r="AD239" s="62"/>
    </row>
    <row r="240" spans="1:30" ht="24.95" customHeight="1" x14ac:dyDescent="0.2">
      <c r="A240" s="55" t="str">
        <f t="shared" si="34"/>
        <v>||||||0</v>
      </c>
      <c r="B240" s="55" t="str">
        <f t="shared" si="35"/>
        <v>||||0</v>
      </c>
      <c r="C240" s="61" t="str">
        <f t="shared" si="36"/>
        <v>|0</v>
      </c>
      <c r="D240" s="31"/>
      <c r="E240" s="31"/>
      <c r="F240" s="75" t="str">
        <f t="shared" si="37"/>
        <v>/</v>
      </c>
      <c r="G240" s="31"/>
      <c r="H240" s="31"/>
      <c r="I240" s="75" t="str">
        <f t="shared" si="38"/>
        <v>.</v>
      </c>
      <c r="J240" s="31"/>
      <c r="K240" s="31"/>
      <c r="L240" s="31"/>
      <c r="M240" s="32"/>
      <c r="N240" s="31"/>
      <c r="O240" s="32"/>
      <c r="P240" s="18"/>
      <c r="Q240" s="31"/>
      <c r="R240" s="33"/>
      <c r="S240" s="33"/>
      <c r="T240" s="33"/>
      <c r="U240" s="72">
        <f t="shared" si="39"/>
        <v>0</v>
      </c>
      <c r="V240" s="18" t="e">
        <f>IF(X240&lt;&gt;"Liquidação Cancelada",VLOOKUP(B240,'BASE DE DADOS OPS'!$B$4:$P$9650,10,FALSE),"Liquidação Cancelada")</f>
        <v>#N/A</v>
      </c>
      <c r="W240" s="35" t="e">
        <f t="shared" si="40"/>
        <v>#N/A</v>
      </c>
      <c r="X240" s="31">
        <f>VLOOKUP(A240,'BASE DE DADOS OPS'!$A$4:$P$9650,12,FALSE)</f>
        <v>0</v>
      </c>
      <c r="Y240" s="4" t="e">
        <f>IF(X240&lt;&gt;"Liquidação Cancelada",VLOOKUP(B240,'BASE DE DADOS OPS'!$B$5:$P$9635,12,FALSE),"Liquidação Cancelada")</f>
        <v>#N/A</v>
      </c>
      <c r="Z240" s="4" t="e">
        <f>IF(X240&lt;&gt;"Liquidação Cancelada",VLOOKUP(B240,'BASE DE DADOS OPS'!$B$5:$P$9635,14,FALSE),"Liquidação Cancelada")</f>
        <v>#N/A</v>
      </c>
      <c r="AA240" s="4" t="e">
        <f>IF(X240&lt;&gt;"Liquidação Cancelada",VLOOKUP(B240,'BASE DE DADOS OPS'!$B$5:$P$9635,13,FALSE),"Liquidação Cancelada")</f>
        <v>#N/A</v>
      </c>
      <c r="AB240" s="4" t="e">
        <f t="shared" si="41"/>
        <v>#N/A</v>
      </c>
      <c r="AC240" s="3" t="e">
        <f t="shared" si="42"/>
        <v>#N/A</v>
      </c>
      <c r="AD240" s="62"/>
    </row>
    <row r="241" spans="1:30" ht="24.95" customHeight="1" x14ac:dyDescent="0.2">
      <c r="A241" s="55" t="str">
        <f t="shared" si="34"/>
        <v>||||||0</v>
      </c>
      <c r="B241" s="55" t="str">
        <f t="shared" si="35"/>
        <v>||||0</v>
      </c>
      <c r="C241" s="61" t="str">
        <f t="shared" si="36"/>
        <v>|0</v>
      </c>
      <c r="D241" s="31"/>
      <c r="E241" s="31"/>
      <c r="F241" s="75" t="str">
        <f t="shared" si="37"/>
        <v>/</v>
      </c>
      <c r="G241" s="31"/>
      <c r="H241" s="31"/>
      <c r="I241" s="75" t="str">
        <f t="shared" si="38"/>
        <v>.</v>
      </c>
      <c r="J241" s="31"/>
      <c r="K241" s="31"/>
      <c r="L241" s="31"/>
      <c r="M241" s="32"/>
      <c r="N241" s="31"/>
      <c r="O241" s="32"/>
      <c r="P241" s="18"/>
      <c r="Q241" s="31"/>
      <c r="R241" s="33"/>
      <c r="S241" s="33"/>
      <c r="T241" s="33"/>
      <c r="U241" s="72">
        <f t="shared" si="39"/>
        <v>0</v>
      </c>
      <c r="V241" s="18" t="e">
        <f>IF(X241&lt;&gt;"Liquidação Cancelada",VLOOKUP(B241,'BASE DE DADOS OPS'!$B$4:$P$9650,10,FALSE),"Liquidação Cancelada")</f>
        <v>#N/A</v>
      </c>
      <c r="W241" s="35" t="e">
        <f t="shared" si="40"/>
        <v>#N/A</v>
      </c>
      <c r="X241" s="31">
        <f>VLOOKUP(A241,'BASE DE DADOS OPS'!$A$4:$P$9650,12,FALSE)</f>
        <v>0</v>
      </c>
      <c r="Y241" s="4" t="e">
        <f>IF(X241&lt;&gt;"Liquidação Cancelada",VLOOKUP(B241,'BASE DE DADOS OPS'!$B$5:$P$9635,12,FALSE),"Liquidação Cancelada")</f>
        <v>#N/A</v>
      </c>
      <c r="Z241" s="4" t="e">
        <f>IF(X241&lt;&gt;"Liquidação Cancelada",VLOOKUP(B241,'BASE DE DADOS OPS'!$B$5:$P$9635,14,FALSE),"Liquidação Cancelada")</f>
        <v>#N/A</v>
      </c>
      <c r="AA241" s="4" t="e">
        <f>IF(X241&lt;&gt;"Liquidação Cancelada",VLOOKUP(B241,'BASE DE DADOS OPS'!$B$5:$P$9635,13,FALSE),"Liquidação Cancelada")</f>
        <v>#N/A</v>
      </c>
      <c r="AB241" s="4" t="e">
        <f t="shared" si="41"/>
        <v>#N/A</v>
      </c>
      <c r="AC241" s="3" t="e">
        <f t="shared" si="42"/>
        <v>#N/A</v>
      </c>
      <c r="AD241" s="62"/>
    </row>
    <row r="242" spans="1:30" ht="24.95" customHeight="1" x14ac:dyDescent="0.2">
      <c r="A242" s="55" t="str">
        <f t="shared" si="34"/>
        <v>||||||0</v>
      </c>
      <c r="B242" s="55" t="str">
        <f t="shared" si="35"/>
        <v>||||0</v>
      </c>
      <c r="C242" s="61" t="str">
        <f t="shared" si="36"/>
        <v>|0</v>
      </c>
      <c r="D242" s="31"/>
      <c r="E242" s="31"/>
      <c r="F242" s="75" t="str">
        <f t="shared" si="37"/>
        <v>/</v>
      </c>
      <c r="G242" s="31"/>
      <c r="H242" s="31"/>
      <c r="I242" s="75" t="str">
        <f t="shared" si="38"/>
        <v>.</v>
      </c>
      <c r="J242" s="31"/>
      <c r="K242" s="31"/>
      <c r="L242" s="31"/>
      <c r="M242" s="32"/>
      <c r="N242" s="31"/>
      <c r="O242" s="32"/>
      <c r="P242" s="18"/>
      <c r="Q242" s="31"/>
      <c r="R242" s="33"/>
      <c r="S242" s="33"/>
      <c r="T242" s="33"/>
      <c r="U242" s="72">
        <f t="shared" si="39"/>
        <v>0</v>
      </c>
      <c r="V242" s="18" t="e">
        <f>IF(X242&lt;&gt;"Liquidação Cancelada",VLOOKUP(B242,'BASE DE DADOS OPS'!$B$4:$P$9650,10,FALSE),"Liquidação Cancelada")</f>
        <v>#N/A</v>
      </c>
      <c r="W242" s="35" t="e">
        <f t="shared" si="40"/>
        <v>#N/A</v>
      </c>
      <c r="X242" s="31">
        <f>VLOOKUP(A242,'BASE DE DADOS OPS'!$A$4:$P$9650,12,FALSE)</f>
        <v>0</v>
      </c>
      <c r="Y242" s="4" t="e">
        <f>IF(X242&lt;&gt;"Liquidação Cancelada",VLOOKUP(B242,'BASE DE DADOS OPS'!$B$5:$P$9635,12,FALSE),"Liquidação Cancelada")</f>
        <v>#N/A</v>
      </c>
      <c r="Z242" s="4" t="e">
        <f>IF(X242&lt;&gt;"Liquidação Cancelada",VLOOKUP(B242,'BASE DE DADOS OPS'!$B$5:$P$9635,14,FALSE),"Liquidação Cancelada")</f>
        <v>#N/A</v>
      </c>
      <c r="AA242" s="4" t="e">
        <f>IF(X242&lt;&gt;"Liquidação Cancelada",VLOOKUP(B242,'BASE DE DADOS OPS'!$B$5:$P$9635,13,FALSE),"Liquidação Cancelada")</f>
        <v>#N/A</v>
      </c>
      <c r="AB242" s="4" t="e">
        <f t="shared" si="41"/>
        <v>#N/A</v>
      </c>
      <c r="AC242" s="3" t="e">
        <f t="shared" si="42"/>
        <v>#N/A</v>
      </c>
      <c r="AD242" s="62"/>
    </row>
    <row r="243" spans="1:30" ht="24.95" customHeight="1" x14ac:dyDescent="0.2">
      <c r="A243" s="55" t="str">
        <f t="shared" si="34"/>
        <v>||||||0</v>
      </c>
      <c r="B243" s="55" t="str">
        <f t="shared" si="35"/>
        <v>||||0</v>
      </c>
      <c r="C243" s="61" t="str">
        <f t="shared" si="36"/>
        <v>|0</v>
      </c>
      <c r="D243" s="31"/>
      <c r="E243" s="31"/>
      <c r="F243" s="75" t="str">
        <f t="shared" si="37"/>
        <v>/</v>
      </c>
      <c r="G243" s="31"/>
      <c r="H243" s="31"/>
      <c r="I243" s="75" t="str">
        <f t="shared" si="38"/>
        <v>.</v>
      </c>
      <c r="J243" s="31"/>
      <c r="K243" s="31"/>
      <c r="L243" s="31"/>
      <c r="M243" s="32"/>
      <c r="N243" s="31"/>
      <c r="O243" s="32"/>
      <c r="P243" s="18"/>
      <c r="Q243" s="31"/>
      <c r="R243" s="33"/>
      <c r="S243" s="33"/>
      <c r="T243" s="33"/>
      <c r="U243" s="72">
        <f t="shared" si="39"/>
        <v>0</v>
      </c>
      <c r="V243" s="18" t="e">
        <f>IF(X243&lt;&gt;"Liquidação Cancelada",VLOOKUP(B243,'BASE DE DADOS OPS'!$B$4:$P$9650,10,FALSE),"Liquidação Cancelada")</f>
        <v>#N/A</v>
      </c>
      <c r="W243" s="35" t="e">
        <f t="shared" si="40"/>
        <v>#N/A</v>
      </c>
      <c r="X243" s="31">
        <f>VLOOKUP(A243,'BASE DE DADOS OPS'!$A$4:$P$9650,12,FALSE)</f>
        <v>0</v>
      </c>
      <c r="Y243" s="4" t="e">
        <f>IF(X243&lt;&gt;"Liquidação Cancelada",VLOOKUP(B243,'BASE DE DADOS OPS'!$B$5:$P$9635,12,FALSE),"Liquidação Cancelada")</f>
        <v>#N/A</v>
      </c>
      <c r="Z243" s="4" t="e">
        <f>IF(X243&lt;&gt;"Liquidação Cancelada",VLOOKUP(B243,'BASE DE DADOS OPS'!$B$5:$P$9635,14,FALSE),"Liquidação Cancelada")</f>
        <v>#N/A</v>
      </c>
      <c r="AA243" s="4" t="e">
        <f>IF(X243&lt;&gt;"Liquidação Cancelada",VLOOKUP(B243,'BASE DE DADOS OPS'!$B$5:$P$9635,13,FALSE),"Liquidação Cancelada")</f>
        <v>#N/A</v>
      </c>
      <c r="AB243" s="4" t="e">
        <f t="shared" si="41"/>
        <v>#N/A</v>
      </c>
      <c r="AC243" s="3" t="e">
        <f t="shared" si="42"/>
        <v>#N/A</v>
      </c>
      <c r="AD243" s="62"/>
    </row>
    <row r="244" spans="1:30" ht="24.95" customHeight="1" x14ac:dyDescent="0.2">
      <c r="A244" s="55" t="str">
        <f t="shared" si="34"/>
        <v>||||||0</v>
      </c>
      <c r="B244" s="55" t="str">
        <f t="shared" si="35"/>
        <v>||||0</v>
      </c>
      <c r="C244" s="61" t="str">
        <f t="shared" si="36"/>
        <v>|0</v>
      </c>
      <c r="D244" s="31"/>
      <c r="E244" s="31"/>
      <c r="F244" s="75" t="str">
        <f t="shared" si="37"/>
        <v>/</v>
      </c>
      <c r="G244" s="31"/>
      <c r="H244" s="31"/>
      <c r="I244" s="75" t="str">
        <f t="shared" si="38"/>
        <v>.</v>
      </c>
      <c r="J244" s="31"/>
      <c r="K244" s="31"/>
      <c r="L244" s="31"/>
      <c r="M244" s="32"/>
      <c r="N244" s="31"/>
      <c r="O244" s="32"/>
      <c r="P244" s="18"/>
      <c r="Q244" s="31"/>
      <c r="R244" s="33"/>
      <c r="S244" s="33"/>
      <c r="T244" s="33"/>
      <c r="U244" s="72">
        <f t="shared" si="39"/>
        <v>0</v>
      </c>
      <c r="V244" s="18" t="e">
        <f>IF(X244&lt;&gt;"Liquidação Cancelada",VLOOKUP(B244,'BASE DE DADOS OPS'!$B$4:$P$9650,10,FALSE),"Liquidação Cancelada")</f>
        <v>#N/A</v>
      </c>
      <c r="W244" s="35" t="e">
        <f t="shared" si="40"/>
        <v>#N/A</v>
      </c>
      <c r="X244" s="31">
        <f>VLOOKUP(A244,'BASE DE DADOS OPS'!$A$4:$P$9650,12,FALSE)</f>
        <v>0</v>
      </c>
      <c r="Y244" s="4" t="e">
        <f>IF(X244&lt;&gt;"Liquidação Cancelada",VLOOKUP(B244,'BASE DE DADOS OPS'!$B$5:$P$9635,12,FALSE),"Liquidação Cancelada")</f>
        <v>#N/A</v>
      </c>
      <c r="Z244" s="4" t="e">
        <f>IF(X244&lt;&gt;"Liquidação Cancelada",VLOOKUP(B244,'BASE DE DADOS OPS'!$B$5:$P$9635,14,FALSE),"Liquidação Cancelada")</f>
        <v>#N/A</v>
      </c>
      <c r="AA244" s="4" t="e">
        <f>IF(X244&lt;&gt;"Liquidação Cancelada",VLOOKUP(B244,'BASE DE DADOS OPS'!$B$5:$P$9635,13,FALSE),"Liquidação Cancelada")</f>
        <v>#N/A</v>
      </c>
      <c r="AB244" s="4" t="e">
        <f t="shared" si="41"/>
        <v>#N/A</v>
      </c>
      <c r="AC244" s="3" t="e">
        <f t="shared" si="42"/>
        <v>#N/A</v>
      </c>
      <c r="AD244" s="62"/>
    </row>
    <row r="245" spans="1:30" ht="24.95" customHeight="1" x14ac:dyDescent="0.2">
      <c r="A245" s="55" t="str">
        <f t="shared" si="34"/>
        <v>||||||0</v>
      </c>
      <c r="B245" s="55" t="str">
        <f t="shared" si="35"/>
        <v>||||0</v>
      </c>
      <c r="C245" s="61" t="str">
        <f t="shared" si="36"/>
        <v>|0</v>
      </c>
      <c r="D245" s="31"/>
      <c r="E245" s="31"/>
      <c r="F245" s="75" t="str">
        <f t="shared" si="37"/>
        <v>/</v>
      </c>
      <c r="G245" s="31"/>
      <c r="H245" s="31"/>
      <c r="I245" s="75" t="str">
        <f t="shared" si="38"/>
        <v>.</v>
      </c>
      <c r="J245" s="31"/>
      <c r="K245" s="31"/>
      <c r="L245" s="31"/>
      <c r="M245" s="32"/>
      <c r="N245" s="31"/>
      <c r="O245" s="32"/>
      <c r="P245" s="18"/>
      <c r="Q245" s="31"/>
      <c r="R245" s="33"/>
      <c r="S245" s="33"/>
      <c r="T245" s="33"/>
      <c r="U245" s="72">
        <f t="shared" si="39"/>
        <v>0</v>
      </c>
      <c r="V245" s="18" t="e">
        <f>IF(X245&lt;&gt;"Liquidação Cancelada",VLOOKUP(B245,'BASE DE DADOS OPS'!$B$4:$P$9650,10,FALSE),"Liquidação Cancelada")</f>
        <v>#N/A</v>
      </c>
      <c r="W245" s="35" t="e">
        <f t="shared" si="40"/>
        <v>#N/A</v>
      </c>
      <c r="X245" s="31">
        <f>VLOOKUP(A245,'BASE DE DADOS OPS'!$A$4:$P$9650,12,FALSE)</f>
        <v>0</v>
      </c>
      <c r="Y245" s="4" t="e">
        <f>IF(X245&lt;&gt;"Liquidação Cancelada",VLOOKUP(B245,'BASE DE DADOS OPS'!$B$5:$P$9635,12,FALSE),"Liquidação Cancelada")</f>
        <v>#N/A</v>
      </c>
      <c r="Z245" s="4" t="e">
        <f>IF(X245&lt;&gt;"Liquidação Cancelada",VLOOKUP(B245,'BASE DE DADOS OPS'!$B$5:$P$9635,14,FALSE),"Liquidação Cancelada")</f>
        <v>#N/A</v>
      </c>
      <c r="AA245" s="4" t="e">
        <f>IF(X245&lt;&gt;"Liquidação Cancelada",VLOOKUP(B245,'BASE DE DADOS OPS'!$B$5:$P$9635,13,FALSE),"Liquidação Cancelada")</f>
        <v>#N/A</v>
      </c>
      <c r="AB245" s="4" t="e">
        <f t="shared" si="41"/>
        <v>#N/A</v>
      </c>
      <c r="AC245" s="3" t="e">
        <f t="shared" si="42"/>
        <v>#N/A</v>
      </c>
      <c r="AD245" s="62"/>
    </row>
    <row r="246" spans="1:30" ht="24.95" customHeight="1" x14ac:dyDescent="0.2">
      <c r="A246" s="55" t="str">
        <f t="shared" si="34"/>
        <v>||||||0</v>
      </c>
      <c r="B246" s="55" t="str">
        <f t="shared" si="35"/>
        <v>||||0</v>
      </c>
      <c r="C246" s="61" t="str">
        <f t="shared" si="36"/>
        <v>|0</v>
      </c>
      <c r="D246" s="31"/>
      <c r="E246" s="31"/>
      <c r="F246" s="75" t="str">
        <f t="shared" si="37"/>
        <v>/</v>
      </c>
      <c r="G246" s="31"/>
      <c r="H246" s="31"/>
      <c r="I246" s="75" t="str">
        <f t="shared" si="38"/>
        <v>.</v>
      </c>
      <c r="J246" s="31"/>
      <c r="K246" s="31"/>
      <c r="L246" s="31"/>
      <c r="M246" s="32"/>
      <c r="N246" s="31"/>
      <c r="O246" s="32"/>
      <c r="P246" s="18"/>
      <c r="Q246" s="31"/>
      <c r="R246" s="33"/>
      <c r="S246" s="33"/>
      <c r="T246" s="33"/>
      <c r="U246" s="72">
        <f t="shared" si="39"/>
        <v>0</v>
      </c>
      <c r="V246" s="18" t="e">
        <f>IF(X246&lt;&gt;"Liquidação Cancelada",VLOOKUP(B246,'BASE DE DADOS OPS'!$B$4:$P$9650,10,FALSE),"Liquidação Cancelada")</f>
        <v>#N/A</v>
      </c>
      <c r="W246" s="35" t="e">
        <f t="shared" si="40"/>
        <v>#N/A</v>
      </c>
      <c r="X246" s="31">
        <f>VLOOKUP(A246,'BASE DE DADOS OPS'!$A$4:$P$9650,12,FALSE)</f>
        <v>0</v>
      </c>
      <c r="Y246" s="4" t="e">
        <f>IF(X246&lt;&gt;"Liquidação Cancelada",VLOOKUP(B246,'BASE DE DADOS OPS'!$B$5:$P$9635,12,FALSE),"Liquidação Cancelada")</f>
        <v>#N/A</v>
      </c>
      <c r="Z246" s="4" t="e">
        <f>IF(X246&lt;&gt;"Liquidação Cancelada",VLOOKUP(B246,'BASE DE DADOS OPS'!$B$5:$P$9635,14,FALSE),"Liquidação Cancelada")</f>
        <v>#N/A</v>
      </c>
      <c r="AA246" s="4" t="e">
        <f>IF(X246&lt;&gt;"Liquidação Cancelada",VLOOKUP(B246,'BASE DE DADOS OPS'!$B$5:$P$9635,13,FALSE),"Liquidação Cancelada")</f>
        <v>#N/A</v>
      </c>
      <c r="AB246" s="4" t="e">
        <f t="shared" si="41"/>
        <v>#N/A</v>
      </c>
      <c r="AC246" s="3" t="e">
        <f t="shared" si="42"/>
        <v>#N/A</v>
      </c>
      <c r="AD246" s="62"/>
    </row>
    <row r="247" spans="1:30" ht="24.95" customHeight="1" x14ac:dyDescent="0.2">
      <c r="A247" s="55" t="str">
        <f t="shared" si="34"/>
        <v>||||||0</v>
      </c>
      <c r="B247" s="55" t="str">
        <f t="shared" si="35"/>
        <v>||||0</v>
      </c>
      <c r="C247" s="61" t="str">
        <f t="shared" si="36"/>
        <v>|0</v>
      </c>
      <c r="D247" s="31"/>
      <c r="E247" s="31"/>
      <c r="F247" s="75" t="str">
        <f t="shared" si="37"/>
        <v>/</v>
      </c>
      <c r="G247" s="31"/>
      <c r="H247" s="31"/>
      <c r="I247" s="75" t="str">
        <f t="shared" si="38"/>
        <v>.</v>
      </c>
      <c r="J247" s="31"/>
      <c r="K247" s="31"/>
      <c r="L247" s="31"/>
      <c r="M247" s="32"/>
      <c r="N247" s="31"/>
      <c r="O247" s="32"/>
      <c r="P247" s="18"/>
      <c r="Q247" s="31"/>
      <c r="R247" s="33"/>
      <c r="S247" s="33"/>
      <c r="T247" s="33"/>
      <c r="U247" s="72">
        <f t="shared" si="39"/>
        <v>0</v>
      </c>
      <c r="V247" s="18" t="e">
        <f>IF(X247&lt;&gt;"Liquidação Cancelada",VLOOKUP(B247,'BASE DE DADOS OPS'!$B$4:$P$9650,10,FALSE),"Liquidação Cancelada")</f>
        <v>#N/A</v>
      </c>
      <c r="W247" s="35" t="e">
        <f t="shared" si="40"/>
        <v>#N/A</v>
      </c>
      <c r="X247" s="31">
        <f>VLOOKUP(A247,'BASE DE DADOS OPS'!$A$4:$P$9650,12,FALSE)</f>
        <v>0</v>
      </c>
      <c r="Y247" s="4" t="e">
        <f>IF(X247&lt;&gt;"Liquidação Cancelada",VLOOKUP(B247,'BASE DE DADOS OPS'!$B$5:$P$9635,12,FALSE),"Liquidação Cancelada")</f>
        <v>#N/A</v>
      </c>
      <c r="Z247" s="4" t="e">
        <f>IF(X247&lt;&gt;"Liquidação Cancelada",VLOOKUP(B247,'BASE DE DADOS OPS'!$B$5:$P$9635,14,FALSE),"Liquidação Cancelada")</f>
        <v>#N/A</v>
      </c>
      <c r="AA247" s="4" t="e">
        <f>IF(X247&lt;&gt;"Liquidação Cancelada",VLOOKUP(B247,'BASE DE DADOS OPS'!$B$5:$P$9635,13,FALSE),"Liquidação Cancelada")</f>
        <v>#N/A</v>
      </c>
      <c r="AB247" s="4" t="e">
        <f t="shared" si="41"/>
        <v>#N/A</v>
      </c>
      <c r="AC247" s="3" t="e">
        <f t="shared" si="42"/>
        <v>#N/A</v>
      </c>
      <c r="AD247" s="62"/>
    </row>
    <row r="248" spans="1:30" ht="24.95" customHeight="1" x14ac:dyDescent="0.2">
      <c r="A248" s="55" t="str">
        <f t="shared" si="34"/>
        <v>||||||0</v>
      </c>
      <c r="B248" s="55" t="str">
        <f t="shared" si="35"/>
        <v>||||0</v>
      </c>
      <c r="C248" s="61" t="str">
        <f t="shared" si="36"/>
        <v>|0</v>
      </c>
      <c r="D248" s="31"/>
      <c r="E248" s="31"/>
      <c r="F248" s="75" t="str">
        <f t="shared" si="37"/>
        <v>/</v>
      </c>
      <c r="G248" s="31"/>
      <c r="H248" s="31"/>
      <c r="I248" s="75" t="str">
        <f t="shared" si="38"/>
        <v>.</v>
      </c>
      <c r="J248" s="31"/>
      <c r="K248" s="31"/>
      <c r="L248" s="31"/>
      <c r="M248" s="32"/>
      <c r="N248" s="31"/>
      <c r="O248" s="32"/>
      <c r="P248" s="18"/>
      <c r="Q248" s="31"/>
      <c r="R248" s="33"/>
      <c r="S248" s="33"/>
      <c r="T248" s="33"/>
      <c r="U248" s="72">
        <f t="shared" si="39"/>
        <v>0</v>
      </c>
      <c r="V248" s="18" t="e">
        <f>IF(X248&lt;&gt;"Liquidação Cancelada",VLOOKUP(B248,'BASE DE DADOS OPS'!$B$4:$P$9650,10,FALSE),"Liquidação Cancelada")</f>
        <v>#N/A</v>
      </c>
      <c r="W248" s="35" t="e">
        <f t="shared" si="40"/>
        <v>#N/A</v>
      </c>
      <c r="X248" s="31">
        <f>VLOOKUP(A248,'BASE DE DADOS OPS'!$A$4:$P$9650,12,FALSE)</f>
        <v>0</v>
      </c>
      <c r="Y248" s="4" t="e">
        <f>IF(X248&lt;&gt;"Liquidação Cancelada",VLOOKUP(B248,'BASE DE DADOS OPS'!$B$5:$P$9635,12,FALSE),"Liquidação Cancelada")</f>
        <v>#N/A</v>
      </c>
      <c r="Z248" s="4" t="e">
        <f>IF(X248&lt;&gt;"Liquidação Cancelada",VLOOKUP(B248,'BASE DE DADOS OPS'!$B$5:$P$9635,14,FALSE),"Liquidação Cancelada")</f>
        <v>#N/A</v>
      </c>
      <c r="AA248" s="4" t="e">
        <f>IF(X248&lt;&gt;"Liquidação Cancelada",VLOOKUP(B248,'BASE DE DADOS OPS'!$B$5:$P$9635,13,FALSE),"Liquidação Cancelada")</f>
        <v>#N/A</v>
      </c>
      <c r="AB248" s="4" t="e">
        <f t="shared" si="41"/>
        <v>#N/A</v>
      </c>
      <c r="AC248" s="3" t="e">
        <f t="shared" si="42"/>
        <v>#N/A</v>
      </c>
      <c r="AD248" s="62"/>
    </row>
    <row r="249" spans="1:30" ht="24.95" customHeight="1" x14ac:dyDescent="0.2">
      <c r="A249" s="55" t="str">
        <f t="shared" si="34"/>
        <v>||||||0</v>
      </c>
      <c r="B249" s="55" t="str">
        <f t="shared" si="35"/>
        <v>||||0</v>
      </c>
      <c r="C249" s="61" t="str">
        <f t="shared" si="36"/>
        <v>|0</v>
      </c>
      <c r="D249" s="31"/>
      <c r="E249" s="31"/>
      <c r="F249" s="75" t="str">
        <f t="shared" si="37"/>
        <v>/</v>
      </c>
      <c r="G249" s="31"/>
      <c r="H249" s="31"/>
      <c r="I249" s="75" t="str">
        <f t="shared" si="38"/>
        <v>.</v>
      </c>
      <c r="J249" s="31"/>
      <c r="K249" s="31"/>
      <c r="L249" s="31"/>
      <c r="M249" s="32"/>
      <c r="N249" s="31"/>
      <c r="O249" s="32"/>
      <c r="P249" s="18"/>
      <c r="Q249" s="31"/>
      <c r="R249" s="33"/>
      <c r="S249" s="33"/>
      <c r="T249" s="33"/>
      <c r="U249" s="72">
        <f t="shared" si="39"/>
        <v>0</v>
      </c>
      <c r="V249" s="18" t="e">
        <f>IF(X249&lt;&gt;"Liquidação Cancelada",VLOOKUP(B249,'BASE DE DADOS OPS'!$B$4:$P$9650,10,FALSE),"Liquidação Cancelada")</f>
        <v>#N/A</v>
      </c>
      <c r="W249" s="35" t="e">
        <f t="shared" si="40"/>
        <v>#N/A</v>
      </c>
      <c r="X249" s="31">
        <f>VLOOKUP(A249,'BASE DE DADOS OPS'!$A$4:$P$9650,12,FALSE)</f>
        <v>0</v>
      </c>
      <c r="Y249" s="4" t="e">
        <f>IF(X249&lt;&gt;"Liquidação Cancelada",VLOOKUP(B249,'BASE DE DADOS OPS'!$B$5:$P$9635,12,FALSE),"Liquidação Cancelada")</f>
        <v>#N/A</v>
      </c>
      <c r="Z249" s="4" t="e">
        <f>IF(X249&lt;&gt;"Liquidação Cancelada",VLOOKUP(B249,'BASE DE DADOS OPS'!$B$5:$P$9635,14,FALSE),"Liquidação Cancelada")</f>
        <v>#N/A</v>
      </c>
      <c r="AA249" s="4" t="e">
        <f>IF(X249&lt;&gt;"Liquidação Cancelada",VLOOKUP(B249,'BASE DE DADOS OPS'!$B$5:$P$9635,13,FALSE),"Liquidação Cancelada")</f>
        <v>#N/A</v>
      </c>
      <c r="AB249" s="4" t="e">
        <f t="shared" si="41"/>
        <v>#N/A</v>
      </c>
      <c r="AC249" s="3" t="e">
        <f t="shared" si="42"/>
        <v>#N/A</v>
      </c>
      <c r="AD249" s="62"/>
    </row>
    <row r="250" spans="1:30" ht="24.95" customHeight="1" x14ac:dyDescent="0.2">
      <c r="A250" s="55" t="str">
        <f t="shared" si="34"/>
        <v>||||||0</v>
      </c>
      <c r="B250" s="55" t="str">
        <f t="shared" si="35"/>
        <v>||||0</v>
      </c>
      <c r="C250" s="61" t="str">
        <f t="shared" si="36"/>
        <v>|0</v>
      </c>
      <c r="D250" s="31"/>
      <c r="E250" s="31"/>
      <c r="F250" s="75" t="str">
        <f t="shared" si="37"/>
        <v>/</v>
      </c>
      <c r="G250" s="31"/>
      <c r="H250" s="31"/>
      <c r="I250" s="75" t="str">
        <f t="shared" si="38"/>
        <v>.</v>
      </c>
      <c r="J250" s="31"/>
      <c r="K250" s="31"/>
      <c r="L250" s="31"/>
      <c r="M250" s="32"/>
      <c r="N250" s="31"/>
      <c r="O250" s="32"/>
      <c r="P250" s="18"/>
      <c r="Q250" s="31"/>
      <c r="R250" s="33"/>
      <c r="S250" s="33"/>
      <c r="T250" s="33"/>
      <c r="U250" s="72">
        <f t="shared" si="39"/>
        <v>0</v>
      </c>
      <c r="V250" s="18" t="e">
        <f>IF(X250&lt;&gt;"Liquidação Cancelada",VLOOKUP(B250,'BASE DE DADOS OPS'!$B$4:$P$9650,10,FALSE),"Liquidação Cancelada")</f>
        <v>#N/A</v>
      </c>
      <c r="W250" s="35" t="e">
        <f t="shared" si="40"/>
        <v>#N/A</v>
      </c>
      <c r="X250" s="31">
        <f>VLOOKUP(A250,'BASE DE DADOS OPS'!$A$4:$P$9650,12,FALSE)</f>
        <v>0</v>
      </c>
      <c r="Y250" s="4" t="e">
        <f>IF(X250&lt;&gt;"Liquidação Cancelada",VLOOKUP(B250,'BASE DE DADOS OPS'!$B$5:$P$9635,12,FALSE),"Liquidação Cancelada")</f>
        <v>#N/A</v>
      </c>
      <c r="Z250" s="4" t="e">
        <f>IF(X250&lt;&gt;"Liquidação Cancelada",VLOOKUP(B250,'BASE DE DADOS OPS'!$B$5:$P$9635,14,FALSE),"Liquidação Cancelada")</f>
        <v>#N/A</v>
      </c>
      <c r="AA250" s="4" t="e">
        <f>IF(X250&lt;&gt;"Liquidação Cancelada",VLOOKUP(B250,'BASE DE DADOS OPS'!$B$5:$P$9635,13,FALSE),"Liquidação Cancelada")</f>
        <v>#N/A</v>
      </c>
      <c r="AB250" s="4" t="e">
        <f t="shared" si="41"/>
        <v>#N/A</v>
      </c>
      <c r="AC250" s="3" t="e">
        <f t="shared" si="42"/>
        <v>#N/A</v>
      </c>
      <c r="AD250" s="62"/>
    </row>
    <row r="251" spans="1:30" ht="24.95" customHeight="1" x14ac:dyDescent="0.2">
      <c r="A251" s="55" t="str">
        <f t="shared" si="34"/>
        <v>||||||0</v>
      </c>
      <c r="B251" s="55" t="str">
        <f t="shared" si="35"/>
        <v>||||0</v>
      </c>
      <c r="C251" s="61" t="str">
        <f t="shared" si="36"/>
        <v>|0</v>
      </c>
      <c r="D251" s="31"/>
      <c r="E251" s="31"/>
      <c r="F251" s="75" t="str">
        <f t="shared" si="37"/>
        <v>/</v>
      </c>
      <c r="G251" s="31"/>
      <c r="H251" s="31"/>
      <c r="I251" s="75" t="str">
        <f t="shared" si="38"/>
        <v>.</v>
      </c>
      <c r="J251" s="31"/>
      <c r="K251" s="31"/>
      <c r="L251" s="31"/>
      <c r="M251" s="32"/>
      <c r="N251" s="31"/>
      <c r="O251" s="32"/>
      <c r="P251" s="18"/>
      <c r="Q251" s="31"/>
      <c r="R251" s="33"/>
      <c r="S251" s="33"/>
      <c r="T251" s="33"/>
      <c r="U251" s="72">
        <f t="shared" si="39"/>
        <v>0</v>
      </c>
      <c r="V251" s="18" t="e">
        <f>IF(X251&lt;&gt;"Liquidação Cancelada",VLOOKUP(B251,'BASE DE DADOS OPS'!$B$4:$P$9650,10,FALSE),"Liquidação Cancelada")</f>
        <v>#N/A</v>
      </c>
      <c r="W251" s="35" t="e">
        <f t="shared" si="40"/>
        <v>#N/A</v>
      </c>
      <c r="X251" s="31">
        <f>VLOOKUP(A251,'BASE DE DADOS OPS'!$A$4:$P$9650,12,FALSE)</f>
        <v>0</v>
      </c>
      <c r="Y251" s="4" t="e">
        <f>IF(X251&lt;&gt;"Liquidação Cancelada",VLOOKUP(B251,'BASE DE DADOS OPS'!$B$5:$P$9635,12,FALSE),"Liquidação Cancelada")</f>
        <v>#N/A</v>
      </c>
      <c r="Z251" s="4" t="e">
        <f>IF(X251&lt;&gt;"Liquidação Cancelada",VLOOKUP(B251,'BASE DE DADOS OPS'!$B$5:$P$9635,14,FALSE),"Liquidação Cancelada")</f>
        <v>#N/A</v>
      </c>
      <c r="AA251" s="4" t="e">
        <f>IF(X251&lt;&gt;"Liquidação Cancelada",VLOOKUP(B251,'BASE DE DADOS OPS'!$B$5:$P$9635,13,FALSE),"Liquidação Cancelada")</f>
        <v>#N/A</v>
      </c>
      <c r="AB251" s="4" t="e">
        <f t="shared" si="41"/>
        <v>#N/A</v>
      </c>
      <c r="AC251" s="3" t="e">
        <f t="shared" si="42"/>
        <v>#N/A</v>
      </c>
      <c r="AD251" s="62"/>
    </row>
    <row r="252" spans="1:30" ht="24.95" customHeight="1" x14ac:dyDescent="0.2">
      <c r="A252" s="55" t="str">
        <f t="shared" si="34"/>
        <v>||||||0</v>
      </c>
      <c r="B252" s="55" t="str">
        <f t="shared" si="35"/>
        <v>||||0</v>
      </c>
      <c r="C252" s="61" t="str">
        <f t="shared" si="36"/>
        <v>|0</v>
      </c>
      <c r="D252" s="31"/>
      <c r="E252" s="31"/>
      <c r="F252" s="75" t="str">
        <f t="shared" si="37"/>
        <v>/</v>
      </c>
      <c r="G252" s="31"/>
      <c r="H252" s="31"/>
      <c r="I252" s="75" t="str">
        <f t="shared" si="38"/>
        <v>.</v>
      </c>
      <c r="J252" s="31"/>
      <c r="K252" s="31"/>
      <c r="L252" s="31"/>
      <c r="M252" s="32"/>
      <c r="N252" s="31"/>
      <c r="O252" s="32"/>
      <c r="P252" s="18"/>
      <c r="Q252" s="31"/>
      <c r="R252" s="33"/>
      <c r="S252" s="33"/>
      <c r="T252" s="33"/>
      <c r="U252" s="72">
        <f t="shared" si="39"/>
        <v>0</v>
      </c>
      <c r="V252" s="18" t="e">
        <f>IF(X252&lt;&gt;"Liquidação Cancelada",VLOOKUP(B252,'BASE DE DADOS OPS'!$B$4:$P$9650,10,FALSE),"Liquidação Cancelada")</f>
        <v>#N/A</v>
      </c>
      <c r="W252" s="35" t="e">
        <f t="shared" si="40"/>
        <v>#N/A</v>
      </c>
      <c r="X252" s="31">
        <f>VLOOKUP(A252,'BASE DE DADOS OPS'!$A$4:$P$9650,12,FALSE)</f>
        <v>0</v>
      </c>
      <c r="Y252" s="4" t="e">
        <f>IF(X252&lt;&gt;"Liquidação Cancelada",VLOOKUP(B252,'BASE DE DADOS OPS'!$B$5:$P$9635,12,FALSE),"Liquidação Cancelada")</f>
        <v>#N/A</v>
      </c>
      <c r="Z252" s="4" t="e">
        <f>IF(X252&lt;&gt;"Liquidação Cancelada",VLOOKUP(B252,'BASE DE DADOS OPS'!$B$5:$P$9635,14,FALSE),"Liquidação Cancelada")</f>
        <v>#N/A</v>
      </c>
      <c r="AA252" s="4" t="e">
        <f>IF(X252&lt;&gt;"Liquidação Cancelada",VLOOKUP(B252,'BASE DE DADOS OPS'!$B$5:$P$9635,13,FALSE),"Liquidação Cancelada")</f>
        <v>#N/A</v>
      </c>
      <c r="AB252" s="4" t="e">
        <f t="shared" si="41"/>
        <v>#N/A</v>
      </c>
      <c r="AC252" s="3" t="e">
        <f t="shared" si="42"/>
        <v>#N/A</v>
      </c>
      <c r="AD252" s="62"/>
    </row>
    <row r="253" spans="1:30" ht="24.95" customHeight="1" x14ac:dyDescent="0.2">
      <c r="A253" s="55" t="str">
        <f t="shared" si="34"/>
        <v>||||||0</v>
      </c>
      <c r="B253" s="55" t="str">
        <f t="shared" si="35"/>
        <v>||||0</v>
      </c>
      <c r="C253" s="61" t="str">
        <f t="shared" si="36"/>
        <v>|0</v>
      </c>
      <c r="D253" s="31"/>
      <c r="E253" s="31"/>
      <c r="F253" s="75" t="str">
        <f t="shared" si="37"/>
        <v>/</v>
      </c>
      <c r="G253" s="31"/>
      <c r="H253" s="31"/>
      <c r="I253" s="75" t="str">
        <f t="shared" si="38"/>
        <v>.</v>
      </c>
      <c r="J253" s="31"/>
      <c r="K253" s="31"/>
      <c r="L253" s="31"/>
      <c r="M253" s="32"/>
      <c r="N253" s="31"/>
      <c r="O253" s="32"/>
      <c r="P253" s="18"/>
      <c r="Q253" s="31"/>
      <c r="R253" s="33"/>
      <c r="S253" s="33"/>
      <c r="T253" s="33"/>
      <c r="U253" s="72">
        <f t="shared" si="39"/>
        <v>0</v>
      </c>
      <c r="V253" s="18" t="e">
        <f>IF(X253&lt;&gt;"Liquidação Cancelada",VLOOKUP(B253,'BASE DE DADOS OPS'!$B$4:$P$9650,10,FALSE),"Liquidação Cancelada")</f>
        <v>#N/A</v>
      </c>
      <c r="W253" s="35" t="e">
        <f t="shared" si="40"/>
        <v>#N/A</v>
      </c>
      <c r="X253" s="31">
        <f>VLOOKUP(A253,'BASE DE DADOS OPS'!$A$4:$P$9650,12,FALSE)</f>
        <v>0</v>
      </c>
      <c r="Y253" s="4" t="e">
        <f>IF(X253&lt;&gt;"Liquidação Cancelada",VLOOKUP(B253,'BASE DE DADOS OPS'!$B$5:$P$9635,12,FALSE),"Liquidação Cancelada")</f>
        <v>#N/A</v>
      </c>
      <c r="Z253" s="4" t="e">
        <f>IF(X253&lt;&gt;"Liquidação Cancelada",VLOOKUP(B253,'BASE DE DADOS OPS'!$B$5:$P$9635,14,FALSE),"Liquidação Cancelada")</f>
        <v>#N/A</v>
      </c>
      <c r="AA253" s="4" t="e">
        <f>IF(X253&lt;&gt;"Liquidação Cancelada",VLOOKUP(B253,'BASE DE DADOS OPS'!$B$5:$P$9635,13,FALSE),"Liquidação Cancelada")</f>
        <v>#N/A</v>
      </c>
      <c r="AB253" s="4" t="e">
        <f t="shared" si="41"/>
        <v>#N/A</v>
      </c>
      <c r="AC253" s="3" t="e">
        <f t="shared" si="42"/>
        <v>#N/A</v>
      </c>
      <c r="AD253" s="62"/>
    </row>
    <row r="254" spans="1:30" ht="24.95" customHeight="1" x14ac:dyDescent="0.2">
      <c r="A254" s="55" t="str">
        <f t="shared" si="34"/>
        <v>||||||0</v>
      </c>
      <c r="B254" s="55" t="str">
        <f t="shared" si="35"/>
        <v>||||0</v>
      </c>
      <c r="C254" s="61" t="str">
        <f t="shared" si="36"/>
        <v>|0</v>
      </c>
      <c r="D254" s="31"/>
      <c r="E254" s="31"/>
      <c r="F254" s="75" t="str">
        <f t="shared" si="37"/>
        <v>/</v>
      </c>
      <c r="G254" s="31"/>
      <c r="H254" s="31"/>
      <c r="I254" s="75" t="str">
        <f t="shared" si="38"/>
        <v>.</v>
      </c>
      <c r="J254" s="31"/>
      <c r="K254" s="31"/>
      <c r="L254" s="31"/>
      <c r="M254" s="32"/>
      <c r="N254" s="31"/>
      <c r="O254" s="32"/>
      <c r="P254" s="18"/>
      <c r="Q254" s="31"/>
      <c r="R254" s="33"/>
      <c r="S254" s="33"/>
      <c r="T254" s="33"/>
      <c r="U254" s="72">
        <f t="shared" si="39"/>
        <v>0</v>
      </c>
      <c r="V254" s="18" t="e">
        <f>IF(X254&lt;&gt;"Liquidação Cancelada",VLOOKUP(B254,'BASE DE DADOS OPS'!$B$4:$P$9650,10,FALSE),"Liquidação Cancelada")</f>
        <v>#N/A</v>
      </c>
      <c r="W254" s="35" t="e">
        <f t="shared" si="40"/>
        <v>#N/A</v>
      </c>
      <c r="X254" s="31">
        <f>VLOOKUP(A254,'BASE DE DADOS OPS'!$A$4:$P$9650,12,FALSE)</f>
        <v>0</v>
      </c>
      <c r="Y254" s="4" t="e">
        <f>IF(X254&lt;&gt;"Liquidação Cancelada",VLOOKUP(B254,'BASE DE DADOS OPS'!$B$5:$P$9635,12,FALSE),"Liquidação Cancelada")</f>
        <v>#N/A</v>
      </c>
      <c r="Z254" s="4" t="e">
        <f>IF(X254&lt;&gt;"Liquidação Cancelada",VLOOKUP(B254,'BASE DE DADOS OPS'!$B$5:$P$9635,14,FALSE),"Liquidação Cancelada")</f>
        <v>#N/A</v>
      </c>
      <c r="AA254" s="4" t="e">
        <f>IF(X254&lt;&gt;"Liquidação Cancelada",VLOOKUP(B254,'BASE DE DADOS OPS'!$B$5:$P$9635,13,FALSE),"Liquidação Cancelada")</f>
        <v>#N/A</v>
      </c>
      <c r="AB254" s="4" t="e">
        <f t="shared" si="41"/>
        <v>#N/A</v>
      </c>
      <c r="AC254" s="3" t="e">
        <f t="shared" si="42"/>
        <v>#N/A</v>
      </c>
      <c r="AD254" s="62"/>
    </row>
    <row r="255" spans="1:30" ht="24.95" customHeight="1" x14ac:dyDescent="0.2">
      <c r="A255" s="55" t="str">
        <f t="shared" si="34"/>
        <v>||||||0</v>
      </c>
      <c r="B255" s="55" t="str">
        <f t="shared" si="35"/>
        <v>||||0</v>
      </c>
      <c r="C255" s="61" t="str">
        <f t="shared" si="36"/>
        <v>|0</v>
      </c>
      <c r="D255" s="31"/>
      <c r="E255" s="31"/>
      <c r="F255" s="75" t="str">
        <f t="shared" si="37"/>
        <v>/</v>
      </c>
      <c r="G255" s="31"/>
      <c r="H255" s="31"/>
      <c r="I255" s="75" t="str">
        <f t="shared" si="38"/>
        <v>.</v>
      </c>
      <c r="J255" s="31"/>
      <c r="K255" s="31"/>
      <c r="L255" s="31"/>
      <c r="M255" s="32"/>
      <c r="N255" s="31"/>
      <c r="O255" s="32"/>
      <c r="P255" s="18"/>
      <c r="Q255" s="31"/>
      <c r="R255" s="33"/>
      <c r="S255" s="33"/>
      <c r="T255" s="33"/>
      <c r="U255" s="72">
        <f t="shared" si="39"/>
        <v>0</v>
      </c>
      <c r="V255" s="18" t="e">
        <f>IF(X255&lt;&gt;"Liquidação Cancelada",VLOOKUP(B255,'BASE DE DADOS OPS'!$B$4:$P$9650,10,FALSE),"Liquidação Cancelada")</f>
        <v>#N/A</v>
      </c>
      <c r="W255" s="35" t="e">
        <f t="shared" si="40"/>
        <v>#N/A</v>
      </c>
      <c r="X255" s="31">
        <f>VLOOKUP(A255,'BASE DE DADOS OPS'!$A$4:$P$9650,12,FALSE)</f>
        <v>0</v>
      </c>
      <c r="Y255" s="4" t="e">
        <f>IF(X255&lt;&gt;"Liquidação Cancelada",VLOOKUP(B255,'BASE DE DADOS OPS'!$B$5:$P$9635,12,FALSE),"Liquidação Cancelada")</f>
        <v>#N/A</v>
      </c>
      <c r="Z255" s="4" t="e">
        <f>IF(X255&lt;&gt;"Liquidação Cancelada",VLOOKUP(B255,'BASE DE DADOS OPS'!$B$5:$P$9635,14,FALSE),"Liquidação Cancelada")</f>
        <v>#N/A</v>
      </c>
      <c r="AA255" s="4" t="e">
        <f>IF(X255&lt;&gt;"Liquidação Cancelada",VLOOKUP(B255,'BASE DE DADOS OPS'!$B$5:$P$9635,13,FALSE),"Liquidação Cancelada")</f>
        <v>#N/A</v>
      </c>
      <c r="AB255" s="4" t="e">
        <f t="shared" si="41"/>
        <v>#N/A</v>
      </c>
      <c r="AC255" s="3" t="e">
        <f t="shared" si="42"/>
        <v>#N/A</v>
      </c>
      <c r="AD255" s="62"/>
    </row>
    <row r="256" spans="1:30" ht="24.95" customHeight="1" x14ac:dyDescent="0.2">
      <c r="A256" s="55" t="str">
        <f t="shared" si="34"/>
        <v>||||||0</v>
      </c>
      <c r="B256" s="55" t="str">
        <f t="shared" si="35"/>
        <v>||||0</v>
      </c>
      <c r="C256" s="61" t="str">
        <f t="shared" si="36"/>
        <v>|0</v>
      </c>
      <c r="D256" s="31"/>
      <c r="E256" s="31"/>
      <c r="F256" s="75" t="str">
        <f t="shared" si="37"/>
        <v>/</v>
      </c>
      <c r="G256" s="31"/>
      <c r="H256" s="31"/>
      <c r="I256" s="75" t="str">
        <f t="shared" si="38"/>
        <v>.</v>
      </c>
      <c r="J256" s="31"/>
      <c r="K256" s="31"/>
      <c r="L256" s="31"/>
      <c r="M256" s="32"/>
      <c r="N256" s="31"/>
      <c r="O256" s="32"/>
      <c r="P256" s="18"/>
      <c r="Q256" s="31"/>
      <c r="R256" s="33"/>
      <c r="S256" s="33"/>
      <c r="T256" s="33"/>
      <c r="U256" s="72">
        <f t="shared" si="39"/>
        <v>0</v>
      </c>
      <c r="V256" s="18" t="e">
        <f>IF(X256&lt;&gt;"Liquidação Cancelada",VLOOKUP(B256,'BASE DE DADOS OPS'!$B$4:$P$9650,10,FALSE),"Liquidação Cancelada")</f>
        <v>#N/A</v>
      </c>
      <c r="W256" s="35" t="e">
        <f t="shared" si="40"/>
        <v>#N/A</v>
      </c>
      <c r="X256" s="31">
        <f>VLOOKUP(A256,'BASE DE DADOS OPS'!$A$4:$P$9650,12,FALSE)</f>
        <v>0</v>
      </c>
      <c r="Y256" s="4" t="e">
        <f>IF(X256&lt;&gt;"Liquidação Cancelada",VLOOKUP(B256,'BASE DE DADOS OPS'!$B$5:$P$9635,12,FALSE),"Liquidação Cancelada")</f>
        <v>#N/A</v>
      </c>
      <c r="Z256" s="4" t="e">
        <f>IF(X256&lt;&gt;"Liquidação Cancelada",VLOOKUP(B256,'BASE DE DADOS OPS'!$B$5:$P$9635,14,FALSE),"Liquidação Cancelada")</f>
        <v>#N/A</v>
      </c>
      <c r="AA256" s="4" t="e">
        <f>IF(X256&lt;&gt;"Liquidação Cancelada",VLOOKUP(B256,'BASE DE DADOS OPS'!$B$5:$P$9635,13,FALSE),"Liquidação Cancelada")</f>
        <v>#N/A</v>
      </c>
      <c r="AB256" s="4" t="e">
        <f t="shared" si="41"/>
        <v>#N/A</v>
      </c>
      <c r="AC256" s="3" t="e">
        <f t="shared" si="42"/>
        <v>#N/A</v>
      </c>
      <c r="AD256" s="62"/>
    </row>
    <row r="257" spans="1:30" ht="24.95" customHeight="1" x14ac:dyDescent="0.2">
      <c r="A257" s="55" t="str">
        <f t="shared" si="34"/>
        <v>||||||0</v>
      </c>
      <c r="B257" s="55" t="str">
        <f t="shared" si="35"/>
        <v>||||0</v>
      </c>
      <c r="C257" s="61" t="str">
        <f t="shared" si="36"/>
        <v>|0</v>
      </c>
      <c r="D257" s="31"/>
      <c r="E257" s="31"/>
      <c r="F257" s="75" t="str">
        <f t="shared" si="37"/>
        <v>/</v>
      </c>
      <c r="G257" s="31"/>
      <c r="H257" s="31"/>
      <c r="I257" s="75" t="str">
        <f t="shared" si="38"/>
        <v>.</v>
      </c>
      <c r="J257" s="31"/>
      <c r="K257" s="31"/>
      <c r="L257" s="31"/>
      <c r="M257" s="32"/>
      <c r="N257" s="31"/>
      <c r="O257" s="32"/>
      <c r="P257" s="18"/>
      <c r="Q257" s="31"/>
      <c r="R257" s="33"/>
      <c r="S257" s="33"/>
      <c r="T257" s="33"/>
      <c r="U257" s="72">
        <f t="shared" si="39"/>
        <v>0</v>
      </c>
      <c r="V257" s="18" t="e">
        <f>IF(X257&lt;&gt;"Liquidação Cancelada",VLOOKUP(B257,'BASE DE DADOS OPS'!$B$4:$P$9650,10,FALSE),"Liquidação Cancelada")</f>
        <v>#N/A</v>
      </c>
      <c r="W257" s="35" t="e">
        <f t="shared" si="40"/>
        <v>#N/A</v>
      </c>
      <c r="X257" s="31">
        <f>VLOOKUP(A257,'BASE DE DADOS OPS'!$A$4:$P$9650,12,FALSE)</f>
        <v>0</v>
      </c>
      <c r="Y257" s="4" t="e">
        <f>IF(X257&lt;&gt;"Liquidação Cancelada",VLOOKUP(B257,'BASE DE DADOS OPS'!$B$5:$P$9635,12,FALSE),"Liquidação Cancelada")</f>
        <v>#N/A</v>
      </c>
      <c r="Z257" s="4" t="e">
        <f>IF(X257&lt;&gt;"Liquidação Cancelada",VLOOKUP(B257,'BASE DE DADOS OPS'!$B$5:$P$9635,14,FALSE),"Liquidação Cancelada")</f>
        <v>#N/A</v>
      </c>
      <c r="AA257" s="4" t="e">
        <f>IF(X257&lt;&gt;"Liquidação Cancelada",VLOOKUP(B257,'BASE DE DADOS OPS'!$B$5:$P$9635,13,FALSE),"Liquidação Cancelada")</f>
        <v>#N/A</v>
      </c>
      <c r="AB257" s="4" t="e">
        <f t="shared" si="41"/>
        <v>#N/A</v>
      </c>
      <c r="AC257" s="3" t="e">
        <f t="shared" si="42"/>
        <v>#N/A</v>
      </c>
      <c r="AD257" s="62"/>
    </row>
    <row r="258" spans="1:30" ht="24.95" customHeight="1" x14ac:dyDescent="0.2">
      <c r="A258" s="55" t="str">
        <f t="shared" si="34"/>
        <v>||||||0</v>
      </c>
      <c r="B258" s="55" t="str">
        <f t="shared" si="35"/>
        <v>||||0</v>
      </c>
      <c r="C258" s="61" t="str">
        <f t="shared" si="36"/>
        <v>|0</v>
      </c>
      <c r="D258" s="31"/>
      <c r="E258" s="31"/>
      <c r="F258" s="75" t="str">
        <f t="shared" si="37"/>
        <v>/</v>
      </c>
      <c r="G258" s="31"/>
      <c r="H258" s="31"/>
      <c r="I258" s="75" t="str">
        <f t="shared" si="38"/>
        <v>.</v>
      </c>
      <c r="J258" s="31"/>
      <c r="K258" s="31"/>
      <c r="L258" s="31"/>
      <c r="M258" s="32"/>
      <c r="N258" s="31"/>
      <c r="O258" s="32"/>
      <c r="P258" s="18"/>
      <c r="Q258" s="31"/>
      <c r="R258" s="33"/>
      <c r="S258" s="33"/>
      <c r="T258" s="33"/>
      <c r="U258" s="72">
        <f t="shared" si="39"/>
        <v>0</v>
      </c>
      <c r="V258" s="18" t="e">
        <f>IF(X258&lt;&gt;"Liquidação Cancelada",VLOOKUP(B258,'BASE DE DADOS OPS'!$B$4:$P$9650,10,FALSE),"Liquidação Cancelada")</f>
        <v>#N/A</v>
      </c>
      <c r="W258" s="35" t="e">
        <f t="shared" si="40"/>
        <v>#N/A</v>
      </c>
      <c r="X258" s="31">
        <f>VLOOKUP(A258,'BASE DE DADOS OPS'!$A$4:$P$9650,12,FALSE)</f>
        <v>0</v>
      </c>
      <c r="Y258" s="4" t="e">
        <f>IF(X258&lt;&gt;"Liquidação Cancelada",VLOOKUP(B258,'BASE DE DADOS OPS'!$B$5:$P$9635,12,FALSE),"Liquidação Cancelada")</f>
        <v>#N/A</v>
      </c>
      <c r="Z258" s="4" t="e">
        <f>IF(X258&lt;&gt;"Liquidação Cancelada",VLOOKUP(B258,'BASE DE DADOS OPS'!$B$5:$P$9635,14,FALSE),"Liquidação Cancelada")</f>
        <v>#N/A</v>
      </c>
      <c r="AA258" s="4" t="e">
        <f>IF(X258&lt;&gt;"Liquidação Cancelada",VLOOKUP(B258,'BASE DE DADOS OPS'!$B$5:$P$9635,13,FALSE),"Liquidação Cancelada")</f>
        <v>#N/A</v>
      </c>
      <c r="AB258" s="4" t="e">
        <f t="shared" si="41"/>
        <v>#N/A</v>
      </c>
      <c r="AC258" s="3" t="e">
        <f t="shared" si="42"/>
        <v>#N/A</v>
      </c>
      <c r="AD258" s="62"/>
    </row>
    <row r="259" spans="1:30" ht="24.95" customHeight="1" x14ac:dyDescent="0.2">
      <c r="A259" s="55" t="str">
        <f t="shared" si="34"/>
        <v>||||||0</v>
      </c>
      <c r="B259" s="55" t="str">
        <f t="shared" si="35"/>
        <v>||||0</v>
      </c>
      <c r="C259" s="61" t="str">
        <f t="shared" si="36"/>
        <v>|0</v>
      </c>
      <c r="D259" s="31"/>
      <c r="E259" s="31"/>
      <c r="F259" s="75" t="str">
        <f t="shared" si="37"/>
        <v>/</v>
      </c>
      <c r="G259" s="31"/>
      <c r="H259" s="31"/>
      <c r="I259" s="75" t="str">
        <f t="shared" si="38"/>
        <v>.</v>
      </c>
      <c r="J259" s="31"/>
      <c r="K259" s="31"/>
      <c r="L259" s="31"/>
      <c r="M259" s="32"/>
      <c r="N259" s="31"/>
      <c r="O259" s="32"/>
      <c r="P259" s="18"/>
      <c r="Q259" s="31"/>
      <c r="R259" s="33"/>
      <c r="S259" s="33"/>
      <c r="T259" s="33"/>
      <c r="U259" s="72">
        <f t="shared" si="39"/>
        <v>0</v>
      </c>
      <c r="V259" s="18" t="e">
        <f>IF(X259&lt;&gt;"Liquidação Cancelada",VLOOKUP(B259,'BASE DE DADOS OPS'!$B$4:$P$9650,10,FALSE),"Liquidação Cancelada")</f>
        <v>#N/A</v>
      </c>
      <c r="W259" s="35" t="e">
        <f t="shared" si="40"/>
        <v>#N/A</v>
      </c>
      <c r="X259" s="31">
        <f>VLOOKUP(A259,'BASE DE DADOS OPS'!$A$4:$P$9650,12,FALSE)</f>
        <v>0</v>
      </c>
      <c r="Y259" s="4" t="e">
        <f>IF(X259&lt;&gt;"Liquidação Cancelada",VLOOKUP(B259,'BASE DE DADOS OPS'!$B$5:$P$9635,12,FALSE),"Liquidação Cancelada")</f>
        <v>#N/A</v>
      </c>
      <c r="Z259" s="4" t="e">
        <f>IF(X259&lt;&gt;"Liquidação Cancelada",VLOOKUP(B259,'BASE DE DADOS OPS'!$B$5:$P$9635,14,FALSE),"Liquidação Cancelada")</f>
        <v>#N/A</v>
      </c>
      <c r="AA259" s="4" t="e">
        <f>IF(X259&lt;&gt;"Liquidação Cancelada",VLOOKUP(B259,'BASE DE DADOS OPS'!$B$5:$P$9635,13,FALSE),"Liquidação Cancelada")</f>
        <v>#N/A</v>
      </c>
      <c r="AB259" s="4" t="e">
        <f t="shared" si="41"/>
        <v>#N/A</v>
      </c>
      <c r="AC259" s="3" t="e">
        <f t="shared" si="42"/>
        <v>#N/A</v>
      </c>
      <c r="AD259" s="62"/>
    </row>
    <row r="260" spans="1:30" ht="24.95" customHeight="1" x14ac:dyDescent="0.2">
      <c r="A260" s="55" t="str">
        <f t="shared" si="34"/>
        <v>||||||0</v>
      </c>
      <c r="B260" s="55" t="str">
        <f t="shared" si="35"/>
        <v>||||0</v>
      </c>
      <c r="C260" s="61" t="str">
        <f t="shared" si="36"/>
        <v>|0</v>
      </c>
      <c r="D260" s="31"/>
      <c r="E260" s="31"/>
      <c r="F260" s="75" t="str">
        <f t="shared" si="37"/>
        <v>/</v>
      </c>
      <c r="G260" s="31"/>
      <c r="H260" s="31"/>
      <c r="I260" s="75" t="str">
        <f t="shared" si="38"/>
        <v>.</v>
      </c>
      <c r="J260" s="31"/>
      <c r="K260" s="31"/>
      <c r="L260" s="31"/>
      <c r="M260" s="32"/>
      <c r="N260" s="31"/>
      <c r="O260" s="32"/>
      <c r="P260" s="18"/>
      <c r="Q260" s="31"/>
      <c r="R260" s="33"/>
      <c r="S260" s="33"/>
      <c r="T260" s="33"/>
      <c r="U260" s="72">
        <f t="shared" si="39"/>
        <v>0</v>
      </c>
      <c r="V260" s="18" t="e">
        <f>IF(X260&lt;&gt;"Liquidação Cancelada",VLOOKUP(B260,'BASE DE DADOS OPS'!$B$4:$P$9650,10,FALSE),"Liquidação Cancelada")</f>
        <v>#N/A</v>
      </c>
      <c r="W260" s="35" t="e">
        <f t="shared" si="40"/>
        <v>#N/A</v>
      </c>
      <c r="X260" s="31">
        <f>VLOOKUP(A260,'BASE DE DADOS OPS'!$A$4:$P$9650,12,FALSE)</f>
        <v>0</v>
      </c>
      <c r="Y260" s="4" t="e">
        <f>IF(X260&lt;&gt;"Liquidação Cancelada",VLOOKUP(B260,'BASE DE DADOS OPS'!$B$5:$P$9635,12,FALSE),"Liquidação Cancelada")</f>
        <v>#N/A</v>
      </c>
      <c r="Z260" s="4" t="e">
        <f>IF(X260&lt;&gt;"Liquidação Cancelada",VLOOKUP(B260,'BASE DE DADOS OPS'!$B$5:$P$9635,14,FALSE),"Liquidação Cancelada")</f>
        <v>#N/A</v>
      </c>
      <c r="AA260" s="4" t="e">
        <f>IF(X260&lt;&gt;"Liquidação Cancelada",VLOOKUP(B260,'BASE DE DADOS OPS'!$B$5:$P$9635,13,FALSE),"Liquidação Cancelada")</f>
        <v>#N/A</v>
      </c>
      <c r="AB260" s="4" t="e">
        <f t="shared" si="41"/>
        <v>#N/A</v>
      </c>
      <c r="AC260" s="3" t="e">
        <f t="shared" si="42"/>
        <v>#N/A</v>
      </c>
      <c r="AD260" s="62"/>
    </row>
    <row r="261" spans="1:30" ht="24.95" customHeight="1" x14ac:dyDescent="0.2">
      <c r="A261" s="55" t="str">
        <f t="shared" ref="A261:A324" si="43">D261&amp;"|"&amp;E261&amp;"|"&amp;G261&amp;"|"&amp;H261&amp;"|"&amp;L261&amp;"|"&amp;N261&amp;"|"&amp;U261</f>
        <v>||||||0</v>
      </c>
      <c r="B261" s="55" t="str">
        <f t="shared" ref="B261:B324" si="44">D261&amp;"|"&amp;E261&amp;"|"&amp;G261&amp;"|"&amp;H261&amp;"|"&amp;X261</f>
        <v>||||0</v>
      </c>
      <c r="C261" s="61" t="str">
        <f t="shared" ref="C261:C324" si="45">E261&amp;"|"&amp;X261</f>
        <v>|0</v>
      </c>
      <c r="D261" s="31"/>
      <c r="E261" s="31"/>
      <c r="F261" s="75" t="str">
        <f t="shared" ref="F261:F324" si="46">G261&amp;"/"&amp;H261</f>
        <v>/</v>
      </c>
      <c r="G261" s="31"/>
      <c r="H261" s="31"/>
      <c r="I261" s="75" t="str">
        <f t="shared" ref="I261:I324" si="47">J261&amp;"."&amp;K261</f>
        <v>.</v>
      </c>
      <c r="J261" s="31"/>
      <c r="K261" s="31"/>
      <c r="L261" s="31"/>
      <c r="M261" s="32"/>
      <c r="N261" s="31"/>
      <c r="O261" s="32"/>
      <c r="P261" s="18"/>
      <c r="Q261" s="31"/>
      <c r="R261" s="33"/>
      <c r="S261" s="33"/>
      <c r="T261" s="33"/>
      <c r="U261" s="72">
        <f t="shared" ref="U261:U324" si="48">R261-S261-T261</f>
        <v>0</v>
      </c>
      <c r="V261" s="18" t="e">
        <f>IF(X261&lt;&gt;"Liquidação Cancelada",VLOOKUP(B261,'BASE DE DADOS OPS'!$B$4:$P$9650,10,FALSE),"Liquidação Cancelada")</f>
        <v>#N/A</v>
      </c>
      <c r="W261" s="35" t="e">
        <f t="shared" ref="W261:W324" si="49">IF(X261&lt;&gt;"Liquidação Cancelada",IF(ISBLANK(V261),"AGUARDANDO PAGAMENTO",NETWORKDAYS(P261,V261)-1),"Liquidação Cancelada")</f>
        <v>#N/A</v>
      </c>
      <c r="X261" s="31">
        <f>VLOOKUP(A261,'BASE DE DADOS OPS'!$A$4:$P$9650,12,FALSE)</f>
        <v>0</v>
      </c>
      <c r="Y261" s="4" t="e">
        <f>IF(X261&lt;&gt;"Liquidação Cancelada",VLOOKUP(B261,'BASE DE DADOS OPS'!$B$5:$P$9635,12,FALSE),"Liquidação Cancelada")</f>
        <v>#N/A</v>
      </c>
      <c r="Z261" s="4" t="e">
        <f>IF(X261&lt;&gt;"Liquidação Cancelada",VLOOKUP(B261,'BASE DE DADOS OPS'!$B$5:$P$9635,14,FALSE),"Liquidação Cancelada")</f>
        <v>#N/A</v>
      </c>
      <c r="AA261" s="4" t="e">
        <f>IF(X261&lt;&gt;"Liquidação Cancelada",VLOOKUP(B261,'BASE DE DADOS OPS'!$B$5:$P$9635,13,FALSE),"Liquidação Cancelada")</f>
        <v>#N/A</v>
      </c>
      <c r="AB261" s="4" t="e">
        <f t="shared" ref="AB261:AB324" si="50">IF(X261&lt;&gt;"Liquidação Cancelada",Y261-Z261,"Liquidação Cancelada")</f>
        <v>#N/A</v>
      </c>
      <c r="AC261" s="3" t="e">
        <f t="shared" ref="AC261:AC324" si="51">IF(X261&lt;&gt;"Liquidação Cancelada",(AA261-AB261)+(U261-Z261-AB261),"Liquidação Cancelada")</f>
        <v>#N/A</v>
      </c>
      <c r="AD261" s="62"/>
    </row>
    <row r="262" spans="1:30" ht="24.95" customHeight="1" x14ac:dyDescent="0.2">
      <c r="A262" s="55" t="str">
        <f t="shared" si="43"/>
        <v>||||||0</v>
      </c>
      <c r="B262" s="55" t="str">
        <f t="shared" si="44"/>
        <v>||||0</v>
      </c>
      <c r="C262" s="61" t="str">
        <f t="shared" si="45"/>
        <v>|0</v>
      </c>
      <c r="D262" s="31"/>
      <c r="E262" s="31"/>
      <c r="F262" s="75" t="str">
        <f t="shared" si="46"/>
        <v>/</v>
      </c>
      <c r="G262" s="31"/>
      <c r="H262" s="31"/>
      <c r="I262" s="75" t="str">
        <f t="shared" si="47"/>
        <v>.</v>
      </c>
      <c r="J262" s="31"/>
      <c r="K262" s="31"/>
      <c r="L262" s="31"/>
      <c r="M262" s="32"/>
      <c r="N262" s="31"/>
      <c r="O262" s="32"/>
      <c r="P262" s="18"/>
      <c r="Q262" s="31"/>
      <c r="R262" s="33"/>
      <c r="S262" s="33"/>
      <c r="T262" s="33"/>
      <c r="U262" s="72">
        <f t="shared" si="48"/>
        <v>0</v>
      </c>
      <c r="V262" s="18" t="e">
        <f>IF(X262&lt;&gt;"Liquidação Cancelada",VLOOKUP(B262,'BASE DE DADOS OPS'!$B$4:$P$9650,10,FALSE),"Liquidação Cancelada")</f>
        <v>#N/A</v>
      </c>
      <c r="W262" s="35" t="e">
        <f t="shared" si="49"/>
        <v>#N/A</v>
      </c>
      <c r="X262" s="31">
        <f>VLOOKUP(A262,'BASE DE DADOS OPS'!$A$4:$P$9650,12,FALSE)</f>
        <v>0</v>
      </c>
      <c r="Y262" s="4" t="e">
        <f>IF(X262&lt;&gt;"Liquidação Cancelada",VLOOKUP(B262,'BASE DE DADOS OPS'!$B$5:$P$9635,12,FALSE),"Liquidação Cancelada")</f>
        <v>#N/A</v>
      </c>
      <c r="Z262" s="4" t="e">
        <f>IF(X262&lt;&gt;"Liquidação Cancelada",VLOOKUP(B262,'BASE DE DADOS OPS'!$B$5:$P$9635,14,FALSE),"Liquidação Cancelada")</f>
        <v>#N/A</v>
      </c>
      <c r="AA262" s="4" t="e">
        <f>IF(X262&lt;&gt;"Liquidação Cancelada",VLOOKUP(B262,'BASE DE DADOS OPS'!$B$5:$P$9635,13,FALSE),"Liquidação Cancelada")</f>
        <v>#N/A</v>
      </c>
      <c r="AB262" s="4" t="e">
        <f t="shared" si="50"/>
        <v>#N/A</v>
      </c>
      <c r="AC262" s="3" t="e">
        <f t="shared" si="51"/>
        <v>#N/A</v>
      </c>
      <c r="AD262" s="62"/>
    </row>
    <row r="263" spans="1:30" ht="24.95" customHeight="1" x14ac:dyDescent="0.2">
      <c r="A263" s="55" t="str">
        <f t="shared" si="43"/>
        <v>||||||0</v>
      </c>
      <c r="B263" s="55" t="str">
        <f t="shared" si="44"/>
        <v>||||0</v>
      </c>
      <c r="C263" s="61" t="str">
        <f t="shared" si="45"/>
        <v>|0</v>
      </c>
      <c r="D263" s="31"/>
      <c r="E263" s="31"/>
      <c r="F263" s="75" t="str">
        <f t="shared" si="46"/>
        <v>/</v>
      </c>
      <c r="G263" s="31"/>
      <c r="H263" s="31"/>
      <c r="I263" s="75" t="str">
        <f t="shared" si="47"/>
        <v>.</v>
      </c>
      <c r="J263" s="31"/>
      <c r="K263" s="31"/>
      <c r="L263" s="31"/>
      <c r="M263" s="32"/>
      <c r="N263" s="31"/>
      <c r="O263" s="32"/>
      <c r="P263" s="18"/>
      <c r="Q263" s="31"/>
      <c r="R263" s="33"/>
      <c r="S263" s="33"/>
      <c r="T263" s="33"/>
      <c r="U263" s="72">
        <f t="shared" si="48"/>
        <v>0</v>
      </c>
      <c r="V263" s="18" t="e">
        <f>IF(X263&lt;&gt;"Liquidação Cancelada",VLOOKUP(B263,'BASE DE DADOS OPS'!$B$4:$P$9650,10,FALSE),"Liquidação Cancelada")</f>
        <v>#N/A</v>
      </c>
      <c r="W263" s="35" t="e">
        <f t="shared" si="49"/>
        <v>#N/A</v>
      </c>
      <c r="X263" s="31">
        <f>VLOOKUP(A263,'BASE DE DADOS OPS'!$A$4:$P$9650,12,FALSE)</f>
        <v>0</v>
      </c>
      <c r="Y263" s="4" t="e">
        <f>IF(X263&lt;&gt;"Liquidação Cancelada",VLOOKUP(B263,'BASE DE DADOS OPS'!$B$5:$P$9635,12,FALSE),"Liquidação Cancelada")</f>
        <v>#N/A</v>
      </c>
      <c r="Z263" s="4" t="e">
        <f>IF(X263&lt;&gt;"Liquidação Cancelada",VLOOKUP(B263,'BASE DE DADOS OPS'!$B$5:$P$9635,14,FALSE),"Liquidação Cancelada")</f>
        <v>#N/A</v>
      </c>
      <c r="AA263" s="4" t="e">
        <f>IF(X263&lt;&gt;"Liquidação Cancelada",VLOOKUP(B263,'BASE DE DADOS OPS'!$B$5:$P$9635,13,FALSE),"Liquidação Cancelada")</f>
        <v>#N/A</v>
      </c>
      <c r="AB263" s="4" t="e">
        <f t="shared" si="50"/>
        <v>#N/A</v>
      </c>
      <c r="AC263" s="3" t="e">
        <f t="shared" si="51"/>
        <v>#N/A</v>
      </c>
      <c r="AD263" s="62"/>
    </row>
    <row r="264" spans="1:30" ht="24.95" customHeight="1" x14ac:dyDescent="0.2">
      <c r="A264" s="55" t="str">
        <f t="shared" si="43"/>
        <v>||||||0</v>
      </c>
      <c r="B264" s="55" t="str">
        <f t="shared" si="44"/>
        <v>||||0</v>
      </c>
      <c r="C264" s="61" t="str">
        <f t="shared" si="45"/>
        <v>|0</v>
      </c>
      <c r="D264" s="31"/>
      <c r="E264" s="31"/>
      <c r="F264" s="75" t="str">
        <f t="shared" si="46"/>
        <v>/</v>
      </c>
      <c r="G264" s="31"/>
      <c r="H264" s="31"/>
      <c r="I264" s="75" t="str">
        <f t="shared" si="47"/>
        <v>.</v>
      </c>
      <c r="J264" s="31"/>
      <c r="K264" s="31"/>
      <c r="L264" s="31"/>
      <c r="M264" s="32"/>
      <c r="N264" s="31"/>
      <c r="O264" s="32"/>
      <c r="P264" s="18"/>
      <c r="Q264" s="31"/>
      <c r="R264" s="33"/>
      <c r="S264" s="33"/>
      <c r="T264" s="33"/>
      <c r="U264" s="72">
        <f t="shared" si="48"/>
        <v>0</v>
      </c>
      <c r="V264" s="18" t="e">
        <f>IF(X264&lt;&gt;"Liquidação Cancelada",VLOOKUP(B264,'BASE DE DADOS OPS'!$B$4:$P$9650,10,FALSE),"Liquidação Cancelada")</f>
        <v>#N/A</v>
      </c>
      <c r="W264" s="35" t="e">
        <f t="shared" si="49"/>
        <v>#N/A</v>
      </c>
      <c r="X264" s="31">
        <f>VLOOKUP(A264,'BASE DE DADOS OPS'!$A$4:$P$9650,12,FALSE)</f>
        <v>0</v>
      </c>
      <c r="Y264" s="4" t="e">
        <f>IF(X264&lt;&gt;"Liquidação Cancelada",VLOOKUP(B264,'BASE DE DADOS OPS'!$B$5:$P$9635,12,FALSE),"Liquidação Cancelada")</f>
        <v>#N/A</v>
      </c>
      <c r="Z264" s="4" t="e">
        <f>IF(X264&lt;&gt;"Liquidação Cancelada",VLOOKUP(B264,'BASE DE DADOS OPS'!$B$5:$P$9635,14,FALSE),"Liquidação Cancelada")</f>
        <v>#N/A</v>
      </c>
      <c r="AA264" s="4" t="e">
        <f>IF(X264&lt;&gt;"Liquidação Cancelada",VLOOKUP(B264,'BASE DE DADOS OPS'!$B$5:$P$9635,13,FALSE),"Liquidação Cancelada")</f>
        <v>#N/A</v>
      </c>
      <c r="AB264" s="4" t="e">
        <f t="shared" si="50"/>
        <v>#N/A</v>
      </c>
      <c r="AC264" s="3" t="e">
        <f t="shared" si="51"/>
        <v>#N/A</v>
      </c>
      <c r="AD264" s="62"/>
    </row>
    <row r="265" spans="1:30" ht="24.95" customHeight="1" x14ac:dyDescent="0.2">
      <c r="A265" s="55" t="str">
        <f t="shared" si="43"/>
        <v>||||||0</v>
      </c>
      <c r="B265" s="55" t="str">
        <f t="shared" si="44"/>
        <v>||||0</v>
      </c>
      <c r="C265" s="61" t="str">
        <f t="shared" si="45"/>
        <v>|0</v>
      </c>
      <c r="D265" s="31"/>
      <c r="E265" s="31"/>
      <c r="F265" s="75" t="str">
        <f t="shared" si="46"/>
        <v>/</v>
      </c>
      <c r="G265" s="31"/>
      <c r="H265" s="31"/>
      <c r="I265" s="75" t="str">
        <f t="shared" si="47"/>
        <v>.</v>
      </c>
      <c r="J265" s="31"/>
      <c r="K265" s="31"/>
      <c r="L265" s="31"/>
      <c r="M265" s="32"/>
      <c r="N265" s="31"/>
      <c r="O265" s="32"/>
      <c r="P265" s="18"/>
      <c r="Q265" s="31"/>
      <c r="R265" s="33"/>
      <c r="S265" s="33"/>
      <c r="T265" s="33"/>
      <c r="U265" s="72">
        <f t="shared" si="48"/>
        <v>0</v>
      </c>
      <c r="V265" s="18" t="e">
        <f>IF(X265&lt;&gt;"Liquidação Cancelada",VLOOKUP(B265,'BASE DE DADOS OPS'!$B$4:$P$9650,10,FALSE),"Liquidação Cancelada")</f>
        <v>#N/A</v>
      </c>
      <c r="W265" s="35" t="e">
        <f t="shared" si="49"/>
        <v>#N/A</v>
      </c>
      <c r="X265" s="31">
        <f>VLOOKUP(A265,'BASE DE DADOS OPS'!$A$4:$P$9650,12,FALSE)</f>
        <v>0</v>
      </c>
      <c r="Y265" s="4" t="e">
        <f>IF(X265&lt;&gt;"Liquidação Cancelada",VLOOKUP(B265,'BASE DE DADOS OPS'!$B$5:$P$9635,12,FALSE),"Liquidação Cancelada")</f>
        <v>#N/A</v>
      </c>
      <c r="Z265" s="4" t="e">
        <f>IF(X265&lt;&gt;"Liquidação Cancelada",VLOOKUP(B265,'BASE DE DADOS OPS'!$B$5:$P$9635,14,FALSE),"Liquidação Cancelada")</f>
        <v>#N/A</v>
      </c>
      <c r="AA265" s="4" t="e">
        <f>IF(X265&lt;&gt;"Liquidação Cancelada",VLOOKUP(B265,'BASE DE DADOS OPS'!$B$5:$P$9635,13,FALSE),"Liquidação Cancelada")</f>
        <v>#N/A</v>
      </c>
      <c r="AB265" s="4" t="e">
        <f t="shared" si="50"/>
        <v>#N/A</v>
      </c>
      <c r="AC265" s="3" t="e">
        <f t="shared" si="51"/>
        <v>#N/A</v>
      </c>
      <c r="AD265" s="62"/>
    </row>
    <row r="266" spans="1:30" ht="24.95" customHeight="1" x14ac:dyDescent="0.2">
      <c r="A266" s="55" t="str">
        <f t="shared" si="43"/>
        <v>||||||0</v>
      </c>
      <c r="B266" s="55" t="str">
        <f t="shared" si="44"/>
        <v>||||0</v>
      </c>
      <c r="C266" s="61" t="str">
        <f t="shared" si="45"/>
        <v>|0</v>
      </c>
      <c r="D266" s="31"/>
      <c r="E266" s="31"/>
      <c r="F266" s="75" t="str">
        <f t="shared" si="46"/>
        <v>/</v>
      </c>
      <c r="G266" s="31"/>
      <c r="H266" s="31"/>
      <c r="I266" s="75" t="str">
        <f t="shared" si="47"/>
        <v>.</v>
      </c>
      <c r="J266" s="31"/>
      <c r="K266" s="31"/>
      <c r="L266" s="31"/>
      <c r="M266" s="32"/>
      <c r="N266" s="31"/>
      <c r="O266" s="32"/>
      <c r="P266" s="18"/>
      <c r="Q266" s="31"/>
      <c r="R266" s="33"/>
      <c r="S266" s="33"/>
      <c r="T266" s="33"/>
      <c r="U266" s="72">
        <f t="shared" si="48"/>
        <v>0</v>
      </c>
      <c r="V266" s="18" t="e">
        <f>IF(X266&lt;&gt;"Liquidação Cancelada",VLOOKUP(B266,'BASE DE DADOS OPS'!$B$4:$P$9650,10,FALSE),"Liquidação Cancelada")</f>
        <v>#N/A</v>
      </c>
      <c r="W266" s="35" t="e">
        <f t="shared" si="49"/>
        <v>#N/A</v>
      </c>
      <c r="X266" s="31">
        <f>VLOOKUP(A266,'BASE DE DADOS OPS'!$A$4:$P$9650,12,FALSE)</f>
        <v>0</v>
      </c>
      <c r="Y266" s="4" t="e">
        <f>IF(X266&lt;&gt;"Liquidação Cancelada",VLOOKUP(B266,'BASE DE DADOS OPS'!$B$5:$P$9635,12,FALSE),"Liquidação Cancelada")</f>
        <v>#N/A</v>
      </c>
      <c r="Z266" s="4" t="e">
        <f>IF(X266&lt;&gt;"Liquidação Cancelada",VLOOKUP(B266,'BASE DE DADOS OPS'!$B$5:$P$9635,14,FALSE),"Liquidação Cancelada")</f>
        <v>#N/A</v>
      </c>
      <c r="AA266" s="4" t="e">
        <f>IF(X266&lt;&gt;"Liquidação Cancelada",VLOOKUP(B266,'BASE DE DADOS OPS'!$B$5:$P$9635,13,FALSE),"Liquidação Cancelada")</f>
        <v>#N/A</v>
      </c>
      <c r="AB266" s="4" t="e">
        <f t="shared" si="50"/>
        <v>#N/A</v>
      </c>
      <c r="AC266" s="3" t="e">
        <f t="shared" si="51"/>
        <v>#N/A</v>
      </c>
      <c r="AD266" s="62"/>
    </row>
    <row r="267" spans="1:30" ht="24.95" customHeight="1" x14ac:dyDescent="0.2">
      <c r="A267" s="55" t="str">
        <f t="shared" si="43"/>
        <v>||||||0</v>
      </c>
      <c r="B267" s="55" t="str">
        <f t="shared" si="44"/>
        <v>||||0</v>
      </c>
      <c r="C267" s="61" t="str">
        <f t="shared" si="45"/>
        <v>|0</v>
      </c>
      <c r="D267" s="31"/>
      <c r="E267" s="31"/>
      <c r="F267" s="75" t="str">
        <f t="shared" si="46"/>
        <v>/</v>
      </c>
      <c r="G267" s="31"/>
      <c r="H267" s="31"/>
      <c r="I267" s="75" t="str">
        <f t="shared" si="47"/>
        <v>.</v>
      </c>
      <c r="J267" s="31"/>
      <c r="K267" s="31"/>
      <c r="L267" s="31"/>
      <c r="M267" s="32"/>
      <c r="N267" s="31"/>
      <c r="O267" s="32"/>
      <c r="P267" s="18"/>
      <c r="Q267" s="31"/>
      <c r="R267" s="33"/>
      <c r="S267" s="33"/>
      <c r="T267" s="33"/>
      <c r="U267" s="72">
        <f t="shared" si="48"/>
        <v>0</v>
      </c>
      <c r="V267" s="18" t="e">
        <f>IF(X267&lt;&gt;"Liquidação Cancelada",VLOOKUP(B267,'BASE DE DADOS OPS'!$B$4:$P$9650,10,FALSE),"Liquidação Cancelada")</f>
        <v>#N/A</v>
      </c>
      <c r="W267" s="35" t="e">
        <f t="shared" si="49"/>
        <v>#N/A</v>
      </c>
      <c r="X267" s="31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 t="shared" si="50"/>
        <v>#N/A</v>
      </c>
      <c r="AC267" s="3" t="e">
        <f t="shared" si="51"/>
        <v>#N/A</v>
      </c>
      <c r="AD267" s="62"/>
    </row>
    <row r="268" spans="1:30" ht="24.95" customHeight="1" x14ac:dyDescent="0.2">
      <c r="A268" s="55" t="str">
        <f t="shared" si="43"/>
        <v>||||||0</v>
      </c>
      <c r="B268" s="55" t="str">
        <f t="shared" si="44"/>
        <v>||||0</v>
      </c>
      <c r="C268" s="61" t="str">
        <f t="shared" si="45"/>
        <v>|0</v>
      </c>
      <c r="D268" s="31"/>
      <c r="E268" s="31"/>
      <c r="F268" s="75" t="str">
        <f t="shared" si="46"/>
        <v>/</v>
      </c>
      <c r="G268" s="31"/>
      <c r="H268" s="31"/>
      <c r="I268" s="75" t="str">
        <f t="shared" si="47"/>
        <v>.</v>
      </c>
      <c r="J268" s="31"/>
      <c r="K268" s="31"/>
      <c r="L268" s="31"/>
      <c r="M268" s="32"/>
      <c r="N268" s="31"/>
      <c r="O268" s="32"/>
      <c r="P268" s="18"/>
      <c r="Q268" s="31"/>
      <c r="R268" s="33"/>
      <c r="S268" s="33"/>
      <c r="T268" s="33"/>
      <c r="U268" s="72">
        <f t="shared" si="48"/>
        <v>0</v>
      </c>
      <c r="V268" s="18" t="e">
        <f>IF(X268&lt;&gt;"Liquidação Cancelada",VLOOKUP(B268,'BASE DE DADOS OPS'!$B$4:$P$9650,10,FALSE),"Liquidação Cancelada")</f>
        <v>#N/A</v>
      </c>
      <c r="W268" s="35" t="e">
        <f t="shared" si="49"/>
        <v>#N/A</v>
      </c>
      <c r="X268" s="31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 t="shared" si="50"/>
        <v>#N/A</v>
      </c>
      <c r="AC268" s="3" t="e">
        <f t="shared" si="51"/>
        <v>#N/A</v>
      </c>
      <c r="AD268" s="62"/>
    </row>
    <row r="269" spans="1:30" ht="24.95" customHeight="1" x14ac:dyDescent="0.2">
      <c r="A269" s="55" t="str">
        <f t="shared" si="43"/>
        <v>||||||0</v>
      </c>
      <c r="B269" s="55" t="str">
        <f t="shared" si="44"/>
        <v>||||0</v>
      </c>
      <c r="C269" s="61" t="str">
        <f t="shared" si="45"/>
        <v>|0</v>
      </c>
      <c r="D269" s="31"/>
      <c r="E269" s="31"/>
      <c r="F269" s="75" t="str">
        <f t="shared" si="46"/>
        <v>/</v>
      </c>
      <c r="G269" s="31"/>
      <c r="H269" s="31"/>
      <c r="I269" s="75" t="str">
        <f t="shared" si="47"/>
        <v>.</v>
      </c>
      <c r="J269" s="31"/>
      <c r="K269" s="31"/>
      <c r="L269" s="31"/>
      <c r="M269" s="32"/>
      <c r="N269" s="31"/>
      <c r="O269" s="32"/>
      <c r="P269" s="18"/>
      <c r="Q269" s="31"/>
      <c r="R269" s="33"/>
      <c r="S269" s="33"/>
      <c r="T269" s="33"/>
      <c r="U269" s="72">
        <f t="shared" si="48"/>
        <v>0</v>
      </c>
      <c r="V269" s="18" t="e">
        <f>IF(X269&lt;&gt;"Liquidação Cancelada",VLOOKUP(B269,'BASE DE DADOS OPS'!$B$4:$P$9650,10,FALSE),"Liquidação Cancelada")</f>
        <v>#N/A</v>
      </c>
      <c r="W269" s="35" t="e">
        <f t="shared" si="49"/>
        <v>#N/A</v>
      </c>
      <c r="X269" s="31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 t="shared" si="50"/>
        <v>#N/A</v>
      </c>
      <c r="AC269" s="3" t="e">
        <f t="shared" si="51"/>
        <v>#N/A</v>
      </c>
      <c r="AD269" s="62"/>
    </row>
    <row r="270" spans="1:30" ht="24.95" customHeight="1" x14ac:dyDescent="0.2">
      <c r="A270" s="55" t="str">
        <f t="shared" si="43"/>
        <v>||||||0</v>
      </c>
      <c r="B270" s="55" t="str">
        <f t="shared" si="44"/>
        <v>||||0</v>
      </c>
      <c r="C270" s="61" t="str">
        <f t="shared" si="45"/>
        <v>|0</v>
      </c>
      <c r="D270" s="31"/>
      <c r="E270" s="31"/>
      <c r="F270" s="75" t="str">
        <f t="shared" si="46"/>
        <v>/</v>
      </c>
      <c r="G270" s="31"/>
      <c r="H270" s="31"/>
      <c r="I270" s="75" t="str">
        <f t="shared" si="47"/>
        <v>.</v>
      </c>
      <c r="J270" s="31"/>
      <c r="K270" s="31"/>
      <c r="L270" s="31"/>
      <c r="M270" s="32"/>
      <c r="N270" s="31"/>
      <c r="O270" s="32"/>
      <c r="P270" s="18"/>
      <c r="Q270" s="31"/>
      <c r="R270" s="33"/>
      <c r="S270" s="33"/>
      <c r="T270" s="33"/>
      <c r="U270" s="72">
        <f t="shared" si="48"/>
        <v>0</v>
      </c>
      <c r="V270" s="18" t="e">
        <f>IF(X270&lt;&gt;"Liquidação Cancelada",VLOOKUP(B270,'BASE DE DADOS OPS'!$B$4:$P$9650,10,FALSE),"Liquidação Cancelada")</f>
        <v>#N/A</v>
      </c>
      <c r="W270" s="35" t="e">
        <f t="shared" si="49"/>
        <v>#N/A</v>
      </c>
      <c r="X270" s="31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 t="shared" si="50"/>
        <v>#N/A</v>
      </c>
      <c r="AC270" s="3" t="e">
        <f t="shared" si="51"/>
        <v>#N/A</v>
      </c>
      <c r="AD270" s="62"/>
    </row>
    <row r="271" spans="1:30" ht="24.95" customHeight="1" x14ac:dyDescent="0.2">
      <c r="A271" s="55" t="str">
        <f t="shared" si="43"/>
        <v>||||||0</v>
      </c>
      <c r="B271" s="55" t="str">
        <f t="shared" si="44"/>
        <v>||||0</v>
      </c>
      <c r="C271" s="61" t="str">
        <f t="shared" si="45"/>
        <v>|0</v>
      </c>
      <c r="D271" s="31"/>
      <c r="E271" s="31"/>
      <c r="F271" s="75" t="str">
        <f t="shared" si="46"/>
        <v>/</v>
      </c>
      <c r="G271" s="31"/>
      <c r="H271" s="31"/>
      <c r="I271" s="75" t="str">
        <f t="shared" si="47"/>
        <v>.</v>
      </c>
      <c r="J271" s="31"/>
      <c r="K271" s="31"/>
      <c r="L271" s="31"/>
      <c r="M271" s="32"/>
      <c r="N271" s="31"/>
      <c r="O271" s="32"/>
      <c r="P271" s="18"/>
      <c r="Q271" s="31"/>
      <c r="R271" s="33"/>
      <c r="S271" s="33"/>
      <c r="T271" s="33"/>
      <c r="U271" s="72">
        <f t="shared" si="48"/>
        <v>0</v>
      </c>
      <c r="V271" s="18" t="e">
        <f>IF(X271&lt;&gt;"Liquidação Cancelada",VLOOKUP(B271,'BASE DE DADOS OPS'!$B$4:$P$9650,10,FALSE),"Liquidação Cancelada")</f>
        <v>#N/A</v>
      </c>
      <c r="W271" s="35" t="e">
        <f t="shared" si="49"/>
        <v>#N/A</v>
      </c>
      <c r="X271" s="31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 t="shared" si="50"/>
        <v>#N/A</v>
      </c>
      <c r="AC271" s="3" t="e">
        <f t="shared" si="51"/>
        <v>#N/A</v>
      </c>
      <c r="AD271" s="62"/>
    </row>
    <row r="272" spans="1:30" ht="24.95" customHeight="1" x14ac:dyDescent="0.2">
      <c r="A272" s="55" t="str">
        <f t="shared" si="43"/>
        <v>||||||0</v>
      </c>
      <c r="B272" s="55" t="str">
        <f t="shared" si="44"/>
        <v>||||0</v>
      </c>
      <c r="C272" s="61" t="str">
        <f t="shared" si="45"/>
        <v>|0</v>
      </c>
      <c r="D272" s="31"/>
      <c r="E272" s="31"/>
      <c r="F272" s="75" t="str">
        <f t="shared" si="46"/>
        <v>/</v>
      </c>
      <c r="G272" s="31"/>
      <c r="H272" s="31"/>
      <c r="I272" s="75" t="str">
        <f t="shared" si="47"/>
        <v>.</v>
      </c>
      <c r="J272" s="31"/>
      <c r="K272" s="31"/>
      <c r="L272" s="31"/>
      <c r="M272" s="32"/>
      <c r="N272" s="31"/>
      <c r="O272" s="32"/>
      <c r="P272" s="18"/>
      <c r="Q272" s="31"/>
      <c r="R272" s="33"/>
      <c r="S272" s="33"/>
      <c r="T272" s="33"/>
      <c r="U272" s="72">
        <f t="shared" si="48"/>
        <v>0</v>
      </c>
      <c r="V272" s="18" t="e">
        <f>IF(X272&lt;&gt;"Liquidação Cancelada",VLOOKUP(B272,'BASE DE DADOS OPS'!$B$4:$P$9650,10,FALSE),"Liquidação Cancelada")</f>
        <v>#N/A</v>
      </c>
      <c r="W272" s="35" t="e">
        <f t="shared" si="49"/>
        <v>#N/A</v>
      </c>
      <c r="X272" s="31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 t="shared" si="50"/>
        <v>#N/A</v>
      </c>
      <c r="AC272" s="3" t="e">
        <f t="shared" si="51"/>
        <v>#N/A</v>
      </c>
      <c r="AD272" s="62"/>
    </row>
    <row r="273" spans="1:30" ht="24.95" customHeight="1" x14ac:dyDescent="0.2">
      <c r="A273" s="55" t="str">
        <f t="shared" si="43"/>
        <v>||||||0</v>
      </c>
      <c r="B273" s="55" t="str">
        <f t="shared" si="44"/>
        <v>||||0</v>
      </c>
      <c r="C273" s="61" t="str">
        <f t="shared" si="45"/>
        <v>|0</v>
      </c>
      <c r="D273" s="31"/>
      <c r="E273" s="31"/>
      <c r="F273" s="75" t="str">
        <f t="shared" si="46"/>
        <v>/</v>
      </c>
      <c r="G273" s="31"/>
      <c r="H273" s="31"/>
      <c r="I273" s="75" t="str">
        <f t="shared" si="47"/>
        <v>.</v>
      </c>
      <c r="J273" s="31"/>
      <c r="K273" s="31"/>
      <c r="L273" s="31"/>
      <c r="M273" s="32"/>
      <c r="N273" s="31"/>
      <c r="O273" s="32"/>
      <c r="P273" s="18"/>
      <c r="Q273" s="31"/>
      <c r="R273" s="33"/>
      <c r="S273" s="33"/>
      <c r="T273" s="33"/>
      <c r="U273" s="72">
        <f t="shared" si="48"/>
        <v>0</v>
      </c>
      <c r="V273" s="18" t="e">
        <f>IF(X273&lt;&gt;"Liquidação Cancelada",VLOOKUP(B273,'BASE DE DADOS OPS'!$B$4:$P$9650,10,FALSE),"Liquidação Cancelada")</f>
        <v>#N/A</v>
      </c>
      <c r="W273" s="35" t="e">
        <f t="shared" si="49"/>
        <v>#N/A</v>
      </c>
      <c r="X273" s="31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 t="shared" si="50"/>
        <v>#N/A</v>
      </c>
      <c r="AC273" s="3" t="e">
        <f t="shared" si="51"/>
        <v>#N/A</v>
      </c>
      <c r="AD273" s="62"/>
    </row>
    <row r="274" spans="1:30" ht="24.95" customHeight="1" x14ac:dyDescent="0.2">
      <c r="A274" s="55" t="str">
        <f t="shared" si="43"/>
        <v>||||||0</v>
      </c>
      <c r="B274" s="55" t="str">
        <f t="shared" si="44"/>
        <v>||||0</v>
      </c>
      <c r="C274" s="61" t="str">
        <f t="shared" si="45"/>
        <v>|0</v>
      </c>
      <c r="D274" s="31"/>
      <c r="E274" s="31"/>
      <c r="F274" s="75" t="str">
        <f t="shared" si="46"/>
        <v>/</v>
      </c>
      <c r="G274" s="31"/>
      <c r="H274" s="31"/>
      <c r="I274" s="75" t="str">
        <f t="shared" si="47"/>
        <v>.</v>
      </c>
      <c r="J274" s="31"/>
      <c r="K274" s="31"/>
      <c r="L274" s="31"/>
      <c r="M274" s="32"/>
      <c r="N274" s="31"/>
      <c r="O274" s="32"/>
      <c r="P274" s="18"/>
      <c r="Q274" s="31"/>
      <c r="R274" s="33"/>
      <c r="S274" s="33"/>
      <c r="T274" s="33"/>
      <c r="U274" s="72">
        <f t="shared" si="48"/>
        <v>0</v>
      </c>
      <c r="V274" s="18" t="e">
        <f>IF(X274&lt;&gt;"Liquidação Cancelada",VLOOKUP(B274,'BASE DE DADOS OPS'!$B$4:$P$9650,10,FALSE),"Liquidação Cancelada")</f>
        <v>#N/A</v>
      </c>
      <c r="W274" s="35" t="e">
        <f t="shared" si="49"/>
        <v>#N/A</v>
      </c>
      <c r="X274" s="31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 t="shared" si="50"/>
        <v>#N/A</v>
      </c>
      <c r="AC274" s="3" t="e">
        <f t="shared" si="51"/>
        <v>#N/A</v>
      </c>
      <c r="AD274" s="62"/>
    </row>
    <row r="275" spans="1:30" ht="24.95" customHeight="1" x14ac:dyDescent="0.2">
      <c r="A275" s="55" t="str">
        <f t="shared" si="43"/>
        <v>||||||0</v>
      </c>
      <c r="B275" s="55" t="str">
        <f t="shared" si="44"/>
        <v>||||0</v>
      </c>
      <c r="C275" s="61" t="str">
        <f t="shared" si="45"/>
        <v>|0</v>
      </c>
      <c r="D275" s="31"/>
      <c r="E275" s="31"/>
      <c r="F275" s="75" t="str">
        <f t="shared" si="46"/>
        <v>/</v>
      </c>
      <c r="G275" s="31"/>
      <c r="H275" s="31"/>
      <c r="I275" s="75" t="str">
        <f t="shared" si="47"/>
        <v>.</v>
      </c>
      <c r="J275" s="31"/>
      <c r="K275" s="31"/>
      <c r="L275" s="31"/>
      <c r="M275" s="32"/>
      <c r="N275" s="31"/>
      <c r="O275" s="32"/>
      <c r="P275" s="18"/>
      <c r="Q275" s="31"/>
      <c r="R275" s="33"/>
      <c r="S275" s="33"/>
      <c r="T275" s="33"/>
      <c r="U275" s="72">
        <f t="shared" si="48"/>
        <v>0</v>
      </c>
      <c r="V275" s="18" t="e">
        <f>IF(X275&lt;&gt;"Liquidação Cancelada",VLOOKUP(B275,'BASE DE DADOS OPS'!$B$4:$P$9650,10,FALSE),"Liquidação Cancelada")</f>
        <v>#N/A</v>
      </c>
      <c r="W275" s="35" t="e">
        <f t="shared" si="49"/>
        <v>#N/A</v>
      </c>
      <c r="X275" s="31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 t="shared" si="50"/>
        <v>#N/A</v>
      </c>
      <c r="AC275" s="3" t="e">
        <f t="shared" si="51"/>
        <v>#N/A</v>
      </c>
      <c r="AD275" s="62"/>
    </row>
    <row r="276" spans="1:30" ht="24.95" customHeight="1" x14ac:dyDescent="0.2">
      <c r="A276" s="55" t="str">
        <f t="shared" si="43"/>
        <v>||||||0</v>
      </c>
      <c r="B276" s="55" t="str">
        <f t="shared" si="44"/>
        <v>||||0</v>
      </c>
      <c r="C276" s="61" t="str">
        <f t="shared" si="45"/>
        <v>|0</v>
      </c>
      <c r="D276" s="31"/>
      <c r="E276" s="31"/>
      <c r="F276" s="75" t="str">
        <f t="shared" si="46"/>
        <v>/</v>
      </c>
      <c r="G276" s="31"/>
      <c r="H276" s="31"/>
      <c r="I276" s="75" t="str">
        <f t="shared" si="47"/>
        <v>.</v>
      </c>
      <c r="J276" s="31"/>
      <c r="K276" s="31"/>
      <c r="L276" s="31"/>
      <c r="M276" s="32"/>
      <c r="N276" s="31"/>
      <c r="O276" s="32"/>
      <c r="P276" s="18"/>
      <c r="Q276" s="31"/>
      <c r="R276" s="33"/>
      <c r="S276" s="33"/>
      <c r="T276" s="33"/>
      <c r="U276" s="72">
        <f t="shared" si="48"/>
        <v>0</v>
      </c>
      <c r="V276" s="18" t="e">
        <f>IF(X276&lt;&gt;"Liquidação Cancelada",VLOOKUP(B276,'BASE DE DADOS OPS'!$B$4:$P$9650,10,FALSE),"Liquidação Cancelada")</f>
        <v>#N/A</v>
      </c>
      <c r="W276" s="35" t="e">
        <f t="shared" si="49"/>
        <v>#N/A</v>
      </c>
      <c r="X276" s="31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 t="shared" si="50"/>
        <v>#N/A</v>
      </c>
      <c r="AC276" s="3" t="e">
        <f t="shared" si="51"/>
        <v>#N/A</v>
      </c>
      <c r="AD276" s="62"/>
    </row>
    <row r="277" spans="1:30" ht="24.95" customHeight="1" x14ac:dyDescent="0.2">
      <c r="A277" s="55" t="str">
        <f t="shared" si="43"/>
        <v>||||||0</v>
      </c>
      <c r="B277" s="55" t="str">
        <f t="shared" si="44"/>
        <v>||||0</v>
      </c>
      <c r="C277" s="61" t="str">
        <f t="shared" si="45"/>
        <v>|0</v>
      </c>
      <c r="D277" s="31"/>
      <c r="E277" s="31"/>
      <c r="F277" s="75" t="str">
        <f t="shared" si="46"/>
        <v>/</v>
      </c>
      <c r="G277" s="31"/>
      <c r="H277" s="31"/>
      <c r="I277" s="75" t="str">
        <f t="shared" si="47"/>
        <v>.</v>
      </c>
      <c r="J277" s="31"/>
      <c r="K277" s="31"/>
      <c r="L277" s="31"/>
      <c r="M277" s="32"/>
      <c r="N277" s="31"/>
      <c r="O277" s="32"/>
      <c r="P277" s="18"/>
      <c r="Q277" s="31"/>
      <c r="R277" s="33"/>
      <c r="S277" s="33"/>
      <c r="T277" s="33"/>
      <c r="U277" s="72">
        <f t="shared" si="48"/>
        <v>0</v>
      </c>
      <c r="V277" s="18" t="e">
        <f>IF(X277&lt;&gt;"Liquidação Cancelada",VLOOKUP(B277,'BASE DE DADOS OPS'!$B$4:$P$9650,10,FALSE),"Liquidação Cancelada")</f>
        <v>#N/A</v>
      </c>
      <c r="W277" s="35" t="e">
        <f t="shared" si="49"/>
        <v>#N/A</v>
      </c>
      <c r="X277" s="31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 t="shared" si="50"/>
        <v>#N/A</v>
      </c>
      <c r="AC277" s="3" t="e">
        <f t="shared" si="51"/>
        <v>#N/A</v>
      </c>
      <c r="AD277" s="62"/>
    </row>
    <row r="278" spans="1:30" ht="24.95" customHeight="1" x14ac:dyDescent="0.2">
      <c r="A278" s="55" t="str">
        <f t="shared" si="43"/>
        <v>||||||0</v>
      </c>
      <c r="B278" s="55" t="str">
        <f t="shared" si="44"/>
        <v>||||0</v>
      </c>
      <c r="C278" s="61" t="str">
        <f t="shared" si="45"/>
        <v>|0</v>
      </c>
      <c r="D278" s="31"/>
      <c r="E278" s="31"/>
      <c r="F278" s="75" t="str">
        <f t="shared" si="46"/>
        <v>/</v>
      </c>
      <c r="G278" s="31"/>
      <c r="H278" s="31"/>
      <c r="I278" s="75" t="str">
        <f t="shared" si="47"/>
        <v>.</v>
      </c>
      <c r="J278" s="31"/>
      <c r="K278" s="31"/>
      <c r="L278" s="31"/>
      <c r="M278" s="32"/>
      <c r="N278" s="31"/>
      <c r="O278" s="32"/>
      <c r="P278" s="18"/>
      <c r="Q278" s="31"/>
      <c r="R278" s="33"/>
      <c r="S278" s="33"/>
      <c r="T278" s="33"/>
      <c r="U278" s="72">
        <f t="shared" si="48"/>
        <v>0</v>
      </c>
      <c r="V278" s="18" t="e">
        <f>IF(X278&lt;&gt;"Liquidação Cancelada",VLOOKUP(B278,'BASE DE DADOS OPS'!$B$4:$P$9650,10,FALSE),"Liquidação Cancelada")</f>
        <v>#N/A</v>
      </c>
      <c r="W278" s="35" t="e">
        <f t="shared" si="49"/>
        <v>#N/A</v>
      </c>
      <c r="X278" s="31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 t="shared" si="50"/>
        <v>#N/A</v>
      </c>
      <c r="AC278" s="3" t="e">
        <f t="shared" si="51"/>
        <v>#N/A</v>
      </c>
      <c r="AD278" s="62"/>
    </row>
    <row r="279" spans="1:30" ht="24.95" customHeight="1" x14ac:dyDescent="0.2">
      <c r="A279" s="55" t="str">
        <f t="shared" si="43"/>
        <v>||||||0</v>
      </c>
      <c r="B279" s="55" t="str">
        <f t="shared" si="44"/>
        <v>||||0</v>
      </c>
      <c r="C279" s="61" t="str">
        <f t="shared" si="45"/>
        <v>|0</v>
      </c>
      <c r="D279" s="31"/>
      <c r="E279" s="31"/>
      <c r="F279" s="75" t="str">
        <f t="shared" si="46"/>
        <v>/</v>
      </c>
      <c r="G279" s="31"/>
      <c r="H279" s="31"/>
      <c r="I279" s="75" t="str">
        <f t="shared" si="47"/>
        <v>.</v>
      </c>
      <c r="J279" s="31"/>
      <c r="K279" s="31"/>
      <c r="L279" s="31"/>
      <c r="M279" s="32"/>
      <c r="N279" s="31"/>
      <c r="O279" s="32"/>
      <c r="P279" s="18"/>
      <c r="Q279" s="31"/>
      <c r="R279" s="33"/>
      <c r="S279" s="33"/>
      <c r="T279" s="33"/>
      <c r="U279" s="72">
        <f t="shared" si="48"/>
        <v>0</v>
      </c>
      <c r="V279" s="18" t="e">
        <f>IF(X279&lt;&gt;"Liquidação Cancelada",VLOOKUP(B279,'BASE DE DADOS OPS'!$B$4:$P$9650,10,FALSE),"Liquidação Cancelada")</f>
        <v>#N/A</v>
      </c>
      <c r="W279" s="35" t="e">
        <f t="shared" si="49"/>
        <v>#N/A</v>
      </c>
      <c r="X279" s="31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 t="shared" si="50"/>
        <v>#N/A</v>
      </c>
      <c r="AC279" s="3" t="e">
        <f t="shared" si="51"/>
        <v>#N/A</v>
      </c>
      <c r="AD279" s="62"/>
    </row>
    <row r="280" spans="1:30" ht="24.95" customHeight="1" x14ac:dyDescent="0.2">
      <c r="A280" s="55" t="str">
        <f t="shared" si="43"/>
        <v>||||||0</v>
      </c>
      <c r="B280" s="55" t="str">
        <f t="shared" si="44"/>
        <v>||||0</v>
      </c>
      <c r="C280" s="61" t="str">
        <f t="shared" si="45"/>
        <v>|0</v>
      </c>
      <c r="D280" s="31"/>
      <c r="E280" s="31"/>
      <c r="F280" s="75" t="str">
        <f t="shared" si="46"/>
        <v>/</v>
      </c>
      <c r="G280" s="31"/>
      <c r="H280" s="31"/>
      <c r="I280" s="75" t="str">
        <f t="shared" si="47"/>
        <v>.</v>
      </c>
      <c r="J280" s="31"/>
      <c r="K280" s="31"/>
      <c r="L280" s="31"/>
      <c r="M280" s="32"/>
      <c r="N280" s="31"/>
      <c r="O280" s="32"/>
      <c r="P280" s="18"/>
      <c r="Q280" s="31"/>
      <c r="R280" s="33"/>
      <c r="S280" s="33"/>
      <c r="T280" s="33"/>
      <c r="U280" s="72">
        <f t="shared" si="48"/>
        <v>0</v>
      </c>
      <c r="V280" s="18" t="e">
        <f>IF(X280&lt;&gt;"Liquidação Cancelada",VLOOKUP(B280,'BASE DE DADOS OPS'!$B$4:$P$9650,10,FALSE),"Liquidação Cancelada")</f>
        <v>#N/A</v>
      </c>
      <c r="W280" s="35" t="e">
        <f t="shared" si="49"/>
        <v>#N/A</v>
      </c>
      <c r="X280" s="31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 t="shared" si="50"/>
        <v>#N/A</v>
      </c>
      <c r="AC280" s="3" t="e">
        <f t="shared" si="51"/>
        <v>#N/A</v>
      </c>
      <c r="AD280" s="62"/>
    </row>
    <row r="281" spans="1:30" ht="24.95" customHeight="1" x14ac:dyDescent="0.2">
      <c r="A281" s="55" t="str">
        <f t="shared" si="43"/>
        <v>||||||0</v>
      </c>
      <c r="B281" s="55" t="str">
        <f t="shared" si="44"/>
        <v>||||0</v>
      </c>
      <c r="C281" s="61" t="str">
        <f t="shared" si="45"/>
        <v>|0</v>
      </c>
      <c r="D281" s="31"/>
      <c r="E281" s="31"/>
      <c r="F281" s="75" t="str">
        <f t="shared" si="46"/>
        <v>/</v>
      </c>
      <c r="G281" s="31"/>
      <c r="H281" s="31"/>
      <c r="I281" s="75" t="str">
        <f t="shared" si="47"/>
        <v>.</v>
      </c>
      <c r="J281" s="31"/>
      <c r="K281" s="31"/>
      <c r="L281" s="31"/>
      <c r="M281" s="32"/>
      <c r="N281" s="31"/>
      <c r="O281" s="32"/>
      <c r="P281" s="18"/>
      <c r="Q281" s="31"/>
      <c r="R281" s="33"/>
      <c r="S281" s="33"/>
      <c r="T281" s="33"/>
      <c r="U281" s="72">
        <f t="shared" si="48"/>
        <v>0</v>
      </c>
      <c r="V281" s="18" t="e">
        <f>IF(X281&lt;&gt;"Liquidação Cancelada",VLOOKUP(B281,'BASE DE DADOS OPS'!$B$4:$P$9650,10,FALSE),"Liquidação Cancelada")</f>
        <v>#N/A</v>
      </c>
      <c r="W281" s="35" t="e">
        <f t="shared" si="49"/>
        <v>#N/A</v>
      </c>
      <c r="X281" s="31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 t="shared" si="50"/>
        <v>#N/A</v>
      </c>
      <c r="AC281" s="3" t="e">
        <f t="shared" si="51"/>
        <v>#N/A</v>
      </c>
      <c r="AD281" s="62"/>
    </row>
    <row r="282" spans="1:30" ht="24.95" customHeight="1" x14ac:dyDescent="0.2">
      <c r="A282" s="55" t="str">
        <f t="shared" si="43"/>
        <v>||||||0</v>
      </c>
      <c r="B282" s="55" t="str">
        <f t="shared" si="44"/>
        <v>||||0</v>
      </c>
      <c r="C282" s="61" t="str">
        <f t="shared" si="45"/>
        <v>|0</v>
      </c>
      <c r="D282" s="31"/>
      <c r="E282" s="31"/>
      <c r="F282" s="75" t="str">
        <f t="shared" si="46"/>
        <v>/</v>
      </c>
      <c r="G282" s="31"/>
      <c r="H282" s="31"/>
      <c r="I282" s="75" t="str">
        <f t="shared" si="47"/>
        <v>.</v>
      </c>
      <c r="J282" s="31"/>
      <c r="K282" s="31"/>
      <c r="L282" s="31"/>
      <c r="M282" s="32"/>
      <c r="N282" s="31"/>
      <c r="O282" s="32"/>
      <c r="P282" s="18"/>
      <c r="Q282" s="31"/>
      <c r="R282" s="33"/>
      <c r="S282" s="33"/>
      <c r="T282" s="33"/>
      <c r="U282" s="72">
        <f t="shared" si="48"/>
        <v>0</v>
      </c>
      <c r="V282" s="18" t="e">
        <f>IF(X282&lt;&gt;"Liquidação Cancelada",VLOOKUP(B282,'BASE DE DADOS OPS'!$B$4:$P$9650,10,FALSE),"Liquidação Cancelada")</f>
        <v>#N/A</v>
      </c>
      <c r="W282" s="35" t="e">
        <f t="shared" si="49"/>
        <v>#N/A</v>
      </c>
      <c r="X282" s="31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 t="shared" si="50"/>
        <v>#N/A</v>
      </c>
      <c r="AC282" s="3" t="e">
        <f t="shared" si="51"/>
        <v>#N/A</v>
      </c>
      <c r="AD282" s="62"/>
    </row>
    <row r="283" spans="1:30" ht="24.95" customHeight="1" x14ac:dyDescent="0.2">
      <c r="A283" s="55" t="str">
        <f t="shared" si="43"/>
        <v>||||||0</v>
      </c>
      <c r="B283" s="55" t="str">
        <f t="shared" si="44"/>
        <v>||||0</v>
      </c>
      <c r="C283" s="61" t="str">
        <f t="shared" si="45"/>
        <v>|0</v>
      </c>
      <c r="D283" s="31"/>
      <c r="E283" s="31"/>
      <c r="F283" s="75" t="str">
        <f t="shared" si="46"/>
        <v>/</v>
      </c>
      <c r="G283" s="31"/>
      <c r="H283" s="31"/>
      <c r="I283" s="75" t="str">
        <f t="shared" si="47"/>
        <v>.</v>
      </c>
      <c r="J283" s="31"/>
      <c r="K283" s="31"/>
      <c r="L283" s="31"/>
      <c r="M283" s="32"/>
      <c r="N283" s="31"/>
      <c r="O283" s="32"/>
      <c r="P283" s="18"/>
      <c r="Q283" s="31"/>
      <c r="R283" s="33"/>
      <c r="S283" s="33"/>
      <c r="T283" s="33"/>
      <c r="U283" s="72">
        <f t="shared" si="48"/>
        <v>0</v>
      </c>
      <c r="V283" s="18" t="e">
        <f>IF(X283&lt;&gt;"Liquidação Cancelada",VLOOKUP(B283,'BASE DE DADOS OPS'!$B$4:$P$9650,10,FALSE),"Liquidação Cancelada")</f>
        <v>#N/A</v>
      </c>
      <c r="W283" s="35" t="e">
        <f t="shared" si="49"/>
        <v>#N/A</v>
      </c>
      <c r="X283" s="31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 t="shared" si="50"/>
        <v>#N/A</v>
      </c>
      <c r="AC283" s="3" t="e">
        <f t="shared" si="51"/>
        <v>#N/A</v>
      </c>
      <c r="AD283" s="62"/>
    </row>
    <row r="284" spans="1:30" ht="24.95" customHeight="1" x14ac:dyDescent="0.2">
      <c r="A284" s="55" t="str">
        <f t="shared" si="43"/>
        <v>||||||0</v>
      </c>
      <c r="B284" s="55" t="str">
        <f t="shared" si="44"/>
        <v>||||0</v>
      </c>
      <c r="C284" s="61" t="str">
        <f t="shared" si="45"/>
        <v>|0</v>
      </c>
      <c r="D284" s="31"/>
      <c r="E284" s="31"/>
      <c r="F284" s="75" t="str">
        <f t="shared" si="46"/>
        <v>/</v>
      </c>
      <c r="G284" s="31"/>
      <c r="H284" s="31"/>
      <c r="I284" s="75" t="str">
        <f t="shared" si="47"/>
        <v>.</v>
      </c>
      <c r="J284" s="31"/>
      <c r="K284" s="31"/>
      <c r="L284" s="31"/>
      <c r="M284" s="32"/>
      <c r="N284" s="31"/>
      <c r="O284" s="32"/>
      <c r="P284" s="18"/>
      <c r="Q284" s="31"/>
      <c r="R284" s="33"/>
      <c r="S284" s="33"/>
      <c r="T284" s="33"/>
      <c r="U284" s="72">
        <f t="shared" si="48"/>
        <v>0</v>
      </c>
      <c r="V284" s="18" t="e">
        <f>IF(X284&lt;&gt;"Liquidação Cancelada",VLOOKUP(B284,'BASE DE DADOS OPS'!$B$4:$P$9650,10,FALSE),"Liquidação Cancelada")</f>
        <v>#N/A</v>
      </c>
      <c r="W284" s="35" t="e">
        <f t="shared" si="49"/>
        <v>#N/A</v>
      </c>
      <c r="X284" s="31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 t="shared" si="50"/>
        <v>#N/A</v>
      </c>
      <c r="AC284" s="3" t="e">
        <f t="shared" si="51"/>
        <v>#N/A</v>
      </c>
      <c r="AD284" s="62"/>
    </row>
    <row r="285" spans="1:30" ht="24.95" customHeight="1" x14ac:dyDescent="0.2">
      <c r="A285" s="55" t="str">
        <f t="shared" si="43"/>
        <v>||||||0</v>
      </c>
      <c r="B285" s="55" t="str">
        <f t="shared" si="44"/>
        <v>||||0</v>
      </c>
      <c r="C285" s="61" t="str">
        <f t="shared" si="45"/>
        <v>|0</v>
      </c>
      <c r="D285" s="31"/>
      <c r="E285" s="31"/>
      <c r="F285" s="75" t="str">
        <f t="shared" si="46"/>
        <v>/</v>
      </c>
      <c r="G285" s="31"/>
      <c r="H285" s="31"/>
      <c r="I285" s="75" t="str">
        <f t="shared" si="47"/>
        <v>.</v>
      </c>
      <c r="J285" s="31"/>
      <c r="K285" s="31"/>
      <c r="L285" s="31"/>
      <c r="M285" s="32"/>
      <c r="N285" s="31"/>
      <c r="O285" s="32"/>
      <c r="P285" s="18"/>
      <c r="Q285" s="31"/>
      <c r="R285" s="33"/>
      <c r="S285" s="33"/>
      <c r="T285" s="33"/>
      <c r="U285" s="72">
        <f t="shared" si="48"/>
        <v>0</v>
      </c>
      <c r="V285" s="18" t="e">
        <f>IF(X285&lt;&gt;"Liquidação Cancelada",VLOOKUP(B285,'BASE DE DADOS OPS'!$B$4:$P$9650,10,FALSE),"Liquidação Cancelada")</f>
        <v>#N/A</v>
      </c>
      <c r="W285" s="35" t="e">
        <f t="shared" si="49"/>
        <v>#N/A</v>
      </c>
      <c r="X285" s="31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 t="shared" si="50"/>
        <v>#N/A</v>
      </c>
      <c r="AC285" s="3" t="e">
        <f t="shared" si="51"/>
        <v>#N/A</v>
      </c>
      <c r="AD285" s="62"/>
    </row>
    <row r="286" spans="1:30" ht="24.95" customHeight="1" x14ac:dyDescent="0.2">
      <c r="A286" s="55" t="str">
        <f t="shared" si="43"/>
        <v>||||||0</v>
      </c>
      <c r="B286" s="55" t="str">
        <f t="shared" si="44"/>
        <v>||||0</v>
      </c>
      <c r="C286" s="61" t="str">
        <f t="shared" si="45"/>
        <v>|0</v>
      </c>
      <c r="D286" s="31"/>
      <c r="E286" s="31"/>
      <c r="F286" s="75" t="str">
        <f t="shared" si="46"/>
        <v>/</v>
      </c>
      <c r="G286" s="31"/>
      <c r="H286" s="31"/>
      <c r="I286" s="75" t="str">
        <f t="shared" si="47"/>
        <v>.</v>
      </c>
      <c r="J286" s="31"/>
      <c r="K286" s="31"/>
      <c r="L286" s="31"/>
      <c r="M286" s="32"/>
      <c r="N286" s="31"/>
      <c r="O286" s="32"/>
      <c r="P286" s="18"/>
      <c r="Q286" s="31"/>
      <c r="R286" s="33"/>
      <c r="S286" s="33"/>
      <c r="T286" s="33"/>
      <c r="U286" s="72">
        <f t="shared" si="48"/>
        <v>0</v>
      </c>
      <c r="V286" s="18" t="e">
        <f>IF(X286&lt;&gt;"Liquidação Cancelada",VLOOKUP(B286,'BASE DE DADOS OPS'!$B$4:$P$9650,10,FALSE),"Liquidação Cancelada")</f>
        <v>#N/A</v>
      </c>
      <c r="W286" s="35" t="e">
        <f t="shared" si="49"/>
        <v>#N/A</v>
      </c>
      <c r="X286" s="31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 t="shared" si="50"/>
        <v>#N/A</v>
      </c>
      <c r="AC286" s="3" t="e">
        <f t="shared" si="51"/>
        <v>#N/A</v>
      </c>
      <c r="AD286" s="62"/>
    </row>
    <row r="287" spans="1:30" ht="24.95" customHeight="1" x14ac:dyDescent="0.2">
      <c r="A287" s="55" t="str">
        <f t="shared" si="43"/>
        <v>||||||0</v>
      </c>
      <c r="B287" s="55" t="str">
        <f t="shared" si="44"/>
        <v>||||0</v>
      </c>
      <c r="C287" s="61" t="str">
        <f t="shared" si="45"/>
        <v>|0</v>
      </c>
      <c r="D287" s="31"/>
      <c r="E287" s="31"/>
      <c r="F287" s="75" t="str">
        <f t="shared" si="46"/>
        <v>/</v>
      </c>
      <c r="G287" s="31"/>
      <c r="H287" s="31"/>
      <c r="I287" s="75" t="str">
        <f t="shared" si="47"/>
        <v>.</v>
      </c>
      <c r="J287" s="31"/>
      <c r="K287" s="31"/>
      <c r="L287" s="31"/>
      <c r="M287" s="32"/>
      <c r="N287" s="31"/>
      <c r="O287" s="32"/>
      <c r="P287" s="18"/>
      <c r="Q287" s="31"/>
      <c r="R287" s="33"/>
      <c r="S287" s="33"/>
      <c r="T287" s="33"/>
      <c r="U287" s="72">
        <f t="shared" si="48"/>
        <v>0</v>
      </c>
      <c r="V287" s="18" t="e">
        <f>IF(X287&lt;&gt;"Liquidação Cancelada",VLOOKUP(B287,'BASE DE DADOS OPS'!$B$4:$P$9650,10,FALSE),"Liquidação Cancelada")</f>
        <v>#N/A</v>
      </c>
      <c r="W287" s="35" t="e">
        <f t="shared" si="49"/>
        <v>#N/A</v>
      </c>
      <c r="X287" s="31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 t="shared" si="50"/>
        <v>#N/A</v>
      </c>
      <c r="AC287" s="3" t="e">
        <f t="shared" si="51"/>
        <v>#N/A</v>
      </c>
      <c r="AD287" s="62"/>
    </row>
    <row r="288" spans="1:30" ht="24.95" customHeight="1" x14ac:dyDescent="0.2">
      <c r="A288" s="55" t="str">
        <f t="shared" si="43"/>
        <v>||||||0</v>
      </c>
      <c r="B288" s="55" t="str">
        <f t="shared" si="44"/>
        <v>||||0</v>
      </c>
      <c r="C288" s="61" t="str">
        <f t="shared" si="45"/>
        <v>|0</v>
      </c>
      <c r="D288" s="31"/>
      <c r="E288" s="31"/>
      <c r="F288" s="75" t="str">
        <f t="shared" si="46"/>
        <v>/</v>
      </c>
      <c r="G288" s="31"/>
      <c r="H288" s="31"/>
      <c r="I288" s="75" t="str">
        <f t="shared" si="47"/>
        <v>.</v>
      </c>
      <c r="J288" s="31"/>
      <c r="K288" s="31"/>
      <c r="L288" s="31"/>
      <c r="M288" s="32"/>
      <c r="N288" s="31"/>
      <c r="O288" s="32"/>
      <c r="P288" s="18"/>
      <c r="Q288" s="31"/>
      <c r="R288" s="33"/>
      <c r="S288" s="33"/>
      <c r="T288" s="33"/>
      <c r="U288" s="72">
        <f t="shared" si="48"/>
        <v>0</v>
      </c>
      <c r="V288" s="18" t="e">
        <f>IF(X288&lt;&gt;"Liquidação Cancelada",VLOOKUP(B288,'BASE DE DADOS OPS'!$B$4:$P$9650,10,FALSE),"Liquidação Cancelada")</f>
        <v>#N/A</v>
      </c>
      <c r="W288" s="35" t="e">
        <f t="shared" si="49"/>
        <v>#N/A</v>
      </c>
      <c r="X288" s="31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 t="shared" si="50"/>
        <v>#N/A</v>
      </c>
      <c r="AC288" s="3" t="e">
        <f t="shared" si="51"/>
        <v>#N/A</v>
      </c>
      <c r="AD288" s="62"/>
    </row>
    <row r="289" spans="1:30" ht="24.95" customHeight="1" x14ac:dyDescent="0.2">
      <c r="A289" s="55" t="str">
        <f t="shared" si="43"/>
        <v>||||||0</v>
      </c>
      <c r="B289" s="55" t="str">
        <f t="shared" si="44"/>
        <v>||||0</v>
      </c>
      <c r="C289" s="61" t="str">
        <f t="shared" si="45"/>
        <v>|0</v>
      </c>
      <c r="D289" s="31"/>
      <c r="E289" s="31"/>
      <c r="F289" s="75" t="str">
        <f t="shared" si="46"/>
        <v>/</v>
      </c>
      <c r="G289" s="31"/>
      <c r="H289" s="31"/>
      <c r="I289" s="75" t="str">
        <f t="shared" si="47"/>
        <v>.</v>
      </c>
      <c r="J289" s="31"/>
      <c r="K289" s="31"/>
      <c r="L289" s="31"/>
      <c r="M289" s="32"/>
      <c r="N289" s="31"/>
      <c r="O289" s="32"/>
      <c r="P289" s="18"/>
      <c r="Q289" s="31"/>
      <c r="R289" s="33"/>
      <c r="S289" s="33"/>
      <c r="T289" s="33"/>
      <c r="U289" s="72">
        <f t="shared" si="48"/>
        <v>0</v>
      </c>
      <c r="V289" s="18" t="e">
        <f>IF(X289&lt;&gt;"Liquidação Cancelada",VLOOKUP(B289,'BASE DE DADOS OPS'!$B$4:$P$9650,10,FALSE),"Liquidação Cancelada")</f>
        <v>#N/A</v>
      </c>
      <c r="W289" s="35" t="e">
        <f t="shared" si="49"/>
        <v>#N/A</v>
      </c>
      <c r="X289" s="31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 t="shared" si="50"/>
        <v>#N/A</v>
      </c>
      <c r="AC289" s="3" t="e">
        <f t="shared" si="51"/>
        <v>#N/A</v>
      </c>
      <c r="AD289" s="62"/>
    </row>
    <row r="290" spans="1:30" ht="24.95" customHeight="1" x14ac:dyDescent="0.2">
      <c r="A290" s="55" t="str">
        <f t="shared" si="43"/>
        <v>||||||0</v>
      </c>
      <c r="B290" s="55" t="str">
        <f t="shared" si="44"/>
        <v>||||0</v>
      </c>
      <c r="C290" s="61" t="str">
        <f t="shared" si="45"/>
        <v>|0</v>
      </c>
      <c r="D290" s="31"/>
      <c r="E290" s="31"/>
      <c r="F290" s="75" t="str">
        <f t="shared" si="46"/>
        <v>/</v>
      </c>
      <c r="G290" s="31"/>
      <c r="H290" s="31"/>
      <c r="I290" s="75" t="str">
        <f t="shared" si="47"/>
        <v>.</v>
      </c>
      <c r="J290" s="31"/>
      <c r="K290" s="31"/>
      <c r="L290" s="31"/>
      <c r="M290" s="32"/>
      <c r="N290" s="31"/>
      <c r="O290" s="32"/>
      <c r="P290" s="18"/>
      <c r="Q290" s="31"/>
      <c r="R290" s="33"/>
      <c r="S290" s="33"/>
      <c r="T290" s="33"/>
      <c r="U290" s="72">
        <f t="shared" si="48"/>
        <v>0</v>
      </c>
      <c r="V290" s="18" t="e">
        <f>IF(X290&lt;&gt;"Liquidação Cancelada",VLOOKUP(B290,'BASE DE DADOS OPS'!$B$4:$P$9650,10,FALSE),"Liquidação Cancelada")</f>
        <v>#N/A</v>
      </c>
      <c r="W290" s="35" t="e">
        <f t="shared" si="49"/>
        <v>#N/A</v>
      </c>
      <c r="X290" s="31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 t="shared" si="50"/>
        <v>#N/A</v>
      </c>
      <c r="AC290" s="3" t="e">
        <f t="shared" si="51"/>
        <v>#N/A</v>
      </c>
      <c r="AD290" s="62"/>
    </row>
    <row r="291" spans="1:30" ht="24.95" customHeight="1" x14ac:dyDescent="0.2">
      <c r="A291" s="55" t="str">
        <f t="shared" si="43"/>
        <v>||||||0</v>
      </c>
      <c r="B291" s="55" t="str">
        <f t="shared" si="44"/>
        <v>||||0</v>
      </c>
      <c r="C291" s="61" t="str">
        <f t="shared" si="45"/>
        <v>|0</v>
      </c>
      <c r="D291" s="31"/>
      <c r="E291" s="31"/>
      <c r="F291" s="75" t="str">
        <f t="shared" si="46"/>
        <v>/</v>
      </c>
      <c r="G291" s="31"/>
      <c r="H291" s="31"/>
      <c r="I291" s="75" t="str">
        <f t="shared" si="47"/>
        <v>.</v>
      </c>
      <c r="J291" s="31"/>
      <c r="K291" s="31"/>
      <c r="L291" s="31"/>
      <c r="M291" s="32"/>
      <c r="N291" s="31"/>
      <c r="O291" s="32"/>
      <c r="P291" s="18"/>
      <c r="Q291" s="31"/>
      <c r="R291" s="33"/>
      <c r="S291" s="33"/>
      <c r="T291" s="33"/>
      <c r="U291" s="72">
        <f t="shared" si="48"/>
        <v>0</v>
      </c>
      <c r="V291" s="18" t="e">
        <f>IF(X291&lt;&gt;"Liquidação Cancelada",VLOOKUP(B291,'BASE DE DADOS OPS'!$B$4:$P$9650,10,FALSE),"Liquidação Cancelada")</f>
        <v>#N/A</v>
      </c>
      <c r="W291" s="35" t="e">
        <f t="shared" si="49"/>
        <v>#N/A</v>
      </c>
      <c r="X291" s="31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 t="shared" si="50"/>
        <v>#N/A</v>
      </c>
      <c r="AC291" s="3" t="e">
        <f t="shared" si="51"/>
        <v>#N/A</v>
      </c>
      <c r="AD291" s="62"/>
    </row>
    <row r="292" spans="1:30" ht="24.95" customHeight="1" x14ac:dyDescent="0.2">
      <c r="A292" s="55" t="str">
        <f t="shared" si="43"/>
        <v>||||||0</v>
      </c>
      <c r="B292" s="55" t="str">
        <f t="shared" si="44"/>
        <v>||||0</v>
      </c>
      <c r="C292" s="61" t="str">
        <f t="shared" si="45"/>
        <v>|0</v>
      </c>
      <c r="D292" s="31"/>
      <c r="E292" s="31"/>
      <c r="F292" s="75" t="str">
        <f t="shared" si="46"/>
        <v>/</v>
      </c>
      <c r="G292" s="31"/>
      <c r="H292" s="31"/>
      <c r="I292" s="75" t="str">
        <f t="shared" si="47"/>
        <v>.</v>
      </c>
      <c r="J292" s="31"/>
      <c r="K292" s="31"/>
      <c r="L292" s="31"/>
      <c r="M292" s="32"/>
      <c r="N292" s="31"/>
      <c r="O292" s="32"/>
      <c r="P292" s="18"/>
      <c r="Q292" s="31"/>
      <c r="R292" s="33"/>
      <c r="S292" s="33"/>
      <c r="T292" s="33"/>
      <c r="U292" s="72">
        <f t="shared" si="48"/>
        <v>0</v>
      </c>
      <c r="V292" s="18" t="e">
        <f>IF(X292&lt;&gt;"Liquidação Cancelada",VLOOKUP(B292,'BASE DE DADOS OPS'!$B$4:$P$9650,10,FALSE),"Liquidação Cancelada")</f>
        <v>#N/A</v>
      </c>
      <c r="W292" s="35" t="e">
        <f t="shared" si="49"/>
        <v>#N/A</v>
      </c>
      <c r="X292" s="31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 t="shared" si="50"/>
        <v>#N/A</v>
      </c>
      <c r="AC292" s="3" t="e">
        <f t="shared" si="51"/>
        <v>#N/A</v>
      </c>
      <c r="AD292" s="62"/>
    </row>
    <row r="293" spans="1:30" ht="24.95" customHeight="1" x14ac:dyDescent="0.2">
      <c r="A293" s="55" t="str">
        <f t="shared" si="43"/>
        <v>||||||0</v>
      </c>
      <c r="B293" s="55" t="str">
        <f t="shared" si="44"/>
        <v>||||0</v>
      </c>
      <c r="C293" s="61" t="str">
        <f t="shared" si="45"/>
        <v>|0</v>
      </c>
      <c r="D293" s="31"/>
      <c r="E293" s="31"/>
      <c r="F293" s="75" t="str">
        <f t="shared" si="46"/>
        <v>/</v>
      </c>
      <c r="G293" s="31"/>
      <c r="H293" s="31"/>
      <c r="I293" s="75" t="str">
        <f t="shared" si="47"/>
        <v>.</v>
      </c>
      <c r="J293" s="31"/>
      <c r="K293" s="31"/>
      <c r="L293" s="31"/>
      <c r="M293" s="32"/>
      <c r="N293" s="31"/>
      <c r="O293" s="32"/>
      <c r="P293" s="18"/>
      <c r="Q293" s="31"/>
      <c r="R293" s="33"/>
      <c r="S293" s="33"/>
      <c r="T293" s="33"/>
      <c r="U293" s="72">
        <f t="shared" si="48"/>
        <v>0</v>
      </c>
      <c r="V293" s="18" t="e">
        <f>IF(X293&lt;&gt;"Liquidação Cancelada",VLOOKUP(B293,'BASE DE DADOS OPS'!$B$4:$P$9650,10,FALSE),"Liquidação Cancelada")</f>
        <v>#N/A</v>
      </c>
      <c r="W293" s="35" t="e">
        <f t="shared" si="49"/>
        <v>#N/A</v>
      </c>
      <c r="X293" s="31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 t="shared" si="50"/>
        <v>#N/A</v>
      </c>
      <c r="AC293" s="3" t="e">
        <f t="shared" si="51"/>
        <v>#N/A</v>
      </c>
      <c r="AD293" s="62"/>
    </row>
    <row r="294" spans="1:30" ht="24.95" customHeight="1" x14ac:dyDescent="0.2">
      <c r="A294" s="55" t="str">
        <f t="shared" si="43"/>
        <v>||||||0</v>
      </c>
      <c r="B294" s="55" t="str">
        <f t="shared" si="44"/>
        <v>||||0</v>
      </c>
      <c r="C294" s="61" t="str">
        <f t="shared" si="45"/>
        <v>|0</v>
      </c>
      <c r="D294" s="31"/>
      <c r="E294" s="31"/>
      <c r="F294" s="75" t="str">
        <f t="shared" si="46"/>
        <v>/</v>
      </c>
      <c r="G294" s="31"/>
      <c r="H294" s="31"/>
      <c r="I294" s="75" t="str">
        <f t="shared" si="47"/>
        <v>.</v>
      </c>
      <c r="J294" s="31"/>
      <c r="K294" s="31"/>
      <c r="L294" s="31"/>
      <c r="M294" s="32"/>
      <c r="N294" s="31"/>
      <c r="O294" s="32"/>
      <c r="P294" s="18"/>
      <c r="Q294" s="31"/>
      <c r="R294" s="33"/>
      <c r="S294" s="33"/>
      <c r="T294" s="33"/>
      <c r="U294" s="72">
        <f t="shared" si="48"/>
        <v>0</v>
      </c>
      <c r="V294" s="18" t="e">
        <f>IF(X294&lt;&gt;"Liquidação Cancelada",VLOOKUP(B294,'BASE DE DADOS OPS'!$B$4:$P$9650,10,FALSE),"Liquidação Cancelada")</f>
        <v>#N/A</v>
      </c>
      <c r="W294" s="35" t="e">
        <f t="shared" si="49"/>
        <v>#N/A</v>
      </c>
      <c r="X294" s="31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 t="shared" si="50"/>
        <v>#N/A</v>
      </c>
      <c r="AC294" s="3" t="e">
        <f t="shared" si="51"/>
        <v>#N/A</v>
      </c>
      <c r="AD294" s="62"/>
    </row>
    <row r="295" spans="1:30" ht="24.95" customHeight="1" x14ac:dyDescent="0.2">
      <c r="A295" s="55" t="str">
        <f t="shared" si="43"/>
        <v>||||||0</v>
      </c>
      <c r="B295" s="55" t="str">
        <f t="shared" si="44"/>
        <v>||||0</v>
      </c>
      <c r="C295" s="61" t="str">
        <f t="shared" si="45"/>
        <v>|0</v>
      </c>
      <c r="D295" s="31"/>
      <c r="E295" s="31"/>
      <c r="F295" s="75" t="str">
        <f t="shared" si="46"/>
        <v>/</v>
      </c>
      <c r="G295" s="31"/>
      <c r="H295" s="31"/>
      <c r="I295" s="75" t="str">
        <f t="shared" si="47"/>
        <v>.</v>
      </c>
      <c r="J295" s="31"/>
      <c r="K295" s="31"/>
      <c r="L295" s="31"/>
      <c r="M295" s="32"/>
      <c r="N295" s="31"/>
      <c r="O295" s="32"/>
      <c r="P295" s="18"/>
      <c r="Q295" s="31"/>
      <c r="R295" s="33"/>
      <c r="S295" s="33"/>
      <c r="T295" s="33"/>
      <c r="U295" s="72">
        <f t="shared" si="48"/>
        <v>0</v>
      </c>
      <c r="V295" s="18" t="e">
        <f>IF(X295&lt;&gt;"Liquidação Cancelada",VLOOKUP(B295,'BASE DE DADOS OPS'!$B$4:$P$9650,10,FALSE),"Liquidação Cancelada")</f>
        <v>#N/A</v>
      </c>
      <c r="W295" s="35" t="e">
        <f t="shared" si="49"/>
        <v>#N/A</v>
      </c>
      <c r="X295" s="31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 t="shared" si="50"/>
        <v>#N/A</v>
      </c>
      <c r="AC295" s="3" t="e">
        <f t="shared" si="51"/>
        <v>#N/A</v>
      </c>
      <c r="AD295" s="62"/>
    </row>
    <row r="296" spans="1:30" ht="24.95" customHeight="1" x14ac:dyDescent="0.2">
      <c r="A296" s="55" t="str">
        <f t="shared" si="43"/>
        <v>||||||0</v>
      </c>
      <c r="B296" s="55" t="str">
        <f t="shared" si="44"/>
        <v>||||0</v>
      </c>
      <c r="C296" s="61" t="str">
        <f t="shared" si="45"/>
        <v>|0</v>
      </c>
      <c r="D296" s="31"/>
      <c r="E296" s="31"/>
      <c r="F296" s="75" t="str">
        <f t="shared" si="46"/>
        <v>/</v>
      </c>
      <c r="G296" s="31"/>
      <c r="H296" s="31"/>
      <c r="I296" s="75" t="str">
        <f t="shared" si="47"/>
        <v>.</v>
      </c>
      <c r="J296" s="31"/>
      <c r="K296" s="31"/>
      <c r="L296" s="31"/>
      <c r="M296" s="32"/>
      <c r="N296" s="31"/>
      <c r="O296" s="32"/>
      <c r="P296" s="18"/>
      <c r="Q296" s="31"/>
      <c r="R296" s="33"/>
      <c r="S296" s="33"/>
      <c r="T296" s="33"/>
      <c r="U296" s="72">
        <f t="shared" si="48"/>
        <v>0</v>
      </c>
      <c r="V296" s="18" t="e">
        <f>IF(X296&lt;&gt;"Liquidação Cancelada",VLOOKUP(B296,'BASE DE DADOS OPS'!$B$4:$P$9650,10,FALSE),"Liquidação Cancelada")</f>
        <v>#N/A</v>
      </c>
      <c r="W296" s="35" t="e">
        <f t="shared" si="49"/>
        <v>#N/A</v>
      </c>
      <c r="X296" s="31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 t="shared" si="50"/>
        <v>#N/A</v>
      </c>
      <c r="AC296" s="3" t="e">
        <f t="shared" si="51"/>
        <v>#N/A</v>
      </c>
      <c r="AD296" s="62"/>
    </row>
    <row r="297" spans="1:30" ht="24.95" customHeight="1" x14ac:dyDescent="0.2">
      <c r="A297" s="55" t="str">
        <f t="shared" si="43"/>
        <v>||||||0</v>
      </c>
      <c r="B297" s="55" t="str">
        <f t="shared" si="44"/>
        <v>||||0</v>
      </c>
      <c r="C297" s="61" t="str">
        <f t="shared" si="45"/>
        <v>|0</v>
      </c>
      <c r="D297" s="31"/>
      <c r="E297" s="31"/>
      <c r="F297" s="75" t="str">
        <f t="shared" si="46"/>
        <v>/</v>
      </c>
      <c r="G297" s="31"/>
      <c r="H297" s="31"/>
      <c r="I297" s="75" t="str">
        <f t="shared" si="47"/>
        <v>.</v>
      </c>
      <c r="J297" s="31"/>
      <c r="K297" s="31"/>
      <c r="L297" s="31"/>
      <c r="M297" s="32"/>
      <c r="N297" s="31"/>
      <c r="O297" s="32"/>
      <c r="P297" s="18"/>
      <c r="Q297" s="31"/>
      <c r="R297" s="33"/>
      <c r="S297" s="33"/>
      <c r="T297" s="33"/>
      <c r="U297" s="72">
        <f t="shared" si="48"/>
        <v>0</v>
      </c>
      <c r="V297" s="18" t="e">
        <f>IF(X297&lt;&gt;"Liquidação Cancelada",VLOOKUP(B297,'BASE DE DADOS OPS'!$B$4:$P$9650,10,FALSE),"Liquidação Cancelada")</f>
        <v>#N/A</v>
      </c>
      <c r="W297" s="35" t="e">
        <f t="shared" si="49"/>
        <v>#N/A</v>
      </c>
      <c r="X297" s="31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 t="shared" si="50"/>
        <v>#N/A</v>
      </c>
      <c r="AC297" s="3" t="e">
        <f t="shared" si="51"/>
        <v>#N/A</v>
      </c>
      <c r="AD297" s="62"/>
    </row>
    <row r="298" spans="1:30" ht="24.95" customHeight="1" x14ac:dyDescent="0.2">
      <c r="A298" s="55" t="str">
        <f t="shared" si="43"/>
        <v>||||||0</v>
      </c>
      <c r="B298" s="55" t="str">
        <f t="shared" si="44"/>
        <v>||||0</v>
      </c>
      <c r="C298" s="61" t="str">
        <f t="shared" si="45"/>
        <v>|0</v>
      </c>
      <c r="D298" s="31"/>
      <c r="E298" s="31"/>
      <c r="F298" s="75" t="str">
        <f t="shared" si="46"/>
        <v>/</v>
      </c>
      <c r="G298" s="31"/>
      <c r="H298" s="31"/>
      <c r="I298" s="75" t="str">
        <f t="shared" si="47"/>
        <v>.</v>
      </c>
      <c r="J298" s="31"/>
      <c r="K298" s="31"/>
      <c r="L298" s="31"/>
      <c r="M298" s="32"/>
      <c r="N298" s="31"/>
      <c r="O298" s="32"/>
      <c r="P298" s="18"/>
      <c r="Q298" s="31"/>
      <c r="R298" s="33"/>
      <c r="S298" s="33"/>
      <c r="T298" s="33"/>
      <c r="U298" s="72">
        <f t="shared" si="48"/>
        <v>0</v>
      </c>
      <c r="V298" s="18" t="e">
        <f>IF(X298&lt;&gt;"Liquidação Cancelada",VLOOKUP(B298,'BASE DE DADOS OPS'!$B$4:$P$9650,10,FALSE),"Liquidação Cancelada")</f>
        <v>#N/A</v>
      </c>
      <c r="W298" s="35" t="e">
        <f t="shared" si="49"/>
        <v>#N/A</v>
      </c>
      <c r="X298" s="31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 t="shared" si="50"/>
        <v>#N/A</v>
      </c>
      <c r="AC298" s="3" t="e">
        <f t="shared" si="51"/>
        <v>#N/A</v>
      </c>
      <c r="AD298" s="62"/>
    </row>
    <row r="299" spans="1:30" ht="24.95" customHeight="1" x14ac:dyDescent="0.2">
      <c r="A299" s="55" t="str">
        <f t="shared" si="43"/>
        <v>||||||0</v>
      </c>
      <c r="B299" s="55" t="str">
        <f t="shared" si="44"/>
        <v>||||0</v>
      </c>
      <c r="C299" s="61" t="str">
        <f t="shared" si="45"/>
        <v>|0</v>
      </c>
      <c r="D299" s="31"/>
      <c r="E299" s="31"/>
      <c r="F299" s="75" t="str">
        <f t="shared" si="46"/>
        <v>/</v>
      </c>
      <c r="G299" s="31"/>
      <c r="H299" s="31"/>
      <c r="I299" s="75" t="str">
        <f t="shared" si="47"/>
        <v>.</v>
      </c>
      <c r="J299" s="31"/>
      <c r="K299" s="31"/>
      <c r="L299" s="31"/>
      <c r="M299" s="32"/>
      <c r="N299" s="31"/>
      <c r="O299" s="32"/>
      <c r="P299" s="18"/>
      <c r="Q299" s="31"/>
      <c r="R299" s="33"/>
      <c r="S299" s="33"/>
      <c r="T299" s="33"/>
      <c r="U299" s="72">
        <f t="shared" si="48"/>
        <v>0</v>
      </c>
      <c r="V299" s="18" t="e">
        <f>IF(X299&lt;&gt;"Liquidação Cancelada",VLOOKUP(B299,'BASE DE DADOS OPS'!$B$4:$P$9650,10,FALSE),"Liquidação Cancelada")</f>
        <v>#N/A</v>
      </c>
      <c r="W299" s="35" t="e">
        <f t="shared" si="49"/>
        <v>#N/A</v>
      </c>
      <c r="X299" s="31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 t="shared" si="50"/>
        <v>#N/A</v>
      </c>
      <c r="AC299" s="3" t="e">
        <f t="shared" si="51"/>
        <v>#N/A</v>
      </c>
      <c r="AD299" s="62"/>
    </row>
    <row r="300" spans="1:30" ht="24.95" customHeight="1" x14ac:dyDescent="0.2">
      <c r="A300" s="55" t="str">
        <f t="shared" si="43"/>
        <v>||||||0</v>
      </c>
      <c r="B300" s="55" t="str">
        <f t="shared" si="44"/>
        <v>||||0</v>
      </c>
      <c r="C300" s="61" t="str">
        <f t="shared" si="45"/>
        <v>|0</v>
      </c>
      <c r="D300" s="31"/>
      <c r="E300" s="31"/>
      <c r="F300" s="75" t="str">
        <f t="shared" si="46"/>
        <v>/</v>
      </c>
      <c r="G300" s="31"/>
      <c r="H300" s="31"/>
      <c r="I300" s="75" t="str">
        <f t="shared" si="47"/>
        <v>.</v>
      </c>
      <c r="J300" s="31"/>
      <c r="K300" s="31"/>
      <c r="L300" s="31"/>
      <c r="M300" s="32"/>
      <c r="N300" s="31"/>
      <c r="O300" s="32"/>
      <c r="P300" s="18"/>
      <c r="Q300" s="31"/>
      <c r="R300" s="33"/>
      <c r="S300" s="33"/>
      <c r="T300" s="33"/>
      <c r="U300" s="72">
        <f t="shared" si="48"/>
        <v>0</v>
      </c>
      <c r="V300" s="18" t="e">
        <f>IF(X300&lt;&gt;"Liquidação Cancelada",VLOOKUP(B300,'BASE DE DADOS OPS'!$B$4:$P$9650,10,FALSE),"Liquidação Cancelada")</f>
        <v>#N/A</v>
      </c>
      <c r="W300" s="35" t="e">
        <f t="shared" si="49"/>
        <v>#N/A</v>
      </c>
      <c r="X300" s="31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 t="shared" si="50"/>
        <v>#N/A</v>
      </c>
      <c r="AC300" s="3" t="e">
        <f t="shared" si="51"/>
        <v>#N/A</v>
      </c>
      <c r="AD300" s="62"/>
    </row>
    <row r="301" spans="1:30" ht="24.95" customHeight="1" x14ac:dyDescent="0.2">
      <c r="A301" s="55" t="str">
        <f t="shared" si="43"/>
        <v>||||||0</v>
      </c>
      <c r="B301" s="55" t="str">
        <f t="shared" si="44"/>
        <v>||||0</v>
      </c>
      <c r="C301" s="61" t="str">
        <f t="shared" si="45"/>
        <v>|0</v>
      </c>
      <c r="D301" s="31"/>
      <c r="E301" s="31"/>
      <c r="F301" s="75" t="str">
        <f t="shared" si="46"/>
        <v>/</v>
      </c>
      <c r="G301" s="31"/>
      <c r="H301" s="31"/>
      <c r="I301" s="75" t="str">
        <f t="shared" si="47"/>
        <v>.</v>
      </c>
      <c r="J301" s="31"/>
      <c r="K301" s="31"/>
      <c r="L301" s="31"/>
      <c r="M301" s="32"/>
      <c r="N301" s="31"/>
      <c r="O301" s="32"/>
      <c r="P301" s="18"/>
      <c r="Q301" s="31"/>
      <c r="R301" s="33"/>
      <c r="S301" s="33"/>
      <c r="T301" s="33"/>
      <c r="U301" s="72">
        <f t="shared" si="48"/>
        <v>0</v>
      </c>
      <c r="V301" s="18" t="e">
        <f>IF(X301&lt;&gt;"Liquidação Cancelada",VLOOKUP(B301,'BASE DE DADOS OPS'!$B$4:$P$9650,10,FALSE),"Liquidação Cancelada")</f>
        <v>#N/A</v>
      </c>
      <c r="W301" s="35" t="e">
        <f t="shared" si="49"/>
        <v>#N/A</v>
      </c>
      <c r="X301" s="31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 t="shared" si="50"/>
        <v>#N/A</v>
      </c>
      <c r="AC301" s="3" t="e">
        <f t="shared" si="51"/>
        <v>#N/A</v>
      </c>
      <c r="AD301" s="62"/>
    </row>
    <row r="302" spans="1:30" ht="24.95" customHeight="1" x14ac:dyDescent="0.2">
      <c r="A302" s="55" t="str">
        <f t="shared" si="43"/>
        <v>||||||0</v>
      </c>
      <c r="B302" s="55" t="str">
        <f t="shared" si="44"/>
        <v>||||0</v>
      </c>
      <c r="C302" s="61" t="str">
        <f t="shared" si="45"/>
        <v>|0</v>
      </c>
      <c r="D302" s="31"/>
      <c r="E302" s="31"/>
      <c r="F302" s="75" t="str">
        <f t="shared" si="46"/>
        <v>/</v>
      </c>
      <c r="G302" s="31"/>
      <c r="H302" s="31"/>
      <c r="I302" s="75" t="str">
        <f t="shared" si="47"/>
        <v>.</v>
      </c>
      <c r="J302" s="31"/>
      <c r="K302" s="31"/>
      <c r="L302" s="31"/>
      <c r="M302" s="32"/>
      <c r="N302" s="31"/>
      <c r="O302" s="32"/>
      <c r="P302" s="18"/>
      <c r="Q302" s="31"/>
      <c r="R302" s="33"/>
      <c r="S302" s="33"/>
      <c r="T302" s="33"/>
      <c r="U302" s="72">
        <f t="shared" si="48"/>
        <v>0</v>
      </c>
      <c r="V302" s="18" t="e">
        <f>IF(X302&lt;&gt;"Liquidação Cancelada",VLOOKUP(B302,'BASE DE DADOS OPS'!$B$4:$P$9650,10,FALSE),"Liquidação Cancelada")</f>
        <v>#N/A</v>
      </c>
      <c r="W302" s="35" t="e">
        <f t="shared" si="49"/>
        <v>#N/A</v>
      </c>
      <c r="X302" s="31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 t="shared" si="50"/>
        <v>#N/A</v>
      </c>
      <c r="AC302" s="3" t="e">
        <f t="shared" si="51"/>
        <v>#N/A</v>
      </c>
      <c r="AD302" s="62"/>
    </row>
    <row r="303" spans="1:30" ht="24.95" customHeight="1" x14ac:dyDescent="0.2">
      <c r="A303" s="55" t="str">
        <f t="shared" si="43"/>
        <v>||||||0</v>
      </c>
      <c r="B303" s="55" t="str">
        <f t="shared" si="44"/>
        <v>||||0</v>
      </c>
      <c r="C303" s="61" t="str">
        <f t="shared" si="45"/>
        <v>|0</v>
      </c>
      <c r="D303" s="31"/>
      <c r="E303" s="31"/>
      <c r="F303" s="75" t="str">
        <f t="shared" si="46"/>
        <v>/</v>
      </c>
      <c r="G303" s="31"/>
      <c r="H303" s="31"/>
      <c r="I303" s="75" t="str">
        <f t="shared" si="47"/>
        <v>.</v>
      </c>
      <c r="J303" s="31"/>
      <c r="K303" s="31"/>
      <c r="L303" s="31"/>
      <c r="M303" s="32"/>
      <c r="N303" s="31"/>
      <c r="O303" s="32"/>
      <c r="P303" s="18"/>
      <c r="Q303" s="31"/>
      <c r="R303" s="33"/>
      <c r="S303" s="33"/>
      <c r="T303" s="33"/>
      <c r="U303" s="72">
        <f t="shared" si="48"/>
        <v>0</v>
      </c>
      <c r="V303" s="18" t="e">
        <f>IF(X303&lt;&gt;"Liquidação Cancelada",VLOOKUP(B303,'BASE DE DADOS OPS'!$B$4:$P$9650,10,FALSE),"Liquidação Cancelada")</f>
        <v>#N/A</v>
      </c>
      <c r="W303" s="35" t="e">
        <f t="shared" si="49"/>
        <v>#N/A</v>
      </c>
      <c r="X303" s="31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 t="shared" si="50"/>
        <v>#N/A</v>
      </c>
      <c r="AC303" s="3" t="e">
        <f t="shared" si="51"/>
        <v>#N/A</v>
      </c>
      <c r="AD303" s="62"/>
    </row>
    <row r="304" spans="1:30" ht="24.95" customHeight="1" x14ac:dyDescent="0.2">
      <c r="A304" s="55" t="str">
        <f t="shared" si="43"/>
        <v>||||||0</v>
      </c>
      <c r="B304" s="55" t="str">
        <f t="shared" si="44"/>
        <v>||||0</v>
      </c>
      <c r="C304" s="61" t="str">
        <f t="shared" si="45"/>
        <v>|0</v>
      </c>
      <c r="D304" s="31"/>
      <c r="E304" s="31"/>
      <c r="F304" s="75" t="str">
        <f t="shared" si="46"/>
        <v>/</v>
      </c>
      <c r="G304" s="31"/>
      <c r="H304" s="31"/>
      <c r="I304" s="75" t="str">
        <f t="shared" si="47"/>
        <v>.</v>
      </c>
      <c r="J304" s="31"/>
      <c r="K304" s="31"/>
      <c r="L304" s="31"/>
      <c r="M304" s="32"/>
      <c r="N304" s="31"/>
      <c r="O304" s="32"/>
      <c r="P304" s="18"/>
      <c r="Q304" s="31"/>
      <c r="R304" s="33"/>
      <c r="S304" s="33"/>
      <c r="T304" s="33"/>
      <c r="U304" s="72">
        <f t="shared" si="48"/>
        <v>0</v>
      </c>
      <c r="V304" s="18" t="e">
        <f>IF(X304&lt;&gt;"Liquidação Cancelada",VLOOKUP(B304,'BASE DE DADOS OPS'!$B$4:$P$9650,10,FALSE),"Liquidação Cancelada")</f>
        <v>#N/A</v>
      </c>
      <c r="W304" s="35" t="e">
        <f t="shared" si="49"/>
        <v>#N/A</v>
      </c>
      <c r="X304" s="31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 t="shared" si="50"/>
        <v>#N/A</v>
      </c>
      <c r="AC304" s="3" t="e">
        <f t="shared" si="51"/>
        <v>#N/A</v>
      </c>
      <c r="AD304" s="62"/>
    </row>
    <row r="305" spans="1:30" ht="24.95" customHeight="1" x14ac:dyDescent="0.2">
      <c r="A305" s="55" t="str">
        <f t="shared" si="43"/>
        <v>||||||0</v>
      </c>
      <c r="B305" s="55" t="str">
        <f t="shared" si="44"/>
        <v>||||0</v>
      </c>
      <c r="C305" s="61" t="str">
        <f t="shared" si="45"/>
        <v>|0</v>
      </c>
      <c r="D305" s="31"/>
      <c r="E305" s="31"/>
      <c r="F305" s="75" t="str">
        <f t="shared" si="46"/>
        <v>/</v>
      </c>
      <c r="G305" s="31"/>
      <c r="H305" s="31"/>
      <c r="I305" s="75" t="str">
        <f t="shared" si="47"/>
        <v>.</v>
      </c>
      <c r="J305" s="31"/>
      <c r="K305" s="31"/>
      <c r="L305" s="31"/>
      <c r="M305" s="32"/>
      <c r="N305" s="31"/>
      <c r="O305" s="32"/>
      <c r="P305" s="18"/>
      <c r="Q305" s="31"/>
      <c r="R305" s="33"/>
      <c r="S305" s="33"/>
      <c r="T305" s="33"/>
      <c r="U305" s="72">
        <f t="shared" si="48"/>
        <v>0</v>
      </c>
      <c r="V305" s="18" t="e">
        <f>IF(X305&lt;&gt;"Liquidação Cancelada",VLOOKUP(B305,'BASE DE DADOS OPS'!$B$4:$P$9650,10,FALSE),"Liquidação Cancelada")</f>
        <v>#N/A</v>
      </c>
      <c r="W305" s="35" t="e">
        <f t="shared" si="49"/>
        <v>#N/A</v>
      </c>
      <c r="X305" s="31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 t="shared" si="50"/>
        <v>#N/A</v>
      </c>
      <c r="AC305" s="3" t="e">
        <f t="shared" si="51"/>
        <v>#N/A</v>
      </c>
      <c r="AD305" s="62"/>
    </row>
    <row r="306" spans="1:30" ht="24.95" customHeight="1" x14ac:dyDescent="0.2">
      <c r="A306" s="55" t="str">
        <f t="shared" si="43"/>
        <v>||||||0</v>
      </c>
      <c r="B306" s="55" t="str">
        <f t="shared" si="44"/>
        <v>||||0</v>
      </c>
      <c r="C306" s="61" t="str">
        <f t="shared" si="45"/>
        <v>|0</v>
      </c>
      <c r="D306" s="31"/>
      <c r="E306" s="31"/>
      <c r="F306" s="75" t="str">
        <f t="shared" si="46"/>
        <v>/</v>
      </c>
      <c r="G306" s="31"/>
      <c r="H306" s="31"/>
      <c r="I306" s="75" t="str">
        <f t="shared" si="47"/>
        <v>.</v>
      </c>
      <c r="J306" s="31"/>
      <c r="K306" s="31"/>
      <c r="L306" s="31"/>
      <c r="M306" s="32"/>
      <c r="N306" s="31"/>
      <c r="O306" s="32"/>
      <c r="P306" s="18"/>
      <c r="Q306" s="31"/>
      <c r="R306" s="33"/>
      <c r="S306" s="33"/>
      <c r="T306" s="33"/>
      <c r="U306" s="72">
        <f t="shared" si="48"/>
        <v>0</v>
      </c>
      <c r="V306" s="18" t="e">
        <f>IF(X306&lt;&gt;"Liquidação Cancelada",VLOOKUP(B306,'BASE DE DADOS OPS'!$B$4:$P$9650,10,FALSE),"Liquidação Cancelada")</f>
        <v>#N/A</v>
      </c>
      <c r="W306" s="35" t="e">
        <f t="shared" si="49"/>
        <v>#N/A</v>
      </c>
      <c r="X306" s="31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 t="shared" si="50"/>
        <v>#N/A</v>
      </c>
      <c r="AC306" s="3" t="e">
        <f t="shared" si="51"/>
        <v>#N/A</v>
      </c>
      <c r="AD306" s="62"/>
    </row>
    <row r="307" spans="1:30" ht="24.95" customHeight="1" x14ac:dyDescent="0.2">
      <c r="A307" s="55" t="str">
        <f t="shared" si="43"/>
        <v>||||||0</v>
      </c>
      <c r="B307" s="55" t="str">
        <f t="shared" si="44"/>
        <v>||||0</v>
      </c>
      <c r="C307" s="61" t="str">
        <f t="shared" si="45"/>
        <v>|0</v>
      </c>
      <c r="D307" s="31"/>
      <c r="E307" s="31"/>
      <c r="F307" s="75" t="str">
        <f t="shared" si="46"/>
        <v>/</v>
      </c>
      <c r="G307" s="31"/>
      <c r="H307" s="31"/>
      <c r="I307" s="75" t="str">
        <f t="shared" si="47"/>
        <v>.</v>
      </c>
      <c r="J307" s="31"/>
      <c r="K307" s="31"/>
      <c r="L307" s="31"/>
      <c r="M307" s="32"/>
      <c r="N307" s="31"/>
      <c r="O307" s="32"/>
      <c r="P307" s="18"/>
      <c r="Q307" s="31"/>
      <c r="R307" s="33"/>
      <c r="S307" s="33"/>
      <c r="T307" s="33"/>
      <c r="U307" s="72">
        <f t="shared" si="48"/>
        <v>0</v>
      </c>
      <c r="V307" s="18" t="e">
        <f>IF(X307&lt;&gt;"Liquidação Cancelada",VLOOKUP(B307,'BASE DE DADOS OPS'!$B$4:$P$9650,10,FALSE),"Liquidação Cancelada")</f>
        <v>#N/A</v>
      </c>
      <c r="W307" s="35" t="e">
        <f t="shared" si="49"/>
        <v>#N/A</v>
      </c>
      <c r="X307" s="31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 t="shared" si="50"/>
        <v>#N/A</v>
      </c>
      <c r="AC307" s="3" t="e">
        <f t="shared" si="51"/>
        <v>#N/A</v>
      </c>
      <c r="AD307" s="62"/>
    </row>
    <row r="308" spans="1:30" ht="24.95" customHeight="1" x14ac:dyDescent="0.2">
      <c r="A308" s="55" t="str">
        <f t="shared" si="43"/>
        <v>||||||0</v>
      </c>
      <c r="B308" s="55" t="str">
        <f t="shared" si="44"/>
        <v>||||0</v>
      </c>
      <c r="C308" s="61" t="str">
        <f t="shared" si="45"/>
        <v>|0</v>
      </c>
      <c r="D308" s="31"/>
      <c r="E308" s="31"/>
      <c r="F308" s="75" t="str">
        <f t="shared" si="46"/>
        <v>/</v>
      </c>
      <c r="G308" s="31"/>
      <c r="H308" s="31"/>
      <c r="I308" s="75" t="str">
        <f t="shared" si="47"/>
        <v>.</v>
      </c>
      <c r="J308" s="31"/>
      <c r="K308" s="31"/>
      <c r="L308" s="31"/>
      <c r="M308" s="32"/>
      <c r="N308" s="31"/>
      <c r="O308" s="32"/>
      <c r="P308" s="18"/>
      <c r="Q308" s="31"/>
      <c r="R308" s="33"/>
      <c r="S308" s="33"/>
      <c r="T308" s="33"/>
      <c r="U308" s="72">
        <f t="shared" si="48"/>
        <v>0</v>
      </c>
      <c r="V308" s="18" t="e">
        <f>IF(X308&lt;&gt;"Liquidação Cancelada",VLOOKUP(B308,'BASE DE DADOS OPS'!$B$4:$P$9650,10,FALSE),"Liquidação Cancelada")</f>
        <v>#N/A</v>
      </c>
      <c r="W308" s="35" t="e">
        <f t="shared" si="49"/>
        <v>#N/A</v>
      </c>
      <c r="X308" s="31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 t="shared" si="50"/>
        <v>#N/A</v>
      </c>
      <c r="AC308" s="3" t="e">
        <f t="shared" si="51"/>
        <v>#N/A</v>
      </c>
      <c r="AD308" s="62"/>
    </row>
    <row r="309" spans="1:30" ht="24.95" customHeight="1" x14ac:dyDescent="0.2">
      <c r="A309" s="55" t="str">
        <f t="shared" si="43"/>
        <v>||||||0</v>
      </c>
      <c r="B309" s="55" t="str">
        <f t="shared" si="44"/>
        <v>||||0</v>
      </c>
      <c r="C309" s="61" t="str">
        <f t="shared" si="45"/>
        <v>|0</v>
      </c>
      <c r="D309" s="31"/>
      <c r="E309" s="31"/>
      <c r="F309" s="75" t="str">
        <f t="shared" si="46"/>
        <v>/</v>
      </c>
      <c r="G309" s="31"/>
      <c r="H309" s="31"/>
      <c r="I309" s="75" t="str">
        <f t="shared" si="47"/>
        <v>.</v>
      </c>
      <c r="J309" s="31"/>
      <c r="K309" s="31"/>
      <c r="L309" s="31"/>
      <c r="M309" s="32"/>
      <c r="N309" s="31"/>
      <c r="O309" s="32"/>
      <c r="P309" s="18"/>
      <c r="Q309" s="31"/>
      <c r="R309" s="33"/>
      <c r="S309" s="33"/>
      <c r="T309" s="33"/>
      <c r="U309" s="72">
        <f t="shared" si="48"/>
        <v>0</v>
      </c>
      <c r="V309" s="18" t="e">
        <f>IF(X309&lt;&gt;"Liquidação Cancelada",VLOOKUP(B309,'BASE DE DADOS OPS'!$B$4:$P$9650,10,FALSE),"Liquidação Cancelada")</f>
        <v>#N/A</v>
      </c>
      <c r="W309" s="35" t="e">
        <f t="shared" si="49"/>
        <v>#N/A</v>
      </c>
      <c r="X309" s="31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 t="shared" si="50"/>
        <v>#N/A</v>
      </c>
      <c r="AC309" s="3" t="e">
        <f t="shared" si="51"/>
        <v>#N/A</v>
      </c>
      <c r="AD309" s="62"/>
    </row>
    <row r="310" spans="1:30" ht="24.95" customHeight="1" x14ac:dyDescent="0.2">
      <c r="A310" s="55" t="str">
        <f t="shared" si="43"/>
        <v>||||||0</v>
      </c>
      <c r="B310" s="55" t="str">
        <f t="shared" si="44"/>
        <v>||||0</v>
      </c>
      <c r="C310" s="61" t="str">
        <f t="shared" si="45"/>
        <v>|0</v>
      </c>
      <c r="D310" s="31"/>
      <c r="E310" s="31"/>
      <c r="F310" s="75" t="str">
        <f t="shared" si="46"/>
        <v>/</v>
      </c>
      <c r="G310" s="31"/>
      <c r="H310" s="31"/>
      <c r="I310" s="75" t="str">
        <f t="shared" si="47"/>
        <v>.</v>
      </c>
      <c r="J310" s="31"/>
      <c r="K310" s="31"/>
      <c r="L310" s="31"/>
      <c r="M310" s="32"/>
      <c r="N310" s="31"/>
      <c r="O310" s="32"/>
      <c r="P310" s="18"/>
      <c r="Q310" s="31"/>
      <c r="R310" s="33"/>
      <c r="S310" s="33"/>
      <c r="T310" s="33"/>
      <c r="U310" s="72">
        <f t="shared" si="48"/>
        <v>0</v>
      </c>
      <c r="V310" s="18" t="e">
        <f>IF(X310&lt;&gt;"Liquidação Cancelada",VLOOKUP(B310,'BASE DE DADOS OPS'!$B$4:$P$9650,10,FALSE),"Liquidação Cancelada")</f>
        <v>#N/A</v>
      </c>
      <c r="W310" s="35" t="e">
        <f t="shared" si="49"/>
        <v>#N/A</v>
      </c>
      <c r="X310" s="31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 t="shared" si="50"/>
        <v>#N/A</v>
      </c>
      <c r="AC310" s="3" t="e">
        <f t="shared" si="51"/>
        <v>#N/A</v>
      </c>
      <c r="AD310" s="62"/>
    </row>
    <row r="311" spans="1:30" ht="24.95" customHeight="1" x14ac:dyDescent="0.2">
      <c r="A311" s="55" t="str">
        <f t="shared" si="43"/>
        <v>||||||0</v>
      </c>
      <c r="B311" s="55" t="str">
        <f t="shared" si="44"/>
        <v>||||0</v>
      </c>
      <c r="C311" s="61" t="str">
        <f t="shared" si="45"/>
        <v>|0</v>
      </c>
      <c r="D311" s="31"/>
      <c r="E311" s="31"/>
      <c r="F311" s="75" t="str">
        <f t="shared" si="46"/>
        <v>/</v>
      </c>
      <c r="G311" s="31"/>
      <c r="H311" s="31"/>
      <c r="I311" s="75" t="str">
        <f t="shared" si="47"/>
        <v>.</v>
      </c>
      <c r="J311" s="31"/>
      <c r="K311" s="31"/>
      <c r="L311" s="31"/>
      <c r="M311" s="32"/>
      <c r="N311" s="31"/>
      <c r="O311" s="32"/>
      <c r="P311" s="18"/>
      <c r="Q311" s="31"/>
      <c r="R311" s="33"/>
      <c r="S311" s="33"/>
      <c r="T311" s="33"/>
      <c r="U311" s="72">
        <f t="shared" si="48"/>
        <v>0</v>
      </c>
      <c r="V311" s="18" t="e">
        <f>IF(X311&lt;&gt;"Liquidação Cancelada",VLOOKUP(B311,'BASE DE DADOS OPS'!$B$4:$P$9650,10,FALSE),"Liquidação Cancelada")</f>
        <v>#N/A</v>
      </c>
      <c r="W311" s="35" t="e">
        <f t="shared" si="49"/>
        <v>#N/A</v>
      </c>
      <c r="X311" s="31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 t="shared" si="50"/>
        <v>#N/A</v>
      </c>
      <c r="AC311" s="3" t="e">
        <f t="shared" si="51"/>
        <v>#N/A</v>
      </c>
      <c r="AD311" s="62"/>
    </row>
    <row r="312" spans="1:30" ht="24.95" customHeight="1" x14ac:dyDescent="0.2">
      <c r="A312" s="55" t="str">
        <f t="shared" si="43"/>
        <v>||||||0</v>
      </c>
      <c r="B312" s="55" t="str">
        <f t="shared" si="44"/>
        <v>||||0</v>
      </c>
      <c r="C312" s="61" t="str">
        <f t="shared" si="45"/>
        <v>|0</v>
      </c>
      <c r="D312" s="31"/>
      <c r="E312" s="31"/>
      <c r="F312" s="75" t="str">
        <f t="shared" si="46"/>
        <v>/</v>
      </c>
      <c r="G312" s="31"/>
      <c r="H312" s="31"/>
      <c r="I312" s="75" t="str">
        <f t="shared" si="47"/>
        <v>.</v>
      </c>
      <c r="J312" s="31"/>
      <c r="K312" s="31"/>
      <c r="L312" s="31"/>
      <c r="M312" s="32"/>
      <c r="N312" s="31"/>
      <c r="O312" s="32"/>
      <c r="P312" s="18"/>
      <c r="Q312" s="31"/>
      <c r="R312" s="33"/>
      <c r="S312" s="33"/>
      <c r="T312" s="33"/>
      <c r="U312" s="72">
        <f t="shared" si="48"/>
        <v>0</v>
      </c>
      <c r="V312" s="18" t="e">
        <f>IF(X312&lt;&gt;"Liquidação Cancelada",VLOOKUP(B312,'BASE DE DADOS OPS'!$B$4:$P$9650,10,FALSE),"Liquidação Cancelada")</f>
        <v>#N/A</v>
      </c>
      <c r="W312" s="35" t="e">
        <f t="shared" si="49"/>
        <v>#N/A</v>
      </c>
      <c r="X312" s="31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 t="shared" si="50"/>
        <v>#N/A</v>
      </c>
      <c r="AC312" s="3" t="e">
        <f t="shared" si="51"/>
        <v>#N/A</v>
      </c>
      <c r="AD312" s="62"/>
    </row>
    <row r="313" spans="1:30" ht="24.95" customHeight="1" x14ac:dyDescent="0.2">
      <c r="A313" s="55" t="str">
        <f t="shared" si="43"/>
        <v>||||||0</v>
      </c>
      <c r="B313" s="55" t="str">
        <f t="shared" si="44"/>
        <v>||||0</v>
      </c>
      <c r="C313" s="61" t="str">
        <f t="shared" si="45"/>
        <v>|0</v>
      </c>
      <c r="D313" s="31"/>
      <c r="E313" s="31"/>
      <c r="F313" s="75" t="str">
        <f t="shared" si="46"/>
        <v>/</v>
      </c>
      <c r="G313" s="31"/>
      <c r="H313" s="31"/>
      <c r="I313" s="75" t="str">
        <f t="shared" si="47"/>
        <v>.</v>
      </c>
      <c r="J313" s="31"/>
      <c r="K313" s="31"/>
      <c r="L313" s="31"/>
      <c r="M313" s="32"/>
      <c r="N313" s="31"/>
      <c r="O313" s="32"/>
      <c r="P313" s="18"/>
      <c r="Q313" s="31"/>
      <c r="R313" s="33"/>
      <c r="S313" s="33"/>
      <c r="T313" s="33"/>
      <c r="U313" s="72">
        <f t="shared" si="48"/>
        <v>0</v>
      </c>
      <c r="V313" s="18" t="e">
        <f>IF(X313&lt;&gt;"Liquidação Cancelada",VLOOKUP(B313,'BASE DE DADOS OPS'!$B$4:$P$9650,10,FALSE),"Liquidação Cancelada")</f>
        <v>#N/A</v>
      </c>
      <c r="W313" s="35" t="e">
        <f t="shared" si="49"/>
        <v>#N/A</v>
      </c>
      <c r="X313" s="31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 t="shared" si="50"/>
        <v>#N/A</v>
      </c>
      <c r="AC313" s="3" t="e">
        <f t="shared" si="51"/>
        <v>#N/A</v>
      </c>
      <c r="AD313" s="62"/>
    </row>
    <row r="314" spans="1:30" ht="24.95" customHeight="1" x14ac:dyDescent="0.2">
      <c r="A314" s="55" t="str">
        <f t="shared" si="43"/>
        <v>||||||0</v>
      </c>
      <c r="B314" s="55" t="str">
        <f t="shared" si="44"/>
        <v>||||0</v>
      </c>
      <c r="C314" s="61" t="str">
        <f t="shared" si="45"/>
        <v>|0</v>
      </c>
      <c r="D314" s="31"/>
      <c r="E314" s="31"/>
      <c r="F314" s="75" t="str">
        <f t="shared" si="46"/>
        <v>/</v>
      </c>
      <c r="G314" s="31"/>
      <c r="H314" s="31"/>
      <c r="I314" s="75" t="str">
        <f t="shared" si="47"/>
        <v>.</v>
      </c>
      <c r="J314" s="31"/>
      <c r="K314" s="31"/>
      <c r="L314" s="31"/>
      <c r="M314" s="32"/>
      <c r="N314" s="31"/>
      <c r="O314" s="32"/>
      <c r="P314" s="18"/>
      <c r="Q314" s="31"/>
      <c r="R314" s="33"/>
      <c r="S314" s="33"/>
      <c r="T314" s="33"/>
      <c r="U314" s="72">
        <f t="shared" si="48"/>
        <v>0</v>
      </c>
      <c r="V314" s="18" t="e">
        <f>IF(X314&lt;&gt;"Liquidação Cancelada",VLOOKUP(B314,'BASE DE DADOS OPS'!$B$4:$P$9650,10,FALSE),"Liquidação Cancelada")</f>
        <v>#N/A</v>
      </c>
      <c r="W314" s="35" t="e">
        <f t="shared" si="49"/>
        <v>#N/A</v>
      </c>
      <c r="X314" s="31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 t="shared" si="50"/>
        <v>#N/A</v>
      </c>
      <c r="AC314" s="3" t="e">
        <f t="shared" si="51"/>
        <v>#N/A</v>
      </c>
      <c r="AD314" s="62"/>
    </row>
    <row r="315" spans="1:30" ht="24.95" customHeight="1" x14ac:dyDescent="0.2">
      <c r="A315" s="55" t="str">
        <f t="shared" si="43"/>
        <v>||||||0</v>
      </c>
      <c r="B315" s="55" t="str">
        <f t="shared" si="44"/>
        <v>||||0</v>
      </c>
      <c r="C315" s="61" t="str">
        <f t="shared" si="45"/>
        <v>|0</v>
      </c>
      <c r="D315" s="31"/>
      <c r="E315" s="31"/>
      <c r="F315" s="75" t="str">
        <f t="shared" si="46"/>
        <v>/</v>
      </c>
      <c r="G315" s="31"/>
      <c r="H315" s="31"/>
      <c r="I315" s="75" t="str">
        <f t="shared" si="47"/>
        <v>.</v>
      </c>
      <c r="J315" s="31"/>
      <c r="K315" s="31"/>
      <c r="L315" s="31"/>
      <c r="M315" s="32"/>
      <c r="N315" s="31"/>
      <c r="O315" s="32"/>
      <c r="P315" s="18"/>
      <c r="Q315" s="31"/>
      <c r="R315" s="33"/>
      <c r="S315" s="33"/>
      <c r="T315" s="33"/>
      <c r="U315" s="72">
        <f t="shared" si="48"/>
        <v>0</v>
      </c>
      <c r="V315" s="18" t="e">
        <f>IF(X315&lt;&gt;"Liquidação Cancelada",VLOOKUP(B315,'BASE DE DADOS OPS'!$B$4:$P$9650,10,FALSE),"Liquidação Cancelada")</f>
        <v>#N/A</v>
      </c>
      <c r="W315" s="35" t="e">
        <f t="shared" si="49"/>
        <v>#N/A</v>
      </c>
      <c r="X315" s="31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 t="shared" si="50"/>
        <v>#N/A</v>
      </c>
      <c r="AC315" s="3" t="e">
        <f t="shared" si="51"/>
        <v>#N/A</v>
      </c>
      <c r="AD315" s="62"/>
    </row>
    <row r="316" spans="1:30" ht="24.95" customHeight="1" x14ac:dyDescent="0.2">
      <c r="A316" s="55" t="str">
        <f t="shared" si="43"/>
        <v>||||||0</v>
      </c>
      <c r="B316" s="55" t="str">
        <f t="shared" si="44"/>
        <v>||||0</v>
      </c>
      <c r="C316" s="61" t="str">
        <f t="shared" si="45"/>
        <v>|0</v>
      </c>
      <c r="D316" s="31"/>
      <c r="E316" s="31"/>
      <c r="F316" s="75" t="str">
        <f t="shared" si="46"/>
        <v>/</v>
      </c>
      <c r="G316" s="31"/>
      <c r="H316" s="31"/>
      <c r="I316" s="75" t="str">
        <f t="shared" si="47"/>
        <v>.</v>
      </c>
      <c r="J316" s="31"/>
      <c r="K316" s="31"/>
      <c r="L316" s="31"/>
      <c r="M316" s="32"/>
      <c r="N316" s="31"/>
      <c r="O316" s="32"/>
      <c r="P316" s="18"/>
      <c r="Q316" s="31"/>
      <c r="R316" s="33"/>
      <c r="S316" s="33"/>
      <c r="T316" s="33"/>
      <c r="U316" s="72">
        <f t="shared" si="48"/>
        <v>0</v>
      </c>
      <c r="V316" s="18" t="e">
        <f>IF(X316&lt;&gt;"Liquidação Cancelada",VLOOKUP(B316,'BASE DE DADOS OPS'!$B$4:$P$9650,10,FALSE),"Liquidação Cancelada")</f>
        <v>#N/A</v>
      </c>
      <c r="W316" s="35" t="e">
        <f t="shared" si="49"/>
        <v>#N/A</v>
      </c>
      <c r="X316" s="31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 t="shared" si="50"/>
        <v>#N/A</v>
      </c>
      <c r="AC316" s="3" t="e">
        <f t="shared" si="51"/>
        <v>#N/A</v>
      </c>
      <c r="AD316" s="62"/>
    </row>
    <row r="317" spans="1:30" ht="24.95" customHeight="1" x14ac:dyDescent="0.2">
      <c r="A317" s="55" t="str">
        <f t="shared" si="43"/>
        <v>||||||0</v>
      </c>
      <c r="B317" s="55" t="str">
        <f t="shared" si="44"/>
        <v>||||0</v>
      </c>
      <c r="C317" s="61" t="str">
        <f t="shared" si="45"/>
        <v>|0</v>
      </c>
      <c r="D317" s="31"/>
      <c r="E317" s="31"/>
      <c r="F317" s="75" t="str">
        <f t="shared" si="46"/>
        <v>/</v>
      </c>
      <c r="G317" s="31"/>
      <c r="H317" s="31"/>
      <c r="I317" s="75" t="str">
        <f t="shared" si="47"/>
        <v>.</v>
      </c>
      <c r="J317" s="31"/>
      <c r="K317" s="31"/>
      <c r="L317" s="31"/>
      <c r="M317" s="32"/>
      <c r="N317" s="31"/>
      <c r="O317" s="32"/>
      <c r="P317" s="18"/>
      <c r="Q317" s="31"/>
      <c r="R317" s="33"/>
      <c r="S317" s="33"/>
      <c r="T317" s="33"/>
      <c r="U317" s="72">
        <f t="shared" si="48"/>
        <v>0</v>
      </c>
      <c r="V317" s="18" t="e">
        <f>IF(X317&lt;&gt;"Liquidação Cancelada",VLOOKUP(B317,'BASE DE DADOS OPS'!$B$4:$P$9650,10,FALSE),"Liquidação Cancelada")</f>
        <v>#N/A</v>
      </c>
      <c r="W317" s="35" t="e">
        <f t="shared" si="49"/>
        <v>#N/A</v>
      </c>
      <c r="X317" s="31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 t="shared" si="50"/>
        <v>#N/A</v>
      </c>
      <c r="AC317" s="3" t="e">
        <f t="shared" si="51"/>
        <v>#N/A</v>
      </c>
      <c r="AD317" s="62"/>
    </row>
    <row r="318" spans="1:30" ht="24.95" customHeight="1" x14ac:dyDescent="0.2">
      <c r="A318" s="55" t="str">
        <f t="shared" si="43"/>
        <v>||||||0</v>
      </c>
      <c r="B318" s="55" t="str">
        <f t="shared" si="44"/>
        <v>||||0</v>
      </c>
      <c r="C318" s="61" t="str">
        <f t="shared" si="45"/>
        <v>|0</v>
      </c>
      <c r="D318" s="31"/>
      <c r="E318" s="31"/>
      <c r="F318" s="75" t="str">
        <f t="shared" si="46"/>
        <v>/</v>
      </c>
      <c r="G318" s="31"/>
      <c r="H318" s="31"/>
      <c r="I318" s="75" t="str">
        <f t="shared" si="47"/>
        <v>.</v>
      </c>
      <c r="J318" s="31"/>
      <c r="K318" s="31"/>
      <c r="L318" s="31"/>
      <c r="M318" s="32"/>
      <c r="N318" s="31"/>
      <c r="O318" s="32"/>
      <c r="P318" s="18"/>
      <c r="Q318" s="31"/>
      <c r="R318" s="33"/>
      <c r="S318" s="33"/>
      <c r="T318" s="33"/>
      <c r="U318" s="72">
        <f t="shared" si="48"/>
        <v>0</v>
      </c>
      <c r="V318" s="18" t="e">
        <f>IF(X318&lt;&gt;"Liquidação Cancelada",VLOOKUP(B318,'BASE DE DADOS OPS'!$B$4:$P$9650,10,FALSE),"Liquidação Cancelada")</f>
        <v>#N/A</v>
      </c>
      <c r="W318" s="35" t="e">
        <f t="shared" si="49"/>
        <v>#N/A</v>
      </c>
      <c r="X318" s="31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 t="shared" si="50"/>
        <v>#N/A</v>
      </c>
      <c r="AC318" s="3" t="e">
        <f t="shared" si="51"/>
        <v>#N/A</v>
      </c>
      <c r="AD318" s="62"/>
    </row>
    <row r="319" spans="1:30" ht="24.95" customHeight="1" x14ac:dyDescent="0.2">
      <c r="A319" s="55" t="str">
        <f t="shared" si="43"/>
        <v>||||||0</v>
      </c>
      <c r="B319" s="55" t="str">
        <f t="shared" si="44"/>
        <v>||||0</v>
      </c>
      <c r="C319" s="61" t="str">
        <f t="shared" si="45"/>
        <v>|0</v>
      </c>
      <c r="D319" s="31"/>
      <c r="E319" s="31"/>
      <c r="F319" s="75" t="str">
        <f t="shared" si="46"/>
        <v>/</v>
      </c>
      <c r="G319" s="31"/>
      <c r="H319" s="31"/>
      <c r="I319" s="75" t="str">
        <f t="shared" si="47"/>
        <v>.</v>
      </c>
      <c r="J319" s="31"/>
      <c r="K319" s="31"/>
      <c r="L319" s="31"/>
      <c r="M319" s="32"/>
      <c r="N319" s="31"/>
      <c r="O319" s="32"/>
      <c r="P319" s="18"/>
      <c r="Q319" s="31"/>
      <c r="R319" s="33"/>
      <c r="S319" s="33"/>
      <c r="T319" s="33"/>
      <c r="U319" s="72">
        <f t="shared" si="48"/>
        <v>0</v>
      </c>
      <c r="V319" s="18" t="e">
        <f>IF(X319&lt;&gt;"Liquidação Cancelada",VLOOKUP(B319,'BASE DE DADOS OPS'!$B$4:$P$9650,10,FALSE),"Liquidação Cancelada")</f>
        <v>#N/A</v>
      </c>
      <c r="W319" s="35" t="e">
        <f t="shared" si="49"/>
        <v>#N/A</v>
      </c>
      <c r="X319" s="31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 t="shared" si="50"/>
        <v>#N/A</v>
      </c>
      <c r="AC319" s="3" t="e">
        <f t="shared" si="51"/>
        <v>#N/A</v>
      </c>
      <c r="AD319" s="62"/>
    </row>
    <row r="320" spans="1:30" ht="24.95" customHeight="1" x14ac:dyDescent="0.2">
      <c r="A320" s="55" t="str">
        <f t="shared" si="43"/>
        <v>||||||0</v>
      </c>
      <c r="B320" s="55" t="str">
        <f t="shared" si="44"/>
        <v>||||0</v>
      </c>
      <c r="C320" s="61" t="str">
        <f t="shared" si="45"/>
        <v>|0</v>
      </c>
      <c r="D320" s="31"/>
      <c r="E320" s="31"/>
      <c r="F320" s="75" t="str">
        <f t="shared" si="46"/>
        <v>/</v>
      </c>
      <c r="G320" s="31"/>
      <c r="H320" s="31"/>
      <c r="I320" s="75" t="str">
        <f t="shared" si="47"/>
        <v>.</v>
      </c>
      <c r="J320" s="31"/>
      <c r="K320" s="31"/>
      <c r="L320" s="31"/>
      <c r="M320" s="32"/>
      <c r="N320" s="31"/>
      <c r="O320" s="32"/>
      <c r="P320" s="18"/>
      <c r="Q320" s="31"/>
      <c r="R320" s="33"/>
      <c r="S320" s="33"/>
      <c r="T320" s="33"/>
      <c r="U320" s="72">
        <f t="shared" si="48"/>
        <v>0</v>
      </c>
      <c r="V320" s="18" t="e">
        <f>IF(X320&lt;&gt;"Liquidação Cancelada",VLOOKUP(B320,'BASE DE DADOS OPS'!$B$4:$P$9650,10,FALSE),"Liquidação Cancelada")</f>
        <v>#N/A</v>
      </c>
      <c r="W320" s="35" t="e">
        <f t="shared" si="49"/>
        <v>#N/A</v>
      </c>
      <c r="X320" s="31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 t="shared" si="50"/>
        <v>#N/A</v>
      </c>
      <c r="AC320" s="3" t="e">
        <f t="shared" si="51"/>
        <v>#N/A</v>
      </c>
      <c r="AD320" s="62"/>
    </row>
    <row r="321" spans="1:30" ht="24.95" customHeight="1" x14ac:dyDescent="0.2">
      <c r="A321" s="55" t="str">
        <f t="shared" si="43"/>
        <v>||||||0</v>
      </c>
      <c r="B321" s="55" t="str">
        <f t="shared" si="44"/>
        <v>||||0</v>
      </c>
      <c r="C321" s="61" t="str">
        <f t="shared" si="45"/>
        <v>|0</v>
      </c>
      <c r="D321" s="31"/>
      <c r="E321" s="31"/>
      <c r="F321" s="75" t="str">
        <f t="shared" si="46"/>
        <v>/</v>
      </c>
      <c r="G321" s="31"/>
      <c r="H321" s="31"/>
      <c r="I321" s="75" t="str">
        <f t="shared" si="47"/>
        <v>.</v>
      </c>
      <c r="J321" s="31"/>
      <c r="K321" s="31"/>
      <c r="L321" s="31"/>
      <c r="M321" s="32"/>
      <c r="N321" s="31"/>
      <c r="O321" s="32"/>
      <c r="P321" s="18"/>
      <c r="Q321" s="31"/>
      <c r="R321" s="33"/>
      <c r="S321" s="33"/>
      <c r="T321" s="33"/>
      <c r="U321" s="72">
        <f t="shared" si="48"/>
        <v>0</v>
      </c>
      <c r="V321" s="18" t="e">
        <f>IF(X321&lt;&gt;"Liquidação Cancelada",VLOOKUP(B321,'BASE DE DADOS OPS'!$B$4:$P$9650,10,FALSE),"Liquidação Cancelada")</f>
        <v>#N/A</v>
      </c>
      <c r="W321" s="35" t="e">
        <f t="shared" si="49"/>
        <v>#N/A</v>
      </c>
      <c r="X321" s="31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 t="shared" si="50"/>
        <v>#N/A</v>
      </c>
      <c r="AC321" s="3" t="e">
        <f t="shared" si="51"/>
        <v>#N/A</v>
      </c>
      <c r="AD321" s="62"/>
    </row>
    <row r="322" spans="1:30" ht="24.95" customHeight="1" x14ac:dyDescent="0.2">
      <c r="A322" s="55" t="str">
        <f t="shared" si="43"/>
        <v>||||||0</v>
      </c>
      <c r="B322" s="55" t="str">
        <f t="shared" si="44"/>
        <v>||||0</v>
      </c>
      <c r="C322" s="61" t="str">
        <f t="shared" si="45"/>
        <v>|0</v>
      </c>
      <c r="D322" s="31"/>
      <c r="E322" s="31"/>
      <c r="F322" s="75" t="str">
        <f t="shared" si="46"/>
        <v>/</v>
      </c>
      <c r="G322" s="31"/>
      <c r="H322" s="31"/>
      <c r="I322" s="75" t="str">
        <f t="shared" si="47"/>
        <v>.</v>
      </c>
      <c r="J322" s="31"/>
      <c r="K322" s="31"/>
      <c r="L322" s="31"/>
      <c r="M322" s="32"/>
      <c r="N322" s="31"/>
      <c r="O322" s="32"/>
      <c r="P322" s="18"/>
      <c r="Q322" s="31"/>
      <c r="R322" s="33"/>
      <c r="S322" s="33"/>
      <c r="T322" s="33"/>
      <c r="U322" s="72">
        <f t="shared" si="48"/>
        <v>0</v>
      </c>
      <c r="V322" s="18" t="e">
        <f>IF(X322&lt;&gt;"Liquidação Cancelada",VLOOKUP(B322,'BASE DE DADOS OPS'!$B$4:$P$9650,10,FALSE),"Liquidação Cancelada")</f>
        <v>#N/A</v>
      </c>
      <c r="W322" s="35" t="e">
        <f t="shared" si="49"/>
        <v>#N/A</v>
      </c>
      <c r="X322" s="31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 t="shared" si="50"/>
        <v>#N/A</v>
      </c>
      <c r="AC322" s="3" t="e">
        <f t="shared" si="51"/>
        <v>#N/A</v>
      </c>
      <c r="AD322" s="62"/>
    </row>
    <row r="323" spans="1:30" ht="24.95" customHeight="1" x14ac:dyDescent="0.2">
      <c r="A323" s="55" t="str">
        <f t="shared" si="43"/>
        <v>||||||0</v>
      </c>
      <c r="B323" s="55" t="str">
        <f t="shared" si="44"/>
        <v>||||0</v>
      </c>
      <c r="C323" s="61" t="str">
        <f t="shared" si="45"/>
        <v>|0</v>
      </c>
      <c r="D323" s="31"/>
      <c r="E323" s="31"/>
      <c r="F323" s="75" t="str">
        <f t="shared" si="46"/>
        <v>/</v>
      </c>
      <c r="G323" s="31"/>
      <c r="H323" s="31"/>
      <c r="I323" s="75" t="str">
        <f t="shared" si="47"/>
        <v>.</v>
      </c>
      <c r="J323" s="31"/>
      <c r="K323" s="31"/>
      <c r="L323" s="31"/>
      <c r="M323" s="32"/>
      <c r="N323" s="31"/>
      <c r="O323" s="32"/>
      <c r="P323" s="18"/>
      <c r="Q323" s="31"/>
      <c r="R323" s="33"/>
      <c r="S323" s="33"/>
      <c r="T323" s="33"/>
      <c r="U323" s="72">
        <f t="shared" si="48"/>
        <v>0</v>
      </c>
      <c r="V323" s="18" t="e">
        <f>IF(X323&lt;&gt;"Liquidação Cancelada",VLOOKUP(B323,'BASE DE DADOS OPS'!$B$4:$P$9650,10,FALSE),"Liquidação Cancelada")</f>
        <v>#N/A</v>
      </c>
      <c r="W323" s="35" t="e">
        <f t="shared" si="49"/>
        <v>#N/A</v>
      </c>
      <c r="X323" s="31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 t="shared" si="50"/>
        <v>#N/A</v>
      </c>
      <c r="AC323" s="3" t="e">
        <f t="shared" si="51"/>
        <v>#N/A</v>
      </c>
      <c r="AD323" s="62"/>
    </row>
    <row r="324" spans="1:30" ht="24.95" customHeight="1" x14ac:dyDescent="0.2">
      <c r="A324" s="55" t="str">
        <f t="shared" si="43"/>
        <v>||||||0</v>
      </c>
      <c r="B324" s="55" t="str">
        <f t="shared" si="44"/>
        <v>||||0</v>
      </c>
      <c r="C324" s="61" t="str">
        <f t="shared" si="45"/>
        <v>|0</v>
      </c>
      <c r="D324" s="31"/>
      <c r="E324" s="31"/>
      <c r="F324" s="75" t="str">
        <f t="shared" si="46"/>
        <v>/</v>
      </c>
      <c r="G324" s="31"/>
      <c r="H324" s="31"/>
      <c r="I324" s="75" t="str">
        <f t="shared" si="47"/>
        <v>.</v>
      </c>
      <c r="J324" s="31"/>
      <c r="K324" s="31"/>
      <c r="L324" s="31"/>
      <c r="M324" s="32"/>
      <c r="N324" s="31"/>
      <c r="O324" s="32"/>
      <c r="P324" s="18"/>
      <c r="Q324" s="31"/>
      <c r="R324" s="33"/>
      <c r="S324" s="33"/>
      <c r="T324" s="33"/>
      <c r="U324" s="72">
        <f t="shared" si="48"/>
        <v>0</v>
      </c>
      <c r="V324" s="18" t="e">
        <f>IF(X324&lt;&gt;"Liquidação Cancelada",VLOOKUP(B324,'BASE DE DADOS OPS'!$B$4:$P$9650,10,FALSE),"Liquidação Cancelada")</f>
        <v>#N/A</v>
      </c>
      <c r="W324" s="35" t="e">
        <f t="shared" si="49"/>
        <v>#N/A</v>
      </c>
      <c r="X324" s="31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 t="shared" si="50"/>
        <v>#N/A</v>
      </c>
      <c r="AC324" s="3" t="e">
        <f t="shared" si="51"/>
        <v>#N/A</v>
      </c>
      <c r="AD324" s="62"/>
    </row>
    <row r="325" spans="1:30" ht="24.95" customHeight="1" x14ac:dyDescent="0.2">
      <c r="A325" s="55" t="str">
        <f t="shared" ref="A325:A388" si="52">D325&amp;"|"&amp;E325&amp;"|"&amp;G325&amp;"|"&amp;H325&amp;"|"&amp;L325&amp;"|"&amp;N325&amp;"|"&amp;U325</f>
        <v>||||||0</v>
      </c>
      <c r="B325" s="55" t="str">
        <f t="shared" ref="B325:B388" si="53">D325&amp;"|"&amp;E325&amp;"|"&amp;G325&amp;"|"&amp;H325&amp;"|"&amp;X325</f>
        <v>||||0</v>
      </c>
      <c r="C325" s="61" t="str">
        <f t="shared" ref="C325:C388" si="54">E325&amp;"|"&amp;X325</f>
        <v>|0</v>
      </c>
      <c r="D325" s="31"/>
      <c r="E325" s="31"/>
      <c r="F325" s="75" t="str">
        <f t="shared" ref="F325:F388" si="55">G325&amp;"/"&amp;H325</f>
        <v>/</v>
      </c>
      <c r="G325" s="31"/>
      <c r="H325" s="31"/>
      <c r="I325" s="75" t="str">
        <f t="shared" ref="I325:I388" si="56">J325&amp;"."&amp;K325</f>
        <v>.</v>
      </c>
      <c r="J325" s="31"/>
      <c r="K325" s="31"/>
      <c r="L325" s="31"/>
      <c r="M325" s="32"/>
      <c r="N325" s="31"/>
      <c r="O325" s="32"/>
      <c r="P325" s="18"/>
      <c r="Q325" s="31"/>
      <c r="R325" s="33"/>
      <c r="S325" s="33"/>
      <c r="T325" s="33"/>
      <c r="U325" s="72">
        <f t="shared" ref="U325:U388" si="57">R325-S325-T325</f>
        <v>0</v>
      </c>
      <c r="V325" s="18" t="e">
        <f>IF(X325&lt;&gt;"Liquidação Cancelada",VLOOKUP(B325,'BASE DE DADOS OPS'!$B$4:$P$9650,10,FALSE),"Liquidação Cancelada")</f>
        <v>#N/A</v>
      </c>
      <c r="W325" s="35" t="e">
        <f t="shared" ref="W325:W388" si="58">IF(X325&lt;&gt;"Liquidação Cancelada",IF(ISBLANK(V325),"AGUARDANDO PAGAMENTO",NETWORKDAYS(P325,V325)-1),"Liquidação Cancelada")</f>
        <v>#N/A</v>
      </c>
      <c r="X325" s="31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 t="shared" ref="AB325:AB388" si="59">IF(X325&lt;&gt;"Liquidação Cancelada",Y325-Z325,"Liquidação Cancelada")</f>
        <v>#N/A</v>
      </c>
      <c r="AC325" s="3" t="e">
        <f t="shared" ref="AC325:AC388" si="60">IF(X325&lt;&gt;"Liquidação Cancelada",(AA325-AB325)+(U325-Z325-AB325),"Liquidação Cancelada")</f>
        <v>#N/A</v>
      </c>
      <c r="AD325" s="62"/>
    </row>
    <row r="326" spans="1:30" ht="24.95" customHeight="1" x14ac:dyDescent="0.2">
      <c r="A326" s="55" t="str">
        <f t="shared" si="52"/>
        <v>||||||0</v>
      </c>
      <c r="B326" s="55" t="str">
        <f t="shared" si="53"/>
        <v>||||0</v>
      </c>
      <c r="C326" s="61" t="str">
        <f t="shared" si="54"/>
        <v>|0</v>
      </c>
      <c r="D326" s="31"/>
      <c r="E326" s="31"/>
      <c r="F326" s="75" t="str">
        <f t="shared" si="55"/>
        <v>/</v>
      </c>
      <c r="G326" s="31"/>
      <c r="H326" s="31"/>
      <c r="I326" s="75" t="str">
        <f t="shared" si="56"/>
        <v>.</v>
      </c>
      <c r="J326" s="31"/>
      <c r="K326" s="31"/>
      <c r="L326" s="31"/>
      <c r="M326" s="32"/>
      <c r="N326" s="31"/>
      <c r="O326" s="32"/>
      <c r="P326" s="18"/>
      <c r="Q326" s="31"/>
      <c r="R326" s="33"/>
      <c r="S326" s="33"/>
      <c r="T326" s="33"/>
      <c r="U326" s="72">
        <f t="shared" si="57"/>
        <v>0</v>
      </c>
      <c r="V326" s="18" t="e">
        <f>IF(X326&lt;&gt;"Liquidação Cancelada",VLOOKUP(B326,'BASE DE DADOS OPS'!$B$4:$P$9650,10,FALSE),"Liquidação Cancelada")</f>
        <v>#N/A</v>
      </c>
      <c r="W326" s="35" t="e">
        <f t="shared" si="58"/>
        <v>#N/A</v>
      </c>
      <c r="X326" s="31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 t="shared" si="59"/>
        <v>#N/A</v>
      </c>
      <c r="AC326" s="3" t="e">
        <f t="shared" si="60"/>
        <v>#N/A</v>
      </c>
      <c r="AD326" s="62"/>
    </row>
    <row r="327" spans="1:30" ht="24.95" customHeight="1" x14ac:dyDescent="0.2">
      <c r="A327" s="55" t="str">
        <f t="shared" si="52"/>
        <v>||||||0</v>
      </c>
      <c r="B327" s="55" t="str">
        <f t="shared" si="53"/>
        <v>||||0</v>
      </c>
      <c r="C327" s="61" t="str">
        <f t="shared" si="54"/>
        <v>|0</v>
      </c>
      <c r="D327" s="31"/>
      <c r="E327" s="31"/>
      <c r="F327" s="75" t="str">
        <f t="shared" si="55"/>
        <v>/</v>
      </c>
      <c r="G327" s="31"/>
      <c r="H327" s="31"/>
      <c r="I327" s="75" t="str">
        <f t="shared" si="56"/>
        <v>.</v>
      </c>
      <c r="J327" s="31"/>
      <c r="K327" s="31"/>
      <c r="L327" s="31"/>
      <c r="M327" s="32"/>
      <c r="N327" s="31"/>
      <c r="O327" s="32"/>
      <c r="P327" s="18"/>
      <c r="Q327" s="31"/>
      <c r="R327" s="33"/>
      <c r="S327" s="33"/>
      <c r="T327" s="33"/>
      <c r="U327" s="72">
        <f t="shared" si="57"/>
        <v>0</v>
      </c>
      <c r="V327" s="18" t="e">
        <f>IF(X327&lt;&gt;"Liquidação Cancelada",VLOOKUP(B327,'BASE DE DADOS OPS'!$B$4:$P$9650,10,FALSE),"Liquidação Cancelada")</f>
        <v>#N/A</v>
      </c>
      <c r="W327" s="35" t="e">
        <f t="shared" si="58"/>
        <v>#N/A</v>
      </c>
      <c r="X327" s="31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 t="shared" si="59"/>
        <v>#N/A</v>
      </c>
      <c r="AC327" s="3" t="e">
        <f t="shared" si="60"/>
        <v>#N/A</v>
      </c>
      <c r="AD327" s="62"/>
    </row>
    <row r="328" spans="1:30" ht="24.95" customHeight="1" x14ac:dyDescent="0.2">
      <c r="A328" s="55" t="str">
        <f t="shared" si="52"/>
        <v>||||||0</v>
      </c>
      <c r="B328" s="55" t="str">
        <f t="shared" si="53"/>
        <v>||||0</v>
      </c>
      <c r="C328" s="61" t="str">
        <f t="shared" si="54"/>
        <v>|0</v>
      </c>
      <c r="D328" s="31"/>
      <c r="E328" s="31"/>
      <c r="F328" s="75" t="str">
        <f t="shared" si="55"/>
        <v>/</v>
      </c>
      <c r="G328" s="31"/>
      <c r="H328" s="31"/>
      <c r="I328" s="75" t="str">
        <f t="shared" si="56"/>
        <v>.</v>
      </c>
      <c r="J328" s="31"/>
      <c r="K328" s="31"/>
      <c r="L328" s="31"/>
      <c r="M328" s="32"/>
      <c r="N328" s="31"/>
      <c r="O328" s="32"/>
      <c r="P328" s="18"/>
      <c r="Q328" s="31"/>
      <c r="R328" s="33"/>
      <c r="S328" s="33"/>
      <c r="T328" s="33"/>
      <c r="U328" s="72">
        <f t="shared" si="57"/>
        <v>0</v>
      </c>
      <c r="V328" s="18" t="e">
        <f>IF(X328&lt;&gt;"Liquidação Cancelada",VLOOKUP(B328,'BASE DE DADOS OPS'!$B$4:$P$9650,10,FALSE),"Liquidação Cancelada")</f>
        <v>#N/A</v>
      </c>
      <c r="W328" s="35" t="e">
        <f t="shared" si="58"/>
        <v>#N/A</v>
      </c>
      <c r="X328" s="31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 t="shared" si="59"/>
        <v>#N/A</v>
      </c>
      <c r="AC328" s="3" t="e">
        <f t="shared" si="60"/>
        <v>#N/A</v>
      </c>
      <c r="AD328" s="62"/>
    </row>
    <row r="329" spans="1:30" ht="24.95" customHeight="1" x14ac:dyDescent="0.2">
      <c r="A329" s="55" t="str">
        <f t="shared" si="52"/>
        <v>||||||0</v>
      </c>
      <c r="B329" s="55" t="str">
        <f t="shared" si="53"/>
        <v>||||0</v>
      </c>
      <c r="C329" s="61" t="str">
        <f t="shared" si="54"/>
        <v>|0</v>
      </c>
      <c r="D329" s="31"/>
      <c r="E329" s="31"/>
      <c r="F329" s="75" t="str">
        <f t="shared" si="55"/>
        <v>/</v>
      </c>
      <c r="G329" s="31"/>
      <c r="H329" s="31"/>
      <c r="I329" s="75" t="str">
        <f t="shared" si="56"/>
        <v>.</v>
      </c>
      <c r="J329" s="31"/>
      <c r="K329" s="31"/>
      <c r="L329" s="31"/>
      <c r="M329" s="32"/>
      <c r="N329" s="31"/>
      <c r="O329" s="32"/>
      <c r="P329" s="18"/>
      <c r="Q329" s="31"/>
      <c r="R329" s="33"/>
      <c r="S329" s="33"/>
      <c r="T329" s="33"/>
      <c r="U329" s="72">
        <f t="shared" si="57"/>
        <v>0</v>
      </c>
      <c r="V329" s="18" t="e">
        <f>IF(X329&lt;&gt;"Liquidação Cancelada",VLOOKUP(B329,'BASE DE DADOS OPS'!$B$4:$P$9650,10,FALSE),"Liquidação Cancelada")</f>
        <v>#N/A</v>
      </c>
      <c r="W329" s="35" t="e">
        <f t="shared" si="58"/>
        <v>#N/A</v>
      </c>
      <c r="X329" s="31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 t="shared" si="59"/>
        <v>#N/A</v>
      </c>
      <c r="AC329" s="3" t="e">
        <f t="shared" si="60"/>
        <v>#N/A</v>
      </c>
      <c r="AD329" s="62"/>
    </row>
    <row r="330" spans="1:30" ht="24.95" customHeight="1" x14ac:dyDescent="0.2">
      <c r="A330" s="55" t="str">
        <f t="shared" si="52"/>
        <v>||||||0</v>
      </c>
      <c r="B330" s="55" t="str">
        <f t="shared" si="53"/>
        <v>||||0</v>
      </c>
      <c r="C330" s="61" t="str">
        <f t="shared" si="54"/>
        <v>|0</v>
      </c>
      <c r="D330" s="31"/>
      <c r="E330" s="31"/>
      <c r="F330" s="75" t="str">
        <f t="shared" si="55"/>
        <v>/</v>
      </c>
      <c r="G330" s="31"/>
      <c r="H330" s="31"/>
      <c r="I330" s="75" t="str">
        <f t="shared" si="56"/>
        <v>.</v>
      </c>
      <c r="J330" s="31"/>
      <c r="K330" s="31"/>
      <c r="L330" s="31"/>
      <c r="M330" s="32"/>
      <c r="N330" s="31"/>
      <c r="O330" s="32"/>
      <c r="P330" s="18"/>
      <c r="Q330" s="31"/>
      <c r="R330" s="33"/>
      <c r="S330" s="33"/>
      <c r="T330" s="33"/>
      <c r="U330" s="72">
        <f t="shared" si="57"/>
        <v>0</v>
      </c>
      <c r="V330" s="18" t="e">
        <f>IF(X330&lt;&gt;"Liquidação Cancelada",VLOOKUP(B330,'BASE DE DADOS OPS'!$B$4:$P$9650,10,FALSE),"Liquidação Cancelada")</f>
        <v>#N/A</v>
      </c>
      <c r="W330" s="35" t="e">
        <f t="shared" si="58"/>
        <v>#N/A</v>
      </c>
      <c r="X330" s="31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 t="shared" si="59"/>
        <v>#N/A</v>
      </c>
      <c r="AC330" s="3" t="e">
        <f t="shared" si="60"/>
        <v>#N/A</v>
      </c>
      <c r="AD330" s="62"/>
    </row>
    <row r="331" spans="1:30" ht="24.95" customHeight="1" x14ac:dyDescent="0.2">
      <c r="A331" s="55" t="str">
        <f t="shared" si="52"/>
        <v>||||||0</v>
      </c>
      <c r="B331" s="55" t="str">
        <f t="shared" si="53"/>
        <v>||||0</v>
      </c>
      <c r="C331" s="61" t="str">
        <f t="shared" si="54"/>
        <v>|0</v>
      </c>
      <c r="D331" s="31"/>
      <c r="E331" s="31"/>
      <c r="F331" s="75" t="str">
        <f t="shared" si="55"/>
        <v>/</v>
      </c>
      <c r="G331" s="31"/>
      <c r="H331" s="31"/>
      <c r="I331" s="75" t="str">
        <f t="shared" si="56"/>
        <v>.</v>
      </c>
      <c r="J331" s="31"/>
      <c r="K331" s="31"/>
      <c r="L331" s="31"/>
      <c r="M331" s="32"/>
      <c r="N331" s="31"/>
      <c r="O331" s="32"/>
      <c r="P331" s="18"/>
      <c r="Q331" s="31"/>
      <c r="R331" s="33"/>
      <c r="S331" s="33"/>
      <c r="T331" s="33"/>
      <c r="U331" s="72">
        <f t="shared" si="57"/>
        <v>0</v>
      </c>
      <c r="V331" s="18" t="e">
        <f>IF(X331&lt;&gt;"Liquidação Cancelada",VLOOKUP(B331,'BASE DE DADOS OPS'!$B$4:$P$9650,10,FALSE),"Liquidação Cancelada")</f>
        <v>#N/A</v>
      </c>
      <c r="W331" s="35" t="e">
        <f t="shared" si="58"/>
        <v>#N/A</v>
      </c>
      <c r="X331" s="31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 t="shared" si="59"/>
        <v>#N/A</v>
      </c>
      <c r="AC331" s="3" t="e">
        <f t="shared" si="60"/>
        <v>#N/A</v>
      </c>
      <c r="AD331" s="62"/>
    </row>
    <row r="332" spans="1:30" ht="24.95" customHeight="1" x14ac:dyDescent="0.2">
      <c r="A332" s="55" t="str">
        <f t="shared" si="52"/>
        <v>||||||0</v>
      </c>
      <c r="B332" s="55" t="str">
        <f t="shared" si="53"/>
        <v>||||0</v>
      </c>
      <c r="C332" s="61" t="str">
        <f t="shared" si="54"/>
        <v>|0</v>
      </c>
      <c r="D332" s="31"/>
      <c r="E332" s="31"/>
      <c r="F332" s="75" t="str">
        <f t="shared" si="55"/>
        <v>/</v>
      </c>
      <c r="G332" s="31"/>
      <c r="H332" s="31"/>
      <c r="I332" s="75" t="str">
        <f t="shared" si="56"/>
        <v>.</v>
      </c>
      <c r="J332" s="31"/>
      <c r="K332" s="31"/>
      <c r="L332" s="31"/>
      <c r="M332" s="32"/>
      <c r="N332" s="31"/>
      <c r="O332" s="32"/>
      <c r="P332" s="18"/>
      <c r="Q332" s="31"/>
      <c r="R332" s="33"/>
      <c r="S332" s="33"/>
      <c r="T332" s="33"/>
      <c r="U332" s="72">
        <f t="shared" si="57"/>
        <v>0</v>
      </c>
      <c r="V332" s="18" t="e">
        <f>IF(X332&lt;&gt;"Liquidação Cancelada",VLOOKUP(B332,'BASE DE DADOS OPS'!$B$4:$P$9650,10,FALSE),"Liquidação Cancelada")</f>
        <v>#N/A</v>
      </c>
      <c r="W332" s="35" t="e">
        <f t="shared" si="58"/>
        <v>#N/A</v>
      </c>
      <c r="X332" s="31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 t="shared" si="59"/>
        <v>#N/A</v>
      </c>
      <c r="AC332" s="3" t="e">
        <f t="shared" si="60"/>
        <v>#N/A</v>
      </c>
      <c r="AD332" s="62"/>
    </row>
    <row r="333" spans="1:30" ht="24.95" customHeight="1" x14ac:dyDescent="0.2">
      <c r="A333" s="55" t="str">
        <f t="shared" si="52"/>
        <v>||||||0</v>
      </c>
      <c r="B333" s="55" t="str">
        <f t="shared" si="53"/>
        <v>||||0</v>
      </c>
      <c r="C333" s="61" t="str">
        <f t="shared" si="54"/>
        <v>|0</v>
      </c>
      <c r="D333" s="31"/>
      <c r="E333" s="31"/>
      <c r="F333" s="75" t="str">
        <f t="shared" si="55"/>
        <v>/</v>
      </c>
      <c r="G333" s="31"/>
      <c r="H333" s="31"/>
      <c r="I333" s="75" t="str">
        <f t="shared" si="56"/>
        <v>.</v>
      </c>
      <c r="J333" s="31"/>
      <c r="K333" s="31"/>
      <c r="L333" s="31"/>
      <c r="M333" s="32"/>
      <c r="N333" s="31"/>
      <c r="O333" s="32"/>
      <c r="P333" s="18"/>
      <c r="Q333" s="31"/>
      <c r="R333" s="33"/>
      <c r="S333" s="33"/>
      <c r="T333" s="33"/>
      <c r="U333" s="72">
        <f t="shared" si="57"/>
        <v>0</v>
      </c>
      <c r="V333" s="18" t="e">
        <f>IF(X333&lt;&gt;"Liquidação Cancelada",VLOOKUP(B333,'BASE DE DADOS OPS'!$B$4:$P$9650,10,FALSE),"Liquidação Cancelada")</f>
        <v>#N/A</v>
      </c>
      <c r="W333" s="35" t="e">
        <f t="shared" si="58"/>
        <v>#N/A</v>
      </c>
      <c r="X333" s="31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 t="shared" si="59"/>
        <v>#N/A</v>
      </c>
      <c r="AC333" s="3" t="e">
        <f t="shared" si="60"/>
        <v>#N/A</v>
      </c>
      <c r="AD333" s="62"/>
    </row>
    <row r="334" spans="1:30" ht="24.95" customHeight="1" x14ac:dyDescent="0.2">
      <c r="A334" s="55" t="str">
        <f t="shared" si="52"/>
        <v>||||||0</v>
      </c>
      <c r="B334" s="55" t="str">
        <f t="shared" si="53"/>
        <v>||||0</v>
      </c>
      <c r="C334" s="61" t="str">
        <f t="shared" si="54"/>
        <v>|0</v>
      </c>
      <c r="D334" s="31"/>
      <c r="E334" s="31"/>
      <c r="F334" s="75" t="str">
        <f t="shared" si="55"/>
        <v>/</v>
      </c>
      <c r="G334" s="31"/>
      <c r="H334" s="31"/>
      <c r="I334" s="75" t="str">
        <f t="shared" si="56"/>
        <v>.</v>
      </c>
      <c r="J334" s="31"/>
      <c r="K334" s="31"/>
      <c r="L334" s="31"/>
      <c r="M334" s="32"/>
      <c r="N334" s="31"/>
      <c r="O334" s="32"/>
      <c r="P334" s="18"/>
      <c r="Q334" s="31"/>
      <c r="R334" s="33"/>
      <c r="S334" s="33"/>
      <c r="T334" s="33"/>
      <c r="U334" s="72">
        <f t="shared" si="57"/>
        <v>0</v>
      </c>
      <c r="V334" s="18" t="e">
        <f>IF(X334&lt;&gt;"Liquidação Cancelada",VLOOKUP(B334,'BASE DE DADOS OPS'!$B$4:$P$9650,10,FALSE),"Liquidação Cancelada")</f>
        <v>#N/A</v>
      </c>
      <c r="W334" s="35" t="e">
        <f t="shared" si="58"/>
        <v>#N/A</v>
      </c>
      <c r="X334" s="31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 t="shared" si="59"/>
        <v>#N/A</v>
      </c>
      <c r="AC334" s="3" t="e">
        <f t="shared" si="60"/>
        <v>#N/A</v>
      </c>
      <c r="AD334" s="62"/>
    </row>
    <row r="335" spans="1:30" ht="24.95" customHeight="1" x14ac:dyDescent="0.2">
      <c r="A335" s="55" t="str">
        <f t="shared" si="52"/>
        <v>||||||0</v>
      </c>
      <c r="B335" s="55" t="str">
        <f t="shared" si="53"/>
        <v>||||0</v>
      </c>
      <c r="C335" s="61" t="str">
        <f t="shared" si="54"/>
        <v>|0</v>
      </c>
      <c r="D335" s="31"/>
      <c r="E335" s="31"/>
      <c r="F335" s="75" t="str">
        <f t="shared" si="55"/>
        <v>/</v>
      </c>
      <c r="G335" s="31"/>
      <c r="H335" s="31"/>
      <c r="I335" s="75" t="str">
        <f t="shared" si="56"/>
        <v>.</v>
      </c>
      <c r="J335" s="31"/>
      <c r="K335" s="31"/>
      <c r="L335" s="31"/>
      <c r="M335" s="32"/>
      <c r="N335" s="31"/>
      <c r="O335" s="32"/>
      <c r="P335" s="18"/>
      <c r="Q335" s="31"/>
      <c r="R335" s="33"/>
      <c r="S335" s="33"/>
      <c r="T335" s="33"/>
      <c r="U335" s="72">
        <f t="shared" si="57"/>
        <v>0</v>
      </c>
      <c r="V335" s="18" t="e">
        <f>IF(X335&lt;&gt;"Liquidação Cancelada",VLOOKUP(B335,'BASE DE DADOS OPS'!$B$4:$P$9650,10,FALSE),"Liquidação Cancelada")</f>
        <v>#N/A</v>
      </c>
      <c r="W335" s="35" t="e">
        <f t="shared" si="58"/>
        <v>#N/A</v>
      </c>
      <c r="X335" s="31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 t="shared" si="59"/>
        <v>#N/A</v>
      </c>
      <c r="AC335" s="3" t="e">
        <f t="shared" si="60"/>
        <v>#N/A</v>
      </c>
      <c r="AD335" s="62"/>
    </row>
    <row r="336" spans="1:30" ht="24.95" customHeight="1" x14ac:dyDescent="0.2">
      <c r="A336" s="55" t="str">
        <f t="shared" si="52"/>
        <v>||||||0</v>
      </c>
      <c r="B336" s="55" t="str">
        <f t="shared" si="53"/>
        <v>||||0</v>
      </c>
      <c r="C336" s="61" t="str">
        <f t="shared" si="54"/>
        <v>|0</v>
      </c>
      <c r="D336" s="31"/>
      <c r="E336" s="31"/>
      <c r="F336" s="75" t="str">
        <f t="shared" si="55"/>
        <v>/</v>
      </c>
      <c r="G336" s="31"/>
      <c r="H336" s="31"/>
      <c r="I336" s="75" t="str">
        <f t="shared" si="56"/>
        <v>.</v>
      </c>
      <c r="J336" s="31"/>
      <c r="K336" s="31"/>
      <c r="L336" s="31"/>
      <c r="M336" s="32"/>
      <c r="N336" s="31"/>
      <c r="O336" s="32"/>
      <c r="P336" s="18"/>
      <c r="Q336" s="31"/>
      <c r="R336" s="33"/>
      <c r="S336" s="33"/>
      <c r="T336" s="33"/>
      <c r="U336" s="72">
        <f t="shared" si="57"/>
        <v>0</v>
      </c>
      <c r="V336" s="18" t="e">
        <f>IF(X336&lt;&gt;"Liquidação Cancelada",VLOOKUP(B336,'BASE DE DADOS OPS'!$B$4:$P$9650,10,FALSE),"Liquidação Cancelada")</f>
        <v>#N/A</v>
      </c>
      <c r="W336" s="35" t="e">
        <f t="shared" si="58"/>
        <v>#N/A</v>
      </c>
      <c r="X336" s="31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 t="shared" si="59"/>
        <v>#N/A</v>
      </c>
      <c r="AC336" s="3" t="e">
        <f t="shared" si="60"/>
        <v>#N/A</v>
      </c>
      <c r="AD336" s="62"/>
    </row>
    <row r="337" spans="1:30" ht="24.95" customHeight="1" x14ac:dyDescent="0.2">
      <c r="A337" s="55" t="str">
        <f t="shared" si="52"/>
        <v>||||||0</v>
      </c>
      <c r="B337" s="55" t="str">
        <f t="shared" si="53"/>
        <v>||||0</v>
      </c>
      <c r="C337" s="61" t="str">
        <f t="shared" si="54"/>
        <v>|0</v>
      </c>
      <c r="D337" s="31"/>
      <c r="E337" s="31"/>
      <c r="F337" s="75" t="str">
        <f t="shared" si="55"/>
        <v>/</v>
      </c>
      <c r="G337" s="31"/>
      <c r="H337" s="31"/>
      <c r="I337" s="75" t="str">
        <f t="shared" si="56"/>
        <v>.</v>
      </c>
      <c r="J337" s="31"/>
      <c r="K337" s="31"/>
      <c r="L337" s="31"/>
      <c r="M337" s="32"/>
      <c r="N337" s="31"/>
      <c r="O337" s="32"/>
      <c r="P337" s="18"/>
      <c r="Q337" s="31"/>
      <c r="R337" s="33"/>
      <c r="S337" s="33"/>
      <c r="T337" s="33"/>
      <c r="U337" s="72">
        <f t="shared" si="57"/>
        <v>0</v>
      </c>
      <c r="V337" s="18" t="e">
        <f>IF(X337&lt;&gt;"Liquidação Cancelada",VLOOKUP(B337,'BASE DE DADOS OPS'!$B$4:$P$9650,10,FALSE),"Liquidação Cancelada")</f>
        <v>#N/A</v>
      </c>
      <c r="W337" s="35" t="e">
        <f t="shared" si="58"/>
        <v>#N/A</v>
      </c>
      <c r="X337" s="31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 t="shared" si="59"/>
        <v>#N/A</v>
      </c>
      <c r="AC337" s="3" t="e">
        <f t="shared" si="60"/>
        <v>#N/A</v>
      </c>
      <c r="AD337" s="62"/>
    </row>
    <row r="338" spans="1:30" ht="24.95" customHeight="1" x14ac:dyDescent="0.2">
      <c r="A338" s="55" t="str">
        <f t="shared" si="52"/>
        <v>||||||0</v>
      </c>
      <c r="B338" s="55" t="str">
        <f t="shared" si="53"/>
        <v>||||0</v>
      </c>
      <c r="C338" s="61" t="str">
        <f t="shared" si="54"/>
        <v>|0</v>
      </c>
      <c r="D338" s="31"/>
      <c r="E338" s="31"/>
      <c r="F338" s="75" t="str">
        <f t="shared" si="55"/>
        <v>/</v>
      </c>
      <c r="G338" s="31"/>
      <c r="H338" s="31"/>
      <c r="I338" s="75" t="str">
        <f t="shared" si="56"/>
        <v>.</v>
      </c>
      <c r="J338" s="31"/>
      <c r="K338" s="31"/>
      <c r="L338" s="31"/>
      <c r="M338" s="32"/>
      <c r="N338" s="31"/>
      <c r="O338" s="32"/>
      <c r="P338" s="18"/>
      <c r="Q338" s="31"/>
      <c r="R338" s="33"/>
      <c r="S338" s="33"/>
      <c r="T338" s="33"/>
      <c r="U338" s="72">
        <f t="shared" si="57"/>
        <v>0</v>
      </c>
      <c r="V338" s="18" t="e">
        <f>IF(X338&lt;&gt;"Liquidação Cancelada",VLOOKUP(B338,'BASE DE DADOS OPS'!$B$4:$P$9650,10,FALSE),"Liquidação Cancelada")</f>
        <v>#N/A</v>
      </c>
      <c r="W338" s="35" t="e">
        <f t="shared" si="58"/>
        <v>#N/A</v>
      </c>
      <c r="X338" s="31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 t="shared" si="59"/>
        <v>#N/A</v>
      </c>
      <c r="AC338" s="3" t="e">
        <f t="shared" si="60"/>
        <v>#N/A</v>
      </c>
      <c r="AD338" s="62"/>
    </row>
    <row r="339" spans="1:30" ht="24.95" customHeight="1" x14ac:dyDescent="0.2">
      <c r="A339" s="55" t="str">
        <f t="shared" si="52"/>
        <v>||||||0</v>
      </c>
      <c r="B339" s="55" t="str">
        <f t="shared" si="53"/>
        <v>||||0</v>
      </c>
      <c r="C339" s="61" t="str">
        <f t="shared" si="54"/>
        <v>|0</v>
      </c>
      <c r="D339" s="31"/>
      <c r="E339" s="31"/>
      <c r="F339" s="75" t="str">
        <f t="shared" si="55"/>
        <v>/</v>
      </c>
      <c r="G339" s="31"/>
      <c r="H339" s="31"/>
      <c r="I339" s="75" t="str">
        <f t="shared" si="56"/>
        <v>.</v>
      </c>
      <c r="J339" s="31"/>
      <c r="K339" s="31"/>
      <c r="L339" s="31"/>
      <c r="M339" s="32"/>
      <c r="N339" s="31"/>
      <c r="O339" s="32"/>
      <c r="P339" s="18"/>
      <c r="Q339" s="31"/>
      <c r="R339" s="33"/>
      <c r="S339" s="33"/>
      <c r="T339" s="33"/>
      <c r="U339" s="72">
        <f t="shared" si="57"/>
        <v>0</v>
      </c>
      <c r="V339" s="18" t="e">
        <f>IF(X339&lt;&gt;"Liquidação Cancelada",VLOOKUP(B339,'BASE DE DADOS OPS'!$B$4:$P$9650,10,FALSE),"Liquidação Cancelada")</f>
        <v>#N/A</v>
      </c>
      <c r="W339" s="35" t="e">
        <f t="shared" si="58"/>
        <v>#N/A</v>
      </c>
      <c r="X339" s="31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 t="shared" si="59"/>
        <v>#N/A</v>
      </c>
      <c r="AC339" s="3" t="e">
        <f t="shared" si="60"/>
        <v>#N/A</v>
      </c>
      <c r="AD339" s="62"/>
    </row>
    <row r="340" spans="1:30" ht="24.95" customHeight="1" x14ac:dyDescent="0.2">
      <c r="A340" s="55" t="str">
        <f t="shared" si="52"/>
        <v>||||||0</v>
      </c>
      <c r="B340" s="55" t="str">
        <f t="shared" si="53"/>
        <v>||||0</v>
      </c>
      <c r="C340" s="61" t="str">
        <f t="shared" si="54"/>
        <v>|0</v>
      </c>
      <c r="D340" s="31"/>
      <c r="E340" s="31"/>
      <c r="F340" s="75" t="str">
        <f t="shared" si="55"/>
        <v>/</v>
      </c>
      <c r="G340" s="31"/>
      <c r="H340" s="31"/>
      <c r="I340" s="75" t="str">
        <f t="shared" si="56"/>
        <v>.</v>
      </c>
      <c r="J340" s="31"/>
      <c r="K340" s="31"/>
      <c r="L340" s="31"/>
      <c r="M340" s="32"/>
      <c r="N340" s="31"/>
      <c r="O340" s="32"/>
      <c r="P340" s="18"/>
      <c r="Q340" s="31"/>
      <c r="R340" s="33"/>
      <c r="S340" s="33"/>
      <c r="T340" s="33"/>
      <c r="U340" s="72">
        <f t="shared" si="57"/>
        <v>0</v>
      </c>
      <c r="V340" s="18" t="e">
        <f>IF(X340&lt;&gt;"Liquidação Cancelada",VLOOKUP(B340,'BASE DE DADOS OPS'!$B$4:$P$9650,10,FALSE),"Liquidação Cancelada")</f>
        <v>#N/A</v>
      </c>
      <c r="W340" s="35" t="e">
        <f t="shared" si="58"/>
        <v>#N/A</v>
      </c>
      <c r="X340" s="31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 t="shared" si="59"/>
        <v>#N/A</v>
      </c>
      <c r="AC340" s="3" t="e">
        <f t="shared" si="60"/>
        <v>#N/A</v>
      </c>
      <c r="AD340" s="62"/>
    </row>
    <row r="341" spans="1:30" ht="24.95" customHeight="1" x14ac:dyDescent="0.2">
      <c r="A341" s="55" t="str">
        <f t="shared" si="52"/>
        <v>||||||0</v>
      </c>
      <c r="B341" s="55" t="str">
        <f t="shared" si="53"/>
        <v>||||0</v>
      </c>
      <c r="C341" s="61" t="str">
        <f t="shared" si="54"/>
        <v>|0</v>
      </c>
      <c r="D341" s="31"/>
      <c r="E341" s="31"/>
      <c r="F341" s="75" t="str">
        <f t="shared" si="55"/>
        <v>/</v>
      </c>
      <c r="G341" s="31"/>
      <c r="H341" s="31"/>
      <c r="I341" s="75" t="str">
        <f t="shared" si="56"/>
        <v>.</v>
      </c>
      <c r="J341" s="31"/>
      <c r="K341" s="31"/>
      <c r="L341" s="31"/>
      <c r="M341" s="32"/>
      <c r="N341" s="31"/>
      <c r="O341" s="32"/>
      <c r="P341" s="18"/>
      <c r="Q341" s="31"/>
      <c r="R341" s="33"/>
      <c r="S341" s="33"/>
      <c r="T341" s="33"/>
      <c r="U341" s="72">
        <f t="shared" si="57"/>
        <v>0</v>
      </c>
      <c r="V341" s="18" t="e">
        <f>IF(X341&lt;&gt;"Liquidação Cancelada",VLOOKUP(B341,'BASE DE DADOS OPS'!$B$4:$P$9650,10,FALSE),"Liquidação Cancelada")</f>
        <v>#N/A</v>
      </c>
      <c r="W341" s="35" t="e">
        <f t="shared" si="58"/>
        <v>#N/A</v>
      </c>
      <c r="X341" s="31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 t="shared" si="59"/>
        <v>#N/A</v>
      </c>
      <c r="AC341" s="3" t="e">
        <f t="shared" si="60"/>
        <v>#N/A</v>
      </c>
      <c r="AD341" s="62"/>
    </row>
    <row r="342" spans="1:30" ht="24.95" customHeight="1" x14ac:dyDescent="0.2">
      <c r="A342" s="55" t="str">
        <f t="shared" si="52"/>
        <v>||||||0</v>
      </c>
      <c r="B342" s="55" t="str">
        <f t="shared" si="53"/>
        <v>||||0</v>
      </c>
      <c r="C342" s="61" t="str">
        <f t="shared" si="54"/>
        <v>|0</v>
      </c>
      <c r="D342" s="31"/>
      <c r="E342" s="31"/>
      <c r="F342" s="75" t="str">
        <f t="shared" si="55"/>
        <v>/</v>
      </c>
      <c r="G342" s="31"/>
      <c r="H342" s="31"/>
      <c r="I342" s="75" t="str">
        <f t="shared" si="56"/>
        <v>.</v>
      </c>
      <c r="J342" s="31"/>
      <c r="K342" s="31"/>
      <c r="L342" s="31"/>
      <c r="M342" s="32"/>
      <c r="N342" s="31"/>
      <c r="O342" s="32"/>
      <c r="P342" s="18"/>
      <c r="Q342" s="31"/>
      <c r="R342" s="33"/>
      <c r="S342" s="33"/>
      <c r="T342" s="33"/>
      <c r="U342" s="72">
        <f t="shared" si="57"/>
        <v>0</v>
      </c>
      <c r="V342" s="18" t="e">
        <f>IF(X342&lt;&gt;"Liquidação Cancelada",VLOOKUP(B342,'BASE DE DADOS OPS'!$B$4:$P$9650,10,FALSE),"Liquidação Cancelada")</f>
        <v>#N/A</v>
      </c>
      <c r="W342" s="35" t="e">
        <f t="shared" si="58"/>
        <v>#N/A</v>
      </c>
      <c r="X342" s="31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 t="shared" si="59"/>
        <v>#N/A</v>
      </c>
      <c r="AC342" s="3" t="e">
        <f t="shared" si="60"/>
        <v>#N/A</v>
      </c>
      <c r="AD342" s="62"/>
    </row>
    <row r="343" spans="1:30" ht="24.95" customHeight="1" x14ac:dyDescent="0.2">
      <c r="A343" s="55" t="str">
        <f t="shared" si="52"/>
        <v>||||||0</v>
      </c>
      <c r="B343" s="55" t="str">
        <f t="shared" si="53"/>
        <v>||||0</v>
      </c>
      <c r="C343" s="61" t="str">
        <f t="shared" si="54"/>
        <v>|0</v>
      </c>
      <c r="D343" s="31"/>
      <c r="E343" s="31"/>
      <c r="F343" s="75" t="str">
        <f t="shared" si="55"/>
        <v>/</v>
      </c>
      <c r="G343" s="31"/>
      <c r="H343" s="31"/>
      <c r="I343" s="75" t="str">
        <f t="shared" si="56"/>
        <v>.</v>
      </c>
      <c r="J343" s="31"/>
      <c r="K343" s="31"/>
      <c r="L343" s="31"/>
      <c r="M343" s="32"/>
      <c r="N343" s="31"/>
      <c r="O343" s="32"/>
      <c r="P343" s="18"/>
      <c r="Q343" s="31"/>
      <c r="R343" s="33"/>
      <c r="S343" s="33"/>
      <c r="T343" s="33"/>
      <c r="U343" s="72">
        <f t="shared" si="57"/>
        <v>0</v>
      </c>
      <c r="V343" s="18" t="e">
        <f>IF(X343&lt;&gt;"Liquidação Cancelada",VLOOKUP(B343,'BASE DE DADOS OPS'!$B$4:$P$9650,10,FALSE),"Liquidação Cancelada")</f>
        <v>#N/A</v>
      </c>
      <c r="W343" s="35" t="e">
        <f t="shared" si="58"/>
        <v>#N/A</v>
      </c>
      <c r="X343" s="31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 t="shared" si="59"/>
        <v>#N/A</v>
      </c>
      <c r="AC343" s="3" t="e">
        <f t="shared" si="60"/>
        <v>#N/A</v>
      </c>
      <c r="AD343" s="62"/>
    </row>
    <row r="344" spans="1:30" ht="24.95" customHeight="1" x14ac:dyDescent="0.2">
      <c r="A344" s="55" t="str">
        <f t="shared" si="52"/>
        <v>||||||0</v>
      </c>
      <c r="B344" s="55" t="str">
        <f t="shared" si="53"/>
        <v>||||0</v>
      </c>
      <c r="C344" s="61" t="str">
        <f t="shared" si="54"/>
        <v>|0</v>
      </c>
      <c r="D344" s="31"/>
      <c r="E344" s="31"/>
      <c r="F344" s="75" t="str">
        <f t="shared" si="55"/>
        <v>/</v>
      </c>
      <c r="G344" s="31"/>
      <c r="H344" s="31"/>
      <c r="I344" s="75" t="str">
        <f t="shared" si="56"/>
        <v>.</v>
      </c>
      <c r="J344" s="31"/>
      <c r="K344" s="31"/>
      <c r="L344" s="31"/>
      <c r="M344" s="32"/>
      <c r="N344" s="31"/>
      <c r="O344" s="32"/>
      <c r="P344" s="18"/>
      <c r="Q344" s="31"/>
      <c r="R344" s="33"/>
      <c r="S344" s="33"/>
      <c r="T344" s="33"/>
      <c r="U344" s="72">
        <f t="shared" si="57"/>
        <v>0</v>
      </c>
      <c r="V344" s="18" t="e">
        <f>IF(X344&lt;&gt;"Liquidação Cancelada",VLOOKUP(B344,'BASE DE DADOS OPS'!$B$4:$P$9650,10,FALSE),"Liquidação Cancelada")</f>
        <v>#N/A</v>
      </c>
      <c r="W344" s="35" t="e">
        <f t="shared" si="58"/>
        <v>#N/A</v>
      </c>
      <c r="X344" s="31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 t="shared" si="59"/>
        <v>#N/A</v>
      </c>
      <c r="AC344" s="3" t="e">
        <f t="shared" si="60"/>
        <v>#N/A</v>
      </c>
      <c r="AD344" s="62"/>
    </row>
    <row r="345" spans="1:30" ht="24.95" customHeight="1" x14ac:dyDescent="0.2">
      <c r="A345" s="55" t="str">
        <f t="shared" si="52"/>
        <v>||||||0</v>
      </c>
      <c r="B345" s="55" t="str">
        <f t="shared" si="53"/>
        <v>||||0</v>
      </c>
      <c r="C345" s="61" t="str">
        <f t="shared" si="54"/>
        <v>|0</v>
      </c>
      <c r="D345" s="31"/>
      <c r="E345" s="31"/>
      <c r="F345" s="75" t="str">
        <f t="shared" si="55"/>
        <v>/</v>
      </c>
      <c r="G345" s="31"/>
      <c r="H345" s="31"/>
      <c r="I345" s="75" t="str">
        <f t="shared" si="56"/>
        <v>.</v>
      </c>
      <c r="J345" s="31"/>
      <c r="K345" s="31"/>
      <c r="L345" s="31"/>
      <c r="M345" s="32"/>
      <c r="N345" s="31"/>
      <c r="O345" s="32"/>
      <c r="P345" s="18"/>
      <c r="Q345" s="31"/>
      <c r="R345" s="33"/>
      <c r="S345" s="33"/>
      <c r="T345" s="33"/>
      <c r="U345" s="72">
        <f t="shared" si="57"/>
        <v>0</v>
      </c>
      <c r="V345" s="18" t="e">
        <f>IF(X345&lt;&gt;"Liquidação Cancelada",VLOOKUP(B345,'BASE DE DADOS OPS'!$B$4:$P$9650,10,FALSE),"Liquidação Cancelada")</f>
        <v>#N/A</v>
      </c>
      <c r="W345" s="35" t="e">
        <f t="shared" si="58"/>
        <v>#N/A</v>
      </c>
      <c r="X345" s="31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 t="shared" si="59"/>
        <v>#N/A</v>
      </c>
      <c r="AC345" s="3" t="e">
        <f t="shared" si="60"/>
        <v>#N/A</v>
      </c>
      <c r="AD345" s="62"/>
    </row>
    <row r="346" spans="1:30" ht="24.95" customHeight="1" x14ac:dyDescent="0.2">
      <c r="A346" s="55" t="str">
        <f t="shared" si="52"/>
        <v>||||||0</v>
      </c>
      <c r="B346" s="55" t="str">
        <f t="shared" si="53"/>
        <v>||||0</v>
      </c>
      <c r="C346" s="61" t="str">
        <f t="shared" si="54"/>
        <v>|0</v>
      </c>
      <c r="D346" s="31"/>
      <c r="E346" s="31"/>
      <c r="F346" s="75" t="str">
        <f t="shared" si="55"/>
        <v>/</v>
      </c>
      <c r="G346" s="31"/>
      <c r="H346" s="31"/>
      <c r="I346" s="75" t="str">
        <f t="shared" si="56"/>
        <v>.</v>
      </c>
      <c r="J346" s="31"/>
      <c r="K346" s="31"/>
      <c r="L346" s="31"/>
      <c r="M346" s="32"/>
      <c r="N346" s="31"/>
      <c r="O346" s="32"/>
      <c r="P346" s="18"/>
      <c r="Q346" s="31"/>
      <c r="R346" s="33"/>
      <c r="S346" s="33"/>
      <c r="T346" s="33"/>
      <c r="U346" s="72">
        <f t="shared" si="57"/>
        <v>0</v>
      </c>
      <c r="V346" s="18" t="e">
        <f>IF(X346&lt;&gt;"Liquidação Cancelada",VLOOKUP(B346,'BASE DE DADOS OPS'!$B$4:$P$9650,10,FALSE),"Liquidação Cancelada")</f>
        <v>#N/A</v>
      </c>
      <c r="W346" s="35" t="e">
        <f t="shared" si="58"/>
        <v>#N/A</v>
      </c>
      <c r="X346" s="31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 t="shared" si="59"/>
        <v>#N/A</v>
      </c>
      <c r="AC346" s="3" t="e">
        <f t="shared" si="60"/>
        <v>#N/A</v>
      </c>
      <c r="AD346" s="62"/>
    </row>
    <row r="347" spans="1:30" ht="24.95" customHeight="1" x14ac:dyDescent="0.2">
      <c r="A347" s="55" t="str">
        <f t="shared" si="52"/>
        <v>||||||0</v>
      </c>
      <c r="B347" s="55" t="str">
        <f t="shared" si="53"/>
        <v>||||0</v>
      </c>
      <c r="C347" s="61" t="str">
        <f t="shared" si="54"/>
        <v>|0</v>
      </c>
      <c r="D347" s="31"/>
      <c r="E347" s="31"/>
      <c r="F347" s="75" t="str">
        <f t="shared" si="55"/>
        <v>/</v>
      </c>
      <c r="G347" s="31"/>
      <c r="H347" s="31"/>
      <c r="I347" s="75" t="str">
        <f t="shared" si="56"/>
        <v>.</v>
      </c>
      <c r="J347" s="31"/>
      <c r="K347" s="31"/>
      <c r="L347" s="31"/>
      <c r="M347" s="32"/>
      <c r="N347" s="31"/>
      <c r="O347" s="32"/>
      <c r="P347" s="18"/>
      <c r="Q347" s="31"/>
      <c r="R347" s="33"/>
      <c r="S347" s="33"/>
      <c r="T347" s="33"/>
      <c r="U347" s="72">
        <f t="shared" si="57"/>
        <v>0</v>
      </c>
      <c r="V347" s="18" t="e">
        <f>IF(X347&lt;&gt;"Liquidação Cancelada",VLOOKUP(B347,'BASE DE DADOS OPS'!$B$4:$P$9650,10,FALSE),"Liquidação Cancelada")</f>
        <v>#N/A</v>
      </c>
      <c r="W347" s="35" t="e">
        <f t="shared" si="58"/>
        <v>#N/A</v>
      </c>
      <c r="X347" s="31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 t="shared" si="59"/>
        <v>#N/A</v>
      </c>
      <c r="AC347" s="3" t="e">
        <f t="shared" si="60"/>
        <v>#N/A</v>
      </c>
      <c r="AD347" s="62"/>
    </row>
    <row r="348" spans="1:30" ht="24.95" customHeight="1" x14ac:dyDescent="0.2">
      <c r="A348" s="55" t="str">
        <f t="shared" si="52"/>
        <v>||||||0</v>
      </c>
      <c r="B348" s="55" t="str">
        <f t="shared" si="53"/>
        <v>||||0</v>
      </c>
      <c r="C348" s="61" t="str">
        <f t="shared" si="54"/>
        <v>|0</v>
      </c>
      <c r="D348" s="31"/>
      <c r="E348" s="31"/>
      <c r="F348" s="75" t="str">
        <f t="shared" si="55"/>
        <v>/</v>
      </c>
      <c r="G348" s="31"/>
      <c r="H348" s="31"/>
      <c r="I348" s="75" t="str">
        <f t="shared" si="56"/>
        <v>.</v>
      </c>
      <c r="J348" s="31"/>
      <c r="K348" s="31"/>
      <c r="L348" s="31"/>
      <c r="M348" s="32"/>
      <c r="N348" s="31"/>
      <c r="O348" s="32"/>
      <c r="P348" s="18"/>
      <c r="Q348" s="31"/>
      <c r="R348" s="33"/>
      <c r="S348" s="33"/>
      <c r="T348" s="33"/>
      <c r="U348" s="72">
        <f t="shared" si="57"/>
        <v>0</v>
      </c>
      <c r="V348" s="18" t="e">
        <f>IF(X348&lt;&gt;"Liquidação Cancelada",VLOOKUP(B348,'BASE DE DADOS OPS'!$B$4:$P$9650,10,FALSE),"Liquidação Cancelada")</f>
        <v>#N/A</v>
      </c>
      <c r="W348" s="35" t="e">
        <f t="shared" si="58"/>
        <v>#N/A</v>
      </c>
      <c r="X348" s="31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 t="shared" si="59"/>
        <v>#N/A</v>
      </c>
      <c r="AC348" s="3" t="e">
        <f t="shared" si="60"/>
        <v>#N/A</v>
      </c>
      <c r="AD348" s="62"/>
    </row>
    <row r="349" spans="1:30" ht="24.95" customHeight="1" x14ac:dyDescent="0.2">
      <c r="A349" s="55" t="str">
        <f t="shared" si="52"/>
        <v>||||||0</v>
      </c>
      <c r="B349" s="55" t="str">
        <f t="shared" si="53"/>
        <v>||||0</v>
      </c>
      <c r="C349" s="61" t="str">
        <f t="shared" si="54"/>
        <v>|0</v>
      </c>
      <c r="D349" s="31"/>
      <c r="E349" s="31"/>
      <c r="F349" s="75" t="str">
        <f t="shared" si="55"/>
        <v>/</v>
      </c>
      <c r="G349" s="31"/>
      <c r="H349" s="31"/>
      <c r="I349" s="75" t="str">
        <f t="shared" si="56"/>
        <v>.</v>
      </c>
      <c r="J349" s="31"/>
      <c r="K349" s="31"/>
      <c r="L349" s="31"/>
      <c r="M349" s="32"/>
      <c r="N349" s="31"/>
      <c r="O349" s="32"/>
      <c r="P349" s="18"/>
      <c r="Q349" s="31"/>
      <c r="R349" s="33"/>
      <c r="S349" s="33"/>
      <c r="T349" s="33"/>
      <c r="U349" s="72">
        <f t="shared" si="57"/>
        <v>0</v>
      </c>
      <c r="V349" s="18" t="e">
        <f>IF(X349&lt;&gt;"Liquidação Cancelada",VLOOKUP(B349,'BASE DE DADOS OPS'!$B$4:$P$9650,10,FALSE),"Liquidação Cancelada")</f>
        <v>#N/A</v>
      </c>
      <c r="W349" s="35" t="e">
        <f t="shared" si="58"/>
        <v>#N/A</v>
      </c>
      <c r="X349" s="31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 t="shared" si="59"/>
        <v>#N/A</v>
      </c>
      <c r="AC349" s="3" t="e">
        <f t="shared" si="60"/>
        <v>#N/A</v>
      </c>
      <c r="AD349" s="62"/>
    </row>
    <row r="350" spans="1:30" ht="24.95" customHeight="1" x14ac:dyDescent="0.2">
      <c r="A350" s="55" t="str">
        <f t="shared" si="52"/>
        <v>||||||0</v>
      </c>
      <c r="B350" s="55" t="str">
        <f t="shared" si="53"/>
        <v>||||0</v>
      </c>
      <c r="C350" s="61" t="str">
        <f t="shared" si="54"/>
        <v>|0</v>
      </c>
      <c r="D350" s="31"/>
      <c r="E350" s="31"/>
      <c r="F350" s="75" t="str">
        <f t="shared" si="55"/>
        <v>/</v>
      </c>
      <c r="G350" s="31"/>
      <c r="H350" s="31"/>
      <c r="I350" s="75" t="str">
        <f t="shared" si="56"/>
        <v>.</v>
      </c>
      <c r="J350" s="31"/>
      <c r="K350" s="31"/>
      <c r="L350" s="31"/>
      <c r="M350" s="32"/>
      <c r="N350" s="31"/>
      <c r="O350" s="32"/>
      <c r="P350" s="18"/>
      <c r="Q350" s="31"/>
      <c r="R350" s="33"/>
      <c r="S350" s="33"/>
      <c r="T350" s="33"/>
      <c r="U350" s="72">
        <f t="shared" si="57"/>
        <v>0</v>
      </c>
      <c r="V350" s="18" t="e">
        <f>IF(X350&lt;&gt;"Liquidação Cancelada",VLOOKUP(B350,'BASE DE DADOS OPS'!$B$4:$P$9650,10,FALSE),"Liquidação Cancelada")</f>
        <v>#N/A</v>
      </c>
      <c r="W350" s="35" t="e">
        <f t="shared" si="58"/>
        <v>#N/A</v>
      </c>
      <c r="X350" s="31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 t="shared" si="59"/>
        <v>#N/A</v>
      </c>
      <c r="AC350" s="3" t="e">
        <f t="shared" si="60"/>
        <v>#N/A</v>
      </c>
      <c r="AD350" s="62"/>
    </row>
    <row r="351" spans="1:30" ht="24.95" customHeight="1" x14ac:dyDescent="0.2">
      <c r="A351" s="55" t="str">
        <f t="shared" si="52"/>
        <v>||||||0</v>
      </c>
      <c r="B351" s="55" t="str">
        <f t="shared" si="53"/>
        <v>||||0</v>
      </c>
      <c r="C351" s="61" t="str">
        <f t="shared" si="54"/>
        <v>|0</v>
      </c>
      <c r="D351" s="31"/>
      <c r="E351" s="31"/>
      <c r="F351" s="75" t="str">
        <f t="shared" si="55"/>
        <v>/</v>
      </c>
      <c r="G351" s="31"/>
      <c r="H351" s="31"/>
      <c r="I351" s="75" t="str">
        <f t="shared" si="56"/>
        <v>.</v>
      </c>
      <c r="J351" s="31"/>
      <c r="K351" s="31"/>
      <c r="L351" s="31"/>
      <c r="M351" s="32"/>
      <c r="N351" s="31"/>
      <c r="O351" s="32"/>
      <c r="P351" s="18"/>
      <c r="Q351" s="31"/>
      <c r="R351" s="33"/>
      <c r="S351" s="33"/>
      <c r="T351" s="33"/>
      <c r="U351" s="72">
        <f t="shared" si="57"/>
        <v>0</v>
      </c>
      <c r="V351" s="18" t="e">
        <f>IF(X351&lt;&gt;"Liquidação Cancelada",VLOOKUP(B351,'BASE DE DADOS OPS'!$B$4:$P$9650,10,FALSE),"Liquidação Cancelada")</f>
        <v>#N/A</v>
      </c>
      <c r="W351" s="35" t="e">
        <f t="shared" si="58"/>
        <v>#N/A</v>
      </c>
      <c r="X351" s="31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 t="shared" si="59"/>
        <v>#N/A</v>
      </c>
      <c r="AC351" s="3" t="e">
        <f t="shared" si="60"/>
        <v>#N/A</v>
      </c>
      <c r="AD351" s="62"/>
    </row>
    <row r="352" spans="1:30" ht="24.95" customHeight="1" x14ac:dyDescent="0.2">
      <c r="A352" s="55" t="str">
        <f t="shared" si="52"/>
        <v>||||||0</v>
      </c>
      <c r="B352" s="55" t="str">
        <f t="shared" si="53"/>
        <v>||||0</v>
      </c>
      <c r="C352" s="61" t="str">
        <f t="shared" si="54"/>
        <v>|0</v>
      </c>
      <c r="D352" s="31"/>
      <c r="E352" s="31"/>
      <c r="F352" s="75" t="str">
        <f t="shared" si="55"/>
        <v>/</v>
      </c>
      <c r="G352" s="31"/>
      <c r="H352" s="31"/>
      <c r="I352" s="75" t="str">
        <f t="shared" si="56"/>
        <v>.</v>
      </c>
      <c r="J352" s="31"/>
      <c r="K352" s="31"/>
      <c r="L352" s="31"/>
      <c r="M352" s="32"/>
      <c r="N352" s="31"/>
      <c r="O352" s="32"/>
      <c r="P352" s="18"/>
      <c r="Q352" s="31"/>
      <c r="R352" s="33"/>
      <c r="S352" s="33"/>
      <c r="T352" s="33"/>
      <c r="U352" s="72">
        <f t="shared" si="57"/>
        <v>0</v>
      </c>
      <c r="V352" s="18" t="e">
        <f>IF(X352&lt;&gt;"Liquidação Cancelada",VLOOKUP(B352,'BASE DE DADOS OPS'!$B$4:$P$9650,10,FALSE),"Liquidação Cancelada")</f>
        <v>#N/A</v>
      </c>
      <c r="W352" s="35" t="e">
        <f t="shared" si="58"/>
        <v>#N/A</v>
      </c>
      <c r="X352" s="31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 t="shared" si="59"/>
        <v>#N/A</v>
      </c>
      <c r="AC352" s="3" t="e">
        <f t="shared" si="60"/>
        <v>#N/A</v>
      </c>
      <c r="AD352" s="62"/>
    </row>
    <row r="353" spans="1:30" ht="24.95" customHeight="1" x14ac:dyDescent="0.2">
      <c r="A353" s="55" t="str">
        <f t="shared" si="52"/>
        <v>||||||0</v>
      </c>
      <c r="B353" s="55" t="str">
        <f t="shared" si="53"/>
        <v>||||0</v>
      </c>
      <c r="C353" s="61" t="str">
        <f t="shared" si="54"/>
        <v>|0</v>
      </c>
      <c r="D353" s="31"/>
      <c r="E353" s="31"/>
      <c r="F353" s="75" t="str">
        <f t="shared" si="55"/>
        <v>/</v>
      </c>
      <c r="G353" s="31"/>
      <c r="H353" s="31"/>
      <c r="I353" s="75" t="str">
        <f t="shared" si="56"/>
        <v>.</v>
      </c>
      <c r="J353" s="31"/>
      <c r="K353" s="31"/>
      <c r="L353" s="31"/>
      <c r="M353" s="32"/>
      <c r="N353" s="31"/>
      <c r="O353" s="32"/>
      <c r="P353" s="18"/>
      <c r="Q353" s="31"/>
      <c r="R353" s="33"/>
      <c r="S353" s="33"/>
      <c r="T353" s="33"/>
      <c r="U353" s="72">
        <f t="shared" si="57"/>
        <v>0</v>
      </c>
      <c r="V353" s="18" t="e">
        <f>IF(X353&lt;&gt;"Liquidação Cancelada",VLOOKUP(B353,'BASE DE DADOS OPS'!$B$4:$P$9650,10,FALSE),"Liquidação Cancelada")</f>
        <v>#N/A</v>
      </c>
      <c r="W353" s="35" t="e">
        <f t="shared" si="58"/>
        <v>#N/A</v>
      </c>
      <c r="X353" s="31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 t="shared" si="59"/>
        <v>#N/A</v>
      </c>
      <c r="AC353" s="3" t="e">
        <f t="shared" si="60"/>
        <v>#N/A</v>
      </c>
      <c r="AD353" s="62"/>
    </row>
    <row r="354" spans="1:30" ht="24.95" customHeight="1" x14ac:dyDescent="0.2">
      <c r="A354" s="55" t="str">
        <f t="shared" si="52"/>
        <v>||||||0</v>
      </c>
      <c r="B354" s="55" t="str">
        <f t="shared" si="53"/>
        <v>||||0</v>
      </c>
      <c r="C354" s="61" t="str">
        <f t="shared" si="54"/>
        <v>|0</v>
      </c>
      <c r="D354" s="31"/>
      <c r="E354" s="31"/>
      <c r="F354" s="75" t="str">
        <f t="shared" si="55"/>
        <v>/</v>
      </c>
      <c r="G354" s="31"/>
      <c r="H354" s="31"/>
      <c r="I354" s="75" t="str">
        <f t="shared" si="56"/>
        <v>.</v>
      </c>
      <c r="J354" s="31"/>
      <c r="K354" s="31"/>
      <c r="L354" s="31"/>
      <c r="M354" s="32"/>
      <c r="N354" s="31"/>
      <c r="O354" s="32"/>
      <c r="P354" s="18"/>
      <c r="Q354" s="31"/>
      <c r="R354" s="33"/>
      <c r="S354" s="33"/>
      <c r="T354" s="33"/>
      <c r="U354" s="72">
        <f t="shared" si="57"/>
        <v>0</v>
      </c>
      <c r="V354" s="18" t="e">
        <f>IF(X354&lt;&gt;"Liquidação Cancelada",VLOOKUP(B354,'BASE DE DADOS OPS'!$B$4:$P$9650,10,FALSE),"Liquidação Cancelada")</f>
        <v>#N/A</v>
      </c>
      <c r="W354" s="35" t="e">
        <f t="shared" si="58"/>
        <v>#N/A</v>
      </c>
      <c r="X354" s="31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 t="shared" si="59"/>
        <v>#N/A</v>
      </c>
      <c r="AC354" s="3" t="e">
        <f t="shared" si="60"/>
        <v>#N/A</v>
      </c>
      <c r="AD354" s="62"/>
    </row>
    <row r="355" spans="1:30" ht="24.95" customHeight="1" x14ac:dyDescent="0.2">
      <c r="A355" s="55" t="str">
        <f t="shared" si="52"/>
        <v>||||||0</v>
      </c>
      <c r="B355" s="55" t="str">
        <f t="shared" si="53"/>
        <v>||||0</v>
      </c>
      <c r="C355" s="61" t="str">
        <f t="shared" si="54"/>
        <v>|0</v>
      </c>
      <c r="D355" s="31"/>
      <c r="E355" s="31"/>
      <c r="F355" s="75" t="str">
        <f t="shared" si="55"/>
        <v>/</v>
      </c>
      <c r="G355" s="31"/>
      <c r="H355" s="31"/>
      <c r="I355" s="75" t="str">
        <f t="shared" si="56"/>
        <v>.</v>
      </c>
      <c r="J355" s="31"/>
      <c r="K355" s="31"/>
      <c r="L355" s="31"/>
      <c r="M355" s="32"/>
      <c r="N355" s="31"/>
      <c r="O355" s="32"/>
      <c r="P355" s="18"/>
      <c r="Q355" s="31"/>
      <c r="R355" s="33"/>
      <c r="S355" s="33"/>
      <c r="T355" s="33"/>
      <c r="U355" s="72">
        <f t="shared" si="57"/>
        <v>0</v>
      </c>
      <c r="V355" s="18" t="e">
        <f>IF(X355&lt;&gt;"Liquidação Cancelada",VLOOKUP(B355,'BASE DE DADOS OPS'!$B$4:$P$9650,10,FALSE),"Liquidação Cancelada")</f>
        <v>#N/A</v>
      </c>
      <c r="W355" s="35" t="e">
        <f t="shared" si="58"/>
        <v>#N/A</v>
      </c>
      <c r="X355" s="31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 t="shared" si="59"/>
        <v>#N/A</v>
      </c>
      <c r="AC355" s="3" t="e">
        <f t="shared" si="60"/>
        <v>#N/A</v>
      </c>
      <c r="AD355" s="62"/>
    </row>
    <row r="356" spans="1:30" ht="24.95" customHeight="1" x14ac:dyDescent="0.2">
      <c r="A356" s="55" t="str">
        <f t="shared" si="52"/>
        <v>||||||0</v>
      </c>
      <c r="B356" s="55" t="str">
        <f t="shared" si="53"/>
        <v>||||0</v>
      </c>
      <c r="C356" s="61" t="str">
        <f t="shared" si="54"/>
        <v>|0</v>
      </c>
      <c r="D356" s="31"/>
      <c r="E356" s="31"/>
      <c r="F356" s="75" t="str">
        <f t="shared" si="55"/>
        <v>/</v>
      </c>
      <c r="G356" s="31"/>
      <c r="H356" s="31"/>
      <c r="I356" s="75" t="str">
        <f t="shared" si="56"/>
        <v>.</v>
      </c>
      <c r="J356" s="31"/>
      <c r="K356" s="31"/>
      <c r="L356" s="31"/>
      <c r="M356" s="32"/>
      <c r="N356" s="31"/>
      <c r="O356" s="32"/>
      <c r="P356" s="18"/>
      <c r="Q356" s="31"/>
      <c r="R356" s="33"/>
      <c r="S356" s="33"/>
      <c r="T356" s="33"/>
      <c r="U356" s="72">
        <f t="shared" si="57"/>
        <v>0</v>
      </c>
      <c r="V356" s="18" t="e">
        <f>IF(X356&lt;&gt;"Liquidação Cancelada",VLOOKUP(B356,'BASE DE DADOS OPS'!$B$4:$P$9650,10,FALSE),"Liquidação Cancelada")</f>
        <v>#N/A</v>
      </c>
      <c r="W356" s="35" t="e">
        <f t="shared" si="58"/>
        <v>#N/A</v>
      </c>
      <c r="X356" s="31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 t="shared" si="59"/>
        <v>#N/A</v>
      </c>
      <c r="AC356" s="3" t="e">
        <f t="shared" si="60"/>
        <v>#N/A</v>
      </c>
      <c r="AD356" s="62"/>
    </row>
    <row r="357" spans="1:30" ht="24.95" customHeight="1" x14ac:dyDescent="0.2">
      <c r="A357" s="55" t="str">
        <f t="shared" si="52"/>
        <v>||||||0</v>
      </c>
      <c r="B357" s="55" t="str">
        <f t="shared" si="53"/>
        <v>||||0</v>
      </c>
      <c r="C357" s="61" t="str">
        <f t="shared" si="54"/>
        <v>|0</v>
      </c>
      <c r="D357" s="31"/>
      <c r="E357" s="31"/>
      <c r="F357" s="75" t="str">
        <f t="shared" si="55"/>
        <v>/</v>
      </c>
      <c r="G357" s="31"/>
      <c r="H357" s="31"/>
      <c r="I357" s="75" t="str">
        <f t="shared" si="56"/>
        <v>.</v>
      </c>
      <c r="J357" s="31"/>
      <c r="K357" s="31"/>
      <c r="L357" s="31"/>
      <c r="M357" s="32"/>
      <c r="N357" s="31"/>
      <c r="O357" s="32"/>
      <c r="P357" s="18"/>
      <c r="Q357" s="31"/>
      <c r="R357" s="33"/>
      <c r="S357" s="33"/>
      <c r="T357" s="33"/>
      <c r="U357" s="72">
        <f t="shared" si="57"/>
        <v>0</v>
      </c>
      <c r="V357" s="18" t="e">
        <f>IF(X357&lt;&gt;"Liquidação Cancelada",VLOOKUP(B357,'BASE DE DADOS OPS'!$B$4:$P$9650,10,FALSE),"Liquidação Cancelada")</f>
        <v>#N/A</v>
      </c>
      <c r="W357" s="35" t="e">
        <f t="shared" si="58"/>
        <v>#N/A</v>
      </c>
      <c r="X357" s="31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 t="shared" si="59"/>
        <v>#N/A</v>
      </c>
      <c r="AC357" s="3" t="e">
        <f t="shared" si="60"/>
        <v>#N/A</v>
      </c>
      <c r="AD357" s="62"/>
    </row>
    <row r="358" spans="1:30" ht="24.95" customHeight="1" x14ac:dyDescent="0.2">
      <c r="A358" s="55" t="str">
        <f t="shared" si="52"/>
        <v>||||||0</v>
      </c>
      <c r="B358" s="55" t="str">
        <f t="shared" si="53"/>
        <v>||||0</v>
      </c>
      <c r="C358" s="61" t="str">
        <f t="shared" si="54"/>
        <v>|0</v>
      </c>
      <c r="D358" s="31"/>
      <c r="E358" s="31"/>
      <c r="F358" s="75" t="str">
        <f t="shared" si="55"/>
        <v>/</v>
      </c>
      <c r="G358" s="31"/>
      <c r="H358" s="31"/>
      <c r="I358" s="75" t="str">
        <f t="shared" si="56"/>
        <v>.</v>
      </c>
      <c r="J358" s="31"/>
      <c r="K358" s="31"/>
      <c r="L358" s="31"/>
      <c r="M358" s="32"/>
      <c r="N358" s="31"/>
      <c r="O358" s="32"/>
      <c r="P358" s="18"/>
      <c r="Q358" s="31"/>
      <c r="R358" s="33"/>
      <c r="S358" s="33"/>
      <c r="T358" s="33"/>
      <c r="U358" s="72">
        <f t="shared" si="57"/>
        <v>0</v>
      </c>
      <c r="V358" s="18" t="e">
        <f>IF(X358&lt;&gt;"Liquidação Cancelada",VLOOKUP(B358,'BASE DE DADOS OPS'!$B$4:$P$9650,10,FALSE),"Liquidação Cancelada")</f>
        <v>#N/A</v>
      </c>
      <c r="W358" s="35" t="e">
        <f t="shared" si="58"/>
        <v>#N/A</v>
      </c>
      <c r="X358" s="31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 t="shared" si="59"/>
        <v>#N/A</v>
      </c>
      <c r="AC358" s="3" t="e">
        <f t="shared" si="60"/>
        <v>#N/A</v>
      </c>
      <c r="AD358" s="62"/>
    </row>
    <row r="359" spans="1:30" ht="24.95" customHeight="1" x14ac:dyDescent="0.2">
      <c r="A359" s="55" t="str">
        <f t="shared" si="52"/>
        <v>||||||0</v>
      </c>
      <c r="B359" s="55" t="str">
        <f t="shared" si="53"/>
        <v>||||0</v>
      </c>
      <c r="C359" s="61" t="str">
        <f t="shared" si="54"/>
        <v>|0</v>
      </c>
      <c r="D359" s="31"/>
      <c r="E359" s="31"/>
      <c r="F359" s="75" t="str">
        <f t="shared" si="55"/>
        <v>/</v>
      </c>
      <c r="G359" s="31"/>
      <c r="H359" s="31"/>
      <c r="I359" s="75" t="str">
        <f t="shared" si="56"/>
        <v>.</v>
      </c>
      <c r="J359" s="31"/>
      <c r="K359" s="31"/>
      <c r="L359" s="31"/>
      <c r="M359" s="32"/>
      <c r="N359" s="31"/>
      <c r="O359" s="32"/>
      <c r="P359" s="18"/>
      <c r="Q359" s="31"/>
      <c r="R359" s="33"/>
      <c r="S359" s="33"/>
      <c r="T359" s="33"/>
      <c r="U359" s="72">
        <f t="shared" si="57"/>
        <v>0</v>
      </c>
      <c r="V359" s="18" t="e">
        <f>IF(X359&lt;&gt;"Liquidação Cancelada",VLOOKUP(B359,'BASE DE DADOS OPS'!$B$4:$P$9650,10,FALSE),"Liquidação Cancelada")</f>
        <v>#N/A</v>
      </c>
      <c r="W359" s="35" t="e">
        <f t="shared" si="58"/>
        <v>#N/A</v>
      </c>
      <c r="X359" s="31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 t="shared" si="59"/>
        <v>#N/A</v>
      </c>
      <c r="AC359" s="3" t="e">
        <f t="shared" si="60"/>
        <v>#N/A</v>
      </c>
      <c r="AD359" s="62"/>
    </row>
    <row r="360" spans="1:30" ht="24.95" customHeight="1" x14ac:dyDescent="0.2">
      <c r="A360" s="55" t="str">
        <f t="shared" si="52"/>
        <v>||||||0</v>
      </c>
      <c r="B360" s="55" t="str">
        <f t="shared" si="53"/>
        <v>||||0</v>
      </c>
      <c r="C360" s="61" t="str">
        <f t="shared" si="54"/>
        <v>|0</v>
      </c>
      <c r="D360" s="31"/>
      <c r="E360" s="31"/>
      <c r="F360" s="75" t="str">
        <f t="shared" si="55"/>
        <v>/</v>
      </c>
      <c r="G360" s="31"/>
      <c r="H360" s="31"/>
      <c r="I360" s="75" t="str">
        <f t="shared" si="56"/>
        <v>.</v>
      </c>
      <c r="J360" s="31"/>
      <c r="K360" s="31"/>
      <c r="L360" s="31"/>
      <c r="M360" s="32"/>
      <c r="N360" s="31"/>
      <c r="O360" s="32"/>
      <c r="P360" s="18"/>
      <c r="Q360" s="31"/>
      <c r="R360" s="33"/>
      <c r="S360" s="33"/>
      <c r="T360" s="33"/>
      <c r="U360" s="72">
        <f t="shared" si="57"/>
        <v>0</v>
      </c>
      <c r="V360" s="18" t="e">
        <f>IF(X360&lt;&gt;"Liquidação Cancelada",VLOOKUP(B360,'BASE DE DADOS OPS'!$B$4:$P$9650,10,FALSE),"Liquidação Cancelada")</f>
        <v>#N/A</v>
      </c>
      <c r="W360" s="35" t="e">
        <f t="shared" si="58"/>
        <v>#N/A</v>
      </c>
      <c r="X360" s="31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 t="shared" si="59"/>
        <v>#N/A</v>
      </c>
      <c r="AC360" s="3" t="e">
        <f t="shared" si="60"/>
        <v>#N/A</v>
      </c>
      <c r="AD360" s="62"/>
    </row>
    <row r="361" spans="1:30" ht="24.95" customHeight="1" x14ac:dyDescent="0.2">
      <c r="A361" s="55" t="str">
        <f t="shared" si="52"/>
        <v>||||||0</v>
      </c>
      <c r="B361" s="55" t="str">
        <f t="shared" si="53"/>
        <v>||||0</v>
      </c>
      <c r="C361" s="61" t="str">
        <f t="shared" si="54"/>
        <v>|0</v>
      </c>
      <c r="D361" s="31"/>
      <c r="E361" s="31"/>
      <c r="F361" s="75" t="str">
        <f t="shared" si="55"/>
        <v>/</v>
      </c>
      <c r="G361" s="31"/>
      <c r="H361" s="31"/>
      <c r="I361" s="75" t="str">
        <f t="shared" si="56"/>
        <v>.</v>
      </c>
      <c r="J361" s="31"/>
      <c r="K361" s="31"/>
      <c r="L361" s="31"/>
      <c r="M361" s="32"/>
      <c r="N361" s="31"/>
      <c r="O361" s="32"/>
      <c r="P361" s="18"/>
      <c r="Q361" s="31"/>
      <c r="R361" s="33"/>
      <c r="S361" s="33"/>
      <c r="T361" s="33"/>
      <c r="U361" s="72">
        <f t="shared" si="57"/>
        <v>0</v>
      </c>
      <c r="V361" s="18" t="e">
        <f>IF(X361&lt;&gt;"Liquidação Cancelada",VLOOKUP(B361,'BASE DE DADOS OPS'!$B$4:$P$9650,10,FALSE),"Liquidação Cancelada")</f>
        <v>#N/A</v>
      </c>
      <c r="W361" s="35" t="e">
        <f t="shared" si="58"/>
        <v>#N/A</v>
      </c>
      <c r="X361" s="31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 t="shared" si="59"/>
        <v>#N/A</v>
      </c>
      <c r="AC361" s="3" t="e">
        <f t="shared" si="60"/>
        <v>#N/A</v>
      </c>
      <c r="AD361" s="62"/>
    </row>
    <row r="362" spans="1:30" ht="24.95" customHeight="1" x14ac:dyDescent="0.2">
      <c r="A362" s="55" t="str">
        <f t="shared" si="52"/>
        <v>||||||0</v>
      </c>
      <c r="B362" s="55" t="str">
        <f t="shared" si="53"/>
        <v>||||0</v>
      </c>
      <c r="C362" s="61" t="str">
        <f t="shared" si="54"/>
        <v>|0</v>
      </c>
      <c r="D362" s="31"/>
      <c r="E362" s="31"/>
      <c r="F362" s="75" t="str">
        <f t="shared" si="55"/>
        <v>/</v>
      </c>
      <c r="G362" s="31"/>
      <c r="H362" s="31"/>
      <c r="I362" s="75" t="str">
        <f t="shared" si="56"/>
        <v>.</v>
      </c>
      <c r="J362" s="31"/>
      <c r="K362" s="31"/>
      <c r="L362" s="31"/>
      <c r="M362" s="32"/>
      <c r="N362" s="31"/>
      <c r="O362" s="32"/>
      <c r="P362" s="18"/>
      <c r="Q362" s="31"/>
      <c r="R362" s="33"/>
      <c r="S362" s="33"/>
      <c r="T362" s="33"/>
      <c r="U362" s="72">
        <f t="shared" si="57"/>
        <v>0</v>
      </c>
      <c r="V362" s="18" t="e">
        <f>IF(X362&lt;&gt;"Liquidação Cancelada",VLOOKUP(B362,'BASE DE DADOS OPS'!$B$4:$P$9650,10,FALSE),"Liquidação Cancelada")</f>
        <v>#N/A</v>
      </c>
      <c r="W362" s="35" t="e">
        <f t="shared" si="58"/>
        <v>#N/A</v>
      </c>
      <c r="X362" s="31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 t="shared" si="59"/>
        <v>#N/A</v>
      </c>
      <c r="AC362" s="3" t="e">
        <f t="shared" si="60"/>
        <v>#N/A</v>
      </c>
      <c r="AD362" s="62"/>
    </row>
    <row r="363" spans="1:30" ht="24.95" customHeight="1" x14ac:dyDescent="0.2">
      <c r="A363" s="55" t="str">
        <f t="shared" si="52"/>
        <v>||||||0</v>
      </c>
      <c r="B363" s="55" t="str">
        <f t="shared" si="53"/>
        <v>||||0</v>
      </c>
      <c r="C363" s="61" t="str">
        <f t="shared" si="54"/>
        <v>|0</v>
      </c>
      <c r="D363" s="31"/>
      <c r="E363" s="31"/>
      <c r="F363" s="75" t="str">
        <f t="shared" si="55"/>
        <v>/</v>
      </c>
      <c r="G363" s="31"/>
      <c r="H363" s="31"/>
      <c r="I363" s="75" t="str">
        <f t="shared" si="56"/>
        <v>.</v>
      </c>
      <c r="J363" s="31"/>
      <c r="K363" s="31"/>
      <c r="L363" s="31"/>
      <c r="M363" s="32"/>
      <c r="N363" s="31"/>
      <c r="O363" s="32"/>
      <c r="P363" s="18"/>
      <c r="Q363" s="31"/>
      <c r="R363" s="33"/>
      <c r="S363" s="33"/>
      <c r="T363" s="33"/>
      <c r="U363" s="72">
        <f t="shared" si="57"/>
        <v>0</v>
      </c>
      <c r="V363" s="18" t="e">
        <f>IF(X363&lt;&gt;"Liquidação Cancelada",VLOOKUP(B363,'BASE DE DADOS OPS'!$B$4:$P$9650,10,FALSE),"Liquidação Cancelada")</f>
        <v>#N/A</v>
      </c>
      <c r="W363" s="35" t="e">
        <f t="shared" si="58"/>
        <v>#N/A</v>
      </c>
      <c r="X363" s="31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 t="shared" si="59"/>
        <v>#N/A</v>
      </c>
      <c r="AC363" s="3" t="e">
        <f t="shared" si="60"/>
        <v>#N/A</v>
      </c>
      <c r="AD363" s="62"/>
    </row>
    <row r="364" spans="1:30" ht="24.95" customHeight="1" x14ac:dyDescent="0.2">
      <c r="A364" s="55" t="str">
        <f t="shared" si="52"/>
        <v>||||||0</v>
      </c>
      <c r="B364" s="55" t="str">
        <f t="shared" si="53"/>
        <v>||||0</v>
      </c>
      <c r="C364" s="61" t="str">
        <f t="shared" si="54"/>
        <v>|0</v>
      </c>
      <c r="D364" s="31"/>
      <c r="E364" s="31"/>
      <c r="F364" s="75" t="str">
        <f t="shared" si="55"/>
        <v>/</v>
      </c>
      <c r="G364" s="31"/>
      <c r="H364" s="31"/>
      <c r="I364" s="75" t="str">
        <f t="shared" si="56"/>
        <v>.</v>
      </c>
      <c r="J364" s="31"/>
      <c r="K364" s="31"/>
      <c r="L364" s="31"/>
      <c r="M364" s="32"/>
      <c r="N364" s="31"/>
      <c r="O364" s="32"/>
      <c r="P364" s="18"/>
      <c r="Q364" s="31"/>
      <c r="R364" s="33"/>
      <c r="S364" s="33"/>
      <c r="T364" s="33"/>
      <c r="U364" s="72">
        <f t="shared" si="57"/>
        <v>0</v>
      </c>
      <c r="V364" s="18" t="e">
        <f>IF(X364&lt;&gt;"Liquidação Cancelada",VLOOKUP(B364,'BASE DE DADOS OPS'!$B$4:$P$9650,10,FALSE),"Liquidação Cancelada")</f>
        <v>#N/A</v>
      </c>
      <c r="W364" s="35" t="e">
        <f t="shared" si="58"/>
        <v>#N/A</v>
      </c>
      <c r="X364" s="31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 t="shared" si="59"/>
        <v>#N/A</v>
      </c>
      <c r="AC364" s="3" t="e">
        <f t="shared" si="60"/>
        <v>#N/A</v>
      </c>
      <c r="AD364" s="62"/>
    </row>
    <row r="365" spans="1:30" ht="24.95" customHeight="1" x14ac:dyDescent="0.2">
      <c r="A365" s="55" t="str">
        <f t="shared" si="52"/>
        <v>||||||0</v>
      </c>
      <c r="B365" s="55" t="str">
        <f t="shared" si="53"/>
        <v>||||0</v>
      </c>
      <c r="C365" s="61" t="str">
        <f t="shared" si="54"/>
        <v>|0</v>
      </c>
      <c r="D365" s="31"/>
      <c r="E365" s="31"/>
      <c r="F365" s="75" t="str">
        <f t="shared" si="55"/>
        <v>/</v>
      </c>
      <c r="G365" s="31"/>
      <c r="H365" s="31"/>
      <c r="I365" s="75" t="str">
        <f t="shared" si="56"/>
        <v>.</v>
      </c>
      <c r="J365" s="31"/>
      <c r="K365" s="31"/>
      <c r="L365" s="31"/>
      <c r="M365" s="32"/>
      <c r="N365" s="31"/>
      <c r="O365" s="32"/>
      <c r="P365" s="18"/>
      <c r="Q365" s="31"/>
      <c r="R365" s="33"/>
      <c r="S365" s="33"/>
      <c r="T365" s="33"/>
      <c r="U365" s="72">
        <f t="shared" si="57"/>
        <v>0</v>
      </c>
      <c r="V365" s="18" t="e">
        <f>IF(X365&lt;&gt;"Liquidação Cancelada",VLOOKUP(B365,'BASE DE DADOS OPS'!$B$4:$P$9650,10,FALSE),"Liquidação Cancelada")</f>
        <v>#N/A</v>
      </c>
      <c r="W365" s="35" t="e">
        <f t="shared" si="58"/>
        <v>#N/A</v>
      </c>
      <c r="X365" s="31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 t="shared" si="59"/>
        <v>#N/A</v>
      </c>
      <c r="AC365" s="3" t="e">
        <f t="shared" si="60"/>
        <v>#N/A</v>
      </c>
      <c r="AD365" s="62"/>
    </row>
    <row r="366" spans="1:30" ht="24.95" customHeight="1" x14ac:dyDescent="0.2">
      <c r="A366" s="55" t="str">
        <f t="shared" si="52"/>
        <v>||||||0</v>
      </c>
      <c r="B366" s="55" t="str">
        <f t="shared" si="53"/>
        <v>||||0</v>
      </c>
      <c r="C366" s="61" t="str">
        <f t="shared" si="54"/>
        <v>|0</v>
      </c>
      <c r="D366" s="31"/>
      <c r="E366" s="31"/>
      <c r="F366" s="75" t="str">
        <f t="shared" si="55"/>
        <v>/</v>
      </c>
      <c r="G366" s="31"/>
      <c r="H366" s="31"/>
      <c r="I366" s="75" t="str">
        <f t="shared" si="56"/>
        <v>.</v>
      </c>
      <c r="J366" s="31"/>
      <c r="K366" s="31"/>
      <c r="L366" s="31"/>
      <c r="M366" s="32"/>
      <c r="N366" s="31"/>
      <c r="O366" s="32"/>
      <c r="P366" s="18"/>
      <c r="Q366" s="31"/>
      <c r="R366" s="33"/>
      <c r="S366" s="33"/>
      <c r="T366" s="33"/>
      <c r="U366" s="72">
        <f t="shared" si="57"/>
        <v>0</v>
      </c>
      <c r="V366" s="18" t="e">
        <f>IF(X366&lt;&gt;"Liquidação Cancelada",VLOOKUP(B366,'BASE DE DADOS OPS'!$B$4:$P$9650,10,FALSE),"Liquidação Cancelada")</f>
        <v>#N/A</v>
      </c>
      <c r="W366" s="35" t="e">
        <f t="shared" si="58"/>
        <v>#N/A</v>
      </c>
      <c r="X366" s="31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 t="shared" si="59"/>
        <v>#N/A</v>
      </c>
      <c r="AC366" s="3" t="e">
        <f t="shared" si="60"/>
        <v>#N/A</v>
      </c>
      <c r="AD366" s="62"/>
    </row>
    <row r="367" spans="1:30" ht="24.95" customHeight="1" x14ac:dyDescent="0.2">
      <c r="A367" s="55" t="str">
        <f t="shared" si="52"/>
        <v>||||||0</v>
      </c>
      <c r="B367" s="55" t="str">
        <f t="shared" si="53"/>
        <v>||||0</v>
      </c>
      <c r="C367" s="61" t="str">
        <f t="shared" si="54"/>
        <v>|0</v>
      </c>
      <c r="D367" s="31"/>
      <c r="E367" s="31"/>
      <c r="F367" s="75" t="str">
        <f t="shared" si="55"/>
        <v>/</v>
      </c>
      <c r="G367" s="31"/>
      <c r="H367" s="31"/>
      <c r="I367" s="75" t="str">
        <f t="shared" si="56"/>
        <v>.</v>
      </c>
      <c r="J367" s="31"/>
      <c r="K367" s="31"/>
      <c r="L367" s="31"/>
      <c r="M367" s="32"/>
      <c r="N367" s="31"/>
      <c r="O367" s="32"/>
      <c r="P367" s="18"/>
      <c r="Q367" s="31"/>
      <c r="R367" s="33"/>
      <c r="S367" s="33"/>
      <c r="T367" s="33"/>
      <c r="U367" s="72">
        <f t="shared" si="57"/>
        <v>0</v>
      </c>
      <c r="V367" s="18" t="e">
        <f>IF(X367&lt;&gt;"Liquidação Cancelada",VLOOKUP(B367,'BASE DE DADOS OPS'!$B$4:$P$9650,10,FALSE),"Liquidação Cancelada")</f>
        <v>#N/A</v>
      </c>
      <c r="W367" s="35" t="e">
        <f t="shared" si="58"/>
        <v>#N/A</v>
      </c>
      <c r="X367" s="31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 t="shared" si="59"/>
        <v>#N/A</v>
      </c>
      <c r="AC367" s="3" t="e">
        <f t="shared" si="60"/>
        <v>#N/A</v>
      </c>
      <c r="AD367" s="62"/>
    </row>
    <row r="368" spans="1:30" ht="24.95" customHeight="1" x14ac:dyDescent="0.2">
      <c r="A368" s="55" t="str">
        <f t="shared" si="52"/>
        <v>||||||0</v>
      </c>
      <c r="B368" s="55" t="str">
        <f t="shared" si="53"/>
        <v>||||0</v>
      </c>
      <c r="C368" s="61" t="str">
        <f t="shared" si="54"/>
        <v>|0</v>
      </c>
      <c r="D368" s="31"/>
      <c r="E368" s="31"/>
      <c r="F368" s="75" t="str">
        <f t="shared" si="55"/>
        <v>/</v>
      </c>
      <c r="G368" s="31"/>
      <c r="H368" s="31"/>
      <c r="I368" s="75" t="str">
        <f t="shared" si="56"/>
        <v>.</v>
      </c>
      <c r="J368" s="31"/>
      <c r="K368" s="31"/>
      <c r="L368" s="31"/>
      <c r="M368" s="32"/>
      <c r="N368" s="31"/>
      <c r="O368" s="32"/>
      <c r="P368" s="18"/>
      <c r="Q368" s="31"/>
      <c r="R368" s="33"/>
      <c r="S368" s="33"/>
      <c r="T368" s="33"/>
      <c r="U368" s="72">
        <f t="shared" si="57"/>
        <v>0</v>
      </c>
      <c r="V368" s="18" t="e">
        <f>IF(X368&lt;&gt;"Liquidação Cancelada",VLOOKUP(B368,'BASE DE DADOS OPS'!$B$4:$P$9650,10,FALSE),"Liquidação Cancelada")</f>
        <v>#N/A</v>
      </c>
      <c r="W368" s="35" t="e">
        <f t="shared" si="58"/>
        <v>#N/A</v>
      </c>
      <c r="X368" s="31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 t="shared" si="59"/>
        <v>#N/A</v>
      </c>
      <c r="AC368" s="3" t="e">
        <f t="shared" si="60"/>
        <v>#N/A</v>
      </c>
      <c r="AD368" s="62"/>
    </row>
    <row r="369" spans="1:30" ht="24.95" customHeight="1" x14ac:dyDescent="0.2">
      <c r="A369" s="55" t="str">
        <f t="shared" si="52"/>
        <v>||||||0</v>
      </c>
      <c r="B369" s="55" t="str">
        <f t="shared" si="53"/>
        <v>||||0</v>
      </c>
      <c r="C369" s="61" t="str">
        <f t="shared" si="54"/>
        <v>|0</v>
      </c>
      <c r="D369" s="31"/>
      <c r="E369" s="31"/>
      <c r="F369" s="75" t="str">
        <f t="shared" si="55"/>
        <v>/</v>
      </c>
      <c r="G369" s="31"/>
      <c r="H369" s="31"/>
      <c r="I369" s="75" t="str">
        <f t="shared" si="56"/>
        <v>.</v>
      </c>
      <c r="J369" s="31"/>
      <c r="K369" s="31"/>
      <c r="L369" s="31"/>
      <c r="M369" s="32"/>
      <c r="N369" s="31"/>
      <c r="O369" s="32"/>
      <c r="P369" s="18"/>
      <c r="Q369" s="31"/>
      <c r="R369" s="33"/>
      <c r="S369" s="33"/>
      <c r="T369" s="33"/>
      <c r="U369" s="72">
        <f t="shared" si="57"/>
        <v>0</v>
      </c>
      <c r="V369" s="18" t="e">
        <f>IF(X369&lt;&gt;"Liquidação Cancelada",VLOOKUP(B369,'BASE DE DADOS OPS'!$B$4:$P$9650,10,FALSE),"Liquidação Cancelada")</f>
        <v>#N/A</v>
      </c>
      <c r="W369" s="35" t="e">
        <f t="shared" si="58"/>
        <v>#N/A</v>
      </c>
      <c r="X369" s="31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 t="shared" si="59"/>
        <v>#N/A</v>
      </c>
      <c r="AC369" s="3" t="e">
        <f t="shared" si="60"/>
        <v>#N/A</v>
      </c>
      <c r="AD369" s="62"/>
    </row>
    <row r="370" spans="1:30" ht="24.95" customHeight="1" x14ac:dyDescent="0.2">
      <c r="A370" s="55" t="str">
        <f t="shared" si="52"/>
        <v>||||||0</v>
      </c>
      <c r="B370" s="55" t="str">
        <f t="shared" si="53"/>
        <v>||||0</v>
      </c>
      <c r="C370" s="61" t="str">
        <f t="shared" si="54"/>
        <v>|0</v>
      </c>
      <c r="D370" s="31"/>
      <c r="E370" s="31"/>
      <c r="F370" s="75" t="str">
        <f t="shared" si="55"/>
        <v>/</v>
      </c>
      <c r="G370" s="31"/>
      <c r="H370" s="31"/>
      <c r="I370" s="75" t="str">
        <f t="shared" si="56"/>
        <v>.</v>
      </c>
      <c r="J370" s="31"/>
      <c r="K370" s="31"/>
      <c r="L370" s="31"/>
      <c r="M370" s="32"/>
      <c r="N370" s="31"/>
      <c r="O370" s="32"/>
      <c r="P370" s="18"/>
      <c r="Q370" s="31"/>
      <c r="R370" s="33"/>
      <c r="S370" s="33"/>
      <c r="T370" s="33"/>
      <c r="U370" s="72">
        <f t="shared" si="57"/>
        <v>0</v>
      </c>
      <c r="V370" s="18" t="e">
        <f>IF(X370&lt;&gt;"Liquidação Cancelada",VLOOKUP(B370,'BASE DE DADOS OPS'!$B$4:$P$9650,10,FALSE),"Liquidação Cancelada")</f>
        <v>#N/A</v>
      </c>
      <c r="W370" s="35" t="e">
        <f t="shared" si="58"/>
        <v>#N/A</v>
      </c>
      <c r="X370" s="31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 t="shared" si="59"/>
        <v>#N/A</v>
      </c>
      <c r="AC370" s="3" t="e">
        <f t="shared" si="60"/>
        <v>#N/A</v>
      </c>
      <c r="AD370" s="62"/>
    </row>
    <row r="371" spans="1:30" ht="24.95" customHeight="1" x14ac:dyDescent="0.2">
      <c r="A371" s="55" t="str">
        <f t="shared" si="52"/>
        <v>||||||0</v>
      </c>
      <c r="B371" s="55" t="str">
        <f t="shared" si="53"/>
        <v>||||0</v>
      </c>
      <c r="C371" s="61" t="str">
        <f t="shared" si="54"/>
        <v>|0</v>
      </c>
      <c r="D371" s="31"/>
      <c r="E371" s="31"/>
      <c r="F371" s="75" t="str">
        <f t="shared" si="55"/>
        <v>/</v>
      </c>
      <c r="G371" s="31"/>
      <c r="H371" s="31"/>
      <c r="I371" s="75" t="str">
        <f t="shared" si="56"/>
        <v>.</v>
      </c>
      <c r="J371" s="31"/>
      <c r="K371" s="31"/>
      <c r="L371" s="31"/>
      <c r="M371" s="32"/>
      <c r="N371" s="31"/>
      <c r="O371" s="32"/>
      <c r="P371" s="18"/>
      <c r="Q371" s="31"/>
      <c r="R371" s="33"/>
      <c r="S371" s="33"/>
      <c r="T371" s="33"/>
      <c r="U371" s="72">
        <f t="shared" si="57"/>
        <v>0</v>
      </c>
      <c r="V371" s="18" t="e">
        <f>IF(X371&lt;&gt;"Liquidação Cancelada",VLOOKUP(B371,'BASE DE DADOS OPS'!$B$4:$P$9650,10,FALSE),"Liquidação Cancelada")</f>
        <v>#N/A</v>
      </c>
      <c r="W371" s="35" t="e">
        <f t="shared" si="58"/>
        <v>#N/A</v>
      </c>
      <c r="X371" s="31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 t="shared" si="59"/>
        <v>#N/A</v>
      </c>
      <c r="AC371" s="3" t="e">
        <f t="shared" si="60"/>
        <v>#N/A</v>
      </c>
      <c r="AD371" s="62"/>
    </row>
    <row r="372" spans="1:30" ht="24.95" customHeight="1" x14ac:dyDescent="0.2">
      <c r="A372" s="55" t="str">
        <f t="shared" si="52"/>
        <v>||||||0</v>
      </c>
      <c r="B372" s="55" t="str">
        <f t="shared" si="53"/>
        <v>||||0</v>
      </c>
      <c r="C372" s="61" t="str">
        <f t="shared" si="54"/>
        <v>|0</v>
      </c>
      <c r="D372" s="31"/>
      <c r="E372" s="31"/>
      <c r="F372" s="75" t="str">
        <f t="shared" si="55"/>
        <v>/</v>
      </c>
      <c r="G372" s="31"/>
      <c r="H372" s="31"/>
      <c r="I372" s="75" t="str">
        <f t="shared" si="56"/>
        <v>.</v>
      </c>
      <c r="J372" s="31"/>
      <c r="K372" s="31"/>
      <c r="L372" s="31"/>
      <c r="M372" s="32"/>
      <c r="N372" s="31"/>
      <c r="O372" s="32"/>
      <c r="P372" s="18"/>
      <c r="Q372" s="31"/>
      <c r="R372" s="33"/>
      <c r="S372" s="33"/>
      <c r="T372" s="33"/>
      <c r="U372" s="72">
        <f t="shared" si="57"/>
        <v>0</v>
      </c>
      <c r="V372" s="18" t="e">
        <f>IF(X372&lt;&gt;"Liquidação Cancelada",VLOOKUP(B372,'BASE DE DADOS OPS'!$B$4:$P$9650,10,FALSE),"Liquidação Cancelada")</f>
        <v>#N/A</v>
      </c>
      <c r="W372" s="35" t="e">
        <f t="shared" si="58"/>
        <v>#N/A</v>
      </c>
      <c r="X372" s="31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 t="shared" si="59"/>
        <v>#N/A</v>
      </c>
      <c r="AC372" s="3" t="e">
        <f t="shared" si="60"/>
        <v>#N/A</v>
      </c>
      <c r="AD372" s="62"/>
    </row>
    <row r="373" spans="1:30" ht="24.95" customHeight="1" x14ac:dyDescent="0.2">
      <c r="A373" s="55" t="str">
        <f t="shared" si="52"/>
        <v>||||||0</v>
      </c>
      <c r="B373" s="55" t="str">
        <f t="shared" si="53"/>
        <v>||||0</v>
      </c>
      <c r="C373" s="61" t="str">
        <f t="shared" si="54"/>
        <v>|0</v>
      </c>
      <c r="D373" s="31"/>
      <c r="E373" s="31"/>
      <c r="F373" s="75" t="str">
        <f t="shared" si="55"/>
        <v>/</v>
      </c>
      <c r="G373" s="31"/>
      <c r="H373" s="31"/>
      <c r="I373" s="75" t="str">
        <f t="shared" si="56"/>
        <v>.</v>
      </c>
      <c r="J373" s="31"/>
      <c r="K373" s="31"/>
      <c r="L373" s="31"/>
      <c r="M373" s="32"/>
      <c r="N373" s="31"/>
      <c r="O373" s="32"/>
      <c r="P373" s="18"/>
      <c r="Q373" s="31"/>
      <c r="R373" s="33"/>
      <c r="S373" s="33"/>
      <c r="T373" s="33"/>
      <c r="U373" s="72">
        <f t="shared" si="57"/>
        <v>0</v>
      </c>
      <c r="V373" s="18" t="e">
        <f>IF(X373&lt;&gt;"Liquidação Cancelada",VLOOKUP(B373,'BASE DE DADOS OPS'!$B$4:$P$9650,10,FALSE),"Liquidação Cancelada")</f>
        <v>#N/A</v>
      </c>
      <c r="W373" s="35" t="e">
        <f t="shared" si="58"/>
        <v>#N/A</v>
      </c>
      <c r="X373" s="31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 t="shared" si="59"/>
        <v>#N/A</v>
      </c>
      <c r="AC373" s="3" t="e">
        <f t="shared" si="60"/>
        <v>#N/A</v>
      </c>
      <c r="AD373" s="62"/>
    </row>
    <row r="374" spans="1:30" ht="24.95" customHeight="1" x14ac:dyDescent="0.2">
      <c r="A374" s="55" t="str">
        <f t="shared" si="52"/>
        <v>||||||0</v>
      </c>
      <c r="B374" s="55" t="str">
        <f t="shared" si="53"/>
        <v>||||0</v>
      </c>
      <c r="C374" s="61" t="str">
        <f t="shared" si="54"/>
        <v>|0</v>
      </c>
      <c r="D374" s="31"/>
      <c r="E374" s="31"/>
      <c r="F374" s="75" t="str">
        <f t="shared" si="55"/>
        <v>/</v>
      </c>
      <c r="G374" s="31"/>
      <c r="H374" s="31"/>
      <c r="I374" s="75" t="str">
        <f t="shared" si="56"/>
        <v>.</v>
      </c>
      <c r="J374" s="31"/>
      <c r="K374" s="31"/>
      <c r="L374" s="31"/>
      <c r="M374" s="32"/>
      <c r="N374" s="31"/>
      <c r="O374" s="32"/>
      <c r="P374" s="18"/>
      <c r="Q374" s="31"/>
      <c r="R374" s="33"/>
      <c r="S374" s="33"/>
      <c r="T374" s="33"/>
      <c r="U374" s="72">
        <f t="shared" si="57"/>
        <v>0</v>
      </c>
      <c r="V374" s="18" t="e">
        <f>IF(X374&lt;&gt;"Liquidação Cancelada",VLOOKUP(B374,'BASE DE DADOS OPS'!$B$4:$P$9650,10,FALSE),"Liquidação Cancelada")</f>
        <v>#N/A</v>
      </c>
      <c r="W374" s="35" t="e">
        <f t="shared" si="58"/>
        <v>#N/A</v>
      </c>
      <c r="X374" s="31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 t="shared" si="59"/>
        <v>#N/A</v>
      </c>
      <c r="AC374" s="3" t="e">
        <f t="shared" si="60"/>
        <v>#N/A</v>
      </c>
      <c r="AD374" s="62"/>
    </row>
    <row r="375" spans="1:30" ht="24.95" customHeight="1" x14ac:dyDescent="0.2">
      <c r="A375" s="55" t="str">
        <f t="shared" si="52"/>
        <v>||||||0</v>
      </c>
      <c r="B375" s="55" t="str">
        <f t="shared" si="53"/>
        <v>||||0</v>
      </c>
      <c r="C375" s="61" t="str">
        <f t="shared" si="54"/>
        <v>|0</v>
      </c>
      <c r="D375" s="31"/>
      <c r="E375" s="31"/>
      <c r="F375" s="75" t="str">
        <f t="shared" si="55"/>
        <v>/</v>
      </c>
      <c r="G375" s="31"/>
      <c r="H375" s="31"/>
      <c r="I375" s="75" t="str">
        <f t="shared" si="56"/>
        <v>.</v>
      </c>
      <c r="J375" s="31"/>
      <c r="K375" s="31"/>
      <c r="L375" s="31"/>
      <c r="M375" s="32"/>
      <c r="N375" s="31"/>
      <c r="O375" s="32"/>
      <c r="P375" s="18"/>
      <c r="Q375" s="31"/>
      <c r="R375" s="33"/>
      <c r="S375" s="33"/>
      <c r="T375" s="33"/>
      <c r="U375" s="72">
        <f t="shared" si="57"/>
        <v>0</v>
      </c>
      <c r="V375" s="18" t="e">
        <f>IF(X375&lt;&gt;"Liquidação Cancelada",VLOOKUP(B375,'BASE DE DADOS OPS'!$B$4:$P$9650,10,FALSE),"Liquidação Cancelada")</f>
        <v>#N/A</v>
      </c>
      <c r="W375" s="35" t="e">
        <f t="shared" si="58"/>
        <v>#N/A</v>
      </c>
      <c r="X375" s="31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 t="shared" si="59"/>
        <v>#N/A</v>
      </c>
      <c r="AC375" s="3" t="e">
        <f t="shared" si="60"/>
        <v>#N/A</v>
      </c>
      <c r="AD375" s="62"/>
    </row>
    <row r="376" spans="1:30" ht="24.95" customHeight="1" x14ac:dyDescent="0.2">
      <c r="A376" s="55" t="str">
        <f t="shared" si="52"/>
        <v>||||||0</v>
      </c>
      <c r="B376" s="55" t="str">
        <f t="shared" si="53"/>
        <v>||||0</v>
      </c>
      <c r="C376" s="61" t="str">
        <f t="shared" si="54"/>
        <v>|0</v>
      </c>
      <c r="D376" s="31"/>
      <c r="E376" s="31"/>
      <c r="F376" s="75" t="str">
        <f t="shared" si="55"/>
        <v>/</v>
      </c>
      <c r="G376" s="31"/>
      <c r="H376" s="31"/>
      <c r="I376" s="75" t="str">
        <f t="shared" si="56"/>
        <v>.</v>
      </c>
      <c r="J376" s="31"/>
      <c r="K376" s="31"/>
      <c r="L376" s="31"/>
      <c r="M376" s="32"/>
      <c r="N376" s="31"/>
      <c r="O376" s="32"/>
      <c r="P376" s="18"/>
      <c r="Q376" s="31"/>
      <c r="R376" s="33"/>
      <c r="S376" s="33"/>
      <c r="T376" s="33"/>
      <c r="U376" s="72">
        <f t="shared" si="57"/>
        <v>0</v>
      </c>
      <c r="V376" s="18" t="e">
        <f>IF(X376&lt;&gt;"Liquidação Cancelada",VLOOKUP(B376,'BASE DE DADOS OPS'!$B$4:$P$9650,10,FALSE),"Liquidação Cancelada")</f>
        <v>#N/A</v>
      </c>
      <c r="W376" s="35" t="e">
        <f t="shared" si="58"/>
        <v>#N/A</v>
      </c>
      <c r="X376" s="31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 t="shared" si="59"/>
        <v>#N/A</v>
      </c>
      <c r="AC376" s="3" t="e">
        <f t="shared" si="60"/>
        <v>#N/A</v>
      </c>
      <c r="AD376" s="62"/>
    </row>
    <row r="377" spans="1:30" ht="24.95" customHeight="1" x14ac:dyDescent="0.2">
      <c r="A377" s="55" t="str">
        <f t="shared" si="52"/>
        <v>||||||0</v>
      </c>
      <c r="B377" s="55" t="str">
        <f t="shared" si="53"/>
        <v>||||0</v>
      </c>
      <c r="C377" s="61" t="str">
        <f t="shared" si="54"/>
        <v>|0</v>
      </c>
      <c r="D377" s="31"/>
      <c r="E377" s="31"/>
      <c r="F377" s="75" t="str">
        <f t="shared" si="55"/>
        <v>/</v>
      </c>
      <c r="G377" s="31"/>
      <c r="H377" s="31"/>
      <c r="I377" s="75" t="str">
        <f t="shared" si="56"/>
        <v>.</v>
      </c>
      <c r="J377" s="31"/>
      <c r="K377" s="31"/>
      <c r="L377" s="31"/>
      <c r="M377" s="32"/>
      <c r="N377" s="31"/>
      <c r="O377" s="32"/>
      <c r="P377" s="18"/>
      <c r="Q377" s="31"/>
      <c r="R377" s="33"/>
      <c r="S377" s="33"/>
      <c r="T377" s="33"/>
      <c r="U377" s="72">
        <f t="shared" si="57"/>
        <v>0</v>
      </c>
      <c r="V377" s="18" t="e">
        <f>IF(X377&lt;&gt;"Liquidação Cancelada",VLOOKUP(B377,'BASE DE DADOS OPS'!$B$4:$P$9650,10,FALSE),"Liquidação Cancelada")</f>
        <v>#N/A</v>
      </c>
      <c r="W377" s="35" t="e">
        <f t="shared" si="58"/>
        <v>#N/A</v>
      </c>
      <c r="X377" s="31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 t="shared" si="59"/>
        <v>#N/A</v>
      </c>
      <c r="AC377" s="3" t="e">
        <f t="shared" si="60"/>
        <v>#N/A</v>
      </c>
      <c r="AD377" s="62"/>
    </row>
    <row r="378" spans="1:30" ht="24.95" customHeight="1" x14ac:dyDescent="0.2">
      <c r="A378" s="55" t="str">
        <f t="shared" si="52"/>
        <v>||||||0</v>
      </c>
      <c r="B378" s="55" t="str">
        <f t="shared" si="53"/>
        <v>||||0</v>
      </c>
      <c r="C378" s="61" t="str">
        <f t="shared" si="54"/>
        <v>|0</v>
      </c>
      <c r="D378" s="31"/>
      <c r="E378" s="31"/>
      <c r="F378" s="75" t="str">
        <f t="shared" si="55"/>
        <v>/</v>
      </c>
      <c r="G378" s="31"/>
      <c r="H378" s="31"/>
      <c r="I378" s="75" t="str">
        <f t="shared" si="56"/>
        <v>.</v>
      </c>
      <c r="J378" s="31"/>
      <c r="K378" s="31"/>
      <c r="L378" s="31"/>
      <c r="M378" s="32"/>
      <c r="N378" s="31"/>
      <c r="O378" s="32"/>
      <c r="P378" s="18"/>
      <c r="Q378" s="31"/>
      <c r="R378" s="33"/>
      <c r="S378" s="33"/>
      <c r="T378" s="33"/>
      <c r="U378" s="72">
        <f t="shared" si="57"/>
        <v>0</v>
      </c>
      <c r="V378" s="18" t="e">
        <f>IF(X378&lt;&gt;"Liquidação Cancelada",VLOOKUP(B378,'BASE DE DADOS OPS'!$B$4:$P$9650,10,FALSE),"Liquidação Cancelada")</f>
        <v>#N/A</v>
      </c>
      <c r="W378" s="35" t="e">
        <f t="shared" si="58"/>
        <v>#N/A</v>
      </c>
      <c r="X378" s="31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 t="shared" si="59"/>
        <v>#N/A</v>
      </c>
      <c r="AC378" s="3" t="e">
        <f t="shared" si="60"/>
        <v>#N/A</v>
      </c>
      <c r="AD378" s="62"/>
    </row>
    <row r="379" spans="1:30" ht="24.95" customHeight="1" x14ac:dyDescent="0.2">
      <c r="A379" s="55" t="str">
        <f t="shared" si="52"/>
        <v>||||||0</v>
      </c>
      <c r="B379" s="55" t="str">
        <f t="shared" si="53"/>
        <v>||||0</v>
      </c>
      <c r="C379" s="61" t="str">
        <f t="shared" si="54"/>
        <v>|0</v>
      </c>
      <c r="D379" s="31"/>
      <c r="E379" s="31"/>
      <c r="F379" s="75" t="str">
        <f t="shared" si="55"/>
        <v>/</v>
      </c>
      <c r="G379" s="31"/>
      <c r="H379" s="31"/>
      <c r="I379" s="75" t="str">
        <f t="shared" si="56"/>
        <v>.</v>
      </c>
      <c r="J379" s="31"/>
      <c r="K379" s="31"/>
      <c r="L379" s="31"/>
      <c r="M379" s="32"/>
      <c r="N379" s="31"/>
      <c r="O379" s="32"/>
      <c r="P379" s="18"/>
      <c r="Q379" s="31"/>
      <c r="R379" s="33"/>
      <c r="S379" s="33"/>
      <c r="T379" s="33"/>
      <c r="U379" s="72">
        <f t="shared" si="57"/>
        <v>0</v>
      </c>
      <c r="V379" s="18" t="e">
        <f>IF(X379&lt;&gt;"Liquidação Cancelada",VLOOKUP(B379,'BASE DE DADOS OPS'!$B$4:$P$9650,10,FALSE),"Liquidação Cancelada")</f>
        <v>#N/A</v>
      </c>
      <c r="W379" s="35" t="e">
        <f t="shared" si="58"/>
        <v>#N/A</v>
      </c>
      <c r="X379" s="31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 t="shared" si="59"/>
        <v>#N/A</v>
      </c>
      <c r="AC379" s="3" t="e">
        <f t="shared" si="60"/>
        <v>#N/A</v>
      </c>
      <c r="AD379" s="62"/>
    </row>
    <row r="380" spans="1:30" ht="24.95" customHeight="1" x14ac:dyDescent="0.2">
      <c r="A380" s="55" t="str">
        <f t="shared" si="52"/>
        <v>||||||0</v>
      </c>
      <c r="B380" s="55" t="str">
        <f t="shared" si="53"/>
        <v>||||0</v>
      </c>
      <c r="C380" s="61" t="str">
        <f t="shared" si="54"/>
        <v>|0</v>
      </c>
      <c r="D380" s="31"/>
      <c r="E380" s="31"/>
      <c r="F380" s="75" t="str">
        <f t="shared" si="55"/>
        <v>/</v>
      </c>
      <c r="G380" s="31"/>
      <c r="H380" s="31"/>
      <c r="I380" s="75" t="str">
        <f t="shared" si="56"/>
        <v>.</v>
      </c>
      <c r="J380" s="31"/>
      <c r="K380" s="31"/>
      <c r="L380" s="31"/>
      <c r="M380" s="32"/>
      <c r="N380" s="31"/>
      <c r="O380" s="32"/>
      <c r="P380" s="18"/>
      <c r="Q380" s="31"/>
      <c r="R380" s="33"/>
      <c r="S380" s="33"/>
      <c r="T380" s="33"/>
      <c r="U380" s="72">
        <f t="shared" si="57"/>
        <v>0</v>
      </c>
      <c r="V380" s="18" t="e">
        <f>IF(X380&lt;&gt;"Liquidação Cancelada",VLOOKUP(B380,'BASE DE DADOS OPS'!$B$4:$P$9650,10,FALSE),"Liquidação Cancelada")</f>
        <v>#N/A</v>
      </c>
      <c r="W380" s="35" t="e">
        <f t="shared" si="58"/>
        <v>#N/A</v>
      </c>
      <c r="X380" s="31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 t="shared" si="59"/>
        <v>#N/A</v>
      </c>
      <c r="AC380" s="3" t="e">
        <f t="shared" si="60"/>
        <v>#N/A</v>
      </c>
      <c r="AD380" s="62"/>
    </row>
    <row r="381" spans="1:30" ht="24.95" customHeight="1" x14ac:dyDescent="0.2">
      <c r="A381" s="55" t="str">
        <f t="shared" si="52"/>
        <v>||||||0</v>
      </c>
      <c r="B381" s="55" t="str">
        <f t="shared" si="53"/>
        <v>||||0</v>
      </c>
      <c r="C381" s="61" t="str">
        <f t="shared" si="54"/>
        <v>|0</v>
      </c>
      <c r="D381" s="31"/>
      <c r="E381" s="31"/>
      <c r="F381" s="75" t="str">
        <f t="shared" si="55"/>
        <v>/</v>
      </c>
      <c r="G381" s="31"/>
      <c r="H381" s="31"/>
      <c r="I381" s="75" t="str">
        <f t="shared" si="56"/>
        <v>.</v>
      </c>
      <c r="J381" s="31"/>
      <c r="K381" s="31"/>
      <c r="L381" s="31"/>
      <c r="M381" s="32"/>
      <c r="N381" s="31"/>
      <c r="O381" s="32"/>
      <c r="P381" s="18"/>
      <c r="Q381" s="31"/>
      <c r="R381" s="33"/>
      <c r="S381" s="33"/>
      <c r="T381" s="33"/>
      <c r="U381" s="72">
        <f t="shared" si="57"/>
        <v>0</v>
      </c>
      <c r="V381" s="18" t="e">
        <f>IF(X381&lt;&gt;"Liquidação Cancelada",VLOOKUP(B381,'BASE DE DADOS OPS'!$B$4:$P$9650,10,FALSE),"Liquidação Cancelada")</f>
        <v>#N/A</v>
      </c>
      <c r="W381" s="35" t="e">
        <f t="shared" si="58"/>
        <v>#N/A</v>
      </c>
      <c r="X381" s="31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 t="shared" si="59"/>
        <v>#N/A</v>
      </c>
      <c r="AC381" s="3" t="e">
        <f t="shared" si="60"/>
        <v>#N/A</v>
      </c>
      <c r="AD381" s="62"/>
    </row>
    <row r="382" spans="1:30" ht="24.95" customHeight="1" x14ac:dyDescent="0.2">
      <c r="A382" s="55" t="str">
        <f t="shared" si="52"/>
        <v>||||||0</v>
      </c>
      <c r="B382" s="55" t="str">
        <f t="shared" si="53"/>
        <v>||||0</v>
      </c>
      <c r="C382" s="61" t="str">
        <f t="shared" si="54"/>
        <v>|0</v>
      </c>
      <c r="D382" s="31"/>
      <c r="E382" s="31"/>
      <c r="F382" s="75" t="str">
        <f t="shared" si="55"/>
        <v>/</v>
      </c>
      <c r="G382" s="31"/>
      <c r="H382" s="31"/>
      <c r="I382" s="75" t="str">
        <f t="shared" si="56"/>
        <v>.</v>
      </c>
      <c r="J382" s="31"/>
      <c r="K382" s="31"/>
      <c r="L382" s="31"/>
      <c r="M382" s="32"/>
      <c r="N382" s="31"/>
      <c r="O382" s="32"/>
      <c r="P382" s="18"/>
      <c r="Q382" s="31"/>
      <c r="R382" s="33"/>
      <c r="S382" s="33"/>
      <c r="T382" s="33"/>
      <c r="U382" s="72">
        <f t="shared" si="57"/>
        <v>0</v>
      </c>
      <c r="V382" s="18" t="e">
        <f>IF(X382&lt;&gt;"Liquidação Cancelada",VLOOKUP(B382,'BASE DE DADOS OPS'!$B$4:$P$9650,10,FALSE),"Liquidação Cancelada")</f>
        <v>#N/A</v>
      </c>
      <c r="W382" s="35" t="e">
        <f t="shared" si="58"/>
        <v>#N/A</v>
      </c>
      <c r="X382" s="31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 t="shared" si="59"/>
        <v>#N/A</v>
      </c>
      <c r="AC382" s="3" t="e">
        <f t="shared" si="60"/>
        <v>#N/A</v>
      </c>
      <c r="AD382" s="62"/>
    </row>
    <row r="383" spans="1:30" ht="24.95" customHeight="1" x14ac:dyDescent="0.2">
      <c r="A383" s="55" t="str">
        <f t="shared" si="52"/>
        <v>||||||0</v>
      </c>
      <c r="B383" s="55" t="str">
        <f t="shared" si="53"/>
        <v>||||0</v>
      </c>
      <c r="C383" s="61" t="str">
        <f t="shared" si="54"/>
        <v>|0</v>
      </c>
      <c r="D383" s="31"/>
      <c r="E383" s="31"/>
      <c r="F383" s="75" t="str">
        <f t="shared" si="55"/>
        <v>/</v>
      </c>
      <c r="G383" s="31"/>
      <c r="H383" s="31"/>
      <c r="I383" s="75" t="str">
        <f t="shared" si="56"/>
        <v>.</v>
      </c>
      <c r="J383" s="31"/>
      <c r="K383" s="31"/>
      <c r="L383" s="31"/>
      <c r="M383" s="32"/>
      <c r="N383" s="31"/>
      <c r="O383" s="32"/>
      <c r="P383" s="18"/>
      <c r="Q383" s="31"/>
      <c r="R383" s="33"/>
      <c r="S383" s="33"/>
      <c r="T383" s="33"/>
      <c r="U383" s="72">
        <f t="shared" si="57"/>
        <v>0</v>
      </c>
      <c r="V383" s="18" t="e">
        <f>IF(X383&lt;&gt;"Liquidação Cancelada",VLOOKUP(B383,'BASE DE DADOS OPS'!$B$4:$P$9650,10,FALSE),"Liquidação Cancelada")</f>
        <v>#N/A</v>
      </c>
      <c r="W383" s="35" t="e">
        <f t="shared" si="58"/>
        <v>#N/A</v>
      </c>
      <c r="X383" s="31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 t="shared" si="59"/>
        <v>#N/A</v>
      </c>
      <c r="AC383" s="3" t="e">
        <f t="shared" si="60"/>
        <v>#N/A</v>
      </c>
      <c r="AD383" s="62"/>
    </row>
    <row r="384" spans="1:30" ht="24.95" customHeight="1" x14ac:dyDescent="0.2">
      <c r="A384" s="55" t="str">
        <f t="shared" si="52"/>
        <v>||||||0</v>
      </c>
      <c r="B384" s="55" t="str">
        <f t="shared" si="53"/>
        <v>||||0</v>
      </c>
      <c r="C384" s="61" t="str">
        <f t="shared" si="54"/>
        <v>|0</v>
      </c>
      <c r="D384" s="31"/>
      <c r="E384" s="31"/>
      <c r="F384" s="75" t="str">
        <f t="shared" si="55"/>
        <v>/</v>
      </c>
      <c r="G384" s="31"/>
      <c r="H384" s="31"/>
      <c r="I384" s="75" t="str">
        <f t="shared" si="56"/>
        <v>.</v>
      </c>
      <c r="J384" s="31"/>
      <c r="K384" s="31"/>
      <c r="L384" s="31"/>
      <c r="M384" s="32"/>
      <c r="N384" s="31"/>
      <c r="O384" s="32"/>
      <c r="P384" s="18"/>
      <c r="Q384" s="31"/>
      <c r="R384" s="33"/>
      <c r="S384" s="33"/>
      <c r="T384" s="33"/>
      <c r="U384" s="72">
        <f t="shared" si="57"/>
        <v>0</v>
      </c>
      <c r="V384" s="18" t="e">
        <f>IF(X384&lt;&gt;"Liquidação Cancelada",VLOOKUP(B384,'BASE DE DADOS OPS'!$B$4:$P$9650,10,FALSE),"Liquidação Cancelada")</f>
        <v>#N/A</v>
      </c>
      <c r="W384" s="35" t="e">
        <f t="shared" si="58"/>
        <v>#N/A</v>
      </c>
      <c r="X384" s="31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 t="shared" si="59"/>
        <v>#N/A</v>
      </c>
      <c r="AC384" s="3" t="e">
        <f t="shared" si="60"/>
        <v>#N/A</v>
      </c>
      <c r="AD384" s="62"/>
    </row>
    <row r="385" spans="1:30" ht="24.95" customHeight="1" x14ac:dyDescent="0.2">
      <c r="A385" s="55" t="str">
        <f t="shared" si="52"/>
        <v>||||||0</v>
      </c>
      <c r="B385" s="55" t="str">
        <f t="shared" si="53"/>
        <v>||||0</v>
      </c>
      <c r="C385" s="61" t="str">
        <f t="shared" si="54"/>
        <v>|0</v>
      </c>
      <c r="D385" s="31"/>
      <c r="E385" s="31"/>
      <c r="F385" s="75" t="str">
        <f t="shared" si="55"/>
        <v>/</v>
      </c>
      <c r="G385" s="31"/>
      <c r="H385" s="31"/>
      <c r="I385" s="75" t="str">
        <f t="shared" si="56"/>
        <v>.</v>
      </c>
      <c r="J385" s="31"/>
      <c r="K385" s="31"/>
      <c r="L385" s="31"/>
      <c r="M385" s="32"/>
      <c r="N385" s="31"/>
      <c r="O385" s="32"/>
      <c r="P385" s="18"/>
      <c r="Q385" s="31"/>
      <c r="R385" s="33"/>
      <c r="S385" s="33"/>
      <c r="T385" s="33"/>
      <c r="U385" s="72">
        <f t="shared" si="57"/>
        <v>0</v>
      </c>
      <c r="V385" s="18" t="e">
        <f>IF(X385&lt;&gt;"Liquidação Cancelada",VLOOKUP(B385,'BASE DE DADOS OPS'!$B$4:$P$9650,10,FALSE),"Liquidação Cancelada")</f>
        <v>#N/A</v>
      </c>
      <c r="W385" s="35" t="e">
        <f t="shared" si="58"/>
        <v>#N/A</v>
      </c>
      <c r="X385" s="31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 t="shared" si="59"/>
        <v>#N/A</v>
      </c>
      <c r="AC385" s="3" t="e">
        <f t="shared" si="60"/>
        <v>#N/A</v>
      </c>
      <c r="AD385" s="62"/>
    </row>
    <row r="386" spans="1:30" ht="24.95" customHeight="1" x14ac:dyDescent="0.2">
      <c r="A386" s="55" t="str">
        <f t="shared" si="52"/>
        <v>||||||0</v>
      </c>
      <c r="B386" s="55" t="str">
        <f t="shared" si="53"/>
        <v>||||0</v>
      </c>
      <c r="C386" s="61" t="str">
        <f t="shared" si="54"/>
        <v>|0</v>
      </c>
      <c r="D386" s="31"/>
      <c r="E386" s="31"/>
      <c r="F386" s="75" t="str">
        <f t="shared" si="55"/>
        <v>/</v>
      </c>
      <c r="G386" s="31"/>
      <c r="H386" s="31"/>
      <c r="I386" s="75" t="str">
        <f t="shared" si="56"/>
        <v>.</v>
      </c>
      <c r="J386" s="31"/>
      <c r="K386" s="31"/>
      <c r="L386" s="31"/>
      <c r="M386" s="32"/>
      <c r="N386" s="31"/>
      <c r="O386" s="32"/>
      <c r="P386" s="18"/>
      <c r="Q386" s="31"/>
      <c r="R386" s="33"/>
      <c r="S386" s="33"/>
      <c r="T386" s="33"/>
      <c r="U386" s="72">
        <f t="shared" si="57"/>
        <v>0</v>
      </c>
      <c r="V386" s="18" t="e">
        <f>IF(X386&lt;&gt;"Liquidação Cancelada",VLOOKUP(B386,'BASE DE DADOS OPS'!$B$4:$P$9650,10,FALSE),"Liquidação Cancelada")</f>
        <v>#N/A</v>
      </c>
      <c r="W386" s="35" t="e">
        <f t="shared" si="58"/>
        <v>#N/A</v>
      </c>
      <c r="X386" s="31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 t="shared" si="59"/>
        <v>#N/A</v>
      </c>
      <c r="AC386" s="3" t="e">
        <f t="shared" si="60"/>
        <v>#N/A</v>
      </c>
      <c r="AD386" s="62"/>
    </row>
    <row r="387" spans="1:30" ht="24.95" customHeight="1" x14ac:dyDescent="0.2">
      <c r="A387" s="55" t="str">
        <f t="shared" si="52"/>
        <v>||||||0</v>
      </c>
      <c r="B387" s="55" t="str">
        <f t="shared" si="53"/>
        <v>||||0</v>
      </c>
      <c r="C387" s="61" t="str">
        <f t="shared" si="54"/>
        <v>|0</v>
      </c>
      <c r="D387" s="31"/>
      <c r="E387" s="31"/>
      <c r="F387" s="75" t="str">
        <f t="shared" si="55"/>
        <v>/</v>
      </c>
      <c r="G387" s="31"/>
      <c r="H387" s="31"/>
      <c r="I387" s="75" t="str">
        <f t="shared" si="56"/>
        <v>.</v>
      </c>
      <c r="J387" s="31"/>
      <c r="K387" s="31"/>
      <c r="L387" s="31"/>
      <c r="M387" s="32"/>
      <c r="N387" s="31"/>
      <c r="O387" s="32"/>
      <c r="P387" s="18"/>
      <c r="Q387" s="31"/>
      <c r="R387" s="33"/>
      <c r="S387" s="33"/>
      <c r="T387" s="33"/>
      <c r="U387" s="72">
        <f t="shared" si="57"/>
        <v>0</v>
      </c>
      <c r="V387" s="18" t="e">
        <f>IF(X387&lt;&gt;"Liquidação Cancelada",VLOOKUP(B387,'BASE DE DADOS OPS'!$B$4:$P$9650,10,FALSE),"Liquidação Cancelada")</f>
        <v>#N/A</v>
      </c>
      <c r="W387" s="35" t="e">
        <f t="shared" si="58"/>
        <v>#N/A</v>
      </c>
      <c r="X387" s="31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 t="shared" si="59"/>
        <v>#N/A</v>
      </c>
      <c r="AC387" s="3" t="e">
        <f t="shared" si="60"/>
        <v>#N/A</v>
      </c>
      <c r="AD387" s="62"/>
    </row>
    <row r="388" spans="1:30" ht="24.95" customHeight="1" x14ac:dyDescent="0.2">
      <c r="A388" s="55" t="str">
        <f t="shared" si="52"/>
        <v>||||||0</v>
      </c>
      <c r="B388" s="55" t="str">
        <f t="shared" si="53"/>
        <v>||||0</v>
      </c>
      <c r="C388" s="61" t="str">
        <f t="shared" si="54"/>
        <v>|0</v>
      </c>
      <c r="D388" s="31"/>
      <c r="E388" s="31"/>
      <c r="F388" s="75" t="str">
        <f t="shared" si="55"/>
        <v>/</v>
      </c>
      <c r="G388" s="31"/>
      <c r="H388" s="31"/>
      <c r="I388" s="75" t="str">
        <f t="shared" si="56"/>
        <v>.</v>
      </c>
      <c r="J388" s="31"/>
      <c r="K388" s="31"/>
      <c r="L388" s="31"/>
      <c r="M388" s="32"/>
      <c r="N388" s="31"/>
      <c r="O388" s="32"/>
      <c r="P388" s="18"/>
      <c r="Q388" s="31"/>
      <c r="R388" s="33"/>
      <c r="S388" s="33"/>
      <c r="T388" s="33"/>
      <c r="U388" s="72">
        <f t="shared" si="57"/>
        <v>0</v>
      </c>
      <c r="V388" s="18" t="e">
        <f>IF(X388&lt;&gt;"Liquidação Cancelada",VLOOKUP(B388,'BASE DE DADOS OPS'!$B$4:$P$9650,10,FALSE),"Liquidação Cancelada")</f>
        <v>#N/A</v>
      </c>
      <c r="W388" s="35" t="e">
        <f t="shared" si="58"/>
        <v>#N/A</v>
      </c>
      <c r="X388" s="31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 t="shared" si="59"/>
        <v>#N/A</v>
      </c>
      <c r="AC388" s="3" t="e">
        <f t="shared" si="60"/>
        <v>#N/A</v>
      </c>
      <c r="AD388" s="62"/>
    </row>
    <row r="389" spans="1:30" ht="24.95" customHeight="1" x14ac:dyDescent="0.2">
      <c r="A389" s="55" t="str">
        <f t="shared" ref="A389:A452" si="61">D389&amp;"|"&amp;E389&amp;"|"&amp;G389&amp;"|"&amp;H389&amp;"|"&amp;L389&amp;"|"&amp;N389&amp;"|"&amp;U389</f>
        <v>||||||0</v>
      </c>
      <c r="B389" s="55" t="str">
        <f t="shared" ref="B389:B452" si="62">D389&amp;"|"&amp;E389&amp;"|"&amp;G389&amp;"|"&amp;H389&amp;"|"&amp;X389</f>
        <v>||||0</v>
      </c>
      <c r="C389" s="61" t="str">
        <f t="shared" ref="C389:C452" si="63">E389&amp;"|"&amp;X389</f>
        <v>|0</v>
      </c>
      <c r="D389" s="31"/>
      <c r="E389" s="31"/>
      <c r="F389" s="75" t="str">
        <f t="shared" ref="F389:F452" si="64">G389&amp;"/"&amp;H389</f>
        <v>/</v>
      </c>
      <c r="G389" s="31"/>
      <c r="H389" s="31"/>
      <c r="I389" s="75" t="str">
        <f t="shared" ref="I389:I452" si="65">J389&amp;"."&amp;K389</f>
        <v>.</v>
      </c>
      <c r="J389" s="31"/>
      <c r="K389" s="31"/>
      <c r="L389" s="31"/>
      <c r="M389" s="32"/>
      <c r="N389" s="31"/>
      <c r="O389" s="32"/>
      <c r="P389" s="18"/>
      <c r="Q389" s="31"/>
      <c r="R389" s="33"/>
      <c r="S389" s="33"/>
      <c r="T389" s="33"/>
      <c r="U389" s="72">
        <f t="shared" ref="U389:U452" si="66">R389-S389-T389</f>
        <v>0</v>
      </c>
      <c r="V389" s="18" t="e">
        <f>IF(X389&lt;&gt;"Liquidação Cancelada",VLOOKUP(B389,'BASE DE DADOS OPS'!$B$4:$P$9650,10,FALSE),"Liquidação Cancelada")</f>
        <v>#N/A</v>
      </c>
      <c r="W389" s="35" t="e">
        <f t="shared" ref="W389:W452" si="67">IF(X389&lt;&gt;"Liquidação Cancelada",IF(ISBLANK(V389),"AGUARDANDO PAGAMENTO",NETWORKDAYS(P389,V389)-1),"Liquidação Cancelada")</f>
        <v>#N/A</v>
      </c>
      <c r="X389" s="31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 t="shared" ref="AB389:AB452" si="68">IF(X389&lt;&gt;"Liquidação Cancelada",Y389-Z389,"Liquidação Cancelada")</f>
        <v>#N/A</v>
      </c>
      <c r="AC389" s="3" t="e">
        <f t="shared" ref="AC389:AC452" si="69">IF(X389&lt;&gt;"Liquidação Cancelada",(AA389-AB389)+(U389-Z389-AB389),"Liquidação Cancelada")</f>
        <v>#N/A</v>
      </c>
      <c r="AD389" s="62"/>
    </row>
    <row r="390" spans="1:30" ht="24.95" customHeight="1" x14ac:dyDescent="0.2">
      <c r="A390" s="55" t="str">
        <f t="shared" si="61"/>
        <v>||||||0</v>
      </c>
      <c r="B390" s="55" t="str">
        <f t="shared" si="62"/>
        <v>||||0</v>
      </c>
      <c r="C390" s="61" t="str">
        <f t="shared" si="63"/>
        <v>|0</v>
      </c>
      <c r="D390" s="31"/>
      <c r="E390" s="31"/>
      <c r="F390" s="75" t="str">
        <f t="shared" si="64"/>
        <v>/</v>
      </c>
      <c r="G390" s="31"/>
      <c r="H390" s="31"/>
      <c r="I390" s="75" t="str">
        <f t="shared" si="65"/>
        <v>.</v>
      </c>
      <c r="J390" s="31"/>
      <c r="K390" s="31"/>
      <c r="L390" s="31"/>
      <c r="M390" s="32"/>
      <c r="N390" s="31"/>
      <c r="O390" s="32"/>
      <c r="P390" s="18"/>
      <c r="Q390" s="31"/>
      <c r="R390" s="33"/>
      <c r="S390" s="33"/>
      <c r="T390" s="33"/>
      <c r="U390" s="72">
        <f t="shared" si="66"/>
        <v>0</v>
      </c>
      <c r="V390" s="18" t="e">
        <f>IF(X390&lt;&gt;"Liquidação Cancelada",VLOOKUP(B390,'BASE DE DADOS OPS'!$B$4:$P$9650,10,FALSE),"Liquidação Cancelada")</f>
        <v>#N/A</v>
      </c>
      <c r="W390" s="35" t="e">
        <f t="shared" si="67"/>
        <v>#N/A</v>
      </c>
      <c r="X390" s="31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 t="shared" si="68"/>
        <v>#N/A</v>
      </c>
      <c r="AC390" s="3" t="e">
        <f t="shared" si="69"/>
        <v>#N/A</v>
      </c>
      <c r="AD390" s="62"/>
    </row>
    <row r="391" spans="1:30" ht="24.95" customHeight="1" x14ac:dyDescent="0.2">
      <c r="A391" s="55" t="str">
        <f t="shared" si="61"/>
        <v>||||||0</v>
      </c>
      <c r="B391" s="55" t="str">
        <f t="shared" si="62"/>
        <v>||||0</v>
      </c>
      <c r="C391" s="61" t="str">
        <f t="shared" si="63"/>
        <v>|0</v>
      </c>
      <c r="D391" s="31"/>
      <c r="E391" s="31"/>
      <c r="F391" s="75" t="str">
        <f t="shared" si="64"/>
        <v>/</v>
      </c>
      <c r="G391" s="31"/>
      <c r="H391" s="31"/>
      <c r="I391" s="75" t="str">
        <f t="shared" si="65"/>
        <v>.</v>
      </c>
      <c r="J391" s="31"/>
      <c r="K391" s="31"/>
      <c r="L391" s="31"/>
      <c r="M391" s="32"/>
      <c r="N391" s="31"/>
      <c r="O391" s="32"/>
      <c r="P391" s="18"/>
      <c r="Q391" s="31"/>
      <c r="R391" s="33"/>
      <c r="S391" s="33"/>
      <c r="T391" s="33"/>
      <c r="U391" s="72">
        <f t="shared" si="66"/>
        <v>0</v>
      </c>
      <c r="V391" s="18" t="e">
        <f>IF(X391&lt;&gt;"Liquidação Cancelada",VLOOKUP(B391,'BASE DE DADOS OPS'!$B$4:$P$9650,10,FALSE),"Liquidação Cancelada")</f>
        <v>#N/A</v>
      </c>
      <c r="W391" s="35" t="e">
        <f t="shared" si="67"/>
        <v>#N/A</v>
      </c>
      <c r="X391" s="31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 t="shared" si="68"/>
        <v>#N/A</v>
      </c>
      <c r="AC391" s="3" t="e">
        <f t="shared" si="69"/>
        <v>#N/A</v>
      </c>
      <c r="AD391" s="62"/>
    </row>
    <row r="392" spans="1:30" ht="24.95" customHeight="1" x14ac:dyDescent="0.2">
      <c r="A392" s="55" t="str">
        <f t="shared" si="61"/>
        <v>||||||0</v>
      </c>
      <c r="B392" s="55" t="str">
        <f t="shared" si="62"/>
        <v>||||0</v>
      </c>
      <c r="C392" s="61" t="str">
        <f t="shared" si="63"/>
        <v>|0</v>
      </c>
      <c r="D392" s="31"/>
      <c r="E392" s="31"/>
      <c r="F392" s="75" t="str">
        <f t="shared" si="64"/>
        <v>/</v>
      </c>
      <c r="G392" s="31"/>
      <c r="H392" s="31"/>
      <c r="I392" s="75" t="str">
        <f t="shared" si="65"/>
        <v>.</v>
      </c>
      <c r="J392" s="31"/>
      <c r="K392" s="31"/>
      <c r="L392" s="31"/>
      <c r="M392" s="32"/>
      <c r="N392" s="31"/>
      <c r="O392" s="32"/>
      <c r="P392" s="18"/>
      <c r="Q392" s="31"/>
      <c r="R392" s="33"/>
      <c r="S392" s="33"/>
      <c r="T392" s="33"/>
      <c r="U392" s="72">
        <f t="shared" si="66"/>
        <v>0</v>
      </c>
      <c r="V392" s="18" t="e">
        <f>IF(X392&lt;&gt;"Liquidação Cancelada",VLOOKUP(B392,'BASE DE DADOS OPS'!$B$4:$P$9650,10,FALSE),"Liquidação Cancelada")</f>
        <v>#N/A</v>
      </c>
      <c r="W392" s="35" t="e">
        <f t="shared" si="67"/>
        <v>#N/A</v>
      </c>
      <c r="X392" s="31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 t="shared" si="68"/>
        <v>#N/A</v>
      </c>
      <c r="AC392" s="3" t="e">
        <f t="shared" si="69"/>
        <v>#N/A</v>
      </c>
      <c r="AD392" s="62"/>
    </row>
    <row r="393" spans="1:30" ht="24.95" customHeight="1" x14ac:dyDescent="0.2">
      <c r="A393" s="55" t="str">
        <f t="shared" si="61"/>
        <v>||||||0</v>
      </c>
      <c r="B393" s="55" t="str">
        <f t="shared" si="62"/>
        <v>||||0</v>
      </c>
      <c r="C393" s="61" t="str">
        <f t="shared" si="63"/>
        <v>|0</v>
      </c>
      <c r="D393" s="31"/>
      <c r="E393" s="31"/>
      <c r="F393" s="75" t="str">
        <f t="shared" si="64"/>
        <v>/</v>
      </c>
      <c r="G393" s="31"/>
      <c r="H393" s="31"/>
      <c r="I393" s="75" t="str">
        <f t="shared" si="65"/>
        <v>.</v>
      </c>
      <c r="J393" s="31"/>
      <c r="K393" s="31"/>
      <c r="L393" s="31"/>
      <c r="M393" s="32"/>
      <c r="N393" s="31"/>
      <c r="O393" s="32"/>
      <c r="P393" s="18"/>
      <c r="Q393" s="31"/>
      <c r="R393" s="33"/>
      <c r="S393" s="33"/>
      <c r="T393" s="33"/>
      <c r="U393" s="72">
        <f t="shared" si="66"/>
        <v>0</v>
      </c>
      <c r="V393" s="18" t="e">
        <f>IF(X393&lt;&gt;"Liquidação Cancelada",VLOOKUP(B393,'BASE DE DADOS OPS'!$B$4:$P$9650,10,FALSE),"Liquidação Cancelada")</f>
        <v>#N/A</v>
      </c>
      <c r="W393" s="35" t="e">
        <f t="shared" si="67"/>
        <v>#N/A</v>
      </c>
      <c r="X393" s="31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 t="shared" si="68"/>
        <v>#N/A</v>
      </c>
      <c r="AC393" s="3" t="e">
        <f t="shared" si="69"/>
        <v>#N/A</v>
      </c>
      <c r="AD393" s="62"/>
    </row>
    <row r="394" spans="1:30" ht="24.95" customHeight="1" x14ac:dyDescent="0.2">
      <c r="A394" s="55" t="str">
        <f t="shared" si="61"/>
        <v>||||||0</v>
      </c>
      <c r="B394" s="55" t="str">
        <f t="shared" si="62"/>
        <v>||||0</v>
      </c>
      <c r="C394" s="61" t="str">
        <f t="shared" si="63"/>
        <v>|0</v>
      </c>
      <c r="D394" s="31"/>
      <c r="E394" s="31"/>
      <c r="F394" s="75" t="str">
        <f t="shared" si="64"/>
        <v>/</v>
      </c>
      <c r="G394" s="31"/>
      <c r="H394" s="31"/>
      <c r="I394" s="75" t="str">
        <f t="shared" si="65"/>
        <v>.</v>
      </c>
      <c r="J394" s="31"/>
      <c r="K394" s="31"/>
      <c r="L394" s="31"/>
      <c r="M394" s="32"/>
      <c r="N394" s="31"/>
      <c r="O394" s="32"/>
      <c r="P394" s="18"/>
      <c r="Q394" s="31"/>
      <c r="R394" s="33"/>
      <c r="S394" s="33"/>
      <c r="T394" s="33"/>
      <c r="U394" s="72">
        <f t="shared" si="66"/>
        <v>0</v>
      </c>
      <c r="V394" s="18" t="e">
        <f>IF(X394&lt;&gt;"Liquidação Cancelada",VLOOKUP(B394,'BASE DE DADOS OPS'!$B$4:$P$9650,10,FALSE),"Liquidação Cancelada")</f>
        <v>#N/A</v>
      </c>
      <c r="W394" s="35" t="e">
        <f t="shared" si="67"/>
        <v>#N/A</v>
      </c>
      <c r="X394" s="31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 t="shared" si="68"/>
        <v>#N/A</v>
      </c>
      <c r="AC394" s="3" t="e">
        <f t="shared" si="69"/>
        <v>#N/A</v>
      </c>
      <c r="AD394" s="62"/>
    </row>
    <row r="395" spans="1:30" ht="24.95" customHeight="1" x14ac:dyDescent="0.2">
      <c r="A395" s="55" t="str">
        <f t="shared" si="61"/>
        <v>||||||0</v>
      </c>
      <c r="B395" s="55" t="str">
        <f t="shared" si="62"/>
        <v>||||0</v>
      </c>
      <c r="C395" s="61" t="str">
        <f t="shared" si="63"/>
        <v>|0</v>
      </c>
      <c r="D395" s="31"/>
      <c r="E395" s="31"/>
      <c r="F395" s="75" t="str">
        <f t="shared" si="64"/>
        <v>/</v>
      </c>
      <c r="G395" s="31"/>
      <c r="H395" s="31"/>
      <c r="I395" s="75" t="str">
        <f t="shared" si="65"/>
        <v>.</v>
      </c>
      <c r="J395" s="31"/>
      <c r="K395" s="31"/>
      <c r="L395" s="31"/>
      <c r="M395" s="32"/>
      <c r="N395" s="31"/>
      <c r="O395" s="32"/>
      <c r="P395" s="18"/>
      <c r="Q395" s="31"/>
      <c r="R395" s="33"/>
      <c r="S395" s="33"/>
      <c r="T395" s="33"/>
      <c r="U395" s="72">
        <f t="shared" si="66"/>
        <v>0</v>
      </c>
      <c r="V395" s="18" t="e">
        <f>IF(X395&lt;&gt;"Liquidação Cancelada",VLOOKUP(B395,'BASE DE DADOS OPS'!$B$4:$P$9650,10,FALSE),"Liquidação Cancelada")</f>
        <v>#N/A</v>
      </c>
      <c r="W395" s="35" t="e">
        <f t="shared" si="67"/>
        <v>#N/A</v>
      </c>
      <c r="X395" s="31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 t="shared" si="68"/>
        <v>#N/A</v>
      </c>
      <c r="AC395" s="3" t="e">
        <f t="shared" si="69"/>
        <v>#N/A</v>
      </c>
      <c r="AD395" s="62"/>
    </row>
    <row r="396" spans="1:30" ht="24.95" customHeight="1" x14ac:dyDescent="0.2">
      <c r="A396" s="55" t="str">
        <f t="shared" si="61"/>
        <v>||||||0</v>
      </c>
      <c r="B396" s="55" t="str">
        <f t="shared" si="62"/>
        <v>||||0</v>
      </c>
      <c r="C396" s="61" t="str">
        <f t="shared" si="63"/>
        <v>|0</v>
      </c>
      <c r="D396" s="31"/>
      <c r="E396" s="31"/>
      <c r="F396" s="75" t="str">
        <f t="shared" si="64"/>
        <v>/</v>
      </c>
      <c r="G396" s="31"/>
      <c r="H396" s="31"/>
      <c r="I396" s="75" t="str">
        <f t="shared" si="65"/>
        <v>.</v>
      </c>
      <c r="J396" s="31"/>
      <c r="K396" s="31"/>
      <c r="L396" s="31"/>
      <c r="M396" s="32"/>
      <c r="N396" s="31"/>
      <c r="O396" s="32"/>
      <c r="P396" s="18"/>
      <c r="Q396" s="31"/>
      <c r="R396" s="33"/>
      <c r="S396" s="33"/>
      <c r="T396" s="33"/>
      <c r="U396" s="72">
        <f t="shared" si="66"/>
        <v>0</v>
      </c>
      <c r="V396" s="18" t="e">
        <f>IF(X396&lt;&gt;"Liquidação Cancelada",VLOOKUP(B396,'BASE DE DADOS OPS'!$B$4:$P$9650,10,FALSE),"Liquidação Cancelada")</f>
        <v>#N/A</v>
      </c>
      <c r="W396" s="35" t="e">
        <f t="shared" si="67"/>
        <v>#N/A</v>
      </c>
      <c r="X396" s="31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 t="shared" si="68"/>
        <v>#N/A</v>
      </c>
      <c r="AC396" s="3" t="e">
        <f t="shared" si="69"/>
        <v>#N/A</v>
      </c>
      <c r="AD396" s="62"/>
    </row>
    <row r="397" spans="1:30" ht="24.95" customHeight="1" x14ac:dyDescent="0.2">
      <c r="A397" s="55" t="str">
        <f t="shared" si="61"/>
        <v>||||||0</v>
      </c>
      <c r="B397" s="55" t="str">
        <f t="shared" si="62"/>
        <v>||||0</v>
      </c>
      <c r="C397" s="61" t="str">
        <f t="shared" si="63"/>
        <v>|0</v>
      </c>
      <c r="D397" s="31"/>
      <c r="E397" s="31"/>
      <c r="F397" s="75" t="str">
        <f t="shared" si="64"/>
        <v>/</v>
      </c>
      <c r="G397" s="31"/>
      <c r="H397" s="31"/>
      <c r="I397" s="75" t="str">
        <f t="shared" si="65"/>
        <v>.</v>
      </c>
      <c r="J397" s="31"/>
      <c r="K397" s="31"/>
      <c r="L397" s="31"/>
      <c r="M397" s="32"/>
      <c r="N397" s="31"/>
      <c r="O397" s="32"/>
      <c r="P397" s="18"/>
      <c r="Q397" s="31"/>
      <c r="R397" s="33"/>
      <c r="S397" s="33"/>
      <c r="T397" s="33"/>
      <c r="U397" s="72">
        <f t="shared" si="66"/>
        <v>0</v>
      </c>
      <c r="V397" s="18" t="e">
        <f>IF(X397&lt;&gt;"Liquidação Cancelada",VLOOKUP(B397,'BASE DE DADOS OPS'!$B$4:$P$9650,10,FALSE),"Liquidação Cancelada")</f>
        <v>#N/A</v>
      </c>
      <c r="W397" s="35" t="e">
        <f t="shared" si="67"/>
        <v>#N/A</v>
      </c>
      <c r="X397" s="31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 t="shared" si="68"/>
        <v>#N/A</v>
      </c>
      <c r="AC397" s="3" t="e">
        <f t="shared" si="69"/>
        <v>#N/A</v>
      </c>
      <c r="AD397" s="62"/>
    </row>
    <row r="398" spans="1:30" ht="24.95" customHeight="1" x14ac:dyDescent="0.2">
      <c r="A398" s="55" t="str">
        <f t="shared" si="61"/>
        <v>||||||0</v>
      </c>
      <c r="B398" s="55" t="str">
        <f t="shared" si="62"/>
        <v>||||0</v>
      </c>
      <c r="C398" s="61" t="str">
        <f t="shared" si="63"/>
        <v>|0</v>
      </c>
      <c r="D398" s="31"/>
      <c r="E398" s="31"/>
      <c r="F398" s="75" t="str">
        <f t="shared" si="64"/>
        <v>/</v>
      </c>
      <c r="G398" s="31"/>
      <c r="H398" s="31"/>
      <c r="I398" s="75" t="str">
        <f t="shared" si="65"/>
        <v>.</v>
      </c>
      <c r="J398" s="31"/>
      <c r="K398" s="31"/>
      <c r="L398" s="31"/>
      <c r="M398" s="32"/>
      <c r="N398" s="31"/>
      <c r="O398" s="32"/>
      <c r="P398" s="18"/>
      <c r="Q398" s="31"/>
      <c r="R398" s="33"/>
      <c r="S398" s="33"/>
      <c r="T398" s="33"/>
      <c r="U398" s="72">
        <f t="shared" si="66"/>
        <v>0</v>
      </c>
      <c r="V398" s="18" t="e">
        <f>IF(X398&lt;&gt;"Liquidação Cancelada",VLOOKUP(B398,'BASE DE DADOS OPS'!$B$4:$P$9650,10,FALSE),"Liquidação Cancelada")</f>
        <v>#N/A</v>
      </c>
      <c r="W398" s="35" t="e">
        <f t="shared" si="67"/>
        <v>#N/A</v>
      </c>
      <c r="X398" s="31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 t="shared" si="68"/>
        <v>#N/A</v>
      </c>
      <c r="AC398" s="3" t="e">
        <f t="shared" si="69"/>
        <v>#N/A</v>
      </c>
      <c r="AD398" s="62"/>
    </row>
    <row r="399" spans="1:30" ht="24.95" customHeight="1" x14ac:dyDescent="0.2">
      <c r="A399" s="55" t="str">
        <f t="shared" si="61"/>
        <v>||||||0</v>
      </c>
      <c r="B399" s="55" t="str">
        <f t="shared" si="62"/>
        <v>||||0</v>
      </c>
      <c r="C399" s="61" t="str">
        <f t="shared" si="63"/>
        <v>|0</v>
      </c>
      <c r="D399" s="31"/>
      <c r="E399" s="31"/>
      <c r="F399" s="75" t="str">
        <f t="shared" si="64"/>
        <v>/</v>
      </c>
      <c r="G399" s="31"/>
      <c r="H399" s="31"/>
      <c r="I399" s="75" t="str">
        <f t="shared" si="65"/>
        <v>.</v>
      </c>
      <c r="J399" s="31"/>
      <c r="K399" s="31"/>
      <c r="L399" s="31"/>
      <c r="M399" s="32"/>
      <c r="N399" s="31"/>
      <c r="O399" s="32"/>
      <c r="P399" s="18"/>
      <c r="Q399" s="31"/>
      <c r="R399" s="33"/>
      <c r="S399" s="33"/>
      <c r="T399" s="33"/>
      <c r="U399" s="72">
        <f t="shared" si="66"/>
        <v>0</v>
      </c>
      <c r="V399" s="18" t="e">
        <f>IF(X399&lt;&gt;"Liquidação Cancelada",VLOOKUP(B399,'BASE DE DADOS OPS'!$B$4:$P$9650,10,FALSE),"Liquidação Cancelada")</f>
        <v>#N/A</v>
      </c>
      <c r="W399" s="35" t="e">
        <f t="shared" si="67"/>
        <v>#N/A</v>
      </c>
      <c r="X399" s="31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 t="shared" si="68"/>
        <v>#N/A</v>
      </c>
      <c r="AC399" s="3" t="e">
        <f t="shared" si="69"/>
        <v>#N/A</v>
      </c>
      <c r="AD399" s="62"/>
    </row>
    <row r="400" spans="1:30" ht="24.95" customHeight="1" x14ac:dyDescent="0.2">
      <c r="A400" s="55" t="str">
        <f t="shared" si="61"/>
        <v>||||||0</v>
      </c>
      <c r="B400" s="55" t="str">
        <f t="shared" si="62"/>
        <v>||||0</v>
      </c>
      <c r="C400" s="61" t="str">
        <f t="shared" si="63"/>
        <v>|0</v>
      </c>
      <c r="D400" s="31"/>
      <c r="E400" s="31"/>
      <c r="F400" s="75" t="str">
        <f t="shared" si="64"/>
        <v>/</v>
      </c>
      <c r="G400" s="31"/>
      <c r="H400" s="31"/>
      <c r="I400" s="75" t="str">
        <f t="shared" si="65"/>
        <v>.</v>
      </c>
      <c r="J400" s="31"/>
      <c r="K400" s="31"/>
      <c r="L400" s="31"/>
      <c r="M400" s="32"/>
      <c r="N400" s="31"/>
      <c r="O400" s="32"/>
      <c r="P400" s="18"/>
      <c r="Q400" s="31"/>
      <c r="R400" s="33"/>
      <c r="S400" s="33"/>
      <c r="T400" s="33"/>
      <c r="U400" s="72">
        <f t="shared" si="66"/>
        <v>0</v>
      </c>
      <c r="V400" s="18" t="e">
        <f>IF(X400&lt;&gt;"Liquidação Cancelada",VLOOKUP(B400,'BASE DE DADOS OPS'!$B$4:$P$9650,10,FALSE),"Liquidação Cancelada")</f>
        <v>#N/A</v>
      </c>
      <c r="W400" s="35" t="e">
        <f t="shared" si="67"/>
        <v>#N/A</v>
      </c>
      <c r="X400" s="31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 t="shared" si="68"/>
        <v>#N/A</v>
      </c>
      <c r="AC400" s="3" t="e">
        <f t="shared" si="69"/>
        <v>#N/A</v>
      </c>
      <c r="AD400" s="62"/>
    </row>
    <row r="401" spans="1:30" ht="24.95" customHeight="1" x14ac:dyDescent="0.2">
      <c r="A401" s="55" t="str">
        <f t="shared" si="61"/>
        <v>||||||0</v>
      </c>
      <c r="B401" s="55" t="str">
        <f t="shared" si="62"/>
        <v>||||0</v>
      </c>
      <c r="C401" s="61" t="str">
        <f t="shared" si="63"/>
        <v>|0</v>
      </c>
      <c r="D401" s="31"/>
      <c r="E401" s="31"/>
      <c r="F401" s="75" t="str">
        <f t="shared" si="64"/>
        <v>/</v>
      </c>
      <c r="G401" s="31"/>
      <c r="H401" s="31"/>
      <c r="I401" s="75" t="str">
        <f t="shared" si="65"/>
        <v>.</v>
      </c>
      <c r="J401" s="31"/>
      <c r="K401" s="31"/>
      <c r="L401" s="31"/>
      <c r="M401" s="32"/>
      <c r="N401" s="31"/>
      <c r="O401" s="32"/>
      <c r="P401" s="18"/>
      <c r="Q401" s="31"/>
      <c r="R401" s="33"/>
      <c r="S401" s="33"/>
      <c r="T401" s="33"/>
      <c r="U401" s="72">
        <f t="shared" si="66"/>
        <v>0</v>
      </c>
      <c r="V401" s="18" t="e">
        <f>IF(X401&lt;&gt;"Liquidação Cancelada",VLOOKUP(B401,'BASE DE DADOS OPS'!$B$4:$P$9650,10,FALSE),"Liquidação Cancelada")</f>
        <v>#N/A</v>
      </c>
      <c r="W401" s="35" t="e">
        <f t="shared" si="67"/>
        <v>#N/A</v>
      </c>
      <c r="X401" s="31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 t="shared" si="68"/>
        <v>#N/A</v>
      </c>
      <c r="AC401" s="3" t="e">
        <f t="shared" si="69"/>
        <v>#N/A</v>
      </c>
      <c r="AD401" s="62"/>
    </row>
    <row r="402" spans="1:30" ht="24.95" customHeight="1" x14ac:dyDescent="0.2">
      <c r="A402" s="55" t="str">
        <f t="shared" si="61"/>
        <v>||||||0</v>
      </c>
      <c r="B402" s="55" t="str">
        <f t="shared" si="62"/>
        <v>||||0</v>
      </c>
      <c r="C402" s="61" t="str">
        <f t="shared" si="63"/>
        <v>|0</v>
      </c>
      <c r="D402" s="31"/>
      <c r="E402" s="31"/>
      <c r="F402" s="75" t="str">
        <f t="shared" si="64"/>
        <v>/</v>
      </c>
      <c r="G402" s="31"/>
      <c r="H402" s="31"/>
      <c r="I402" s="75" t="str">
        <f t="shared" si="65"/>
        <v>.</v>
      </c>
      <c r="J402" s="31"/>
      <c r="K402" s="31"/>
      <c r="L402" s="31"/>
      <c r="M402" s="32"/>
      <c r="N402" s="31"/>
      <c r="O402" s="32"/>
      <c r="P402" s="18"/>
      <c r="Q402" s="31"/>
      <c r="R402" s="33"/>
      <c r="S402" s="33"/>
      <c r="T402" s="33"/>
      <c r="U402" s="72">
        <f t="shared" si="66"/>
        <v>0</v>
      </c>
      <c r="V402" s="18" t="e">
        <f>IF(X402&lt;&gt;"Liquidação Cancelada",VLOOKUP(B402,'BASE DE DADOS OPS'!$B$4:$P$9650,10,FALSE),"Liquidação Cancelada")</f>
        <v>#N/A</v>
      </c>
      <c r="W402" s="35" t="e">
        <f t="shared" si="67"/>
        <v>#N/A</v>
      </c>
      <c r="X402" s="31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 t="shared" si="68"/>
        <v>#N/A</v>
      </c>
      <c r="AC402" s="3" t="e">
        <f t="shared" si="69"/>
        <v>#N/A</v>
      </c>
      <c r="AD402" s="62"/>
    </row>
    <row r="403" spans="1:30" ht="24.95" customHeight="1" x14ac:dyDescent="0.2">
      <c r="A403" s="55" t="str">
        <f t="shared" si="61"/>
        <v>||||||0</v>
      </c>
      <c r="B403" s="55" t="str">
        <f t="shared" si="62"/>
        <v>||||0</v>
      </c>
      <c r="C403" s="61" t="str">
        <f t="shared" si="63"/>
        <v>|0</v>
      </c>
      <c r="D403" s="31"/>
      <c r="E403" s="31"/>
      <c r="F403" s="75" t="str">
        <f t="shared" si="64"/>
        <v>/</v>
      </c>
      <c r="G403" s="31"/>
      <c r="H403" s="31"/>
      <c r="I403" s="75" t="str">
        <f t="shared" si="65"/>
        <v>.</v>
      </c>
      <c r="J403" s="31"/>
      <c r="K403" s="31"/>
      <c r="L403" s="31"/>
      <c r="M403" s="32"/>
      <c r="N403" s="31"/>
      <c r="O403" s="32"/>
      <c r="P403" s="18"/>
      <c r="Q403" s="31"/>
      <c r="R403" s="33"/>
      <c r="S403" s="33"/>
      <c r="T403" s="33"/>
      <c r="U403" s="72">
        <f t="shared" si="66"/>
        <v>0</v>
      </c>
      <c r="V403" s="18" t="e">
        <f>IF(X403&lt;&gt;"Liquidação Cancelada",VLOOKUP(B403,'BASE DE DADOS OPS'!$B$4:$P$9650,10,FALSE),"Liquidação Cancelada")</f>
        <v>#N/A</v>
      </c>
      <c r="W403" s="35" t="e">
        <f t="shared" si="67"/>
        <v>#N/A</v>
      </c>
      <c r="X403" s="31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 t="shared" si="68"/>
        <v>#N/A</v>
      </c>
      <c r="AC403" s="3" t="e">
        <f t="shared" si="69"/>
        <v>#N/A</v>
      </c>
      <c r="AD403" s="62"/>
    </row>
    <row r="404" spans="1:30" ht="24.95" customHeight="1" x14ac:dyDescent="0.2">
      <c r="A404" s="55" t="str">
        <f t="shared" si="61"/>
        <v>||||||0</v>
      </c>
      <c r="B404" s="55" t="str">
        <f t="shared" si="62"/>
        <v>||||0</v>
      </c>
      <c r="C404" s="61" t="str">
        <f t="shared" si="63"/>
        <v>|0</v>
      </c>
      <c r="D404" s="31"/>
      <c r="E404" s="31"/>
      <c r="F404" s="75" t="str">
        <f t="shared" si="64"/>
        <v>/</v>
      </c>
      <c r="G404" s="31"/>
      <c r="H404" s="31"/>
      <c r="I404" s="75" t="str">
        <f t="shared" si="65"/>
        <v>.</v>
      </c>
      <c r="J404" s="31"/>
      <c r="K404" s="31"/>
      <c r="L404" s="31"/>
      <c r="M404" s="32"/>
      <c r="N404" s="31"/>
      <c r="O404" s="32"/>
      <c r="P404" s="18"/>
      <c r="Q404" s="31"/>
      <c r="R404" s="33"/>
      <c r="S404" s="33"/>
      <c r="T404" s="33"/>
      <c r="U404" s="72">
        <f t="shared" si="66"/>
        <v>0</v>
      </c>
      <c r="V404" s="18" t="e">
        <f>IF(X404&lt;&gt;"Liquidação Cancelada",VLOOKUP(B404,'BASE DE DADOS OPS'!$B$4:$P$9650,10,FALSE),"Liquidação Cancelada")</f>
        <v>#N/A</v>
      </c>
      <c r="W404" s="35" t="e">
        <f t="shared" si="67"/>
        <v>#N/A</v>
      </c>
      <c r="X404" s="31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 t="shared" si="68"/>
        <v>#N/A</v>
      </c>
      <c r="AC404" s="3" t="e">
        <f t="shared" si="69"/>
        <v>#N/A</v>
      </c>
      <c r="AD404" s="62"/>
    </row>
    <row r="405" spans="1:30" ht="24.95" customHeight="1" x14ac:dyDescent="0.2">
      <c r="A405" s="55" t="str">
        <f t="shared" si="61"/>
        <v>||||||0</v>
      </c>
      <c r="B405" s="55" t="str">
        <f t="shared" si="62"/>
        <v>||||0</v>
      </c>
      <c r="C405" s="61" t="str">
        <f t="shared" si="63"/>
        <v>|0</v>
      </c>
      <c r="D405" s="31"/>
      <c r="E405" s="31"/>
      <c r="F405" s="75" t="str">
        <f t="shared" si="64"/>
        <v>/</v>
      </c>
      <c r="G405" s="31"/>
      <c r="H405" s="31"/>
      <c r="I405" s="75" t="str">
        <f t="shared" si="65"/>
        <v>.</v>
      </c>
      <c r="J405" s="31"/>
      <c r="K405" s="31"/>
      <c r="L405" s="31"/>
      <c r="M405" s="32"/>
      <c r="N405" s="31"/>
      <c r="O405" s="32"/>
      <c r="P405" s="18"/>
      <c r="Q405" s="31"/>
      <c r="R405" s="33"/>
      <c r="S405" s="33"/>
      <c r="T405" s="33"/>
      <c r="U405" s="72">
        <f t="shared" si="66"/>
        <v>0</v>
      </c>
      <c r="V405" s="18" t="e">
        <f>IF(X405&lt;&gt;"Liquidação Cancelada",VLOOKUP(B405,'BASE DE DADOS OPS'!$B$4:$P$9650,10,FALSE),"Liquidação Cancelada")</f>
        <v>#N/A</v>
      </c>
      <c r="W405" s="35" t="e">
        <f t="shared" si="67"/>
        <v>#N/A</v>
      </c>
      <c r="X405" s="31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 t="shared" si="68"/>
        <v>#N/A</v>
      </c>
      <c r="AC405" s="3" t="e">
        <f t="shared" si="69"/>
        <v>#N/A</v>
      </c>
      <c r="AD405" s="62"/>
    </row>
    <row r="406" spans="1:30" ht="24.95" customHeight="1" x14ac:dyDescent="0.2">
      <c r="A406" s="55" t="str">
        <f t="shared" si="61"/>
        <v>||||||0</v>
      </c>
      <c r="B406" s="55" t="str">
        <f t="shared" si="62"/>
        <v>||||0</v>
      </c>
      <c r="C406" s="61" t="str">
        <f t="shared" si="63"/>
        <v>|0</v>
      </c>
      <c r="D406" s="31"/>
      <c r="E406" s="31"/>
      <c r="F406" s="75" t="str">
        <f t="shared" si="64"/>
        <v>/</v>
      </c>
      <c r="G406" s="31"/>
      <c r="H406" s="31"/>
      <c r="I406" s="75" t="str">
        <f t="shared" si="65"/>
        <v>.</v>
      </c>
      <c r="J406" s="31"/>
      <c r="K406" s="31"/>
      <c r="L406" s="31"/>
      <c r="M406" s="32"/>
      <c r="N406" s="31"/>
      <c r="O406" s="32"/>
      <c r="P406" s="18"/>
      <c r="Q406" s="31"/>
      <c r="R406" s="33"/>
      <c r="S406" s="33"/>
      <c r="T406" s="33"/>
      <c r="U406" s="72">
        <f t="shared" si="66"/>
        <v>0</v>
      </c>
      <c r="V406" s="18" t="e">
        <f>IF(X406&lt;&gt;"Liquidação Cancelada",VLOOKUP(B406,'BASE DE DADOS OPS'!$B$4:$P$9650,10,FALSE),"Liquidação Cancelada")</f>
        <v>#N/A</v>
      </c>
      <c r="W406" s="35" t="e">
        <f t="shared" si="67"/>
        <v>#N/A</v>
      </c>
      <c r="X406" s="31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 t="shared" si="68"/>
        <v>#N/A</v>
      </c>
      <c r="AC406" s="3" t="e">
        <f t="shared" si="69"/>
        <v>#N/A</v>
      </c>
      <c r="AD406" s="62"/>
    </row>
    <row r="407" spans="1:30" ht="24.95" customHeight="1" x14ac:dyDescent="0.2">
      <c r="A407" s="55" t="str">
        <f t="shared" si="61"/>
        <v>||||||0</v>
      </c>
      <c r="B407" s="55" t="str">
        <f t="shared" si="62"/>
        <v>||||0</v>
      </c>
      <c r="C407" s="61" t="str">
        <f t="shared" si="63"/>
        <v>|0</v>
      </c>
      <c r="D407" s="31"/>
      <c r="E407" s="31"/>
      <c r="F407" s="75" t="str">
        <f t="shared" si="64"/>
        <v>/</v>
      </c>
      <c r="G407" s="31"/>
      <c r="H407" s="31"/>
      <c r="I407" s="75" t="str">
        <f t="shared" si="65"/>
        <v>.</v>
      </c>
      <c r="J407" s="31"/>
      <c r="K407" s="31"/>
      <c r="L407" s="31"/>
      <c r="M407" s="32"/>
      <c r="N407" s="31"/>
      <c r="O407" s="32"/>
      <c r="P407" s="18"/>
      <c r="Q407" s="31"/>
      <c r="R407" s="33"/>
      <c r="S407" s="33"/>
      <c r="T407" s="33"/>
      <c r="U407" s="72">
        <f t="shared" si="66"/>
        <v>0</v>
      </c>
      <c r="V407" s="18" t="e">
        <f>IF(X407&lt;&gt;"Liquidação Cancelada",VLOOKUP(B407,'BASE DE DADOS OPS'!$B$4:$P$9650,10,FALSE),"Liquidação Cancelada")</f>
        <v>#N/A</v>
      </c>
      <c r="W407" s="35" t="e">
        <f t="shared" si="67"/>
        <v>#N/A</v>
      </c>
      <c r="X407" s="31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 t="shared" si="68"/>
        <v>#N/A</v>
      </c>
      <c r="AC407" s="3" t="e">
        <f t="shared" si="69"/>
        <v>#N/A</v>
      </c>
      <c r="AD407" s="62"/>
    </row>
    <row r="408" spans="1:30" ht="24.95" customHeight="1" x14ac:dyDescent="0.2">
      <c r="A408" s="55" t="str">
        <f t="shared" si="61"/>
        <v>||||||0</v>
      </c>
      <c r="B408" s="55" t="str">
        <f t="shared" si="62"/>
        <v>||||0</v>
      </c>
      <c r="C408" s="61" t="str">
        <f t="shared" si="63"/>
        <v>|0</v>
      </c>
      <c r="D408" s="31"/>
      <c r="E408" s="31"/>
      <c r="F408" s="75" t="str">
        <f t="shared" si="64"/>
        <v>/</v>
      </c>
      <c r="G408" s="31"/>
      <c r="H408" s="31"/>
      <c r="I408" s="75" t="str">
        <f t="shared" si="65"/>
        <v>.</v>
      </c>
      <c r="J408" s="31"/>
      <c r="K408" s="31"/>
      <c r="L408" s="31"/>
      <c r="M408" s="32"/>
      <c r="N408" s="31"/>
      <c r="O408" s="32"/>
      <c r="P408" s="18"/>
      <c r="Q408" s="31"/>
      <c r="R408" s="33"/>
      <c r="S408" s="33"/>
      <c r="T408" s="33"/>
      <c r="U408" s="72">
        <f t="shared" si="66"/>
        <v>0</v>
      </c>
      <c r="V408" s="18" t="e">
        <f>IF(X408&lt;&gt;"Liquidação Cancelada",VLOOKUP(B408,'BASE DE DADOS OPS'!$B$4:$P$9650,10,FALSE),"Liquidação Cancelada")</f>
        <v>#N/A</v>
      </c>
      <c r="W408" s="35" t="e">
        <f t="shared" si="67"/>
        <v>#N/A</v>
      </c>
      <c r="X408" s="31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 t="shared" si="68"/>
        <v>#N/A</v>
      </c>
      <c r="AC408" s="3" t="e">
        <f t="shared" si="69"/>
        <v>#N/A</v>
      </c>
      <c r="AD408" s="62"/>
    </row>
    <row r="409" spans="1:30" ht="24.95" customHeight="1" x14ac:dyDescent="0.2">
      <c r="A409" s="55" t="str">
        <f t="shared" si="61"/>
        <v>||||||0</v>
      </c>
      <c r="B409" s="55" t="str">
        <f t="shared" si="62"/>
        <v>||||0</v>
      </c>
      <c r="C409" s="61" t="str">
        <f t="shared" si="63"/>
        <v>|0</v>
      </c>
      <c r="D409" s="31"/>
      <c r="E409" s="31"/>
      <c r="F409" s="75" t="str">
        <f t="shared" si="64"/>
        <v>/</v>
      </c>
      <c r="G409" s="31"/>
      <c r="H409" s="31"/>
      <c r="I409" s="75" t="str">
        <f t="shared" si="65"/>
        <v>.</v>
      </c>
      <c r="J409" s="31"/>
      <c r="K409" s="31"/>
      <c r="L409" s="31"/>
      <c r="M409" s="32"/>
      <c r="N409" s="31"/>
      <c r="O409" s="32"/>
      <c r="P409" s="18"/>
      <c r="Q409" s="31"/>
      <c r="R409" s="33"/>
      <c r="S409" s="33"/>
      <c r="T409" s="33"/>
      <c r="U409" s="72">
        <f t="shared" si="66"/>
        <v>0</v>
      </c>
      <c r="V409" s="18" t="e">
        <f>IF(X409&lt;&gt;"Liquidação Cancelada",VLOOKUP(B409,'BASE DE DADOS OPS'!$B$4:$P$9650,10,FALSE),"Liquidação Cancelada")</f>
        <v>#N/A</v>
      </c>
      <c r="W409" s="35" t="e">
        <f t="shared" si="67"/>
        <v>#N/A</v>
      </c>
      <c r="X409" s="31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 t="shared" si="68"/>
        <v>#N/A</v>
      </c>
      <c r="AC409" s="3" t="e">
        <f t="shared" si="69"/>
        <v>#N/A</v>
      </c>
      <c r="AD409" s="62"/>
    </row>
    <row r="410" spans="1:30" ht="24.95" customHeight="1" x14ac:dyDescent="0.2">
      <c r="A410" s="55" t="str">
        <f t="shared" si="61"/>
        <v>||||||0</v>
      </c>
      <c r="B410" s="55" t="str">
        <f t="shared" si="62"/>
        <v>||||0</v>
      </c>
      <c r="C410" s="61" t="str">
        <f t="shared" si="63"/>
        <v>|0</v>
      </c>
      <c r="D410" s="31"/>
      <c r="E410" s="31"/>
      <c r="F410" s="75" t="str">
        <f t="shared" si="64"/>
        <v>/</v>
      </c>
      <c r="G410" s="31"/>
      <c r="H410" s="31"/>
      <c r="I410" s="75" t="str">
        <f t="shared" si="65"/>
        <v>.</v>
      </c>
      <c r="J410" s="31"/>
      <c r="K410" s="31"/>
      <c r="L410" s="31"/>
      <c r="M410" s="32"/>
      <c r="N410" s="31"/>
      <c r="O410" s="32"/>
      <c r="P410" s="18"/>
      <c r="Q410" s="31"/>
      <c r="R410" s="33"/>
      <c r="S410" s="33"/>
      <c r="T410" s="33"/>
      <c r="U410" s="72">
        <f t="shared" si="66"/>
        <v>0</v>
      </c>
      <c r="V410" s="18" t="e">
        <f>IF(X410&lt;&gt;"Liquidação Cancelada",VLOOKUP(B410,'BASE DE DADOS OPS'!$B$4:$P$9650,10,FALSE),"Liquidação Cancelada")</f>
        <v>#N/A</v>
      </c>
      <c r="W410" s="35" t="e">
        <f t="shared" si="67"/>
        <v>#N/A</v>
      </c>
      <c r="X410" s="31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 t="shared" si="68"/>
        <v>#N/A</v>
      </c>
      <c r="AC410" s="3" t="e">
        <f t="shared" si="69"/>
        <v>#N/A</v>
      </c>
      <c r="AD410" s="62"/>
    </row>
    <row r="411" spans="1:30" ht="24.95" customHeight="1" x14ac:dyDescent="0.2">
      <c r="A411" s="55" t="str">
        <f t="shared" si="61"/>
        <v>||||||0</v>
      </c>
      <c r="B411" s="55" t="str">
        <f t="shared" si="62"/>
        <v>||||0</v>
      </c>
      <c r="C411" s="61" t="str">
        <f t="shared" si="63"/>
        <v>|0</v>
      </c>
      <c r="D411" s="31"/>
      <c r="E411" s="31"/>
      <c r="F411" s="75" t="str">
        <f t="shared" si="64"/>
        <v>/</v>
      </c>
      <c r="G411" s="31"/>
      <c r="H411" s="31"/>
      <c r="I411" s="75" t="str">
        <f t="shared" si="65"/>
        <v>.</v>
      </c>
      <c r="J411" s="31"/>
      <c r="K411" s="31"/>
      <c r="L411" s="31"/>
      <c r="M411" s="32"/>
      <c r="N411" s="31"/>
      <c r="O411" s="32"/>
      <c r="P411" s="18"/>
      <c r="Q411" s="31"/>
      <c r="R411" s="33"/>
      <c r="S411" s="33"/>
      <c r="T411" s="33"/>
      <c r="U411" s="72">
        <f t="shared" si="66"/>
        <v>0</v>
      </c>
      <c r="V411" s="18" t="e">
        <f>IF(X411&lt;&gt;"Liquidação Cancelada",VLOOKUP(B411,'BASE DE DADOS OPS'!$B$4:$P$9650,10,FALSE),"Liquidação Cancelada")</f>
        <v>#N/A</v>
      </c>
      <c r="W411" s="35" t="e">
        <f t="shared" si="67"/>
        <v>#N/A</v>
      </c>
      <c r="X411" s="31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 t="shared" si="68"/>
        <v>#N/A</v>
      </c>
      <c r="AC411" s="3" t="e">
        <f t="shared" si="69"/>
        <v>#N/A</v>
      </c>
      <c r="AD411" s="62"/>
    </row>
    <row r="412" spans="1:30" ht="24.95" customHeight="1" x14ac:dyDescent="0.2">
      <c r="A412" s="55" t="str">
        <f t="shared" si="61"/>
        <v>||||||0</v>
      </c>
      <c r="B412" s="55" t="str">
        <f t="shared" si="62"/>
        <v>||||0</v>
      </c>
      <c r="C412" s="61" t="str">
        <f t="shared" si="63"/>
        <v>|0</v>
      </c>
      <c r="D412" s="31"/>
      <c r="E412" s="31"/>
      <c r="F412" s="75" t="str">
        <f t="shared" si="64"/>
        <v>/</v>
      </c>
      <c r="G412" s="31"/>
      <c r="H412" s="31"/>
      <c r="I412" s="75" t="str">
        <f t="shared" si="65"/>
        <v>.</v>
      </c>
      <c r="J412" s="31"/>
      <c r="K412" s="31"/>
      <c r="L412" s="31"/>
      <c r="M412" s="32"/>
      <c r="N412" s="31"/>
      <c r="O412" s="32"/>
      <c r="P412" s="18"/>
      <c r="Q412" s="31"/>
      <c r="R412" s="33"/>
      <c r="S412" s="33"/>
      <c r="T412" s="33"/>
      <c r="U412" s="72">
        <f t="shared" si="66"/>
        <v>0</v>
      </c>
      <c r="V412" s="18" t="e">
        <f>IF(X412&lt;&gt;"Liquidação Cancelada",VLOOKUP(B412,'BASE DE DADOS OPS'!$B$4:$P$9650,10,FALSE),"Liquidação Cancelada")</f>
        <v>#N/A</v>
      </c>
      <c r="W412" s="35" t="e">
        <f t="shared" si="67"/>
        <v>#N/A</v>
      </c>
      <c r="X412" s="31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 t="shared" si="68"/>
        <v>#N/A</v>
      </c>
      <c r="AC412" s="3" t="e">
        <f t="shared" si="69"/>
        <v>#N/A</v>
      </c>
      <c r="AD412" s="62"/>
    </row>
    <row r="413" spans="1:30" ht="24.95" customHeight="1" x14ac:dyDescent="0.2">
      <c r="A413" s="55" t="str">
        <f t="shared" si="61"/>
        <v>||||||0</v>
      </c>
      <c r="B413" s="55" t="str">
        <f t="shared" si="62"/>
        <v>||||0</v>
      </c>
      <c r="C413" s="61" t="str">
        <f t="shared" si="63"/>
        <v>|0</v>
      </c>
      <c r="D413" s="31"/>
      <c r="E413" s="31"/>
      <c r="F413" s="75" t="str">
        <f t="shared" si="64"/>
        <v>/</v>
      </c>
      <c r="G413" s="31"/>
      <c r="H413" s="31"/>
      <c r="I413" s="75" t="str">
        <f t="shared" si="65"/>
        <v>.</v>
      </c>
      <c r="J413" s="31"/>
      <c r="K413" s="31"/>
      <c r="L413" s="31"/>
      <c r="M413" s="32"/>
      <c r="N413" s="31"/>
      <c r="O413" s="32"/>
      <c r="P413" s="18"/>
      <c r="Q413" s="31"/>
      <c r="R413" s="33"/>
      <c r="S413" s="33"/>
      <c r="T413" s="33"/>
      <c r="U413" s="72">
        <f t="shared" si="66"/>
        <v>0</v>
      </c>
      <c r="V413" s="18" t="e">
        <f>IF(X413&lt;&gt;"Liquidação Cancelada",VLOOKUP(B413,'BASE DE DADOS OPS'!$B$4:$P$9650,10,FALSE),"Liquidação Cancelada")</f>
        <v>#N/A</v>
      </c>
      <c r="W413" s="35" t="e">
        <f t="shared" si="67"/>
        <v>#N/A</v>
      </c>
      <c r="X413" s="31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 t="shared" si="68"/>
        <v>#N/A</v>
      </c>
      <c r="AC413" s="3" t="e">
        <f t="shared" si="69"/>
        <v>#N/A</v>
      </c>
      <c r="AD413" s="62"/>
    </row>
    <row r="414" spans="1:30" ht="24.95" customHeight="1" x14ac:dyDescent="0.2">
      <c r="A414" s="55" t="str">
        <f t="shared" si="61"/>
        <v>||||||0</v>
      </c>
      <c r="B414" s="55" t="str">
        <f t="shared" si="62"/>
        <v>||||0</v>
      </c>
      <c r="C414" s="61" t="str">
        <f t="shared" si="63"/>
        <v>|0</v>
      </c>
      <c r="D414" s="31"/>
      <c r="E414" s="31"/>
      <c r="F414" s="75" t="str">
        <f t="shared" si="64"/>
        <v>/</v>
      </c>
      <c r="G414" s="31"/>
      <c r="H414" s="31"/>
      <c r="I414" s="75" t="str">
        <f t="shared" si="65"/>
        <v>.</v>
      </c>
      <c r="J414" s="31"/>
      <c r="K414" s="31"/>
      <c r="L414" s="31"/>
      <c r="M414" s="32"/>
      <c r="N414" s="31"/>
      <c r="O414" s="32"/>
      <c r="P414" s="18"/>
      <c r="Q414" s="31"/>
      <c r="R414" s="33"/>
      <c r="S414" s="33"/>
      <c r="T414" s="33"/>
      <c r="U414" s="72">
        <f t="shared" si="66"/>
        <v>0</v>
      </c>
      <c r="V414" s="18" t="e">
        <f>IF(X414&lt;&gt;"Liquidação Cancelada",VLOOKUP(B414,'BASE DE DADOS OPS'!$B$4:$P$9650,10,FALSE),"Liquidação Cancelada")</f>
        <v>#N/A</v>
      </c>
      <c r="W414" s="35" t="e">
        <f t="shared" si="67"/>
        <v>#N/A</v>
      </c>
      <c r="X414" s="31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 t="shared" si="68"/>
        <v>#N/A</v>
      </c>
      <c r="AC414" s="3" t="e">
        <f t="shared" si="69"/>
        <v>#N/A</v>
      </c>
      <c r="AD414" s="62"/>
    </row>
    <row r="415" spans="1:30" ht="24.95" customHeight="1" x14ac:dyDescent="0.2">
      <c r="A415" s="55" t="str">
        <f t="shared" si="61"/>
        <v>||||||0</v>
      </c>
      <c r="B415" s="55" t="str">
        <f t="shared" si="62"/>
        <v>||||0</v>
      </c>
      <c r="C415" s="61" t="str">
        <f t="shared" si="63"/>
        <v>|0</v>
      </c>
      <c r="D415" s="31"/>
      <c r="E415" s="31"/>
      <c r="F415" s="75" t="str">
        <f t="shared" si="64"/>
        <v>/</v>
      </c>
      <c r="G415" s="31"/>
      <c r="H415" s="31"/>
      <c r="I415" s="75" t="str">
        <f t="shared" si="65"/>
        <v>.</v>
      </c>
      <c r="J415" s="31"/>
      <c r="K415" s="31"/>
      <c r="L415" s="31"/>
      <c r="M415" s="32"/>
      <c r="N415" s="31"/>
      <c r="O415" s="32"/>
      <c r="P415" s="18"/>
      <c r="Q415" s="31"/>
      <c r="R415" s="33"/>
      <c r="S415" s="33"/>
      <c r="T415" s="33"/>
      <c r="U415" s="72">
        <f t="shared" si="66"/>
        <v>0</v>
      </c>
      <c r="V415" s="18" t="e">
        <f>IF(X415&lt;&gt;"Liquidação Cancelada",VLOOKUP(B415,'BASE DE DADOS OPS'!$B$4:$P$9650,10,FALSE),"Liquidação Cancelada")</f>
        <v>#N/A</v>
      </c>
      <c r="W415" s="35" t="e">
        <f t="shared" si="67"/>
        <v>#N/A</v>
      </c>
      <c r="X415" s="31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 t="shared" si="68"/>
        <v>#N/A</v>
      </c>
      <c r="AC415" s="3" t="e">
        <f t="shared" si="69"/>
        <v>#N/A</v>
      </c>
      <c r="AD415" s="62"/>
    </row>
    <row r="416" spans="1:30" ht="24.95" customHeight="1" x14ac:dyDescent="0.2">
      <c r="A416" s="55" t="str">
        <f t="shared" si="61"/>
        <v>||||||0</v>
      </c>
      <c r="B416" s="55" t="str">
        <f t="shared" si="62"/>
        <v>||||0</v>
      </c>
      <c r="C416" s="61" t="str">
        <f t="shared" si="63"/>
        <v>|0</v>
      </c>
      <c r="D416" s="31"/>
      <c r="E416" s="31"/>
      <c r="F416" s="75" t="str">
        <f t="shared" si="64"/>
        <v>/</v>
      </c>
      <c r="G416" s="31"/>
      <c r="H416" s="31"/>
      <c r="I416" s="75" t="str">
        <f t="shared" si="65"/>
        <v>.</v>
      </c>
      <c r="J416" s="31"/>
      <c r="K416" s="31"/>
      <c r="L416" s="31"/>
      <c r="M416" s="32"/>
      <c r="N416" s="31"/>
      <c r="O416" s="32"/>
      <c r="P416" s="18"/>
      <c r="Q416" s="31"/>
      <c r="R416" s="33"/>
      <c r="S416" s="33"/>
      <c r="T416" s="33"/>
      <c r="U416" s="72">
        <f t="shared" si="66"/>
        <v>0</v>
      </c>
      <c r="V416" s="18" t="e">
        <f>IF(X416&lt;&gt;"Liquidação Cancelada",VLOOKUP(B416,'BASE DE DADOS OPS'!$B$4:$P$9650,10,FALSE),"Liquidação Cancelada")</f>
        <v>#N/A</v>
      </c>
      <c r="W416" s="35" t="e">
        <f t="shared" si="67"/>
        <v>#N/A</v>
      </c>
      <c r="X416" s="31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 t="shared" si="68"/>
        <v>#N/A</v>
      </c>
      <c r="AC416" s="3" t="e">
        <f t="shared" si="69"/>
        <v>#N/A</v>
      </c>
      <c r="AD416" s="62"/>
    </row>
    <row r="417" spans="1:30" ht="24.95" customHeight="1" x14ac:dyDescent="0.2">
      <c r="A417" s="55" t="str">
        <f t="shared" si="61"/>
        <v>||||||0</v>
      </c>
      <c r="B417" s="55" t="str">
        <f t="shared" si="62"/>
        <v>||||0</v>
      </c>
      <c r="C417" s="61" t="str">
        <f t="shared" si="63"/>
        <v>|0</v>
      </c>
      <c r="D417" s="31"/>
      <c r="E417" s="31"/>
      <c r="F417" s="75" t="str">
        <f t="shared" si="64"/>
        <v>/</v>
      </c>
      <c r="G417" s="31"/>
      <c r="H417" s="31"/>
      <c r="I417" s="75" t="str">
        <f t="shared" si="65"/>
        <v>.</v>
      </c>
      <c r="J417" s="31"/>
      <c r="K417" s="31"/>
      <c r="L417" s="31"/>
      <c r="M417" s="32"/>
      <c r="N417" s="31"/>
      <c r="O417" s="32"/>
      <c r="P417" s="18"/>
      <c r="Q417" s="31"/>
      <c r="R417" s="33"/>
      <c r="S417" s="33"/>
      <c r="T417" s="33"/>
      <c r="U417" s="72">
        <f t="shared" si="66"/>
        <v>0</v>
      </c>
      <c r="V417" s="18" t="e">
        <f>IF(X417&lt;&gt;"Liquidação Cancelada",VLOOKUP(B417,'BASE DE DADOS OPS'!$B$4:$P$9650,10,FALSE),"Liquidação Cancelada")</f>
        <v>#N/A</v>
      </c>
      <c r="W417" s="35" t="e">
        <f t="shared" si="67"/>
        <v>#N/A</v>
      </c>
      <c r="X417" s="31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 t="shared" si="68"/>
        <v>#N/A</v>
      </c>
      <c r="AC417" s="3" t="e">
        <f t="shared" si="69"/>
        <v>#N/A</v>
      </c>
      <c r="AD417" s="62"/>
    </row>
    <row r="418" spans="1:30" ht="24.95" customHeight="1" x14ac:dyDescent="0.2">
      <c r="A418" s="55" t="str">
        <f t="shared" si="61"/>
        <v>||||||0</v>
      </c>
      <c r="B418" s="55" t="str">
        <f t="shared" si="62"/>
        <v>||||0</v>
      </c>
      <c r="C418" s="61" t="str">
        <f t="shared" si="63"/>
        <v>|0</v>
      </c>
      <c r="D418" s="31"/>
      <c r="E418" s="31"/>
      <c r="F418" s="75" t="str">
        <f t="shared" si="64"/>
        <v>/</v>
      </c>
      <c r="G418" s="31"/>
      <c r="H418" s="31"/>
      <c r="I418" s="75" t="str">
        <f t="shared" si="65"/>
        <v>.</v>
      </c>
      <c r="J418" s="31"/>
      <c r="K418" s="31"/>
      <c r="L418" s="31"/>
      <c r="M418" s="32"/>
      <c r="N418" s="31"/>
      <c r="O418" s="32"/>
      <c r="P418" s="18"/>
      <c r="Q418" s="31"/>
      <c r="R418" s="33"/>
      <c r="S418" s="33"/>
      <c r="T418" s="33"/>
      <c r="U418" s="72">
        <f t="shared" si="66"/>
        <v>0</v>
      </c>
      <c r="V418" s="18" t="e">
        <f>IF(X418&lt;&gt;"Liquidação Cancelada",VLOOKUP(B418,'BASE DE DADOS OPS'!$B$4:$P$9650,10,FALSE),"Liquidação Cancelada")</f>
        <v>#N/A</v>
      </c>
      <c r="W418" s="35" t="e">
        <f t="shared" si="67"/>
        <v>#N/A</v>
      </c>
      <c r="X418" s="31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 t="shared" si="68"/>
        <v>#N/A</v>
      </c>
      <c r="AC418" s="3" t="e">
        <f t="shared" si="69"/>
        <v>#N/A</v>
      </c>
      <c r="AD418" s="62"/>
    </row>
    <row r="419" spans="1:30" ht="24.95" customHeight="1" x14ac:dyDescent="0.2">
      <c r="A419" s="55" t="str">
        <f t="shared" si="61"/>
        <v>||||||0</v>
      </c>
      <c r="B419" s="55" t="str">
        <f t="shared" si="62"/>
        <v>||||0</v>
      </c>
      <c r="C419" s="61" t="str">
        <f t="shared" si="63"/>
        <v>|0</v>
      </c>
      <c r="D419" s="31"/>
      <c r="E419" s="31"/>
      <c r="F419" s="75" t="str">
        <f t="shared" si="64"/>
        <v>/</v>
      </c>
      <c r="G419" s="31"/>
      <c r="H419" s="31"/>
      <c r="I419" s="75" t="str">
        <f t="shared" si="65"/>
        <v>.</v>
      </c>
      <c r="J419" s="31"/>
      <c r="K419" s="31"/>
      <c r="L419" s="31"/>
      <c r="M419" s="32"/>
      <c r="N419" s="31"/>
      <c r="O419" s="32"/>
      <c r="P419" s="18"/>
      <c r="Q419" s="31"/>
      <c r="R419" s="33"/>
      <c r="S419" s="33"/>
      <c r="T419" s="33"/>
      <c r="U419" s="72">
        <f t="shared" si="66"/>
        <v>0</v>
      </c>
      <c r="V419" s="18" t="e">
        <f>IF(X419&lt;&gt;"Liquidação Cancelada",VLOOKUP(B419,'BASE DE DADOS OPS'!$B$4:$P$9650,10,FALSE),"Liquidação Cancelada")</f>
        <v>#N/A</v>
      </c>
      <c r="W419" s="35" t="e">
        <f t="shared" si="67"/>
        <v>#N/A</v>
      </c>
      <c r="X419" s="31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 t="shared" si="68"/>
        <v>#N/A</v>
      </c>
      <c r="AC419" s="3" t="e">
        <f t="shared" si="69"/>
        <v>#N/A</v>
      </c>
      <c r="AD419" s="62"/>
    </row>
    <row r="420" spans="1:30" ht="24.95" customHeight="1" x14ac:dyDescent="0.2">
      <c r="A420" s="55" t="str">
        <f t="shared" si="61"/>
        <v>||||||0</v>
      </c>
      <c r="B420" s="55" t="str">
        <f t="shared" si="62"/>
        <v>||||0</v>
      </c>
      <c r="C420" s="61" t="str">
        <f t="shared" si="63"/>
        <v>|0</v>
      </c>
      <c r="D420" s="31"/>
      <c r="E420" s="31"/>
      <c r="F420" s="75" t="str">
        <f t="shared" si="64"/>
        <v>/</v>
      </c>
      <c r="G420" s="31"/>
      <c r="H420" s="31"/>
      <c r="I420" s="75" t="str">
        <f t="shared" si="65"/>
        <v>.</v>
      </c>
      <c r="J420" s="31"/>
      <c r="K420" s="31"/>
      <c r="L420" s="31"/>
      <c r="M420" s="32"/>
      <c r="N420" s="31"/>
      <c r="O420" s="32"/>
      <c r="P420" s="18"/>
      <c r="Q420" s="31"/>
      <c r="R420" s="33"/>
      <c r="S420" s="33"/>
      <c r="T420" s="33"/>
      <c r="U420" s="72">
        <f t="shared" si="66"/>
        <v>0</v>
      </c>
      <c r="V420" s="18" t="e">
        <f>IF(X420&lt;&gt;"Liquidação Cancelada",VLOOKUP(B420,'BASE DE DADOS OPS'!$B$4:$P$9650,10,FALSE),"Liquidação Cancelada")</f>
        <v>#N/A</v>
      </c>
      <c r="W420" s="35" t="e">
        <f t="shared" si="67"/>
        <v>#N/A</v>
      </c>
      <c r="X420" s="31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 t="shared" si="68"/>
        <v>#N/A</v>
      </c>
      <c r="AC420" s="3" t="e">
        <f t="shared" si="69"/>
        <v>#N/A</v>
      </c>
      <c r="AD420" s="62"/>
    </row>
    <row r="421" spans="1:30" ht="24.95" customHeight="1" x14ac:dyDescent="0.2">
      <c r="A421" s="55" t="str">
        <f t="shared" si="61"/>
        <v>||||||0</v>
      </c>
      <c r="B421" s="55" t="str">
        <f t="shared" si="62"/>
        <v>||||0</v>
      </c>
      <c r="C421" s="61" t="str">
        <f t="shared" si="63"/>
        <v>|0</v>
      </c>
      <c r="D421" s="31"/>
      <c r="E421" s="31"/>
      <c r="F421" s="75" t="str">
        <f t="shared" si="64"/>
        <v>/</v>
      </c>
      <c r="G421" s="31"/>
      <c r="H421" s="31"/>
      <c r="I421" s="75" t="str">
        <f t="shared" si="65"/>
        <v>.</v>
      </c>
      <c r="J421" s="31"/>
      <c r="K421" s="31"/>
      <c r="L421" s="31"/>
      <c r="M421" s="32"/>
      <c r="N421" s="31"/>
      <c r="O421" s="32"/>
      <c r="P421" s="18"/>
      <c r="Q421" s="31"/>
      <c r="R421" s="33"/>
      <c r="S421" s="33"/>
      <c r="T421" s="33"/>
      <c r="U421" s="72">
        <f t="shared" si="66"/>
        <v>0</v>
      </c>
      <c r="V421" s="18" t="e">
        <f>IF(X421&lt;&gt;"Liquidação Cancelada",VLOOKUP(B421,'BASE DE DADOS OPS'!$B$4:$P$9650,10,FALSE),"Liquidação Cancelada")</f>
        <v>#N/A</v>
      </c>
      <c r="W421" s="35" t="e">
        <f t="shared" si="67"/>
        <v>#N/A</v>
      </c>
      <c r="X421" s="31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 t="shared" si="68"/>
        <v>#N/A</v>
      </c>
      <c r="AC421" s="3" t="e">
        <f t="shared" si="69"/>
        <v>#N/A</v>
      </c>
      <c r="AD421" s="62"/>
    </row>
    <row r="422" spans="1:30" ht="24.95" customHeight="1" x14ac:dyDescent="0.2">
      <c r="A422" s="55" t="str">
        <f t="shared" si="61"/>
        <v>||||||0</v>
      </c>
      <c r="B422" s="55" t="str">
        <f t="shared" si="62"/>
        <v>||||0</v>
      </c>
      <c r="C422" s="61" t="str">
        <f t="shared" si="63"/>
        <v>|0</v>
      </c>
      <c r="D422" s="31"/>
      <c r="E422" s="31"/>
      <c r="F422" s="75" t="str">
        <f t="shared" si="64"/>
        <v>/</v>
      </c>
      <c r="G422" s="31"/>
      <c r="H422" s="31"/>
      <c r="I422" s="75" t="str">
        <f t="shared" si="65"/>
        <v>.</v>
      </c>
      <c r="J422" s="31"/>
      <c r="K422" s="31"/>
      <c r="L422" s="31"/>
      <c r="M422" s="32"/>
      <c r="N422" s="31"/>
      <c r="O422" s="32"/>
      <c r="P422" s="18"/>
      <c r="Q422" s="31"/>
      <c r="R422" s="33"/>
      <c r="S422" s="33"/>
      <c r="T422" s="33"/>
      <c r="U422" s="72">
        <f t="shared" si="66"/>
        <v>0</v>
      </c>
      <c r="V422" s="18" t="e">
        <f>IF(X422&lt;&gt;"Liquidação Cancelada",VLOOKUP(B422,'BASE DE DADOS OPS'!$B$4:$P$9650,10,FALSE),"Liquidação Cancelada")</f>
        <v>#N/A</v>
      </c>
      <c r="W422" s="35" t="e">
        <f t="shared" si="67"/>
        <v>#N/A</v>
      </c>
      <c r="X422" s="31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 t="shared" si="68"/>
        <v>#N/A</v>
      </c>
      <c r="AC422" s="3" t="e">
        <f t="shared" si="69"/>
        <v>#N/A</v>
      </c>
      <c r="AD422" s="62"/>
    </row>
    <row r="423" spans="1:30" ht="24.95" customHeight="1" x14ac:dyDescent="0.2">
      <c r="A423" s="55" t="str">
        <f t="shared" si="61"/>
        <v>||||||0</v>
      </c>
      <c r="B423" s="55" t="str">
        <f t="shared" si="62"/>
        <v>||||0</v>
      </c>
      <c r="C423" s="61" t="str">
        <f t="shared" si="63"/>
        <v>|0</v>
      </c>
      <c r="D423" s="31"/>
      <c r="E423" s="31"/>
      <c r="F423" s="75" t="str">
        <f t="shared" si="64"/>
        <v>/</v>
      </c>
      <c r="G423" s="31"/>
      <c r="H423" s="31"/>
      <c r="I423" s="75" t="str">
        <f t="shared" si="65"/>
        <v>.</v>
      </c>
      <c r="J423" s="31"/>
      <c r="K423" s="31"/>
      <c r="L423" s="31"/>
      <c r="M423" s="32"/>
      <c r="N423" s="31"/>
      <c r="O423" s="32"/>
      <c r="P423" s="18"/>
      <c r="Q423" s="31"/>
      <c r="R423" s="33"/>
      <c r="S423" s="33"/>
      <c r="T423" s="33"/>
      <c r="U423" s="72">
        <f t="shared" si="66"/>
        <v>0</v>
      </c>
      <c r="V423" s="18" t="e">
        <f>IF(X423&lt;&gt;"Liquidação Cancelada",VLOOKUP(B423,'BASE DE DADOS OPS'!$B$4:$P$9650,10,FALSE),"Liquidação Cancelada")</f>
        <v>#N/A</v>
      </c>
      <c r="W423" s="35" t="e">
        <f t="shared" si="67"/>
        <v>#N/A</v>
      </c>
      <c r="X423" s="31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 t="shared" si="68"/>
        <v>#N/A</v>
      </c>
      <c r="AC423" s="3" t="e">
        <f t="shared" si="69"/>
        <v>#N/A</v>
      </c>
      <c r="AD423" s="62"/>
    </row>
    <row r="424" spans="1:30" ht="24.95" customHeight="1" x14ac:dyDescent="0.2">
      <c r="A424" s="55" t="str">
        <f t="shared" si="61"/>
        <v>||||||0</v>
      </c>
      <c r="B424" s="55" t="str">
        <f t="shared" si="62"/>
        <v>||||0</v>
      </c>
      <c r="C424" s="61" t="str">
        <f t="shared" si="63"/>
        <v>|0</v>
      </c>
      <c r="D424" s="31"/>
      <c r="E424" s="31"/>
      <c r="F424" s="75" t="str">
        <f t="shared" si="64"/>
        <v>/</v>
      </c>
      <c r="G424" s="31"/>
      <c r="H424" s="31"/>
      <c r="I424" s="75" t="str">
        <f t="shared" si="65"/>
        <v>.</v>
      </c>
      <c r="J424" s="31"/>
      <c r="K424" s="31"/>
      <c r="L424" s="31"/>
      <c r="M424" s="32"/>
      <c r="N424" s="31"/>
      <c r="O424" s="32"/>
      <c r="P424" s="18"/>
      <c r="Q424" s="31"/>
      <c r="R424" s="33"/>
      <c r="S424" s="33"/>
      <c r="T424" s="33"/>
      <c r="U424" s="72">
        <f t="shared" si="66"/>
        <v>0</v>
      </c>
      <c r="V424" s="18" t="e">
        <f>IF(X424&lt;&gt;"Liquidação Cancelada",VLOOKUP(B424,'BASE DE DADOS OPS'!$B$4:$P$9650,10,FALSE),"Liquidação Cancelada")</f>
        <v>#N/A</v>
      </c>
      <c r="W424" s="35" t="e">
        <f t="shared" si="67"/>
        <v>#N/A</v>
      </c>
      <c r="X424" s="31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 t="shared" si="68"/>
        <v>#N/A</v>
      </c>
      <c r="AC424" s="3" t="e">
        <f t="shared" si="69"/>
        <v>#N/A</v>
      </c>
      <c r="AD424" s="62"/>
    </row>
    <row r="425" spans="1:30" ht="24.95" customHeight="1" x14ac:dyDescent="0.2">
      <c r="A425" s="55" t="str">
        <f t="shared" si="61"/>
        <v>||||||0</v>
      </c>
      <c r="B425" s="55" t="str">
        <f t="shared" si="62"/>
        <v>||||0</v>
      </c>
      <c r="C425" s="61" t="str">
        <f t="shared" si="63"/>
        <v>|0</v>
      </c>
      <c r="D425" s="31"/>
      <c r="E425" s="31"/>
      <c r="F425" s="75" t="str">
        <f t="shared" si="64"/>
        <v>/</v>
      </c>
      <c r="G425" s="31"/>
      <c r="H425" s="31"/>
      <c r="I425" s="75" t="str">
        <f t="shared" si="65"/>
        <v>.</v>
      </c>
      <c r="J425" s="31"/>
      <c r="K425" s="31"/>
      <c r="L425" s="31"/>
      <c r="M425" s="32"/>
      <c r="N425" s="31"/>
      <c r="O425" s="32"/>
      <c r="P425" s="18"/>
      <c r="Q425" s="31"/>
      <c r="R425" s="33"/>
      <c r="S425" s="33"/>
      <c r="T425" s="33"/>
      <c r="U425" s="72">
        <f t="shared" si="66"/>
        <v>0</v>
      </c>
      <c r="V425" s="18" t="e">
        <f>IF(X425&lt;&gt;"Liquidação Cancelada",VLOOKUP(B425,'BASE DE DADOS OPS'!$B$4:$P$9650,10,FALSE),"Liquidação Cancelada")</f>
        <v>#N/A</v>
      </c>
      <c r="W425" s="35" t="e">
        <f t="shared" si="67"/>
        <v>#N/A</v>
      </c>
      <c r="X425" s="31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 t="shared" si="68"/>
        <v>#N/A</v>
      </c>
      <c r="AC425" s="3" t="e">
        <f t="shared" si="69"/>
        <v>#N/A</v>
      </c>
      <c r="AD425" s="62"/>
    </row>
    <row r="426" spans="1:30" ht="24.95" customHeight="1" x14ac:dyDescent="0.2">
      <c r="A426" s="55" t="str">
        <f t="shared" si="61"/>
        <v>||||||0</v>
      </c>
      <c r="B426" s="55" t="str">
        <f t="shared" si="62"/>
        <v>||||0</v>
      </c>
      <c r="C426" s="61" t="str">
        <f t="shared" si="63"/>
        <v>|0</v>
      </c>
      <c r="D426" s="31"/>
      <c r="E426" s="31"/>
      <c r="F426" s="75" t="str">
        <f t="shared" si="64"/>
        <v>/</v>
      </c>
      <c r="G426" s="31"/>
      <c r="H426" s="31"/>
      <c r="I426" s="75" t="str">
        <f t="shared" si="65"/>
        <v>.</v>
      </c>
      <c r="J426" s="31"/>
      <c r="K426" s="31"/>
      <c r="L426" s="31"/>
      <c r="M426" s="32"/>
      <c r="N426" s="31"/>
      <c r="O426" s="32"/>
      <c r="P426" s="18"/>
      <c r="Q426" s="31"/>
      <c r="R426" s="33"/>
      <c r="S426" s="33"/>
      <c r="T426" s="33"/>
      <c r="U426" s="72">
        <f t="shared" si="66"/>
        <v>0</v>
      </c>
      <c r="V426" s="18" t="e">
        <f>IF(X426&lt;&gt;"Liquidação Cancelada",VLOOKUP(B426,'BASE DE DADOS OPS'!$B$4:$P$9650,10,FALSE),"Liquidação Cancelada")</f>
        <v>#N/A</v>
      </c>
      <c r="W426" s="35" t="e">
        <f t="shared" si="67"/>
        <v>#N/A</v>
      </c>
      <c r="X426" s="31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 t="shared" si="68"/>
        <v>#N/A</v>
      </c>
      <c r="AC426" s="3" t="e">
        <f t="shared" si="69"/>
        <v>#N/A</v>
      </c>
      <c r="AD426" s="62"/>
    </row>
    <row r="427" spans="1:30" ht="24.95" customHeight="1" x14ac:dyDescent="0.2">
      <c r="A427" s="55" t="str">
        <f t="shared" si="61"/>
        <v>||||||0</v>
      </c>
      <c r="B427" s="55" t="str">
        <f t="shared" si="62"/>
        <v>||||0</v>
      </c>
      <c r="C427" s="61" t="str">
        <f t="shared" si="63"/>
        <v>|0</v>
      </c>
      <c r="D427" s="31"/>
      <c r="E427" s="31"/>
      <c r="F427" s="75" t="str">
        <f t="shared" si="64"/>
        <v>/</v>
      </c>
      <c r="G427" s="31"/>
      <c r="H427" s="31"/>
      <c r="I427" s="75" t="str">
        <f t="shared" si="65"/>
        <v>.</v>
      </c>
      <c r="J427" s="31"/>
      <c r="K427" s="31"/>
      <c r="L427" s="31"/>
      <c r="M427" s="32"/>
      <c r="N427" s="31"/>
      <c r="O427" s="32"/>
      <c r="P427" s="18"/>
      <c r="Q427" s="31"/>
      <c r="R427" s="33"/>
      <c r="S427" s="33"/>
      <c r="T427" s="33"/>
      <c r="U427" s="72">
        <f t="shared" si="66"/>
        <v>0</v>
      </c>
      <c r="V427" s="18" t="e">
        <f>IF(X427&lt;&gt;"Liquidação Cancelada",VLOOKUP(B427,'BASE DE DADOS OPS'!$B$4:$P$9650,10,FALSE),"Liquidação Cancelada")</f>
        <v>#N/A</v>
      </c>
      <c r="W427" s="35" t="e">
        <f t="shared" si="67"/>
        <v>#N/A</v>
      </c>
      <c r="X427" s="31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 t="shared" si="68"/>
        <v>#N/A</v>
      </c>
      <c r="AC427" s="3" t="e">
        <f t="shared" si="69"/>
        <v>#N/A</v>
      </c>
      <c r="AD427" s="62"/>
    </row>
    <row r="428" spans="1:30" ht="24.95" customHeight="1" x14ac:dyDescent="0.2">
      <c r="A428" s="55" t="str">
        <f t="shared" si="61"/>
        <v>||||||0</v>
      </c>
      <c r="B428" s="55" t="str">
        <f t="shared" si="62"/>
        <v>||||0</v>
      </c>
      <c r="C428" s="61" t="str">
        <f t="shared" si="63"/>
        <v>|0</v>
      </c>
      <c r="D428" s="31"/>
      <c r="E428" s="31"/>
      <c r="F428" s="75" t="str">
        <f t="shared" si="64"/>
        <v>/</v>
      </c>
      <c r="G428" s="31"/>
      <c r="H428" s="31"/>
      <c r="I428" s="75" t="str">
        <f t="shared" si="65"/>
        <v>.</v>
      </c>
      <c r="J428" s="31"/>
      <c r="K428" s="31"/>
      <c r="L428" s="31"/>
      <c r="M428" s="32"/>
      <c r="N428" s="31"/>
      <c r="O428" s="32"/>
      <c r="P428" s="18"/>
      <c r="Q428" s="31"/>
      <c r="R428" s="33"/>
      <c r="S428" s="33"/>
      <c r="T428" s="33"/>
      <c r="U428" s="72">
        <f t="shared" si="66"/>
        <v>0</v>
      </c>
      <c r="V428" s="18" t="e">
        <f>IF(X428&lt;&gt;"Liquidação Cancelada",VLOOKUP(B428,'BASE DE DADOS OPS'!$B$4:$P$9650,10,FALSE),"Liquidação Cancelada")</f>
        <v>#N/A</v>
      </c>
      <c r="W428" s="35" t="e">
        <f t="shared" si="67"/>
        <v>#N/A</v>
      </c>
      <c r="X428" s="31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 t="shared" si="68"/>
        <v>#N/A</v>
      </c>
      <c r="AC428" s="3" t="e">
        <f t="shared" si="69"/>
        <v>#N/A</v>
      </c>
      <c r="AD428" s="62"/>
    </row>
    <row r="429" spans="1:30" ht="24.95" customHeight="1" x14ac:dyDescent="0.2">
      <c r="A429" s="55" t="str">
        <f t="shared" si="61"/>
        <v>||||||0</v>
      </c>
      <c r="B429" s="55" t="str">
        <f t="shared" si="62"/>
        <v>||||0</v>
      </c>
      <c r="C429" s="61" t="str">
        <f t="shared" si="63"/>
        <v>|0</v>
      </c>
      <c r="D429" s="31"/>
      <c r="E429" s="31"/>
      <c r="F429" s="75" t="str">
        <f t="shared" si="64"/>
        <v>/</v>
      </c>
      <c r="G429" s="31"/>
      <c r="H429" s="31"/>
      <c r="I429" s="75" t="str">
        <f t="shared" si="65"/>
        <v>.</v>
      </c>
      <c r="J429" s="31"/>
      <c r="K429" s="31"/>
      <c r="L429" s="31"/>
      <c r="M429" s="32"/>
      <c r="N429" s="31"/>
      <c r="O429" s="32"/>
      <c r="P429" s="18"/>
      <c r="Q429" s="31"/>
      <c r="R429" s="33"/>
      <c r="S429" s="33"/>
      <c r="T429" s="33"/>
      <c r="U429" s="72">
        <f t="shared" si="66"/>
        <v>0</v>
      </c>
      <c r="V429" s="18" t="e">
        <f>IF(X429&lt;&gt;"Liquidação Cancelada",VLOOKUP(B429,'BASE DE DADOS OPS'!$B$4:$P$9650,10,FALSE),"Liquidação Cancelada")</f>
        <v>#N/A</v>
      </c>
      <c r="W429" s="35" t="e">
        <f t="shared" si="67"/>
        <v>#N/A</v>
      </c>
      <c r="X429" s="31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 t="shared" si="68"/>
        <v>#N/A</v>
      </c>
      <c r="AC429" s="3" t="e">
        <f t="shared" si="69"/>
        <v>#N/A</v>
      </c>
      <c r="AD429" s="62"/>
    </row>
    <row r="430" spans="1:30" ht="24.95" customHeight="1" x14ac:dyDescent="0.2">
      <c r="A430" s="55" t="str">
        <f t="shared" si="61"/>
        <v>||||||0</v>
      </c>
      <c r="B430" s="55" t="str">
        <f t="shared" si="62"/>
        <v>||||0</v>
      </c>
      <c r="C430" s="61" t="str">
        <f t="shared" si="63"/>
        <v>|0</v>
      </c>
      <c r="D430" s="31"/>
      <c r="E430" s="31"/>
      <c r="F430" s="75" t="str">
        <f t="shared" si="64"/>
        <v>/</v>
      </c>
      <c r="G430" s="31"/>
      <c r="H430" s="31"/>
      <c r="I430" s="75" t="str">
        <f t="shared" si="65"/>
        <v>.</v>
      </c>
      <c r="J430" s="31"/>
      <c r="K430" s="31"/>
      <c r="L430" s="31"/>
      <c r="M430" s="32"/>
      <c r="N430" s="31"/>
      <c r="O430" s="32"/>
      <c r="P430" s="18"/>
      <c r="Q430" s="31"/>
      <c r="R430" s="33"/>
      <c r="S430" s="33"/>
      <c r="T430" s="33"/>
      <c r="U430" s="72">
        <f t="shared" si="66"/>
        <v>0</v>
      </c>
      <c r="V430" s="18" t="e">
        <f>IF(X430&lt;&gt;"Liquidação Cancelada",VLOOKUP(B430,'BASE DE DADOS OPS'!$B$4:$P$9650,10,FALSE),"Liquidação Cancelada")</f>
        <v>#N/A</v>
      </c>
      <c r="W430" s="35" t="e">
        <f t="shared" si="67"/>
        <v>#N/A</v>
      </c>
      <c r="X430" s="31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 t="shared" si="68"/>
        <v>#N/A</v>
      </c>
      <c r="AC430" s="3" t="e">
        <f t="shared" si="69"/>
        <v>#N/A</v>
      </c>
      <c r="AD430" s="62"/>
    </row>
    <row r="431" spans="1:30" ht="24.95" customHeight="1" x14ac:dyDescent="0.2">
      <c r="A431" s="55" t="str">
        <f t="shared" si="61"/>
        <v>||||||0</v>
      </c>
      <c r="B431" s="55" t="str">
        <f t="shared" si="62"/>
        <v>||||0</v>
      </c>
      <c r="C431" s="61" t="str">
        <f t="shared" si="63"/>
        <v>|0</v>
      </c>
      <c r="D431" s="31"/>
      <c r="E431" s="31"/>
      <c r="F431" s="75" t="str">
        <f t="shared" si="64"/>
        <v>/</v>
      </c>
      <c r="G431" s="31"/>
      <c r="H431" s="31"/>
      <c r="I431" s="75" t="str">
        <f t="shared" si="65"/>
        <v>.</v>
      </c>
      <c r="J431" s="31"/>
      <c r="K431" s="31"/>
      <c r="L431" s="31"/>
      <c r="M431" s="32"/>
      <c r="N431" s="31"/>
      <c r="O431" s="32"/>
      <c r="P431" s="18"/>
      <c r="Q431" s="31"/>
      <c r="R431" s="33"/>
      <c r="S431" s="33"/>
      <c r="T431" s="33"/>
      <c r="U431" s="72">
        <f t="shared" si="66"/>
        <v>0</v>
      </c>
      <c r="V431" s="18" t="e">
        <f>IF(X431&lt;&gt;"Liquidação Cancelada",VLOOKUP(B431,'BASE DE DADOS OPS'!$B$4:$P$9650,10,FALSE),"Liquidação Cancelada")</f>
        <v>#N/A</v>
      </c>
      <c r="W431" s="35" t="e">
        <f t="shared" si="67"/>
        <v>#N/A</v>
      </c>
      <c r="X431" s="31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 t="shared" si="68"/>
        <v>#N/A</v>
      </c>
      <c r="AC431" s="3" t="e">
        <f t="shared" si="69"/>
        <v>#N/A</v>
      </c>
      <c r="AD431" s="62"/>
    </row>
    <row r="432" spans="1:30" ht="24.95" customHeight="1" x14ac:dyDescent="0.2">
      <c r="A432" s="55" t="str">
        <f t="shared" si="61"/>
        <v>||||||0</v>
      </c>
      <c r="B432" s="55" t="str">
        <f t="shared" si="62"/>
        <v>||||0</v>
      </c>
      <c r="C432" s="61" t="str">
        <f t="shared" si="63"/>
        <v>|0</v>
      </c>
      <c r="D432" s="31"/>
      <c r="E432" s="31"/>
      <c r="F432" s="75" t="str">
        <f t="shared" si="64"/>
        <v>/</v>
      </c>
      <c r="G432" s="31"/>
      <c r="H432" s="31"/>
      <c r="I432" s="75" t="str">
        <f t="shared" si="65"/>
        <v>.</v>
      </c>
      <c r="J432" s="31"/>
      <c r="K432" s="31"/>
      <c r="L432" s="31"/>
      <c r="M432" s="32"/>
      <c r="N432" s="31"/>
      <c r="O432" s="32"/>
      <c r="P432" s="18"/>
      <c r="Q432" s="31"/>
      <c r="R432" s="33"/>
      <c r="S432" s="33"/>
      <c r="T432" s="33"/>
      <c r="U432" s="72">
        <f t="shared" si="66"/>
        <v>0</v>
      </c>
      <c r="V432" s="18" t="e">
        <f>IF(X432&lt;&gt;"Liquidação Cancelada",VLOOKUP(B432,'BASE DE DADOS OPS'!$B$4:$P$9650,10,FALSE),"Liquidação Cancelada")</f>
        <v>#N/A</v>
      </c>
      <c r="W432" s="35" t="e">
        <f t="shared" si="67"/>
        <v>#N/A</v>
      </c>
      <c r="X432" s="31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 t="shared" si="68"/>
        <v>#N/A</v>
      </c>
      <c r="AC432" s="3" t="e">
        <f t="shared" si="69"/>
        <v>#N/A</v>
      </c>
      <c r="AD432" s="62"/>
    </row>
    <row r="433" spans="1:30" ht="24.95" customHeight="1" x14ac:dyDescent="0.2">
      <c r="A433" s="55" t="str">
        <f t="shared" si="61"/>
        <v>||||||0</v>
      </c>
      <c r="B433" s="55" t="str">
        <f t="shared" si="62"/>
        <v>||||0</v>
      </c>
      <c r="C433" s="61" t="str">
        <f t="shared" si="63"/>
        <v>|0</v>
      </c>
      <c r="D433" s="31"/>
      <c r="E433" s="31"/>
      <c r="F433" s="75" t="str">
        <f t="shared" si="64"/>
        <v>/</v>
      </c>
      <c r="G433" s="31"/>
      <c r="H433" s="31"/>
      <c r="I433" s="75" t="str">
        <f t="shared" si="65"/>
        <v>.</v>
      </c>
      <c r="J433" s="31"/>
      <c r="K433" s="31"/>
      <c r="L433" s="31"/>
      <c r="M433" s="32"/>
      <c r="N433" s="31"/>
      <c r="O433" s="32"/>
      <c r="P433" s="18"/>
      <c r="Q433" s="31"/>
      <c r="R433" s="33"/>
      <c r="S433" s="33"/>
      <c r="T433" s="33"/>
      <c r="U433" s="72">
        <f t="shared" si="66"/>
        <v>0</v>
      </c>
      <c r="V433" s="18" t="e">
        <f>IF(X433&lt;&gt;"Liquidação Cancelada",VLOOKUP(B433,'BASE DE DADOS OPS'!$B$4:$P$9650,10,FALSE),"Liquidação Cancelada")</f>
        <v>#N/A</v>
      </c>
      <c r="W433" s="35" t="e">
        <f t="shared" si="67"/>
        <v>#N/A</v>
      </c>
      <c r="X433" s="31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 t="shared" si="68"/>
        <v>#N/A</v>
      </c>
      <c r="AC433" s="3" t="e">
        <f t="shared" si="69"/>
        <v>#N/A</v>
      </c>
      <c r="AD433" s="62"/>
    </row>
    <row r="434" spans="1:30" ht="24.95" customHeight="1" x14ac:dyDescent="0.2">
      <c r="A434" s="55" t="str">
        <f t="shared" si="61"/>
        <v>||||||0</v>
      </c>
      <c r="B434" s="55" t="str">
        <f t="shared" si="62"/>
        <v>||||0</v>
      </c>
      <c r="C434" s="61" t="str">
        <f t="shared" si="63"/>
        <v>|0</v>
      </c>
      <c r="D434" s="31"/>
      <c r="E434" s="31"/>
      <c r="F434" s="75" t="str">
        <f t="shared" si="64"/>
        <v>/</v>
      </c>
      <c r="G434" s="31"/>
      <c r="H434" s="31"/>
      <c r="I434" s="75" t="str">
        <f t="shared" si="65"/>
        <v>.</v>
      </c>
      <c r="J434" s="31"/>
      <c r="K434" s="31"/>
      <c r="L434" s="31"/>
      <c r="M434" s="32"/>
      <c r="N434" s="31"/>
      <c r="O434" s="32"/>
      <c r="P434" s="18"/>
      <c r="Q434" s="31"/>
      <c r="R434" s="33"/>
      <c r="S434" s="33"/>
      <c r="T434" s="33"/>
      <c r="U434" s="72">
        <f t="shared" si="66"/>
        <v>0</v>
      </c>
      <c r="V434" s="18" t="e">
        <f>IF(X434&lt;&gt;"Liquidação Cancelada",VLOOKUP(B434,'BASE DE DADOS OPS'!$B$4:$P$9650,10,FALSE),"Liquidação Cancelada")</f>
        <v>#N/A</v>
      </c>
      <c r="W434" s="35" t="e">
        <f t="shared" si="67"/>
        <v>#N/A</v>
      </c>
      <c r="X434" s="31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 t="shared" si="68"/>
        <v>#N/A</v>
      </c>
      <c r="AC434" s="3" t="e">
        <f t="shared" si="69"/>
        <v>#N/A</v>
      </c>
      <c r="AD434" s="62"/>
    </row>
    <row r="435" spans="1:30" ht="24.95" customHeight="1" x14ac:dyDescent="0.2">
      <c r="A435" s="55" t="str">
        <f t="shared" si="61"/>
        <v>||||||0</v>
      </c>
      <c r="B435" s="55" t="str">
        <f t="shared" si="62"/>
        <v>||||0</v>
      </c>
      <c r="C435" s="61" t="str">
        <f t="shared" si="63"/>
        <v>|0</v>
      </c>
      <c r="D435" s="31"/>
      <c r="E435" s="31"/>
      <c r="F435" s="75" t="str">
        <f t="shared" si="64"/>
        <v>/</v>
      </c>
      <c r="G435" s="31"/>
      <c r="H435" s="31"/>
      <c r="I435" s="75" t="str">
        <f t="shared" si="65"/>
        <v>.</v>
      </c>
      <c r="J435" s="31"/>
      <c r="K435" s="31"/>
      <c r="L435" s="31"/>
      <c r="M435" s="32"/>
      <c r="N435" s="31"/>
      <c r="O435" s="32"/>
      <c r="P435" s="18"/>
      <c r="Q435" s="31"/>
      <c r="R435" s="33"/>
      <c r="S435" s="33"/>
      <c r="T435" s="33"/>
      <c r="U435" s="72">
        <f t="shared" si="66"/>
        <v>0</v>
      </c>
      <c r="V435" s="18" t="e">
        <f>IF(X435&lt;&gt;"Liquidação Cancelada",VLOOKUP(B435,'BASE DE DADOS OPS'!$B$4:$P$9650,10,FALSE),"Liquidação Cancelada")</f>
        <v>#N/A</v>
      </c>
      <c r="W435" s="35" t="e">
        <f t="shared" si="67"/>
        <v>#N/A</v>
      </c>
      <c r="X435" s="31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 t="shared" si="68"/>
        <v>#N/A</v>
      </c>
      <c r="AC435" s="3" t="e">
        <f t="shared" si="69"/>
        <v>#N/A</v>
      </c>
      <c r="AD435" s="62"/>
    </row>
    <row r="436" spans="1:30" ht="24.95" customHeight="1" x14ac:dyDescent="0.2">
      <c r="A436" s="55" t="str">
        <f t="shared" si="61"/>
        <v>||||||0</v>
      </c>
      <c r="B436" s="55" t="str">
        <f t="shared" si="62"/>
        <v>||||0</v>
      </c>
      <c r="C436" s="61" t="str">
        <f t="shared" si="63"/>
        <v>|0</v>
      </c>
      <c r="D436" s="31"/>
      <c r="E436" s="31"/>
      <c r="F436" s="75" t="str">
        <f t="shared" si="64"/>
        <v>/</v>
      </c>
      <c r="G436" s="31"/>
      <c r="H436" s="31"/>
      <c r="I436" s="75" t="str">
        <f t="shared" si="65"/>
        <v>.</v>
      </c>
      <c r="J436" s="31"/>
      <c r="K436" s="31"/>
      <c r="L436" s="31"/>
      <c r="M436" s="32"/>
      <c r="N436" s="31"/>
      <c r="O436" s="32"/>
      <c r="P436" s="18"/>
      <c r="Q436" s="31"/>
      <c r="R436" s="33"/>
      <c r="S436" s="33"/>
      <c r="T436" s="33"/>
      <c r="U436" s="72">
        <f t="shared" si="66"/>
        <v>0</v>
      </c>
      <c r="V436" s="18" t="e">
        <f>IF(X436&lt;&gt;"Liquidação Cancelada",VLOOKUP(B436,'BASE DE DADOS OPS'!$B$4:$P$9650,10,FALSE),"Liquidação Cancelada")</f>
        <v>#N/A</v>
      </c>
      <c r="W436" s="35" t="e">
        <f t="shared" si="67"/>
        <v>#N/A</v>
      </c>
      <c r="X436" s="31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 t="shared" si="68"/>
        <v>#N/A</v>
      </c>
      <c r="AC436" s="3" t="e">
        <f t="shared" si="69"/>
        <v>#N/A</v>
      </c>
      <c r="AD436" s="62"/>
    </row>
    <row r="437" spans="1:30" ht="24.95" customHeight="1" x14ac:dyDescent="0.2">
      <c r="A437" s="55" t="str">
        <f t="shared" si="61"/>
        <v>||||||0</v>
      </c>
      <c r="B437" s="55" t="str">
        <f t="shared" si="62"/>
        <v>||||0</v>
      </c>
      <c r="C437" s="61" t="str">
        <f t="shared" si="63"/>
        <v>|0</v>
      </c>
      <c r="D437" s="31"/>
      <c r="E437" s="31"/>
      <c r="F437" s="75" t="str">
        <f t="shared" si="64"/>
        <v>/</v>
      </c>
      <c r="G437" s="31"/>
      <c r="H437" s="31"/>
      <c r="I437" s="75" t="str">
        <f t="shared" si="65"/>
        <v>.</v>
      </c>
      <c r="J437" s="31"/>
      <c r="K437" s="31"/>
      <c r="L437" s="31"/>
      <c r="M437" s="32"/>
      <c r="N437" s="31"/>
      <c r="O437" s="32"/>
      <c r="P437" s="18"/>
      <c r="Q437" s="31"/>
      <c r="R437" s="33"/>
      <c r="S437" s="33"/>
      <c r="T437" s="33"/>
      <c r="U437" s="72">
        <f t="shared" si="66"/>
        <v>0</v>
      </c>
      <c r="V437" s="18" t="e">
        <f>IF(X437&lt;&gt;"Liquidação Cancelada",VLOOKUP(B437,'BASE DE DADOS OPS'!$B$4:$P$9650,10,FALSE),"Liquidação Cancelada")</f>
        <v>#N/A</v>
      </c>
      <c r="W437" s="35" t="e">
        <f t="shared" si="67"/>
        <v>#N/A</v>
      </c>
      <c r="X437" s="31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 t="shared" si="68"/>
        <v>#N/A</v>
      </c>
      <c r="AC437" s="3" t="e">
        <f t="shared" si="69"/>
        <v>#N/A</v>
      </c>
      <c r="AD437" s="62"/>
    </row>
    <row r="438" spans="1:30" ht="24.95" customHeight="1" x14ac:dyDescent="0.2">
      <c r="A438" s="55" t="str">
        <f t="shared" si="61"/>
        <v>||||||0</v>
      </c>
      <c r="B438" s="55" t="str">
        <f t="shared" si="62"/>
        <v>||||0</v>
      </c>
      <c r="C438" s="61" t="str">
        <f t="shared" si="63"/>
        <v>|0</v>
      </c>
      <c r="D438" s="31"/>
      <c r="E438" s="31"/>
      <c r="F438" s="75" t="str">
        <f t="shared" si="64"/>
        <v>/</v>
      </c>
      <c r="G438" s="31"/>
      <c r="H438" s="31"/>
      <c r="I438" s="75" t="str">
        <f t="shared" si="65"/>
        <v>.</v>
      </c>
      <c r="J438" s="31"/>
      <c r="K438" s="31"/>
      <c r="L438" s="31"/>
      <c r="M438" s="32"/>
      <c r="N438" s="31"/>
      <c r="O438" s="32"/>
      <c r="P438" s="18"/>
      <c r="Q438" s="31"/>
      <c r="R438" s="33"/>
      <c r="S438" s="33"/>
      <c r="T438" s="33"/>
      <c r="U438" s="72">
        <f t="shared" si="66"/>
        <v>0</v>
      </c>
      <c r="V438" s="18" t="e">
        <f>IF(X438&lt;&gt;"Liquidação Cancelada",VLOOKUP(B438,'BASE DE DADOS OPS'!$B$4:$P$9650,10,FALSE),"Liquidação Cancelada")</f>
        <v>#N/A</v>
      </c>
      <c r="W438" s="35" t="e">
        <f t="shared" si="67"/>
        <v>#N/A</v>
      </c>
      <c r="X438" s="31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 t="shared" si="68"/>
        <v>#N/A</v>
      </c>
      <c r="AC438" s="3" t="e">
        <f t="shared" si="69"/>
        <v>#N/A</v>
      </c>
      <c r="AD438" s="62"/>
    </row>
    <row r="439" spans="1:30" ht="24.95" customHeight="1" x14ac:dyDescent="0.2">
      <c r="A439" s="55" t="str">
        <f t="shared" si="61"/>
        <v>||||||0</v>
      </c>
      <c r="B439" s="55" t="str">
        <f t="shared" si="62"/>
        <v>||||0</v>
      </c>
      <c r="C439" s="61" t="str">
        <f t="shared" si="63"/>
        <v>|0</v>
      </c>
      <c r="D439" s="31"/>
      <c r="E439" s="31"/>
      <c r="F439" s="75" t="str">
        <f t="shared" si="64"/>
        <v>/</v>
      </c>
      <c r="G439" s="31"/>
      <c r="H439" s="31"/>
      <c r="I439" s="75" t="str">
        <f t="shared" si="65"/>
        <v>.</v>
      </c>
      <c r="J439" s="31"/>
      <c r="K439" s="31"/>
      <c r="L439" s="31"/>
      <c r="M439" s="32"/>
      <c r="N439" s="31"/>
      <c r="O439" s="32"/>
      <c r="P439" s="18"/>
      <c r="Q439" s="31"/>
      <c r="R439" s="33"/>
      <c r="S439" s="33"/>
      <c r="T439" s="33"/>
      <c r="U439" s="72">
        <f t="shared" si="66"/>
        <v>0</v>
      </c>
      <c r="V439" s="18" t="e">
        <f>IF(X439&lt;&gt;"Liquidação Cancelada",VLOOKUP(B439,'BASE DE DADOS OPS'!$B$4:$P$9650,10,FALSE),"Liquidação Cancelada")</f>
        <v>#N/A</v>
      </c>
      <c r="W439" s="35" t="e">
        <f t="shared" si="67"/>
        <v>#N/A</v>
      </c>
      <c r="X439" s="31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 t="shared" si="68"/>
        <v>#N/A</v>
      </c>
      <c r="AC439" s="3" t="e">
        <f t="shared" si="69"/>
        <v>#N/A</v>
      </c>
      <c r="AD439" s="62"/>
    </row>
    <row r="440" spans="1:30" ht="24.95" customHeight="1" x14ac:dyDescent="0.2">
      <c r="A440" s="55" t="str">
        <f t="shared" si="61"/>
        <v>||||||0</v>
      </c>
      <c r="B440" s="55" t="str">
        <f t="shared" si="62"/>
        <v>||||0</v>
      </c>
      <c r="C440" s="61" t="str">
        <f t="shared" si="63"/>
        <v>|0</v>
      </c>
      <c r="D440" s="31"/>
      <c r="E440" s="31"/>
      <c r="F440" s="75" t="str">
        <f t="shared" si="64"/>
        <v>/</v>
      </c>
      <c r="G440" s="31"/>
      <c r="H440" s="31"/>
      <c r="I440" s="75" t="str">
        <f t="shared" si="65"/>
        <v>.</v>
      </c>
      <c r="J440" s="31"/>
      <c r="K440" s="31"/>
      <c r="L440" s="31"/>
      <c r="M440" s="32"/>
      <c r="N440" s="31"/>
      <c r="O440" s="32"/>
      <c r="P440" s="18"/>
      <c r="Q440" s="31"/>
      <c r="R440" s="33"/>
      <c r="S440" s="33"/>
      <c r="T440" s="33"/>
      <c r="U440" s="72">
        <f t="shared" si="66"/>
        <v>0</v>
      </c>
      <c r="V440" s="18" t="e">
        <f>IF(X440&lt;&gt;"Liquidação Cancelada",VLOOKUP(B440,'BASE DE DADOS OPS'!$B$4:$P$9650,10,FALSE),"Liquidação Cancelada")</f>
        <v>#N/A</v>
      </c>
      <c r="W440" s="35" t="e">
        <f t="shared" si="67"/>
        <v>#N/A</v>
      </c>
      <c r="X440" s="31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 t="shared" si="68"/>
        <v>#N/A</v>
      </c>
      <c r="AC440" s="3" t="e">
        <f t="shared" si="69"/>
        <v>#N/A</v>
      </c>
      <c r="AD440" s="62"/>
    </row>
    <row r="441" spans="1:30" ht="24.95" customHeight="1" x14ac:dyDescent="0.2">
      <c r="A441" s="55" t="str">
        <f t="shared" si="61"/>
        <v>||||||0</v>
      </c>
      <c r="B441" s="55" t="str">
        <f t="shared" si="62"/>
        <v>||||0</v>
      </c>
      <c r="C441" s="61" t="str">
        <f t="shared" si="63"/>
        <v>|0</v>
      </c>
      <c r="D441" s="31"/>
      <c r="E441" s="31"/>
      <c r="F441" s="75" t="str">
        <f t="shared" si="64"/>
        <v>/</v>
      </c>
      <c r="G441" s="31"/>
      <c r="H441" s="31"/>
      <c r="I441" s="75" t="str">
        <f t="shared" si="65"/>
        <v>.</v>
      </c>
      <c r="J441" s="31"/>
      <c r="K441" s="31"/>
      <c r="L441" s="31"/>
      <c r="M441" s="32"/>
      <c r="N441" s="31"/>
      <c r="O441" s="32"/>
      <c r="P441" s="18"/>
      <c r="Q441" s="31"/>
      <c r="R441" s="33"/>
      <c r="S441" s="33"/>
      <c r="T441" s="33"/>
      <c r="U441" s="72">
        <f t="shared" si="66"/>
        <v>0</v>
      </c>
      <c r="V441" s="18" t="e">
        <f>IF(X441&lt;&gt;"Liquidação Cancelada",VLOOKUP(B441,'BASE DE DADOS OPS'!$B$4:$P$9650,10,FALSE),"Liquidação Cancelada")</f>
        <v>#N/A</v>
      </c>
      <c r="W441" s="35" t="e">
        <f t="shared" si="67"/>
        <v>#N/A</v>
      </c>
      <c r="X441" s="31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 t="shared" si="68"/>
        <v>#N/A</v>
      </c>
      <c r="AC441" s="3" t="e">
        <f t="shared" si="69"/>
        <v>#N/A</v>
      </c>
      <c r="AD441" s="62"/>
    </row>
    <row r="442" spans="1:30" ht="24.95" customHeight="1" x14ac:dyDescent="0.2">
      <c r="A442" s="55" t="str">
        <f t="shared" si="61"/>
        <v>||||||0</v>
      </c>
      <c r="B442" s="55" t="str">
        <f t="shared" si="62"/>
        <v>||||0</v>
      </c>
      <c r="C442" s="61" t="str">
        <f t="shared" si="63"/>
        <v>|0</v>
      </c>
      <c r="D442" s="31"/>
      <c r="E442" s="31"/>
      <c r="F442" s="75" t="str">
        <f t="shared" si="64"/>
        <v>/</v>
      </c>
      <c r="G442" s="31"/>
      <c r="H442" s="31"/>
      <c r="I442" s="75" t="str">
        <f t="shared" si="65"/>
        <v>.</v>
      </c>
      <c r="J442" s="31"/>
      <c r="K442" s="31"/>
      <c r="L442" s="31"/>
      <c r="M442" s="32"/>
      <c r="N442" s="31"/>
      <c r="O442" s="32"/>
      <c r="P442" s="18"/>
      <c r="Q442" s="31"/>
      <c r="R442" s="33"/>
      <c r="S442" s="33"/>
      <c r="T442" s="33"/>
      <c r="U442" s="72">
        <f t="shared" si="66"/>
        <v>0</v>
      </c>
      <c r="V442" s="18" t="e">
        <f>IF(X442&lt;&gt;"Liquidação Cancelada",VLOOKUP(B442,'BASE DE DADOS OPS'!$B$4:$P$9650,10,FALSE),"Liquidação Cancelada")</f>
        <v>#N/A</v>
      </c>
      <c r="W442" s="35" t="e">
        <f t="shared" si="67"/>
        <v>#N/A</v>
      </c>
      <c r="X442" s="31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 t="shared" si="68"/>
        <v>#N/A</v>
      </c>
      <c r="AC442" s="3" t="e">
        <f t="shared" si="69"/>
        <v>#N/A</v>
      </c>
      <c r="AD442" s="62"/>
    </row>
    <row r="443" spans="1:30" ht="24.95" customHeight="1" x14ac:dyDescent="0.2">
      <c r="A443" s="55" t="str">
        <f t="shared" si="61"/>
        <v>||||||0</v>
      </c>
      <c r="B443" s="55" t="str">
        <f t="shared" si="62"/>
        <v>||||0</v>
      </c>
      <c r="C443" s="61" t="str">
        <f t="shared" si="63"/>
        <v>|0</v>
      </c>
      <c r="D443" s="31"/>
      <c r="E443" s="31"/>
      <c r="F443" s="75" t="str">
        <f t="shared" si="64"/>
        <v>/</v>
      </c>
      <c r="G443" s="31"/>
      <c r="H443" s="31"/>
      <c r="I443" s="75" t="str">
        <f t="shared" si="65"/>
        <v>.</v>
      </c>
      <c r="J443" s="31"/>
      <c r="K443" s="31"/>
      <c r="L443" s="31"/>
      <c r="M443" s="32"/>
      <c r="N443" s="31"/>
      <c r="O443" s="32"/>
      <c r="P443" s="18"/>
      <c r="Q443" s="31"/>
      <c r="R443" s="33"/>
      <c r="S443" s="33"/>
      <c r="T443" s="33"/>
      <c r="U443" s="72">
        <f t="shared" si="66"/>
        <v>0</v>
      </c>
      <c r="V443" s="18" t="e">
        <f>IF(X443&lt;&gt;"Liquidação Cancelada",VLOOKUP(B443,'BASE DE DADOS OPS'!$B$4:$P$9650,10,FALSE),"Liquidação Cancelada")</f>
        <v>#N/A</v>
      </c>
      <c r="W443" s="35" t="e">
        <f t="shared" si="67"/>
        <v>#N/A</v>
      </c>
      <c r="X443" s="31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 t="shared" si="68"/>
        <v>#N/A</v>
      </c>
      <c r="AC443" s="3" t="e">
        <f t="shared" si="69"/>
        <v>#N/A</v>
      </c>
      <c r="AD443" s="62"/>
    </row>
    <row r="444" spans="1:30" ht="24.95" customHeight="1" x14ac:dyDescent="0.2">
      <c r="A444" s="55" t="str">
        <f t="shared" si="61"/>
        <v>||||||0</v>
      </c>
      <c r="B444" s="55" t="str">
        <f t="shared" si="62"/>
        <v>||||0</v>
      </c>
      <c r="C444" s="61" t="str">
        <f t="shared" si="63"/>
        <v>|0</v>
      </c>
      <c r="D444" s="31"/>
      <c r="E444" s="31"/>
      <c r="F444" s="75" t="str">
        <f t="shared" si="64"/>
        <v>/</v>
      </c>
      <c r="G444" s="31"/>
      <c r="H444" s="31"/>
      <c r="I444" s="75" t="str">
        <f t="shared" si="65"/>
        <v>.</v>
      </c>
      <c r="J444" s="31"/>
      <c r="K444" s="31"/>
      <c r="L444" s="31"/>
      <c r="M444" s="32"/>
      <c r="N444" s="31"/>
      <c r="O444" s="32"/>
      <c r="P444" s="18"/>
      <c r="Q444" s="31"/>
      <c r="R444" s="33"/>
      <c r="S444" s="33"/>
      <c r="T444" s="33"/>
      <c r="U444" s="72">
        <f t="shared" si="66"/>
        <v>0</v>
      </c>
      <c r="V444" s="18" t="e">
        <f>IF(X444&lt;&gt;"Liquidação Cancelada",VLOOKUP(B444,'BASE DE DADOS OPS'!$B$4:$P$9650,10,FALSE),"Liquidação Cancelada")</f>
        <v>#N/A</v>
      </c>
      <c r="W444" s="35" t="e">
        <f t="shared" si="67"/>
        <v>#N/A</v>
      </c>
      <c r="X444" s="31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 t="shared" si="68"/>
        <v>#N/A</v>
      </c>
      <c r="AC444" s="3" t="e">
        <f t="shared" si="69"/>
        <v>#N/A</v>
      </c>
      <c r="AD444" s="62"/>
    </row>
    <row r="445" spans="1:30" ht="24.95" customHeight="1" x14ac:dyDescent="0.2">
      <c r="A445" s="55" t="str">
        <f t="shared" si="61"/>
        <v>||||||0</v>
      </c>
      <c r="B445" s="55" t="str">
        <f t="shared" si="62"/>
        <v>||||0</v>
      </c>
      <c r="C445" s="61" t="str">
        <f t="shared" si="63"/>
        <v>|0</v>
      </c>
      <c r="D445" s="31"/>
      <c r="E445" s="31"/>
      <c r="F445" s="75" t="str">
        <f t="shared" si="64"/>
        <v>/</v>
      </c>
      <c r="G445" s="31"/>
      <c r="H445" s="31"/>
      <c r="I445" s="75" t="str">
        <f t="shared" si="65"/>
        <v>.</v>
      </c>
      <c r="J445" s="31"/>
      <c r="K445" s="31"/>
      <c r="L445" s="31"/>
      <c r="M445" s="32"/>
      <c r="N445" s="31"/>
      <c r="O445" s="32"/>
      <c r="P445" s="18"/>
      <c r="Q445" s="31"/>
      <c r="R445" s="33"/>
      <c r="S445" s="33"/>
      <c r="T445" s="33"/>
      <c r="U445" s="72">
        <f t="shared" si="66"/>
        <v>0</v>
      </c>
      <c r="V445" s="18" t="e">
        <f>IF(X445&lt;&gt;"Liquidação Cancelada",VLOOKUP(B445,'BASE DE DADOS OPS'!$B$4:$P$9650,10,FALSE),"Liquidação Cancelada")</f>
        <v>#N/A</v>
      </c>
      <c r="W445" s="35" t="e">
        <f t="shared" si="67"/>
        <v>#N/A</v>
      </c>
      <c r="X445" s="31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 t="shared" si="68"/>
        <v>#N/A</v>
      </c>
      <c r="AC445" s="3" t="e">
        <f t="shared" si="69"/>
        <v>#N/A</v>
      </c>
      <c r="AD445" s="62"/>
    </row>
    <row r="446" spans="1:30" ht="24.95" customHeight="1" x14ac:dyDescent="0.2">
      <c r="A446" s="55" t="str">
        <f t="shared" si="61"/>
        <v>||||||0</v>
      </c>
      <c r="B446" s="55" t="str">
        <f t="shared" si="62"/>
        <v>||||0</v>
      </c>
      <c r="C446" s="61" t="str">
        <f t="shared" si="63"/>
        <v>|0</v>
      </c>
      <c r="D446" s="31"/>
      <c r="E446" s="31"/>
      <c r="F446" s="75" t="str">
        <f t="shared" si="64"/>
        <v>/</v>
      </c>
      <c r="G446" s="31"/>
      <c r="H446" s="31"/>
      <c r="I446" s="75" t="str">
        <f t="shared" si="65"/>
        <v>.</v>
      </c>
      <c r="J446" s="31"/>
      <c r="K446" s="31"/>
      <c r="L446" s="31"/>
      <c r="M446" s="32"/>
      <c r="N446" s="31"/>
      <c r="O446" s="32"/>
      <c r="P446" s="18"/>
      <c r="Q446" s="31"/>
      <c r="R446" s="33"/>
      <c r="S446" s="33"/>
      <c r="T446" s="33"/>
      <c r="U446" s="72">
        <f t="shared" si="66"/>
        <v>0</v>
      </c>
      <c r="V446" s="18" t="e">
        <f>IF(X446&lt;&gt;"Liquidação Cancelada",VLOOKUP(B446,'BASE DE DADOS OPS'!$B$4:$P$9650,10,FALSE),"Liquidação Cancelada")</f>
        <v>#N/A</v>
      </c>
      <c r="W446" s="35" t="e">
        <f t="shared" si="67"/>
        <v>#N/A</v>
      </c>
      <c r="X446" s="31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 t="shared" si="68"/>
        <v>#N/A</v>
      </c>
      <c r="AC446" s="3" t="e">
        <f t="shared" si="69"/>
        <v>#N/A</v>
      </c>
      <c r="AD446" s="62"/>
    </row>
    <row r="447" spans="1:30" ht="24.95" customHeight="1" x14ac:dyDescent="0.2">
      <c r="A447" s="55" t="str">
        <f t="shared" si="61"/>
        <v>||||||0</v>
      </c>
      <c r="B447" s="55" t="str">
        <f t="shared" si="62"/>
        <v>||||0</v>
      </c>
      <c r="C447" s="61" t="str">
        <f t="shared" si="63"/>
        <v>|0</v>
      </c>
      <c r="D447" s="31"/>
      <c r="E447" s="31"/>
      <c r="F447" s="75" t="str">
        <f t="shared" si="64"/>
        <v>/</v>
      </c>
      <c r="G447" s="31"/>
      <c r="H447" s="31"/>
      <c r="I447" s="75" t="str">
        <f t="shared" si="65"/>
        <v>.</v>
      </c>
      <c r="J447" s="31"/>
      <c r="K447" s="31"/>
      <c r="L447" s="31"/>
      <c r="M447" s="32"/>
      <c r="N447" s="31"/>
      <c r="O447" s="32"/>
      <c r="P447" s="18"/>
      <c r="Q447" s="31"/>
      <c r="R447" s="33"/>
      <c r="S447" s="33"/>
      <c r="T447" s="33"/>
      <c r="U447" s="72">
        <f t="shared" si="66"/>
        <v>0</v>
      </c>
      <c r="V447" s="18" t="e">
        <f>IF(X447&lt;&gt;"Liquidação Cancelada",VLOOKUP(B447,'BASE DE DADOS OPS'!$B$4:$P$9650,10,FALSE),"Liquidação Cancelada")</f>
        <v>#N/A</v>
      </c>
      <c r="W447" s="35" t="e">
        <f t="shared" si="67"/>
        <v>#N/A</v>
      </c>
      <c r="X447" s="31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 t="shared" si="68"/>
        <v>#N/A</v>
      </c>
      <c r="AC447" s="3" t="e">
        <f t="shared" si="69"/>
        <v>#N/A</v>
      </c>
      <c r="AD447" s="62"/>
    </row>
    <row r="448" spans="1:30" ht="24.95" customHeight="1" x14ac:dyDescent="0.2">
      <c r="A448" s="55" t="str">
        <f t="shared" si="61"/>
        <v>||||||0</v>
      </c>
      <c r="B448" s="55" t="str">
        <f t="shared" si="62"/>
        <v>||||0</v>
      </c>
      <c r="C448" s="61" t="str">
        <f t="shared" si="63"/>
        <v>|0</v>
      </c>
      <c r="D448" s="31"/>
      <c r="E448" s="31"/>
      <c r="F448" s="75" t="str">
        <f t="shared" si="64"/>
        <v>/</v>
      </c>
      <c r="G448" s="31"/>
      <c r="H448" s="31"/>
      <c r="I448" s="75" t="str">
        <f t="shared" si="65"/>
        <v>.</v>
      </c>
      <c r="J448" s="31"/>
      <c r="K448" s="31"/>
      <c r="L448" s="31"/>
      <c r="M448" s="32"/>
      <c r="N448" s="31"/>
      <c r="O448" s="32"/>
      <c r="P448" s="18"/>
      <c r="Q448" s="31"/>
      <c r="R448" s="33"/>
      <c r="S448" s="33"/>
      <c r="T448" s="33"/>
      <c r="U448" s="72">
        <f t="shared" si="66"/>
        <v>0</v>
      </c>
      <c r="V448" s="18" t="e">
        <f>IF(X448&lt;&gt;"Liquidação Cancelada",VLOOKUP(B448,'BASE DE DADOS OPS'!$B$4:$P$9650,10,FALSE),"Liquidação Cancelada")</f>
        <v>#N/A</v>
      </c>
      <c r="W448" s="35" t="e">
        <f t="shared" si="67"/>
        <v>#N/A</v>
      </c>
      <c r="X448" s="31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 t="shared" si="68"/>
        <v>#N/A</v>
      </c>
      <c r="AC448" s="3" t="e">
        <f t="shared" si="69"/>
        <v>#N/A</v>
      </c>
      <c r="AD448" s="62"/>
    </row>
    <row r="449" spans="1:30" ht="24.95" customHeight="1" x14ac:dyDescent="0.2">
      <c r="A449" s="55" t="str">
        <f t="shared" si="61"/>
        <v>||||||0</v>
      </c>
      <c r="B449" s="55" t="str">
        <f t="shared" si="62"/>
        <v>||||0</v>
      </c>
      <c r="C449" s="61" t="str">
        <f t="shared" si="63"/>
        <v>|0</v>
      </c>
      <c r="D449" s="31"/>
      <c r="E449" s="31"/>
      <c r="F449" s="75" t="str">
        <f t="shared" si="64"/>
        <v>/</v>
      </c>
      <c r="G449" s="31"/>
      <c r="H449" s="31"/>
      <c r="I449" s="75" t="str">
        <f t="shared" si="65"/>
        <v>.</v>
      </c>
      <c r="J449" s="31"/>
      <c r="K449" s="31"/>
      <c r="L449" s="31"/>
      <c r="M449" s="32"/>
      <c r="N449" s="31"/>
      <c r="O449" s="32"/>
      <c r="P449" s="18"/>
      <c r="Q449" s="31"/>
      <c r="R449" s="33"/>
      <c r="S449" s="33"/>
      <c r="T449" s="33"/>
      <c r="U449" s="72">
        <f t="shared" si="66"/>
        <v>0</v>
      </c>
      <c r="V449" s="18" t="e">
        <f>IF(X449&lt;&gt;"Liquidação Cancelada",VLOOKUP(B449,'BASE DE DADOS OPS'!$B$4:$P$9650,10,FALSE),"Liquidação Cancelada")</f>
        <v>#N/A</v>
      </c>
      <c r="W449" s="35" t="e">
        <f t="shared" si="67"/>
        <v>#N/A</v>
      </c>
      <c r="X449" s="31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 t="shared" si="68"/>
        <v>#N/A</v>
      </c>
      <c r="AC449" s="3" t="e">
        <f t="shared" si="69"/>
        <v>#N/A</v>
      </c>
      <c r="AD449" s="62"/>
    </row>
    <row r="450" spans="1:30" ht="24.95" customHeight="1" x14ac:dyDescent="0.2">
      <c r="A450" s="55" t="str">
        <f t="shared" si="61"/>
        <v>||||||0</v>
      </c>
      <c r="B450" s="55" t="str">
        <f t="shared" si="62"/>
        <v>||||0</v>
      </c>
      <c r="C450" s="61" t="str">
        <f t="shared" si="63"/>
        <v>|0</v>
      </c>
      <c r="D450" s="31"/>
      <c r="E450" s="31"/>
      <c r="F450" s="75" t="str">
        <f t="shared" si="64"/>
        <v>/</v>
      </c>
      <c r="G450" s="31"/>
      <c r="H450" s="31"/>
      <c r="I450" s="75" t="str">
        <f t="shared" si="65"/>
        <v>.</v>
      </c>
      <c r="J450" s="31"/>
      <c r="K450" s="31"/>
      <c r="L450" s="31"/>
      <c r="M450" s="32"/>
      <c r="N450" s="31"/>
      <c r="O450" s="32"/>
      <c r="P450" s="18"/>
      <c r="Q450" s="31"/>
      <c r="R450" s="33"/>
      <c r="S450" s="33"/>
      <c r="T450" s="33"/>
      <c r="U450" s="72">
        <f t="shared" si="66"/>
        <v>0</v>
      </c>
      <c r="V450" s="18" t="e">
        <f>IF(X450&lt;&gt;"Liquidação Cancelada",VLOOKUP(B450,'BASE DE DADOS OPS'!$B$4:$P$9650,10,FALSE),"Liquidação Cancelada")</f>
        <v>#N/A</v>
      </c>
      <c r="W450" s="35" t="e">
        <f t="shared" si="67"/>
        <v>#N/A</v>
      </c>
      <c r="X450" s="31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 t="shared" si="68"/>
        <v>#N/A</v>
      </c>
      <c r="AC450" s="3" t="e">
        <f t="shared" si="69"/>
        <v>#N/A</v>
      </c>
      <c r="AD450" s="62"/>
    </row>
    <row r="451" spans="1:30" ht="24.95" customHeight="1" x14ac:dyDescent="0.2">
      <c r="A451" s="55" t="str">
        <f t="shared" si="61"/>
        <v>||||||0</v>
      </c>
      <c r="B451" s="55" t="str">
        <f t="shared" si="62"/>
        <v>||||0</v>
      </c>
      <c r="C451" s="61" t="str">
        <f t="shared" si="63"/>
        <v>|0</v>
      </c>
      <c r="D451" s="31"/>
      <c r="E451" s="31"/>
      <c r="F451" s="75" t="str">
        <f t="shared" si="64"/>
        <v>/</v>
      </c>
      <c r="G451" s="31"/>
      <c r="H451" s="31"/>
      <c r="I451" s="75" t="str">
        <f t="shared" si="65"/>
        <v>.</v>
      </c>
      <c r="J451" s="31"/>
      <c r="K451" s="31"/>
      <c r="L451" s="31"/>
      <c r="M451" s="32"/>
      <c r="N451" s="31"/>
      <c r="O451" s="32"/>
      <c r="P451" s="18"/>
      <c r="Q451" s="31"/>
      <c r="R451" s="33"/>
      <c r="S451" s="33"/>
      <c r="T451" s="33"/>
      <c r="U451" s="72">
        <f t="shared" si="66"/>
        <v>0</v>
      </c>
      <c r="V451" s="18" t="e">
        <f>IF(X451&lt;&gt;"Liquidação Cancelada",VLOOKUP(B451,'BASE DE DADOS OPS'!$B$4:$P$9650,10,FALSE),"Liquidação Cancelada")</f>
        <v>#N/A</v>
      </c>
      <c r="W451" s="35" t="e">
        <f t="shared" si="67"/>
        <v>#N/A</v>
      </c>
      <c r="X451" s="31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 t="shared" si="68"/>
        <v>#N/A</v>
      </c>
      <c r="AC451" s="3" t="e">
        <f t="shared" si="69"/>
        <v>#N/A</v>
      </c>
      <c r="AD451" s="62"/>
    </row>
    <row r="452" spans="1:30" ht="24.95" customHeight="1" x14ac:dyDescent="0.2">
      <c r="A452" s="55" t="str">
        <f t="shared" si="61"/>
        <v>||||||0</v>
      </c>
      <c r="B452" s="55" t="str">
        <f t="shared" si="62"/>
        <v>||||0</v>
      </c>
      <c r="C452" s="61" t="str">
        <f t="shared" si="63"/>
        <v>|0</v>
      </c>
      <c r="D452" s="31"/>
      <c r="E452" s="31"/>
      <c r="F452" s="75" t="str">
        <f t="shared" si="64"/>
        <v>/</v>
      </c>
      <c r="G452" s="31"/>
      <c r="H452" s="31"/>
      <c r="I452" s="75" t="str">
        <f t="shared" si="65"/>
        <v>.</v>
      </c>
      <c r="J452" s="31"/>
      <c r="K452" s="31"/>
      <c r="L452" s="31"/>
      <c r="M452" s="32"/>
      <c r="N452" s="31"/>
      <c r="O452" s="32"/>
      <c r="P452" s="18"/>
      <c r="Q452" s="31"/>
      <c r="R452" s="33"/>
      <c r="S452" s="33"/>
      <c r="T452" s="33"/>
      <c r="U452" s="72">
        <f t="shared" si="66"/>
        <v>0</v>
      </c>
      <c r="V452" s="18" t="e">
        <f>IF(X452&lt;&gt;"Liquidação Cancelada",VLOOKUP(B452,'BASE DE DADOS OPS'!$B$4:$P$9650,10,FALSE),"Liquidação Cancelada")</f>
        <v>#N/A</v>
      </c>
      <c r="W452" s="35" t="e">
        <f t="shared" si="67"/>
        <v>#N/A</v>
      </c>
      <c r="X452" s="31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 t="shared" si="68"/>
        <v>#N/A</v>
      </c>
      <c r="AC452" s="3" t="e">
        <f t="shared" si="69"/>
        <v>#N/A</v>
      </c>
      <c r="AD452" s="62"/>
    </row>
    <row r="453" spans="1:30" ht="24.95" customHeight="1" x14ac:dyDescent="0.2">
      <c r="A453" s="55" t="str">
        <f t="shared" ref="A453:A516" si="70">D453&amp;"|"&amp;E453&amp;"|"&amp;G453&amp;"|"&amp;H453&amp;"|"&amp;L453&amp;"|"&amp;N453&amp;"|"&amp;U453</f>
        <v>||||||0</v>
      </c>
      <c r="B453" s="55" t="str">
        <f t="shared" ref="B453:B516" si="71">D453&amp;"|"&amp;E453&amp;"|"&amp;G453&amp;"|"&amp;H453&amp;"|"&amp;X453</f>
        <v>||||0</v>
      </c>
      <c r="C453" s="61" t="str">
        <f t="shared" ref="C453:C516" si="72">E453&amp;"|"&amp;X453</f>
        <v>|0</v>
      </c>
      <c r="D453" s="31"/>
      <c r="E453" s="31"/>
      <c r="F453" s="75" t="str">
        <f t="shared" ref="F453:F516" si="73">G453&amp;"/"&amp;H453</f>
        <v>/</v>
      </c>
      <c r="G453" s="31"/>
      <c r="H453" s="31"/>
      <c r="I453" s="75" t="str">
        <f t="shared" ref="I453:I516" si="74">J453&amp;"."&amp;K453</f>
        <v>.</v>
      </c>
      <c r="J453" s="31"/>
      <c r="K453" s="31"/>
      <c r="L453" s="31"/>
      <c r="M453" s="32"/>
      <c r="N453" s="31"/>
      <c r="O453" s="32"/>
      <c r="P453" s="18"/>
      <c r="Q453" s="31"/>
      <c r="R453" s="33"/>
      <c r="S453" s="33"/>
      <c r="T453" s="33"/>
      <c r="U453" s="72">
        <f t="shared" ref="U453:U516" si="75">R453-S453-T453</f>
        <v>0</v>
      </c>
      <c r="V453" s="18" t="e">
        <f>IF(X453&lt;&gt;"Liquidação Cancelada",VLOOKUP(B453,'BASE DE DADOS OPS'!$B$4:$P$9650,10,FALSE),"Liquidação Cancelada")</f>
        <v>#N/A</v>
      </c>
      <c r="W453" s="35" t="e">
        <f t="shared" ref="W453:W516" si="76">IF(X453&lt;&gt;"Liquidação Cancelada",IF(ISBLANK(V453),"AGUARDANDO PAGAMENTO",NETWORKDAYS(P453,V453)-1),"Liquidação Cancelada")</f>
        <v>#N/A</v>
      </c>
      <c r="X453" s="31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 t="shared" ref="AB453:AB516" si="77">IF(X453&lt;&gt;"Liquidação Cancelada",Y453-Z453,"Liquidação Cancelada")</f>
        <v>#N/A</v>
      </c>
      <c r="AC453" s="3" t="e">
        <f t="shared" ref="AC453:AC516" si="78">IF(X453&lt;&gt;"Liquidação Cancelada",(AA453-AB453)+(U453-Z453-AB453),"Liquidação Cancelada")</f>
        <v>#N/A</v>
      </c>
      <c r="AD453" s="62"/>
    </row>
    <row r="454" spans="1:30" ht="24.95" customHeight="1" x14ac:dyDescent="0.2">
      <c r="A454" s="55" t="str">
        <f t="shared" si="70"/>
        <v>||||||0</v>
      </c>
      <c r="B454" s="55" t="str">
        <f t="shared" si="71"/>
        <v>||||0</v>
      </c>
      <c r="C454" s="61" t="str">
        <f t="shared" si="72"/>
        <v>|0</v>
      </c>
      <c r="D454" s="31"/>
      <c r="E454" s="31"/>
      <c r="F454" s="75" t="str">
        <f t="shared" si="73"/>
        <v>/</v>
      </c>
      <c r="G454" s="31"/>
      <c r="H454" s="31"/>
      <c r="I454" s="75" t="str">
        <f t="shared" si="74"/>
        <v>.</v>
      </c>
      <c r="J454" s="31"/>
      <c r="K454" s="31"/>
      <c r="L454" s="31"/>
      <c r="M454" s="32"/>
      <c r="N454" s="31"/>
      <c r="O454" s="32"/>
      <c r="P454" s="18"/>
      <c r="Q454" s="31"/>
      <c r="R454" s="33"/>
      <c r="S454" s="33"/>
      <c r="T454" s="33"/>
      <c r="U454" s="72">
        <f t="shared" si="75"/>
        <v>0</v>
      </c>
      <c r="V454" s="18" t="e">
        <f>IF(X454&lt;&gt;"Liquidação Cancelada",VLOOKUP(B454,'BASE DE DADOS OPS'!$B$4:$P$9650,10,FALSE),"Liquidação Cancelada")</f>
        <v>#N/A</v>
      </c>
      <c r="W454" s="35" t="e">
        <f t="shared" si="76"/>
        <v>#N/A</v>
      </c>
      <c r="X454" s="31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 t="shared" si="77"/>
        <v>#N/A</v>
      </c>
      <c r="AC454" s="3" t="e">
        <f t="shared" si="78"/>
        <v>#N/A</v>
      </c>
      <c r="AD454" s="62"/>
    </row>
    <row r="455" spans="1:30" ht="24.95" customHeight="1" x14ac:dyDescent="0.2">
      <c r="A455" s="55" t="str">
        <f t="shared" si="70"/>
        <v>||||||0</v>
      </c>
      <c r="B455" s="55" t="str">
        <f t="shared" si="71"/>
        <v>||||0</v>
      </c>
      <c r="C455" s="61" t="str">
        <f t="shared" si="72"/>
        <v>|0</v>
      </c>
      <c r="D455" s="31"/>
      <c r="E455" s="31"/>
      <c r="F455" s="75" t="str">
        <f t="shared" si="73"/>
        <v>/</v>
      </c>
      <c r="G455" s="31"/>
      <c r="H455" s="31"/>
      <c r="I455" s="75" t="str">
        <f t="shared" si="74"/>
        <v>.</v>
      </c>
      <c r="J455" s="31"/>
      <c r="K455" s="31"/>
      <c r="L455" s="31"/>
      <c r="M455" s="32"/>
      <c r="N455" s="31"/>
      <c r="O455" s="32"/>
      <c r="P455" s="18"/>
      <c r="Q455" s="31"/>
      <c r="R455" s="33"/>
      <c r="S455" s="33"/>
      <c r="T455" s="33"/>
      <c r="U455" s="72">
        <f t="shared" si="75"/>
        <v>0</v>
      </c>
      <c r="V455" s="18" t="e">
        <f>IF(X455&lt;&gt;"Liquidação Cancelada",VLOOKUP(B455,'BASE DE DADOS OPS'!$B$4:$P$9650,10,FALSE),"Liquidação Cancelada")</f>
        <v>#N/A</v>
      </c>
      <c r="W455" s="35" t="e">
        <f t="shared" si="76"/>
        <v>#N/A</v>
      </c>
      <c r="X455" s="31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 t="shared" si="77"/>
        <v>#N/A</v>
      </c>
      <c r="AC455" s="3" t="e">
        <f t="shared" si="78"/>
        <v>#N/A</v>
      </c>
      <c r="AD455" s="62"/>
    </row>
    <row r="456" spans="1:30" ht="24.95" customHeight="1" x14ac:dyDescent="0.2">
      <c r="A456" s="55" t="str">
        <f t="shared" si="70"/>
        <v>||||||0</v>
      </c>
      <c r="B456" s="55" t="str">
        <f t="shared" si="71"/>
        <v>||||0</v>
      </c>
      <c r="C456" s="61" t="str">
        <f t="shared" si="72"/>
        <v>|0</v>
      </c>
      <c r="D456" s="31"/>
      <c r="E456" s="31"/>
      <c r="F456" s="75" t="str">
        <f t="shared" si="73"/>
        <v>/</v>
      </c>
      <c r="G456" s="31"/>
      <c r="H456" s="31"/>
      <c r="I456" s="75" t="str">
        <f t="shared" si="74"/>
        <v>.</v>
      </c>
      <c r="J456" s="31"/>
      <c r="K456" s="31"/>
      <c r="L456" s="31"/>
      <c r="M456" s="32"/>
      <c r="N456" s="31"/>
      <c r="O456" s="32"/>
      <c r="P456" s="18"/>
      <c r="Q456" s="31"/>
      <c r="R456" s="33"/>
      <c r="S456" s="33"/>
      <c r="T456" s="33"/>
      <c r="U456" s="72">
        <f t="shared" si="75"/>
        <v>0</v>
      </c>
      <c r="V456" s="18" t="e">
        <f>IF(X456&lt;&gt;"Liquidação Cancelada",VLOOKUP(B456,'BASE DE DADOS OPS'!$B$4:$P$9650,10,FALSE),"Liquidação Cancelada")</f>
        <v>#N/A</v>
      </c>
      <c r="W456" s="35" t="e">
        <f t="shared" si="76"/>
        <v>#N/A</v>
      </c>
      <c r="X456" s="31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 t="shared" si="77"/>
        <v>#N/A</v>
      </c>
      <c r="AC456" s="3" t="e">
        <f t="shared" si="78"/>
        <v>#N/A</v>
      </c>
      <c r="AD456" s="62"/>
    </row>
    <row r="457" spans="1:30" ht="24.95" customHeight="1" x14ac:dyDescent="0.2">
      <c r="A457" s="55" t="str">
        <f t="shared" si="70"/>
        <v>||||||0</v>
      </c>
      <c r="B457" s="55" t="str">
        <f t="shared" si="71"/>
        <v>||||0</v>
      </c>
      <c r="C457" s="61" t="str">
        <f t="shared" si="72"/>
        <v>|0</v>
      </c>
      <c r="D457" s="31"/>
      <c r="E457" s="31"/>
      <c r="F457" s="75" t="str">
        <f t="shared" si="73"/>
        <v>/</v>
      </c>
      <c r="G457" s="31"/>
      <c r="H457" s="31"/>
      <c r="I457" s="75" t="str">
        <f t="shared" si="74"/>
        <v>.</v>
      </c>
      <c r="J457" s="31"/>
      <c r="K457" s="31"/>
      <c r="L457" s="31"/>
      <c r="M457" s="32"/>
      <c r="N457" s="31"/>
      <c r="O457" s="32"/>
      <c r="P457" s="18"/>
      <c r="Q457" s="31"/>
      <c r="R457" s="33"/>
      <c r="S457" s="33"/>
      <c r="T457" s="33"/>
      <c r="U457" s="72">
        <f t="shared" si="75"/>
        <v>0</v>
      </c>
      <c r="V457" s="18" t="e">
        <f>IF(X457&lt;&gt;"Liquidação Cancelada",VLOOKUP(B457,'BASE DE DADOS OPS'!$B$4:$P$9650,10,FALSE),"Liquidação Cancelada")</f>
        <v>#N/A</v>
      </c>
      <c r="W457" s="35" t="e">
        <f t="shared" si="76"/>
        <v>#N/A</v>
      </c>
      <c r="X457" s="31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 t="shared" si="77"/>
        <v>#N/A</v>
      </c>
      <c r="AC457" s="3" t="e">
        <f t="shared" si="78"/>
        <v>#N/A</v>
      </c>
      <c r="AD457" s="62"/>
    </row>
    <row r="458" spans="1:30" ht="24.95" customHeight="1" x14ac:dyDescent="0.2">
      <c r="A458" s="55" t="str">
        <f t="shared" si="70"/>
        <v>||||||0</v>
      </c>
      <c r="B458" s="55" t="str">
        <f t="shared" si="71"/>
        <v>||||0</v>
      </c>
      <c r="C458" s="61" t="str">
        <f t="shared" si="72"/>
        <v>|0</v>
      </c>
      <c r="D458" s="31"/>
      <c r="E458" s="31"/>
      <c r="F458" s="75" t="str">
        <f t="shared" si="73"/>
        <v>/</v>
      </c>
      <c r="G458" s="31"/>
      <c r="H458" s="31"/>
      <c r="I458" s="75" t="str">
        <f t="shared" si="74"/>
        <v>.</v>
      </c>
      <c r="J458" s="31"/>
      <c r="K458" s="31"/>
      <c r="L458" s="31"/>
      <c r="M458" s="32"/>
      <c r="N458" s="31"/>
      <c r="O458" s="32"/>
      <c r="P458" s="18"/>
      <c r="Q458" s="31"/>
      <c r="R458" s="33"/>
      <c r="S458" s="33"/>
      <c r="T458" s="33"/>
      <c r="U458" s="72">
        <f t="shared" si="75"/>
        <v>0</v>
      </c>
      <c r="V458" s="18" t="e">
        <f>IF(X458&lt;&gt;"Liquidação Cancelada",VLOOKUP(B458,'BASE DE DADOS OPS'!$B$4:$P$9650,10,FALSE),"Liquidação Cancelada")</f>
        <v>#N/A</v>
      </c>
      <c r="W458" s="35" t="e">
        <f t="shared" si="76"/>
        <v>#N/A</v>
      </c>
      <c r="X458" s="31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 t="shared" si="77"/>
        <v>#N/A</v>
      </c>
      <c r="AC458" s="3" t="e">
        <f t="shared" si="78"/>
        <v>#N/A</v>
      </c>
      <c r="AD458" s="62"/>
    </row>
    <row r="459" spans="1:30" ht="24.95" customHeight="1" x14ac:dyDescent="0.2">
      <c r="A459" s="55" t="str">
        <f t="shared" si="70"/>
        <v>||||||0</v>
      </c>
      <c r="B459" s="55" t="str">
        <f t="shared" si="71"/>
        <v>||||0</v>
      </c>
      <c r="C459" s="61" t="str">
        <f t="shared" si="72"/>
        <v>|0</v>
      </c>
      <c r="D459" s="31"/>
      <c r="E459" s="31"/>
      <c r="F459" s="75" t="str">
        <f t="shared" si="73"/>
        <v>/</v>
      </c>
      <c r="G459" s="31"/>
      <c r="H459" s="31"/>
      <c r="I459" s="75" t="str">
        <f t="shared" si="74"/>
        <v>.</v>
      </c>
      <c r="J459" s="31"/>
      <c r="K459" s="31"/>
      <c r="L459" s="31"/>
      <c r="M459" s="32"/>
      <c r="N459" s="31"/>
      <c r="O459" s="32"/>
      <c r="P459" s="18"/>
      <c r="Q459" s="31"/>
      <c r="R459" s="33"/>
      <c r="S459" s="33"/>
      <c r="T459" s="33"/>
      <c r="U459" s="72">
        <f t="shared" si="75"/>
        <v>0</v>
      </c>
      <c r="V459" s="18" t="e">
        <f>IF(X459&lt;&gt;"Liquidação Cancelada",VLOOKUP(B459,'BASE DE DADOS OPS'!$B$4:$P$9650,10,FALSE),"Liquidação Cancelada")</f>
        <v>#N/A</v>
      </c>
      <c r="W459" s="35" t="e">
        <f t="shared" si="76"/>
        <v>#N/A</v>
      </c>
      <c r="X459" s="31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 t="shared" si="77"/>
        <v>#N/A</v>
      </c>
      <c r="AC459" s="3" t="e">
        <f t="shared" si="78"/>
        <v>#N/A</v>
      </c>
      <c r="AD459" s="62"/>
    </row>
    <row r="460" spans="1:30" ht="24.95" customHeight="1" x14ac:dyDescent="0.2">
      <c r="A460" s="55" t="str">
        <f t="shared" si="70"/>
        <v>||||||0</v>
      </c>
      <c r="B460" s="55" t="str">
        <f t="shared" si="71"/>
        <v>||||0</v>
      </c>
      <c r="C460" s="61" t="str">
        <f t="shared" si="72"/>
        <v>|0</v>
      </c>
      <c r="D460" s="31"/>
      <c r="E460" s="31"/>
      <c r="F460" s="75" t="str">
        <f t="shared" si="73"/>
        <v>/</v>
      </c>
      <c r="G460" s="31"/>
      <c r="H460" s="31"/>
      <c r="I460" s="75" t="str">
        <f t="shared" si="74"/>
        <v>.</v>
      </c>
      <c r="J460" s="31"/>
      <c r="K460" s="31"/>
      <c r="L460" s="31"/>
      <c r="M460" s="32"/>
      <c r="N460" s="31"/>
      <c r="O460" s="32"/>
      <c r="P460" s="18"/>
      <c r="Q460" s="31"/>
      <c r="R460" s="33"/>
      <c r="S460" s="33"/>
      <c r="T460" s="33"/>
      <c r="U460" s="72">
        <f t="shared" si="75"/>
        <v>0</v>
      </c>
      <c r="V460" s="18" t="e">
        <f>IF(X460&lt;&gt;"Liquidação Cancelada",VLOOKUP(B460,'BASE DE DADOS OPS'!$B$4:$P$9650,10,FALSE),"Liquidação Cancelada")</f>
        <v>#N/A</v>
      </c>
      <c r="W460" s="35" t="e">
        <f t="shared" si="76"/>
        <v>#N/A</v>
      </c>
      <c r="X460" s="31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 t="shared" si="77"/>
        <v>#N/A</v>
      </c>
      <c r="AC460" s="3" t="e">
        <f t="shared" si="78"/>
        <v>#N/A</v>
      </c>
      <c r="AD460" s="62"/>
    </row>
    <row r="461" spans="1:30" ht="24.95" customHeight="1" x14ac:dyDescent="0.2">
      <c r="A461" s="55" t="str">
        <f t="shared" si="70"/>
        <v>||||||0</v>
      </c>
      <c r="B461" s="55" t="str">
        <f t="shared" si="71"/>
        <v>||||0</v>
      </c>
      <c r="C461" s="61" t="str">
        <f t="shared" si="72"/>
        <v>|0</v>
      </c>
      <c r="D461" s="31"/>
      <c r="E461" s="31"/>
      <c r="F461" s="75" t="str">
        <f t="shared" si="73"/>
        <v>/</v>
      </c>
      <c r="G461" s="31"/>
      <c r="H461" s="31"/>
      <c r="I461" s="75" t="str">
        <f t="shared" si="74"/>
        <v>.</v>
      </c>
      <c r="J461" s="31"/>
      <c r="K461" s="31"/>
      <c r="L461" s="31"/>
      <c r="M461" s="32"/>
      <c r="N461" s="31"/>
      <c r="O461" s="32"/>
      <c r="P461" s="18"/>
      <c r="Q461" s="31"/>
      <c r="R461" s="33"/>
      <c r="S461" s="33"/>
      <c r="T461" s="33"/>
      <c r="U461" s="72">
        <f t="shared" si="75"/>
        <v>0</v>
      </c>
      <c r="V461" s="18" t="e">
        <f>IF(X461&lt;&gt;"Liquidação Cancelada",VLOOKUP(B461,'BASE DE DADOS OPS'!$B$4:$P$9650,10,FALSE),"Liquidação Cancelada")</f>
        <v>#N/A</v>
      </c>
      <c r="W461" s="35" t="e">
        <f t="shared" si="76"/>
        <v>#N/A</v>
      </c>
      <c r="X461" s="31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 t="shared" si="77"/>
        <v>#N/A</v>
      </c>
      <c r="AC461" s="3" t="e">
        <f t="shared" si="78"/>
        <v>#N/A</v>
      </c>
      <c r="AD461" s="62"/>
    </row>
    <row r="462" spans="1:30" ht="24.95" customHeight="1" x14ac:dyDescent="0.2">
      <c r="A462" s="55" t="str">
        <f t="shared" si="70"/>
        <v>||||||0</v>
      </c>
      <c r="B462" s="55" t="str">
        <f t="shared" si="71"/>
        <v>||||0</v>
      </c>
      <c r="C462" s="61" t="str">
        <f t="shared" si="72"/>
        <v>|0</v>
      </c>
      <c r="D462" s="31"/>
      <c r="E462" s="31"/>
      <c r="F462" s="75" t="str">
        <f t="shared" si="73"/>
        <v>/</v>
      </c>
      <c r="G462" s="31"/>
      <c r="H462" s="31"/>
      <c r="I462" s="75" t="str">
        <f t="shared" si="74"/>
        <v>.</v>
      </c>
      <c r="J462" s="31"/>
      <c r="K462" s="31"/>
      <c r="L462" s="31"/>
      <c r="M462" s="32"/>
      <c r="N462" s="31"/>
      <c r="O462" s="32"/>
      <c r="P462" s="18"/>
      <c r="Q462" s="31"/>
      <c r="R462" s="33"/>
      <c r="S462" s="33"/>
      <c r="T462" s="33"/>
      <c r="U462" s="72">
        <f t="shared" si="75"/>
        <v>0</v>
      </c>
      <c r="V462" s="18" t="e">
        <f>IF(X462&lt;&gt;"Liquidação Cancelada",VLOOKUP(B462,'BASE DE DADOS OPS'!$B$4:$P$9650,10,FALSE),"Liquidação Cancelada")</f>
        <v>#N/A</v>
      </c>
      <c r="W462" s="35" t="e">
        <f t="shared" si="76"/>
        <v>#N/A</v>
      </c>
      <c r="X462" s="31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 t="shared" si="77"/>
        <v>#N/A</v>
      </c>
      <c r="AC462" s="3" t="e">
        <f t="shared" si="78"/>
        <v>#N/A</v>
      </c>
      <c r="AD462" s="62"/>
    </row>
    <row r="463" spans="1:30" ht="24.95" customHeight="1" x14ac:dyDescent="0.2">
      <c r="A463" s="55" t="str">
        <f t="shared" si="70"/>
        <v>||||||0</v>
      </c>
      <c r="B463" s="55" t="str">
        <f t="shared" si="71"/>
        <v>||||0</v>
      </c>
      <c r="C463" s="61" t="str">
        <f t="shared" si="72"/>
        <v>|0</v>
      </c>
      <c r="D463" s="31"/>
      <c r="E463" s="31"/>
      <c r="F463" s="75" t="str">
        <f t="shared" si="73"/>
        <v>/</v>
      </c>
      <c r="G463" s="31"/>
      <c r="H463" s="31"/>
      <c r="I463" s="75" t="str">
        <f t="shared" si="74"/>
        <v>.</v>
      </c>
      <c r="J463" s="31"/>
      <c r="K463" s="31"/>
      <c r="L463" s="31"/>
      <c r="M463" s="32"/>
      <c r="N463" s="31"/>
      <c r="O463" s="32"/>
      <c r="P463" s="18"/>
      <c r="Q463" s="31"/>
      <c r="R463" s="33"/>
      <c r="S463" s="33"/>
      <c r="T463" s="33"/>
      <c r="U463" s="72">
        <f t="shared" si="75"/>
        <v>0</v>
      </c>
      <c r="V463" s="18" t="e">
        <f>IF(X463&lt;&gt;"Liquidação Cancelada",VLOOKUP(B463,'BASE DE DADOS OPS'!$B$4:$P$9650,10,FALSE),"Liquidação Cancelada")</f>
        <v>#N/A</v>
      </c>
      <c r="W463" s="35" t="e">
        <f t="shared" si="76"/>
        <v>#N/A</v>
      </c>
      <c r="X463" s="31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 t="shared" si="77"/>
        <v>#N/A</v>
      </c>
      <c r="AC463" s="3" t="e">
        <f t="shared" si="78"/>
        <v>#N/A</v>
      </c>
      <c r="AD463" s="62"/>
    </row>
    <row r="464" spans="1:30" ht="24.95" customHeight="1" x14ac:dyDescent="0.2">
      <c r="A464" s="55" t="str">
        <f t="shared" si="70"/>
        <v>||||||0</v>
      </c>
      <c r="B464" s="55" t="str">
        <f t="shared" si="71"/>
        <v>||||0</v>
      </c>
      <c r="C464" s="61" t="str">
        <f t="shared" si="72"/>
        <v>|0</v>
      </c>
      <c r="D464" s="31"/>
      <c r="E464" s="31"/>
      <c r="F464" s="75" t="str">
        <f t="shared" si="73"/>
        <v>/</v>
      </c>
      <c r="G464" s="31"/>
      <c r="H464" s="31"/>
      <c r="I464" s="75" t="str">
        <f t="shared" si="74"/>
        <v>.</v>
      </c>
      <c r="J464" s="31"/>
      <c r="K464" s="31"/>
      <c r="L464" s="31"/>
      <c r="M464" s="32"/>
      <c r="N464" s="31"/>
      <c r="O464" s="32"/>
      <c r="P464" s="18"/>
      <c r="Q464" s="31"/>
      <c r="R464" s="33"/>
      <c r="S464" s="33"/>
      <c r="T464" s="33"/>
      <c r="U464" s="72">
        <f t="shared" si="75"/>
        <v>0</v>
      </c>
      <c r="V464" s="18" t="e">
        <f>IF(X464&lt;&gt;"Liquidação Cancelada",VLOOKUP(B464,'BASE DE DADOS OPS'!$B$4:$P$9650,10,FALSE),"Liquidação Cancelada")</f>
        <v>#N/A</v>
      </c>
      <c r="W464" s="35" t="e">
        <f t="shared" si="76"/>
        <v>#N/A</v>
      </c>
      <c r="X464" s="31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 t="shared" si="77"/>
        <v>#N/A</v>
      </c>
      <c r="AC464" s="3" t="e">
        <f t="shared" si="78"/>
        <v>#N/A</v>
      </c>
      <c r="AD464" s="62"/>
    </row>
    <row r="465" spans="1:30" ht="24.95" customHeight="1" x14ac:dyDescent="0.2">
      <c r="A465" s="55" t="str">
        <f t="shared" si="70"/>
        <v>||||||0</v>
      </c>
      <c r="B465" s="55" t="str">
        <f t="shared" si="71"/>
        <v>||||0</v>
      </c>
      <c r="C465" s="61" t="str">
        <f t="shared" si="72"/>
        <v>|0</v>
      </c>
      <c r="D465" s="31"/>
      <c r="E465" s="31"/>
      <c r="F465" s="75" t="str">
        <f t="shared" si="73"/>
        <v>/</v>
      </c>
      <c r="G465" s="31"/>
      <c r="H465" s="31"/>
      <c r="I465" s="75" t="str">
        <f t="shared" si="74"/>
        <v>.</v>
      </c>
      <c r="J465" s="31"/>
      <c r="K465" s="31"/>
      <c r="L465" s="31"/>
      <c r="M465" s="32"/>
      <c r="N465" s="31"/>
      <c r="O465" s="32"/>
      <c r="P465" s="18"/>
      <c r="Q465" s="31"/>
      <c r="R465" s="33"/>
      <c r="S465" s="33"/>
      <c r="T465" s="33"/>
      <c r="U465" s="72">
        <f t="shared" si="75"/>
        <v>0</v>
      </c>
      <c r="V465" s="18" t="e">
        <f>IF(X465&lt;&gt;"Liquidação Cancelada",VLOOKUP(B465,'BASE DE DADOS OPS'!$B$4:$P$9650,10,FALSE),"Liquidação Cancelada")</f>
        <v>#N/A</v>
      </c>
      <c r="W465" s="35" t="e">
        <f t="shared" si="76"/>
        <v>#N/A</v>
      </c>
      <c r="X465" s="31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 t="shared" si="77"/>
        <v>#N/A</v>
      </c>
      <c r="AC465" s="3" t="e">
        <f t="shared" si="78"/>
        <v>#N/A</v>
      </c>
      <c r="AD465" s="62"/>
    </row>
    <row r="466" spans="1:30" ht="24.95" customHeight="1" x14ac:dyDescent="0.2">
      <c r="A466" s="55" t="str">
        <f t="shared" si="70"/>
        <v>||||||0</v>
      </c>
      <c r="B466" s="55" t="str">
        <f t="shared" si="71"/>
        <v>||||0</v>
      </c>
      <c r="C466" s="61" t="str">
        <f t="shared" si="72"/>
        <v>|0</v>
      </c>
      <c r="D466" s="31"/>
      <c r="E466" s="31"/>
      <c r="F466" s="75" t="str">
        <f t="shared" si="73"/>
        <v>/</v>
      </c>
      <c r="G466" s="31"/>
      <c r="H466" s="31"/>
      <c r="I466" s="75" t="str">
        <f t="shared" si="74"/>
        <v>.</v>
      </c>
      <c r="J466" s="31"/>
      <c r="K466" s="31"/>
      <c r="L466" s="31"/>
      <c r="M466" s="32"/>
      <c r="N466" s="31"/>
      <c r="O466" s="32"/>
      <c r="P466" s="18"/>
      <c r="Q466" s="31"/>
      <c r="R466" s="33"/>
      <c r="S466" s="33"/>
      <c r="T466" s="33"/>
      <c r="U466" s="72">
        <f t="shared" si="75"/>
        <v>0</v>
      </c>
      <c r="V466" s="18" t="e">
        <f>IF(X466&lt;&gt;"Liquidação Cancelada",VLOOKUP(B466,'BASE DE DADOS OPS'!$B$4:$P$9650,10,FALSE),"Liquidação Cancelada")</f>
        <v>#N/A</v>
      </c>
      <c r="W466" s="35" t="e">
        <f t="shared" si="76"/>
        <v>#N/A</v>
      </c>
      <c r="X466" s="31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 t="shared" si="77"/>
        <v>#N/A</v>
      </c>
      <c r="AC466" s="3" t="e">
        <f t="shared" si="78"/>
        <v>#N/A</v>
      </c>
      <c r="AD466" s="62"/>
    </row>
    <row r="467" spans="1:30" ht="24.95" customHeight="1" x14ac:dyDescent="0.2">
      <c r="A467" s="55" t="str">
        <f t="shared" si="70"/>
        <v>||||||0</v>
      </c>
      <c r="B467" s="55" t="str">
        <f t="shared" si="71"/>
        <v>||||0</v>
      </c>
      <c r="C467" s="61" t="str">
        <f t="shared" si="72"/>
        <v>|0</v>
      </c>
      <c r="D467" s="31"/>
      <c r="E467" s="31"/>
      <c r="F467" s="75" t="str">
        <f t="shared" si="73"/>
        <v>/</v>
      </c>
      <c r="G467" s="31"/>
      <c r="H467" s="31"/>
      <c r="I467" s="75" t="str">
        <f t="shared" si="74"/>
        <v>.</v>
      </c>
      <c r="J467" s="31"/>
      <c r="K467" s="31"/>
      <c r="L467" s="31"/>
      <c r="M467" s="32"/>
      <c r="N467" s="31"/>
      <c r="O467" s="32"/>
      <c r="P467" s="18"/>
      <c r="Q467" s="31"/>
      <c r="R467" s="33"/>
      <c r="S467" s="33"/>
      <c r="T467" s="33"/>
      <c r="U467" s="72">
        <f t="shared" si="75"/>
        <v>0</v>
      </c>
      <c r="V467" s="18" t="e">
        <f>IF(X467&lt;&gt;"Liquidação Cancelada",VLOOKUP(B467,'BASE DE DADOS OPS'!$B$4:$P$9650,10,FALSE),"Liquidação Cancelada")</f>
        <v>#N/A</v>
      </c>
      <c r="W467" s="35" t="e">
        <f t="shared" si="76"/>
        <v>#N/A</v>
      </c>
      <c r="X467" s="31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 t="shared" si="77"/>
        <v>#N/A</v>
      </c>
      <c r="AC467" s="3" t="e">
        <f t="shared" si="78"/>
        <v>#N/A</v>
      </c>
      <c r="AD467" s="62"/>
    </row>
    <row r="468" spans="1:30" ht="24.95" customHeight="1" x14ac:dyDescent="0.2">
      <c r="A468" s="55" t="str">
        <f t="shared" si="70"/>
        <v>||||||0</v>
      </c>
      <c r="B468" s="55" t="str">
        <f t="shared" si="71"/>
        <v>||||0</v>
      </c>
      <c r="C468" s="61" t="str">
        <f t="shared" si="72"/>
        <v>|0</v>
      </c>
      <c r="D468" s="31"/>
      <c r="E468" s="31"/>
      <c r="F468" s="75" t="str">
        <f t="shared" si="73"/>
        <v>/</v>
      </c>
      <c r="G468" s="31"/>
      <c r="H468" s="31"/>
      <c r="I468" s="75" t="str">
        <f t="shared" si="74"/>
        <v>.</v>
      </c>
      <c r="J468" s="31"/>
      <c r="K468" s="31"/>
      <c r="L468" s="31"/>
      <c r="M468" s="32"/>
      <c r="N468" s="31"/>
      <c r="O468" s="32"/>
      <c r="P468" s="18"/>
      <c r="Q468" s="31"/>
      <c r="R468" s="33"/>
      <c r="S468" s="33"/>
      <c r="T468" s="33"/>
      <c r="U468" s="72">
        <f t="shared" si="75"/>
        <v>0</v>
      </c>
      <c r="V468" s="18" t="e">
        <f>IF(X468&lt;&gt;"Liquidação Cancelada",VLOOKUP(B468,'BASE DE DADOS OPS'!$B$4:$P$9650,10,FALSE),"Liquidação Cancelada")</f>
        <v>#N/A</v>
      </c>
      <c r="W468" s="35" t="e">
        <f t="shared" si="76"/>
        <v>#N/A</v>
      </c>
      <c r="X468" s="31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 t="shared" si="77"/>
        <v>#N/A</v>
      </c>
      <c r="AC468" s="3" t="e">
        <f t="shared" si="78"/>
        <v>#N/A</v>
      </c>
      <c r="AD468" s="62"/>
    </row>
    <row r="469" spans="1:30" ht="24.95" customHeight="1" x14ac:dyDescent="0.2">
      <c r="A469" s="55" t="str">
        <f t="shared" si="70"/>
        <v>||||||0</v>
      </c>
      <c r="B469" s="55" t="str">
        <f t="shared" si="71"/>
        <v>||||0</v>
      </c>
      <c r="C469" s="61" t="str">
        <f t="shared" si="72"/>
        <v>|0</v>
      </c>
      <c r="D469" s="31"/>
      <c r="E469" s="31"/>
      <c r="F469" s="75" t="str">
        <f t="shared" si="73"/>
        <v>/</v>
      </c>
      <c r="G469" s="31"/>
      <c r="H469" s="31"/>
      <c r="I469" s="75" t="str">
        <f t="shared" si="74"/>
        <v>.</v>
      </c>
      <c r="J469" s="31"/>
      <c r="K469" s="31"/>
      <c r="L469" s="31"/>
      <c r="M469" s="32"/>
      <c r="N469" s="31"/>
      <c r="O469" s="32"/>
      <c r="P469" s="18"/>
      <c r="Q469" s="31"/>
      <c r="R469" s="33"/>
      <c r="S469" s="33"/>
      <c r="T469" s="33"/>
      <c r="U469" s="72">
        <f t="shared" si="75"/>
        <v>0</v>
      </c>
      <c r="V469" s="18" t="e">
        <f>IF(X469&lt;&gt;"Liquidação Cancelada",VLOOKUP(B469,'BASE DE DADOS OPS'!$B$4:$P$9650,10,FALSE),"Liquidação Cancelada")</f>
        <v>#N/A</v>
      </c>
      <c r="W469" s="35" t="e">
        <f t="shared" si="76"/>
        <v>#N/A</v>
      </c>
      <c r="X469" s="31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 t="shared" si="77"/>
        <v>#N/A</v>
      </c>
      <c r="AC469" s="3" t="e">
        <f t="shared" si="78"/>
        <v>#N/A</v>
      </c>
      <c r="AD469" s="62"/>
    </row>
    <row r="470" spans="1:30" ht="24.95" customHeight="1" x14ac:dyDescent="0.2">
      <c r="A470" s="55" t="str">
        <f t="shared" si="70"/>
        <v>||||||0</v>
      </c>
      <c r="B470" s="55" t="str">
        <f t="shared" si="71"/>
        <v>||||0</v>
      </c>
      <c r="C470" s="61" t="str">
        <f t="shared" si="72"/>
        <v>|0</v>
      </c>
      <c r="D470" s="31"/>
      <c r="E470" s="31"/>
      <c r="F470" s="75" t="str">
        <f t="shared" si="73"/>
        <v>/</v>
      </c>
      <c r="G470" s="31"/>
      <c r="H470" s="31"/>
      <c r="I470" s="75" t="str">
        <f t="shared" si="74"/>
        <v>.</v>
      </c>
      <c r="J470" s="31"/>
      <c r="K470" s="31"/>
      <c r="L470" s="31"/>
      <c r="M470" s="32"/>
      <c r="N470" s="31"/>
      <c r="O470" s="32"/>
      <c r="P470" s="18"/>
      <c r="Q470" s="31"/>
      <c r="R470" s="33"/>
      <c r="S470" s="33"/>
      <c r="T470" s="33"/>
      <c r="U470" s="72">
        <f t="shared" si="75"/>
        <v>0</v>
      </c>
      <c r="V470" s="18" t="e">
        <f>IF(X470&lt;&gt;"Liquidação Cancelada",VLOOKUP(B470,'BASE DE DADOS OPS'!$B$4:$P$9650,10,FALSE),"Liquidação Cancelada")</f>
        <v>#N/A</v>
      </c>
      <c r="W470" s="35" t="e">
        <f t="shared" si="76"/>
        <v>#N/A</v>
      </c>
      <c r="X470" s="31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 t="shared" si="77"/>
        <v>#N/A</v>
      </c>
      <c r="AC470" s="3" t="e">
        <f t="shared" si="78"/>
        <v>#N/A</v>
      </c>
      <c r="AD470" s="62"/>
    </row>
    <row r="471" spans="1:30" ht="24.95" customHeight="1" x14ac:dyDescent="0.2">
      <c r="A471" s="55" t="str">
        <f t="shared" si="70"/>
        <v>||||||0</v>
      </c>
      <c r="B471" s="55" t="str">
        <f t="shared" si="71"/>
        <v>||||0</v>
      </c>
      <c r="C471" s="61" t="str">
        <f t="shared" si="72"/>
        <v>|0</v>
      </c>
      <c r="D471" s="31"/>
      <c r="E471" s="31"/>
      <c r="F471" s="75" t="str">
        <f t="shared" si="73"/>
        <v>/</v>
      </c>
      <c r="G471" s="31"/>
      <c r="H471" s="31"/>
      <c r="I471" s="75" t="str">
        <f t="shared" si="74"/>
        <v>.</v>
      </c>
      <c r="J471" s="31"/>
      <c r="K471" s="31"/>
      <c r="L471" s="31"/>
      <c r="M471" s="32"/>
      <c r="N471" s="31"/>
      <c r="O471" s="32"/>
      <c r="P471" s="18"/>
      <c r="Q471" s="31"/>
      <c r="R471" s="33"/>
      <c r="S471" s="33"/>
      <c r="T471" s="33"/>
      <c r="U471" s="72">
        <f t="shared" si="75"/>
        <v>0</v>
      </c>
      <c r="V471" s="18" t="e">
        <f>IF(X471&lt;&gt;"Liquidação Cancelada",VLOOKUP(B471,'BASE DE DADOS OPS'!$B$4:$P$9650,10,FALSE),"Liquidação Cancelada")</f>
        <v>#N/A</v>
      </c>
      <c r="W471" s="35" t="e">
        <f t="shared" si="76"/>
        <v>#N/A</v>
      </c>
      <c r="X471" s="31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 t="shared" si="77"/>
        <v>#N/A</v>
      </c>
      <c r="AC471" s="3" t="e">
        <f t="shared" si="78"/>
        <v>#N/A</v>
      </c>
      <c r="AD471" s="62"/>
    </row>
    <row r="472" spans="1:30" ht="24.95" customHeight="1" x14ac:dyDescent="0.2">
      <c r="A472" s="55" t="str">
        <f t="shared" si="70"/>
        <v>||||||0</v>
      </c>
      <c r="B472" s="55" t="str">
        <f t="shared" si="71"/>
        <v>||||0</v>
      </c>
      <c r="C472" s="61" t="str">
        <f t="shared" si="72"/>
        <v>|0</v>
      </c>
      <c r="D472" s="31"/>
      <c r="E472" s="31"/>
      <c r="F472" s="75" t="str">
        <f t="shared" si="73"/>
        <v>/</v>
      </c>
      <c r="G472" s="31"/>
      <c r="H472" s="31"/>
      <c r="I472" s="75" t="str">
        <f t="shared" si="74"/>
        <v>.</v>
      </c>
      <c r="J472" s="31"/>
      <c r="K472" s="31"/>
      <c r="L472" s="31"/>
      <c r="M472" s="32"/>
      <c r="N472" s="31"/>
      <c r="O472" s="32"/>
      <c r="P472" s="18"/>
      <c r="Q472" s="31"/>
      <c r="R472" s="33"/>
      <c r="S472" s="33"/>
      <c r="T472" s="33"/>
      <c r="U472" s="72">
        <f t="shared" si="75"/>
        <v>0</v>
      </c>
      <c r="V472" s="18" t="e">
        <f>IF(X472&lt;&gt;"Liquidação Cancelada",VLOOKUP(B472,'BASE DE DADOS OPS'!$B$4:$P$9650,10,FALSE),"Liquidação Cancelada")</f>
        <v>#N/A</v>
      </c>
      <c r="W472" s="35" t="e">
        <f t="shared" si="76"/>
        <v>#N/A</v>
      </c>
      <c r="X472" s="31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 t="shared" si="77"/>
        <v>#N/A</v>
      </c>
      <c r="AC472" s="3" t="e">
        <f t="shared" si="78"/>
        <v>#N/A</v>
      </c>
      <c r="AD472" s="62"/>
    </row>
    <row r="473" spans="1:30" ht="24.95" customHeight="1" x14ac:dyDescent="0.2">
      <c r="A473" s="55" t="str">
        <f t="shared" si="70"/>
        <v>||||||0</v>
      </c>
      <c r="B473" s="55" t="str">
        <f t="shared" si="71"/>
        <v>||||0</v>
      </c>
      <c r="C473" s="61" t="str">
        <f t="shared" si="72"/>
        <v>|0</v>
      </c>
      <c r="D473" s="31"/>
      <c r="E473" s="31"/>
      <c r="F473" s="75" t="str">
        <f t="shared" si="73"/>
        <v>/</v>
      </c>
      <c r="G473" s="31"/>
      <c r="H473" s="31"/>
      <c r="I473" s="75" t="str">
        <f t="shared" si="74"/>
        <v>.</v>
      </c>
      <c r="J473" s="31"/>
      <c r="K473" s="31"/>
      <c r="L473" s="31"/>
      <c r="M473" s="32"/>
      <c r="N473" s="31"/>
      <c r="O473" s="32"/>
      <c r="P473" s="18"/>
      <c r="Q473" s="31"/>
      <c r="R473" s="33"/>
      <c r="S473" s="33"/>
      <c r="T473" s="33"/>
      <c r="U473" s="72">
        <f t="shared" si="75"/>
        <v>0</v>
      </c>
      <c r="V473" s="18" t="e">
        <f>IF(X473&lt;&gt;"Liquidação Cancelada",VLOOKUP(B473,'BASE DE DADOS OPS'!$B$4:$P$9650,10,FALSE),"Liquidação Cancelada")</f>
        <v>#N/A</v>
      </c>
      <c r="W473" s="35" t="e">
        <f t="shared" si="76"/>
        <v>#N/A</v>
      </c>
      <c r="X473" s="31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 t="shared" si="77"/>
        <v>#N/A</v>
      </c>
      <c r="AC473" s="3" t="e">
        <f t="shared" si="78"/>
        <v>#N/A</v>
      </c>
      <c r="AD473" s="62"/>
    </row>
    <row r="474" spans="1:30" ht="24.95" customHeight="1" x14ac:dyDescent="0.2">
      <c r="A474" s="55" t="str">
        <f t="shared" si="70"/>
        <v>||||||0</v>
      </c>
      <c r="B474" s="55" t="str">
        <f t="shared" si="71"/>
        <v>||||0</v>
      </c>
      <c r="C474" s="61" t="str">
        <f t="shared" si="72"/>
        <v>|0</v>
      </c>
      <c r="D474" s="31"/>
      <c r="E474" s="31"/>
      <c r="F474" s="75" t="str">
        <f t="shared" si="73"/>
        <v>/</v>
      </c>
      <c r="G474" s="31"/>
      <c r="H474" s="31"/>
      <c r="I474" s="75" t="str">
        <f t="shared" si="74"/>
        <v>.</v>
      </c>
      <c r="J474" s="31"/>
      <c r="K474" s="31"/>
      <c r="L474" s="31"/>
      <c r="M474" s="32"/>
      <c r="N474" s="31"/>
      <c r="O474" s="32"/>
      <c r="P474" s="18"/>
      <c r="Q474" s="31"/>
      <c r="R474" s="33"/>
      <c r="S474" s="33"/>
      <c r="T474" s="33"/>
      <c r="U474" s="72">
        <f t="shared" si="75"/>
        <v>0</v>
      </c>
      <c r="V474" s="18" t="e">
        <f>IF(X474&lt;&gt;"Liquidação Cancelada",VLOOKUP(B474,'BASE DE DADOS OPS'!$B$4:$P$9650,10,FALSE),"Liquidação Cancelada")</f>
        <v>#N/A</v>
      </c>
      <c r="W474" s="35" t="e">
        <f t="shared" si="76"/>
        <v>#N/A</v>
      </c>
      <c r="X474" s="31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 t="shared" si="77"/>
        <v>#N/A</v>
      </c>
      <c r="AC474" s="3" t="e">
        <f t="shared" si="78"/>
        <v>#N/A</v>
      </c>
      <c r="AD474" s="62"/>
    </row>
    <row r="475" spans="1:30" ht="24.95" customHeight="1" x14ac:dyDescent="0.2">
      <c r="A475" s="55" t="str">
        <f t="shared" si="70"/>
        <v>||||||0</v>
      </c>
      <c r="B475" s="55" t="str">
        <f t="shared" si="71"/>
        <v>||||0</v>
      </c>
      <c r="C475" s="61" t="str">
        <f t="shared" si="72"/>
        <v>|0</v>
      </c>
      <c r="D475" s="31"/>
      <c r="E475" s="31"/>
      <c r="F475" s="75" t="str">
        <f t="shared" si="73"/>
        <v>/</v>
      </c>
      <c r="G475" s="31"/>
      <c r="H475" s="31"/>
      <c r="I475" s="75" t="str">
        <f t="shared" si="74"/>
        <v>.</v>
      </c>
      <c r="J475" s="31"/>
      <c r="K475" s="31"/>
      <c r="L475" s="31"/>
      <c r="M475" s="32"/>
      <c r="N475" s="31"/>
      <c r="O475" s="32"/>
      <c r="P475" s="18"/>
      <c r="Q475" s="31"/>
      <c r="R475" s="33"/>
      <c r="S475" s="33"/>
      <c r="T475" s="33"/>
      <c r="U475" s="72">
        <f t="shared" si="75"/>
        <v>0</v>
      </c>
      <c r="V475" s="18" t="e">
        <f>IF(X475&lt;&gt;"Liquidação Cancelada",VLOOKUP(B475,'BASE DE DADOS OPS'!$B$4:$P$9650,10,FALSE),"Liquidação Cancelada")</f>
        <v>#N/A</v>
      </c>
      <c r="W475" s="35" t="e">
        <f t="shared" si="76"/>
        <v>#N/A</v>
      </c>
      <c r="X475" s="31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 t="shared" si="77"/>
        <v>#N/A</v>
      </c>
      <c r="AC475" s="3" t="e">
        <f t="shared" si="78"/>
        <v>#N/A</v>
      </c>
      <c r="AD475" s="62"/>
    </row>
    <row r="476" spans="1:30" ht="24.95" customHeight="1" x14ac:dyDescent="0.2">
      <c r="A476" s="55" t="str">
        <f t="shared" si="70"/>
        <v>||||||0</v>
      </c>
      <c r="B476" s="55" t="str">
        <f t="shared" si="71"/>
        <v>||||0</v>
      </c>
      <c r="C476" s="61" t="str">
        <f t="shared" si="72"/>
        <v>|0</v>
      </c>
      <c r="D476" s="31"/>
      <c r="E476" s="31"/>
      <c r="F476" s="75" t="str">
        <f t="shared" si="73"/>
        <v>/</v>
      </c>
      <c r="G476" s="31"/>
      <c r="H476" s="31"/>
      <c r="I476" s="75" t="str">
        <f t="shared" si="74"/>
        <v>.</v>
      </c>
      <c r="J476" s="31"/>
      <c r="K476" s="31"/>
      <c r="L476" s="31"/>
      <c r="M476" s="32"/>
      <c r="N476" s="31"/>
      <c r="O476" s="32"/>
      <c r="P476" s="18"/>
      <c r="Q476" s="31"/>
      <c r="R476" s="33"/>
      <c r="S476" s="33"/>
      <c r="T476" s="33"/>
      <c r="U476" s="72">
        <f t="shared" si="75"/>
        <v>0</v>
      </c>
      <c r="V476" s="18" t="e">
        <f>IF(X476&lt;&gt;"Liquidação Cancelada",VLOOKUP(B476,'BASE DE DADOS OPS'!$B$4:$P$9650,10,FALSE),"Liquidação Cancelada")</f>
        <v>#N/A</v>
      </c>
      <c r="W476" s="35" t="e">
        <f t="shared" si="76"/>
        <v>#N/A</v>
      </c>
      <c r="X476" s="31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 t="shared" si="77"/>
        <v>#N/A</v>
      </c>
      <c r="AC476" s="3" t="e">
        <f t="shared" si="78"/>
        <v>#N/A</v>
      </c>
      <c r="AD476" s="62"/>
    </row>
    <row r="477" spans="1:30" ht="24.95" customHeight="1" x14ac:dyDescent="0.2">
      <c r="A477" s="55" t="str">
        <f t="shared" si="70"/>
        <v>||||||0</v>
      </c>
      <c r="B477" s="55" t="str">
        <f t="shared" si="71"/>
        <v>||||0</v>
      </c>
      <c r="C477" s="61" t="str">
        <f t="shared" si="72"/>
        <v>|0</v>
      </c>
      <c r="D477" s="31"/>
      <c r="E477" s="31"/>
      <c r="F477" s="75" t="str">
        <f t="shared" si="73"/>
        <v>/</v>
      </c>
      <c r="G477" s="31"/>
      <c r="H477" s="31"/>
      <c r="I477" s="75" t="str">
        <f t="shared" si="74"/>
        <v>.</v>
      </c>
      <c r="J477" s="31"/>
      <c r="K477" s="31"/>
      <c r="L477" s="31"/>
      <c r="M477" s="32"/>
      <c r="N477" s="31"/>
      <c r="O477" s="32"/>
      <c r="P477" s="18"/>
      <c r="Q477" s="31"/>
      <c r="R477" s="33"/>
      <c r="S477" s="33"/>
      <c r="T477" s="33"/>
      <c r="U477" s="72">
        <f t="shared" si="75"/>
        <v>0</v>
      </c>
      <c r="V477" s="18" t="e">
        <f>IF(X477&lt;&gt;"Liquidação Cancelada",VLOOKUP(B477,'BASE DE DADOS OPS'!$B$4:$P$9650,10,FALSE),"Liquidação Cancelada")</f>
        <v>#N/A</v>
      </c>
      <c r="W477" s="35" t="e">
        <f t="shared" si="76"/>
        <v>#N/A</v>
      </c>
      <c r="X477" s="31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 t="shared" si="77"/>
        <v>#N/A</v>
      </c>
      <c r="AC477" s="3" t="e">
        <f t="shared" si="78"/>
        <v>#N/A</v>
      </c>
      <c r="AD477" s="62"/>
    </row>
    <row r="478" spans="1:30" ht="24.95" customHeight="1" x14ac:dyDescent="0.2">
      <c r="A478" s="55" t="str">
        <f t="shared" si="70"/>
        <v>||||||0</v>
      </c>
      <c r="B478" s="55" t="str">
        <f t="shared" si="71"/>
        <v>||||0</v>
      </c>
      <c r="C478" s="61" t="str">
        <f t="shared" si="72"/>
        <v>|0</v>
      </c>
      <c r="D478" s="31"/>
      <c r="E478" s="31"/>
      <c r="F478" s="75" t="str">
        <f t="shared" si="73"/>
        <v>/</v>
      </c>
      <c r="G478" s="31"/>
      <c r="H478" s="31"/>
      <c r="I478" s="75" t="str">
        <f t="shared" si="74"/>
        <v>.</v>
      </c>
      <c r="J478" s="31"/>
      <c r="K478" s="31"/>
      <c r="L478" s="31"/>
      <c r="M478" s="32"/>
      <c r="N478" s="31"/>
      <c r="O478" s="32"/>
      <c r="P478" s="18"/>
      <c r="Q478" s="31"/>
      <c r="R478" s="33"/>
      <c r="S478" s="33"/>
      <c r="T478" s="33"/>
      <c r="U478" s="72">
        <f t="shared" si="75"/>
        <v>0</v>
      </c>
      <c r="V478" s="18" t="e">
        <f>IF(X478&lt;&gt;"Liquidação Cancelada",VLOOKUP(B478,'BASE DE DADOS OPS'!$B$4:$P$9650,10,FALSE),"Liquidação Cancelada")</f>
        <v>#N/A</v>
      </c>
      <c r="W478" s="35" t="e">
        <f t="shared" si="76"/>
        <v>#N/A</v>
      </c>
      <c r="X478" s="31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 t="shared" si="77"/>
        <v>#N/A</v>
      </c>
      <c r="AC478" s="3" t="e">
        <f t="shared" si="78"/>
        <v>#N/A</v>
      </c>
      <c r="AD478" s="62"/>
    </row>
    <row r="479" spans="1:30" ht="24.95" customHeight="1" x14ac:dyDescent="0.2">
      <c r="A479" s="55" t="str">
        <f t="shared" si="70"/>
        <v>||||||0</v>
      </c>
      <c r="B479" s="55" t="str">
        <f t="shared" si="71"/>
        <v>||||0</v>
      </c>
      <c r="C479" s="61" t="str">
        <f t="shared" si="72"/>
        <v>|0</v>
      </c>
      <c r="D479" s="31"/>
      <c r="E479" s="31"/>
      <c r="F479" s="75" t="str">
        <f t="shared" si="73"/>
        <v>/</v>
      </c>
      <c r="G479" s="31"/>
      <c r="H479" s="31"/>
      <c r="I479" s="75" t="str">
        <f t="shared" si="74"/>
        <v>.</v>
      </c>
      <c r="J479" s="31"/>
      <c r="K479" s="31"/>
      <c r="L479" s="31"/>
      <c r="M479" s="32"/>
      <c r="N479" s="31"/>
      <c r="O479" s="32"/>
      <c r="P479" s="18"/>
      <c r="Q479" s="31"/>
      <c r="R479" s="33"/>
      <c r="S479" s="33"/>
      <c r="T479" s="33"/>
      <c r="U479" s="72">
        <f t="shared" si="75"/>
        <v>0</v>
      </c>
      <c r="V479" s="18" t="e">
        <f>IF(X479&lt;&gt;"Liquidação Cancelada",VLOOKUP(B479,'BASE DE DADOS OPS'!$B$4:$P$9650,10,FALSE),"Liquidação Cancelada")</f>
        <v>#N/A</v>
      </c>
      <c r="W479" s="35" t="e">
        <f t="shared" si="76"/>
        <v>#N/A</v>
      </c>
      <c r="X479" s="31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 t="shared" si="77"/>
        <v>#N/A</v>
      </c>
      <c r="AC479" s="3" t="e">
        <f t="shared" si="78"/>
        <v>#N/A</v>
      </c>
      <c r="AD479" s="62"/>
    </row>
    <row r="480" spans="1:30" ht="24.95" customHeight="1" x14ac:dyDescent="0.2">
      <c r="A480" s="55" t="str">
        <f t="shared" si="70"/>
        <v>||||||0</v>
      </c>
      <c r="B480" s="55" t="str">
        <f t="shared" si="71"/>
        <v>||||0</v>
      </c>
      <c r="C480" s="61" t="str">
        <f t="shared" si="72"/>
        <v>|0</v>
      </c>
      <c r="D480" s="31"/>
      <c r="E480" s="31"/>
      <c r="F480" s="75" t="str">
        <f t="shared" si="73"/>
        <v>/</v>
      </c>
      <c r="G480" s="31"/>
      <c r="H480" s="31"/>
      <c r="I480" s="75" t="str">
        <f t="shared" si="74"/>
        <v>.</v>
      </c>
      <c r="J480" s="31"/>
      <c r="K480" s="31"/>
      <c r="L480" s="31"/>
      <c r="M480" s="32"/>
      <c r="N480" s="31"/>
      <c r="O480" s="32"/>
      <c r="P480" s="18"/>
      <c r="Q480" s="31"/>
      <c r="R480" s="33"/>
      <c r="S480" s="33"/>
      <c r="T480" s="33"/>
      <c r="U480" s="72">
        <f t="shared" si="75"/>
        <v>0</v>
      </c>
      <c r="V480" s="18" t="e">
        <f>IF(X480&lt;&gt;"Liquidação Cancelada",VLOOKUP(B480,'BASE DE DADOS OPS'!$B$4:$P$9650,10,FALSE),"Liquidação Cancelada")</f>
        <v>#N/A</v>
      </c>
      <c r="W480" s="35" t="e">
        <f t="shared" si="76"/>
        <v>#N/A</v>
      </c>
      <c r="X480" s="31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 t="shared" si="77"/>
        <v>#N/A</v>
      </c>
      <c r="AC480" s="3" t="e">
        <f t="shared" si="78"/>
        <v>#N/A</v>
      </c>
      <c r="AD480" s="62"/>
    </row>
    <row r="481" spans="1:30" ht="24.95" customHeight="1" x14ac:dyDescent="0.2">
      <c r="A481" s="55" t="str">
        <f t="shared" si="70"/>
        <v>||||||0</v>
      </c>
      <c r="B481" s="55" t="str">
        <f t="shared" si="71"/>
        <v>||||0</v>
      </c>
      <c r="C481" s="61" t="str">
        <f t="shared" si="72"/>
        <v>|0</v>
      </c>
      <c r="D481" s="31"/>
      <c r="E481" s="31"/>
      <c r="F481" s="75" t="str">
        <f t="shared" si="73"/>
        <v>/</v>
      </c>
      <c r="G481" s="31"/>
      <c r="H481" s="31"/>
      <c r="I481" s="75" t="str">
        <f t="shared" si="74"/>
        <v>.</v>
      </c>
      <c r="J481" s="31"/>
      <c r="K481" s="31"/>
      <c r="L481" s="31"/>
      <c r="M481" s="32"/>
      <c r="N481" s="31"/>
      <c r="O481" s="32"/>
      <c r="P481" s="18"/>
      <c r="Q481" s="31"/>
      <c r="R481" s="33"/>
      <c r="S481" s="33"/>
      <c r="T481" s="33"/>
      <c r="U481" s="72">
        <f t="shared" si="75"/>
        <v>0</v>
      </c>
      <c r="V481" s="18" t="e">
        <f>IF(X481&lt;&gt;"Liquidação Cancelada",VLOOKUP(B481,'BASE DE DADOS OPS'!$B$4:$P$9650,10,FALSE),"Liquidação Cancelada")</f>
        <v>#N/A</v>
      </c>
      <c r="W481" s="35" t="e">
        <f t="shared" si="76"/>
        <v>#N/A</v>
      </c>
      <c r="X481" s="31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 t="shared" si="77"/>
        <v>#N/A</v>
      </c>
      <c r="AC481" s="3" t="e">
        <f t="shared" si="78"/>
        <v>#N/A</v>
      </c>
      <c r="AD481" s="62"/>
    </row>
    <row r="482" spans="1:30" ht="24.95" customHeight="1" x14ac:dyDescent="0.2">
      <c r="A482" s="55" t="str">
        <f t="shared" si="70"/>
        <v>||||||0</v>
      </c>
      <c r="B482" s="55" t="str">
        <f t="shared" si="71"/>
        <v>||||0</v>
      </c>
      <c r="C482" s="61" t="str">
        <f t="shared" si="72"/>
        <v>|0</v>
      </c>
      <c r="D482" s="31"/>
      <c r="E482" s="31"/>
      <c r="F482" s="75" t="str">
        <f t="shared" si="73"/>
        <v>/</v>
      </c>
      <c r="G482" s="31"/>
      <c r="H482" s="31"/>
      <c r="I482" s="75" t="str">
        <f t="shared" si="74"/>
        <v>.</v>
      </c>
      <c r="J482" s="31"/>
      <c r="K482" s="31"/>
      <c r="L482" s="31"/>
      <c r="M482" s="32"/>
      <c r="N482" s="31"/>
      <c r="O482" s="32"/>
      <c r="P482" s="18"/>
      <c r="Q482" s="31"/>
      <c r="R482" s="33"/>
      <c r="S482" s="33"/>
      <c r="T482" s="33"/>
      <c r="U482" s="72">
        <f t="shared" si="75"/>
        <v>0</v>
      </c>
      <c r="V482" s="18" t="e">
        <f>IF(X482&lt;&gt;"Liquidação Cancelada",VLOOKUP(B482,'BASE DE DADOS OPS'!$B$4:$P$9650,10,FALSE),"Liquidação Cancelada")</f>
        <v>#N/A</v>
      </c>
      <c r="W482" s="35" t="e">
        <f t="shared" si="76"/>
        <v>#N/A</v>
      </c>
      <c r="X482" s="31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 t="shared" si="77"/>
        <v>#N/A</v>
      </c>
      <c r="AC482" s="3" t="e">
        <f t="shared" si="78"/>
        <v>#N/A</v>
      </c>
      <c r="AD482" s="62"/>
    </row>
    <row r="483" spans="1:30" ht="24.95" customHeight="1" x14ac:dyDescent="0.2">
      <c r="A483" s="55" t="str">
        <f t="shared" si="70"/>
        <v>||||||0</v>
      </c>
      <c r="B483" s="55" t="str">
        <f t="shared" si="71"/>
        <v>||||0</v>
      </c>
      <c r="C483" s="61" t="str">
        <f t="shared" si="72"/>
        <v>|0</v>
      </c>
      <c r="D483" s="31"/>
      <c r="E483" s="31"/>
      <c r="F483" s="75" t="str">
        <f t="shared" si="73"/>
        <v>/</v>
      </c>
      <c r="G483" s="31"/>
      <c r="H483" s="31"/>
      <c r="I483" s="75" t="str">
        <f t="shared" si="74"/>
        <v>.</v>
      </c>
      <c r="J483" s="31"/>
      <c r="K483" s="31"/>
      <c r="L483" s="31"/>
      <c r="M483" s="32"/>
      <c r="N483" s="31"/>
      <c r="O483" s="32"/>
      <c r="P483" s="18"/>
      <c r="Q483" s="31"/>
      <c r="R483" s="33"/>
      <c r="S483" s="33"/>
      <c r="T483" s="33"/>
      <c r="U483" s="72">
        <f t="shared" si="75"/>
        <v>0</v>
      </c>
      <c r="V483" s="18" t="e">
        <f>IF(X483&lt;&gt;"Liquidação Cancelada",VLOOKUP(B483,'BASE DE DADOS OPS'!$B$4:$P$9650,10,FALSE),"Liquidação Cancelada")</f>
        <v>#N/A</v>
      </c>
      <c r="W483" s="35" t="e">
        <f t="shared" si="76"/>
        <v>#N/A</v>
      </c>
      <c r="X483" s="31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 t="shared" si="77"/>
        <v>#N/A</v>
      </c>
      <c r="AC483" s="3" t="e">
        <f t="shared" si="78"/>
        <v>#N/A</v>
      </c>
      <c r="AD483" s="62"/>
    </row>
    <row r="484" spans="1:30" ht="24.95" customHeight="1" x14ac:dyDescent="0.2">
      <c r="A484" s="55" t="str">
        <f t="shared" si="70"/>
        <v>||||||0</v>
      </c>
      <c r="B484" s="55" t="str">
        <f t="shared" si="71"/>
        <v>||||0</v>
      </c>
      <c r="C484" s="61" t="str">
        <f t="shared" si="72"/>
        <v>|0</v>
      </c>
      <c r="D484" s="31"/>
      <c r="E484" s="31"/>
      <c r="F484" s="75" t="str">
        <f t="shared" si="73"/>
        <v>/</v>
      </c>
      <c r="G484" s="31"/>
      <c r="H484" s="31"/>
      <c r="I484" s="75" t="str">
        <f t="shared" si="74"/>
        <v>.</v>
      </c>
      <c r="J484" s="31"/>
      <c r="K484" s="31"/>
      <c r="L484" s="31"/>
      <c r="M484" s="32"/>
      <c r="N484" s="31"/>
      <c r="O484" s="32"/>
      <c r="P484" s="18"/>
      <c r="Q484" s="31"/>
      <c r="R484" s="33"/>
      <c r="S484" s="33"/>
      <c r="T484" s="33"/>
      <c r="U484" s="72">
        <f t="shared" si="75"/>
        <v>0</v>
      </c>
      <c r="V484" s="18" t="e">
        <f>IF(X484&lt;&gt;"Liquidação Cancelada",VLOOKUP(B484,'BASE DE DADOS OPS'!$B$4:$P$9650,10,FALSE),"Liquidação Cancelada")</f>
        <v>#N/A</v>
      </c>
      <c r="W484" s="35" t="e">
        <f t="shared" si="76"/>
        <v>#N/A</v>
      </c>
      <c r="X484" s="31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 t="shared" si="77"/>
        <v>#N/A</v>
      </c>
      <c r="AC484" s="3" t="e">
        <f t="shared" si="78"/>
        <v>#N/A</v>
      </c>
      <c r="AD484" s="62"/>
    </row>
    <row r="485" spans="1:30" ht="24.95" customHeight="1" x14ac:dyDescent="0.2">
      <c r="A485" s="55" t="str">
        <f t="shared" si="70"/>
        <v>||||||0</v>
      </c>
      <c r="B485" s="55" t="str">
        <f t="shared" si="71"/>
        <v>||||0</v>
      </c>
      <c r="C485" s="61" t="str">
        <f t="shared" si="72"/>
        <v>|0</v>
      </c>
      <c r="D485" s="31"/>
      <c r="E485" s="31"/>
      <c r="F485" s="75" t="str">
        <f t="shared" si="73"/>
        <v>/</v>
      </c>
      <c r="G485" s="31"/>
      <c r="H485" s="31"/>
      <c r="I485" s="75" t="str">
        <f t="shared" si="74"/>
        <v>.</v>
      </c>
      <c r="J485" s="31"/>
      <c r="K485" s="31"/>
      <c r="L485" s="31"/>
      <c r="M485" s="32"/>
      <c r="N485" s="31"/>
      <c r="O485" s="32"/>
      <c r="P485" s="18"/>
      <c r="Q485" s="31"/>
      <c r="R485" s="33"/>
      <c r="S485" s="33"/>
      <c r="T485" s="33"/>
      <c r="U485" s="72">
        <f t="shared" si="75"/>
        <v>0</v>
      </c>
      <c r="V485" s="18" t="e">
        <f>IF(X485&lt;&gt;"Liquidação Cancelada",VLOOKUP(B485,'BASE DE DADOS OPS'!$B$4:$P$9650,10,FALSE),"Liquidação Cancelada")</f>
        <v>#N/A</v>
      </c>
      <c r="W485" s="35" t="e">
        <f t="shared" si="76"/>
        <v>#N/A</v>
      </c>
      <c r="X485" s="31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 t="shared" si="77"/>
        <v>#N/A</v>
      </c>
      <c r="AC485" s="3" t="e">
        <f t="shared" si="78"/>
        <v>#N/A</v>
      </c>
      <c r="AD485" s="62"/>
    </row>
    <row r="486" spans="1:30" ht="24.95" customHeight="1" x14ac:dyDescent="0.2">
      <c r="A486" s="55" t="str">
        <f t="shared" si="70"/>
        <v>||||||0</v>
      </c>
      <c r="B486" s="55" t="str">
        <f t="shared" si="71"/>
        <v>||||0</v>
      </c>
      <c r="C486" s="61" t="str">
        <f t="shared" si="72"/>
        <v>|0</v>
      </c>
      <c r="D486" s="31"/>
      <c r="E486" s="31"/>
      <c r="F486" s="75" t="str">
        <f t="shared" si="73"/>
        <v>/</v>
      </c>
      <c r="G486" s="31"/>
      <c r="H486" s="31"/>
      <c r="I486" s="75" t="str">
        <f t="shared" si="74"/>
        <v>.</v>
      </c>
      <c r="J486" s="31"/>
      <c r="K486" s="31"/>
      <c r="L486" s="31"/>
      <c r="M486" s="32"/>
      <c r="N486" s="31"/>
      <c r="O486" s="32"/>
      <c r="P486" s="18"/>
      <c r="Q486" s="31"/>
      <c r="R486" s="33"/>
      <c r="S486" s="33"/>
      <c r="T486" s="33"/>
      <c r="U486" s="72">
        <f t="shared" si="75"/>
        <v>0</v>
      </c>
      <c r="V486" s="18" t="e">
        <f>IF(X486&lt;&gt;"Liquidação Cancelada",VLOOKUP(B486,'BASE DE DADOS OPS'!$B$4:$P$9650,10,FALSE),"Liquidação Cancelada")</f>
        <v>#N/A</v>
      </c>
      <c r="W486" s="35" t="e">
        <f t="shared" si="76"/>
        <v>#N/A</v>
      </c>
      <c r="X486" s="31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 t="shared" si="77"/>
        <v>#N/A</v>
      </c>
      <c r="AC486" s="3" t="e">
        <f t="shared" si="78"/>
        <v>#N/A</v>
      </c>
      <c r="AD486" s="62"/>
    </row>
    <row r="487" spans="1:30" ht="24.95" customHeight="1" x14ac:dyDescent="0.2">
      <c r="A487" s="55" t="str">
        <f t="shared" si="70"/>
        <v>||||||0</v>
      </c>
      <c r="B487" s="55" t="str">
        <f t="shared" si="71"/>
        <v>||||0</v>
      </c>
      <c r="C487" s="61" t="str">
        <f t="shared" si="72"/>
        <v>|0</v>
      </c>
      <c r="D487" s="31"/>
      <c r="E487" s="31"/>
      <c r="F487" s="75" t="str">
        <f t="shared" si="73"/>
        <v>/</v>
      </c>
      <c r="G487" s="31"/>
      <c r="H487" s="31"/>
      <c r="I487" s="75" t="str">
        <f t="shared" si="74"/>
        <v>.</v>
      </c>
      <c r="J487" s="31"/>
      <c r="K487" s="31"/>
      <c r="L487" s="31"/>
      <c r="M487" s="32"/>
      <c r="N487" s="31"/>
      <c r="O487" s="32"/>
      <c r="P487" s="18"/>
      <c r="Q487" s="31"/>
      <c r="R487" s="33"/>
      <c r="S487" s="33"/>
      <c r="T487" s="33"/>
      <c r="U487" s="72">
        <f t="shared" si="75"/>
        <v>0</v>
      </c>
      <c r="V487" s="18" t="e">
        <f>IF(X487&lt;&gt;"Liquidação Cancelada",VLOOKUP(B487,'BASE DE DADOS OPS'!$B$4:$P$9650,10,FALSE),"Liquidação Cancelada")</f>
        <v>#N/A</v>
      </c>
      <c r="W487" s="35" t="e">
        <f t="shared" si="76"/>
        <v>#N/A</v>
      </c>
      <c r="X487" s="31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 t="shared" si="77"/>
        <v>#N/A</v>
      </c>
      <c r="AC487" s="3" t="e">
        <f t="shared" si="78"/>
        <v>#N/A</v>
      </c>
      <c r="AD487" s="62"/>
    </row>
    <row r="488" spans="1:30" ht="24.95" customHeight="1" x14ac:dyDescent="0.2">
      <c r="A488" s="55" t="str">
        <f t="shared" si="70"/>
        <v>||||||0</v>
      </c>
      <c r="B488" s="55" t="str">
        <f t="shared" si="71"/>
        <v>||||0</v>
      </c>
      <c r="C488" s="61" t="str">
        <f t="shared" si="72"/>
        <v>|0</v>
      </c>
      <c r="D488" s="31"/>
      <c r="E488" s="31"/>
      <c r="F488" s="75" t="str">
        <f t="shared" si="73"/>
        <v>/</v>
      </c>
      <c r="G488" s="31"/>
      <c r="H488" s="31"/>
      <c r="I488" s="75" t="str">
        <f t="shared" si="74"/>
        <v>.</v>
      </c>
      <c r="J488" s="31"/>
      <c r="K488" s="31"/>
      <c r="L488" s="31"/>
      <c r="M488" s="32"/>
      <c r="N488" s="31"/>
      <c r="O488" s="32"/>
      <c r="P488" s="18"/>
      <c r="Q488" s="31"/>
      <c r="R488" s="33"/>
      <c r="S488" s="33"/>
      <c r="T488" s="33"/>
      <c r="U488" s="72">
        <f t="shared" si="75"/>
        <v>0</v>
      </c>
      <c r="V488" s="18" t="e">
        <f>IF(X488&lt;&gt;"Liquidação Cancelada",VLOOKUP(B488,'BASE DE DADOS OPS'!$B$4:$P$9650,10,FALSE),"Liquidação Cancelada")</f>
        <v>#N/A</v>
      </c>
      <c r="W488" s="35" t="e">
        <f t="shared" si="76"/>
        <v>#N/A</v>
      </c>
      <c r="X488" s="31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 t="shared" si="77"/>
        <v>#N/A</v>
      </c>
      <c r="AC488" s="3" t="e">
        <f t="shared" si="78"/>
        <v>#N/A</v>
      </c>
      <c r="AD488" s="62"/>
    </row>
    <row r="489" spans="1:30" ht="24.95" customHeight="1" x14ac:dyDescent="0.2">
      <c r="A489" s="55" t="str">
        <f t="shared" si="70"/>
        <v>||||||0</v>
      </c>
      <c r="B489" s="55" t="str">
        <f t="shared" si="71"/>
        <v>||||0</v>
      </c>
      <c r="C489" s="61" t="str">
        <f t="shared" si="72"/>
        <v>|0</v>
      </c>
      <c r="D489" s="31"/>
      <c r="E489" s="31"/>
      <c r="F489" s="75" t="str">
        <f t="shared" si="73"/>
        <v>/</v>
      </c>
      <c r="G489" s="31"/>
      <c r="H489" s="31"/>
      <c r="I489" s="75" t="str">
        <f t="shared" si="74"/>
        <v>.</v>
      </c>
      <c r="J489" s="31"/>
      <c r="K489" s="31"/>
      <c r="L489" s="31"/>
      <c r="M489" s="32"/>
      <c r="N489" s="31"/>
      <c r="O489" s="32"/>
      <c r="P489" s="18"/>
      <c r="Q489" s="31"/>
      <c r="R489" s="33"/>
      <c r="S489" s="33"/>
      <c r="T489" s="33"/>
      <c r="U489" s="72">
        <f t="shared" si="75"/>
        <v>0</v>
      </c>
      <c r="V489" s="18" t="e">
        <f>IF(X489&lt;&gt;"Liquidação Cancelada",VLOOKUP(B489,'BASE DE DADOS OPS'!$B$4:$P$9650,10,FALSE),"Liquidação Cancelada")</f>
        <v>#N/A</v>
      </c>
      <c r="W489" s="35" t="e">
        <f t="shared" si="76"/>
        <v>#N/A</v>
      </c>
      <c r="X489" s="31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 t="shared" si="77"/>
        <v>#N/A</v>
      </c>
      <c r="AC489" s="3" t="e">
        <f t="shared" si="78"/>
        <v>#N/A</v>
      </c>
      <c r="AD489" s="62"/>
    </row>
    <row r="490" spans="1:30" ht="24.95" customHeight="1" x14ac:dyDescent="0.2">
      <c r="A490" s="55" t="str">
        <f t="shared" si="70"/>
        <v>||||||0</v>
      </c>
      <c r="B490" s="55" t="str">
        <f t="shared" si="71"/>
        <v>||||0</v>
      </c>
      <c r="C490" s="61" t="str">
        <f t="shared" si="72"/>
        <v>|0</v>
      </c>
      <c r="D490" s="31"/>
      <c r="E490" s="31"/>
      <c r="F490" s="75" t="str">
        <f t="shared" si="73"/>
        <v>/</v>
      </c>
      <c r="G490" s="31"/>
      <c r="H490" s="31"/>
      <c r="I490" s="75" t="str">
        <f t="shared" si="74"/>
        <v>.</v>
      </c>
      <c r="J490" s="31"/>
      <c r="K490" s="31"/>
      <c r="L490" s="31"/>
      <c r="M490" s="32"/>
      <c r="N490" s="31"/>
      <c r="O490" s="32"/>
      <c r="P490" s="18"/>
      <c r="Q490" s="31"/>
      <c r="R490" s="33"/>
      <c r="S490" s="33"/>
      <c r="T490" s="33"/>
      <c r="U490" s="72">
        <f t="shared" si="75"/>
        <v>0</v>
      </c>
      <c r="V490" s="18" t="e">
        <f>IF(X490&lt;&gt;"Liquidação Cancelada",VLOOKUP(B490,'BASE DE DADOS OPS'!$B$4:$P$9650,10,FALSE),"Liquidação Cancelada")</f>
        <v>#N/A</v>
      </c>
      <c r="W490" s="35" t="e">
        <f t="shared" si="76"/>
        <v>#N/A</v>
      </c>
      <c r="X490" s="31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 t="shared" si="77"/>
        <v>#N/A</v>
      </c>
      <c r="AC490" s="3" t="e">
        <f t="shared" si="78"/>
        <v>#N/A</v>
      </c>
      <c r="AD490" s="62"/>
    </row>
    <row r="491" spans="1:30" ht="24.95" customHeight="1" x14ac:dyDescent="0.2">
      <c r="A491" s="55" t="str">
        <f t="shared" si="70"/>
        <v>||||||0</v>
      </c>
      <c r="B491" s="55" t="str">
        <f t="shared" si="71"/>
        <v>||||0</v>
      </c>
      <c r="C491" s="61" t="str">
        <f t="shared" si="72"/>
        <v>|0</v>
      </c>
      <c r="D491" s="31"/>
      <c r="E491" s="31"/>
      <c r="F491" s="75" t="str">
        <f t="shared" si="73"/>
        <v>/</v>
      </c>
      <c r="G491" s="31"/>
      <c r="H491" s="31"/>
      <c r="I491" s="75" t="str">
        <f t="shared" si="74"/>
        <v>.</v>
      </c>
      <c r="J491" s="31"/>
      <c r="K491" s="31"/>
      <c r="L491" s="31"/>
      <c r="M491" s="32"/>
      <c r="N491" s="31"/>
      <c r="O491" s="32"/>
      <c r="P491" s="18"/>
      <c r="Q491" s="31"/>
      <c r="R491" s="33"/>
      <c r="S491" s="33"/>
      <c r="T491" s="33"/>
      <c r="U491" s="72">
        <f t="shared" si="75"/>
        <v>0</v>
      </c>
      <c r="V491" s="18" t="e">
        <f>IF(X491&lt;&gt;"Liquidação Cancelada",VLOOKUP(B491,'BASE DE DADOS OPS'!$B$4:$P$9650,10,FALSE),"Liquidação Cancelada")</f>
        <v>#N/A</v>
      </c>
      <c r="W491" s="35" t="e">
        <f t="shared" si="76"/>
        <v>#N/A</v>
      </c>
      <c r="X491" s="31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 t="shared" si="77"/>
        <v>#N/A</v>
      </c>
      <c r="AC491" s="3" t="e">
        <f t="shared" si="78"/>
        <v>#N/A</v>
      </c>
      <c r="AD491" s="62"/>
    </row>
    <row r="492" spans="1:30" ht="24.95" customHeight="1" x14ac:dyDescent="0.2">
      <c r="A492" s="55" t="str">
        <f t="shared" si="70"/>
        <v>||||||0</v>
      </c>
      <c r="B492" s="55" t="str">
        <f t="shared" si="71"/>
        <v>||||0</v>
      </c>
      <c r="C492" s="61" t="str">
        <f t="shared" si="72"/>
        <v>|0</v>
      </c>
      <c r="D492" s="31"/>
      <c r="E492" s="31"/>
      <c r="F492" s="75" t="str">
        <f t="shared" si="73"/>
        <v>/</v>
      </c>
      <c r="G492" s="31"/>
      <c r="H492" s="31"/>
      <c r="I492" s="75" t="str">
        <f t="shared" si="74"/>
        <v>.</v>
      </c>
      <c r="J492" s="31"/>
      <c r="K492" s="31"/>
      <c r="L492" s="31"/>
      <c r="M492" s="32"/>
      <c r="N492" s="31"/>
      <c r="O492" s="32"/>
      <c r="P492" s="18"/>
      <c r="Q492" s="31"/>
      <c r="R492" s="33"/>
      <c r="S492" s="33"/>
      <c r="T492" s="33"/>
      <c r="U492" s="72">
        <f t="shared" si="75"/>
        <v>0</v>
      </c>
      <c r="V492" s="18" t="e">
        <f>IF(X492&lt;&gt;"Liquidação Cancelada",VLOOKUP(B492,'BASE DE DADOS OPS'!$B$4:$P$9650,10,FALSE),"Liquidação Cancelada")</f>
        <v>#N/A</v>
      </c>
      <c r="W492" s="35" t="e">
        <f t="shared" si="76"/>
        <v>#N/A</v>
      </c>
      <c r="X492" s="31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 t="shared" si="77"/>
        <v>#N/A</v>
      </c>
      <c r="AC492" s="3" t="e">
        <f t="shared" si="78"/>
        <v>#N/A</v>
      </c>
      <c r="AD492" s="62"/>
    </row>
    <row r="493" spans="1:30" ht="24.95" customHeight="1" x14ac:dyDescent="0.2">
      <c r="A493" s="55" t="str">
        <f t="shared" si="70"/>
        <v>||||||0</v>
      </c>
      <c r="B493" s="55" t="str">
        <f t="shared" si="71"/>
        <v>||||0</v>
      </c>
      <c r="C493" s="61" t="str">
        <f t="shared" si="72"/>
        <v>|0</v>
      </c>
      <c r="D493" s="31"/>
      <c r="E493" s="31"/>
      <c r="F493" s="75" t="str">
        <f t="shared" si="73"/>
        <v>/</v>
      </c>
      <c r="G493" s="31"/>
      <c r="H493" s="31"/>
      <c r="I493" s="75" t="str">
        <f t="shared" si="74"/>
        <v>.</v>
      </c>
      <c r="J493" s="31"/>
      <c r="K493" s="31"/>
      <c r="L493" s="31"/>
      <c r="M493" s="32"/>
      <c r="N493" s="31"/>
      <c r="O493" s="32"/>
      <c r="P493" s="18"/>
      <c r="Q493" s="31"/>
      <c r="R493" s="33"/>
      <c r="S493" s="33"/>
      <c r="T493" s="33"/>
      <c r="U493" s="72">
        <f t="shared" si="75"/>
        <v>0</v>
      </c>
      <c r="V493" s="18" t="e">
        <f>IF(X493&lt;&gt;"Liquidação Cancelada",VLOOKUP(B493,'BASE DE DADOS OPS'!$B$4:$P$9650,10,FALSE),"Liquidação Cancelada")</f>
        <v>#N/A</v>
      </c>
      <c r="W493" s="35" t="e">
        <f t="shared" si="76"/>
        <v>#N/A</v>
      </c>
      <c r="X493" s="31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 t="shared" si="77"/>
        <v>#N/A</v>
      </c>
      <c r="AC493" s="3" t="e">
        <f t="shared" si="78"/>
        <v>#N/A</v>
      </c>
      <c r="AD493" s="62"/>
    </row>
    <row r="494" spans="1:30" ht="24.95" customHeight="1" x14ac:dyDescent="0.2">
      <c r="A494" s="55" t="str">
        <f t="shared" si="70"/>
        <v>||||||0</v>
      </c>
      <c r="B494" s="55" t="str">
        <f t="shared" si="71"/>
        <v>||||0</v>
      </c>
      <c r="C494" s="61" t="str">
        <f t="shared" si="72"/>
        <v>|0</v>
      </c>
      <c r="D494" s="31"/>
      <c r="E494" s="31"/>
      <c r="F494" s="75" t="str">
        <f t="shared" si="73"/>
        <v>/</v>
      </c>
      <c r="G494" s="31"/>
      <c r="H494" s="31"/>
      <c r="I494" s="75" t="str">
        <f t="shared" si="74"/>
        <v>.</v>
      </c>
      <c r="J494" s="31"/>
      <c r="K494" s="31"/>
      <c r="L494" s="31"/>
      <c r="M494" s="32"/>
      <c r="N494" s="31"/>
      <c r="O494" s="32"/>
      <c r="P494" s="18"/>
      <c r="Q494" s="31"/>
      <c r="R494" s="33"/>
      <c r="S494" s="33"/>
      <c r="T494" s="33"/>
      <c r="U494" s="72">
        <f t="shared" si="75"/>
        <v>0</v>
      </c>
      <c r="V494" s="18" t="e">
        <f>IF(X494&lt;&gt;"Liquidação Cancelada",VLOOKUP(B494,'BASE DE DADOS OPS'!$B$4:$P$9650,10,FALSE),"Liquidação Cancelada")</f>
        <v>#N/A</v>
      </c>
      <c r="W494" s="35" t="e">
        <f t="shared" si="76"/>
        <v>#N/A</v>
      </c>
      <c r="X494" s="31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 t="shared" si="77"/>
        <v>#N/A</v>
      </c>
      <c r="AC494" s="3" t="e">
        <f t="shared" si="78"/>
        <v>#N/A</v>
      </c>
      <c r="AD494" s="62"/>
    </row>
    <row r="495" spans="1:30" ht="24.95" customHeight="1" x14ac:dyDescent="0.2">
      <c r="A495" s="55" t="str">
        <f t="shared" si="70"/>
        <v>||||||0</v>
      </c>
      <c r="B495" s="55" t="str">
        <f t="shared" si="71"/>
        <v>||||0</v>
      </c>
      <c r="C495" s="61" t="str">
        <f t="shared" si="72"/>
        <v>|0</v>
      </c>
      <c r="D495" s="31"/>
      <c r="E495" s="31"/>
      <c r="F495" s="75" t="str">
        <f t="shared" si="73"/>
        <v>/</v>
      </c>
      <c r="G495" s="31"/>
      <c r="H495" s="31"/>
      <c r="I495" s="75" t="str">
        <f t="shared" si="74"/>
        <v>.</v>
      </c>
      <c r="J495" s="31"/>
      <c r="K495" s="31"/>
      <c r="L495" s="31"/>
      <c r="M495" s="32"/>
      <c r="N495" s="31"/>
      <c r="O495" s="32"/>
      <c r="P495" s="18"/>
      <c r="Q495" s="31"/>
      <c r="R495" s="33"/>
      <c r="S495" s="33"/>
      <c r="T495" s="33"/>
      <c r="U495" s="72">
        <f t="shared" si="75"/>
        <v>0</v>
      </c>
      <c r="V495" s="18" t="e">
        <f>IF(X495&lt;&gt;"Liquidação Cancelada",VLOOKUP(B495,'BASE DE DADOS OPS'!$B$4:$P$9650,10,FALSE),"Liquidação Cancelada")</f>
        <v>#N/A</v>
      </c>
      <c r="W495" s="35" t="e">
        <f t="shared" si="76"/>
        <v>#N/A</v>
      </c>
      <c r="X495" s="31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 t="shared" si="77"/>
        <v>#N/A</v>
      </c>
      <c r="AC495" s="3" t="e">
        <f t="shared" si="78"/>
        <v>#N/A</v>
      </c>
      <c r="AD495" s="62"/>
    </row>
    <row r="496" spans="1:30" ht="24.95" customHeight="1" x14ac:dyDescent="0.2">
      <c r="A496" s="55" t="str">
        <f t="shared" si="70"/>
        <v>||||||0</v>
      </c>
      <c r="B496" s="55" t="str">
        <f t="shared" si="71"/>
        <v>||||0</v>
      </c>
      <c r="C496" s="61" t="str">
        <f t="shared" si="72"/>
        <v>|0</v>
      </c>
      <c r="D496" s="31"/>
      <c r="E496" s="31"/>
      <c r="F496" s="75" t="str">
        <f t="shared" si="73"/>
        <v>/</v>
      </c>
      <c r="G496" s="31"/>
      <c r="H496" s="31"/>
      <c r="I496" s="75" t="str">
        <f t="shared" si="74"/>
        <v>.</v>
      </c>
      <c r="J496" s="31"/>
      <c r="K496" s="31"/>
      <c r="L496" s="31"/>
      <c r="M496" s="32"/>
      <c r="N496" s="31"/>
      <c r="O496" s="32"/>
      <c r="P496" s="18"/>
      <c r="Q496" s="31"/>
      <c r="R496" s="33"/>
      <c r="S496" s="33"/>
      <c r="T496" s="33"/>
      <c r="U496" s="72">
        <f t="shared" si="75"/>
        <v>0</v>
      </c>
      <c r="V496" s="18" t="e">
        <f>IF(X496&lt;&gt;"Liquidação Cancelada",VLOOKUP(B496,'BASE DE DADOS OPS'!$B$4:$P$9650,10,FALSE),"Liquidação Cancelada")</f>
        <v>#N/A</v>
      </c>
      <c r="W496" s="35" t="e">
        <f t="shared" si="76"/>
        <v>#N/A</v>
      </c>
      <c r="X496" s="31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 t="shared" si="77"/>
        <v>#N/A</v>
      </c>
      <c r="AC496" s="3" t="e">
        <f t="shared" si="78"/>
        <v>#N/A</v>
      </c>
      <c r="AD496" s="62"/>
    </row>
    <row r="497" spans="1:30" ht="24.95" customHeight="1" x14ac:dyDescent="0.2">
      <c r="A497" s="55" t="str">
        <f t="shared" si="70"/>
        <v>||||||0</v>
      </c>
      <c r="B497" s="55" t="str">
        <f t="shared" si="71"/>
        <v>||||0</v>
      </c>
      <c r="C497" s="61" t="str">
        <f t="shared" si="72"/>
        <v>|0</v>
      </c>
      <c r="D497" s="31"/>
      <c r="E497" s="31"/>
      <c r="F497" s="75" t="str">
        <f t="shared" si="73"/>
        <v>/</v>
      </c>
      <c r="G497" s="31"/>
      <c r="H497" s="31"/>
      <c r="I497" s="75" t="str">
        <f t="shared" si="74"/>
        <v>.</v>
      </c>
      <c r="J497" s="31"/>
      <c r="K497" s="31"/>
      <c r="L497" s="31"/>
      <c r="M497" s="32"/>
      <c r="N497" s="31"/>
      <c r="O497" s="32"/>
      <c r="P497" s="18"/>
      <c r="Q497" s="31"/>
      <c r="R497" s="33"/>
      <c r="S497" s="33"/>
      <c r="T497" s="33"/>
      <c r="U497" s="72">
        <f t="shared" si="75"/>
        <v>0</v>
      </c>
      <c r="V497" s="18" t="e">
        <f>IF(X497&lt;&gt;"Liquidação Cancelada",VLOOKUP(B497,'BASE DE DADOS OPS'!$B$4:$P$9650,10,FALSE),"Liquidação Cancelada")</f>
        <v>#N/A</v>
      </c>
      <c r="W497" s="35" t="e">
        <f t="shared" si="76"/>
        <v>#N/A</v>
      </c>
      <c r="X497" s="31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 t="shared" si="77"/>
        <v>#N/A</v>
      </c>
      <c r="AC497" s="3" t="e">
        <f t="shared" si="78"/>
        <v>#N/A</v>
      </c>
      <c r="AD497" s="62"/>
    </row>
    <row r="498" spans="1:30" ht="24.95" customHeight="1" x14ac:dyDescent="0.2">
      <c r="A498" s="55" t="str">
        <f t="shared" si="70"/>
        <v>||||||0</v>
      </c>
      <c r="B498" s="55" t="str">
        <f t="shared" si="71"/>
        <v>||||0</v>
      </c>
      <c r="C498" s="61" t="str">
        <f t="shared" si="72"/>
        <v>|0</v>
      </c>
      <c r="D498" s="31"/>
      <c r="E498" s="31"/>
      <c r="F498" s="75" t="str">
        <f t="shared" si="73"/>
        <v>/</v>
      </c>
      <c r="G498" s="31"/>
      <c r="H498" s="31"/>
      <c r="I498" s="75" t="str">
        <f t="shared" si="74"/>
        <v>.</v>
      </c>
      <c r="J498" s="31"/>
      <c r="K498" s="31"/>
      <c r="L498" s="31"/>
      <c r="M498" s="32"/>
      <c r="N498" s="31"/>
      <c r="O498" s="32"/>
      <c r="P498" s="18"/>
      <c r="Q498" s="31"/>
      <c r="R498" s="33"/>
      <c r="S498" s="33"/>
      <c r="T498" s="33"/>
      <c r="U498" s="72">
        <f t="shared" si="75"/>
        <v>0</v>
      </c>
      <c r="V498" s="18" t="e">
        <f>IF(X498&lt;&gt;"Liquidação Cancelada",VLOOKUP(B498,'BASE DE DADOS OPS'!$B$4:$P$9650,10,FALSE),"Liquidação Cancelada")</f>
        <v>#N/A</v>
      </c>
      <c r="W498" s="35" t="e">
        <f t="shared" si="76"/>
        <v>#N/A</v>
      </c>
      <c r="X498" s="31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 t="shared" si="77"/>
        <v>#N/A</v>
      </c>
      <c r="AC498" s="3" t="e">
        <f t="shared" si="78"/>
        <v>#N/A</v>
      </c>
      <c r="AD498" s="62"/>
    </row>
    <row r="499" spans="1:30" ht="24.95" customHeight="1" x14ac:dyDescent="0.2">
      <c r="A499" s="55" t="str">
        <f t="shared" si="70"/>
        <v>||||||0</v>
      </c>
      <c r="B499" s="55" t="str">
        <f t="shared" si="71"/>
        <v>||||0</v>
      </c>
      <c r="C499" s="61" t="str">
        <f t="shared" si="72"/>
        <v>|0</v>
      </c>
      <c r="D499" s="31"/>
      <c r="E499" s="31"/>
      <c r="F499" s="75" t="str">
        <f t="shared" si="73"/>
        <v>/</v>
      </c>
      <c r="G499" s="31"/>
      <c r="H499" s="31"/>
      <c r="I499" s="75" t="str">
        <f t="shared" si="74"/>
        <v>.</v>
      </c>
      <c r="J499" s="31"/>
      <c r="K499" s="31"/>
      <c r="L499" s="31"/>
      <c r="M499" s="32"/>
      <c r="N499" s="31"/>
      <c r="O499" s="32"/>
      <c r="P499" s="18"/>
      <c r="Q499" s="31"/>
      <c r="R499" s="33"/>
      <c r="S499" s="33"/>
      <c r="T499" s="33"/>
      <c r="U499" s="72">
        <f t="shared" si="75"/>
        <v>0</v>
      </c>
      <c r="V499" s="18" t="e">
        <f>IF(X499&lt;&gt;"Liquidação Cancelada",VLOOKUP(B499,'BASE DE DADOS OPS'!$B$4:$P$9650,10,FALSE),"Liquidação Cancelada")</f>
        <v>#N/A</v>
      </c>
      <c r="W499" s="35" t="e">
        <f t="shared" si="76"/>
        <v>#N/A</v>
      </c>
      <c r="X499" s="31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 t="shared" si="77"/>
        <v>#N/A</v>
      </c>
      <c r="AC499" s="3" t="e">
        <f t="shared" si="78"/>
        <v>#N/A</v>
      </c>
      <c r="AD499" s="62"/>
    </row>
    <row r="500" spans="1:30" ht="24.95" customHeight="1" x14ac:dyDescent="0.2">
      <c r="A500" s="55" t="str">
        <f t="shared" si="70"/>
        <v>||||||0</v>
      </c>
      <c r="B500" s="55" t="str">
        <f t="shared" si="71"/>
        <v>||||0</v>
      </c>
      <c r="C500" s="61" t="str">
        <f t="shared" si="72"/>
        <v>|0</v>
      </c>
      <c r="D500" s="31"/>
      <c r="E500" s="31"/>
      <c r="F500" s="75" t="str">
        <f t="shared" si="73"/>
        <v>/</v>
      </c>
      <c r="G500" s="31"/>
      <c r="H500" s="31"/>
      <c r="I500" s="75" t="str">
        <f t="shared" si="74"/>
        <v>.</v>
      </c>
      <c r="J500" s="31"/>
      <c r="K500" s="31"/>
      <c r="L500" s="31"/>
      <c r="M500" s="32"/>
      <c r="N500" s="31"/>
      <c r="O500" s="32"/>
      <c r="P500" s="18"/>
      <c r="Q500" s="31"/>
      <c r="R500" s="33"/>
      <c r="S500" s="33"/>
      <c r="T500" s="33"/>
      <c r="U500" s="72">
        <f t="shared" si="75"/>
        <v>0</v>
      </c>
      <c r="V500" s="18" t="e">
        <f>IF(X500&lt;&gt;"Liquidação Cancelada",VLOOKUP(B500,'BASE DE DADOS OPS'!$B$4:$P$9650,10,FALSE),"Liquidação Cancelada")</f>
        <v>#N/A</v>
      </c>
      <c r="W500" s="35" t="e">
        <f t="shared" si="76"/>
        <v>#N/A</v>
      </c>
      <c r="X500" s="31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 t="shared" si="77"/>
        <v>#N/A</v>
      </c>
      <c r="AC500" s="3" t="e">
        <f t="shared" si="78"/>
        <v>#N/A</v>
      </c>
      <c r="AD500" s="62"/>
    </row>
    <row r="501" spans="1:30" ht="24.95" customHeight="1" x14ac:dyDescent="0.2">
      <c r="A501" s="55" t="str">
        <f t="shared" si="70"/>
        <v>||||||0</v>
      </c>
      <c r="B501" s="55" t="str">
        <f t="shared" si="71"/>
        <v>||||0</v>
      </c>
      <c r="C501" s="61" t="str">
        <f t="shared" si="72"/>
        <v>|0</v>
      </c>
      <c r="D501" s="31"/>
      <c r="E501" s="31"/>
      <c r="F501" s="75" t="str">
        <f t="shared" si="73"/>
        <v>/</v>
      </c>
      <c r="G501" s="31"/>
      <c r="H501" s="31"/>
      <c r="I501" s="75" t="str">
        <f t="shared" si="74"/>
        <v>.</v>
      </c>
      <c r="J501" s="31"/>
      <c r="K501" s="31"/>
      <c r="L501" s="31"/>
      <c r="M501" s="32"/>
      <c r="N501" s="31"/>
      <c r="O501" s="32"/>
      <c r="P501" s="18"/>
      <c r="Q501" s="31"/>
      <c r="R501" s="33"/>
      <c r="S501" s="33"/>
      <c r="T501" s="33"/>
      <c r="U501" s="72">
        <f t="shared" si="75"/>
        <v>0</v>
      </c>
      <c r="V501" s="18" t="e">
        <f>IF(X501&lt;&gt;"Liquidação Cancelada",VLOOKUP(B501,'BASE DE DADOS OPS'!$B$4:$P$9650,10,FALSE),"Liquidação Cancelada")</f>
        <v>#N/A</v>
      </c>
      <c r="W501" s="35" t="e">
        <f t="shared" si="76"/>
        <v>#N/A</v>
      </c>
      <c r="X501" s="31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 t="shared" si="77"/>
        <v>#N/A</v>
      </c>
      <c r="AC501" s="3" t="e">
        <f t="shared" si="78"/>
        <v>#N/A</v>
      </c>
      <c r="AD501" s="62"/>
    </row>
    <row r="502" spans="1:30" ht="24.95" customHeight="1" x14ac:dyDescent="0.2">
      <c r="A502" s="55" t="str">
        <f t="shared" si="70"/>
        <v>||||||0</v>
      </c>
      <c r="B502" s="55" t="str">
        <f t="shared" si="71"/>
        <v>||||0</v>
      </c>
      <c r="C502" s="61" t="str">
        <f t="shared" si="72"/>
        <v>|0</v>
      </c>
      <c r="D502" s="31"/>
      <c r="E502" s="31"/>
      <c r="F502" s="75" t="str">
        <f t="shared" si="73"/>
        <v>/</v>
      </c>
      <c r="G502" s="31"/>
      <c r="H502" s="31"/>
      <c r="I502" s="75" t="str">
        <f t="shared" si="74"/>
        <v>.</v>
      </c>
      <c r="J502" s="31"/>
      <c r="K502" s="31"/>
      <c r="L502" s="31"/>
      <c r="M502" s="32"/>
      <c r="N502" s="31"/>
      <c r="O502" s="32"/>
      <c r="P502" s="18"/>
      <c r="Q502" s="31"/>
      <c r="R502" s="33"/>
      <c r="S502" s="33"/>
      <c r="T502" s="33"/>
      <c r="U502" s="72">
        <f t="shared" si="75"/>
        <v>0</v>
      </c>
      <c r="V502" s="18" t="e">
        <f>IF(X502&lt;&gt;"Liquidação Cancelada",VLOOKUP(B502,'BASE DE DADOS OPS'!$B$4:$P$9650,10,FALSE),"Liquidação Cancelada")</f>
        <v>#N/A</v>
      </c>
      <c r="W502" s="35" t="e">
        <f t="shared" si="76"/>
        <v>#N/A</v>
      </c>
      <c r="X502" s="31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 t="shared" si="77"/>
        <v>#N/A</v>
      </c>
      <c r="AC502" s="3" t="e">
        <f t="shared" si="78"/>
        <v>#N/A</v>
      </c>
      <c r="AD502" s="62"/>
    </row>
    <row r="503" spans="1:30" ht="24.95" customHeight="1" x14ac:dyDescent="0.2">
      <c r="A503" s="55" t="str">
        <f t="shared" si="70"/>
        <v>||||||0</v>
      </c>
      <c r="B503" s="55" t="str">
        <f t="shared" si="71"/>
        <v>||||0</v>
      </c>
      <c r="C503" s="61" t="str">
        <f t="shared" si="72"/>
        <v>|0</v>
      </c>
      <c r="D503" s="31"/>
      <c r="E503" s="31"/>
      <c r="F503" s="75" t="str">
        <f t="shared" si="73"/>
        <v>/</v>
      </c>
      <c r="G503" s="31"/>
      <c r="H503" s="31"/>
      <c r="I503" s="75" t="str">
        <f t="shared" si="74"/>
        <v>.</v>
      </c>
      <c r="J503" s="31"/>
      <c r="K503" s="31"/>
      <c r="L503" s="31"/>
      <c r="M503" s="32"/>
      <c r="N503" s="31"/>
      <c r="O503" s="32"/>
      <c r="P503" s="18"/>
      <c r="Q503" s="31"/>
      <c r="R503" s="33"/>
      <c r="S503" s="33"/>
      <c r="T503" s="33"/>
      <c r="U503" s="72">
        <f t="shared" si="75"/>
        <v>0</v>
      </c>
      <c r="V503" s="18" t="e">
        <f>IF(X503&lt;&gt;"Liquidação Cancelada",VLOOKUP(B503,'BASE DE DADOS OPS'!$B$4:$P$9650,10,FALSE),"Liquidação Cancelada")</f>
        <v>#N/A</v>
      </c>
      <c r="W503" s="35" t="e">
        <f t="shared" si="76"/>
        <v>#N/A</v>
      </c>
      <c r="X503" s="31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 t="shared" si="77"/>
        <v>#N/A</v>
      </c>
      <c r="AC503" s="3" t="e">
        <f t="shared" si="78"/>
        <v>#N/A</v>
      </c>
      <c r="AD503" s="62"/>
    </row>
    <row r="504" spans="1:30" ht="24.95" customHeight="1" x14ac:dyDescent="0.2">
      <c r="A504" s="55" t="str">
        <f t="shared" si="70"/>
        <v>||||||0</v>
      </c>
      <c r="B504" s="55" t="str">
        <f t="shared" si="71"/>
        <v>||||0</v>
      </c>
      <c r="C504" s="61" t="str">
        <f t="shared" si="72"/>
        <v>|0</v>
      </c>
      <c r="D504" s="31"/>
      <c r="E504" s="31"/>
      <c r="F504" s="75" t="str">
        <f t="shared" si="73"/>
        <v>/</v>
      </c>
      <c r="G504" s="31"/>
      <c r="H504" s="31"/>
      <c r="I504" s="75" t="str">
        <f t="shared" si="74"/>
        <v>.</v>
      </c>
      <c r="J504" s="31"/>
      <c r="K504" s="31"/>
      <c r="L504" s="31"/>
      <c r="M504" s="32"/>
      <c r="N504" s="31"/>
      <c r="O504" s="32"/>
      <c r="P504" s="18"/>
      <c r="Q504" s="31"/>
      <c r="R504" s="33"/>
      <c r="S504" s="33"/>
      <c r="T504" s="33"/>
      <c r="U504" s="72">
        <f t="shared" si="75"/>
        <v>0</v>
      </c>
      <c r="V504" s="18" t="e">
        <f>IF(X504&lt;&gt;"Liquidação Cancelada",VLOOKUP(B504,'BASE DE DADOS OPS'!$B$4:$P$9650,10,FALSE),"Liquidação Cancelada")</f>
        <v>#N/A</v>
      </c>
      <c r="W504" s="35" t="e">
        <f t="shared" si="76"/>
        <v>#N/A</v>
      </c>
      <c r="X504" s="31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 t="shared" si="77"/>
        <v>#N/A</v>
      </c>
      <c r="AC504" s="3" t="e">
        <f t="shared" si="78"/>
        <v>#N/A</v>
      </c>
      <c r="AD504" s="62"/>
    </row>
    <row r="505" spans="1:30" ht="24.95" customHeight="1" x14ac:dyDescent="0.2">
      <c r="A505" s="55" t="str">
        <f t="shared" si="70"/>
        <v>||||||0</v>
      </c>
      <c r="B505" s="55" t="str">
        <f t="shared" si="71"/>
        <v>||||0</v>
      </c>
      <c r="C505" s="61" t="str">
        <f t="shared" si="72"/>
        <v>|0</v>
      </c>
      <c r="D505" s="31"/>
      <c r="E505" s="31"/>
      <c r="F505" s="75" t="str">
        <f t="shared" si="73"/>
        <v>/</v>
      </c>
      <c r="G505" s="31"/>
      <c r="H505" s="31"/>
      <c r="I505" s="75" t="str">
        <f t="shared" si="74"/>
        <v>.</v>
      </c>
      <c r="J505" s="31"/>
      <c r="K505" s="31"/>
      <c r="L505" s="31"/>
      <c r="M505" s="32"/>
      <c r="N505" s="31"/>
      <c r="O505" s="32"/>
      <c r="P505" s="18"/>
      <c r="Q505" s="31"/>
      <c r="R505" s="33"/>
      <c r="S505" s="33"/>
      <c r="T505" s="33"/>
      <c r="U505" s="72">
        <f t="shared" si="75"/>
        <v>0</v>
      </c>
      <c r="V505" s="18" t="e">
        <f>IF(X505&lt;&gt;"Liquidação Cancelada",VLOOKUP(B505,'BASE DE DADOS OPS'!$B$4:$P$9650,10,FALSE),"Liquidação Cancelada")</f>
        <v>#N/A</v>
      </c>
      <c r="W505" s="35" t="e">
        <f t="shared" si="76"/>
        <v>#N/A</v>
      </c>
      <c r="X505" s="31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 t="shared" si="77"/>
        <v>#N/A</v>
      </c>
      <c r="AC505" s="3" t="e">
        <f t="shared" si="78"/>
        <v>#N/A</v>
      </c>
      <c r="AD505" s="62"/>
    </row>
    <row r="506" spans="1:30" ht="24.95" customHeight="1" x14ac:dyDescent="0.2">
      <c r="A506" s="55" t="str">
        <f t="shared" si="70"/>
        <v>||||||0</v>
      </c>
      <c r="B506" s="55" t="str">
        <f t="shared" si="71"/>
        <v>||||0</v>
      </c>
      <c r="C506" s="61" t="str">
        <f t="shared" si="72"/>
        <v>|0</v>
      </c>
      <c r="D506" s="31"/>
      <c r="E506" s="31"/>
      <c r="F506" s="75" t="str">
        <f t="shared" si="73"/>
        <v>/</v>
      </c>
      <c r="G506" s="31"/>
      <c r="H506" s="31"/>
      <c r="I506" s="75" t="str">
        <f t="shared" si="74"/>
        <v>.</v>
      </c>
      <c r="J506" s="31"/>
      <c r="K506" s="31"/>
      <c r="L506" s="31"/>
      <c r="M506" s="32"/>
      <c r="N506" s="31"/>
      <c r="O506" s="32"/>
      <c r="P506" s="18"/>
      <c r="Q506" s="31"/>
      <c r="R506" s="33"/>
      <c r="S506" s="33"/>
      <c r="T506" s="33"/>
      <c r="U506" s="72">
        <f t="shared" si="75"/>
        <v>0</v>
      </c>
      <c r="V506" s="18" t="e">
        <f>IF(X506&lt;&gt;"Liquidação Cancelada",VLOOKUP(B506,'BASE DE DADOS OPS'!$B$4:$P$9650,10,FALSE),"Liquidação Cancelada")</f>
        <v>#N/A</v>
      </c>
      <c r="W506" s="35" t="e">
        <f t="shared" si="76"/>
        <v>#N/A</v>
      </c>
      <c r="X506" s="31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 t="shared" si="77"/>
        <v>#N/A</v>
      </c>
      <c r="AC506" s="3" t="e">
        <f t="shared" si="78"/>
        <v>#N/A</v>
      </c>
      <c r="AD506" s="62"/>
    </row>
    <row r="507" spans="1:30" ht="24.95" customHeight="1" x14ac:dyDescent="0.2">
      <c r="A507" s="55" t="str">
        <f t="shared" si="70"/>
        <v>||||||0</v>
      </c>
      <c r="B507" s="55" t="str">
        <f t="shared" si="71"/>
        <v>||||0</v>
      </c>
      <c r="C507" s="61" t="str">
        <f t="shared" si="72"/>
        <v>|0</v>
      </c>
      <c r="D507" s="31"/>
      <c r="E507" s="31"/>
      <c r="F507" s="75" t="str">
        <f t="shared" si="73"/>
        <v>/</v>
      </c>
      <c r="G507" s="31"/>
      <c r="H507" s="31"/>
      <c r="I507" s="75" t="str">
        <f t="shared" si="74"/>
        <v>.</v>
      </c>
      <c r="J507" s="31"/>
      <c r="K507" s="31"/>
      <c r="L507" s="31"/>
      <c r="M507" s="32"/>
      <c r="N507" s="31"/>
      <c r="O507" s="32"/>
      <c r="P507" s="18"/>
      <c r="Q507" s="31"/>
      <c r="R507" s="33"/>
      <c r="S507" s="33"/>
      <c r="T507" s="33"/>
      <c r="U507" s="72">
        <f t="shared" si="75"/>
        <v>0</v>
      </c>
      <c r="V507" s="18" t="e">
        <f>IF(X507&lt;&gt;"Liquidação Cancelada",VLOOKUP(B507,'BASE DE DADOS OPS'!$B$4:$P$9650,10,FALSE),"Liquidação Cancelada")</f>
        <v>#N/A</v>
      </c>
      <c r="W507" s="35" t="e">
        <f t="shared" si="76"/>
        <v>#N/A</v>
      </c>
      <c r="X507" s="31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 t="shared" si="77"/>
        <v>#N/A</v>
      </c>
      <c r="AC507" s="3" t="e">
        <f t="shared" si="78"/>
        <v>#N/A</v>
      </c>
      <c r="AD507" s="62"/>
    </row>
    <row r="508" spans="1:30" ht="24.95" customHeight="1" x14ac:dyDescent="0.2">
      <c r="A508" s="55" t="str">
        <f t="shared" si="70"/>
        <v>||||||0</v>
      </c>
      <c r="B508" s="55" t="str">
        <f t="shared" si="71"/>
        <v>||||0</v>
      </c>
      <c r="C508" s="61" t="str">
        <f t="shared" si="72"/>
        <v>|0</v>
      </c>
      <c r="D508" s="31"/>
      <c r="E508" s="31"/>
      <c r="F508" s="75" t="str">
        <f t="shared" si="73"/>
        <v>/</v>
      </c>
      <c r="G508" s="31"/>
      <c r="H508" s="31"/>
      <c r="I508" s="75" t="str">
        <f t="shared" si="74"/>
        <v>.</v>
      </c>
      <c r="J508" s="31"/>
      <c r="K508" s="31"/>
      <c r="L508" s="31"/>
      <c r="M508" s="32"/>
      <c r="N508" s="31"/>
      <c r="O508" s="32"/>
      <c r="P508" s="18"/>
      <c r="Q508" s="31"/>
      <c r="R508" s="33"/>
      <c r="S508" s="33"/>
      <c r="T508" s="33"/>
      <c r="U508" s="72">
        <f t="shared" si="75"/>
        <v>0</v>
      </c>
      <c r="V508" s="18" t="e">
        <f>IF(X508&lt;&gt;"Liquidação Cancelada",VLOOKUP(B508,'BASE DE DADOS OPS'!$B$4:$P$9650,10,FALSE),"Liquidação Cancelada")</f>
        <v>#N/A</v>
      </c>
      <c r="W508" s="35" t="e">
        <f t="shared" si="76"/>
        <v>#N/A</v>
      </c>
      <c r="X508" s="31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 t="shared" si="77"/>
        <v>#N/A</v>
      </c>
      <c r="AC508" s="3" t="e">
        <f t="shared" si="78"/>
        <v>#N/A</v>
      </c>
      <c r="AD508" s="62"/>
    </row>
    <row r="509" spans="1:30" ht="24.95" customHeight="1" x14ac:dyDescent="0.2">
      <c r="A509" s="55" t="str">
        <f t="shared" si="70"/>
        <v>||||||0</v>
      </c>
      <c r="B509" s="55" t="str">
        <f t="shared" si="71"/>
        <v>||||0</v>
      </c>
      <c r="C509" s="61" t="str">
        <f t="shared" si="72"/>
        <v>|0</v>
      </c>
      <c r="D509" s="31"/>
      <c r="E509" s="31"/>
      <c r="F509" s="75" t="str">
        <f t="shared" si="73"/>
        <v>/</v>
      </c>
      <c r="G509" s="31"/>
      <c r="H509" s="31"/>
      <c r="I509" s="75" t="str">
        <f t="shared" si="74"/>
        <v>.</v>
      </c>
      <c r="J509" s="31"/>
      <c r="K509" s="31"/>
      <c r="L509" s="31"/>
      <c r="M509" s="32"/>
      <c r="N509" s="31"/>
      <c r="O509" s="32"/>
      <c r="P509" s="18"/>
      <c r="Q509" s="31"/>
      <c r="R509" s="33"/>
      <c r="S509" s="33"/>
      <c r="T509" s="33"/>
      <c r="U509" s="72">
        <f t="shared" si="75"/>
        <v>0</v>
      </c>
      <c r="V509" s="18" t="e">
        <f>IF(X509&lt;&gt;"Liquidação Cancelada",VLOOKUP(B509,'BASE DE DADOS OPS'!$B$4:$P$9650,10,FALSE),"Liquidação Cancelada")</f>
        <v>#N/A</v>
      </c>
      <c r="W509" s="35" t="e">
        <f t="shared" si="76"/>
        <v>#N/A</v>
      </c>
      <c r="X509" s="31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 t="shared" si="77"/>
        <v>#N/A</v>
      </c>
      <c r="AC509" s="3" t="e">
        <f t="shared" si="78"/>
        <v>#N/A</v>
      </c>
      <c r="AD509" s="62"/>
    </row>
    <row r="510" spans="1:30" ht="24.95" customHeight="1" x14ac:dyDescent="0.2">
      <c r="A510" s="55" t="str">
        <f t="shared" si="70"/>
        <v>||||||0</v>
      </c>
      <c r="B510" s="55" t="str">
        <f t="shared" si="71"/>
        <v>||||0</v>
      </c>
      <c r="C510" s="61" t="str">
        <f t="shared" si="72"/>
        <v>|0</v>
      </c>
      <c r="D510" s="31"/>
      <c r="E510" s="31"/>
      <c r="F510" s="75" t="str">
        <f t="shared" si="73"/>
        <v>/</v>
      </c>
      <c r="G510" s="31"/>
      <c r="H510" s="31"/>
      <c r="I510" s="75" t="str">
        <f t="shared" si="74"/>
        <v>.</v>
      </c>
      <c r="J510" s="31"/>
      <c r="K510" s="31"/>
      <c r="L510" s="31"/>
      <c r="M510" s="32"/>
      <c r="N510" s="31"/>
      <c r="O510" s="32"/>
      <c r="P510" s="18"/>
      <c r="Q510" s="31"/>
      <c r="R510" s="33"/>
      <c r="S510" s="33"/>
      <c r="T510" s="33"/>
      <c r="U510" s="72">
        <f t="shared" si="75"/>
        <v>0</v>
      </c>
      <c r="V510" s="18" t="e">
        <f>IF(X510&lt;&gt;"Liquidação Cancelada",VLOOKUP(B510,'BASE DE DADOS OPS'!$B$4:$P$9650,10,FALSE),"Liquidação Cancelada")</f>
        <v>#N/A</v>
      </c>
      <c r="W510" s="35" t="e">
        <f t="shared" si="76"/>
        <v>#N/A</v>
      </c>
      <c r="X510" s="31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 t="shared" si="77"/>
        <v>#N/A</v>
      </c>
      <c r="AC510" s="3" t="e">
        <f t="shared" si="78"/>
        <v>#N/A</v>
      </c>
      <c r="AD510" s="62"/>
    </row>
    <row r="511" spans="1:30" ht="24.95" customHeight="1" x14ac:dyDescent="0.2">
      <c r="A511" s="55" t="str">
        <f t="shared" si="70"/>
        <v>||||||0</v>
      </c>
      <c r="B511" s="55" t="str">
        <f t="shared" si="71"/>
        <v>||||0</v>
      </c>
      <c r="C511" s="61" t="str">
        <f t="shared" si="72"/>
        <v>|0</v>
      </c>
      <c r="D511" s="31"/>
      <c r="E511" s="31"/>
      <c r="F511" s="75" t="str">
        <f t="shared" si="73"/>
        <v>/</v>
      </c>
      <c r="G511" s="31"/>
      <c r="H511" s="31"/>
      <c r="I511" s="75" t="str">
        <f t="shared" si="74"/>
        <v>.</v>
      </c>
      <c r="J511" s="31"/>
      <c r="K511" s="31"/>
      <c r="L511" s="31"/>
      <c r="M511" s="32"/>
      <c r="N511" s="31"/>
      <c r="O511" s="32"/>
      <c r="P511" s="18"/>
      <c r="Q511" s="31"/>
      <c r="R511" s="33"/>
      <c r="S511" s="33"/>
      <c r="T511" s="33"/>
      <c r="U511" s="72">
        <f t="shared" si="75"/>
        <v>0</v>
      </c>
      <c r="V511" s="18" t="e">
        <f>IF(X511&lt;&gt;"Liquidação Cancelada",VLOOKUP(B511,'BASE DE DADOS OPS'!$B$4:$P$9650,10,FALSE),"Liquidação Cancelada")</f>
        <v>#N/A</v>
      </c>
      <c r="W511" s="35" t="e">
        <f t="shared" si="76"/>
        <v>#N/A</v>
      </c>
      <c r="X511" s="31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 t="shared" si="77"/>
        <v>#N/A</v>
      </c>
      <c r="AC511" s="3" t="e">
        <f t="shared" si="78"/>
        <v>#N/A</v>
      </c>
      <c r="AD511" s="62"/>
    </row>
    <row r="512" spans="1:30" ht="24.95" customHeight="1" x14ac:dyDescent="0.2">
      <c r="A512" s="55" t="str">
        <f t="shared" si="70"/>
        <v>||||||0</v>
      </c>
      <c r="B512" s="55" t="str">
        <f t="shared" si="71"/>
        <v>||||0</v>
      </c>
      <c r="C512" s="61" t="str">
        <f t="shared" si="72"/>
        <v>|0</v>
      </c>
      <c r="D512" s="31"/>
      <c r="E512" s="31"/>
      <c r="F512" s="75" t="str">
        <f t="shared" si="73"/>
        <v>/</v>
      </c>
      <c r="G512" s="31"/>
      <c r="H512" s="31"/>
      <c r="I512" s="75" t="str">
        <f t="shared" si="74"/>
        <v>.</v>
      </c>
      <c r="J512" s="31"/>
      <c r="K512" s="31"/>
      <c r="L512" s="31"/>
      <c r="M512" s="32"/>
      <c r="N512" s="31"/>
      <c r="O512" s="32"/>
      <c r="P512" s="18"/>
      <c r="Q512" s="31"/>
      <c r="R512" s="33"/>
      <c r="S512" s="33"/>
      <c r="T512" s="33"/>
      <c r="U512" s="72">
        <f t="shared" si="75"/>
        <v>0</v>
      </c>
      <c r="V512" s="18" t="e">
        <f>IF(X512&lt;&gt;"Liquidação Cancelada",VLOOKUP(B512,'BASE DE DADOS OPS'!$B$4:$P$9650,10,FALSE),"Liquidação Cancelada")</f>
        <v>#N/A</v>
      </c>
      <c r="W512" s="35" t="e">
        <f t="shared" si="76"/>
        <v>#N/A</v>
      </c>
      <c r="X512" s="31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 t="shared" si="77"/>
        <v>#N/A</v>
      </c>
      <c r="AC512" s="3" t="e">
        <f t="shared" si="78"/>
        <v>#N/A</v>
      </c>
      <c r="AD512" s="62"/>
    </row>
    <row r="513" spans="1:30" ht="24.95" customHeight="1" x14ac:dyDescent="0.2">
      <c r="A513" s="55" t="str">
        <f t="shared" si="70"/>
        <v>||||||0</v>
      </c>
      <c r="B513" s="55" t="str">
        <f t="shared" si="71"/>
        <v>||||0</v>
      </c>
      <c r="C513" s="61" t="str">
        <f t="shared" si="72"/>
        <v>|0</v>
      </c>
      <c r="D513" s="31"/>
      <c r="E513" s="31"/>
      <c r="F513" s="75" t="str">
        <f t="shared" si="73"/>
        <v>/</v>
      </c>
      <c r="G513" s="31"/>
      <c r="H513" s="31"/>
      <c r="I513" s="75" t="str">
        <f t="shared" si="74"/>
        <v>.</v>
      </c>
      <c r="J513" s="31"/>
      <c r="K513" s="31"/>
      <c r="L513" s="31"/>
      <c r="M513" s="32"/>
      <c r="N513" s="31"/>
      <c r="O513" s="32"/>
      <c r="P513" s="18"/>
      <c r="Q513" s="31"/>
      <c r="R513" s="33"/>
      <c r="S513" s="33"/>
      <c r="T513" s="33"/>
      <c r="U513" s="72">
        <f t="shared" si="75"/>
        <v>0</v>
      </c>
      <c r="V513" s="18" t="e">
        <f>IF(X513&lt;&gt;"Liquidação Cancelada",VLOOKUP(B513,'BASE DE DADOS OPS'!$B$4:$P$9650,10,FALSE),"Liquidação Cancelada")</f>
        <v>#N/A</v>
      </c>
      <c r="W513" s="35" t="e">
        <f t="shared" si="76"/>
        <v>#N/A</v>
      </c>
      <c r="X513" s="31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 t="shared" si="77"/>
        <v>#N/A</v>
      </c>
      <c r="AC513" s="3" t="e">
        <f t="shared" si="78"/>
        <v>#N/A</v>
      </c>
      <c r="AD513" s="62"/>
    </row>
    <row r="514" spans="1:30" ht="24.95" customHeight="1" x14ac:dyDescent="0.2">
      <c r="A514" s="55" t="str">
        <f t="shared" si="70"/>
        <v>||||||0</v>
      </c>
      <c r="B514" s="55" t="str">
        <f t="shared" si="71"/>
        <v>||||0</v>
      </c>
      <c r="C514" s="61" t="str">
        <f t="shared" si="72"/>
        <v>|0</v>
      </c>
      <c r="D514" s="31"/>
      <c r="E514" s="31"/>
      <c r="F514" s="75" t="str">
        <f t="shared" si="73"/>
        <v>/</v>
      </c>
      <c r="G514" s="31"/>
      <c r="H514" s="31"/>
      <c r="I514" s="75" t="str">
        <f t="shared" si="74"/>
        <v>.</v>
      </c>
      <c r="J514" s="31"/>
      <c r="K514" s="31"/>
      <c r="L514" s="31"/>
      <c r="M514" s="32"/>
      <c r="N514" s="31"/>
      <c r="O514" s="32"/>
      <c r="P514" s="18"/>
      <c r="Q514" s="31"/>
      <c r="R514" s="33"/>
      <c r="S514" s="33"/>
      <c r="T514" s="33"/>
      <c r="U514" s="72">
        <f t="shared" si="75"/>
        <v>0</v>
      </c>
      <c r="V514" s="18" t="e">
        <f>IF(X514&lt;&gt;"Liquidação Cancelada",VLOOKUP(B514,'BASE DE DADOS OPS'!$B$4:$P$9650,10,FALSE),"Liquidação Cancelada")</f>
        <v>#N/A</v>
      </c>
      <c r="W514" s="35" t="e">
        <f t="shared" si="76"/>
        <v>#N/A</v>
      </c>
      <c r="X514" s="31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 t="shared" si="77"/>
        <v>#N/A</v>
      </c>
      <c r="AC514" s="3" t="e">
        <f t="shared" si="78"/>
        <v>#N/A</v>
      </c>
      <c r="AD514" s="62"/>
    </row>
    <row r="515" spans="1:30" ht="24.95" customHeight="1" x14ac:dyDescent="0.2">
      <c r="A515" s="55" t="str">
        <f t="shared" si="70"/>
        <v>||||||0</v>
      </c>
      <c r="B515" s="55" t="str">
        <f t="shared" si="71"/>
        <v>||||0</v>
      </c>
      <c r="C515" s="61" t="str">
        <f t="shared" si="72"/>
        <v>|0</v>
      </c>
      <c r="D515" s="31"/>
      <c r="E515" s="31"/>
      <c r="F515" s="75" t="str">
        <f t="shared" si="73"/>
        <v>/</v>
      </c>
      <c r="G515" s="31"/>
      <c r="H515" s="31"/>
      <c r="I515" s="75" t="str">
        <f t="shared" si="74"/>
        <v>.</v>
      </c>
      <c r="J515" s="31"/>
      <c r="K515" s="31"/>
      <c r="L515" s="31"/>
      <c r="M515" s="32"/>
      <c r="N515" s="31"/>
      <c r="O515" s="32"/>
      <c r="P515" s="18"/>
      <c r="Q515" s="31"/>
      <c r="R515" s="33"/>
      <c r="S515" s="33"/>
      <c r="T515" s="33"/>
      <c r="U515" s="72">
        <f t="shared" si="75"/>
        <v>0</v>
      </c>
      <c r="V515" s="18" t="e">
        <f>IF(X515&lt;&gt;"Liquidação Cancelada",VLOOKUP(B515,'BASE DE DADOS OPS'!$B$4:$P$9650,10,FALSE),"Liquidação Cancelada")</f>
        <v>#N/A</v>
      </c>
      <c r="W515" s="35" t="e">
        <f t="shared" si="76"/>
        <v>#N/A</v>
      </c>
      <c r="X515" s="31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 t="shared" si="77"/>
        <v>#N/A</v>
      </c>
      <c r="AC515" s="3" t="e">
        <f t="shared" si="78"/>
        <v>#N/A</v>
      </c>
      <c r="AD515" s="62"/>
    </row>
    <row r="516" spans="1:30" ht="24.95" customHeight="1" x14ac:dyDescent="0.2">
      <c r="A516" s="55" t="str">
        <f t="shared" si="70"/>
        <v>||||||0</v>
      </c>
      <c r="B516" s="55" t="str">
        <f t="shared" si="71"/>
        <v>||||0</v>
      </c>
      <c r="C516" s="61" t="str">
        <f t="shared" si="72"/>
        <v>|0</v>
      </c>
      <c r="D516" s="31"/>
      <c r="E516" s="31"/>
      <c r="F516" s="75" t="str">
        <f t="shared" si="73"/>
        <v>/</v>
      </c>
      <c r="G516" s="31"/>
      <c r="H516" s="31"/>
      <c r="I516" s="75" t="str">
        <f t="shared" si="74"/>
        <v>.</v>
      </c>
      <c r="J516" s="31"/>
      <c r="K516" s="31"/>
      <c r="L516" s="31"/>
      <c r="M516" s="32"/>
      <c r="N516" s="31"/>
      <c r="O516" s="32"/>
      <c r="P516" s="18"/>
      <c r="Q516" s="31"/>
      <c r="R516" s="33"/>
      <c r="S516" s="33"/>
      <c r="T516" s="33"/>
      <c r="U516" s="72">
        <f t="shared" si="75"/>
        <v>0</v>
      </c>
      <c r="V516" s="18" t="e">
        <f>IF(X516&lt;&gt;"Liquidação Cancelada",VLOOKUP(B516,'BASE DE DADOS OPS'!$B$4:$P$9650,10,FALSE),"Liquidação Cancelada")</f>
        <v>#N/A</v>
      </c>
      <c r="W516" s="35" t="e">
        <f t="shared" si="76"/>
        <v>#N/A</v>
      </c>
      <c r="X516" s="31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 t="shared" si="77"/>
        <v>#N/A</v>
      </c>
      <c r="AC516" s="3" t="e">
        <f t="shared" si="78"/>
        <v>#N/A</v>
      </c>
      <c r="AD516" s="62"/>
    </row>
    <row r="517" spans="1:30" ht="24.95" customHeight="1" x14ac:dyDescent="0.2">
      <c r="A517" s="55" t="str">
        <f t="shared" ref="A517:A580" si="79">D517&amp;"|"&amp;E517&amp;"|"&amp;G517&amp;"|"&amp;H517&amp;"|"&amp;L517&amp;"|"&amp;N517&amp;"|"&amp;U517</f>
        <v>||||||0</v>
      </c>
      <c r="B517" s="55" t="str">
        <f t="shared" ref="B517:B580" si="80">D517&amp;"|"&amp;E517&amp;"|"&amp;G517&amp;"|"&amp;H517&amp;"|"&amp;X517</f>
        <v>||||0</v>
      </c>
      <c r="C517" s="61" t="str">
        <f t="shared" ref="C517:C580" si="81">E517&amp;"|"&amp;X517</f>
        <v>|0</v>
      </c>
      <c r="D517" s="31"/>
      <c r="E517" s="31"/>
      <c r="F517" s="75" t="str">
        <f t="shared" ref="F517:F580" si="82">G517&amp;"/"&amp;H517</f>
        <v>/</v>
      </c>
      <c r="G517" s="31"/>
      <c r="H517" s="31"/>
      <c r="I517" s="75" t="str">
        <f t="shared" ref="I517:I580" si="83">J517&amp;"."&amp;K517</f>
        <v>.</v>
      </c>
      <c r="J517" s="31"/>
      <c r="K517" s="31"/>
      <c r="L517" s="31"/>
      <c r="M517" s="32"/>
      <c r="N517" s="31"/>
      <c r="O517" s="32"/>
      <c r="P517" s="18"/>
      <c r="Q517" s="31"/>
      <c r="R517" s="33"/>
      <c r="S517" s="33"/>
      <c r="T517" s="33"/>
      <c r="U517" s="72">
        <f t="shared" ref="U517:U580" si="84">R517-S517-T517</f>
        <v>0</v>
      </c>
      <c r="V517" s="18" t="e">
        <f>IF(X517&lt;&gt;"Liquidação Cancelada",VLOOKUP(B517,'BASE DE DADOS OPS'!$B$4:$P$9650,10,FALSE),"Liquidação Cancelada")</f>
        <v>#N/A</v>
      </c>
      <c r="W517" s="35" t="e">
        <f t="shared" ref="W517:W580" si="85">IF(X517&lt;&gt;"Liquidação Cancelada",IF(ISBLANK(V517),"AGUARDANDO PAGAMENTO",NETWORKDAYS(P517,V517)-1),"Liquidação Cancelada")</f>
        <v>#N/A</v>
      </c>
      <c r="X517" s="31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 t="shared" ref="AB517:AB580" si="86">IF(X517&lt;&gt;"Liquidação Cancelada",Y517-Z517,"Liquidação Cancelada")</f>
        <v>#N/A</v>
      </c>
      <c r="AC517" s="3" t="e">
        <f t="shared" ref="AC517:AC580" si="87">IF(X517&lt;&gt;"Liquidação Cancelada",(AA517-AB517)+(U517-Z517-AB517),"Liquidação Cancelada")</f>
        <v>#N/A</v>
      </c>
      <c r="AD517" s="62"/>
    </row>
    <row r="518" spans="1:30" ht="24.95" customHeight="1" x14ac:dyDescent="0.2">
      <c r="A518" s="55" t="str">
        <f t="shared" si="79"/>
        <v>||||||0</v>
      </c>
      <c r="B518" s="55" t="str">
        <f t="shared" si="80"/>
        <v>||||0</v>
      </c>
      <c r="C518" s="61" t="str">
        <f t="shared" si="81"/>
        <v>|0</v>
      </c>
      <c r="D518" s="31"/>
      <c r="E518" s="31"/>
      <c r="F518" s="75" t="str">
        <f t="shared" si="82"/>
        <v>/</v>
      </c>
      <c r="G518" s="31"/>
      <c r="H518" s="31"/>
      <c r="I518" s="75" t="str">
        <f t="shared" si="83"/>
        <v>.</v>
      </c>
      <c r="J518" s="31"/>
      <c r="K518" s="31"/>
      <c r="L518" s="31"/>
      <c r="M518" s="32"/>
      <c r="N518" s="31"/>
      <c r="O518" s="32"/>
      <c r="P518" s="18"/>
      <c r="Q518" s="31"/>
      <c r="R518" s="33"/>
      <c r="S518" s="33"/>
      <c r="T518" s="33"/>
      <c r="U518" s="72">
        <f t="shared" si="84"/>
        <v>0</v>
      </c>
      <c r="V518" s="18" t="e">
        <f>IF(X518&lt;&gt;"Liquidação Cancelada",VLOOKUP(B518,'BASE DE DADOS OPS'!$B$4:$P$9650,10,FALSE),"Liquidação Cancelada")</f>
        <v>#N/A</v>
      </c>
      <c r="W518" s="35" t="e">
        <f t="shared" si="85"/>
        <v>#N/A</v>
      </c>
      <c r="X518" s="31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 t="shared" si="86"/>
        <v>#N/A</v>
      </c>
      <c r="AC518" s="3" t="e">
        <f t="shared" si="87"/>
        <v>#N/A</v>
      </c>
      <c r="AD518" s="62"/>
    </row>
    <row r="519" spans="1:30" ht="24.95" customHeight="1" x14ac:dyDescent="0.2">
      <c r="A519" s="55" t="str">
        <f t="shared" si="79"/>
        <v>||||||0</v>
      </c>
      <c r="B519" s="55" t="str">
        <f t="shared" si="80"/>
        <v>||||0</v>
      </c>
      <c r="C519" s="61" t="str">
        <f t="shared" si="81"/>
        <v>|0</v>
      </c>
      <c r="D519" s="31"/>
      <c r="E519" s="31"/>
      <c r="F519" s="75" t="str">
        <f t="shared" si="82"/>
        <v>/</v>
      </c>
      <c r="G519" s="31"/>
      <c r="H519" s="31"/>
      <c r="I519" s="75" t="str">
        <f t="shared" si="83"/>
        <v>.</v>
      </c>
      <c r="J519" s="31"/>
      <c r="K519" s="31"/>
      <c r="L519" s="31"/>
      <c r="M519" s="32"/>
      <c r="N519" s="31"/>
      <c r="O519" s="32"/>
      <c r="P519" s="18"/>
      <c r="Q519" s="31"/>
      <c r="R519" s="33"/>
      <c r="S519" s="33"/>
      <c r="T519" s="33"/>
      <c r="U519" s="72">
        <f t="shared" si="84"/>
        <v>0</v>
      </c>
      <c r="V519" s="18" t="e">
        <f>IF(X519&lt;&gt;"Liquidação Cancelada",VLOOKUP(B519,'BASE DE DADOS OPS'!$B$4:$P$9650,10,FALSE),"Liquidação Cancelada")</f>
        <v>#N/A</v>
      </c>
      <c r="W519" s="35" t="e">
        <f t="shared" si="85"/>
        <v>#N/A</v>
      </c>
      <c r="X519" s="31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 t="shared" si="86"/>
        <v>#N/A</v>
      </c>
      <c r="AC519" s="3" t="e">
        <f t="shared" si="87"/>
        <v>#N/A</v>
      </c>
      <c r="AD519" s="62"/>
    </row>
    <row r="520" spans="1:30" ht="24.95" customHeight="1" x14ac:dyDescent="0.2">
      <c r="A520" s="55" t="str">
        <f t="shared" si="79"/>
        <v>||||||0</v>
      </c>
      <c r="B520" s="55" t="str">
        <f t="shared" si="80"/>
        <v>||||0</v>
      </c>
      <c r="C520" s="61" t="str">
        <f t="shared" si="81"/>
        <v>|0</v>
      </c>
      <c r="D520" s="31"/>
      <c r="E520" s="31"/>
      <c r="F520" s="75" t="str">
        <f t="shared" si="82"/>
        <v>/</v>
      </c>
      <c r="G520" s="31"/>
      <c r="H520" s="31"/>
      <c r="I520" s="75" t="str">
        <f t="shared" si="83"/>
        <v>.</v>
      </c>
      <c r="J520" s="31"/>
      <c r="K520" s="31"/>
      <c r="L520" s="31"/>
      <c r="M520" s="32"/>
      <c r="N520" s="31"/>
      <c r="O520" s="32"/>
      <c r="P520" s="18"/>
      <c r="Q520" s="31"/>
      <c r="R520" s="33"/>
      <c r="S520" s="33"/>
      <c r="T520" s="33"/>
      <c r="U520" s="72">
        <f t="shared" si="84"/>
        <v>0</v>
      </c>
      <c r="V520" s="18" t="e">
        <f>IF(X520&lt;&gt;"Liquidação Cancelada",VLOOKUP(B520,'BASE DE DADOS OPS'!$B$4:$P$9650,10,FALSE),"Liquidação Cancelada")</f>
        <v>#N/A</v>
      </c>
      <c r="W520" s="35" t="e">
        <f t="shared" si="85"/>
        <v>#N/A</v>
      </c>
      <c r="X520" s="31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 t="shared" si="86"/>
        <v>#N/A</v>
      </c>
      <c r="AC520" s="3" t="e">
        <f t="shared" si="87"/>
        <v>#N/A</v>
      </c>
      <c r="AD520" s="62"/>
    </row>
    <row r="521" spans="1:30" ht="24.95" customHeight="1" x14ac:dyDescent="0.2">
      <c r="A521" s="55" t="str">
        <f t="shared" si="79"/>
        <v>||||||0</v>
      </c>
      <c r="B521" s="55" t="str">
        <f t="shared" si="80"/>
        <v>||||0</v>
      </c>
      <c r="C521" s="61" t="str">
        <f t="shared" si="81"/>
        <v>|0</v>
      </c>
      <c r="D521" s="31"/>
      <c r="E521" s="31"/>
      <c r="F521" s="75" t="str">
        <f t="shared" si="82"/>
        <v>/</v>
      </c>
      <c r="G521" s="31"/>
      <c r="H521" s="31"/>
      <c r="I521" s="75" t="str">
        <f t="shared" si="83"/>
        <v>.</v>
      </c>
      <c r="J521" s="31"/>
      <c r="K521" s="31"/>
      <c r="L521" s="31"/>
      <c r="M521" s="32"/>
      <c r="N521" s="31"/>
      <c r="O521" s="32"/>
      <c r="P521" s="18"/>
      <c r="Q521" s="31"/>
      <c r="R521" s="33"/>
      <c r="S521" s="33"/>
      <c r="T521" s="33"/>
      <c r="U521" s="72">
        <f t="shared" si="84"/>
        <v>0</v>
      </c>
      <c r="V521" s="18" t="e">
        <f>IF(X521&lt;&gt;"Liquidação Cancelada",VLOOKUP(B521,'BASE DE DADOS OPS'!$B$4:$P$9650,10,FALSE),"Liquidação Cancelada")</f>
        <v>#N/A</v>
      </c>
      <c r="W521" s="35" t="e">
        <f t="shared" si="85"/>
        <v>#N/A</v>
      </c>
      <c r="X521" s="31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 t="shared" si="86"/>
        <v>#N/A</v>
      </c>
      <c r="AC521" s="3" t="e">
        <f t="shared" si="87"/>
        <v>#N/A</v>
      </c>
      <c r="AD521" s="62"/>
    </row>
    <row r="522" spans="1:30" ht="24.95" customHeight="1" x14ac:dyDescent="0.2">
      <c r="A522" s="55" t="str">
        <f t="shared" si="79"/>
        <v>||||||0</v>
      </c>
      <c r="B522" s="55" t="str">
        <f t="shared" si="80"/>
        <v>||||0</v>
      </c>
      <c r="C522" s="61" t="str">
        <f t="shared" si="81"/>
        <v>|0</v>
      </c>
      <c r="D522" s="31"/>
      <c r="E522" s="31"/>
      <c r="F522" s="75" t="str">
        <f t="shared" si="82"/>
        <v>/</v>
      </c>
      <c r="G522" s="31"/>
      <c r="H522" s="31"/>
      <c r="I522" s="75" t="str">
        <f t="shared" si="83"/>
        <v>.</v>
      </c>
      <c r="J522" s="31"/>
      <c r="K522" s="31"/>
      <c r="L522" s="31"/>
      <c r="M522" s="32"/>
      <c r="N522" s="31"/>
      <c r="O522" s="32"/>
      <c r="P522" s="18"/>
      <c r="Q522" s="31"/>
      <c r="R522" s="33"/>
      <c r="S522" s="33"/>
      <c r="T522" s="33"/>
      <c r="U522" s="72">
        <f t="shared" si="84"/>
        <v>0</v>
      </c>
      <c r="V522" s="18" t="e">
        <f>IF(X522&lt;&gt;"Liquidação Cancelada",VLOOKUP(B522,'BASE DE DADOS OPS'!$B$4:$P$9650,10,FALSE),"Liquidação Cancelada")</f>
        <v>#N/A</v>
      </c>
      <c r="W522" s="35" t="e">
        <f t="shared" si="85"/>
        <v>#N/A</v>
      </c>
      <c r="X522" s="31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 t="shared" si="86"/>
        <v>#N/A</v>
      </c>
      <c r="AC522" s="3" t="e">
        <f t="shared" si="87"/>
        <v>#N/A</v>
      </c>
      <c r="AD522" s="62"/>
    </row>
    <row r="523" spans="1:30" ht="24.95" customHeight="1" x14ac:dyDescent="0.2">
      <c r="A523" s="55" t="str">
        <f t="shared" si="79"/>
        <v>||||||0</v>
      </c>
      <c r="B523" s="55" t="str">
        <f t="shared" si="80"/>
        <v>||||0</v>
      </c>
      <c r="C523" s="61" t="str">
        <f t="shared" si="81"/>
        <v>|0</v>
      </c>
      <c r="D523" s="31"/>
      <c r="E523" s="31"/>
      <c r="F523" s="75" t="str">
        <f t="shared" si="82"/>
        <v>/</v>
      </c>
      <c r="G523" s="31"/>
      <c r="H523" s="31"/>
      <c r="I523" s="75" t="str">
        <f t="shared" si="83"/>
        <v>.</v>
      </c>
      <c r="J523" s="31"/>
      <c r="K523" s="31"/>
      <c r="L523" s="31"/>
      <c r="M523" s="32"/>
      <c r="N523" s="31"/>
      <c r="O523" s="32"/>
      <c r="P523" s="18"/>
      <c r="Q523" s="31"/>
      <c r="R523" s="33"/>
      <c r="S523" s="33"/>
      <c r="T523" s="33"/>
      <c r="U523" s="72">
        <f t="shared" si="84"/>
        <v>0</v>
      </c>
      <c r="V523" s="18" t="e">
        <f>IF(X523&lt;&gt;"Liquidação Cancelada",VLOOKUP(B523,'BASE DE DADOS OPS'!$B$4:$P$9650,10,FALSE),"Liquidação Cancelada")</f>
        <v>#N/A</v>
      </c>
      <c r="W523" s="35" t="e">
        <f t="shared" si="85"/>
        <v>#N/A</v>
      </c>
      <c r="X523" s="31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 t="shared" si="86"/>
        <v>#N/A</v>
      </c>
      <c r="AC523" s="3" t="e">
        <f t="shared" si="87"/>
        <v>#N/A</v>
      </c>
      <c r="AD523" s="62"/>
    </row>
    <row r="524" spans="1:30" ht="24.95" customHeight="1" x14ac:dyDescent="0.2">
      <c r="A524" s="55" t="str">
        <f t="shared" si="79"/>
        <v>||||||0</v>
      </c>
      <c r="B524" s="55" t="str">
        <f t="shared" si="80"/>
        <v>||||0</v>
      </c>
      <c r="C524" s="61" t="str">
        <f t="shared" si="81"/>
        <v>|0</v>
      </c>
      <c r="D524" s="31"/>
      <c r="E524" s="31"/>
      <c r="F524" s="75" t="str">
        <f t="shared" si="82"/>
        <v>/</v>
      </c>
      <c r="G524" s="31"/>
      <c r="H524" s="31"/>
      <c r="I524" s="75" t="str">
        <f t="shared" si="83"/>
        <v>.</v>
      </c>
      <c r="J524" s="31"/>
      <c r="K524" s="31"/>
      <c r="L524" s="31"/>
      <c r="M524" s="32"/>
      <c r="N524" s="31"/>
      <c r="O524" s="32"/>
      <c r="P524" s="18"/>
      <c r="Q524" s="31"/>
      <c r="R524" s="33"/>
      <c r="S524" s="33"/>
      <c r="T524" s="33"/>
      <c r="U524" s="72">
        <f t="shared" si="84"/>
        <v>0</v>
      </c>
      <c r="V524" s="18" t="e">
        <f>IF(X524&lt;&gt;"Liquidação Cancelada",VLOOKUP(B524,'BASE DE DADOS OPS'!$B$4:$P$9650,10,FALSE),"Liquidação Cancelada")</f>
        <v>#N/A</v>
      </c>
      <c r="W524" s="35" t="e">
        <f t="shared" si="85"/>
        <v>#N/A</v>
      </c>
      <c r="X524" s="31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 t="shared" si="86"/>
        <v>#N/A</v>
      </c>
      <c r="AC524" s="3" t="e">
        <f t="shared" si="87"/>
        <v>#N/A</v>
      </c>
      <c r="AD524" s="62"/>
    </row>
    <row r="525" spans="1:30" ht="24.95" customHeight="1" x14ac:dyDescent="0.2">
      <c r="A525" s="55" t="str">
        <f t="shared" si="79"/>
        <v>||||||0</v>
      </c>
      <c r="B525" s="55" t="str">
        <f t="shared" si="80"/>
        <v>||||0</v>
      </c>
      <c r="C525" s="61" t="str">
        <f t="shared" si="81"/>
        <v>|0</v>
      </c>
      <c r="D525" s="31"/>
      <c r="E525" s="31"/>
      <c r="F525" s="75" t="str">
        <f t="shared" si="82"/>
        <v>/</v>
      </c>
      <c r="G525" s="31"/>
      <c r="H525" s="31"/>
      <c r="I525" s="75" t="str">
        <f t="shared" si="83"/>
        <v>.</v>
      </c>
      <c r="J525" s="31"/>
      <c r="K525" s="31"/>
      <c r="L525" s="31"/>
      <c r="M525" s="32"/>
      <c r="N525" s="31"/>
      <c r="O525" s="32"/>
      <c r="P525" s="18"/>
      <c r="Q525" s="31"/>
      <c r="R525" s="33"/>
      <c r="S525" s="33"/>
      <c r="T525" s="33"/>
      <c r="U525" s="72">
        <f t="shared" si="84"/>
        <v>0</v>
      </c>
      <c r="V525" s="18" t="e">
        <f>IF(X525&lt;&gt;"Liquidação Cancelada",VLOOKUP(B525,'BASE DE DADOS OPS'!$B$4:$P$9650,10,FALSE),"Liquidação Cancelada")</f>
        <v>#N/A</v>
      </c>
      <c r="W525" s="35" t="e">
        <f t="shared" si="85"/>
        <v>#N/A</v>
      </c>
      <c r="X525" s="31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 t="shared" si="86"/>
        <v>#N/A</v>
      </c>
      <c r="AC525" s="3" t="e">
        <f t="shared" si="87"/>
        <v>#N/A</v>
      </c>
      <c r="AD525" s="62"/>
    </row>
    <row r="526" spans="1:30" ht="24.95" customHeight="1" x14ac:dyDescent="0.2">
      <c r="A526" s="55" t="str">
        <f t="shared" si="79"/>
        <v>||||||0</v>
      </c>
      <c r="B526" s="55" t="str">
        <f t="shared" si="80"/>
        <v>||||0</v>
      </c>
      <c r="C526" s="61" t="str">
        <f t="shared" si="81"/>
        <v>|0</v>
      </c>
      <c r="D526" s="31"/>
      <c r="E526" s="31"/>
      <c r="F526" s="75" t="str">
        <f t="shared" si="82"/>
        <v>/</v>
      </c>
      <c r="G526" s="31"/>
      <c r="H526" s="31"/>
      <c r="I526" s="75" t="str">
        <f t="shared" si="83"/>
        <v>.</v>
      </c>
      <c r="J526" s="31"/>
      <c r="K526" s="31"/>
      <c r="L526" s="31"/>
      <c r="M526" s="32"/>
      <c r="N526" s="31"/>
      <c r="O526" s="32"/>
      <c r="P526" s="18"/>
      <c r="Q526" s="31"/>
      <c r="R526" s="33"/>
      <c r="S526" s="33"/>
      <c r="T526" s="33"/>
      <c r="U526" s="72">
        <f t="shared" si="84"/>
        <v>0</v>
      </c>
      <c r="V526" s="18" t="e">
        <f>IF(X526&lt;&gt;"Liquidação Cancelada",VLOOKUP(B526,'BASE DE DADOS OPS'!$B$4:$P$9650,10,FALSE),"Liquidação Cancelada")</f>
        <v>#N/A</v>
      </c>
      <c r="W526" s="35" t="e">
        <f t="shared" si="85"/>
        <v>#N/A</v>
      </c>
      <c r="X526" s="31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 t="shared" si="86"/>
        <v>#N/A</v>
      </c>
      <c r="AC526" s="3" t="e">
        <f t="shared" si="87"/>
        <v>#N/A</v>
      </c>
      <c r="AD526" s="62"/>
    </row>
    <row r="527" spans="1:30" ht="24.95" customHeight="1" x14ac:dyDescent="0.2">
      <c r="A527" s="55" t="str">
        <f t="shared" si="79"/>
        <v>||||||0</v>
      </c>
      <c r="B527" s="55" t="str">
        <f t="shared" si="80"/>
        <v>||||0</v>
      </c>
      <c r="C527" s="61" t="str">
        <f t="shared" si="81"/>
        <v>|0</v>
      </c>
      <c r="D527" s="31"/>
      <c r="E527" s="31"/>
      <c r="F527" s="75" t="str">
        <f t="shared" si="82"/>
        <v>/</v>
      </c>
      <c r="G527" s="31"/>
      <c r="H527" s="31"/>
      <c r="I527" s="75" t="str">
        <f t="shared" si="83"/>
        <v>.</v>
      </c>
      <c r="J527" s="31"/>
      <c r="K527" s="31"/>
      <c r="L527" s="31"/>
      <c r="M527" s="32"/>
      <c r="N527" s="31"/>
      <c r="O527" s="32"/>
      <c r="P527" s="18"/>
      <c r="Q527" s="31"/>
      <c r="R527" s="33"/>
      <c r="S527" s="33"/>
      <c r="T527" s="33"/>
      <c r="U527" s="72">
        <f t="shared" si="84"/>
        <v>0</v>
      </c>
      <c r="V527" s="18" t="e">
        <f>IF(X527&lt;&gt;"Liquidação Cancelada",VLOOKUP(B527,'BASE DE DADOS OPS'!$B$4:$P$9650,10,FALSE),"Liquidação Cancelada")</f>
        <v>#N/A</v>
      </c>
      <c r="W527" s="35" t="e">
        <f t="shared" si="85"/>
        <v>#N/A</v>
      </c>
      <c r="X527" s="31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 t="shared" si="86"/>
        <v>#N/A</v>
      </c>
      <c r="AC527" s="3" t="e">
        <f t="shared" si="87"/>
        <v>#N/A</v>
      </c>
      <c r="AD527" s="62"/>
    </row>
    <row r="528" spans="1:30" ht="24.95" customHeight="1" x14ac:dyDescent="0.2">
      <c r="A528" s="55" t="str">
        <f t="shared" si="79"/>
        <v>||||||0</v>
      </c>
      <c r="B528" s="55" t="str">
        <f t="shared" si="80"/>
        <v>||||0</v>
      </c>
      <c r="C528" s="61" t="str">
        <f t="shared" si="81"/>
        <v>|0</v>
      </c>
      <c r="D528" s="31"/>
      <c r="E528" s="31"/>
      <c r="F528" s="75" t="str">
        <f t="shared" si="82"/>
        <v>/</v>
      </c>
      <c r="G528" s="31"/>
      <c r="H528" s="31"/>
      <c r="I528" s="75" t="str">
        <f t="shared" si="83"/>
        <v>.</v>
      </c>
      <c r="J528" s="31"/>
      <c r="K528" s="31"/>
      <c r="L528" s="31"/>
      <c r="M528" s="32"/>
      <c r="N528" s="31"/>
      <c r="O528" s="32"/>
      <c r="P528" s="18"/>
      <c r="Q528" s="31"/>
      <c r="R528" s="33"/>
      <c r="S528" s="33"/>
      <c r="T528" s="33"/>
      <c r="U528" s="72">
        <f t="shared" si="84"/>
        <v>0</v>
      </c>
      <c r="V528" s="18" t="e">
        <f>IF(X528&lt;&gt;"Liquidação Cancelada",VLOOKUP(B528,'BASE DE DADOS OPS'!$B$4:$P$9650,10,FALSE),"Liquidação Cancelada")</f>
        <v>#N/A</v>
      </c>
      <c r="W528" s="35" t="e">
        <f t="shared" si="85"/>
        <v>#N/A</v>
      </c>
      <c r="X528" s="31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 t="shared" si="86"/>
        <v>#N/A</v>
      </c>
      <c r="AC528" s="3" t="e">
        <f t="shared" si="87"/>
        <v>#N/A</v>
      </c>
      <c r="AD528" s="62"/>
    </row>
    <row r="529" spans="1:30" ht="24.95" customHeight="1" x14ac:dyDescent="0.2">
      <c r="A529" s="55" t="str">
        <f t="shared" si="79"/>
        <v>||||||0</v>
      </c>
      <c r="B529" s="55" t="str">
        <f t="shared" si="80"/>
        <v>||||0</v>
      </c>
      <c r="C529" s="61" t="str">
        <f t="shared" si="81"/>
        <v>|0</v>
      </c>
      <c r="D529" s="31"/>
      <c r="E529" s="31"/>
      <c r="F529" s="75" t="str">
        <f t="shared" si="82"/>
        <v>/</v>
      </c>
      <c r="G529" s="31"/>
      <c r="H529" s="31"/>
      <c r="I529" s="75" t="str">
        <f t="shared" si="83"/>
        <v>.</v>
      </c>
      <c r="J529" s="31"/>
      <c r="K529" s="31"/>
      <c r="L529" s="31"/>
      <c r="M529" s="32"/>
      <c r="N529" s="31"/>
      <c r="O529" s="32"/>
      <c r="P529" s="18"/>
      <c r="Q529" s="31"/>
      <c r="R529" s="33"/>
      <c r="S529" s="33"/>
      <c r="T529" s="33"/>
      <c r="U529" s="72">
        <f t="shared" si="84"/>
        <v>0</v>
      </c>
      <c r="V529" s="18" t="e">
        <f>IF(X529&lt;&gt;"Liquidação Cancelada",VLOOKUP(B529,'BASE DE DADOS OPS'!$B$4:$P$9650,10,FALSE),"Liquidação Cancelada")</f>
        <v>#N/A</v>
      </c>
      <c r="W529" s="35" t="e">
        <f t="shared" si="85"/>
        <v>#N/A</v>
      </c>
      <c r="X529" s="31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 t="shared" si="86"/>
        <v>#N/A</v>
      </c>
      <c r="AC529" s="3" t="e">
        <f t="shared" si="87"/>
        <v>#N/A</v>
      </c>
      <c r="AD529" s="62"/>
    </row>
    <row r="530" spans="1:30" ht="24.95" customHeight="1" x14ac:dyDescent="0.2">
      <c r="A530" s="55" t="str">
        <f t="shared" si="79"/>
        <v>||||||0</v>
      </c>
      <c r="B530" s="55" t="str">
        <f t="shared" si="80"/>
        <v>||||0</v>
      </c>
      <c r="C530" s="61" t="str">
        <f t="shared" si="81"/>
        <v>|0</v>
      </c>
      <c r="D530" s="31"/>
      <c r="E530" s="31"/>
      <c r="F530" s="75" t="str">
        <f t="shared" si="82"/>
        <v>/</v>
      </c>
      <c r="G530" s="31"/>
      <c r="H530" s="31"/>
      <c r="I530" s="75" t="str">
        <f t="shared" si="83"/>
        <v>.</v>
      </c>
      <c r="J530" s="31"/>
      <c r="K530" s="31"/>
      <c r="L530" s="31"/>
      <c r="M530" s="32"/>
      <c r="N530" s="31"/>
      <c r="O530" s="32"/>
      <c r="P530" s="18"/>
      <c r="Q530" s="31"/>
      <c r="R530" s="33"/>
      <c r="S530" s="33"/>
      <c r="T530" s="33"/>
      <c r="U530" s="72">
        <f t="shared" si="84"/>
        <v>0</v>
      </c>
      <c r="V530" s="18" t="e">
        <f>IF(X530&lt;&gt;"Liquidação Cancelada",VLOOKUP(B530,'BASE DE DADOS OPS'!$B$4:$P$9650,10,FALSE),"Liquidação Cancelada")</f>
        <v>#N/A</v>
      </c>
      <c r="W530" s="35" t="e">
        <f t="shared" si="85"/>
        <v>#N/A</v>
      </c>
      <c r="X530" s="31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 t="shared" si="86"/>
        <v>#N/A</v>
      </c>
      <c r="AC530" s="3" t="e">
        <f t="shared" si="87"/>
        <v>#N/A</v>
      </c>
      <c r="AD530" s="62"/>
    </row>
    <row r="531" spans="1:30" ht="24.95" customHeight="1" x14ac:dyDescent="0.2">
      <c r="A531" s="55" t="str">
        <f t="shared" si="79"/>
        <v>||||||0</v>
      </c>
      <c r="B531" s="55" t="str">
        <f t="shared" si="80"/>
        <v>||||0</v>
      </c>
      <c r="C531" s="61" t="str">
        <f t="shared" si="81"/>
        <v>|0</v>
      </c>
      <c r="D531" s="31"/>
      <c r="E531" s="31"/>
      <c r="F531" s="75" t="str">
        <f t="shared" si="82"/>
        <v>/</v>
      </c>
      <c r="G531" s="31"/>
      <c r="H531" s="31"/>
      <c r="I531" s="75" t="str">
        <f t="shared" si="83"/>
        <v>.</v>
      </c>
      <c r="J531" s="31"/>
      <c r="K531" s="31"/>
      <c r="L531" s="31"/>
      <c r="M531" s="32"/>
      <c r="N531" s="31"/>
      <c r="O531" s="32"/>
      <c r="P531" s="18"/>
      <c r="Q531" s="31"/>
      <c r="R531" s="33"/>
      <c r="S531" s="33"/>
      <c r="T531" s="33"/>
      <c r="U531" s="72">
        <f t="shared" si="84"/>
        <v>0</v>
      </c>
      <c r="V531" s="18" t="e">
        <f>IF(X531&lt;&gt;"Liquidação Cancelada",VLOOKUP(B531,'BASE DE DADOS OPS'!$B$4:$P$9650,10,FALSE),"Liquidação Cancelada")</f>
        <v>#N/A</v>
      </c>
      <c r="W531" s="35" t="e">
        <f t="shared" si="85"/>
        <v>#N/A</v>
      </c>
      <c r="X531" s="31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 t="shared" si="86"/>
        <v>#N/A</v>
      </c>
      <c r="AC531" s="3" t="e">
        <f t="shared" si="87"/>
        <v>#N/A</v>
      </c>
      <c r="AD531" s="62"/>
    </row>
    <row r="532" spans="1:30" ht="24.95" customHeight="1" x14ac:dyDescent="0.2">
      <c r="A532" s="55" t="str">
        <f t="shared" si="79"/>
        <v>||||||0</v>
      </c>
      <c r="B532" s="55" t="str">
        <f t="shared" si="80"/>
        <v>||||0</v>
      </c>
      <c r="C532" s="61" t="str">
        <f t="shared" si="81"/>
        <v>|0</v>
      </c>
      <c r="D532" s="31"/>
      <c r="E532" s="31"/>
      <c r="F532" s="75" t="str">
        <f t="shared" si="82"/>
        <v>/</v>
      </c>
      <c r="G532" s="31"/>
      <c r="H532" s="31"/>
      <c r="I532" s="75" t="str">
        <f t="shared" si="83"/>
        <v>.</v>
      </c>
      <c r="J532" s="31"/>
      <c r="K532" s="31"/>
      <c r="L532" s="31"/>
      <c r="M532" s="32"/>
      <c r="N532" s="31"/>
      <c r="O532" s="32"/>
      <c r="P532" s="18"/>
      <c r="Q532" s="31"/>
      <c r="R532" s="33"/>
      <c r="S532" s="33"/>
      <c r="T532" s="33"/>
      <c r="U532" s="72">
        <f t="shared" si="84"/>
        <v>0</v>
      </c>
      <c r="V532" s="18" t="e">
        <f>IF(X532&lt;&gt;"Liquidação Cancelada",VLOOKUP(B532,'BASE DE DADOS OPS'!$B$4:$P$9650,10,FALSE),"Liquidação Cancelada")</f>
        <v>#N/A</v>
      </c>
      <c r="W532" s="35" t="e">
        <f t="shared" si="85"/>
        <v>#N/A</v>
      </c>
      <c r="X532" s="31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 t="shared" si="86"/>
        <v>#N/A</v>
      </c>
      <c r="AC532" s="3" t="e">
        <f t="shared" si="87"/>
        <v>#N/A</v>
      </c>
      <c r="AD532" s="62"/>
    </row>
    <row r="533" spans="1:30" ht="24.95" customHeight="1" x14ac:dyDescent="0.2">
      <c r="A533" s="55" t="str">
        <f t="shared" si="79"/>
        <v>||||||0</v>
      </c>
      <c r="B533" s="55" t="str">
        <f t="shared" si="80"/>
        <v>||||0</v>
      </c>
      <c r="C533" s="61" t="str">
        <f t="shared" si="81"/>
        <v>|0</v>
      </c>
      <c r="D533" s="31"/>
      <c r="E533" s="31"/>
      <c r="F533" s="75" t="str">
        <f t="shared" si="82"/>
        <v>/</v>
      </c>
      <c r="G533" s="31"/>
      <c r="H533" s="31"/>
      <c r="I533" s="75" t="str">
        <f t="shared" si="83"/>
        <v>.</v>
      </c>
      <c r="J533" s="31"/>
      <c r="K533" s="31"/>
      <c r="L533" s="31"/>
      <c r="M533" s="32"/>
      <c r="N533" s="31"/>
      <c r="O533" s="32"/>
      <c r="P533" s="18"/>
      <c r="Q533" s="31"/>
      <c r="R533" s="33"/>
      <c r="S533" s="33"/>
      <c r="T533" s="33"/>
      <c r="U533" s="72">
        <f t="shared" si="84"/>
        <v>0</v>
      </c>
      <c r="V533" s="18" t="e">
        <f>IF(X533&lt;&gt;"Liquidação Cancelada",VLOOKUP(B533,'BASE DE DADOS OPS'!$B$4:$P$9650,10,FALSE),"Liquidação Cancelada")</f>
        <v>#N/A</v>
      </c>
      <c r="W533" s="35" t="e">
        <f t="shared" si="85"/>
        <v>#N/A</v>
      </c>
      <c r="X533" s="31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 t="shared" si="86"/>
        <v>#N/A</v>
      </c>
      <c r="AC533" s="3" t="e">
        <f t="shared" si="87"/>
        <v>#N/A</v>
      </c>
      <c r="AD533" s="62"/>
    </row>
    <row r="534" spans="1:30" ht="24.95" customHeight="1" x14ac:dyDescent="0.2">
      <c r="A534" s="55" t="str">
        <f t="shared" si="79"/>
        <v>||||||0</v>
      </c>
      <c r="B534" s="55" t="str">
        <f t="shared" si="80"/>
        <v>||||0</v>
      </c>
      <c r="C534" s="61" t="str">
        <f t="shared" si="81"/>
        <v>|0</v>
      </c>
      <c r="D534" s="31"/>
      <c r="E534" s="31"/>
      <c r="F534" s="75" t="str">
        <f t="shared" si="82"/>
        <v>/</v>
      </c>
      <c r="G534" s="31"/>
      <c r="H534" s="31"/>
      <c r="I534" s="75" t="str">
        <f t="shared" si="83"/>
        <v>.</v>
      </c>
      <c r="J534" s="31"/>
      <c r="K534" s="31"/>
      <c r="L534" s="31"/>
      <c r="M534" s="32"/>
      <c r="N534" s="31"/>
      <c r="O534" s="32"/>
      <c r="P534" s="18"/>
      <c r="Q534" s="31"/>
      <c r="R534" s="33"/>
      <c r="S534" s="33"/>
      <c r="T534" s="33"/>
      <c r="U534" s="72">
        <f t="shared" si="84"/>
        <v>0</v>
      </c>
      <c r="V534" s="18" t="e">
        <f>IF(X534&lt;&gt;"Liquidação Cancelada",VLOOKUP(B534,'BASE DE DADOS OPS'!$B$4:$P$9650,10,FALSE),"Liquidação Cancelada")</f>
        <v>#N/A</v>
      </c>
      <c r="W534" s="35" t="e">
        <f t="shared" si="85"/>
        <v>#N/A</v>
      </c>
      <c r="X534" s="31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 t="shared" si="86"/>
        <v>#N/A</v>
      </c>
      <c r="AC534" s="3" t="e">
        <f t="shared" si="87"/>
        <v>#N/A</v>
      </c>
      <c r="AD534" s="62"/>
    </row>
    <row r="535" spans="1:30" ht="24.95" customHeight="1" x14ac:dyDescent="0.2">
      <c r="A535" s="55" t="str">
        <f t="shared" si="79"/>
        <v>||||||0</v>
      </c>
      <c r="B535" s="55" t="str">
        <f t="shared" si="80"/>
        <v>||||0</v>
      </c>
      <c r="C535" s="61" t="str">
        <f t="shared" si="81"/>
        <v>|0</v>
      </c>
      <c r="D535" s="31"/>
      <c r="E535" s="31"/>
      <c r="F535" s="75" t="str">
        <f t="shared" si="82"/>
        <v>/</v>
      </c>
      <c r="G535" s="31"/>
      <c r="H535" s="31"/>
      <c r="I535" s="75" t="str">
        <f t="shared" si="83"/>
        <v>.</v>
      </c>
      <c r="J535" s="31"/>
      <c r="K535" s="31"/>
      <c r="L535" s="31"/>
      <c r="M535" s="32"/>
      <c r="N535" s="31"/>
      <c r="O535" s="32"/>
      <c r="P535" s="18"/>
      <c r="Q535" s="31"/>
      <c r="R535" s="33"/>
      <c r="S535" s="33"/>
      <c r="T535" s="33"/>
      <c r="U535" s="72">
        <f t="shared" si="84"/>
        <v>0</v>
      </c>
      <c r="V535" s="18" t="e">
        <f>IF(X535&lt;&gt;"Liquidação Cancelada",VLOOKUP(B535,'BASE DE DADOS OPS'!$B$4:$P$9650,10,FALSE),"Liquidação Cancelada")</f>
        <v>#N/A</v>
      </c>
      <c r="W535" s="35" t="e">
        <f t="shared" si="85"/>
        <v>#N/A</v>
      </c>
      <c r="X535" s="31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 t="shared" si="86"/>
        <v>#N/A</v>
      </c>
      <c r="AC535" s="3" t="e">
        <f t="shared" si="87"/>
        <v>#N/A</v>
      </c>
      <c r="AD535" s="62"/>
    </row>
    <row r="536" spans="1:30" ht="24.95" customHeight="1" x14ac:dyDescent="0.2">
      <c r="A536" s="55" t="str">
        <f t="shared" si="79"/>
        <v>||||||0</v>
      </c>
      <c r="B536" s="55" t="str">
        <f t="shared" si="80"/>
        <v>||||0</v>
      </c>
      <c r="C536" s="61" t="str">
        <f t="shared" si="81"/>
        <v>|0</v>
      </c>
      <c r="D536" s="31"/>
      <c r="E536" s="31"/>
      <c r="F536" s="75" t="str">
        <f t="shared" si="82"/>
        <v>/</v>
      </c>
      <c r="G536" s="31"/>
      <c r="H536" s="31"/>
      <c r="I536" s="75" t="str">
        <f t="shared" si="83"/>
        <v>.</v>
      </c>
      <c r="J536" s="31"/>
      <c r="K536" s="31"/>
      <c r="L536" s="31"/>
      <c r="M536" s="32"/>
      <c r="N536" s="31"/>
      <c r="O536" s="32"/>
      <c r="P536" s="18"/>
      <c r="Q536" s="31"/>
      <c r="R536" s="33"/>
      <c r="S536" s="33"/>
      <c r="T536" s="33"/>
      <c r="U536" s="72">
        <f t="shared" si="84"/>
        <v>0</v>
      </c>
      <c r="V536" s="18" t="e">
        <f>IF(X536&lt;&gt;"Liquidação Cancelada",VLOOKUP(B536,'BASE DE DADOS OPS'!$B$4:$P$9650,10,FALSE),"Liquidação Cancelada")</f>
        <v>#N/A</v>
      </c>
      <c r="W536" s="35" t="e">
        <f t="shared" si="85"/>
        <v>#N/A</v>
      </c>
      <c r="X536" s="31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 t="shared" si="86"/>
        <v>#N/A</v>
      </c>
      <c r="AC536" s="3" t="e">
        <f t="shared" si="87"/>
        <v>#N/A</v>
      </c>
      <c r="AD536" s="62"/>
    </row>
    <row r="537" spans="1:30" ht="24.95" customHeight="1" x14ac:dyDescent="0.2">
      <c r="A537" s="55" t="str">
        <f t="shared" si="79"/>
        <v>||||||0</v>
      </c>
      <c r="B537" s="55" t="str">
        <f t="shared" si="80"/>
        <v>||||0</v>
      </c>
      <c r="C537" s="61" t="str">
        <f t="shared" si="81"/>
        <v>|0</v>
      </c>
      <c r="D537" s="31"/>
      <c r="E537" s="31"/>
      <c r="F537" s="75" t="str">
        <f t="shared" si="82"/>
        <v>/</v>
      </c>
      <c r="G537" s="31"/>
      <c r="H537" s="31"/>
      <c r="I537" s="75" t="str">
        <f t="shared" si="83"/>
        <v>.</v>
      </c>
      <c r="J537" s="31"/>
      <c r="K537" s="31"/>
      <c r="L537" s="31"/>
      <c r="M537" s="32"/>
      <c r="N537" s="31"/>
      <c r="O537" s="32"/>
      <c r="P537" s="18"/>
      <c r="Q537" s="31"/>
      <c r="R537" s="33"/>
      <c r="S537" s="33"/>
      <c r="T537" s="33"/>
      <c r="U537" s="72">
        <f t="shared" si="84"/>
        <v>0</v>
      </c>
      <c r="V537" s="18" t="e">
        <f>IF(X537&lt;&gt;"Liquidação Cancelada",VLOOKUP(B537,'BASE DE DADOS OPS'!$B$4:$P$9650,10,FALSE),"Liquidação Cancelada")</f>
        <v>#N/A</v>
      </c>
      <c r="W537" s="35" t="e">
        <f t="shared" si="85"/>
        <v>#N/A</v>
      </c>
      <c r="X537" s="31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 t="shared" si="86"/>
        <v>#N/A</v>
      </c>
      <c r="AC537" s="3" t="e">
        <f t="shared" si="87"/>
        <v>#N/A</v>
      </c>
      <c r="AD537" s="62"/>
    </row>
    <row r="538" spans="1:30" ht="24.95" customHeight="1" x14ac:dyDescent="0.2">
      <c r="A538" s="55" t="str">
        <f t="shared" si="79"/>
        <v>||||||0</v>
      </c>
      <c r="B538" s="55" t="str">
        <f t="shared" si="80"/>
        <v>||||0</v>
      </c>
      <c r="C538" s="61" t="str">
        <f t="shared" si="81"/>
        <v>|0</v>
      </c>
      <c r="D538" s="31"/>
      <c r="E538" s="31"/>
      <c r="F538" s="75" t="str">
        <f t="shared" si="82"/>
        <v>/</v>
      </c>
      <c r="G538" s="31"/>
      <c r="H538" s="31"/>
      <c r="I538" s="75" t="str">
        <f t="shared" si="83"/>
        <v>.</v>
      </c>
      <c r="J538" s="31"/>
      <c r="K538" s="31"/>
      <c r="L538" s="31"/>
      <c r="M538" s="32"/>
      <c r="N538" s="31"/>
      <c r="O538" s="32"/>
      <c r="P538" s="18"/>
      <c r="Q538" s="31"/>
      <c r="R538" s="33"/>
      <c r="S538" s="33"/>
      <c r="T538" s="33"/>
      <c r="U538" s="72">
        <f t="shared" si="84"/>
        <v>0</v>
      </c>
      <c r="V538" s="18" t="e">
        <f>IF(X538&lt;&gt;"Liquidação Cancelada",VLOOKUP(B538,'BASE DE DADOS OPS'!$B$4:$P$9650,10,FALSE),"Liquidação Cancelada")</f>
        <v>#N/A</v>
      </c>
      <c r="W538" s="35" t="e">
        <f t="shared" si="85"/>
        <v>#N/A</v>
      </c>
      <c r="X538" s="31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 t="shared" si="86"/>
        <v>#N/A</v>
      </c>
      <c r="AC538" s="3" t="e">
        <f t="shared" si="87"/>
        <v>#N/A</v>
      </c>
      <c r="AD538" s="62"/>
    </row>
    <row r="539" spans="1:30" ht="24.95" customHeight="1" x14ac:dyDescent="0.2">
      <c r="A539" s="55" t="str">
        <f t="shared" si="79"/>
        <v>||||||0</v>
      </c>
      <c r="B539" s="55" t="str">
        <f t="shared" si="80"/>
        <v>||||0</v>
      </c>
      <c r="C539" s="61" t="str">
        <f t="shared" si="81"/>
        <v>|0</v>
      </c>
      <c r="D539" s="31"/>
      <c r="E539" s="31"/>
      <c r="F539" s="75" t="str">
        <f t="shared" si="82"/>
        <v>/</v>
      </c>
      <c r="G539" s="31"/>
      <c r="H539" s="31"/>
      <c r="I539" s="75" t="str">
        <f t="shared" si="83"/>
        <v>.</v>
      </c>
      <c r="J539" s="31"/>
      <c r="K539" s="31"/>
      <c r="L539" s="31"/>
      <c r="M539" s="32"/>
      <c r="N539" s="31"/>
      <c r="O539" s="32"/>
      <c r="P539" s="18"/>
      <c r="Q539" s="31"/>
      <c r="R539" s="33"/>
      <c r="S539" s="33"/>
      <c r="T539" s="33"/>
      <c r="U539" s="72">
        <f t="shared" si="84"/>
        <v>0</v>
      </c>
      <c r="V539" s="18" t="e">
        <f>IF(X539&lt;&gt;"Liquidação Cancelada",VLOOKUP(B539,'BASE DE DADOS OPS'!$B$4:$P$9650,10,FALSE),"Liquidação Cancelada")</f>
        <v>#N/A</v>
      </c>
      <c r="W539" s="35" t="e">
        <f t="shared" si="85"/>
        <v>#N/A</v>
      </c>
      <c r="X539" s="31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 t="shared" si="86"/>
        <v>#N/A</v>
      </c>
      <c r="AC539" s="3" t="e">
        <f t="shared" si="87"/>
        <v>#N/A</v>
      </c>
      <c r="AD539" s="62"/>
    </row>
    <row r="540" spans="1:30" ht="24.95" customHeight="1" x14ac:dyDescent="0.2">
      <c r="A540" s="55" t="str">
        <f t="shared" si="79"/>
        <v>||||||0</v>
      </c>
      <c r="B540" s="55" t="str">
        <f t="shared" si="80"/>
        <v>||||0</v>
      </c>
      <c r="C540" s="61" t="str">
        <f t="shared" si="81"/>
        <v>|0</v>
      </c>
      <c r="D540" s="31"/>
      <c r="E540" s="31"/>
      <c r="F540" s="75" t="str">
        <f t="shared" si="82"/>
        <v>/</v>
      </c>
      <c r="G540" s="31"/>
      <c r="H540" s="31"/>
      <c r="I540" s="75" t="str">
        <f t="shared" si="83"/>
        <v>.</v>
      </c>
      <c r="J540" s="31"/>
      <c r="K540" s="31"/>
      <c r="L540" s="31"/>
      <c r="M540" s="32"/>
      <c r="N540" s="31"/>
      <c r="O540" s="32"/>
      <c r="P540" s="18"/>
      <c r="Q540" s="31"/>
      <c r="R540" s="33"/>
      <c r="S540" s="33"/>
      <c r="T540" s="33"/>
      <c r="U540" s="72">
        <f t="shared" si="84"/>
        <v>0</v>
      </c>
      <c r="V540" s="18" t="e">
        <f>IF(X540&lt;&gt;"Liquidação Cancelada",VLOOKUP(B540,'BASE DE DADOS OPS'!$B$4:$P$9650,10,FALSE),"Liquidação Cancelada")</f>
        <v>#N/A</v>
      </c>
      <c r="W540" s="35" t="e">
        <f t="shared" si="85"/>
        <v>#N/A</v>
      </c>
      <c r="X540" s="31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 t="shared" si="86"/>
        <v>#N/A</v>
      </c>
      <c r="AC540" s="3" t="e">
        <f t="shared" si="87"/>
        <v>#N/A</v>
      </c>
      <c r="AD540" s="62"/>
    </row>
    <row r="541" spans="1:30" ht="24.95" customHeight="1" x14ac:dyDescent="0.2">
      <c r="A541" s="55" t="str">
        <f t="shared" si="79"/>
        <v>||||||0</v>
      </c>
      <c r="B541" s="55" t="str">
        <f t="shared" si="80"/>
        <v>||||0</v>
      </c>
      <c r="C541" s="61" t="str">
        <f t="shared" si="81"/>
        <v>|0</v>
      </c>
      <c r="D541" s="31"/>
      <c r="E541" s="31"/>
      <c r="F541" s="75" t="str">
        <f t="shared" si="82"/>
        <v>/</v>
      </c>
      <c r="G541" s="31"/>
      <c r="H541" s="31"/>
      <c r="I541" s="75" t="str">
        <f t="shared" si="83"/>
        <v>.</v>
      </c>
      <c r="J541" s="31"/>
      <c r="K541" s="31"/>
      <c r="L541" s="31"/>
      <c r="M541" s="32"/>
      <c r="N541" s="31"/>
      <c r="O541" s="32"/>
      <c r="P541" s="18"/>
      <c r="Q541" s="31"/>
      <c r="R541" s="33"/>
      <c r="S541" s="33"/>
      <c r="T541" s="33"/>
      <c r="U541" s="72">
        <f t="shared" si="84"/>
        <v>0</v>
      </c>
      <c r="V541" s="18" t="e">
        <f>IF(X541&lt;&gt;"Liquidação Cancelada",VLOOKUP(B541,'BASE DE DADOS OPS'!$B$4:$P$9650,10,FALSE),"Liquidação Cancelada")</f>
        <v>#N/A</v>
      </c>
      <c r="W541" s="35" t="e">
        <f t="shared" si="85"/>
        <v>#N/A</v>
      </c>
      <c r="X541" s="31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 t="shared" si="86"/>
        <v>#N/A</v>
      </c>
      <c r="AC541" s="3" t="e">
        <f t="shared" si="87"/>
        <v>#N/A</v>
      </c>
      <c r="AD541" s="62"/>
    </row>
    <row r="542" spans="1:30" ht="24.95" customHeight="1" x14ac:dyDescent="0.2">
      <c r="A542" s="55" t="str">
        <f t="shared" si="79"/>
        <v>||||||0</v>
      </c>
      <c r="B542" s="55" t="str">
        <f t="shared" si="80"/>
        <v>||||0</v>
      </c>
      <c r="C542" s="61" t="str">
        <f t="shared" si="81"/>
        <v>|0</v>
      </c>
      <c r="D542" s="31"/>
      <c r="E542" s="31"/>
      <c r="F542" s="75" t="str">
        <f t="shared" si="82"/>
        <v>/</v>
      </c>
      <c r="G542" s="31"/>
      <c r="H542" s="31"/>
      <c r="I542" s="75" t="str">
        <f t="shared" si="83"/>
        <v>.</v>
      </c>
      <c r="J542" s="31"/>
      <c r="K542" s="31"/>
      <c r="L542" s="31"/>
      <c r="M542" s="32"/>
      <c r="N542" s="31"/>
      <c r="O542" s="32"/>
      <c r="P542" s="18"/>
      <c r="Q542" s="31"/>
      <c r="R542" s="33"/>
      <c r="S542" s="33"/>
      <c r="T542" s="33"/>
      <c r="U542" s="72">
        <f t="shared" si="84"/>
        <v>0</v>
      </c>
      <c r="V542" s="18" t="e">
        <f>IF(X542&lt;&gt;"Liquidação Cancelada",VLOOKUP(B542,'BASE DE DADOS OPS'!$B$4:$P$9650,10,FALSE),"Liquidação Cancelada")</f>
        <v>#N/A</v>
      </c>
      <c r="W542" s="35" t="e">
        <f t="shared" si="85"/>
        <v>#N/A</v>
      </c>
      <c r="X542" s="31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 t="shared" si="86"/>
        <v>#N/A</v>
      </c>
      <c r="AC542" s="3" t="e">
        <f t="shared" si="87"/>
        <v>#N/A</v>
      </c>
      <c r="AD542" s="62"/>
    </row>
    <row r="543" spans="1:30" ht="24.95" customHeight="1" x14ac:dyDescent="0.2">
      <c r="A543" s="55" t="str">
        <f t="shared" si="79"/>
        <v>||||||0</v>
      </c>
      <c r="B543" s="55" t="str">
        <f t="shared" si="80"/>
        <v>||||0</v>
      </c>
      <c r="C543" s="61" t="str">
        <f t="shared" si="81"/>
        <v>|0</v>
      </c>
      <c r="D543" s="31"/>
      <c r="E543" s="31"/>
      <c r="F543" s="75" t="str">
        <f t="shared" si="82"/>
        <v>/</v>
      </c>
      <c r="G543" s="31"/>
      <c r="H543" s="31"/>
      <c r="I543" s="75" t="str">
        <f t="shared" si="83"/>
        <v>.</v>
      </c>
      <c r="J543" s="31"/>
      <c r="K543" s="31"/>
      <c r="L543" s="31"/>
      <c r="M543" s="32"/>
      <c r="N543" s="31"/>
      <c r="O543" s="32"/>
      <c r="P543" s="18"/>
      <c r="Q543" s="31"/>
      <c r="R543" s="33"/>
      <c r="S543" s="33"/>
      <c r="T543" s="33"/>
      <c r="U543" s="72">
        <f t="shared" si="84"/>
        <v>0</v>
      </c>
      <c r="V543" s="18" t="e">
        <f>IF(X543&lt;&gt;"Liquidação Cancelada",VLOOKUP(B543,'BASE DE DADOS OPS'!$B$4:$P$9650,10,FALSE),"Liquidação Cancelada")</f>
        <v>#N/A</v>
      </c>
      <c r="W543" s="35" t="e">
        <f t="shared" si="85"/>
        <v>#N/A</v>
      </c>
      <c r="X543" s="31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 t="shared" si="86"/>
        <v>#N/A</v>
      </c>
      <c r="AC543" s="3" t="e">
        <f t="shared" si="87"/>
        <v>#N/A</v>
      </c>
      <c r="AD543" s="62"/>
    </row>
    <row r="544" spans="1:30" ht="24.95" customHeight="1" x14ac:dyDescent="0.2">
      <c r="A544" s="55" t="str">
        <f t="shared" si="79"/>
        <v>||||||0</v>
      </c>
      <c r="B544" s="55" t="str">
        <f t="shared" si="80"/>
        <v>||||0</v>
      </c>
      <c r="C544" s="61" t="str">
        <f t="shared" si="81"/>
        <v>|0</v>
      </c>
      <c r="D544" s="31"/>
      <c r="E544" s="31"/>
      <c r="F544" s="75" t="str">
        <f t="shared" si="82"/>
        <v>/</v>
      </c>
      <c r="G544" s="31"/>
      <c r="H544" s="31"/>
      <c r="I544" s="75" t="str">
        <f t="shared" si="83"/>
        <v>.</v>
      </c>
      <c r="J544" s="31"/>
      <c r="K544" s="31"/>
      <c r="L544" s="31"/>
      <c r="M544" s="32"/>
      <c r="N544" s="31"/>
      <c r="O544" s="32"/>
      <c r="P544" s="18"/>
      <c r="Q544" s="31"/>
      <c r="R544" s="33"/>
      <c r="S544" s="33"/>
      <c r="T544" s="33"/>
      <c r="U544" s="72">
        <f t="shared" si="84"/>
        <v>0</v>
      </c>
      <c r="V544" s="18" t="e">
        <f>IF(X544&lt;&gt;"Liquidação Cancelada",VLOOKUP(B544,'BASE DE DADOS OPS'!$B$4:$P$9650,10,FALSE),"Liquidação Cancelada")</f>
        <v>#N/A</v>
      </c>
      <c r="W544" s="35" t="e">
        <f t="shared" si="85"/>
        <v>#N/A</v>
      </c>
      <c r="X544" s="31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 t="shared" si="86"/>
        <v>#N/A</v>
      </c>
      <c r="AC544" s="3" t="e">
        <f t="shared" si="87"/>
        <v>#N/A</v>
      </c>
      <c r="AD544" s="62"/>
    </row>
    <row r="545" spans="1:30" ht="24.95" customHeight="1" x14ac:dyDescent="0.2">
      <c r="A545" s="55" t="str">
        <f t="shared" si="79"/>
        <v>||||||0</v>
      </c>
      <c r="B545" s="55" t="str">
        <f t="shared" si="80"/>
        <v>||||0</v>
      </c>
      <c r="C545" s="61" t="str">
        <f t="shared" si="81"/>
        <v>|0</v>
      </c>
      <c r="D545" s="31"/>
      <c r="E545" s="31"/>
      <c r="F545" s="75" t="str">
        <f t="shared" si="82"/>
        <v>/</v>
      </c>
      <c r="G545" s="31"/>
      <c r="H545" s="31"/>
      <c r="I545" s="75" t="str">
        <f t="shared" si="83"/>
        <v>.</v>
      </c>
      <c r="J545" s="31"/>
      <c r="K545" s="31"/>
      <c r="L545" s="31"/>
      <c r="M545" s="32"/>
      <c r="N545" s="31"/>
      <c r="O545" s="32"/>
      <c r="P545" s="18"/>
      <c r="Q545" s="31"/>
      <c r="R545" s="33"/>
      <c r="S545" s="33"/>
      <c r="T545" s="33"/>
      <c r="U545" s="72">
        <f t="shared" si="84"/>
        <v>0</v>
      </c>
      <c r="V545" s="18" t="e">
        <f>IF(X545&lt;&gt;"Liquidação Cancelada",VLOOKUP(B545,'BASE DE DADOS OPS'!$B$4:$P$9650,10,FALSE),"Liquidação Cancelada")</f>
        <v>#N/A</v>
      </c>
      <c r="W545" s="35" t="e">
        <f t="shared" si="85"/>
        <v>#N/A</v>
      </c>
      <c r="X545" s="31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 t="shared" si="86"/>
        <v>#N/A</v>
      </c>
      <c r="AC545" s="3" t="e">
        <f t="shared" si="87"/>
        <v>#N/A</v>
      </c>
      <c r="AD545" s="62"/>
    </row>
    <row r="546" spans="1:30" ht="24.95" customHeight="1" x14ac:dyDescent="0.2">
      <c r="A546" s="55" t="str">
        <f t="shared" si="79"/>
        <v>||||||0</v>
      </c>
      <c r="B546" s="55" t="str">
        <f t="shared" si="80"/>
        <v>||||0</v>
      </c>
      <c r="C546" s="61" t="str">
        <f t="shared" si="81"/>
        <v>|0</v>
      </c>
      <c r="D546" s="31"/>
      <c r="E546" s="31"/>
      <c r="F546" s="75" t="str">
        <f t="shared" si="82"/>
        <v>/</v>
      </c>
      <c r="G546" s="31"/>
      <c r="H546" s="31"/>
      <c r="I546" s="75" t="str">
        <f t="shared" si="83"/>
        <v>.</v>
      </c>
      <c r="J546" s="31"/>
      <c r="K546" s="31"/>
      <c r="L546" s="31"/>
      <c r="M546" s="32"/>
      <c r="N546" s="31"/>
      <c r="O546" s="32"/>
      <c r="P546" s="18"/>
      <c r="Q546" s="31"/>
      <c r="R546" s="33"/>
      <c r="S546" s="33"/>
      <c r="T546" s="33"/>
      <c r="U546" s="72">
        <f t="shared" si="84"/>
        <v>0</v>
      </c>
      <c r="V546" s="18" t="e">
        <f>IF(X546&lt;&gt;"Liquidação Cancelada",VLOOKUP(B546,'BASE DE DADOS OPS'!$B$4:$P$9650,10,FALSE),"Liquidação Cancelada")</f>
        <v>#N/A</v>
      </c>
      <c r="W546" s="35" t="e">
        <f t="shared" si="85"/>
        <v>#N/A</v>
      </c>
      <c r="X546" s="31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 t="shared" si="86"/>
        <v>#N/A</v>
      </c>
      <c r="AC546" s="3" t="e">
        <f t="shared" si="87"/>
        <v>#N/A</v>
      </c>
      <c r="AD546" s="62"/>
    </row>
    <row r="547" spans="1:30" ht="24.95" customHeight="1" x14ac:dyDescent="0.2">
      <c r="A547" s="55" t="str">
        <f t="shared" si="79"/>
        <v>||||||0</v>
      </c>
      <c r="B547" s="55" t="str">
        <f t="shared" si="80"/>
        <v>||||0</v>
      </c>
      <c r="C547" s="61" t="str">
        <f t="shared" si="81"/>
        <v>|0</v>
      </c>
      <c r="D547" s="31"/>
      <c r="E547" s="31"/>
      <c r="F547" s="75" t="str">
        <f t="shared" si="82"/>
        <v>/</v>
      </c>
      <c r="G547" s="31"/>
      <c r="H547" s="31"/>
      <c r="I547" s="75" t="str">
        <f t="shared" si="83"/>
        <v>.</v>
      </c>
      <c r="J547" s="31"/>
      <c r="K547" s="31"/>
      <c r="L547" s="31"/>
      <c r="M547" s="32"/>
      <c r="N547" s="31"/>
      <c r="O547" s="32"/>
      <c r="P547" s="18"/>
      <c r="Q547" s="31"/>
      <c r="R547" s="33"/>
      <c r="S547" s="33"/>
      <c r="T547" s="33"/>
      <c r="U547" s="72">
        <f t="shared" si="84"/>
        <v>0</v>
      </c>
      <c r="V547" s="18" t="e">
        <f>IF(X547&lt;&gt;"Liquidação Cancelada",VLOOKUP(B547,'BASE DE DADOS OPS'!$B$4:$P$9650,10,FALSE),"Liquidação Cancelada")</f>
        <v>#N/A</v>
      </c>
      <c r="W547" s="35" t="e">
        <f t="shared" si="85"/>
        <v>#N/A</v>
      </c>
      <c r="X547" s="31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 t="shared" si="86"/>
        <v>#N/A</v>
      </c>
      <c r="AC547" s="3" t="e">
        <f t="shared" si="87"/>
        <v>#N/A</v>
      </c>
      <c r="AD547" s="62"/>
    </row>
    <row r="548" spans="1:30" ht="24.95" customHeight="1" x14ac:dyDescent="0.2">
      <c r="A548" s="55" t="str">
        <f t="shared" si="79"/>
        <v>||||||0</v>
      </c>
      <c r="B548" s="55" t="str">
        <f t="shared" si="80"/>
        <v>||||0</v>
      </c>
      <c r="C548" s="61" t="str">
        <f t="shared" si="81"/>
        <v>|0</v>
      </c>
      <c r="D548" s="31"/>
      <c r="E548" s="31"/>
      <c r="F548" s="75" t="str">
        <f t="shared" si="82"/>
        <v>/</v>
      </c>
      <c r="G548" s="31"/>
      <c r="H548" s="31"/>
      <c r="I548" s="75" t="str">
        <f t="shared" si="83"/>
        <v>.</v>
      </c>
      <c r="J548" s="31"/>
      <c r="K548" s="31"/>
      <c r="L548" s="31"/>
      <c r="M548" s="32"/>
      <c r="N548" s="31"/>
      <c r="O548" s="32"/>
      <c r="P548" s="18"/>
      <c r="Q548" s="31"/>
      <c r="R548" s="33"/>
      <c r="S548" s="33"/>
      <c r="T548" s="33"/>
      <c r="U548" s="72">
        <f t="shared" si="84"/>
        <v>0</v>
      </c>
      <c r="V548" s="18" t="e">
        <f>IF(X548&lt;&gt;"Liquidação Cancelada",VLOOKUP(B548,'BASE DE DADOS OPS'!$B$4:$P$9650,10,FALSE),"Liquidação Cancelada")</f>
        <v>#N/A</v>
      </c>
      <c r="W548" s="35" t="e">
        <f t="shared" si="85"/>
        <v>#N/A</v>
      </c>
      <c r="X548" s="31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 t="shared" si="86"/>
        <v>#N/A</v>
      </c>
      <c r="AC548" s="3" t="e">
        <f t="shared" si="87"/>
        <v>#N/A</v>
      </c>
      <c r="AD548" s="62"/>
    </row>
    <row r="549" spans="1:30" ht="24.95" customHeight="1" x14ac:dyDescent="0.2">
      <c r="A549" s="55" t="str">
        <f t="shared" si="79"/>
        <v>||||||0</v>
      </c>
      <c r="B549" s="55" t="str">
        <f t="shared" si="80"/>
        <v>||||0</v>
      </c>
      <c r="C549" s="61" t="str">
        <f t="shared" si="81"/>
        <v>|0</v>
      </c>
      <c r="D549" s="31"/>
      <c r="E549" s="31"/>
      <c r="F549" s="75" t="str">
        <f t="shared" si="82"/>
        <v>/</v>
      </c>
      <c r="G549" s="31"/>
      <c r="H549" s="31"/>
      <c r="I549" s="75" t="str">
        <f t="shared" si="83"/>
        <v>.</v>
      </c>
      <c r="J549" s="31"/>
      <c r="K549" s="31"/>
      <c r="L549" s="31"/>
      <c r="M549" s="32"/>
      <c r="N549" s="31"/>
      <c r="O549" s="32"/>
      <c r="P549" s="18"/>
      <c r="Q549" s="31"/>
      <c r="R549" s="33"/>
      <c r="S549" s="33"/>
      <c r="T549" s="33"/>
      <c r="U549" s="72">
        <f t="shared" si="84"/>
        <v>0</v>
      </c>
      <c r="V549" s="18" t="e">
        <f>IF(X549&lt;&gt;"Liquidação Cancelada",VLOOKUP(B549,'BASE DE DADOS OPS'!$B$4:$P$9650,10,FALSE),"Liquidação Cancelada")</f>
        <v>#N/A</v>
      </c>
      <c r="W549" s="35" t="e">
        <f t="shared" si="85"/>
        <v>#N/A</v>
      </c>
      <c r="X549" s="31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 t="shared" si="86"/>
        <v>#N/A</v>
      </c>
      <c r="AC549" s="3" t="e">
        <f t="shared" si="87"/>
        <v>#N/A</v>
      </c>
      <c r="AD549" s="62"/>
    </row>
    <row r="550" spans="1:30" ht="24.95" customHeight="1" x14ac:dyDescent="0.2">
      <c r="A550" s="55" t="str">
        <f t="shared" si="79"/>
        <v>||||||0</v>
      </c>
      <c r="B550" s="55" t="str">
        <f t="shared" si="80"/>
        <v>||||0</v>
      </c>
      <c r="C550" s="61" t="str">
        <f t="shared" si="81"/>
        <v>|0</v>
      </c>
      <c r="D550" s="31"/>
      <c r="E550" s="31"/>
      <c r="F550" s="75" t="str">
        <f t="shared" si="82"/>
        <v>/</v>
      </c>
      <c r="G550" s="31"/>
      <c r="H550" s="31"/>
      <c r="I550" s="75" t="str">
        <f t="shared" si="83"/>
        <v>.</v>
      </c>
      <c r="J550" s="31"/>
      <c r="K550" s="31"/>
      <c r="L550" s="31"/>
      <c r="M550" s="32"/>
      <c r="N550" s="31"/>
      <c r="O550" s="32"/>
      <c r="P550" s="18"/>
      <c r="Q550" s="31"/>
      <c r="R550" s="33"/>
      <c r="S550" s="33"/>
      <c r="T550" s="33"/>
      <c r="U550" s="72">
        <f t="shared" si="84"/>
        <v>0</v>
      </c>
      <c r="V550" s="18" t="e">
        <f>IF(X550&lt;&gt;"Liquidação Cancelada",VLOOKUP(B550,'BASE DE DADOS OPS'!$B$4:$P$9650,10,FALSE),"Liquidação Cancelada")</f>
        <v>#N/A</v>
      </c>
      <c r="W550" s="35" t="e">
        <f t="shared" si="85"/>
        <v>#N/A</v>
      </c>
      <c r="X550" s="31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 t="shared" si="86"/>
        <v>#N/A</v>
      </c>
      <c r="AC550" s="3" t="e">
        <f t="shared" si="87"/>
        <v>#N/A</v>
      </c>
      <c r="AD550" s="62"/>
    </row>
    <row r="551" spans="1:30" ht="24.95" customHeight="1" x14ac:dyDescent="0.2">
      <c r="A551" s="55" t="str">
        <f t="shared" si="79"/>
        <v>||||||0</v>
      </c>
      <c r="B551" s="55" t="str">
        <f t="shared" si="80"/>
        <v>||||0</v>
      </c>
      <c r="C551" s="61" t="str">
        <f t="shared" si="81"/>
        <v>|0</v>
      </c>
      <c r="D551" s="31"/>
      <c r="E551" s="31"/>
      <c r="F551" s="75" t="str">
        <f t="shared" si="82"/>
        <v>/</v>
      </c>
      <c r="G551" s="31"/>
      <c r="H551" s="31"/>
      <c r="I551" s="75" t="str">
        <f t="shared" si="83"/>
        <v>.</v>
      </c>
      <c r="J551" s="31"/>
      <c r="K551" s="31"/>
      <c r="L551" s="31"/>
      <c r="M551" s="32"/>
      <c r="N551" s="31"/>
      <c r="O551" s="32"/>
      <c r="P551" s="18"/>
      <c r="Q551" s="31"/>
      <c r="R551" s="33"/>
      <c r="S551" s="33"/>
      <c r="T551" s="33"/>
      <c r="U551" s="72">
        <f t="shared" si="84"/>
        <v>0</v>
      </c>
      <c r="V551" s="18" t="e">
        <f>IF(X551&lt;&gt;"Liquidação Cancelada",VLOOKUP(B551,'BASE DE DADOS OPS'!$B$4:$P$9650,10,FALSE),"Liquidação Cancelada")</f>
        <v>#N/A</v>
      </c>
      <c r="W551" s="35" t="e">
        <f t="shared" si="85"/>
        <v>#N/A</v>
      </c>
      <c r="X551" s="31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 t="shared" si="86"/>
        <v>#N/A</v>
      </c>
      <c r="AC551" s="3" t="e">
        <f t="shared" si="87"/>
        <v>#N/A</v>
      </c>
      <c r="AD551" s="62"/>
    </row>
    <row r="552" spans="1:30" ht="24.95" customHeight="1" x14ac:dyDescent="0.2">
      <c r="A552" s="55" t="str">
        <f t="shared" si="79"/>
        <v>||||||0</v>
      </c>
      <c r="B552" s="55" t="str">
        <f t="shared" si="80"/>
        <v>||||0</v>
      </c>
      <c r="C552" s="61" t="str">
        <f t="shared" si="81"/>
        <v>|0</v>
      </c>
      <c r="D552" s="31"/>
      <c r="E552" s="31"/>
      <c r="F552" s="75" t="str">
        <f t="shared" si="82"/>
        <v>/</v>
      </c>
      <c r="G552" s="31"/>
      <c r="H552" s="31"/>
      <c r="I552" s="75" t="str">
        <f t="shared" si="83"/>
        <v>.</v>
      </c>
      <c r="J552" s="31"/>
      <c r="K552" s="31"/>
      <c r="L552" s="31"/>
      <c r="M552" s="32"/>
      <c r="N552" s="31"/>
      <c r="O552" s="32"/>
      <c r="P552" s="18"/>
      <c r="Q552" s="31"/>
      <c r="R552" s="33"/>
      <c r="S552" s="33"/>
      <c r="T552" s="33"/>
      <c r="U552" s="72">
        <f t="shared" si="84"/>
        <v>0</v>
      </c>
      <c r="V552" s="18" t="e">
        <f>IF(X552&lt;&gt;"Liquidação Cancelada",VLOOKUP(B552,'BASE DE DADOS OPS'!$B$4:$P$9650,10,FALSE),"Liquidação Cancelada")</f>
        <v>#N/A</v>
      </c>
      <c r="W552" s="35" t="e">
        <f t="shared" si="85"/>
        <v>#N/A</v>
      </c>
      <c r="X552" s="31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 t="shared" si="86"/>
        <v>#N/A</v>
      </c>
      <c r="AC552" s="3" t="e">
        <f t="shared" si="87"/>
        <v>#N/A</v>
      </c>
      <c r="AD552" s="62"/>
    </row>
    <row r="553" spans="1:30" ht="24.95" customHeight="1" x14ac:dyDescent="0.2">
      <c r="A553" s="55" t="str">
        <f t="shared" si="79"/>
        <v>||||||0</v>
      </c>
      <c r="B553" s="55" t="str">
        <f t="shared" si="80"/>
        <v>||||0</v>
      </c>
      <c r="C553" s="61" t="str">
        <f t="shared" si="81"/>
        <v>|0</v>
      </c>
      <c r="D553" s="31"/>
      <c r="E553" s="31"/>
      <c r="F553" s="75" t="str">
        <f t="shared" si="82"/>
        <v>/</v>
      </c>
      <c r="G553" s="31"/>
      <c r="H553" s="31"/>
      <c r="I553" s="75" t="str">
        <f t="shared" si="83"/>
        <v>.</v>
      </c>
      <c r="J553" s="31"/>
      <c r="K553" s="31"/>
      <c r="L553" s="31"/>
      <c r="M553" s="32"/>
      <c r="N553" s="31"/>
      <c r="O553" s="32"/>
      <c r="P553" s="18"/>
      <c r="Q553" s="31"/>
      <c r="R553" s="33"/>
      <c r="S553" s="33"/>
      <c r="T553" s="33"/>
      <c r="U553" s="72">
        <f t="shared" si="84"/>
        <v>0</v>
      </c>
      <c r="V553" s="18" t="e">
        <f>IF(X553&lt;&gt;"Liquidação Cancelada",VLOOKUP(B553,'BASE DE DADOS OPS'!$B$4:$P$9650,10,FALSE),"Liquidação Cancelada")</f>
        <v>#N/A</v>
      </c>
      <c r="W553" s="35" t="e">
        <f t="shared" si="85"/>
        <v>#N/A</v>
      </c>
      <c r="X553" s="31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 t="shared" si="86"/>
        <v>#N/A</v>
      </c>
      <c r="AC553" s="3" t="e">
        <f t="shared" si="87"/>
        <v>#N/A</v>
      </c>
      <c r="AD553" s="62"/>
    </row>
    <row r="554" spans="1:30" ht="24.95" customHeight="1" x14ac:dyDescent="0.2">
      <c r="A554" s="55" t="str">
        <f t="shared" si="79"/>
        <v>||||||0</v>
      </c>
      <c r="B554" s="55" t="str">
        <f t="shared" si="80"/>
        <v>||||0</v>
      </c>
      <c r="C554" s="61" t="str">
        <f t="shared" si="81"/>
        <v>|0</v>
      </c>
      <c r="D554" s="31"/>
      <c r="E554" s="31"/>
      <c r="F554" s="75" t="str">
        <f t="shared" si="82"/>
        <v>/</v>
      </c>
      <c r="G554" s="31"/>
      <c r="H554" s="31"/>
      <c r="I554" s="75" t="str">
        <f t="shared" si="83"/>
        <v>.</v>
      </c>
      <c r="J554" s="31"/>
      <c r="K554" s="31"/>
      <c r="L554" s="31"/>
      <c r="M554" s="32"/>
      <c r="N554" s="31"/>
      <c r="O554" s="32"/>
      <c r="P554" s="18"/>
      <c r="Q554" s="31"/>
      <c r="R554" s="33"/>
      <c r="S554" s="33"/>
      <c r="T554" s="33"/>
      <c r="U554" s="72">
        <f t="shared" si="84"/>
        <v>0</v>
      </c>
      <c r="V554" s="18" t="e">
        <f>IF(X554&lt;&gt;"Liquidação Cancelada",VLOOKUP(B554,'BASE DE DADOS OPS'!$B$4:$P$9650,10,FALSE),"Liquidação Cancelada")</f>
        <v>#N/A</v>
      </c>
      <c r="W554" s="35" t="e">
        <f t="shared" si="85"/>
        <v>#N/A</v>
      </c>
      <c r="X554" s="31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 t="shared" si="86"/>
        <v>#N/A</v>
      </c>
      <c r="AC554" s="3" t="e">
        <f t="shared" si="87"/>
        <v>#N/A</v>
      </c>
      <c r="AD554" s="62"/>
    </row>
    <row r="555" spans="1:30" ht="24.95" customHeight="1" x14ac:dyDescent="0.2">
      <c r="A555" s="55" t="str">
        <f t="shared" si="79"/>
        <v>||||||0</v>
      </c>
      <c r="B555" s="55" t="str">
        <f t="shared" si="80"/>
        <v>||||0</v>
      </c>
      <c r="C555" s="61" t="str">
        <f t="shared" si="81"/>
        <v>|0</v>
      </c>
      <c r="D555" s="31"/>
      <c r="E555" s="31"/>
      <c r="F555" s="75" t="str">
        <f t="shared" si="82"/>
        <v>/</v>
      </c>
      <c r="G555" s="31"/>
      <c r="H555" s="31"/>
      <c r="I555" s="75" t="str">
        <f t="shared" si="83"/>
        <v>.</v>
      </c>
      <c r="J555" s="31"/>
      <c r="K555" s="31"/>
      <c r="L555" s="31"/>
      <c r="M555" s="32"/>
      <c r="N555" s="31"/>
      <c r="O555" s="32"/>
      <c r="P555" s="18"/>
      <c r="Q555" s="31"/>
      <c r="R555" s="33"/>
      <c r="S555" s="33"/>
      <c r="T555" s="33"/>
      <c r="U555" s="72">
        <f t="shared" si="84"/>
        <v>0</v>
      </c>
      <c r="V555" s="18" t="e">
        <f>IF(X555&lt;&gt;"Liquidação Cancelada",VLOOKUP(B555,'BASE DE DADOS OPS'!$B$4:$P$9650,10,FALSE),"Liquidação Cancelada")</f>
        <v>#N/A</v>
      </c>
      <c r="W555" s="35" t="e">
        <f t="shared" si="85"/>
        <v>#N/A</v>
      </c>
      <c r="X555" s="31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 t="shared" si="86"/>
        <v>#N/A</v>
      </c>
      <c r="AC555" s="3" t="e">
        <f t="shared" si="87"/>
        <v>#N/A</v>
      </c>
      <c r="AD555" s="62"/>
    </row>
    <row r="556" spans="1:30" ht="24.95" customHeight="1" x14ac:dyDescent="0.2">
      <c r="A556" s="55" t="str">
        <f t="shared" si="79"/>
        <v>||||||0</v>
      </c>
      <c r="B556" s="55" t="str">
        <f t="shared" si="80"/>
        <v>||||0</v>
      </c>
      <c r="C556" s="61" t="str">
        <f t="shared" si="81"/>
        <v>|0</v>
      </c>
      <c r="D556" s="31"/>
      <c r="E556" s="31"/>
      <c r="F556" s="75" t="str">
        <f t="shared" si="82"/>
        <v>/</v>
      </c>
      <c r="G556" s="31"/>
      <c r="H556" s="31"/>
      <c r="I556" s="75" t="str">
        <f t="shared" si="83"/>
        <v>.</v>
      </c>
      <c r="J556" s="31"/>
      <c r="K556" s="31"/>
      <c r="L556" s="31"/>
      <c r="M556" s="32"/>
      <c r="N556" s="31"/>
      <c r="O556" s="32"/>
      <c r="P556" s="18"/>
      <c r="Q556" s="31"/>
      <c r="R556" s="33"/>
      <c r="S556" s="33"/>
      <c r="T556" s="33"/>
      <c r="U556" s="72">
        <f t="shared" si="84"/>
        <v>0</v>
      </c>
      <c r="V556" s="18" t="e">
        <f>IF(X556&lt;&gt;"Liquidação Cancelada",VLOOKUP(B556,'BASE DE DADOS OPS'!$B$4:$P$9650,10,FALSE),"Liquidação Cancelada")</f>
        <v>#N/A</v>
      </c>
      <c r="W556" s="35" t="e">
        <f t="shared" si="85"/>
        <v>#N/A</v>
      </c>
      <c r="X556" s="31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 t="shared" si="86"/>
        <v>#N/A</v>
      </c>
      <c r="AC556" s="3" t="e">
        <f t="shared" si="87"/>
        <v>#N/A</v>
      </c>
      <c r="AD556" s="62"/>
    </row>
    <row r="557" spans="1:30" ht="24.95" customHeight="1" x14ac:dyDescent="0.2">
      <c r="A557" s="55" t="str">
        <f t="shared" si="79"/>
        <v>||||||0</v>
      </c>
      <c r="B557" s="55" t="str">
        <f t="shared" si="80"/>
        <v>||||0</v>
      </c>
      <c r="C557" s="61" t="str">
        <f t="shared" si="81"/>
        <v>|0</v>
      </c>
      <c r="D557" s="31"/>
      <c r="E557" s="31"/>
      <c r="F557" s="75" t="str">
        <f t="shared" si="82"/>
        <v>/</v>
      </c>
      <c r="G557" s="31"/>
      <c r="H557" s="31"/>
      <c r="I557" s="75" t="str">
        <f t="shared" si="83"/>
        <v>.</v>
      </c>
      <c r="J557" s="31"/>
      <c r="K557" s="31"/>
      <c r="L557" s="31"/>
      <c r="M557" s="32"/>
      <c r="N557" s="31"/>
      <c r="O557" s="32"/>
      <c r="P557" s="18"/>
      <c r="Q557" s="31"/>
      <c r="R557" s="33"/>
      <c r="S557" s="33"/>
      <c r="T557" s="33"/>
      <c r="U557" s="72">
        <f t="shared" si="84"/>
        <v>0</v>
      </c>
      <c r="V557" s="18" t="e">
        <f>IF(X557&lt;&gt;"Liquidação Cancelada",VLOOKUP(B557,'BASE DE DADOS OPS'!$B$4:$P$9650,10,FALSE),"Liquidação Cancelada")</f>
        <v>#N/A</v>
      </c>
      <c r="W557" s="35" t="e">
        <f t="shared" si="85"/>
        <v>#N/A</v>
      </c>
      <c r="X557" s="31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 t="shared" si="86"/>
        <v>#N/A</v>
      </c>
      <c r="AC557" s="3" t="e">
        <f t="shared" si="87"/>
        <v>#N/A</v>
      </c>
      <c r="AD557" s="62"/>
    </row>
    <row r="558" spans="1:30" ht="24.95" customHeight="1" x14ac:dyDescent="0.2">
      <c r="A558" s="55" t="str">
        <f t="shared" si="79"/>
        <v>||||||0</v>
      </c>
      <c r="B558" s="55" t="str">
        <f t="shared" si="80"/>
        <v>||||0</v>
      </c>
      <c r="C558" s="61" t="str">
        <f t="shared" si="81"/>
        <v>|0</v>
      </c>
      <c r="D558" s="31"/>
      <c r="E558" s="31"/>
      <c r="F558" s="75" t="str">
        <f t="shared" si="82"/>
        <v>/</v>
      </c>
      <c r="G558" s="31"/>
      <c r="H558" s="31"/>
      <c r="I558" s="75" t="str">
        <f t="shared" si="83"/>
        <v>.</v>
      </c>
      <c r="J558" s="31"/>
      <c r="K558" s="31"/>
      <c r="L558" s="31"/>
      <c r="M558" s="32"/>
      <c r="N558" s="31"/>
      <c r="O558" s="32"/>
      <c r="P558" s="18"/>
      <c r="Q558" s="31"/>
      <c r="R558" s="33"/>
      <c r="S558" s="33"/>
      <c r="T558" s="33"/>
      <c r="U558" s="72">
        <f t="shared" si="84"/>
        <v>0</v>
      </c>
      <c r="V558" s="18" t="e">
        <f>IF(X558&lt;&gt;"Liquidação Cancelada",VLOOKUP(B558,'BASE DE DADOS OPS'!$B$4:$P$9650,10,FALSE),"Liquidação Cancelada")</f>
        <v>#N/A</v>
      </c>
      <c r="W558" s="35" t="e">
        <f t="shared" si="85"/>
        <v>#N/A</v>
      </c>
      <c r="X558" s="31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 t="shared" si="86"/>
        <v>#N/A</v>
      </c>
      <c r="AC558" s="3" t="e">
        <f t="shared" si="87"/>
        <v>#N/A</v>
      </c>
      <c r="AD558" s="62"/>
    </row>
    <row r="559" spans="1:30" ht="24.95" customHeight="1" x14ac:dyDescent="0.2">
      <c r="A559" s="55" t="str">
        <f t="shared" si="79"/>
        <v>||||||0</v>
      </c>
      <c r="B559" s="55" t="str">
        <f t="shared" si="80"/>
        <v>||||0</v>
      </c>
      <c r="C559" s="61" t="str">
        <f t="shared" si="81"/>
        <v>|0</v>
      </c>
      <c r="D559" s="31"/>
      <c r="E559" s="31"/>
      <c r="F559" s="75" t="str">
        <f t="shared" si="82"/>
        <v>/</v>
      </c>
      <c r="G559" s="31"/>
      <c r="H559" s="31"/>
      <c r="I559" s="75" t="str">
        <f t="shared" si="83"/>
        <v>.</v>
      </c>
      <c r="J559" s="31"/>
      <c r="K559" s="31"/>
      <c r="L559" s="31"/>
      <c r="M559" s="32"/>
      <c r="N559" s="31"/>
      <c r="O559" s="32"/>
      <c r="P559" s="18"/>
      <c r="Q559" s="31"/>
      <c r="R559" s="33"/>
      <c r="S559" s="33"/>
      <c r="T559" s="33"/>
      <c r="U559" s="72">
        <f t="shared" si="84"/>
        <v>0</v>
      </c>
      <c r="V559" s="18" t="e">
        <f>IF(X559&lt;&gt;"Liquidação Cancelada",VLOOKUP(B559,'BASE DE DADOS OPS'!$B$4:$P$9650,10,FALSE),"Liquidação Cancelada")</f>
        <v>#N/A</v>
      </c>
      <c r="W559" s="35" t="e">
        <f t="shared" si="85"/>
        <v>#N/A</v>
      </c>
      <c r="X559" s="31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 t="shared" si="86"/>
        <v>#N/A</v>
      </c>
      <c r="AC559" s="3" t="e">
        <f t="shared" si="87"/>
        <v>#N/A</v>
      </c>
      <c r="AD559" s="62"/>
    </row>
    <row r="560" spans="1:30" ht="24.95" customHeight="1" x14ac:dyDescent="0.2">
      <c r="A560" s="55" t="str">
        <f t="shared" si="79"/>
        <v>||||||0</v>
      </c>
      <c r="B560" s="55" t="str">
        <f t="shared" si="80"/>
        <v>||||0</v>
      </c>
      <c r="C560" s="61" t="str">
        <f t="shared" si="81"/>
        <v>|0</v>
      </c>
      <c r="D560" s="31"/>
      <c r="E560" s="31"/>
      <c r="F560" s="75" t="str">
        <f t="shared" si="82"/>
        <v>/</v>
      </c>
      <c r="G560" s="31"/>
      <c r="H560" s="31"/>
      <c r="I560" s="75" t="str">
        <f t="shared" si="83"/>
        <v>.</v>
      </c>
      <c r="J560" s="31"/>
      <c r="K560" s="31"/>
      <c r="L560" s="31"/>
      <c r="M560" s="32"/>
      <c r="N560" s="31"/>
      <c r="O560" s="32"/>
      <c r="P560" s="18"/>
      <c r="Q560" s="31"/>
      <c r="R560" s="33"/>
      <c r="S560" s="33"/>
      <c r="T560" s="33"/>
      <c r="U560" s="72">
        <f t="shared" si="84"/>
        <v>0</v>
      </c>
      <c r="V560" s="18" t="e">
        <f>IF(X560&lt;&gt;"Liquidação Cancelada",VLOOKUP(B560,'BASE DE DADOS OPS'!$B$4:$P$9650,10,FALSE),"Liquidação Cancelada")</f>
        <v>#N/A</v>
      </c>
      <c r="W560" s="35" t="e">
        <f t="shared" si="85"/>
        <v>#N/A</v>
      </c>
      <c r="X560" s="31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 t="shared" si="86"/>
        <v>#N/A</v>
      </c>
      <c r="AC560" s="3" t="e">
        <f t="shared" si="87"/>
        <v>#N/A</v>
      </c>
      <c r="AD560" s="62"/>
    </row>
    <row r="561" spans="1:30" ht="24.95" customHeight="1" x14ac:dyDescent="0.2">
      <c r="A561" s="55" t="str">
        <f t="shared" si="79"/>
        <v>||||||0</v>
      </c>
      <c r="B561" s="55" t="str">
        <f t="shared" si="80"/>
        <v>||||0</v>
      </c>
      <c r="C561" s="61" t="str">
        <f t="shared" si="81"/>
        <v>|0</v>
      </c>
      <c r="D561" s="31"/>
      <c r="E561" s="31"/>
      <c r="F561" s="75" t="str">
        <f t="shared" si="82"/>
        <v>/</v>
      </c>
      <c r="G561" s="31"/>
      <c r="H561" s="31"/>
      <c r="I561" s="75" t="str">
        <f t="shared" si="83"/>
        <v>.</v>
      </c>
      <c r="J561" s="31"/>
      <c r="K561" s="31"/>
      <c r="L561" s="31"/>
      <c r="M561" s="32"/>
      <c r="N561" s="31"/>
      <c r="O561" s="32"/>
      <c r="P561" s="18"/>
      <c r="Q561" s="31"/>
      <c r="R561" s="33"/>
      <c r="S561" s="33"/>
      <c r="T561" s="33"/>
      <c r="U561" s="72">
        <f t="shared" si="84"/>
        <v>0</v>
      </c>
      <c r="V561" s="18" t="e">
        <f>IF(X561&lt;&gt;"Liquidação Cancelada",VLOOKUP(B561,'BASE DE DADOS OPS'!$B$4:$P$9650,10,FALSE),"Liquidação Cancelada")</f>
        <v>#N/A</v>
      </c>
      <c r="W561" s="35" t="e">
        <f t="shared" si="85"/>
        <v>#N/A</v>
      </c>
      <c r="X561" s="31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 t="shared" si="86"/>
        <v>#N/A</v>
      </c>
      <c r="AC561" s="3" t="e">
        <f t="shared" si="87"/>
        <v>#N/A</v>
      </c>
      <c r="AD561" s="62"/>
    </row>
    <row r="562" spans="1:30" ht="24.95" customHeight="1" x14ac:dyDescent="0.2">
      <c r="A562" s="55" t="str">
        <f t="shared" si="79"/>
        <v>||||||0</v>
      </c>
      <c r="B562" s="55" t="str">
        <f t="shared" si="80"/>
        <v>||||0</v>
      </c>
      <c r="C562" s="61" t="str">
        <f t="shared" si="81"/>
        <v>|0</v>
      </c>
      <c r="D562" s="31"/>
      <c r="E562" s="31"/>
      <c r="F562" s="75" t="str">
        <f t="shared" si="82"/>
        <v>/</v>
      </c>
      <c r="G562" s="31"/>
      <c r="H562" s="31"/>
      <c r="I562" s="75" t="str">
        <f t="shared" si="83"/>
        <v>.</v>
      </c>
      <c r="J562" s="31"/>
      <c r="K562" s="31"/>
      <c r="L562" s="31"/>
      <c r="M562" s="32"/>
      <c r="N562" s="31"/>
      <c r="O562" s="32"/>
      <c r="P562" s="18"/>
      <c r="Q562" s="31"/>
      <c r="R562" s="33"/>
      <c r="S562" s="33"/>
      <c r="T562" s="33"/>
      <c r="U562" s="72">
        <f t="shared" si="84"/>
        <v>0</v>
      </c>
      <c r="V562" s="18" t="e">
        <f>IF(X562&lt;&gt;"Liquidação Cancelada",VLOOKUP(B562,'BASE DE DADOS OPS'!$B$4:$P$9650,10,FALSE),"Liquidação Cancelada")</f>
        <v>#N/A</v>
      </c>
      <c r="W562" s="35" t="e">
        <f t="shared" si="85"/>
        <v>#N/A</v>
      </c>
      <c r="X562" s="31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 t="shared" si="86"/>
        <v>#N/A</v>
      </c>
      <c r="AC562" s="3" t="e">
        <f t="shared" si="87"/>
        <v>#N/A</v>
      </c>
      <c r="AD562" s="62"/>
    </row>
    <row r="563" spans="1:30" ht="24.95" customHeight="1" x14ac:dyDescent="0.2">
      <c r="A563" s="55" t="str">
        <f t="shared" si="79"/>
        <v>||||||0</v>
      </c>
      <c r="B563" s="55" t="str">
        <f t="shared" si="80"/>
        <v>||||0</v>
      </c>
      <c r="C563" s="61" t="str">
        <f t="shared" si="81"/>
        <v>|0</v>
      </c>
      <c r="D563" s="31"/>
      <c r="E563" s="31"/>
      <c r="F563" s="75" t="str">
        <f t="shared" si="82"/>
        <v>/</v>
      </c>
      <c r="G563" s="31"/>
      <c r="H563" s="31"/>
      <c r="I563" s="75" t="str">
        <f t="shared" si="83"/>
        <v>.</v>
      </c>
      <c r="J563" s="31"/>
      <c r="K563" s="31"/>
      <c r="L563" s="31"/>
      <c r="M563" s="32"/>
      <c r="N563" s="31"/>
      <c r="O563" s="32"/>
      <c r="P563" s="18"/>
      <c r="Q563" s="31"/>
      <c r="R563" s="33"/>
      <c r="S563" s="33"/>
      <c r="T563" s="33"/>
      <c r="U563" s="72">
        <f t="shared" si="84"/>
        <v>0</v>
      </c>
      <c r="V563" s="18" t="e">
        <f>IF(X563&lt;&gt;"Liquidação Cancelada",VLOOKUP(B563,'BASE DE DADOS OPS'!$B$4:$P$9650,10,FALSE),"Liquidação Cancelada")</f>
        <v>#N/A</v>
      </c>
      <c r="W563" s="35" t="e">
        <f t="shared" si="85"/>
        <v>#N/A</v>
      </c>
      <c r="X563" s="31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 t="shared" si="86"/>
        <v>#N/A</v>
      </c>
      <c r="AC563" s="3" t="e">
        <f t="shared" si="87"/>
        <v>#N/A</v>
      </c>
      <c r="AD563" s="62"/>
    </row>
    <row r="564" spans="1:30" ht="24.95" customHeight="1" x14ac:dyDescent="0.2">
      <c r="A564" s="55" t="str">
        <f t="shared" si="79"/>
        <v>||||||0</v>
      </c>
      <c r="B564" s="55" t="str">
        <f t="shared" si="80"/>
        <v>||||0</v>
      </c>
      <c r="C564" s="61" t="str">
        <f t="shared" si="81"/>
        <v>|0</v>
      </c>
      <c r="D564" s="31"/>
      <c r="E564" s="31"/>
      <c r="F564" s="75" t="str">
        <f t="shared" si="82"/>
        <v>/</v>
      </c>
      <c r="G564" s="31"/>
      <c r="H564" s="31"/>
      <c r="I564" s="75" t="str">
        <f t="shared" si="83"/>
        <v>.</v>
      </c>
      <c r="J564" s="31"/>
      <c r="K564" s="31"/>
      <c r="L564" s="31"/>
      <c r="M564" s="32"/>
      <c r="N564" s="31"/>
      <c r="O564" s="32"/>
      <c r="P564" s="18"/>
      <c r="Q564" s="31"/>
      <c r="R564" s="33"/>
      <c r="S564" s="33"/>
      <c r="T564" s="33"/>
      <c r="U564" s="72">
        <f t="shared" si="84"/>
        <v>0</v>
      </c>
      <c r="V564" s="18" t="e">
        <f>IF(X564&lt;&gt;"Liquidação Cancelada",VLOOKUP(B564,'BASE DE DADOS OPS'!$B$4:$P$9650,10,FALSE),"Liquidação Cancelada")</f>
        <v>#N/A</v>
      </c>
      <c r="W564" s="35" t="e">
        <f t="shared" si="85"/>
        <v>#N/A</v>
      </c>
      <c r="X564" s="31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 t="shared" si="86"/>
        <v>#N/A</v>
      </c>
      <c r="AC564" s="3" t="e">
        <f t="shared" si="87"/>
        <v>#N/A</v>
      </c>
      <c r="AD564" s="62"/>
    </row>
    <row r="565" spans="1:30" ht="24.95" customHeight="1" x14ac:dyDescent="0.2">
      <c r="A565" s="55" t="str">
        <f t="shared" si="79"/>
        <v>||||||0</v>
      </c>
      <c r="B565" s="55" t="str">
        <f t="shared" si="80"/>
        <v>||||0</v>
      </c>
      <c r="C565" s="61" t="str">
        <f t="shared" si="81"/>
        <v>|0</v>
      </c>
      <c r="D565" s="31"/>
      <c r="E565" s="31"/>
      <c r="F565" s="75" t="str">
        <f t="shared" si="82"/>
        <v>/</v>
      </c>
      <c r="G565" s="31"/>
      <c r="H565" s="31"/>
      <c r="I565" s="75" t="str">
        <f t="shared" si="83"/>
        <v>.</v>
      </c>
      <c r="J565" s="31"/>
      <c r="K565" s="31"/>
      <c r="L565" s="31"/>
      <c r="M565" s="32"/>
      <c r="N565" s="31"/>
      <c r="O565" s="32"/>
      <c r="P565" s="18"/>
      <c r="Q565" s="31"/>
      <c r="R565" s="33"/>
      <c r="S565" s="33"/>
      <c r="T565" s="33"/>
      <c r="U565" s="72">
        <f t="shared" si="84"/>
        <v>0</v>
      </c>
      <c r="V565" s="18" t="e">
        <f>IF(X565&lt;&gt;"Liquidação Cancelada",VLOOKUP(B565,'BASE DE DADOS OPS'!$B$4:$P$9650,10,FALSE),"Liquidação Cancelada")</f>
        <v>#N/A</v>
      </c>
      <c r="W565" s="35" t="e">
        <f t="shared" si="85"/>
        <v>#N/A</v>
      </c>
      <c r="X565" s="31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 t="shared" si="86"/>
        <v>#N/A</v>
      </c>
      <c r="AC565" s="3" t="e">
        <f t="shared" si="87"/>
        <v>#N/A</v>
      </c>
      <c r="AD565" s="62"/>
    </row>
    <row r="566" spans="1:30" ht="24.95" customHeight="1" x14ac:dyDescent="0.2">
      <c r="A566" s="55" t="str">
        <f t="shared" si="79"/>
        <v>||||||0</v>
      </c>
      <c r="B566" s="55" t="str">
        <f t="shared" si="80"/>
        <v>||||0</v>
      </c>
      <c r="C566" s="61" t="str">
        <f t="shared" si="81"/>
        <v>|0</v>
      </c>
      <c r="D566" s="31"/>
      <c r="E566" s="31"/>
      <c r="F566" s="75" t="str">
        <f t="shared" si="82"/>
        <v>/</v>
      </c>
      <c r="G566" s="31"/>
      <c r="H566" s="31"/>
      <c r="I566" s="75" t="str">
        <f t="shared" si="83"/>
        <v>.</v>
      </c>
      <c r="J566" s="31"/>
      <c r="K566" s="31"/>
      <c r="L566" s="31"/>
      <c r="M566" s="32"/>
      <c r="N566" s="31"/>
      <c r="O566" s="32"/>
      <c r="P566" s="18"/>
      <c r="Q566" s="31"/>
      <c r="R566" s="33"/>
      <c r="S566" s="33"/>
      <c r="T566" s="33"/>
      <c r="U566" s="72">
        <f t="shared" si="84"/>
        <v>0</v>
      </c>
      <c r="V566" s="18" t="e">
        <f>IF(X566&lt;&gt;"Liquidação Cancelada",VLOOKUP(B566,'BASE DE DADOS OPS'!$B$4:$P$9650,10,FALSE),"Liquidação Cancelada")</f>
        <v>#N/A</v>
      </c>
      <c r="W566" s="35" t="e">
        <f t="shared" si="85"/>
        <v>#N/A</v>
      </c>
      <c r="X566" s="31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 t="shared" si="86"/>
        <v>#N/A</v>
      </c>
      <c r="AC566" s="3" t="e">
        <f t="shared" si="87"/>
        <v>#N/A</v>
      </c>
      <c r="AD566" s="62"/>
    </row>
    <row r="567" spans="1:30" ht="24.95" customHeight="1" x14ac:dyDescent="0.2">
      <c r="A567" s="55" t="str">
        <f t="shared" si="79"/>
        <v>||||||0</v>
      </c>
      <c r="B567" s="55" t="str">
        <f t="shared" si="80"/>
        <v>||||0</v>
      </c>
      <c r="C567" s="61" t="str">
        <f t="shared" si="81"/>
        <v>|0</v>
      </c>
      <c r="D567" s="31"/>
      <c r="E567" s="31"/>
      <c r="F567" s="75" t="str">
        <f t="shared" si="82"/>
        <v>/</v>
      </c>
      <c r="G567" s="31"/>
      <c r="H567" s="31"/>
      <c r="I567" s="75" t="str">
        <f t="shared" si="83"/>
        <v>.</v>
      </c>
      <c r="J567" s="31"/>
      <c r="K567" s="31"/>
      <c r="L567" s="31"/>
      <c r="M567" s="32"/>
      <c r="N567" s="31"/>
      <c r="O567" s="32"/>
      <c r="P567" s="18"/>
      <c r="Q567" s="31"/>
      <c r="R567" s="33"/>
      <c r="S567" s="33"/>
      <c r="T567" s="33"/>
      <c r="U567" s="72">
        <f t="shared" si="84"/>
        <v>0</v>
      </c>
      <c r="V567" s="18" t="e">
        <f>IF(X567&lt;&gt;"Liquidação Cancelada",VLOOKUP(B567,'BASE DE DADOS OPS'!$B$4:$P$9650,10,FALSE),"Liquidação Cancelada")</f>
        <v>#N/A</v>
      </c>
      <c r="W567" s="35" t="e">
        <f t="shared" si="85"/>
        <v>#N/A</v>
      </c>
      <c r="X567" s="31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 t="shared" si="86"/>
        <v>#N/A</v>
      </c>
      <c r="AC567" s="3" t="e">
        <f t="shared" si="87"/>
        <v>#N/A</v>
      </c>
      <c r="AD567" s="62"/>
    </row>
    <row r="568" spans="1:30" ht="24.95" customHeight="1" x14ac:dyDescent="0.2">
      <c r="A568" s="55" t="str">
        <f t="shared" si="79"/>
        <v>||||||0</v>
      </c>
      <c r="B568" s="55" t="str">
        <f t="shared" si="80"/>
        <v>||||0</v>
      </c>
      <c r="C568" s="61" t="str">
        <f t="shared" si="81"/>
        <v>|0</v>
      </c>
      <c r="D568" s="31"/>
      <c r="E568" s="31"/>
      <c r="F568" s="75" t="str">
        <f t="shared" si="82"/>
        <v>/</v>
      </c>
      <c r="G568" s="31"/>
      <c r="H568" s="31"/>
      <c r="I568" s="75" t="str">
        <f t="shared" si="83"/>
        <v>.</v>
      </c>
      <c r="J568" s="31"/>
      <c r="K568" s="31"/>
      <c r="L568" s="31"/>
      <c r="M568" s="32"/>
      <c r="N568" s="31"/>
      <c r="O568" s="32"/>
      <c r="P568" s="18"/>
      <c r="Q568" s="31"/>
      <c r="R568" s="33"/>
      <c r="S568" s="33"/>
      <c r="T568" s="33"/>
      <c r="U568" s="72">
        <f t="shared" si="84"/>
        <v>0</v>
      </c>
      <c r="V568" s="18" t="e">
        <f>IF(X568&lt;&gt;"Liquidação Cancelada",VLOOKUP(B568,'BASE DE DADOS OPS'!$B$4:$P$9650,10,FALSE),"Liquidação Cancelada")</f>
        <v>#N/A</v>
      </c>
      <c r="W568" s="35" t="e">
        <f t="shared" si="85"/>
        <v>#N/A</v>
      </c>
      <c r="X568" s="31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 t="shared" si="86"/>
        <v>#N/A</v>
      </c>
      <c r="AC568" s="3" t="e">
        <f t="shared" si="87"/>
        <v>#N/A</v>
      </c>
      <c r="AD568" s="62"/>
    </row>
    <row r="569" spans="1:30" ht="24.95" customHeight="1" x14ac:dyDescent="0.2">
      <c r="A569" s="55" t="str">
        <f t="shared" si="79"/>
        <v>||||||0</v>
      </c>
      <c r="B569" s="55" t="str">
        <f t="shared" si="80"/>
        <v>||||0</v>
      </c>
      <c r="C569" s="61" t="str">
        <f t="shared" si="81"/>
        <v>|0</v>
      </c>
      <c r="D569" s="31"/>
      <c r="E569" s="31"/>
      <c r="F569" s="75" t="str">
        <f t="shared" si="82"/>
        <v>/</v>
      </c>
      <c r="G569" s="31"/>
      <c r="H569" s="31"/>
      <c r="I569" s="75" t="str">
        <f t="shared" si="83"/>
        <v>.</v>
      </c>
      <c r="J569" s="31"/>
      <c r="K569" s="31"/>
      <c r="L569" s="31"/>
      <c r="M569" s="32"/>
      <c r="N569" s="31"/>
      <c r="O569" s="32"/>
      <c r="P569" s="18"/>
      <c r="Q569" s="31"/>
      <c r="R569" s="33"/>
      <c r="S569" s="33"/>
      <c r="T569" s="33"/>
      <c r="U569" s="72">
        <f t="shared" si="84"/>
        <v>0</v>
      </c>
      <c r="V569" s="18" t="e">
        <f>IF(X569&lt;&gt;"Liquidação Cancelada",VLOOKUP(B569,'BASE DE DADOS OPS'!$B$4:$P$9650,10,FALSE),"Liquidação Cancelada")</f>
        <v>#N/A</v>
      </c>
      <c r="W569" s="35" t="e">
        <f t="shared" si="85"/>
        <v>#N/A</v>
      </c>
      <c r="X569" s="31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 t="shared" si="86"/>
        <v>#N/A</v>
      </c>
      <c r="AC569" s="3" t="e">
        <f t="shared" si="87"/>
        <v>#N/A</v>
      </c>
      <c r="AD569" s="62"/>
    </row>
    <row r="570" spans="1:30" ht="24.95" customHeight="1" x14ac:dyDescent="0.2">
      <c r="A570" s="55" t="str">
        <f t="shared" si="79"/>
        <v>||||||0</v>
      </c>
      <c r="B570" s="55" t="str">
        <f t="shared" si="80"/>
        <v>||||0</v>
      </c>
      <c r="C570" s="61" t="str">
        <f t="shared" si="81"/>
        <v>|0</v>
      </c>
      <c r="D570" s="31"/>
      <c r="E570" s="31"/>
      <c r="F570" s="75" t="str">
        <f t="shared" si="82"/>
        <v>/</v>
      </c>
      <c r="G570" s="31"/>
      <c r="H570" s="31"/>
      <c r="I570" s="75" t="str">
        <f t="shared" si="83"/>
        <v>.</v>
      </c>
      <c r="J570" s="31"/>
      <c r="K570" s="31"/>
      <c r="L570" s="31"/>
      <c r="M570" s="32"/>
      <c r="N570" s="31"/>
      <c r="O570" s="32"/>
      <c r="P570" s="18"/>
      <c r="Q570" s="31"/>
      <c r="R570" s="33"/>
      <c r="S570" s="33"/>
      <c r="T570" s="33"/>
      <c r="U570" s="72">
        <f t="shared" si="84"/>
        <v>0</v>
      </c>
      <c r="V570" s="18" t="e">
        <f>IF(X570&lt;&gt;"Liquidação Cancelada",VLOOKUP(B570,'BASE DE DADOS OPS'!$B$4:$P$9650,10,FALSE),"Liquidação Cancelada")</f>
        <v>#N/A</v>
      </c>
      <c r="W570" s="35" t="e">
        <f t="shared" si="85"/>
        <v>#N/A</v>
      </c>
      <c r="X570" s="31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 t="shared" si="86"/>
        <v>#N/A</v>
      </c>
      <c r="AC570" s="3" t="e">
        <f t="shared" si="87"/>
        <v>#N/A</v>
      </c>
      <c r="AD570" s="62"/>
    </row>
    <row r="571" spans="1:30" ht="24.95" customHeight="1" x14ac:dyDescent="0.2">
      <c r="A571" s="55" t="str">
        <f t="shared" si="79"/>
        <v>||||||0</v>
      </c>
      <c r="B571" s="55" t="str">
        <f t="shared" si="80"/>
        <v>||||0</v>
      </c>
      <c r="C571" s="61" t="str">
        <f t="shared" si="81"/>
        <v>|0</v>
      </c>
      <c r="D571" s="31"/>
      <c r="E571" s="31"/>
      <c r="F571" s="75" t="str">
        <f t="shared" si="82"/>
        <v>/</v>
      </c>
      <c r="G571" s="31"/>
      <c r="H571" s="31"/>
      <c r="I571" s="75" t="str">
        <f t="shared" si="83"/>
        <v>.</v>
      </c>
      <c r="J571" s="31"/>
      <c r="K571" s="31"/>
      <c r="L571" s="31"/>
      <c r="M571" s="32"/>
      <c r="N571" s="31"/>
      <c r="O571" s="32"/>
      <c r="P571" s="18"/>
      <c r="Q571" s="31"/>
      <c r="R571" s="33"/>
      <c r="S571" s="33"/>
      <c r="T571" s="33"/>
      <c r="U571" s="72">
        <f t="shared" si="84"/>
        <v>0</v>
      </c>
      <c r="V571" s="18" t="e">
        <f>IF(X571&lt;&gt;"Liquidação Cancelada",VLOOKUP(B571,'BASE DE DADOS OPS'!$B$4:$P$9650,10,FALSE),"Liquidação Cancelada")</f>
        <v>#N/A</v>
      </c>
      <c r="W571" s="35" t="e">
        <f t="shared" si="85"/>
        <v>#N/A</v>
      </c>
      <c r="X571" s="31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 t="shared" si="86"/>
        <v>#N/A</v>
      </c>
      <c r="AC571" s="3" t="e">
        <f t="shared" si="87"/>
        <v>#N/A</v>
      </c>
      <c r="AD571" s="62"/>
    </row>
    <row r="572" spans="1:30" ht="24.95" customHeight="1" x14ac:dyDescent="0.2">
      <c r="A572" s="55" t="str">
        <f t="shared" si="79"/>
        <v>||||||0</v>
      </c>
      <c r="B572" s="55" t="str">
        <f t="shared" si="80"/>
        <v>||||0</v>
      </c>
      <c r="C572" s="61" t="str">
        <f t="shared" si="81"/>
        <v>|0</v>
      </c>
      <c r="D572" s="31"/>
      <c r="E572" s="31"/>
      <c r="F572" s="75" t="str">
        <f t="shared" si="82"/>
        <v>/</v>
      </c>
      <c r="G572" s="31"/>
      <c r="H572" s="31"/>
      <c r="I572" s="75" t="str">
        <f t="shared" si="83"/>
        <v>.</v>
      </c>
      <c r="J572" s="31"/>
      <c r="K572" s="31"/>
      <c r="L572" s="31"/>
      <c r="M572" s="32"/>
      <c r="N572" s="31"/>
      <c r="O572" s="32"/>
      <c r="P572" s="18"/>
      <c r="Q572" s="31"/>
      <c r="R572" s="33"/>
      <c r="S572" s="33"/>
      <c r="T572" s="33"/>
      <c r="U572" s="72">
        <f t="shared" si="84"/>
        <v>0</v>
      </c>
      <c r="V572" s="18" t="e">
        <f>IF(X572&lt;&gt;"Liquidação Cancelada",VLOOKUP(B572,'BASE DE DADOS OPS'!$B$4:$P$9650,10,FALSE),"Liquidação Cancelada")</f>
        <v>#N/A</v>
      </c>
      <c r="W572" s="35" t="e">
        <f t="shared" si="85"/>
        <v>#N/A</v>
      </c>
      <c r="X572" s="31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 t="shared" si="86"/>
        <v>#N/A</v>
      </c>
      <c r="AC572" s="3" t="e">
        <f t="shared" si="87"/>
        <v>#N/A</v>
      </c>
      <c r="AD572" s="62"/>
    </row>
    <row r="573" spans="1:30" ht="24.95" customHeight="1" x14ac:dyDescent="0.2">
      <c r="A573" s="55" t="str">
        <f t="shared" si="79"/>
        <v>||||||0</v>
      </c>
      <c r="B573" s="55" t="str">
        <f t="shared" si="80"/>
        <v>||||0</v>
      </c>
      <c r="C573" s="61" t="str">
        <f t="shared" si="81"/>
        <v>|0</v>
      </c>
      <c r="D573" s="31"/>
      <c r="E573" s="31"/>
      <c r="F573" s="75" t="str">
        <f t="shared" si="82"/>
        <v>/</v>
      </c>
      <c r="G573" s="31"/>
      <c r="H573" s="31"/>
      <c r="I573" s="75" t="str">
        <f t="shared" si="83"/>
        <v>.</v>
      </c>
      <c r="J573" s="31"/>
      <c r="K573" s="31"/>
      <c r="L573" s="31"/>
      <c r="M573" s="32"/>
      <c r="N573" s="31"/>
      <c r="O573" s="32"/>
      <c r="P573" s="18"/>
      <c r="Q573" s="31"/>
      <c r="R573" s="33"/>
      <c r="S573" s="33"/>
      <c r="T573" s="33"/>
      <c r="U573" s="72">
        <f t="shared" si="84"/>
        <v>0</v>
      </c>
      <c r="V573" s="18" t="e">
        <f>IF(X573&lt;&gt;"Liquidação Cancelada",VLOOKUP(B573,'BASE DE DADOS OPS'!$B$4:$P$9650,10,FALSE),"Liquidação Cancelada")</f>
        <v>#N/A</v>
      </c>
      <c r="W573" s="35" t="e">
        <f t="shared" si="85"/>
        <v>#N/A</v>
      </c>
      <c r="X573" s="31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 t="shared" si="86"/>
        <v>#N/A</v>
      </c>
      <c r="AC573" s="3" t="e">
        <f t="shared" si="87"/>
        <v>#N/A</v>
      </c>
      <c r="AD573" s="62"/>
    </row>
    <row r="574" spans="1:30" ht="24.95" customHeight="1" x14ac:dyDescent="0.2">
      <c r="A574" s="55" t="str">
        <f t="shared" si="79"/>
        <v>||||||0</v>
      </c>
      <c r="B574" s="55" t="str">
        <f t="shared" si="80"/>
        <v>||||0</v>
      </c>
      <c r="C574" s="61" t="str">
        <f t="shared" si="81"/>
        <v>|0</v>
      </c>
      <c r="D574" s="31"/>
      <c r="E574" s="31"/>
      <c r="F574" s="75" t="str">
        <f t="shared" si="82"/>
        <v>/</v>
      </c>
      <c r="G574" s="31"/>
      <c r="H574" s="31"/>
      <c r="I574" s="75" t="str">
        <f t="shared" si="83"/>
        <v>.</v>
      </c>
      <c r="J574" s="31"/>
      <c r="K574" s="31"/>
      <c r="L574" s="31"/>
      <c r="M574" s="32"/>
      <c r="N574" s="31"/>
      <c r="O574" s="32"/>
      <c r="P574" s="18"/>
      <c r="Q574" s="31"/>
      <c r="R574" s="33"/>
      <c r="S574" s="33"/>
      <c r="T574" s="33"/>
      <c r="U574" s="72">
        <f t="shared" si="84"/>
        <v>0</v>
      </c>
      <c r="V574" s="18" t="e">
        <f>IF(X574&lt;&gt;"Liquidação Cancelada",VLOOKUP(B574,'BASE DE DADOS OPS'!$B$4:$P$9650,10,FALSE),"Liquidação Cancelada")</f>
        <v>#N/A</v>
      </c>
      <c r="W574" s="35" t="e">
        <f t="shared" si="85"/>
        <v>#N/A</v>
      </c>
      <c r="X574" s="31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 t="shared" si="86"/>
        <v>#N/A</v>
      </c>
      <c r="AC574" s="3" t="e">
        <f t="shared" si="87"/>
        <v>#N/A</v>
      </c>
      <c r="AD574" s="62"/>
    </row>
    <row r="575" spans="1:30" ht="24.95" customHeight="1" x14ac:dyDescent="0.2">
      <c r="A575" s="55" t="str">
        <f t="shared" si="79"/>
        <v>||||||0</v>
      </c>
      <c r="B575" s="55" t="str">
        <f t="shared" si="80"/>
        <v>||||0</v>
      </c>
      <c r="C575" s="61" t="str">
        <f t="shared" si="81"/>
        <v>|0</v>
      </c>
      <c r="D575" s="31"/>
      <c r="E575" s="31"/>
      <c r="F575" s="75" t="str">
        <f t="shared" si="82"/>
        <v>/</v>
      </c>
      <c r="G575" s="31"/>
      <c r="H575" s="31"/>
      <c r="I575" s="75" t="str">
        <f t="shared" si="83"/>
        <v>.</v>
      </c>
      <c r="J575" s="31"/>
      <c r="K575" s="31"/>
      <c r="L575" s="31"/>
      <c r="M575" s="32"/>
      <c r="N575" s="31"/>
      <c r="O575" s="32"/>
      <c r="P575" s="18"/>
      <c r="Q575" s="31"/>
      <c r="R575" s="33"/>
      <c r="S575" s="33"/>
      <c r="T575" s="33"/>
      <c r="U575" s="72">
        <f t="shared" si="84"/>
        <v>0</v>
      </c>
      <c r="V575" s="18" t="e">
        <f>IF(X575&lt;&gt;"Liquidação Cancelada",VLOOKUP(B575,'BASE DE DADOS OPS'!$B$4:$P$9650,10,FALSE),"Liquidação Cancelada")</f>
        <v>#N/A</v>
      </c>
      <c r="W575" s="35" t="e">
        <f t="shared" si="85"/>
        <v>#N/A</v>
      </c>
      <c r="X575" s="31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 t="shared" si="86"/>
        <v>#N/A</v>
      </c>
      <c r="AC575" s="3" t="e">
        <f t="shared" si="87"/>
        <v>#N/A</v>
      </c>
      <c r="AD575" s="62"/>
    </row>
    <row r="576" spans="1:30" ht="24.95" customHeight="1" x14ac:dyDescent="0.2">
      <c r="A576" s="55" t="str">
        <f t="shared" si="79"/>
        <v>||||||0</v>
      </c>
      <c r="B576" s="55" t="str">
        <f t="shared" si="80"/>
        <v>||||0</v>
      </c>
      <c r="C576" s="61" t="str">
        <f t="shared" si="81"/>
        <v>|0</v>
      </c>
      <c r="D576" s="31"/>
      <c r="E576" s="31"/>
      <c r="F576" s="75" t="str">
        <f t="shared" si="82"/>
        <v>/</v>
      </c>
      <c r="G576" s="31"/>
      <c r="H576" s="31"/>
      <c r="I576" s="75" t="str">
        <f t="shared" si="83"/>
        <v>.</v>
      </c>
      <c r="J576" s="31"/>
      <c r="K576" s="31"/>
      <c r="L576" s="31"/>
      <c r="M576" s="32"/>
      <c r="N576" s="31"/>
      <c r="O576" s="32"/>
      <c r="P576" s="18"/>
      <c r="Q576" s="31"/>
      <c r="R576" s="33"/>
      <c r="S576" s="33"/>
      <c r="T576" s="33"/>
      <c r="U576" s="72">
        <f t="shared" si="84"/>
        <v>0</v>
      </c>
      <c r="V576" s="18" t="e">
        <f>IF(X576&lt;&gt;"Liquidação Cancelada",VLOOKUP(B576,'BASE DE DADOS OPS'!$B$4:$P$9650,10,FALSE),"Liquidação Cancelada")</f>
        <v>#N/A</v>
      </c>
      <c r="W576" s="35" t="e">
        <f t="shared" si="85"/>
        <v>#N/A</v>
      </c>
      <c r="X576" s="31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 t="shared" si="86"/>
        <v>#N/A</v>
      </c>
      <c r="AC576" s="3" t="e">
        <f t="shared" si="87"/>
        <v>#N/A</v>
      </c>
      <c r="AD576" s="62"/>
    </row>
    <row r="577" spans="1:30" ht="24.95" customHeight="1" x14ac:dyDescent="0.2">
      <c r="A577" s="55" t="str">
        <f t="shared" si="79"/>
        <v>||||||0</v>
      </c>
      <c r="B577" s="55" t="str">
        <f t="shared" si="80"/>
        <v>||||0</v>
      </c>
      <c r="C577" s="61" t="str">
        <f t="shared" si="81"/>
        <v>|0</v>
      </c>
      <c r="D577" s="31"/>
      <c r="E577" s="31"/>
      <c r="F577" s="75" t="str">
        <f t="shared" si="82"/>
        <v>/</v>
      </c>
      <c r="G577" s="31"/>
      <c r="H577" s="31"/>
      <c r="I577" s="75" t="str">
        <f t="shared" si="83"/>
        <v>.</v>
      </c>
      <c r="J577" s="31"/>
      <c r="K577" s="31"/>
      <c r="L577" s="31"/>
      <c r="M577" s="32"/>
      <c r="N577" s="31"/>
      <c r="O577" s="32"/>
      <c r="P577" s="18"/>
      <c r="Q577" s="31"/>
      <c r="R577" s="33"/>
      <c r="S577" s="33"/>
      <c r="T577" s="33"/>
      <c r="U577" s="72">
        <f t="shared" si="84"/>
        <v>0</v>
      </c>
      <c r="V577" s="18" t="e">
        <f>IF(X577&lt;&gt;"Liquidação Cancelada",VLOOKUP(B577,'BASE DE DADOS OPS'!$B$4:$P$9650,10,FALSE),"Liquidação Cancelada")</f>
        <v>#N/A</v>
      </c>
      <c r="W577" s="35" t="e">
        <f t="shared" si="85"/>
        <v>#N/A</v>
      </c>
      <c r="X577" s="31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 t="shared" si="86"/>
        <v>#N/A</v>
      </c>
      <c r="AC577" s="3" t="e">
        <f t="shared" si="87"/>
        <v>#N/A</v>
      </c>
      <c r="AD577" s="62"/>
    </row>
    <row r="578" spans="1:30" ht="24.95" customHeight="1" x14ac:dyDescent="0.2">
      <c r="A578" s="55" t="str">
        <f t="shared" si="79"/>
        <v>||||||0</v>
      </c>
      <c r="B578" s="55" t="str">
        <f t="shared" si="80"/>
        <v>||||0</v>
      </c>
      <c r="C578" s="61" t="str">
        <f t="shared" si="81"/>
        <v>|0</v>
      </c>
      <c r="D578" s="31"/>
      <c r="E578" s="31"/>
      <c r="F578" s="75" t="str">
        <f t="shared" si="82"/>
        <v>/</v>
      </c>
      <c r="G578" s="31"/>
      <c r="H578" s="31"/>
      <c r="I578" s="75" t="str">
        <f t="shared" si="83"/>
        <v>.</v>
      </c>
      <c r="J578" s="31"/>
      <c r="K578" s="31"/>
      <c r="L578" s="31"/>
      <c r="M578" s="32"/>
      <c r="N578" s="31"/>
      <c r="O578" s="32"/>
      <c r="P578" s="18"/>
      <c r="Q578" s="31"/>
      <c r="R578" s="33"/>
      <c r="S578" s="33"/>
      <c r="T578" s="33"/>
      <c r="U578" s="72">
        <f t="shared" si="84"/>
        <v>0</v>
      </c>
      <c r="V578" s="18" t="e">
        <f>IF(X578&lt;&gt;"Liquidação Cancelada",VLOOKUP(B578,'BASE DE DADOS OPS'!$B$4:$P$9650,10,FALSE),"Liquidação Cancelada")</f>
        <v>#N/A</v>
      </c>
      <c r="W578" s="35" t="e">
        <f t="shared" si="85"/>
        <v>#N/A</v>
      </c>
      <c r="X578" s="31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 t="shared" si="86"/>
        <v>#N/A</v>
      </c>
      <c r="AC578" s="3" t="e">
        <f t="shared" si="87"/>
        <v>#N/A</v>
      </c>
      <c r="AD578" s="62"/>
    </row>
    <row r="579" spans="1:30" ht="24.95" customHeight="1" x14ac:dyDescent="0.2">
      <c r="A579" s="55" t="str">
        <f t="shared" si="79"/>
        <v>||||||0</v>
      </c>
      <c r="B579" s="55" t="str">
        <f t="shared" si="80"/>
        <v>||||0</v>
      </c>
      <c r="C579" s="61" t="str">
        <f t="shared" si="81"/>
        <v>|0</v>
      </c>
      <c r="D579" s="31"/>
      <c r="E579" s="31"/>
      <c r="F579" s="75" t="str">
        <f t="shared" si="82"/>
        <v>/</v>
      </c>
      <c r="G579" s="31"/>
      <c r="H579" s="31"/>
      <c r="I579" s="75" t="str">
        <f t="shared" si="83"/>
        <v>.</v>
      </c>
      <c r="J579" s="31"/>
      <c r="K579" s="31"/>
      <c r="L579" s="31"/>
      <c r="M579" s="32"/>
      <c r="N579" s="31"/>
      <c r="O579" s="32"/>
      <c r="P579" s="18"/>
      <c r="Q579" s="31"/>
      <c r="R579" s="33"/>
      <c r="S579" s="33"/>
      <c r="T579" s="33"/>
      <c r="U579" s="72">
        <f t="shared" si="84"/>
        <v>0</v>
      </c>
      <c r="V579" s="18" t="e">
        <f>IF(X579&lt;&gt;"Liquidação Cancelada",VLOOKUP(B579,'BASE DE DADOS OPS'!$B$4:$P$9650,10,FALSE),"Liquidação Cancelada")</f>
        <v>#N/A</v>
      </c>
      <c r="W579" s="35" t="e">
        <f t="shared" si="85"/>
        <v>#N/A</v>
      </c>
      <c r="X579" s="31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 t="shared" si="86"/>
        <v>#N/A</v>
      </c>
      <c r="AC579" s="3" t="e">
        <f t="shared" si="87"/>
        <v>#N/A</v>
      </c>
      <c r="AD579" s="62"/>
    </row>
    <row r="580" spans="1:30" ht="24.95" customHeight="1" x14ac:dyDescent="0.2">
      <c r="A580" s="55" t="str">
        <f t="shared" si="79"/>
        <v>||||||0</v>
      </c>
      <c r="B580" s="55" t="str">
        <f t="shared" si="80"/>
        <v>||||0</v>
      </c>
      <c r="C580" s="61" t="str">
        <f t="shared" si="81"/>
        <v>|0</v>
      </c>
      <c r="D580" s="31"/>
      <c r="E580" s="31"/>
      <c r="F580" s="75" t="str">
        <f t="shared" si="82"/>
        <v>/</v>
      </c>
      <c r="G580" s="31"/>
      <c r="H580" s="31"/>
      <c r="I580" s="75" t="str">
        <f t="shared" si="83"/>
        <v>.</v>
      </c>
      <c r="J580" s="31"/>
      <c r="K580" s="31"/>
      <c r="L580" s="31"/>
      <c r="M580" s="32"/>
      <c r="N580" s="31"/>
      <c r="O580" s="32"/>
      <c r="P580" s="18"/>
      <c r="Q580" s="31"/>
      <c r="R580" s="33"/>
      <c r="S580" s="33"/>
      <c r="T580" s="33"/>
      <c r="U580" s="72">
        <f t="shared" si="84"/>
        <v>0</v>
      </c>
      <c r="V580" s="18" t="e">
        <f>IF(X580&lt;&gt;"Liquidação Cancelada",VLOOKUP(B580,'BASE DE DADOS OPS'!$B$4:$P$9650,10,FALSE),"Liquidação Cancelada")</f>
        <v>#N/A</v>
      </c>
      <c r="W580" s="35" t="e">
        <f t="shared" si="85"/>
        <v>#N/A</v>
      </c>
      <c r="X580" s="31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 t="shared" si="86"/>
        <v>#N/A</v>
      </c>
      <c r="AC580" s="3" t="e">
        <f t="shared" si="87"/>
        <v>#N/A</v>
      </c>
      <c r="AD580" s="62"/>
    </row>
    <row r="581" spans="1:30" ht="24.95" customHeight="1" x14ac:dyDescent="0.2">
      <c r="A581" s="55" t="str">
        <f t="shared" ref="A581:A644" si="88">D581&amp;"|"&amp;E581&amp;"|"&amp;G581&amp;"|"&amp;H581&amp;"|"&amp;L581&amp;"|"&amp;N581&amp;"|"&amp;U581</f>
        <v>||||||0</v>
      </c>
      <c r="B581" s="55" t="str">
        <f t="shared" ref="B581:B644" si="89">D581&amp;"|"&amp;E581&amp;"|"&amp;G581&amp;"|"&amp;H581&amp;"|"&amp;X581</f>
        <v>||||0</v>
      </c>
      <c r="C581" s="61" t="str">
        <f t="shared" ref="C581:C644" si="90">E581&amp;"|"&amp;X581</f>
        <v>|0</v>
      </c>
      <c r="D581" s="31"/>
      <c r="E581" s="31"/>
      <c r="F581" s="75" t="str">
        <f t="shared" ref="F581:F644" si="91">G581&amp;"/"&amp;H581</f>
        <v>/</v>
      </c>
      <c r="G581" s="31"/>
      <c r="H581" s="31"/>
      <c r="I581" s="75" t="str">
        <f t="shared" ref="I581:I644" si="92">J581&amp;"."&amp;K581</f>
        <v>.</v>
      </c>
      <c r="J581" s="31"/>
      <c r="K581" s="31"/>
      <c r="L581" s="31"/>
      <c r="M581" s="32"/>
      <c r="N581" s="31"/>
      <c r="O581" s="32"/>
      <c r="P581" s="18"/>
      <c r="Q581" s="31"/>
      <c r="R581" s="33"/>
      <c r="S581" s="33"/>
      <c r="T581" s="33"/>
      <c r="U581" s="72">
        <f t="shared" ref="U581:U644" si="93">R581-S581-T581</f>
        <v>0</v>
      </c>
      <c r="V581" s="18" t="e">
        <f>IF(X581&lt;&gt;"Liquidação Cancelada",VLOOKUP(B581,'BASE DE DADOS OPS'!$B$4:$P$9650,10,FALSE),"Liquidação Cancelada")</f>
        <v>#N/A</v>
      </c>
      <c r="W581" s="35" t="e">
        <f t="shared" ref="W581:W644" si="94">IF(X581&lt;&gt;"Liquidação Cancelada",IF(ISBLANK(V581),"AGUARDANDO PAGAMENTO",NETWORKDAYS(P581,V581)-1),"Liquidação Cancelada")</f>
        <v>#N/A</v>
      </c>
      <c r="X581" s="31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 t="shared" ref="AB581:AB644" si="95">IF(X581&lt;&gt;"Liquidação Cancelada",Y581-Z581,"Liquidação Cancelada")</f>
        <v>#N/A</v>
      </c>
      <c r="AC581" s="3" t="e">
        <f t="shared" ref="AC581:AC644" si="96">IF(X581&lt;&gt;"Liquidação Cancelada",(AA581-AB581)+(U581-Z581-AB581),"Liquidação Cancelada")</f>
        <v>#N/A</v>
      </c>
      <c r="AD581" s="62"/>
    </row>
    <row r="582" spans="1:30" ht="24.95" customHeight="1" x14ac:dyDescent="0.2">
      <c r="A582" s="55" t="str">
        <f t="shared" si="88"/>
        <v>||||||0</v>
      </c>
      <c r="B582" s="55" t="str">
        <f t="shared" si="89"/>
        <v>||||0</v>
      </c>
      <c r="C582" s="61" t="str">
        <f t="shared" si="90"/>
        <v>|0</v>
      </c>
      <c r="D582" s="31"/>
      <c r="E582" s="31"/>
      <c r="F582" s="75" t="str">
        <f t="shared" si="91"/>
        <v>/</v>
      </c>
      <c r="G582" s="31"/>
      <c r="H582" s="31"/>
      <c r="I582" s="75" t="str">
        <f t="shared" si="92"/>
        <v>.</v>
      </c>
      <c r="J582" s="31"/>
      <c r="K582" s="31"/>
      <c r="L582" s="31"/>
      <c r="M582" s="32"/>
      <c r="N582" s="31"/>
      <c r="O582" s="32"/>
      <c r="P582" s="18"/>
      <c r="Q582" s="31"/>
      <c r="R582" s="33"/>
      <c r="S582" s="33"/>
      <c r="T582" s="33"/>
      <c r="U582" s="72">
        <f t="shared" si="93"/>
        <v>0</v>
      </c>
      <c r="V582" s="18" t="e">
        <f>IF(X582&lt;&gt;"Liquidação Cancelada",VLOOKUP(B582,'BASE DE DADOS OPS'!$B$4:$P$9650,10,FALSE),"Liquidação Cancelada")</f>
        <v>#N/A</v>
      </c>
      <c r="W582" s="35" t="e">
        <f t="shared" si="94"/>
        <v>#N/A</v>
      </c>
      <c r="X582" s="31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 t="shared" si="95"/>
        <v>#N/A</v>
      </c>
      <c r="AC582" s="3" t="e">
        <f t="shared" si="96"/>
        <v>#N/A</v>
      </c>
      <c r="AD582" s="62"/>
    </row>
    <row r="583" spans="1:30" ht="24.95" customHeight="1" x14ac:dyDescent="0.2">
      <c r="A583" s="55" t="str">
        <f t="shared" si="88"/>
        <v>||||||0</v>
      </c>
      <c r="B583" s="55" t="str">
        <f t="shared" si="89"/>
        <v>||||0</v>
      </c>
      <c r="C583" s="61" t="str">
        <f t="shared" si="90"/>
        <v>|0</v>
      </c>
      <c r="D583" s="31"/>
      <c r="E583" s="31"/>
      <c r="F583" s="75" t="str">
        <f t="shared" si="91"/>
        <v>/</v>
      </c>
      <c r="G583" s="31"/>
      <c r="H583" s="31"/>
      <c r="I583" s="75" t="str">
        <f t="shared" si="92"/>
        <v>.</v>
      </c>
      <c r="J583" s="31"/>
      <c r="K583" s="31"/>
      <c r="L583" s="31"/>
      <c r="M583" s="32"/>
      <c r="N583" s="31"/>
      <c r="O583" s="32"/>
      <c r="P583" s="18"/>
      <c r="Q583" s="31"/>
      <c r="R583" s="33"/>
      <c r="S583" s="33"/>
      <c r="T583" s="33"/>
      <c r="U583" s="72">
        <f t="shared" si="93"/>
        <v>0</v>
      </c>
      <c r="V583" s="18" t="e">
        <f>IF(X583&lt;&gt;"Liquidação Cancelada",VLOOKUP(B583,'BASE DE DADOS OPS'!$B$4:$P$9650,10,FALSE),"Liquidação Cancelada")</f>
        <v>#N/A</v>
      </c>
      <c r="W583" s="35" t="e">
        <f t="shared" si="94"/>
        <v>#N/A</v>
      </c>
      <c r="X583" s="31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 t="shared" si="95"/>
        <v>#N/A</v>
      </c>
      <c r="AC583" s="3" t="e">
        <f t="shared" si="96"/>
        <v>#N/A</v>
      </c>
      <c r="AD583" s="62"/>
    </row>
    <row r="584" spans="1:30" ht="24.95" customHeight="1" x14ac:dyDescent="0.2">
      <c r="A584" s="55" t="str">
        <f t="shared" si="88"/>
        <v>||||||0</v>
      </c>
      <c r="B584" s="55" t="str">
        <f t="shared" si="89"/>
        <v>||||0</v>
      </c>
      <c r="C584" s="61" t="str">
        <f t="shared" si="90"/>
        <v>|0</v>
      </c>
      <c r="D584" s="31"/>
      <c r="E584" s="31"/>
      <c r="F584" s="75" t="str">
        <f t="shared" si="91"/>
        <v>/</v>
      </c>
      <c r="G584" s="31"/>
      <c r="H584" s="31"/>
      <c r="I584" s="75" t="str">
        <f t="shared" si="92"/>
        <v>.</v>
      </c>
      <c r="J584" s="31"/>
      <c r="K584" s="31"/>
      <c r="L584" s="31"/>
      <c r="M584" s="32"/>
      <c r="N584" s="31"/>
      <c r="O584" s="32"/>
      <c r="P584" s="18"/>
      <c r="Q584" s="31"/>
      <c r="R584" s="33"/>
      <c r="S584" s="33"/>
      <c r="T584" s="33"/>
      <c r="U584" s="72">
        <f t="shared" si="93"/>
        <v>0</v>
      </c>
      <c r="V584" s="18" t="e">
        <f>IF(X584&lt;&gt;"Liquidação Cancelada",VLOOKUP(B584,'BASE DE DADOS OPS'!$B$4:$P$9650,10,FALSE),"Liquidação Cancelada")</f>
        <v>#N/A</v>
      </c>
      <c r="W584" s="35" t="e">
        <f t="shared" si="94"/>
        <v>#N/A</v>
      </c>
      <c r="X584" s="31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 t="shared" si="95"/>
        <v>#N/A</v>
      </c>
      <c r="AC584" s="3" t="e">
        <f t="shared" si="96"/>
        <v>#N/A</v>
      </c>
      <c r="AD584" s="62"/>
    </row>
    <row r="585" spans="1:30" ht="24.95" customHeight="1" x14ac:dyDescent="0.2">
      <c r="A585" s="55" t="str">
        <f t="shared" si="88"/>
        <v>||||||0</v>
      </c>
      <c r="B585" s="55" t="str">
        <f t="shared" si="89"/>
        <v>||||0</v>
      </c>
      <c r="C585" s="61" t="str">
        <f t="shared" si="90"/>
        <v>|0</v>
      </c>
      <c r="D585" s="31"/>
      <c r="E585" s="31"/>
      <c r="F585" s="75" t="str">
        <f t="shared" si="91"/>
        <v>/</v>
      </c>
      <c r="G585" s="31"/>
      <c r="H585" s="31"/>
      <c r="I585" s="75" t="str">
        <f t="shared" si="92"/>
        <v>.</v>
      </c>
      <c r="J585" s="31"/>
      <c r="K585" s="31"/>
      <c r="L585" s="31"/>
      <c r="M585" s="32"/>
      <c r="N585" s="31"/>
      <c r="O585" s="32"/>
      <c r="P585" s="18"/>
      <c r="Q585" s="31"/>
      <c r="R585" s="33"/>
      <c r="S585" s="33"/>
      <c r="T585" s="33"/>
      <c r="U585" s="72">
        <f t="shared" si="93"/>
        <v>0</v>
      </c>
      <c r="V585" s="18" t="e">
        <f>IF(X585&lt;&gt;"Liquidação Cancelada",VLOOKUP(B585,'BASE DE DADOS OPS'!$B$4:$P$9650,10,FALSE),"Liquidação Cancelada")</f>
        <v>#N/A</v>
      </c>
      <c r="W585" s="35" t="e">
        <f t="shared" si="94"/>
        <v>#N/A</v>
      </c>
      <c r="X585" s="31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 t="shared" si="95"/>
        <v>#N/A</v>
      </c>
      <c r="AC585" s="3" t="e">
        <f t="shared" si="96"/>
        <v>#N/A</v>
      </c>
      <c r="AD585" s="62"/>
    </row>
    <row r="586" spans="1:30" ht="24.95" customHeight="1" x14ac:dyDescent="0.2">
      <c r="A586" s="55" t="str">
        <f t="shared" si="88"/>
        <v>||||||0</v>
      </c>
      <c r="B586" s="55" t="str">
        <f t="shared" si="89"/>
        <v>||||0</v>
      </c>
      <c r="C586" s="61" t="str">
        <f t="shared" si="90"/>
        <v>|0</v>
      </c>
      <c r="D586" s="31"/>
      <c r="E586" s="31"/>
      <c r="F586" s="75" t="str">
        <f t="shared" si="91"/>
        <v>/</v>
      </c>
      <c r="G586" s="31"/>
      <c r="H586" s="31"/>
      <c r="I586" s="75" t="str">
        <f t="shared" si="92"/>
        <v>.</v>
      </c>
      <c r="J586" s="31"/>
      <c r="K586" s="31"/>
      <c r="L586" s="31"/>
      <c r="M586" s="32"/>
      <c r="N586" s="31"/>
      <c r="O586" s="32"/>
      <c r="P586" s="18"/>
      <c r="Q586" s="31"/>
      <c r="R586" s="33"/>
      <c r="S586" s="33"/>
      <c r="T586" s="33"/>
      <c r="U586" s="72">
        <f t="shared" si="93"/>
        <v>0</v>
      </c>
      <c r="V586" s="18" t="e">
        <f>IF(X586&lt;&gt;"Liquidação Cancelada",VLOOKUP(B586,'BASE DE DADOS OPS'!$B$4:$P$9650,10,FALSE),"Liquidação Cancelada")</f>
        <v>#N/A</v>
      </c>
      <c r="W586" s="35" t="e">
        <f t="shared" si="94"/>
        <v>#N/A</v>
      </c>
      <c r="X586" s="31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 t="shared" si="95"/>
        <v>#N/A</v>
      </c>
      <c r="AC586" s="3" t="e">
        <f t="shared" si="96"/>
        <v>#N/A</v>
      </c>
      <c r="AD586" s="62"/>
    </row>
    <row r="587" spans="1:30" ht="24.95" customHeight="1" x14ac:dyDescent="0.2">
      <c r="A587" s="55" t="str">
        <f t="shared" si="88"/>
        <v>||||||0</v>
      </c>
      <c r="B587" s="55" t="str">
        <f t="shared" si="89"/>
        <v>||||0</v>
      </c>
      <c r="C587" s="61" t="str">
        <f t="shared" si="90"/>
        <v>|0</v>
      </c>
      <c r="D587" s="31"/>
      <c r="E587" s="31"/>
      <c r="F587" s="75" t="str">
        <f t="shared" si="91"/>
        <v>/</v>
      </c>
      <c r="G587" s="31"/>
      <c r="H587" s="31"/>
      <c r="I587" s="75" t="str">
        <f t="shared" si="92"/>
        <v>.</v>
      </c>
      <c r="J587" s="31"/>
      <c r="K587" s="31"/>
      <c r="L587" s="31"/>
      <c r="M587" s="32"/>
      <c r="N587" s="31"/>
      <c r="O587" s="32"/>
      <c r="P587" s="18"/>
      <c r="Q587" s="31"/>
      <c r="R587" s="33"/>
      <c r="S587" s="33"/>
      <c r="T587" s="33"/>
      <c r="U587" s="72">
        <f t="shared" si="93"/>
        <v>0</v>
      </c>
      <c r="V587" s="18" t="e">
        <f>IF(X587&lt;&gt;"Liquidação Cancelada",VLOOKUP(B587,'BASE DE DADOS OPS'!$B$4:$P$9650,10,FALSE),"Liquidação Cancelada")</f>
        <v>#N/A</v>
      </c>
      <c r="W587" s="35" t="e">
        <f t="shared" si="94"/>
        <v>#N/A</v>
      </c>
      <c r="X587" s="31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 t="shared" si="95"/>
        <v>#N/A</v>
      </c>
      <c r="AC587" s="3" t="e">
        <f t="shared" si="96"/>
        <v>#N/A</v>
      </c>
      <c r="AD587" s="62"/>
    </row>
    <row r="588" spans="1:30" ht="24.95" customHeight="1" x14ac:dyDescent="0.2">
      <c r="A588" s="55" t="str">
        <f t="shared" si="88"/>
        <v>||||||0</v>
      </c>
      <c r="B588" s="55" t="str">
        <f t="shared" si="89"/>
        <v>||||0</v>
      </c>
      <c r="C588" s="61" t="str">
        <f t="shared" si="90"/>
        <v>|0</v>
      </c>
      <c r="D588" s="31"/>
      <c r="E588" s="31"/>
      <c r="F588" s="75" t="str">
        <f t="shared" si="91"/>
        <v>/</v>
      </c>
      <c r="G588" s="31"/>
      <c r="H588" s="31"/>
      <c r="I588" s="75" t="str">
        <f t="shared" si="92"/>
        <v>.</v>
      </c>
      <c r="J588" s="31"/>
      <c r="K588" s="31"/>
      <c r="L588" s="31"/>
      <c r="M588" s="32"/>
      <c r="N588" s="31"/>
      <c r="O588" s="32"/>
      <c r="P588" s="18"/>
      <c r="Q588" s="31"/>
      <c r="R588" s="33"/>
      <c r="S588" s="33"/>
      <c r="T588" s="33"/>
      <c r="U588" s="72">
        <f t="shared" si="93"/>
        <v>0</v>
      </c>
      <c r="V588" s="18" t="e">
        <f>IF(X588&lt;&gt;"Liquidação Cancelada",VLOOKUP(B588,'BASE DE DADOS OPS'!$B$4:$P$9650,10,FALSE),"Liquidação Cancelada")</f>
        <v>#N/A</v>
      </c>
      <c r="W588" s="35" t="e">
        <f t="shared" si="94"/>
        <v>#N/A</v>
      </c>
      <c r="X588" s="31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 t="shared" si="95"/>
        <v>#N/A</v>
      </c>
      <c r="AC588" s="3" t="e">
        <f t="shared" si="96"/>
        <v>#N/A</v>
      </c>
      <c r="AD588" s="62"/>
    </row>
    <row r="589" spans="1:30" ht="24.95" customHeight="1" x14ac:dyDescent="0.2">
      <c r="A589" s="55" t="str">
        <f t="shared" si="88"/>
        <v>||||||0</v>
      </c>
      <c r="B589" s="55" t="str">
        <f t="shared" si="89"/>
        <v>||||0</v>
      </c>
      <c r="C589" s="61" t="str">
        <f t="shared" si="90"/>
        <v>|0</v>
      </c>
      <c r="D589" s="31"/>
      <c r="E589" s="31"/>
      <c r="F589" s="75" t="str">
        <f t="shared" si="91"/>
        <v>/</v>
      </c>
      <c r="G589" s="31"/>
      <c r="H589" s="31"/>
      <c r="I589" s="75" t="str">
        <f t="shared" si="92"/>
        <v>.</v>
      </c>
      <c r="J589" s="31"/>
      <c r="K589" s="31"/>
      <c r="L589" s="31"/>
      <c r="M589" s="32"/>
      <c r="N589" s="31"/>
      <c r="O589" s="32"/>
      <c r="P589" s="18"/>
      <c r="Q589" s="31"/>
      <c r="R589" s="33"/>
      <c r="S589" s="33"/>
      <c r="T589" s="33"/>
      <c r="U589" s="72">
        <f t="shared" si="93"/>
        <v>0</v>
      </c>
      <c r="V589" s="18" t="e">
        <f>IF(X589&lt;&gt;"Liquidação Cancelada",VLOOKUP(B589,'BASE DE DADOS OPS'!$B$4:$P$9650,10,FALSE),"Liquidação Cancelada")</f>
        <v>#N/A</v>
      </c>
      <c r="W589" s="35" t="e">
        <f t="shared" si="94"/>
        <v>#N/A</v>
      </c>
      <c r="X589" s="31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 t="shared" si="95"/>
        <v>#N/A</v>
      </c>
      <c r="AC589" s="3" t="e">
        <f t="shared" si="96"/>
        <v>#N/A</v>
      </c>
      <c r="AD589" s="62"/>
    </row>
    <row r="590" spans="1:30" ht="24.95" customHeight="1" x14ac:dyDescent="0.2">
      <c r="A590" s="55" t="str">
        <f t="shared" si="88"/>
        <v>||||||0</v>
      </c>
      <c r="B590" s="55" t="str">
        <f t="shared" si="89"/>
        <v>||||0</v>
      </c>
      <c r="C590" s="61" t="str">
        <f t="shared" si="90"/>
        <v>|0</v>
      </c>
      <c r="D590" s="31"/>
      <c r="E590" s="31"/>
      <c r="F590" s="75" t="str">
        <f t="shared" si="91"/>
        <v>/</v>
      </c>
      <c r="G590" s="31"/>
      <c r="H590" s="31"/>
      <c r="I590" s="75" t="str">
        <f t="shared" si="92"/>
        <v>.</v>
      </c>
      <c r="J590" s="31"/>
      <c r="K590" s="31"/>
      <c r="L590" s="31"/>
      <c r="M590" s="32"/>
      <c r="N590" s="31"/>
      <c r="O590" s="32"/>
      <c r="P590" s="18"/>
      <c r="Q590" s="31"/>
      <c r="R590" s="33"/>
      <c r="S590" s="33"/>
      <c r="T590" s="33"/>
      <c r="U590" s="72">
        <f t="shared" si="93"/>
        <v>0</v>
      </c>
      <c r="V590" s="18" t="e">
        <f>IF(X590&lt;&gt;"Liquidação Cancelada",VLOOKUP(B590,'BASE DE DADOS OPS'!$B$4:$P$9650,10,FALSE),"Liquidação Cancelada")</f>
        <v>#N/A</v>
      </c>
      <c r="W590" s="35" t="e">
        <f t="shared" si="94"/>
        <v>#N/A</v>
      </c>
      <c r="X590" s="31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 t="shared" si="95"/>
        <v>#N/A</v>
      </c>
      <c r="AC590" s="3" t="e">
        <f t="shared" si="96"/>
        <v>#N/A</v>
      </c>
      <c r="AD590" s="62"/>
    </row>
    <row r="591" spans="1:30" ht="24.95" customHeight="1" x14ac:dyDescent="0.2">
      <c r="A591" s="55" t="str">
        <f t="shared" si="88"/>
        <v>||||||0</v>
      </c>
      <c r="B591" s="55" t="str">
        <f t="shared" si="89"/>
        <v>||||0</v>
      </c>
      <c r="C591" s="61" t="str">
        <f t="shared" si="90"/>
        <v>|0</v>
      </c>
      <c r="D591" s="31"/>
      <c r="E591" s="31"/>
      <c r="F591" s="75" t="str">
        <f t="shared" si="91"/>
        <v>/</v>
      </c>
      <c r="G591" s="31"/>
      <c r="H591" s="31"/>
      <c r="I591" s="75" t="str">
        <f t="shared" si="92"/>
        <v>.</v>
      </c>
      <c r="J591" s="31"/>
      <c r="K591" s="31"/>
      <c r="L591" s="31"/>
      <c r="M591" s="32"/>
      <c r="N591" s="31"/>
      <c r="O591" s="32"/>
      <c r="P591" s="18"/>
      <c r="Q591" s="31"/>
      <c r="R591" s="33"/>
      <c r="S591" s="33"/>
      <c r="T591" s="33"/>
      <c r="U591" s="72">
        <f t="shared" si="93"/>
        <v>0</v>
      </c>
      <c r="V591" s="18" t="e">
        <f>IF(X591&lt;&gt;"Liquidação Cancelada",VLOOKUP(B591,'BASE DE DADOS OPS'!$B$4:$P$9650,10,FALSE),"Liquidação Cancelada")</f>
        <v>#N/A</v>
      </c>
      <c r="W591" s="35" t="e">
        <f t="shared" si="94"/>
        <v>#N/A</v>
      </c>
      <c r="X591" s="31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 t="shared" si="95"/>
        <v>#N/A</v>
      </c>
      <c r="AC591" s="3" t="e">
        <f t="shared" si="96"/>
        <v>#N/A</v>
      </c>
      <c r="AD591" s="62"/>
    </row>
    <row r="592" spans="1:30" ht="24.95" customHeight="1" x14ac:dyDescent="0.2">
      <c r="A592" s="55" t="str">
        <f t="shared" si="88"/>
        <v>||||||0</v>
      </c>
      <c r="B592" s="55" t="str">
        <f t="shared" si="89"/>
        <v>||||0</v>
      </c>
      <c r="C592" s="61" t="str">
        <f t="shared" si="90"/>
        <v>|0</v>
      </c>
      <c r="D592" s="31"/>
      <c r="E592" s="31"/>
      <c r="F592" s="75" t="str">
        <f t="shared" si="91"/>
        <v>/</v>
      </c>
      <c r="G592" s="31"/>
      <c r="H592" s="31"/>
      <c r="I592" s="75" t="str">
        <f t="shared" si="92"/>
        <v>.</v>
      </c>
      <c r="J592" s="31"/>
      <c r="K592" s="31"/>
      <c r="L592" s="31"/>
      <c r="M592" s="32"/>
      <c r="N592" s="31"/>
      <c r="O592" s="32"/>
      <c r="P592" s="18"/>
      <c r="Q592" s="31"/>
      <c r="R592" s="33"/>
      <c r="S592" s="33"/>
      <c r="T592" s="33"/>
      <c r="U592" s="72">
        <f t="shared" si="93"/>
        <v>0</v>
      </c>
      <c r="V592" s="18" t="e">
        <f>IF(X592&lt;&gt;"Liquidação Cancelada",VLOOKUP(B592,'BASE DE DADOS OPS'!$B$4:$P$9650,10,FALSE),"Liquidação Cancelada")</f>
        <v>#N/A</v>
      </c>
      <c r="W592" s="35" t="e">
        <f t="shared" si="94"/>
        <v>#N/A</v>
      </c>
      <c r="X592" s="31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 t="shared" si="95"/>
        <v>#N/A</v>
      </c>
      <c r="AC592" s="3" t="e">
        <f t="shared" si="96"/>
        <v>#N/A</v>
      </c>
      <c r="AD592" s="62"/>
    </row>
    <row r="593" spans="1:30" ht="24.95" customHeight="1" x14ac:dyDescent="0.2">
      <c r="A593" s="55" t="str">
        <f t="shared" si="88"/>
        <v>||||||0</v>
      </c>
      <c r="B593" s="55" t="str">
        <f t="shared" si="89"/>
        <v>||||0</v>
      </c>
      <c r="C593" s="61" t="str">
        <f t="shared" si="90"/>
        <v>|0</v>
      </c>
      <c r="D593" s="31"/>
      <c r="E593" s="31"/>
      <c r="F593" s="75" t="str">
        <f t="shared" si="91"/>
        <v>/</v>
      </c>
      <c r="G593" s="31"/>
      <c r="H593" s="31"/>
      <c r="I593" s="75" t="str">
        <f t="shared" si="92"/>
        <v>.</v>
      </c>
      <c r="J593" s="31"/>
      <c r="K593" s="31"/>
      <c r="L593" s="31"/>
      <c r="M593" s="32"/>
      <c r="N593" s="31"/>
      <c r="O593" s="32"/>
      <c r="P593" s="18"/>
      <c r="Q593" s="31"/>
      <c r="R593" s="33"/>
      <c r="S593" s="33"/>
      <c r="T593" s="33"/>
      <c r="U593" s="72">
        <f t="shared" si="93"/>
        <v>0</v>
      </c>
      <c r="V593" s="18" t="e">
        <f>IF(X593&lt;&gt;"Liquidação Cancelada",VLOOKUP(B593,'BASE DE DADOS OPS'!$B$4:$P$9650,10,FALSE),"Liquidação Cancelada")</f>
        <v>#N/A</v>
      </c>
      <c r="W593" s="35" t="e">
        <f t="shared" si="94"/>
        <v>#N/A</v>
      </c>
      <c r="X593" s="31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 t="shared" si="95"/>
        <v>#N/A</v>
      </c>
      <c r="AC593" s="3" t="e">
        <f t="shared" si="96"/>
        <v>#N/A</v>
      </c>
      <c r="AD593" s="62"/>
    </row>
    <row r="594" spans="1:30" ht="24.95" customHeight="1" x14ac:dyDescent="0.2">
      <c r="A594" s="55" t="str">
        <f t="shared" si="88"/>
        <v>||||||0</v>
      </c>
      <c r="B594" s="55" t="str">
        <f t="shared" si="89"/>
        <v>||||0</v>
      </c>
      <c r="C594" s="61" t="str">
        <f t="shared" si="90"/>
        <v>|0</v>
      </c>
      <c r="D594" s="31"/>
      <c r="E594" s="31"/>
      <c r="F594" s="75" t="str">
        <f t="shared" si="91"/>
        <v>/</v>
      </c>
      <c r="G594" s="31"/>
      <c r="H594" s="31"/>
      <c r="I594" s="75" t="str">
        <f t="shared" si="92"/>
        <v>.</v>
      </c>
      <c r="J594" s="31"/>
      <c r="K594" s="31"/>
      <c r="L594" s="31"/>
      <c r="M594" s="32"/>
      <c r="N594" s="31"/>
      <c r="O594" s="32"/>
      <c r="P594" s="18"/>
      <c r="Q594" s="31"/>
      <c r="R594" s="33"/>
      <c r="S594" s="33"/>
      <c r="T594" s="33"/>
      <c r="U594" s="72">
        <f t="shared" si="93"/>
        <v>0</v>
      </c>
      <c r="V594" s="18" t="e">
        <f>IF(X594&lt;&gt;"Liquidação Cancelada",VLOOKUP(B594,'BASE DE DADOS OPS'!$B$4:$P$9650,10,FALSE),"Liquidação Cancelada")</f>
        <v>#N/A</v>
      </c>
      <c r="W594" s="35" t="e">
        <f t="shared" si="94"/>
        <v>#N/A</v>
      </c>
      <c r="X594" s="31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 t="shared" si="95"/>
        <v>#N/A</v>
      </c>
      <c r="AC594" s="3" t="e">
        <f t="shared" si="96"/>
        <v>#N/A</v>
      </c>
      <c r="AD594" s="62"/>
    </row>
    <row r="595" spans="1:30" ht="24.95" customHeight="1" x14ac:dyDescent="0.2">
      <c r="A595" s="55" t="str">
        <f t="shared" si="88"/>
        <v>||||||0</v>
      </c>
      <c r="B595" s="55" t="str">
        <f t="shared" si="89"/>
        <v>||||0</v>
      </c>
      <c r="C595" s="61" t="str">
        <f t="shared" si="90"/>
        <v>|0</v>
      </c>
      <c r="D595" s="31"/>
      <c r="E595" s="31"/>
      <c r="F595" s="75" t="str">
        <f t="shared" si="91"/>
        <v>/</v>
      </c>
      <c r="G595" s="31"/>
      <c r="H595" s="31"/>
      <c r="I595" s="75" t="str">
        <f t="shared" si="92"/>
        <v>.</v>
      </c>
      <c r="J595" s="31"/>
      <c r="K595" s="31"/>
      <c r="L595" s="31"/>
      <c r="M595" s="32"/>
      <c r="N595" s="31"/>
      <c r="O595" s="32"/>
      <c r="P595" s="18"/>
      <c r="Q595" s="31"/>
      <c r="R595" s="33"/>
      <c r="S595" s="33"/>
      <c r="T595" s="33"/>
      <c r="U595" s="72">
        <f t="shared" si="93"/>
        <v>0</v>
      </c>
      <c r="V595" s="18" t="e">
        <f>IF(X595&lt;&gt;"Liquidação Cancelada",VLOOKUP(B595,'BASE DE DADOS OPS'!$B$4:$P$9650,10,FALSE),"Liquidação Cancelada")</f>
        <v>#N/A</v>
      </c>
      <c r="W595" s="35" t="e">
        <f t="shared" si="94"/>
        <v>#N/A</v>
      </c>
      <c r="X595" s="31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 t="shared" si="95"/>
        <v>#N/A</v>
      </c>
      <c r="AC595" s="3" t="e">
        <f t="shared" si="96"/>
        <v>#N/A</v>
      </c>
      <c r="AD595" s="62"/>
    </row>
    <row r="596" spans="1:30" ht="24.95" customHeight="1" x14ac:dyDescent="0.2">
      <c r="A596" s="55" t="str">
        <f t="shared" si="88"/>
        <v>||||||0</v>
      </c>
      <c r="B596" s="55" t="str">
        <f t="shared" si="89"/>
        <v>||||0</v>
      </c>
      <c r="C596" s="61" t="str">
        <f t="shared" si="90"/>
        <v>|0</v>
      </c>
      <c r="D596" s="31"/>
      <c r="E596" s="31"/>
      <c r="F596" s="75" t="str">
        <f t="shared" si="91"/>
        <v>/</v>
      </c>
      <c r="G596" s="31"/>
      <c r="H596" s="31"/>
      <c r="I596" s="75" t="str">
        <f t="shared" si="92"/>
        <v>.</v>
      </c>
      <c r="J596" s="31"/>
      <c r="K596" s="31"/>
      <c r="L596" s="31"/>
      <c r="M596" s="32"/>
      <c r="N596" s="31"/>
      <c r="O596" s="32"/>
      <c r="P596" s="18"/>
      <c r="Q596" s="31"/>
      <c r="R596" s="33"/>
      <c r="S596" s="33"/>
      <c r="T596" s="33"/>
      <c r="U596" s="72">
        <f t="shared" si="93"/>
        <v>0</v>
      </c>
      <c r="V596" s="18" t="e">
        <f>IF(X596&lt;&gt;"Liquidação Cancelada",VLOOKUP(B596,'BASE DE DADOS OPS'!$B$4:$P$9650,10,FALSE),"Liquidação Cancelada")</f>
        <v>#N/A</v>
      </c>
      <c r="W596" s="35" t="e">
        <f t="shared" si="94"/>
        <v>#N/A</v>
      </c>
      <c r="X596" s="31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 t="shared" si="95"/>
        <v>#N/A</v>
      </c>
      <c r="AC596" s="3" t="e">
        <f t="shared" si="96"/>
        <v>#N/A</v>
      </c>
      <c r="AD596" s="62"/>
    </row>
    <row r="597" spans="1:30" ht="24.95" customHeight="1" x14ac:dyDescent="0.2">
      <c r="A597" s="55" t="str">
        <f t="shared" si="88"/>
        <v>||||||0</v>
      </c>
      <c r="B597" s="55" t="str">
        <f t="shared" si="89"/>
        <v>||||0</v>
      </c>
      <c r="C597" s="61" t="str">
        <f t="shared" si="90"/>
        <v>|0</v>
      </c>
      <c r="D597" s="31"/>
      <c r="E597" s="31"/>
      <c r="F597" s="75" t="str">
        <f t="shared" si="91"/>
        <v>/</v>
      </c>
      <c r="G597" s="31"/>
      <c r="H597" s="31"/>
      <c r="I597" s="75" t="str">
        <f t="shared" si="92"/>
        <v>.</v>
      </c>
      <c r="J597" s="31"/>
      <c r="K597" s="31"/>
      <c r="L597" s="31"/>
      <c r="M597" s="32"/>
      <c r="N597" s="31"/>
      <c r="O597" s="32"/>
      <c r="P597" s="18"/>
      <c r="Q597" s="31"/>
      <c r="R597" s="33"/>
      <c r="S597" s="33"/>
      <c r="T597" s="33"/>
      <c r="U597" s="72">
        <f t="shared" si="93"/>
        <v>0</v>
      </c>
      <c r="V597" s="18" t="e">
        <f>IF(X597&lt;&gt;"Liquidação Cancelada",VLOOKUP(B597,'BASE DE DADOS OPS'!$B$4:$P$9650,10,FALSE),"Liquidação Cancelada")</f>
        <v>#N/A</v>
      </c>
      <c r="W597" s="35" t="e">
        <f t="shared" si="94"/>
        <v>#N/A</v>
      </c>
      <c r="X597" s="31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 t="shared" si="95"/>
        <v>#N/A</v>
      </c>
      <c r="AC597" s="3" t="e">
        <f t="shared" si="96"/>
        <v>#N/A</v>
      </c>
      <c r="AD597" s="62"/>
    </row>
    <row r="598" spans="1:30" ht="24.95" customHeight="1" x14ac:dyDescent="0.2">
      <c r="A598" s="55" t="str">
        <f t="shared" si="88"/>
        <v>||||||0</v>
      </c>
      <c r="B598" s="55" t="str">
        <f t="shared" si="89"/>
        <v>||||0</v>
      </c>
      <c r="C598" s="61" t="str">
        <f t="shared" si="90"/>
        <v>|0</v>
      </c>
      <c r="D598" s="31"/>
      <c r="E598" s="31"/>
      <c r="F598" s="75" t="str">
        <f t="shared" si="91"/>
        <v>/</v>
      </c>
      <c r="G598" s="31"/>
      <c r="H598" s="31"/>
      <c r="I598" s="75" t="str">
        <f t="shared" si="92"/>
        <v>.</v>
      </c>
      <c r="J598" s="31"/>
      <c r="K598" s="31"/>
      <c r="L598" s="31"/>
      <c r="M598" s="32"/>
      <c r="N598" s="31"/>
      <c r="O598" s="32"/>
      <c r="P598" s="18"/>
      <c r="Q598" s="31"/>
      <c r="R598" s="33"/>
      <c r="S598" s="33"/>
      <c r="T598" s="33"/>
      <c r="U598" s="72">
        <f t="shared" si="93"/>
        <v>0</v>
      </c>
      <c r="V598" s="18" t="e">
        <f>IF(X598&lt;&gt;"Liquidação Cancelada",VLOOKUP(B598,'BASE DE DADOS OPS'!$B$4:$P$9650,10,FALSE),"Liquidação Cancelada")</f>
        <v>#N/A</v>
      </c>
      <c r="W598" s="35" t="e">
        <f t="shared" si="94"/>
        <v>#N/A</v>
      </c>
      <c r="X598" s="31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 t="shared" si="95"/>
        <v>#N/A</v>
      </c>
      <c r="AC598" s="3" t="e">
        <f t="shared" si="96"/>
        <v>#N/A</v>
      </c>
      <c r="AD598" s="62"/>
    </row>
    <row r="599" spans="1:30" ht="24.95" customHeight="1" x14ac:dyDescent="0.2">
      <c r="A599" s="55" t="str">
        <f t="shared" si="88"/>
        <v>||||||0</v>
      </c>
      <c r="B599" s="55" t="str">
        <f t="shared" si="89"/>
        <v>||||0</v>
      </c>
      <c r="C599" s="61" t="str">
        <f t="shared" si="90"/>
        <v>|0</v>
      </c>
      <c r="D599" s="31"/>
      <c r="E599" s="31"/>
      <c r="F599" s="75" t="str">
        <f t="shared" si="91"/>
        <v>/</v>
      </c>
      <c r="G599" s="31"/>
      <c r="H599" s="31"/>
      <c r="I599" s="75" t="str">
        <f t="shared" si="92"/>
        <v>.</v>
      </c>
      <c r="J599" s="31"/>
      <c r="K599" s="31"/>
      <c r="L599" s="31"/>
      <c r="M599" s="32"/>
      <c r="N599" s="31"/>
      <c r="O599" s="32"/>
      <c r="P599" s="18"/>
      <c r="Q599" s="31"/>
      <c r="R599" s="33"/>
      <c r="S599" s="33"/>
      <c r="T599" s="33"/>
      <c r="U599" s="72">
        <f t="shared" si="93"/>
        <v>0</v>
      </c>
      <c r="V599" s="18" t="e">
        <f>IF(X599&lt;&gt;"Liquidação Cancelada",VLOOKUP(B599,'BASE DE DADOS OPS'!$B$4:$P$9650,10,FALSE),"Liquidação Cancelada")</f>
        <v>#N/A</v>
      </c>
      <c r="W599" s="35" t="e">
        <f t="shared" si="94"/>
        <v>#N/A</v>
      </c>
      <c r="X599" s="31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 t="shared" si="95"/>
        <v>#N/A</v>
      </c>
      <c r="AC599" s="3" t="e">
        <f t="shared" si="96"/>
        <v>#N/A</v>
      </c>
      <c r="AD599" s="62"/>
    </row>
    <row r="600" spans="1:30" ht="24.95" customHeight="1" x14ac:dyDescent="0.2">
      <c r="A600" s="55" t="str">
        <f t="shared" si="88"/>
        <v>||||||0</v>
      </c>
      <c r="B600" s="55" t="str">
        <f t="shared" si="89"/>
        <v>||||0</v>
      </c>
      <c r="C600" s="61" t="str">
        <f t="shared" si="90"/>
        <v>|0</v>
      </c>
      <c r="D600" s="31"/>
      <c r="E600" s="31"/>
      <c r="F600" s="75" t="str">
        <f t="shared" si="91"/>
        <v>/</v>
      </c>
      <c r="G600" s="31"/>
      <c r="H600" s="31"/>
      <c r="I600" s="75" t="str">
        <f t="shared" si="92"/>
        <v>.</v>
      </c>
      <c r="J600" s="31"/>
      <c r="K600" s="31"/>
      <c r="L600" s="31"/>
      <c r="M600" s="32"/>
      <c r="N600" s="31"/>
      <c r="O600" s="32"/>
      <c r="P600" s="18"/>
      <c r="Q600" s="31"/>
      <c r="R600" s="33"/>
      <c r="S600" s="33"/>
      <c r="T600" s="33"/>
      <c r="U600" s="72">
        <f t="shared" si="93"/>
        <v>0</v>
      </c>
      <c r="V600" s="18" t="e">
        <f>IF(X600&lt;&gt;"Liquidação Cancelada",VLOOKUP(B600,'BASE DE DADOS OPS'!$B$4:$P$9650,10,FALSE),"Liquidação Cancelada")</f>
        <v>#N/A</v>
      </c>
      <c r="W600" s="35" t="e">
        <f t="shared" si="94"/>
        <v>#N/A</v>
      </c>
      <c r="X600" s="31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 t="shared" si="95"/>
        <v>#N/A</v>
      </c>
      <c r="AC600" s="3" t="e">
        <f t="shared" si="96"/>
        <v>#N/A</v>
      </c>
      <c r="AD600" s="62"/>
    </row>
    <row r="601" spans="1:30" ht="24.95" customHeight="1" x14ac:dyDescent="0.2">
      <c r="A601" s="55" t="str">
        <f t="shared" si="88"/>
        <v>||||||0</v>
      </c>
      <c r="B601" s="55" t="str">
        <f t="shared" si="89"/>
        <v>||||0</v>
      </c>
      <c r="C601" s="61" t="str">
        <f t="shared" si="90"/>
        <v>|0</v>
      </c>
      <c r="D601" s="31"/>
      <c r="E601" s="31"/>
      <c r="F601" s="75" t="str">
        <f t="shared" si="91"/>
        <v>/</v>
      </c>
      <c r="G601" s="31"/>
      <c r="H601" s="31"/>
      <c r="I601" s="75" t="str">
        <f t="shared" si="92"/>
        <v>.</v>
      </c>
      <c r="J601" s="31"/>
      <c r="K601" s="31"/>
      <c r="L601" s="31"/>
      <c r="M601" s="32"/>
      <c r="N601" s="31"/>
      <c r="O601" s="32"/>
      <c r="P601" s="18"/>
      <c r="Q601" s="31"/>
      <c r="R601" s="33"/>
      <c r="S601" s="33"/>
      <c r="T601" s="33"/>
      <c r="U601" s="72">
        <f t="shared" si="93"/>
        <v>0</v>
      </c>
      <c r="V601" s="18" t="e">
        <f>IF(X601&lt;&gt;"Liquidação Cancelada",VLOOKUP(B601,'BASE DE DADOS OPS'!$B$4:$P$9650,10,FALSE),"Liquidação Cancelada")</f>
        <v>#N/A</v>
      </c>
      <c r="W601" s="35" t="e">
        <f t="shared" si="94"/>
        <v>#N/A</v>
      </c>
      <c r="X601" s="31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 t="shared" si="95"/>
        <v>#N/A</v>
      </c>
      <c r="AC601" s="3" t="e">
        <f t="shared" si="96"/>
        <v>#N/A</v>
      </c>
      <c r="AD601" s="62"/>
    </row>
    <row r="602" spans="1:30" ht="24.95" customHeight="1" x14ac:dyDescent="0.2">
      <c r="A602" s="55" t="str">
        <f t="shared" si="88"/>
        <v>||||||0</v>
      </c>
      <c r="B602" s="55" t="str">
        <f t="shared" si="89"/>
        <v>||||0</v>
      </c>
      <c r="C602" s="61" t="str">
        <f t="shared" si="90"/>
        <v>|0</v>
      </c>
      <c r="D602" s="31"/>
      <c r="E602" s="31"/>
      <c r="F602" s="75" t="str">
        <f t="shared" si="91"/>
        <v>/</v>
      </c>
      <c r="G602" s="31"/>
      <c r="H602" s="31"/>
      <c r="I602" s="75" t="str">
        <f t="shared" si="92"/>
        <v>.</v>
      </c>
      <c r="J602" s="31"/>
      <c r="K602" s="31"/>
      <c r="L602" s="31"/>
      <c r="M602" s="32"/>
      <c r="N602" s="31"/>
      <c r="O602" s="32"/>
      <c r="P602" s="18"/>
      <c r="Q602" s="31"/>
      <c r="R602" s="33"/>
      <c r="S602" s="33"/>
      <c r="T602" s="33"/>
      <c r="U602" s="72">
        <f t="shared" si="93"/>
        <v>0</v>
      </c>
      <c r="V602" s="18" t="e">
        <f>IF(X602&lt;&gt;"Liquidação Cancelada",VLOOKUP(B602,'BASE DE DADOS OPS'!$B$4:$P$9650,10,FALSE),"Liquidação Cancelada")</f>
        <v>#N/A</v>
      </c>
      <c r="W602" s="35" t="e">
        <f t="shared" si="94"/>
        <v>#N/A</v>
      </c>
      <c r="X602" s="31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 t="shared" si="95"/>
        <v>#N/A</v>
      </c>
      <c r="AC602" s="3" t="e">
        <f t="shared" si="96"/>
        <v>#N/A</v>
      </c>
      <c r="AD602" s="62"/>
    </row>
    <row r="603" spans="1:30" ht="24.95" customHeight="1" x14ac:dyDescent="0.2">
      <c r="A603" s="55" t="str">
        <f t="shared" si="88"/>
        <v>||||||0</v>
      </c>
      <c r="B603" s="55" t="str">
        <f t="shared" si="89"/>
        <v>||||0</v>
      </c>
      <c r="C603" s="61" t="str">
        <f t="shared" si="90"/>
        <v>|0</v>
      </c>
      <c r="D603" s="31"/>
      <c r="E603" s="31"/>
      <c r="F603" s="75" t="str">
        <f t="shared" si="91"/>
        <v>/</v>
      </c>
      <c r="G603" s="31"/>
      <c r="H603" s="31"/>
      <c r="I603" s="75" t="str">
        <f t="shared" si="92"/>
        <v>.</v>
      </c>
      <c r="J603" s="31"/>
      <c r="K603" s="31"/>
      <c r="L603" s="31"/>
      <c r="M603" s="32"/>
      <c r="N603" s="31"/>
      <c r="O603" s="32"/>
      <c r="P603" s="18"/>
      <c r="Q603" s="31"/>
      <c r="R603" s="33"/>
      <c r="S603" s="33"/>
      <c r="T603" s="33"/>
      <c r="U603" s="72">
        <f t="shared" si="93"/>
        <v>0</v>
      </c>
      <c r="V603" s="18" t="e">
        <f>IF(X603&lt;&gt;"Liquidação Cancelada",VLOOKUP(B603,'BASE DE DADOS OPS'!$B$4:$P$9650,10,FALSE),"Liquidação Cancelada")</f>
        <v>#N/A</v>
      </c>
      <c r="W603" s="35" t="e">
        <f t="shared" si="94"/>
        <v>#N/A</v>
      </c>
      <c r="X603" s="31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 t="shared" si="95"/>
        <v>#N/A</v>
      </c>
      <c r="AC603" s="3" t="e">
        <f t="shared" si="96"/>
        <v>#N/A</v>
      </c>
      <c r="AD603" s="62"/>
    </row>
    <row r="604" spans="1:30" ht="24.95" customHeight="1" x14ac:dyDescent="0.2">
      <c r="A604" s="55" t="str">
        <f t="shared" si="88"/>
        <v>||||||0</v>
      </c>
      <c r="B604" s="55" t="str">
        <f t="shared" si="89"/>
        <v>||||0</v>
      </c>
      <c r="C604" s="61" t="str">
        <f t="shared" si="90"/>
        <v>|0</v>
      </c>
      <c r="D604" s="31"/>
      <c r="E604" s="31"/>
      <c r="F604" s="75" t="str">
        <f t="shared" si="91"/>
        <v>/</v>
      </c>
      <c r="G604" s="31"/>
      <c r="H604" s="31"/>
      <c r="I604" s="75" t="str">
        <f t="shared" si="92"/>
        <v>.</v>
      </c>
      <c r="J604" s="31"/>
      <c r="K604" s="31"/>
      <c r="L604" s="31"/>
      <c r="M604" s="32"/>
      <c r="N604" s="31"/>
      <c r="O604" s="32"/>
      <c r="P604" s="18"/>
      <c r="Q604" s="31"/>
      <c r="R604" s="33"/>
      <c r="S604" s="33"/>
      <c r="T604" s="33"/>
      <c r="U604" s="72">
        <f t="shared" si="93"/>
        <v>0</v>
      </c>
      <c r="V604" s="18" t="e">
        <f>IF(X604&lt;&gt;"Liquidação Cancelada",VLOOKUP(B604,'BASE DE DADOS OPS'!$B$4:$P$9650,10,FALSE),"Liquidação Cancelada")</f>
        <v>#N/A</v>
      </c>
      <c r="W604" s="35" t="e">
        <f t="shared" si="94"/>
        <v>#N/A</v>
      </c>
      <c r="X604" s="31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 t="shared" si="95"/>
        <v>#N/A</v>
      </c>
      <c r="AC604" s="3" t="e">
        <f t="shared" si="96"/>
        <v>#N/A</v>
      </c>
      <c r="AD604" s="62"/>
    </row>
    <row r="605" spans="1:30" ht="24.95" customHeight="1" x14ac:dyDescent="0.2">
      <c r="A605" s="55" t="str">
        <f t="shared" si="88"/>
        <v>||||||0</v>
      </c>
      <c r="B605" s="55" t="str">
        <f t="shared" si="89"/>
        <v>||||0</v>
      </c>
      <c r="C605" s="61" t="str">
        <f t="shared" si="90"/>
        <v>|0</v>
      </c>
      <c r="D605" s="31"/>
      <c r="E605" s="31"/>
      <c r="F605" s="75" t="str">
        <f t="shared" si="91"/>
        <v>/</v>
      </c>
      <c r="G605" s="31"/>
      <c r="H605" s="31"/>
      <c r="I605" s="75" t="str">
        <f t="shared" si="92"/>
        <v>.</v>
      </c>
      <c r="J605" s="31"/>
      <c r="K605" s="31"/>
      <c r="L605" s="31"/>
      <c r="M605" s="32"/>
      <c r="N605" s="31"/>
      <c r="O605" s="32"/>
      <c r="P605" s="18"/>
      <c r="Q605" s="31"/>
      <c r="R605" s="33"/>
      <c r="S605" s="33"/>
      <c r="T605" s="33"/>
      <c r="U605" s="72">
        <f t="shared" si="93"/>
        <v>0</v>
      </c>
      <c r="V605" s="18" t="e">
        <f>IF(X605&lt;&gt;"Liquidação Cancelada",VLOOKUP(B605,'BASE DE DADOS OPS'!$B$4:$P$9650,10,FALSE),"Liquidação Cancelada")</f>
        <v>#N/A</v>
      </c>
      <c r="W605" s="35" t="e">
        <f t="shared" si="94"/>
        <v>#N/A</v>
      </c>
      <c r="X605" s="31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 t="shared" si="95"/>
        <v>#N/A</v>
      </c>
      <c r="AC605" s="3" t="e">
        <f t="shared" si="96"/>
        <v>#N/A</v>
      </c>
      <c r="AD605" s="62"/>
    </row>
    <row r="606" spans="1:30" ht="24.95" customHeight="1" x14ac:dyDescent="0.2">
      <c r="A606" s="55" t="str">
        <f t="shared" si="88"/>
        <v>||||||0</v>
      </c>
      <c r="B606" s="55" t="str">
        <f t="shared" si="89"/>
        <v>||||0</v>
      </c>
      <c r="C606" s="61" t="str">
        <f t="shared" si="90"/>
        <v>|0</v>
      </c>
      <c r="D606" s="31"/>
      <c r="E606" s="31"/>
      <c r="F606" s="75" t="str">
        <f t="shared" si="91"/>
        <v>/</v>
      </c>
      <c r="G606" s="31"/>
      <c r="H606" s="31"/>
      <c r="I606" s="75" t="str">
        <f t="shared" si="92"/>
        <v>.</v>
      </c>
      <c r="J606" s="31"/>
      <c r="K606" s="31"/>
      <c r="L606" s="31"/>
      <c r="M606" s="32"/>
      <c r="N606" s="31"/>
      <c r="O606" s="32"/>
      <c r="P606" s="18"/>
      <c r="Q606" s="31"/>
      <c r="R606" s="33"/>
      <c r="S606" s="33"/>
      <c r="T606" s="33"/>
      <c r="U606" s="72">
        <f t="shared" si="93"/>
        <v>0</v>
      </c>
      <c r="V606" s="18" t="e">
        <f>IF(X606&lt;&gt;"Liquidação Cancelada",VLOOKUP(B606,'BASE DE DADOS OPS'!$B$4:$P$9650,10,FALSE),"Liquidação Cancelada")</f>
        <v>#N/A</v>
      </c>
      <c r="W606" s="35" t="e">
        <f t="shared" si="94"/>
        <v>#N/A</v>
      </c>
      <c r="X606" s="31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 t="shared" si="95"/>
        <v>#N/A</v>
      </c>
      <c r="AC606" s="3" t="e">
        <f t="shared" si="96"/>
        <v>#N/A</v>
      </c>
      <c r="AD606" s="62"/>
    </row>
    <row r="607" spans="1:30" ht="24.95" customHeight="1" x14ac:dyDescent="0.2">
      <c r="A607" s="55" t="str">
        <f t="shared" si="88"/>
        <v>||||||0</v>
      </c>
      <c r="B607" s="55" t="str">
        <f t="shared" si="89"/>
        <v>||||0</v>
      </c>
      <c r="C607" s="61" t="str">
        <f t="shared" si="90"/>
        <v>|0</v>
      </c>
      <c r="D607" s="31"/>
      <c r="E607" s="31"/>
      <c r="F607" s="75" t="str">
        <f t="shared" si="91"/>
        <v>/</v>
      </c>
      <c r="G607" s="31"/>
      <c r="H607" s="31"/>
      <c r="I607" s="75" t="str">
        <f t="shared" si="92"/>
        <v>.</v>
      </c>
      <c r="J607" s="31"/>
      <c r="K607" s="31"/>
      <c r="L607" s="31"/>
      <c r="M607" s="32"/>
      <c r="N607" s="31"/>
      <c r="O607" s="32"/>
      <c r="P607" s="18"/>
      <c r="Q607" s="31"/>
      <c r="R607" s="33"/>
      <c r="S607" s="33"/>
      <c r="T607" s="33"/>
      <c r="U607" s="72">
        <f t="shared" si="93"/>
        <v>0</v>
      </c>
      <c r="V607" s="18" t="e">
        <f>IF(X607&lt;&gt;"Liquidação Cancelada",VLOOKUP(B607,'BASE DE DADOS OPS'!$B$4:$P$9650,10,FALSE),"Liquidação Cancelada")</f>
        <v>#N/A</v>
      </c>
      <c r="W607" s="35" t="e">
        <f t="shared" si="94"/>
        <v>#N/A</v>
      </c>
      <c r="X607" s="31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 t="shared" si="95"/>
        <v>#N/A</v>
      </c>
      <c r="AC607" s="3" t="e">
        <f t="shared" si="96"/>
        <v>#N/A</v>
      </c>
      <c r="AD607" s="62"/>
    </row>
    <row r="608" spans="1:30" ht="24.95" customHeight="1" x14ac:dyDescent="0.2">
      <c r="A608" s="55" t="str">
        <f t="shared" si="88"/>
        <v>||||||0</v>
      </c>
      <c r="B608" s="55" t="str">
        <f t="shared" si="89"/>
        <v>||||0</v>
      </c>
      <c r="C608" s="61" t="str">
        <f t="shared" si="90"/>
        <v>|0</v>
      </c>
      <c r="D608" s="31"/>
      <c r="E608" s="31"/>
      <c r="F608" s="75" t="str">
        <f t="shared" si="91"/>
        <v>/</v>
      </c>
      <c r="G608" s="31"/>
      <c r="H608" s="31"/>
      <c r="I608" s="75" t="str">
        <f t="shared" si="92"/>
        <v>.</v>
      </c>
      <c r="J608" s="31"/>
      <c r="K608" s="31"/>
      <c r="L608" s="31"/>
      <c r="M608" s="32"/>
      <c r="N608" s="31"/>
      <c r="O608" s="32"/>
      <c r="P608" s="18"/>
      <c r="Q608" s="31"/>
      <c r="R608" s="33"/>
      <c r="S608" s="33"/>
      <c r="T608" s="33"/>
      <c r="U608" s="72">
        <f t="shared" si="93"/>
        <v>0</v>
      </c>
      <c r="V608" s="18" t="e">
        <f>IF(X608&lt;&gt;"Liquidação Cancelada",VLOOKUP(B608,'BASE DE DADOS OPS'!$B$4:$P$9650,10,FALSE),"Liquidação Cancelada")</f>
        <v>#N/A</v>
      </c>
      <c r="W608" s="35" t="e">
        <f t="shared" si="94"/>
        <v>#N/A</v>
      </c>
      <c r="X608" s="31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 t="shared" si="95"/>
        <v>#N/A</v>
      </c>
      <c r="AC608" s="3" t="e">
        <f t="shared" si="96"/>
        <v>#N/A</v>
      </c>
      <c r="AD608" s="62"/>
    </row>
    <row r="609" spans="1:30" ht="24.95" customHeight="1" x14ac:dyDescent="0.2">
      <c r="A609" s="55" t="str">
        <f t="shared" si="88"/>
        <v>||||||0</v>
      </c>
      <c r="B609" s="55" t="str">
        <f t="shared" si="89"/>
        <v>||||0</v>
      </c>
      <c r="C609" s="61" t="str">
        <f t="shared" si="90"/>
        <v>|0</v>
      </c>
      <c r="D609" s="31"/>
      <c r="E609" s="31"/>
      <c r="F609" s="75" t="str">
        <f t="shared" si="91"/>
        <v>/</v>
      </c>
      <c r="G609" s="31"/>
      <c r="H609" s="31"/>
      <c r="I609" s="75" t="str">
        <f t="shared" si="92"/>
        <v>.</v>
      </c>
      <c r="J609" s="31"/>
      <c r="K609" s="31"/>
      <c r="L609" s="31"/>
      <c r="M609" s="32"/>
      <c r="N609" s="31"/>
      <c r="O609" s="32"/>
      <c r="P609" s="18"/>
      <c r="Q609" s="31"/>
      <c r="R609" s="33"/>
      <c r="S609" s="33"/>
      <c r="T609" s="33"/>
      <c r="U609" s="72">
        <f t="shared" si="93"/>
        <v>0</v>
      </c>
      <c r="V609" s="18" t="e">
        <f>IF(X609&lt;&gt;"Liquidação Cancelada",VLOOKUP(B609,'BASE DE DADOS OPS'!$B$4:$P$9650,10,FALSE),"Liquidação Cancelada")</f>
        <v>#N/A</v>
      </c>
      <c r="W609" s="35" t="e">
        <f t="shared" si="94"/>
        <v>#N/A</v>
      </c>
      <c r="X609" s="31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 t="shared" si="95"/>
        <v>#N/A</v>
      </c>
      <c r="AC609" s="3" t="e">
        <f t="shared" si="96"/>
        <v>#N/A</v>
      </c>
      <c r="AD609" s="62"/>
    </row>
    <row r="610" spans="1:30" ht="24.95" customHeight="1" x14ac:dyDescent="0.2">
      <c r="A610" s="55" t="str">
        <f t="shared" si="88"/>
        <v>||||||0</v>
      </c>
      <c r="B610" s="55" t="str">
        <f t="shared" si="89"/>
        <v>||||0</v>
      </c>
      <c r="C610" s="61" t="str">
        <f t="shared" si="90"/>
        <v>|0</v>
      </c>
      <c r="D610" s="31"/>
      <c r="E610" s="31"/>
      <c r="F610" s="75" t="str">
        <f t="shared" si="91"/>
        <v>/</v>
      </c>
      <c r="G610" s="31"/>
      <c r="H610" s="31"/>
      <c r="I610" s="75" t="str">
        <f t="shared" si="92"/>
        <v>.</v>
      </c>
      <c r="J610" s="31"/>
      <c r="K610" s="31"/>
      <c r="L610" s="31"/>
      <c r="M610" s="32"/>
      <c r="N610" s="31"/>
      <c r="O610" s="32"/>
      <c r="P610" s="18"/>
      <c r="Q610" s="31"/>
      <c r="R610" s="33"/>
      <c r="S610" s="33"/>
      <c r="T610" s="33"/>
      <c r="U610" s="72">
        <f t="shared" si="93"/>
        <v>0</v>
      </c>
      <c r="V610" s="18" t="e">
        <f>IF(X610&lt;&gt;"Liquidação Cancelada",VLOOKUP(B610,'BASE DE DADOS OPS'!$B$4:$P$9650,10,FALSE),"Liquidação Cancelada")</f>
        <v>#N/A</v>
      </c>
      <c r="W610" s="35" t="e">
        <f t="shared" si="94"/>
        <v>#N/A</v>
      </c>
      <c r="X610" s="31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 t="shared" si="95"/>
        <v>#N/A</v>
      </c>
      <c r="AC610" s="3" t="e">
        <f t="shared" si="96"/>
        <v>#N/A</v>
      </c>
      <c r="AD610" s="62"/>
    </row>
    <row r="611" spans="1:30" ht="24.95" customHeight="1" x14ac:dyDescent="0.2">
      <c r="A611" s="55" t="str">
        <f t="shared" si="88"/>
        <v>||||||0</v>
      </c>
      <c r="B611" s="55" t="str">
        <f t="shared" si="89"/>
        <v>||||0</v>
      </c>
      <c r="C611" s="61" t="str">
        <f t="shared" si="90"/>
        <v>|0</v>
      </c>
      <c r="D611" s="31"/>
      <c r="E611" s="31"/>
      <c r="F611" s="75" t="str">
        <f t="shared" si="91"/>
        <v>/</v>
      </c>
      <c r="G611" s="31"/>
      <c r="H611" s="31"/>
      <c r="I611" s="75" t="str">
        <f t="shared" si="92"/>
        <v>.</v>
      </c>
      <c r="J611" s="31"/>
      <c r="K611" s="31"/>
      <c r="L611" s="31"/>
      <c r="M611" s="32"/>
      <c r="N611" s="31"/>
      <c r="O611" s="32"/>
      <c r="P611" s="18"/>
      <c r="Q611" s="31"/>
      <c r="R611" s="33"/>
      <c r="S611" s="33"/>
      <c r="T611" s="33"/>
      <c r="U611" s="72">
        <f t="shared" si="93"/>
        <v>0</v>
      </c>
      <c r="V611" s="18" t="e">
        <f>IF(X611&lt;&gt;"Liquidação Cancelada",VLOOKUP(B611,'BASE DE DADOS OPS'!$B$4:$P$9650,10,FALSE),"Liquidação Cancelada")</f>
        <v>#N/A</v>
      </c>
      <c r="W611" s="35" t="e">
        <f t="shared" si="94"/>
        <v>#N/A</v>
      </c>
      <c r="X611" s="31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 t="shared" si="95"/>
        <v>#N/A</v>
      </c>
      <c r="AC611" s="3" t="e">
        <f t="shared" si="96"/>
        <v>#N/A</v>
      </c>
      <c r="AD611" s="62"/>
    </row>
    <row r="612" spans="1:30" ht="24.95" customHeight="1" x14ac:dyDescent="0.2">
      <c r="A612" s="55" t="str">
        <f t="shared" si="88"/>
        <v>||||||0</v>
      </c>
      <c r="B612" s="55" t="str">
        <f t="shared" si="89"/>
        <v>||||0</v>
      </c>
      <c r="C612" s="61" t="str">
        <f t="shared" si="90"/>
        <v>|0</v>
      </c>
      <c r="D612" s="31"/>
      <c r="E612" s="31"/>
      <c r="F612" s="75" t="str">
        <f t="shared" si="91"/>
        <v>/</v>
      </c>
      <c r="G612" s="31"/>
      <c r="H612" s="31"/>
      <c r="I612" s="75" t="str">
        <f t="shared" si="92"/>
        <v>.</v>
      </c>
      <c r="J612" s="31"/>
      <c r="K612" s="31"/>
      <c r="L612" s="31"/>
      <c r="M612" s="32"/>
      <c r="N612" s="31"/>
      <c r="O612" s="32"/>
      <c r="P612" s="18"/>
      <c r="Q612" s="31"/>
      <c r="R612" s="33"/>
      <c r="S612" s="33"/>
      <c r="T612" s="33"/>
      <c r="U612" s="72">
        <f t="shared" si="93"/>
        <v>0</v>
      </c>
      <c r="V612" s="18" t="e">
        <f>IF(X612&lt;&gt;"Liquidação Cancelada",VLOOKUP(B612,'BASE DE DADOS OPS'!$B$4:$P$9650,10,FALSE),"Liquidação Cancelada")</f>
        <v>#N/A</v>
      </c>
      <c r="W612" s="35" t="e">
        <f t="shared" si="94"/>
        <v>#N/A</v>
      </c>
      <c r="X612" s="31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 t="shared" si="95"/>
        <v>#N/A</v>
      </c>
      <c r="AC612" s="3" t="e">
        <f t="shared" si="96"/>
        <v>#N/A</v>
      </c>
      <c r="AD612" s="62"/>
    </row>
    <row r="613" spans="1:30" ht="24.95" customHeight="1" x14ac:dyDescent="0.2">
      <c r="A613" s="55" t="str">
        <f t="shared" si="88"/>
        <v>||||||0</v>
      </c>
      <c r="B613" s="55" t="str">
        <f t="shared" si="89"/>
        <v>||||0</v>
      </c>
      <c r="C613" s="61" t="str">
        <f t="shared" si="90"/>
        <v>|0</v>
      </c>
      <c r="D613" s="31"/>
      <c r="E613" s="31"/>
      <c r="F613" s="75" t="str">
        <f t="shared" si="91"/>
        <v>/</v>
      </c>
      <c r="G613" s="31"/>
      <c r="H613" s="31"/>
      <c r="I613" s="75" t="str">
        <f t="shared" si="92"/>
        <v>.</v>
      </c>
      <c r="J613" s="31"/>
      <c r="K613" s="31"/>
      <c r="L613" s="31"/>
      <c r="M613" s="32"/>
      <c r="N613" s="31"/>
      <c r="O613" s="32"/>
      <c r="P613" s="18"/>
      <c r="Q613" s="31"/>
      <c r="R613" s="33"/>
      <c r="S613" s="33"/>
      <c r="T613" s="33"/>
      <c r="U613" s="72">
        <f t="shared" si="93"/>
        <v>0</v>
      </c>
      <c r="V613" s="18" t="e">
        <f>IF(X613&lt;&gt;"Liquidação Cancelada",VLOOKUP(B613,'BASE DE DADOS OPS'!$B$4:$P$9650,10,FALSE),"Liquidação Cancelada")</f>
        <v>#N/A</v>
      </c>
      <c r="W613" s="35" t="e">
        <f t="shared" si="94"/>
        <v>#N/A</v>
      </c>
      <c r="X613" s="31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 t="shared" si="95"/>
        <v>#N/A</v>
      </c>
      <c r="AC613" s="3" t="e">
        <f t="shared" si="96"/>
        <v>#N/A</v>
      </c>
      <c r="AD613" s="62"/>
    </row>
    <row r="614" spans="1:30" ht="24.95" customHeight="1" x14ac:dyDescent="0.2">
      <c r="A614" s="55" t="str">
        <f t="shared" si="88"/>
        <v>||||||0</v>
      </c>
      <c r="B614" s="55" t="str">
        <f t="shared" si="89"/>
        <v>||||0</v>
      </c>
      <c r="C614" s="61" t="str">
        <f t="shared" si="90"/>
        <v>|0</v>
      </c>
      <c r="D614" s="31"/>
      <c r="E614" s="31"/>
      <c r="F614" s="75" t="str">
        <f t="shared" si="91"/>
        <v>/</v>
      </c>
      <c r="G614" s="31"/>
      <c r="H614" s="31"/>
      <c r="I614" s="75" t="str">
        <f t="shared" si="92"/>
        <v>.</v>
      </c>
      <c r="J614" s="31"/>
      <c r="K614" s="31"/>
      <c r="L614" s="31"/>
      <c r="M614" s="32"/>
      <c r="N614" s="31"/>
      <c r="O614" s="32"/>
      <c r="P614" s="18"/>
      <c r="Q614" s="31"/>
      <c r="R614" s="33"/>
      <c r="S614" s="33"/>
      <c r="T614" s="33"/>
      <c r="U614" s="72">
        <f t="shared" si="93"/>
        <v>0</v>
      </c>
      <c r="V614" s="18" t="e">
        <f>IF(X614&lt;&gt;"Liquidação Cancelada",VLOOKUP(B614,'BASE DE DADOS OPS'!$B$4:$P$9650,10,FALSE),"Liquidação Cancelada")</f>
        <v>#N/A</v>
      </c>
      <c r="W614" s="35" t="e">
        <f t="shared" si="94"/>
        <v>#N/A</v>
      </c>
      <c r="X614" s="31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 t="shared" si="95"/>
        <v>#N/A</v>
      </c>
      <c r="AC614" s="3" t="e">
        <f t="shared" si="96"/>
        <v>#N/A</v>
      </c>
      <c r="AD614" s="62"/>
    </row>
    <row r="615" spans="1:30" ht="24.95" customHeight="1" x14ac:dyDescent="0.2">
      <c r="A615" s="55" t="str">
        <f t="shared" si="88"/>
        <v>||||||0</v>
      </c>
      <c r="B615" s="55" t="str">
        <f t="shared" si="89"/>
        <v>||||0</v>
      </c>
      <c r="C615" s="61" t="str">
        <f t="shared" si="90"/>
        <v>|0</v>
      </c>
      <c r="D615" s="31"/>
      <c r="E615" s="31"/>
      <c r="F615" s="75" t="str">
        <f t="shared" si="91"/>
        <v>/</v>
      </c>
      <c r="G615" s="31"/>
      <c r="H615" s="31"/>
      <c r="I615" s="75" t="str">
        <f t="shared" si="92"/>
        <v>.</v>
      </c>
      <c r="J615" s="31"/>
      <c r="K615" s="31"/>
      <c r="L615" s="31"/>
      <c r="M615" s="32"/>
      <c r="N615" s="31"/>
      <c r="O615" s="32"/>
      <c r="P615" s="18"/>
      <c r="Q615" s="31"/>
      <c r="R615" s="33"/>
      <c r="S615" s="33"/>
      <c r="T615" s="33"/>
      <c r="U615" s="72">
        <f t="shared" si="93"/>
        <v>0</v>
      </c>
      <c r="V615" s="18" t="e">
        <f>IF(X615&lt;&gt;"Liquidação Cancelada",VLOOKUP(B615,'BASE DE DADOS OPS'!$B$4:$P$9650,10,FALSE),"Liquidação Cancelada")</f>
        <v>#N/A</v>
      </c>
      <c r="W615" s="35" t="e">
        <f t="shared" si="94"/>
        <v>#N/A</v>
      </c>
      <c r="X615" s="31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 t="shared" si="95"/>
        <v>#N/A</v>
      </c>
      <c r="AC615" s="3" t="e">
        <f t="shared" si="96"/>
        <v>#N/A</v>
      </c>
      <c r="AD615" s="62"/>
    </row>
    <row r="616" spans="1:30" ht="24.95" customHeight="1" x14ac:dyDescent="0.2">
      <c r="A616" s="55" t="str">
        <f t="shared" si="88"/>
        <v>||||||0</v>
      </c>
      <c r="B616" s="55" t="str">
        <f t="shared" si="89"/>
        <v>||||0</v>
      </c>
      <c r="C616" s="61" t="str">
        <f t="shared" si="90"/>
        <v>|0</v>
      </c>
      <c r="D616" s="31"/>
      <c r="E616" s="31"/>
      <c r="F616" s="75" t="str">
        <f t="shared" si="91"/>
        <v>/</v>
      </c>
      <c r="G616" s="31"/>
      <c r="H616" s="31"/>
      <c r="I616" s="75" t="str">
        <f t="shared" si="92"/>
        <v>.</v>
      </c>
      <c r="J616" s="31"/>
      <c r="K616" s="31"/>
      <c r="L616" s="31"/>
      <c r="M616" s="32"/>
      <c r="N616" s="31"/>
      <c r="O616" s="32"/>
      <c r="P616" s="18"/>
      <c r="Q616" s="31"/>
      <c r="R616" s="33"/>
      <c r="S616" s="33"/>
      <c r="T616" s="33"/>
      <c r="U616" s="72">
        <f t="shared" si="93"/>
        <v>0</v>
      </c>
      <c r="V616" s="18" t="e">
        <f>IF(X616&lt;&gt;"Liquidação Cancelada",VLOOKUP(B616,'BASE DE DADOS OPS'!$B$4:$P$9650,10,FALSE),"Liquidação Cancelada")</f>
        <v>#N/A</v>
      </c>
      <c r="W616" s="35" t="e">
        <f t="shared" si="94"/>
        <v>#N/A</v>
      </c>
      <c r="X616" s="31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 t="shared" si="95"/>
        <v>#N/A</v>
      </c>
      <c r="AC616" s="3" t="e">
        <f t="shared" si="96"/>
        <v>#N/A</v>
      </c>
      <c r="AD616" s="62"/>
    </row>
    <row r="617" spans="1:30" ht="24.95" customHeight="1" x14ac:dyDescent="0.2">
      <c r="A617" s="55" t="str">
        <f t="shared" si="88"/>
        <v>||||||0</v>
      </c>
      <c r="B617" s="55" t="str">
        <f t="shared" si="89"/>
        <v>||||0</v>
      </c>
      <c r="C617" s="61" t="str">
        <f t="shared" si="90"/>
        <v>|0</v>
      </c>
      <c r="D617" s="31"/>
      <c r="E617" s="31"/>
      <c r="F617" s="75" t="str">
        <f t="shared" si="91"/>
        <v>/</v>
      </c>
      <c r="G617" s="31"/>
      <c r="H617" s="31"/>
      <c r="I617" s="75" t="str">
        <f t="shared" si="92"/>
        <v>.</v>
      </c>
      <c r="J617" s="31"/>
      <c r="K617" s="31"/>
      <c r="L617" s="31"/>
      <c r="M617" s="32"/>
      <c r="N617" s="31"/>
      <c r="O617" s="32"/>
      <c r="P617" s="18"/>
      <c r="Q617" s="31"/>
      <c r="R617" s="33"/>
      <c r="S617" s="33"/>
      <c r="T617" s="33"/>
      <c r="U617" s="72">
        <f t="shared" si="93"/>
        <v>0</v>
      </c>
      <c r="V617" s="18" t="e">
        <f>IF(X617&lt;&gt;"Liquidação Cancelada",VLOOKUP(B617,'BASE DE DADOS OPS'!$B$4:$P$9650,10,FALSE),"Liquidação Cancelada")</f>
        <v>#N/A</v>
      </c>
      <c r="W617" s="35" t="e">
        <f t="shared" si="94"/>
        <v>#N/A</v>
      </c>
      <c r="X617" s="31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 t="shared" si="95"/>
        <v>#N/A</v>
      </c>
      <c r="AC617" s="3" t="e">
        <f t="shared" si="96"/>
        <v>#N/A</v>
      </c>
      <c r="AD617" s="62"/>
    </row>
    <row r="618" spans="1:30" ht="24.95" customHeight="1" x14ac:dyDescent="0.2">
      <c r="A618" s="55" t="str">
        <f t="shared" si="88"/>
        <v>||||||0</v>
      </c>
      <c r="B618" s="55" t="str">
        <f t="shared" si="89"/>
        <v>||||0</v>
      </c>
      <c r="C618" s="61" t="str">
        <f t="shared" si="90"/>
        <v>|0</v>
      </c>
      <c r="D618" s="31"/>
      <c r="E618" s="31"/>
      <c r="F618" s="75" t="str">
        <f t="shared" si="91"/>
        <v>/</v>
      </c>
      <c r="G618" s="31"/>
      <c r="H618" s="31"/>
      <c r="I618" s="75" t="str">
        <f t="shared" si="92"/>
        <v>.</v>
      </c>
      <c r="J618" s="31"/>
      <c r="K618" s="31"/>
      <c r="L618" s="31"/>
      <c r="M618" s="32"/>
      <c r="N618" s="31"/>
      <c r="O618" s="32"/>
      <c r="P618" s="18"/>
      <c r="Q618" s="31"/>
      <c r="R618" s="33"/>
      <c r="S618" s="33"/>
      <c r="T618" s="33"/>
      <c r="U618" s="72">
        <f t="shared" si="93"/>
        <v>0</v>
      </c>
      <c r="V618" s="18" t="e">
        <f>IF(X618&lt;&gt;"Liquidação Cancelada",VLOOKUP(B618,'BASE DE DADOS OPS'!$B$4:$P$9650,10,FALSE),"Liquidação Cancelada")</f>
        <v>#N/A</v>
      </c>
      <c r="W618" s="35" t="e">
        <f t="shared" si="94"/>
        <v>#N/A</v>
      </c>
      <c r="X618" s="31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 t="shared" si="95"/>
        <v>#N/A</v>
      </c>
      <c r="AC618" s="3" t="e">
        <f t="shared" si="96"/>
        <v>#N/A</v>
      </c>
      <c r="AD618" s="62"/>
    </row>
    <row r="619" spans="1:30" ht="24.95" customHeight="1" x14ac:dyDescent="0.2">
      <c r="A619" s="55" t="str">
        <f t="shared" si="88"/>
        <v>||||||0</v>
      </c>
      <c r="B619" s="55" t="str">
        <f t="shared" si="89"/>
        <v>||||0</v>
      </c>
      <c r="C619" s="61" t="str">
        <f t="shared" si="90"/>
        <v>|0</v>
      </c>
      <c r="D619" s="31"/>
      <c r="E619" s="31"/>
      <c r="F619" s="75" t="str">
        <f t="shared" si="91"/>
        <v>/</v>
      </c>
      <c r="G619" s="31"/>
      <c r="H619" s="31"/>
      <c r="I619" s="75" t="str">
        <f t="shared" si="92"/>
        <v>.</v>
      </c>
      <c r="J619" s="31"/>
      <c r="K619" s="31"/>
      <c r="L619" s="31"/>
      <c r="M619" s="32"/>
      <c r="N619" s="31"/>
      <c r="O619" s="32"/>
      <c r="P619" s="18"/>
      <c r="Q619" s="31"/>
      <c r="R619" s="33"/>
      <c r="S619" s="33"/>
      <c r="T619" s="33"/>
      <c r="U619" s="72">
        <f t="shared" si="93"/>
        <v>0</v>
      </c>
      <c r="V619" s="18" t="e">
        <f>IF(X619&lt;&gt;"Liquidação Cancelada",VLOOKUP(B619,'BASE DE DADOS OPS'!$B$4:$P$9650,10,FALSE),"Liquidação Cancelada")</f>
        <v>#N/A</v>
      </c>
      <c r="W619" s="35" t="e">
        <f t="shared" si="94"/>
        <v>#N/A</v>
      </c>
      <c r="X619" s="31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 t="shared" si="95"/>
        <v>#N/A</v>
      </c>
      <c r="AC619" s="3" t="e">
        <f t="shared" si="96"/>
        <v>#N/A</v>
      </c>
      <c r="AD619" s="62"/>
    </row>
    <row r="620" spans="1:30" ht="24.95" customHeight="1" x14ac:dyDescent="0.2">
      <c r="A620" s="55" t="str">
        <f t="shared" si="88"/>
        <v>||||||0</v>
      </c>
      <c r="B620" s="55" t="str">
        <f t="shared" si="89"/>
        <v>||||0</v>
      </c>
      <c r="C620" s="61" t="str">
        <f t="shared" si="90"/>
        <v>|0</v>
      </c>
      <c r="D620" s="31"/>
      <c r="E620" s="31"/>
      <c r="F620" s="75" t="str">
        <f t="shared" si="91"/>
        <v>/</v>
      </c>
      <c r="G620" s="31"/>
      <c r="H620" s="31"/>
      <c r="I620" s="75" t="str">
        <f t="shared" si="92"/>
        <v>.</v>
      </c>
      <c r="J620" s="31"/>
      <c r="K620" s="31"/>
      <c r="L620" s="31"/>
      <c r="M620" s="32"/>
      <c r="N620" s="31"/>
      <c r="O620" s="32"/>
      <c r="P620" s="18"/>
      <c r="Q620" s="31"/>
      <c r="R620" s="33"/>
      <c r="S620" s="33"/>
      <c r="T620" s="33"/>
      <c r="U620" s="72">
        <f t="shared" si="93"/>
        <v>0</v>
      </c>
      <c r="V620" s="18" t="e">
        <f>IF(X620&lt;&gt;"Liquidação Cancelada",VLOOKUP(B620,'BASE DE DADOS OPS'!$B$4:$P$9650,10,FALSE),"Liquidação Cancelada")</f>
        <v>#N/A</v>
      </c>
      <c r="W620" s="35" t="e">
        <f t="shared" si="94"/>
        <v>#N/A</v>
      </c>
      <c r="X620" s="31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 t="shared" si="95"/>
        <v>#N/A</v>
      </c>
      <c r="AC620" s="3" t="e">
        <f t="shared" si="96"/>
        <v>#N/A</v>
      </c>
      <c r="AD620" s="62"/>
    </row>
    <row r="621" spans="1:30" ht="24.95" customHeight="1" x14ac:dyDescent="0.2">
      <c r="A621" s="55" t="str">
        <f t="shared" si="88"/>
        <v>||||||0</v>
      </c>
      <c r="B621" s="55" t="str">
        <f t="shared" si="89"/>
        <v>||||0</v>
      </c>
      <c r="C621" s="61" t="str">
        <f t="shared" si="90"/>
        <v>|0</v>
      </c>
      <c r="D621" s="31"/>
      <c r="E621" s="31"/>
      <c r="F621" s="75" t="str">
        <f t="shared" si="91"/>
        <v>/</v>
      </c>
      <c r="G621" s="31"/>
      <c r="H621" s="31"/>
      <c r="I621" s="75" t="str">
        <f t="shared" si="92"/>
        <v>.</v>
      </c>
      <c r="J621" s="31"/>
      <c r="K621" s="31"/>
      <c r="L621" s="31"/>
      <c r="M621" s="32"/>
      <c r="N621" s="31"/>
      <c r="O621" s="32"/>
      <c r="P621" s="18"/>
      <c r="Q621" s="31"/>
      <c r="R621" s="33"/>
      <c r="S621" s="33"/>
      <c r="T621" s="33"/>
      <c r="U621" s="72">
        <f t="shared" si="93"/>
        <v>0</v>
      </c>
      <c r="V621" s="18" t="e">
        <f>IF(X621&lt;&gt;"Liquidação Cancelada",VLOOKUP(B621,'BASE DE DADOS OPS'!$B$4:$P$9650,10,FALSE),"Liquidação Cancelada")</f>
        <v>#N/A</v>
      </c>
      <c r="W621" s="35" t="e">
        <f t="shared" si="94"/>
        <v>#N/A</v>
      </c>
      <c r="X621" s="31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 t="shared" si="95"/>
        <v>#N/A</v>
      </c>
      <c r="AC621" s="3" t="e">
        <f t="shared" si="96"/>
        <v>#N/A</v>
      </c>
      <c r="AD621" s="62"/>
    </row>
    <row r="622" spans="1:30" ht="24.95" customHeight="1" x14ac:dyDescent="0.2">
      <c r="A622" s="55" t="str">
        <f t="shared" si="88"/>
        <v>||||||0</v>
      </c>
      <c r="B622" s="55" t="str">
        <f t="shared" si="89"/>
        <v>||||0</v>
      </c>
      <c r="C622" s="61" t="str">
        <f t="shared" si="90"/>
        <v>|0</v>
      </c>
      <c r="D622" s="31"/>
      <c r="E622" s="31"/>
      <c r="F622" s="75" t="str">
        <f t="shared" si="91"/>
        <v>/</v>
      </c>
      <c r="G622" s="31"/>
      <c r="H622" s="31"/>
      <c r="I622" s="75" t="str">
        <f t="shared" si="92"/>
        <v>.</v>
      </c>
      <c r="J622" s="31"/>
      <c r="K622" s="31"/>
      <c r="L622" s="31"/>
      <c r="M622" s="32"/>
      <c r="N622" s="31"/>
      <c r="O622" s="32"/>
      <c r="P622" s="18"/>
      <c r="Q622" s="31"/>
      <c r="R622" s="33"/>
      <c r="S622" s="33"/>
      <c r="T622" s="33"/>
      <c r="U622" s="72">
        <f t="shared" si="93"/>
        <v>0</v>
      </c>
      <c r="V622" s="18" t="e">
        <f>IF(X622&lt;&gt;"Liquidação Cancelada",VLOOKUP(B622,'BASE DE DADOS OPS'!$B$4:$P$9650,10,FALSE),"Liquidação Cancelada")</f>
        <v>#N/A</v>
      </c>
      <c r="W622" s="35" t="e">
        <f t="shared" si="94"/>
        <v>#N/A</v>
      </c>
      <c r="X622" s="31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 t="shared" si="95"/>
        <v>#N/A</v>
      </c>
      <c r="AC622" s="3" t="e">
        <f t="shared" si="96"/>
        <v>#N/A</v>
      </c>
      <c r="AD622" s="62"/>
    </row>
    <row r="623" spans="1:30" ht="24.95" customHeight="1" x14ac:dyDescent="0.2">
      <c r="A623" s="55" t="str">
        <f t="shared" si="88"/>
        <v>||||||0</v>
      </c>
      <c r="B623" s="55" t="str">
        <f t="shared" si="89"/>
        <v>||||0</v>
      </c>
      <c r="C623" s="61" t="str">
        <f t="shared" si="90"/>
        <v>|0</v>
      </c>
      <c r="D623" s="31"/>
      <c r="E623" s="31"/>
      <c r="F623" s="75" t="str">
        <f t="shared" si="91"/>
        <v>/</v>
      </c>
      <c r="G623" s="31"/>
      <c r="H623" s="31"/>
      <c r="I623" s="75" t="str">
        <f t="shared" si="92"/>
        <v>.</v>
      </c>
      <c r="J623" s="31"/>
      <c r="K623" s="31"/>
      <c r="L623" s="31"/>
      <c r="M623" s="32"/>
      <c r="N623" s="31"/>
      <c r="O623" s="32"/>
      <c r="P623" s="18"/>
      <c r="Q623" s="31"/>
      <c r="R623" s="33"/>
      <c r="S623" s="33"/>
      <c r="T623" s="33"/>
      <c r="U623" s="72">
        <f t="shared" si="93"/>
        <v>0</v>
      </c>
      <c r="V623" s="18" t="e">
        <f>IF(X623&lt;&gt;"Liquidação Cancelada",VLOOKUP(B623,'BASE DE DADOS OPS'!$B$4:$P$9650,10,FALSE),"Liquidação Cancelada")</f>
        <v>#N/A</v>
      </c>
      <c r="W623" s="35" t="e">
        <f t="shared" si="94"/>
        <v>#N/A</v>
      </c>
      <c r="X623" s="31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 t="shared" si="95"/>
        <v>#N/A</v>
      </c>
      <c r="AC623" s="3" t="e">
        <f t="shared" si="96"/>
        <v>#N/A</v>
      </c>
      <c r="AD623" s="62"/>
    </row>
    <row r="624" spans="1:30" ht="24.95" customHeight="1" x14ac:dyDescent="0.2">
      <c r="A624" s="55" t="str">
        <f t="shared" si="88"/>
        <v>||||||0</v>
      </c>
      <c r="B624" s="55" t="str">
        <f t="shared" si="89"/>
        <v>||||0</v>
      </c>
      <c r="C624" s="61" t="str">
        <f t="shared" si="90"/>
        <v>|0</v>
      </c>
      <c r="D624" s="31"/>
      <c r="E624" s="31"/>
      <c r="F624" s="75" t="str">
        <f t="shared" si="91"/>
        <v>/</v>
      </c>
      <c r="G624" s="31"/>
      <c r="H624" s="31"/>
      <c r="I624" s="75" t="str">
        <f t="shared" si="92"/>
        <v>.</v>
      </c>
      <c r="J624" s="31"/>
      <c r="K624" s="31"/>
      <c r="L624" s="31"/>
      <c r="M624" s="32"/>
      <c r="N624" s="31"/>
      <c r="O624" s="32"/>
      <c r="P624" s="18"/>
      <c r="Q624" s="31"/>
      <c r="R624" s="33"/>
      <c r="S624" s="33"/>
      <c r="T624" s="33"/>
      <c r="U624" s="72">
        <f t="shared" si="93"/>
        <v>0</v>
      </c>
      <c r="V624" s="18" t="e">
        <f>IF(X624&lt;&gt;"Liquidação Cancelada",VLOOKUP(B624,'BASE DE DADOS OPS'!$B$4:$P$9650,10,FALSE),"Liquidação Cancelada")</f>
        <v>#N/A</v>
      </c>
      <c r="W624" s="35" t="e">
        <f t="shared" si="94"/>
        <v>#N/A</v>
      </c>
      <c r="X624" s="31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 t="shared" si="95"/>
        <v>#N/A</v>
      </c>
      <c r="AC624" s="3" t="e">
        <f t="shared" si="96"/>
        <v>#N/A</v>
      </c>
      <c r="AD624" s="62"/>
    </row>
    <row r="625" spans="1:30" ht="24.95" customHeight="1" x14ac:dyDescent="0.2">
      <c r="A625" s="55" t="str">
        <f t="shared" si="88"/>
        <v>||||||0</v>
      </c>
      <c r="B625" s="55" t="str">
        <f t="shared" si="89"/>
        <v>||||0</v>
      </c>
      <c r="C625" s="61" t="str">
        <f t="shared" si="90"/>
        <v>|0</v>
      </c>
      <c r="D625" s="31"/>
      <c r="E625" s="31"/>
      <c r="F625" s="75" t="str">
        <f t="shared" si="91"/>
        <v>/</v>
      </c>
      <c r="G625" s="31"/>
      <c r="H625" s="31"/>
      <c r="I625" s="75" t="str">
        <f t="shared" si="92"/>
        <v>.</v>
      </c>
      <c r="J625" s="31"/>
      <c r="K625" s="31"/>
      <c r="L625" s="31"/>
      <c r="M625" s="32"/>
      <c r="N625" s="31"/>
      <c r="O625" s="32"/>
      <c r="P625" s="18"/>
      <c r="Q625" s="31"/>
      <c r="R625" s="33"/>
      <c r="S625" s="33"/>
      <c r="T625" s="33"/>
      <c r="U625" s="72">
        <f t="shared" si="93"/>
        <v>0</v>
      </c>
      <c r="V625" s="18" t="e">
        <f>IF(X625&lt;&gt;"Liquidação Cancelada",VLOOKUP(B625,'BASE DE DADOS OPS'!$B$4:$P$9650,10,FALSE),"Liquidação Cancelada")</f>
        <v>#N/A</v>
      </c>
      <c r="W625" s="35" t="e">
        <f t="shared" si="94"/>
        <v>#N/A</v>
      </c>
      <c r="X625" s="31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 t="shared" si="95"/>
        <v>#N/A</v>
      </c>
      <c r="AC625" s="3" t="e">
        <f t="shared" si="96"/>
        <v>#N/A</v>
      </c>
      <c r="AD625" s="62"/>
    </row>
    <row r="626" spans="1:30" ht="24.95" customHeight="1" x14ac:dyDescent="0.2">
      <c r="A626" s="55" t="str">
        <f t="shared" si="88"/>
        <v>||||||0</v>
      </c>
      <c r="B626" s="55" t="str">
        <f t="shared" si="89"/>
        <v>||||0</v>
      </c>
      <c r="C626" s="61" t="str">
        <f t="shared" si="90"/>
        <v>|0</v>
      </c>
      <c r="D626" s="31"/>
      <c r="E626" s="31"/>
      <c r="F626" s="75" t="str">
        <f t="shared" si="91"/>
        <v>/</v>
      </c>
      <c r="G626" s="31"/>
      <c r="H626" s="31"/>
      <c r="I626" s="75" t="str">
        <f t="shared" si="92"/>
        <v>.</v>
      </c>
      <c r="J626" s="31"/>
      <c r="K626" s="31"/>
      <c r="L626" s="31"/>
      <c r="M626" s="32"/>
      <c r="N626" s="31"/>
      <c r="O626" s="32"/>
      <c r="P626" s="18"/>
      <c r="Q626" s="31"/>
      <c r="R626" s="33"/>
      <c r="S626" s="33"/>
      <c r="T626" s="33"/>
      <c r="U626" s="72">
        <f t="shared" si="93"/>
        <v>0</v>
      </c>
      <c r="V626" s="18" t="e">
        <f>IF(X626&lt;&gt;"Liquidação Cancelada",VLOOKUP(B626,'BASE DE DADOS OPS'!$B$4:$P$9650,10,FALSE),"Liquidação Cancelada")</f>
        <v>#N/A</v>
      </c>
      <c r="W626" s="35" t="e">
        <f t="shared" si="94"/>
        <v>#N/A</v>
      </c>
      <c r="X626" s="31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 t="shared" si="95"/>
        <v>#N/A</v>
      </c>
      <c r="AC626" s="3" t="e">
        <f t="shared" si="96"/>
        <v>#N/A</v>
      </c>
      <c r="AD626" s="62"/>
    </row>
    <row r="627" spans="1:30" ht="24.95" customHeight="1" x14ac:dyDescent="0.2">
      <c r="A627" s="55" t="str">
        <f t="shared" si="88"/>
        <v>||||||0</v>
      </c>
      <c r="B627" s="55" t="str">
        <f t="shared" si="89"/>
        <v>||||0</v>
      </c>
      <c r="C627" s="61" t="str">
        <f t="shared" si="90"/>
        <v>|0</v>
      </c>
      <c r="D627" s="31"/>
      <c r="E627" s="31"/>
      <c r="F627" s="75" t="str">
        <f t="shared" si="91"/>
        <v>/</v>
      </c>
      <c r="G627" s="31"/>
      <c r="H627" s="31"/>
      <c r="I627" s="75" t="str">
        <f t="shared" si="92"/>
        <v>.</v>
      </c>
      <c r="J627" s="31"/>
      <c r="K627" s="31"/>
      <c r="L627" s="31"/>
      <c r="M627" s="32"/>
      <c r="N627" s="31"/>
      <c r="O627" s="32"/>
      <c r="P627" s="18"/>
      <c r="Q627" s="31"/>
      <c r="R627" s="33"/>
      <c r="S627" s="33"/>
      <c r="T627" s="33"/>
      <c r="U627" s="72">
        <f t="shared" si="93"/>
        <v>0</v>
      </c>
      <c r="V627" s="18" t="e">
        <f>IF(X627&lt;&gt;"Liquidação Cancelada",VLOOKUP(B627,'BASE DE DADOS OPS'!$B$4:$P$9650,10,FALSE),"Liquidação Cancelada")</f>
        <v>#N/A</v>
      </c>
      <c r="W627" s="35" t="e">
        <f t="shared" si="94"/>
        <v>#N/A</v>
      </c>
      <c r="X627" s="31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 t="shared" si="95"/>
        <v>#N/A</v>
      </c>
      <c r="AC627" s="3" t="e">
        <f t="shared" si="96"/>
        <v>#N/A</v>
      </c>
      <c r="AD627" s="62"/>
    </row>
    <row r="628" spans="1:30" ht="24.95" customHeight="1" x14ac:dyDescent="0.2">
      <c r="A628" s="55" t="str">
        <f t="shared" si="88"/>
        <v>||||||0</v>
      </c>
      <c r="B628" s="55" t="str">
        <f t="shared" si="89"/>
        <v>||||0</v>
      </c>
      <c r="C628" s="61" t="str">
        <f t="shared" si="90"/>
        <v>|0</v>
      </c>
      <c r="D628" s="31"/>
      <c r="E628" s="31"/>
      <c r="F628" s="75" t="str">
        <f t="shared" si="91"/>
        <v>/</v>
      </c>
      <c r="G628" s="31"/>
      <c r="H628" s="31"/>
      <c r="I628" s="75" t="str">
        <f t="shared" si="92"/>
        <v>.</v>
      </c>
      <c r="J628" s="31"/>
      <c r="K628" s="31"/>
      <c r="L628" s="31"/>
      <c r="M628" s="32"/>
      <c r="N628" s="31"/>
      <c r="O628" s="32"/>
      <c r="P628" s="18"/>
      <c r="Q628" s="31"/>
      <c r="R628" s="33"/>
      <c r="S628" s="33"/>
      <c r="T628" s="33"/>
      <c r="U628" s="72">
        <f t="shared" si="93"/>
        <v>0</v>
      </c>
      <c r="V628" s="18" t="e">
        <f>IF(X628&lt;&gt;"Liquidação Cancelada",VLOOKUP(B628,'BASE DE DADOS OPS'!$B$4:$P$9650,10,FALSE),"Liquidação Cancelada")</f>
        <v>#N/A</v>
      </c>
      <c r="W628" s="35" t="e">
        <f t="shared" si="94"/>
        <v>#N/A</v>
      </c>
      <c r="X628" s="31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 t="shared" si="95"/>
        <v>#N/A</v>
      </c>
      <c r="AC628" s="3" t="e">
        <f t="shared" si="96"/>
        <v>#N/A</v>
      </c>
      <c r="AD628" s="62"/>
    </row>
    <row r="629" spans="1:30" ht="24.95" customHeight="1" x14ac:dyDescent="0.2">
      <c r="A629" s="55" t="str">
        <f t="shared" si="88"/>
        <v>||||||0</v>
      </c>
      <c r="B629" s="55" t="str">
        <f t="shared" si="89"/>
        <v>||||0</v>
      </c>
      <c r="C629" s="61" t="str">
        <f t="shared" si="90"/>
        <v>|0</v>
      </c>
      <c r="D629" s="31"/>
      <c r="E629" s="31"/>
      <c r="F629" s="75" t="str">
        <f t="shared" si="91"/>
        <v>/</v>
      </c>
      <c r="G629" s="31"/>
      <c r="H629" s="31"/>
      <c r="I629" s="75" t="str">
        <f t="shared" si="92"/>
        <v>.</v>
      </c>
      <c r="J629" s="31"/>
      <c r="K629" s="31"/>
      <c r="L629" s="31"/>
      <c r="M629" s="32"/>
      <c r="N629" s="31"/>
      <c r="O629" s="32"/>
      <c r="P629" s="18"/>
      <c r="Q629" s="31"/>
      <c r="R629" s="33"/>
      <c r="S629" s="33"/>
      <c r="T629" s="33"/>
      <c r="U629" s="72">
        <f t="shared" si="93"/>
        <v>0</v>
      </c>
      <c r="V629" s="18" t="e">
        <f>IF(X629&lt;&gt;"Liquidação Cancelada",VLOOKUP(B629,'BASE DE DADOS OPS'!$B$4:$P$9650,10,FALSE),"Liquidação Cancelada")</f>
        <v>#N/A</v>
      </c>
      <c r="W629" s="35" t="e">
        <f t="shared" si="94"/>
        <v>#N/A</v>
      </c>
      <c r="X629" s="31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 t="shared" si="95"/>
        <v>#N/A</v>
      </c>
      <c r="AC629" s="3" t="e">
        <f t="shared" si="96"/>
        <v>#N/A</v>
      </c>
      <c r="AD629" s="62"/>
    </row>
    <row r="630" spans="1:30" ht="24.95" customHeight="1" x14ac:dyDescent="0.2">
      <c r="A630" s="55" t="str">
        <f t="shared" si="88"/>
        <v>||||||0</v>
      </c>
      <c r="B630" s="55" t="str">
        <f t="shared" si="89"/>
        <v>||||0</v>
      </c>
      <c r="C630" s="61" t="str">
        <f t="shared" si="90"/>
        <v>|0</v>
      </c>
      <c r="D630" s="31"/>
      <c r="E630" s="31"/>
      <c r="F630" s="75" t="str">
        <f t="shared" si="91"/>
        <v>/</v>
      </c>
      <c r="G630" s="31"/>
      <c r="H630" s="31"/>
      <c r="I630" s="75" t="str">
        <f t="shared" si="92"/>
        <v>.</v>
      </c>
      <c r="J630" s="31"/>
      <c r="K630" s="31"/>
      <c r="L630" s="31"/>
      <c r="M630" s="32"/>
      <c r="N630" s="31"/>
      <c r="O630" s="32"/>
      <c r="P630" s="18"/>
      <c r="Q630" s="31"/>
      <c r="R630" s="33"/>
      <c r="S630" s="33"/>
      <c r="T630" s="33"/>
      <c r="U630" s="72">
        <f t="shared" si="93"/>
        <v>0</v>
      </c>
      <c r="V630" s="18" t="e">
        <f>IF(X630&lt;&gt;"Liquidação Cancelada",VLOOKUP(B630,'BASE DE DADOS OPS'!$B$4:$P$9650,10,FALSE),"Liquidação Cancelada")</f>
        <v>#N/A</v>
      </c>
      <c r="W630" s="35" t="e">
        <f t="shared" si="94"/>
        <v>#N/A</v>
      </c>
      <c r="X630" s="31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 t="shared" si="95"/>
        <v>#N/A</v>
      </c>
      <c r="AC630" s="3" t="e">
        <f t="shared" si="96"/>
        <v>#N/A</v>
      </c>
      <c r="AD630" s="62"/>
    </row>
    <row r="631" spans="1:30" ht="24.95" customHeight="1" x14ac:dyDescent="0.2">
      <c r="A631" s="55" t="str">
        <f t="shared" si="88"/>
        <v>||||||0</v>
      </c>
      <c r="B631" s="55" t="str">
        <f t="shared" si="89"/>
        <v>||||0</v>
      </c>
      <c r="C631" s="61" t="str">
        <f t="shared" si="90"/>
        <v>|0</v>
      </c>
      <c r="D631" s="31"/>
      <c r="E631" s="31"/>
      <c r="F631" s="75" t="str">
        <f t="shared" si="91"/>
        <v>/</v>
      </c>
      <c r="G631" s="31"/>
      <c r="H631" s="31"/>
      <c r="I631" s="75" t="str">
        <f t="shared" si="92"/>
        <v>.</v>
      </c>
      <c r="J631" s="31"/>
      <c r="K631" s="31"/>
      <c r="L631" s="31"/>
      <c r="M631" s="32"/>
      <c r="N631" s="31"/>
      <c r="O631" s="32"/>
      <c r="P631" s="18"/>
      <c r="Q631" s="31"/>
      <c r="R631" s="33"/>
      <c r="S631" s="33"/>
      <c r="T631" s="33"/>
      <c r="U631" s="72">
        <f t="shared" si="93"/>
        <v>0</v>
      </c>
      <c r="V631" s="18" t="e">
        <f>IF(X631&lt;&gt;"Liquidação Cancelada",VLOOKUP(B631,'BASE DE DADOS OPS'!$B$4:$P$9650,10,FALSE),"Liquidação Cancelada")</f>
        <v>#N/A</v>
      </c>
      <c r="W631" s="35" t="e">
        <f t="shared" si="94"/>
        <v>#N/A</v>
      </c>
      <c r="X631" s="31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 t="shared" si="95"/>
        <v>#N/A</v>
      </c>
      <c r="AC631" s="3" t="e">
        <f t="shared" si="96"/>
        <v>#N/A</v>
      </c>
      <c r="AD631" s="62"/>
    </row>
    <row r="632" spans="1:30" ht="24.95" customHeight="1" x14ac:dyDescent="0.2">
      <c r="A632" s="55" t="str">
        <f t="shared" si="88"/>
        <v>||||||0</v>
      </c>
      <c r="B632" s="55" t="str">
        <f t="shared" si="89"/>
        <v>||||0</v>
      </c>
      <c r="C632" s="61" t="str">
        <f t="shared" si="90"/>
        <v>|0</v>
      </c>
      <c r="D632" s="31"/>
      <c r="E632" s="31"/>
      <c r="F632" s="75" t="str">
        <f t="shared" si="91"/>
        <v>/</v>
      </c>
      <c r="G632" s="31"/>
      <c r="H632" s="31"/>
      <c r="I632" s="75" t="str">
        <f t="shared" si="92"/>
        <v>.</v>
      </c>
      <c r="J632" s="31"/>
      <c r="K632" s="31"/>
      <c r="L632" s="31"/>
      <c r="M632" s="32"/>
      <c r="N632" s="31"/>
      <c r="O632" s="32"/>
      <c r="P632" s="18"/>
      <c r="Q632" s="31"/>
      <c r="R632" s="33"/>
      <c r="S632" s="33"/>
      <c r="T632" s="33"/>
      <c r="U632" s="72">
        <f t="shared" si="93"/>
        <v>0</v>
      </c>
      <c r="V632" s="18" t="e">
        <f>IF(X632&lt;&gt;"Liquidação Cancelada",VLOOKUP(B632,'BASE DE DADOS OPS'!$B$4:$P$9650,10,FALSE),"Liquidação Cancelada")</f>
        <v>#N/A</v>
      </c>
      <c r="W632" s="35" t="e">
        <f t="shared" si="94"/>
        <v>#N/A</v>
      </c>
      <c r="X632" s="31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 t="shared" si="95"/>
        <v>#N/A</v>
      </c>
      <c r="AC632" s="3" t="e">
        <f t="shared" si="96"/>
        <v>#N/A</v>
      </c>
      <c r="AD632" s="62"/>
    </row>
    <row r="633" spans="1:30" ht="24.95" customHeight="1" x14ac:dyDescent="0.2">
      <c r="A633" s="55" t="str">
        <f t="shared" si="88"/>
        <v>||||||0</v>
      </c>
      <c r="B633" s="55" t="str">
        <f t="shared" si="89"/>
        <v>||||0</v>
      </c>
      <c r="C633" s="61" t="str">
        <f t="shared" si="90"/>
        <v>|0</v>
      </c>
      <c r="D633" s="31"/>
      <c r="E633" s="31"/>
      <c r="F633" s="75" t="str">
        <f t="shared" si="91"/>
        <v>/</v>
      </c>
      <c r="G633" s="31"/>
      <c r="H633" s="31"/>
      <c r="I633" s="75" t="str">
        <f t="shared" si="92"/>
        <v>.</v>
      </c>
      <c r="J633" s="31"/>
      <c r="K633" s="31"/>
      <c r="L633" s="31"/>
      <c r="M633" s="32"/>
      <c r="N633" s="31"/>
      <c r="O633" s="32"/>
      <c r="P633" s="18"/>
      <c r="Q633" s="31"/>
      <c r="R633" s="33"/>
      <c r="S633" s="33"/>
      <c r="T633" s="33"/>
      <c r="U633" s="72">
        <f t="shared" si="93"/>
        <v>0</v>
      </c>
      <c r="V633" s="18" t="e">
        <f>IF(X633&lt;&gt;"Liquidação Cancelada",VLOOKUP(B633,'BASE DE DADOS OPS'!$B$4:$P$9650,10,FALSE),"Liquidação Cancelada")</f>
        <v>#N/A</v>
      </c>
      <c r="W633" s="35" t="e">
        <f t="shared" si="94"/>
        <v>#N/A</v>
      </c>
      <c r="X633" s="31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 t="shared" si="95"/>
        <v>#N/A</v>
      </c>
      <c r="AC633" s="3" t="e">
        <f t="shared" si="96"/>
        <v>#N/A</v>
      </c>
      <c r="AD633" s="62"/>
    </row>
    <row r="634" spans="1:30" ht="24.95" customHeight="1" x14ac:dyDescent="0.2">
      <c r="A634" s="55" t="str">
        <f t="shared" si="88"/>
        <v>||||||0</v>
      </c>
      <c r="B634" s="55" t="str">
        <f t="shared" si="89"/>
        <v>||||0</v>
      </c>
      <c r="C634" s="61" t="str">
        <f t="shared" si="90"/>
        <v>|0</v>
      </c>
      <c r="D634" s="31"/>
      <c r="E634" s="31"/>
      <c r="F634" s="75" t="str">
        <f t="shared" si="91"/>
        <v>/</v>
      </c>
      <c r="G634" s="31"/>
      <c r="H634" s="31"/>
      <c r="I634" s="75" t="str">
        <f t="shared" si="92"/>
        <v>.</v>
      </c>
      <c r="J634" s="31"/>
      <c r="K634" s="31"/>
      <c r="L634" s="31"/>
      <c r="M634" s="32"/>
      <c r="N634" s="31"/>
      <c r="O634" s="32"/>
      <c r="P634" s="18"/>
      <c r="Q634" s="31"/>
      <c r="R634" s="33"/>
      <c r="S634" s="33"/>
      <c r="T634" s="33"/>
      <c r="U634" s="72">
        <f t="shared" si="93"/>
        <v>0</v>
      </c>
      <c r="V634" s="18" t="e">
        <f>IF(X634&lt;&gt;"Liquidação Cancelada",VLOOKUP(B634,'BASE DE DADOS OPS'!$B$4:$P$9650,10,FALSE),"Liquidação Cancelada")</f>
        <v>#N/A</v>
      </c>
      <c r="W634" s="35" t="e">
        <f t="shared" si="94"/>
        <v>#N/A</v>
      </c>
      <c r="X634" s="31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 t="shared" si="95"/>
        <v>#N/A</v>
      </c>
      <c r="AC634" s="3" t="e">
        <f t="shared" si="96"/>
        <v>#N/A</v>
      </c>
      <c r="AD634" s="62"/>
    </row>
    <row r="635" spans="1:30" ht="24.95" customHeight="1" x14ac:dyDescent="0.2">
      <c r="A635" s="55" t="str">
        <f t="shared" si="88"/>
        <v>||||||0</v>
      </c>
      <c r="B635" s="55" t="str">
        <f t="shared" si="89"/>
        <v>||||0</v>
      </c>
      <c r="C635" s="61" t="str">
        <f t="shared" si="90"/>
        <v>|0</v>
      </c>
      <c r="D635" s="31"/>
      <c r="E635" s="31"/>
      <c r="F635" s="75" t="str">
        <f t="shared" si="91"/>
        <v>/</v>
      </c>
      <c r="G635" s="31"/>
      <c r="H635" s="31"/>
      <c r="I635" s="75" t="str">
        <f t="shared" si="92"/>
        <v>.</v>
      </c>
      <c r="J635" s="31"/>
      <c r="K635" s="31"/>
      <c r="L635" s="31"/>
      <c r="M635" s="32"/>
      <c r="N635" s="31"/>
      <c r="O635" s="32"/>
      <c r="P635" s="18"/>
      <c r="Q635" s="31"/>
      <c r="R635" s="33"/>
      <c r="S635" s="33"/>
      <c r="T635" s="33"/>
      <c r="U635" s="72">
        <f t="shared" si="93"/>
        <v>0</v>
      </c>
      <c r="V635" s="18" t="e">
        <f>IF(X635&lt;&gt;"Liquidação Cancelada",VLOOKUP(B635,'BASE DE DADOS OPS'!$B$4:$P$9650,10,FALSE),"Liquidação Cancelada")</f>
        <v>#N/A</v>
      </c>
      <c r="W635" s="35" t="e">
        <f t="shared" si="94"/>
        <v>#N/A</v>
      </c>
      <c r="X635" s="31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 t="shared" si="95"/>
        <v>#N/A</v>
      </c>
      <c r="AC635" s="3" t="e">
        <f t="shared" si="96"/>
        <v>#N/A</v>
      </c>
      <c r="AD635" s="62"/>
    </row>
    <row r="636" spans="1:30" ht="24.95" customHeight="1" x14ac:dyDescent="0.2">
      <c r="A636" s="55" t="str">
        <f t="shared" si="88"/>
        <v>||||||0</v>
      </c>
      <c r="B636" s="55" t="str">
        <f t="shared" si="89"/>
        <v>||||0</v>
      </c>
      <c r="C636" s="61" t="str">
        <f t="shared" si="90"/>
        <v>|0</v>
      </c>
      <c r="D636" s="31"/>
      <c r="E636" s="31"/>
      <c r="F636" s="75" t="str">
        <f t="shared" si="91"/>
        <v>/</v>
      </c>
      <c r="G636" s="31"/>
      <c r="H636" s="31"/>
      <c r="I636" s="75" t="str">
        <f t="shared" si="92"/>
        <v>.</v>
      </c>
      <c r="J636" s="31"/>
      <c r="K636" s="31"/>
      <c r="L636" s="31"/>
      <c r="M636" s="32"/>
      <c r="N636" s="31"/>
      <c r="O636" s="32"/>
      <c r="P636" s="18"/>
      <c r="Q636" s="31"/>
      <c r="R636" s="33"/>
      <c r="S636" s="33"/>
      <c r="T636" s="33"/>
      <c r="U636" s="72">
        <f t="shared" si="93"/>
        <v>0</v>
      </c>
      <c r="V636" s="18" t="e">
        <f>IF(X636&lt;&gt;"Liquidação Cancelada",VLOOKUP(B636,'BASE DE DADOS OPS'!$B$4:$P$9650,10,FALSE),"Liquidação Cancelada")</f>
        <v>#N/A</v>
      </c>
      <c r="W636" s="35" t="e">
        <f t="shared" si="94"/>
        <v>#N/A</v>
      </c>
      <c r="X636" s="31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 t="shared" si="95"/>
        <v>#N/A</v>
      </c>
      <c r="AC636" s="3" t="e">
        <f t="shared" si="96"/>
        <v>#N/A</v>
      </c>
      <c r="AD636" s="62"/>
    </row>
    <row r="637" spans="1:30" ht="24.95" customHeight="1" x14ac:dyDescent="0.2">
      <c r="A637" s="55" t="str">
        <f t="shared" si="88"/>
        <v>||||||0</v>
      </c>
      <c r="B637" s="55" t="str">
        <f t="shared" si="89"/>
        <v>||||0</v>
      </c>
      <c r="C637" s="61" t="str">
        <f t="shared" si="90"/>
        <v>|0</v>
      </c>
      <c r="D637" s="31"/>
      <c r="E637" s="31"/>
      <c r="F637" s="75" t="str">
        <f t="shared" si="91"/>
        <v>/</v>
      </c>
      <c r="G637" s="31"/>
      <c r="H637" s="31"/>
      <c r="I637" s="75" t="str">
        <f t="shared" si="92"/>
        <v>.</v>
      </c>
      <c r="J637" s="31"/>
      <c r="K637" s="31"/>
      <c r="L637" s="31"/>
      <c r="M637" s="32"/>
      <c r="N637" s="31"/>
      <c r="O637" s="32"/>
      <c r="P637" s="18"/>
      <c r="Q637" s="31"/>
      <c r="R637" s="33"/>
      <c r="S637" s="33"/>
      <c r="T637" s="33"/>
      <c r="U637" s="72">
        <f t="shared" si="93"/>
        <v>0</v>
      </c>
      <c r="V637" s="18" t="e">
        <f>IF(X637&lt;&gt;"Liquidação Cancelada",VLOOKUP(B637,'BASE DE DADOS OPS'!$B$4:$P$9650,10,FALSE),"Liquidação Cancelada")</f>
        <v>#N/A</v>
      </c>
      <c r="W637" s="35" t="e">
        <f t="shared" si="94"/>
        <v>#N/A</v>
      </c>
      <c r="X637" s="31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 t="shared" si="95"/>
        <v>#N/A</v>
      </c>
      <c r="AC637" s="3" t="e">
        <f t="shared" si="96"/>
        <v>#N/A</v>
      </c>
      <c r="AD637" s="62"/>
    </row>
    <row r="638" spans="1:30" ht="24.95" customHeight="1" x14ac:dyDescent="0.2">
      <c r="A638" s="55" t="str">
        <f t="shared" si="88"/>
        <v>||||||0</v>
      </c>
      <c r="B638" s="55" t="str">
        <f t="shared" si="89"/>
        <v>||||0</v>
      </c>
      <c r="C638" s="61" t="str">
        <f t="shared" si="90"/>
        <v>|0</v>
      </c>
      <c r="D638" s="31"/>
      <c r="E638" s="31"/>
      <c r="F638" s="75" t="str">
        <f t="shared" si="91"/>
        <v>/</v>
      </c>
      <c r="G638" s="31"/>
      <c r="H638" s="31"/>
      <c r="I638" s="75" t="str">
        <f t="shared" si="92"/>
        <v>.</v>
      </c>
      <c r="J638" s="31"/>
      <c r="K638" s="31"/>
      <c r="L638" s="31"/>
      <c r="M638" s="32"/>
      <c r="N638" s="31"/>
      <c r="O638" s="32"/>
      <c r="P638" s="18"/>
      <c r="Q638" s="31"/>
      <c r="R638" s="33"/>
      <c r="S638" s="33"/>
      <c r="T638" s="33"/>
      <c r="U638" s="72">
        <f t="shared" si="93"/>
        <v>0</v>
      </c>
      <c r="V638" s="18" t="e">
        <f>IF(X638&lt;&gt;"Liquidação Cancelada",VLOOKUP(B638,'BASE DE DADOS OPS'!$B$4:$P$9650,10,FALSE),"Liquidação Cancelada")</f>
        <v>#N/A</v>
      </c>
      <c r="W638" s="35" t="e">
        <f t="shared" si="94"/>
        <v>#N/A</v>
      </c>
      <c r="X638" s="31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 t="shared" si="95"/>
        <v>#N/A</v>
      </c>
      <c r="AC638" s="3" t="e">
        <f t="shared" si="96"/>
        <v>#N/A</v>
      </c>
      <c r="AD638" s="62"/>
    </row>
    <row r="639" spans="1:30" ht="24.95" customHeight="1" x14ac:dyDescent="0.2">
      <c r="A639" s="55" t="str">
        <f t="shared" si="88"/>
        <v>||||||0</v>
      </c>
      <c r="B639" s="55" t="str">
        <f t="shared" si="89"/>
        <v>||||0</v>
      </c>
      <c r="C639" s="61" t="str">
        <f t="shared" si="90"/>
        <v>|0</v>
      </c>
      <c r="D639" s="31"/>
      <c r="E639" s="31"/>
      <c r="F639" s="75" t="str">
        <f t="shared" si="91"/>
        <v>/</v>
      </c>
      <c r="G639" s="31"/>
      <c r="H639" s="31"/>
      <c r="I639" s="75" t="str">
        <f t="shared" si="92"/>
        <v>.</v>
      </c>
      <c r="J639" s="31"/>
      <c r="K639" s="31"/>
      <c r="L639" s="31"/>
      <c r="M639" s="32"/>
      <c r="N639" s="31"/>
      <c r="O639" s="32"/>
      <c r="P639" s="18"/>
      <c r="Q639" s="31"/>
      <c r="R639" s="33"/>
      <c r="S639" s="33"/>
      <c r="T639" s="33"/>
      <c r="U639" s="72">
        <f t="shared" si="93"/>
        <v>0</v>
      </c>
      <c r="V639" s="18" t="e">
        <f>IF(X639&lt;&gt;"Liquidação Cancelada",VLOOKUP(B639,'BASE DE DADOS OPS'!$B$4:$P$9650,10,FALSE),"Liquidação Cancelada")</f>
        <v>#N/A</v>
      </c>
      <c r="W639" s="35" t="e">
        <f t="shared" si="94"/>
        <v>#N/A</v>
      </c>
      <c r="X639" s="31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 t="shared" si="95"/>
        <v>#N/A</v>
      </c>
      <c r="AC639" s="3" t="e">
        <f t="shared" si="96"/>
        <v>#N/A</v>
      </c>
      <c r="AD639" s="62"/>
    </row>
    <row r="640" spans="1:30" ht="24.95" customHeight="1" x14ac:dyDescent="0.2">
      <c r="A640" s="55" t="str">
        <f t="shared" si="88"/>
        <v>||||||0</v>
      </c>
      <c r="B640" s="55" t="str">
        <f t="shared" si="89"/>
        <v>||||0</v>
      </c>
      <c r="C640" s="61" t="str">
        <f t="shared" si="90"/>
        <v>|0</v>
      </c>
      <c r="D640" s="31"/>
      <c r="E640" s="31"/>
      <c r="F640" s="75" t="str">
        <f t="shared" si="91"/>
        <v>/</v>
      </c>
      <c r="G640" s="31"/>
      <c r="H640" s="31"/>
      <c r="I640" s="75" t="str">
        <f t="shared" si="92"/>
        <v>.</v>
      </c>
      <c r="J640" s="31"/>
      <c r="K640" s="31"/>
      <c r="L640" s="31"/>
      <c r="M640" s="32"/>
      <c r="N640" s="31"/>
      <c r="O640" s="32"/>
      <c r="P640" s="18"/>
      <c r="Q640" s="31"/>
      <c r="R640" s="33"/>
      <c r="S640" s="33"/>
      <c r="T640" s="33"/>
      <c r="U640" s="72">
        <f t="shared" si="93"/>
        <v>0</v>
      </c>
      <c r="V640" s="18" t="e">
        <f>IF(X640&lt;&gt;"Liquidação Cancelada",VLOOKUP(B640,'BASE DE DADOS OPS'!$B$4:$P$9650,10,FALSE),"Liquidação Cancelada")</f>
        <v>#N/A</v>
      </c>
      <c r="W640" s="35" t="e">
        <f t="shared" si="94"/>
        <v>#N/A</v>
      </c>
      <c r="X640" s="31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 t="shared" si="95"/>
        <v>#N/A</v>
      </c>
      <c r="AC640" s="3" t="e">
        <f t="shared" si="96"/>
        <v>#N/A</v>
      </c>
      <c r="AD640" s="62"/>
    </row>
    <row r="641" spans="1:30" ht="24.95" customHeight="1" x14ac:dyDescent="0.2">
      <c r="A641" s="55" t="str">
        <f t="shared" si="88"/>
        <v>||||||0</v>
      </c>
      <c r="B641" s="55" t="str">
        <f t="shared" si="89"/>
        <v>||||0</v>
      </c>
      <c r="C641" s="61" t="str">
        <f t="shared" si="90"/>
        <v>|0</v>
      </c>
      <c r="D641" s="31"/>
      <c r="E641" s="31"/>
      <c r="F641" s="75" t="str">
        <f t="shared" si="91"/>
        <v>/</v>
      </c>
      <c r="G641" s="31"/>
      <c r="H641" s="31"/>
      <c r="I641" s="75" t="str">
        <f t="shared" si="92"/>
        <v>.</v>
      </c>
      <c r="J641" s="31"/>
      <c r="K641" s="31"/>
      <c r="L641" s="31"/>
      <c r="M641" s="32"/>
      <c r="N641" s="31"/>
      <c r="O641" s="32"/>
      <c r="P641" s="18"/>
      <c r="Q641" s="31"/>
      <c r="R641" s="33"/>
      <c r="S641" s="33"/>
      <c r="T641" s="33"/>
      <c r="U641" s="72">
        <f t="shared" si="93"/>
        <v>0</v>
      </c>
      <c r="V641" s="18" t="e">
        <f>IF(X641&lt;&gt;"Liquidação Cancelada",VLOOKUP(B641,'BASE DE DADOS OPS'!$B$4:$P$9650,10,FALSE),"Liquidação Cancelada")</f>
        <v>#N/A</v>
      </c>
      <c r="W641" s="35" t="e">
        <f t="shared" si="94"/>
        <v>#N/A</v>
      </c>
      <c r="X641" s="31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 t="shared" si="95"/>
        <v>#N/A</v>
      </c>
      <c r="AC641" s="3" t="e">
        <f t="shared" si="96"/>
        <v>#N/A</v>
      </c>
      <c r="AD641" s="62"/>
    </row>
    <row r="642" spans="1:30" ht="24.95" customHeight="1" x14ac:dyDescent="0.2">
      <c r="A642" s="55" t="str">
        <f t="shared" si="88"/>
        <v>||||||0</v>
      </c>
      <c r="B642" s="55" t="str">
        <f t="shared" si="89"/>
        <v>||||0</v>
      </c>
      <c r="C642" s="61" t="str">
        <f t="shared" si="90"/>
        <v>|0</v>
      </c>
      <c r="D642" s="31"/>
      <c r="E642" s="31"/>
      <c r="F642" s="75" t="str">
        <f t="shared" si="91"/>
        <v>/</v>
      </c>
      <c r="G642" s="31"/>
      <c r="H642" s="31"/>
      <c r="I642" s="75" t="str">
        <f t="shared" si="92"/>
        <v>.</v>
      </c>
      <c r="J642" s="31"/>
      <c r="K642" s="31"/>
      <c r="L642" s="31"/>
      <c r="M642" s="32"/>
      <c r="N642" s="31"/>
      <c r="O642" s="32"/>
      <c r="P642" s="18"/>
      <c r="Q642" s="31"/>
      <c r="R642" s="33"/>
      <c r="S642" s="33"/>
      <c r="T642" s="33"/>
      <c r="U642" s="72">
        <f t="shared" si="93"/>
        <v>0</v>
      </c>
      <c r="V642" s="18" t="e">
        <f>IF(X642&lt;&gt;"Liquidação Cancelada",VLOOKUP(B642,'BASE DE DADOS OPS'!$B$4:$P$9650,10,FALSE),"Liquidação Cancelada")</f>
        <v>#N/A</v>
      </c>
      <c r="W642" s="35" t="e">
        <f t="shared" si="94"/>
        <v>#N/A</v>
      </c>
      <c r="X642" s="31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 t="shared" si="95"/>
        <v>#N/A</v>
      </c>
      <c r="AC642" s="3" t="e">
        <f t="shared" si="96"/>
        <v>#N/A</v>
      </c>
      <c r="AD642" s="62"/>
    </row>
    <row r="643" spans="1:30" ht="24.95" customHeight="1" x14ac:dyDescent="0.2">
      <c r="A643" s="55" t="str">
        <f t="shared" si="88"/>
        <v>||||||0</v>
      </c>
      <c r="B643" s="55" t="str">
        <f t="shared" si="89"/>
        <v>||||0</v>
      </c>
      <c r="C643" s="61" t="str">
        <f t="shared" si="90"/>
        <v>|0</v>
      </c>
      <c r="D643" s="31"/>
      <c r="E643" s="31"/>
      <c r="F643" s="75" t="str">
        <f t="shared" si="91"/>
        <v>/</v>
      </c>
      <c r="G643" s="31"/>
      <c r="H643" s="31"/>
      <c r="I643" s="75" t="str">
        <f t="shared" si="92"/>
        <v>.</v>
      </c>
      <c r="J643" s="31"/>
      <c r="K643" s="31"/>
      <c r="L643" s="31"/>
      <c r="M643" s="32"/>
      <c r="N643" s="31"/>
      <c r="O643" s="32"/>
      <c r="P643" s="18"/>
      <c r="Q643" s="31"/>
      <c r="R643" s="33"/>
      <c r="S643" s="33"/>
      <c r="T643" s="33"/>
      <c r="U643" s="72">
        <f t="shared" si="93"/>
        <v>0</v>
      </c>
      <c r="V643" s="18" t="e">
        <f>IF(X643&lt;&gt;"Liquidação Cancelada",VLOOKUP(B643,'BASE DE DADOS OPS'!$B$4:$P$9650,10,FALSE),"Liquidação Cancelada")</f>
        <v>#N/A</v>
      </c>
      <c r="W643" s="35" t="e">
        <f t="shared" si="94"/>
        <v>#N/A</v>
      </c>
      <c r="X643" s="31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 t="shared" si="95"/>
        <v>#N/A</v>
      </c>
      <c r="AC643" s="3" t="e">
        <f t="shared" si="96"/>
        <v>#N/A</v>
      </c>
      <c r="AD643" s="62"/>
    </row>
    <row r="644" spans="1:30" ht="24.95" customHeight="1" x14ac:dyDescent="0.2">
      <c r="A644" s="55" t="str">
        <f t="shared" si="88"/>
        <v>||||||0</v>
      </c>
      <c r="B644" s="55" t="str">
        <f t="shared" si="89"/>
        <v>||||0</v>
      </c>
      <c r="C644" s="61" t="str">
        <f t="shared" si="90"/>
        <v>|0</v>
      </c>
      <c r="D644" s="31"/>
      <c r="E644" s="31"/>
      <c r="F644" s="75" t="str">
        <f t="shared" si="91"/>
        <v>/</v>
      </c>
      <c r="G644" s="31"/>
      <c r="H644" s="31"/>
      <c r="I644" s="75" t="str">
        <f t="shared" si="92"/>
        <v>.</v>
      </c>
      <c r="J644" s="31"/>
      <c r="K644" s="31"/>
      <c r="L644" s="31"/>
      <c r="M644" s="32"/>
      <c r="N644" s="31"/>
      <c r="O644" s="32"/>
      <c r="P644" s="18"/>
      <c r="Q644" s="31"/>
      <c r="R644" s="33"/>
      <c r="S644" s="33"/>
      <c r="T644" s="33"/>
      <c r="U644" s="72">
        <f t="shared" si="93"/>
        <v>0</v>
      </c>
      <c r="V644" s="18" t="e">
        <f>IF(X644&lt;&gt;"Liquidação Cancelada",VLOOKUP(B644,'BASE DE DADOS OPS'!$B$4:$P$9650,10,FALSE),"Liquidação Cancelada")</f>
        <v>#N/A</v>
      </c>
      <c r="W644" s="35" t="e">
        <f t="shared" si="94"/>
        <v>#N/A</v>
      </c>
      <c r="X644" s="31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 t="shared" si="95"/>
        <v>#N/A</v>
      </c>
      <c r="AC644" s="3" t="e">
        <f t="shared" si="96"/>
        <v>#N/A</v>
      </c>
      <c r="AD644" s="62"/>
    </row>
    <row r="645" spans="1:30" ht="24.95" customHeight="1" x14ac:dyDescent="0.2">
      <c r="A645" s="55" t="str">
        <f t="shared" ref="A645:A708" si="97">D645&amp;"|"&amp;E645&amp;"|"&amp;G645&amp;"|"&amp;H645&amp;"|"&amp;L645&amp;"|"&amp;N645&amp;"|"&amp;U645</f>
        <v>||||||0</v>
      </c>
      <c r="B645" s="55" t="str">
        <f t="shared" ref="B645:B708" si="98">D645&amp;"|"&amp;E645&amp;"|"&amp;G645&amp;"|"&amp;H645&amp;"|"&amp;X645</f>
        <v>||||0</v>
      </c>
      <c r="C645" s="61" t="str">
        <f t="shared" ref="C645:C708" si="99">E645&amp;"|"&amp;X645</f>
        <v>|0</v>
      </c>
      <c r="D645" s="31"/>
      <c r="E645" s="31"/>
      <c r="F645" s="75" t="str">
        <f t="shared" ref="F645:F708" si="100">G645&amp;"/"&amp;H645</f>
        <v>/</v>
      </c>
      <c r="G645" s="31"/>
      <c r="H645" s="31"/>
      <c r="I645" s="75" t="str">
        <f t="shared" ref="I645:I708" si="101">J645&amp;"."&amp;K645</f>
        <v>.</v>
      </c>
      <c r="J645" s="31"/>
      <c r="K645" s="31"/>
      <c r="L645" s="31"/>
      <c r="M645" s="32"/>
      <c r="N645" s="31"/>
      <c r="O645" s="32"/>
      <c r="P645" s="18"/>
      <c r="Q645" s="31"/>
      <c r="R645" s="33"/>
      <c r="S645" s="33"/>
      <c r="T645" s="33"/>
      <c r="U645" s="72">
        <f t="shared" ref="U645:U708" si="102">R645-S645-T645</f>
        <v>0</v>
      </c>
      <c r="V645" s="18" t="e">
        <f>IF(X645&lt;&gt;"Liquidação Cancelada",VLOOKUP(B645,'BASE DE DADOS OPS'!$B$4:$P$9650,10,FALSE),"Liquidação Cancelada")</f>
        <v>#N/A</v>
      </c>
      <c r="W645" s="35" t="e">
        <f t="shared" ref="W645:W708" si="103">IF(X645&lt;&gt;"Liquidação Cancelada",IF(ISBLANK(V645),"AGUARDANDO PAGAMENTO",NETWORKDAYS(P645,V645)-1),"Liquidação Cancelada")</f>
        <v>#N/A</v>
      </c>
      <c r="X645" s="31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 t="shared" ref="AB645:AB708" si="104">IF(X645&lt;&gt;"Liquidação Cancelada",Y645-Z645,"Liquidação Cancelada")</f>
        <v>#N/A</v>
      </c>
      <c r="AC645" s="3" t="e">
        <f t="shared" ref="AC645:AC708" si="105">IF(X645&lt;&gt;"Liquidação Cancelada",(AA645-AB645)+(U645-Z645-AB645),"Liquidação Cancelada")</f>
        <v>#N/A</v>
      </c>
      <c r="AD645" s="62"/>
    </row>
    <row r="646" spans="1:30" ht="24.95" customHeight="1" x14ac:dyDescent="0.2">
      <c r="A646" s="55" t="str">
        <f t="shared" si="97"/>
        <v>||||||0</v>
      </c>
      <c r="B646" s="55" t="str">
        <f t="shared" si="98"/>
        <v>||||0</v>
      </c>
      <c r="C646" s="61" t="str">
        <f t="shared" si="99"/>
        <v>|0</v>
      </c>
      <c r="D646" s="31"/>
      <c r="E646" s="31"/>
      <c r="F646" s="75" t="str">
        <f t="shared" si="100"/>
        <v>/</v>
      </c>
      <c r="G646" s="31"/>
      <c r="H646" s="31"/>
      <c r="I646" s="75" t="str">
        <f t="shared" si="101"/>
        <v>.</v>
      </c>
      <c r="J646" s="31"/>
      <c r="K646" s="31"/>
      <c r="L646" s="31"/>
      <c r="M646" s="32"/>
      <c r="N646" s="31"/>
      <c r="O646" s="32"/>
      <c r="P646" s="18"/>
      <c r="Q646" s="31"/>
      <c r="R646" s="33"/>
      <c r="S646" s="33"/>
      <c r="T646" s="33"/>
      <c r="U646" s="72">
        <f t="shared" si="102"/>
        <v>0</v>
      </c>
      <c r="V646" s="18" t="e">
        <f>IF(X646&lt;&gt;"Liquidação Cancelada",VLOOKUP(B646,'BASE DE DADOS OPS'!$B$4:$P$9650,10,FALSE),"Liquidação Cancelada")</f>
        <v>#N/A</v>
      </c>
      <c r="W646" s="35" t="e">
        <f t="shared" si="103"/>
        <v>#N/A</v>
      </c>
      <c r="X646" s="31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 t="shared" si="104"/>
        <v>#N/A</v>
      </c>
      <c r="AC646" s="3" t="e">
        <f t="shared" si="105"/>
        <v>#N/A</v>
      </c>
      <c r="AD646" s="62"/>
    </row>
    <row r="647" spans="1:30" ht="24.95" customHeight="1" x14ac:dyDescent="0.2">
      <c r="A647" s="55" t="str">
        <f t="shared" si="97"/>
        <v>||||||0</v>
      </c>
      <c r="B647" s="55" t="str">
        <f t="shared" si="98"/>
        <v>||||0</v>
      </c>
      <c r="C647" s="61" t="str">
        <f t="shared" si="99"/>
        <v>|0</v>
      </c>
      <c r="D647" s="31"/>
      <c r="E647" s="31"/>
      <c r="F647" s="75" t="str">
        <f t="shared" si="100"/>
        <v>/</v>
      </c>
      <c r="G647" s="31"/>
      <c r="H647" s="31"/>
      <c r="I647" s="75" t="str">
        <f t="shared" si="101"/>
        <v>.</v>
      </c>
      <c r="J647" s="31"/>
      <c r="K647" s="31"/>
      <c r="L647" s="31"/>
      <c r="M647" s="32"/>
      <c r="N647" s="31"/>
      <c r="O647" s="32"/>
      <c r="P647" s="18"/>
      <c r="Q647" s="31"/>
      <c r="R647" s="33"/>
      <c r="S647" s="33"/>
      <c r="T647" s="33"/>
      <c r="U647" s="72">
        <f t="shared" si="102"/>
        <v>0</v>
      </c>
      <c r="V647" s="18" t="e">
        <f>IF(X647&lt;&gt;"Liquidação Cancelada",VLOOKUP(B647,'BASE DE DADOS OPS'!$B$4:$P$9650,10,FALSE),"Liquidação Cancelada")</f>
        <v>#N/A</v>
      </c>
      <c r="W647" s="35" t="e">
        <f t="shared" si="103"/>
        <v>#N/A</v>
      </c>
      <c r="X647" s="31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 t="shared" si="104"/>
        <v>#N/A</v>
      </c>
      <c r="AC647" s="3" t="e">
        <f t="shared" si="105"/>
        <v>#N/A</v>
      </c>
      <c r="AD647" s="62"/>
    </row>
    <row r="648" spans="1:30" ht="24.95" customHeight="1" x14ac:dyDescent="0.2">
      <c r="A648" s="55" t="str">
        <f t="shared" si="97"/>
        <v>||||||0</v>
      </c>
      <c r="B648" s="55" t="str">
        <f t="shared" si="98"/>
        <v>||||0</v>
      </c>
      <c r="C648" s="61" t="str">
        <f t="shared" si="99"/>
        <v>|0</v>
      </c>
      <c r="D648" s="31"/>
      <c r="E648" s="31"/>
      <c r="F648" s="75" t="str">
        <f t="shared" si="100"/>
        <v>/</v>
      </c>
      <c r="G648" s="31"/>
      <c r="H648" s="31"/>
      <c r="I648" s="75" t="str">
        <f t="shared" si="101"/>
        <v>.</v>
      </c>
      <c r="J648" s="31"/>
      <c r="K648" s="31"/>
      <c r="L648" s="31"/>
      <c r="M648" s="32"/>
      <c r="N648" s="31"/>
      <c r="O648" s="32"/>
      <c r="P648" s="18"/>
      <c r="Q648" s="31"/>
      <c r="R648" s="33"/>
      <c r="S648" s="33"/>
      <c r="T648" s="33"/>
      <c r="U648" s="72">
        <f t="shared" si="102"/>
        <v>0</v>
      </c>
      <c r="V648" s="18" t="e">
        <f>IF(X648&lt;&gt;"Liquidação Cancelada",VLOOKUP(B648,'BASE DE DADOS OPS'!$B$4:$P$9650,10,FALSE),"Liquidação Cancelada")</f>
        <v>#N/A</v>
      </c>
      <c r="W648" s="35" t="e">
        <f t="shared" si="103"/>
        <v>#N/A</v>
      </c>
      <c r="X648" s="31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 t="shared" si="104"/>
        <v>#N/A</v>
      </c>
      <c r="AC648" s="3" t="e">
        <f t="shared" si="105"/>
        <v>#N/A</v>
      </c>
      <c r="AD648" s="62"/>
    </row>
    <row r="649" spans="1:30" ht="24.95" customHeight="1" x14ac:dyDescent="0.2">
      <c r="A649" s="55" t="str">
        <f t="shared" si="97"/>
        <v>||||||0</v>
      </c>
      <c r="B649" s="55" t="str">
        <f t="shared" si="98"/>
        <v>||||0</v>
      </c>
      <c r="C649" s="61" t="str">
        <f t="shared" si="99"/>
        <v>|0</v>
      </c>
      <c r="D649" s="31"/>
      <c r="E649" s="31"/>
      <c r="F649" s="75" t="str">
        <f t="shared" si="100"/>
        <v>/</v>
      </c>
      <c r="G649" s="31"/>
      <c r="H649" s="31"/>
      <c r="I649" s="75" t="str">
        <f t="shared" si="101"/>
        <v>.</v>
      </c>
      <c r="J649" s="31"/>
      <c r="K649" s="31"/>
      <c r="L649" s="31"/>
      <c r="M649" s="32"/>
      <c r="N649" s="31"/>
      <c r="O649" s="32"/>
      <c r="P649" s="18"/>
      <c r="Q649" s="31"/>
      <c r="R649" s="33"/>
      <c r="S649" s="33"/>
      <c r="T649" s="33"/>
      <c r="U649" s="72">
        <f t="shared" si="102"/>
        <v>0</v>
      </c>
      <c r="V649" s="18" t="e">
        <f>IF(X649&lt;&gt;"Liquidação Cancelada",VLOOKUP(B649,'BASE DE DADOS OPS'!$B$4:$P$9650,10,FALSE),"Liquidação Cancelada")</f>
        <v>#N/A</v>
      </c>
      <c r="W649" s="35" t="e">
        <f t="shared" si="103"/>
        <v>#N/A</v>
      </c>
      <c r="X649" s="31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 t="shared" si="104"/>
        <v>#N/A</v>
      </c>
      <c r="AC649" s="3" t="e">
        <f t="shared" si="105"/>
        <v>#N/A</v>
      </c>
      <c r="AD649" s="62"/>
    </row>
    <row r="650" spans="1:30" ht="24.95" customHeight="1" x14ac:dyDescent="0.2">
      <c r="A650" s="55" t="str">
        <f t="shared" si="97"/>
        <v>||||||0</v>
      </c>
      <c r="B650" s="55" t="str">
        <f t="shared" si="98"/>
        <v>||||0</v>
      </c>
      <c r="C650" s="61" t="str">
        <f t="shared" si="99"/>
        <v>|0</v>
      </c>
      <c r="D650" s="31"/>
      <c r="E650" s="31"/>
      <c r="F650" s="75" t="str">
        <f t="shared" si="100"/>
        <v>/</v>
      </c>
      <c r="G650" s="31"/>
      <c r="H650" s="31"/>
      <c r="I650" s="75" t="str">
        <f t="shared" si="101"/>
        <v>.</v>
      </c>
      <c r="J650" s="31"/>
      <c r="K650" s="31"/>
      <c r="L650" s="31"/>
      <c r="M650" s="32"/>
      <c r="N650" s="31"/>
      <c r="O650" s="32"/>
      <c r="P650" s="18"/>
      <c r="Q650" s="31"/>
      <c r="R650" s="33"/>
      <c r="S650" s="33"/>
      <c r="T650" s="33"/>
      <c r="U650" s="72">
        <f t="shared" si="102"/>
        <v>0</v>
      </c>
      <c r="V650" s="18" t="e">
        <f>IF(X650&lt;&gt;"Liquidação Cancelada",VLOOKUP(B650,'BASE DE DADOS OPS'!$B$4:$P$9650,10,FALSE),"Liquidação Cancelada")</f>
        <v>#N/A</v>
      </c>
      <c r="W650" s="35" t="e">
        <f t="shared" si="103"/>
        <v>#N/A</v>
      </c>
      <c r="X650" s="31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 t="shared" si="104"/>
        <v>#N/A</v>
      </c>
      <c r="AC650" s="3" t="e">
        <f t="shared" si="105"/>
        <v>#N/A</v>
      </c>
      <c r="AD650" s="62"/>
    </row>
    <row r="651" spans="1:30" ht="24.95" customHeight="1" x14ac:dyDescent="0.2">
      <c r="A651" s="55" t="str">
        <f t="shared" si="97"/>
        <v>||||||0</v>
      </c>
      <c r="B651" s="55" t="str">
        <f t="shared" si="98"/>
        <v>||||0</v>
      </c>
      <c r="C651" s="61" t="str">
        <f t="shared" si="99"/>
        <v>|0</v>
      </c>
      <c r="D651" s="31"/>
      <c r="E651" s="31"/>
      <c r="F651" s="75" t="str">
        <f t="shared" si="100"/>
        <v>/</v>
      </c>
      <c r="G651" s="31"/>
      <c r="H651" s="31"/>
      <c r="I651" s="75" t="str">
        <f t="shared" si="101"/>
        <v>.</v>
      </c>
      <c r="J651" s="31"/>
      <c r="K651" s="31"/>
      <c r="L651" s="31"/>
      <c r="M651" s="32"/>
      <c r="N651" s="31"/>
      <c r="O651" s="32"/>
      <c r="P651" s="18"/>
      <c r="Q651" s="31"/>
      <c r="R651" s="33"/>
      <c r="S651" s="33"/>
      <c r="T651" s="33"/>
      <c r="U651" s="72">
        <f t="shared" si="102"/>
        <v>0</v>
      </c>
      <c r="V651" s="18" t="e">
        <f>IF(X651&lt;&gt;"Liquidação Cancelada",VLOOKUP(B651,'BASE DE DADOS OPS'!$B$4:$P$9650,10,FALSE),"Liquidação Cancelada")</f>
        <v>#N/A</v>
      </c>
      <c r="W651" s="35" t="e">
        <f t="shared" si="103"/>
        <v>#N/A</v>
      </c>
      <c r="X651" s="31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 t="shared" si="104"/>
        <v>#N/A</v>
      </c>
      <c r="AC651" s="3" t="e">
        <f t="shared" si="105"/>
        <v>#N/A</v>
      </c>
      <c r="AD651" s="62"/>
    </row>
    <row r="652" spans="1:30" ht="24.95" customHeight="1" x14ac:dyDescent="0.2">
      <c r="A652" s="55" t="str">
        <f t="shared" si="97"/>
        <v>||||||0</v>
      </c>
      <c r="B652" s="55" t="str">
        <f t="shared" si="98"/>
        <v>||||0</v>
      </c>
      <c r="C652" s="61" t="str">
        <f t="shared" si="99"/>
        <v>|0</v>
      </c>
      <c r="D652" s="31"/>
      <c r="E652" s="31"/>
      <c r="F652" s="75" t="str">
        <f t="shared" si="100"/>
        <v>/</v>
      </c>
      <c r="G652" s="31"/>
      <c r="H652" s="31"/>
      <c r="I652" s="75" t="str">
        <f t="shared" si="101"/>
        <v>.</v>
      </c>
      <c r="J652" s="31"/>
      <c r="K652" s="31"/>
      <c r="L652" s="31"/>
      <c r="M652" s="32"/>
      <c r="N652" s="31"/>
      <c r="O652" s="32"/>
      <c r="P652" s="18"/>
      <c r="Q652" s="31"/>
      <c r="R652" s="33"/>
      <c r="S652" s="33"/>
      <c r="T652" s="33"/>
      <c r="U652" s="72">
        <f t="shared" si="102"/>
        <v>0</v>
      </c>
      <c r="V652" s="18" t="e">
        <f>IF(X652&lt;&gt;"Liquidação Cancelada",VLOOKUP(B652,'BASE DE DADOS OPS'!$B$4:$P$9650,10,FALSE),"Liquidação Cancelada")</f>
        <v>#N/A</v>
      </c>
      <c r="W652" s="35" t="e">
        <f t="shared" si="103"/>
        <v>#N/A</v>
      </c>
      <c r="X652" s="31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 t="shared" si="104"/>
        <v>#N/A</v>
      </c>
      <c r="AC652" s="3" t="e">
        <f t="shared" si="105"/>
        <v>#N/A</v>
      </c>
      <c r="AD652" s="62"/>
    </row>
    <row r="653" spans="1:30" ht="24.95" customHeight="1" x14ac:dyDescent="0.2">
      <c r="A653" s="55" t="str">
        <f t="shared" si="97"/>
        <v>||||||0</v>
      </c>
      <c r="B653" s="55" t="str">
        <f t="shared" si="98"/>
        <v>||||0</v>
      </c>
      <c r="C653" s="61" t="str">
        <f t="shared" si="99"/>
        <v>|0</v>
      </c>
      <c r="D653" s="31"/>
      <c r="E653" s="31"/>
      <c r="F653" s="75" t="str">
        <f t="shared" si="100"/>
        <v>/</v>
      </c>
      <c r="G653" s="31"/>
      <c r="H653" s="31"/>
      <c r="I653" s="75" t="str">
        <f t="shared" si="101"/>
        <v>.</v>
      </c>
      <c r="J653" s="31"/>
      <c r="K653" s="31"/>
      <c r="L653" s="31"/>
      <c r="M653" s="32"/>
      <c r="N653" s="31"/>
      <c r="O653" s="32"/>
      <c r="P653" s="18"/>
      <c r="Q653" s="31"/>
      <c r="R653" s="33"/>
      <c r="S653" s="33"/>
      <c r="T653" s="33"/>
      <c r="U653" s="72">
        <f t="shared" si="102"/>
        <v>0</v>
      </c>
      <c r="V653" s="18" t="e">
        <f>IF(X653&lt;&gt;"Liquidação Cancelada",VLOOKUP(B653,'BASE DE DADOS OPS'!$B$4:$P$9650,10,FALSE),"Liquidação Cancelada")</f>
        <v>#N/A</v>
      </c>
      <c r="W653" s="35" t="e">
        <f t="shared" si="103"/>
        <v>#N/A</v>
      </c>
      <c r="X653" s="31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 t="shared" si="104"/>
        <v>#N/A</v>
      </c>
      <c r="AC653" s="3" t="e">
        <f t="shared" si="105"/>
        <v>#N/A</v>
      </c>
      <c r="AD653" s="62"/>
    </row>
    <row r="654" spans="1:30" ht="24.95" customHeight="1" x14ac:dyDescent="0.2">
      <c r="A654" s="55" t="str">
        <f t="shared" si="97"/>
        <v>||||||0</v>
      </c>
      <c r="B654" s="55" t="str">
        <f t="shared" si="98"/>
        <v>||||0</v>
      </c>
      <c r="C654" s="61" t="str">
        <f t="shared" si="99"/>
        <v>|0</v>
      </c>
      <c r="D654" s="31"/>
      <c r="E654" s="31"/>
      <c r="F654" s="75" t="str">
        <f t="shared" si="100"/>
        <v>/</v>
      </c>
      <c r="G654" s="31"/>
      <c r="H654" s="31"/>
      <c r="I654" s="75" t="str">
        <f t="shared" si="101"/>
        <v>.</v>
      </c>
      <c r="J654" s="31"/>
      <c r="K654" s="31"/>
      <c r="L654" s="31"/>
      <c r="M654" s="32"/>
      <c r="N654" s="31"/>
      <c r="O654" s="32"/>
      <c r="P654" s="18"/>
      <c r="Q654" s="31"/>
      <c r="R654" s="33"/>
      <c r="S654" s="33"/>
      <c r="T654" s="33"/>
      <c r="U654" s="72">
        <f t="shared" si="102"/>
        <v>0</v>
      </c>
      <c r="V654" s="18" t="e">
        <f>IF(X654&lt;&gt;"Liquidação Cancelada",VLOOKUP(B654,'BASE DE DADOS OPS'!$B$4:$P$9650,10,FALSE),"Liquidação Cancelada")</f>
        <v>#N/A</v>
      </c>
      <c r="W654" s="35" t="e">
        <f t="shared" si="103"/>
        <v>#N/A</v>
      </c>
      <c r="X654" s="31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 t="shared" si="104"/>
        <v>#N/A</v>
      </c>
      <c r="AC654" s="3" t="e">
        <f t="shared" si="105"/>
        <v>#N/A</v>
      </c>
      <c r="AD654" s="62"/>
    </row>
    <row r="655" spans="1:30" ht="24.95" customHeight="1" x14ac:dyDescent="0.2">
      <c r="A655" s="55" t="str">
        <f t="shared" si="97"/>
        <v>||||||0</v>
      </c>
      <c r="B655" s="55" t="str">
        <f t="shared" si="98"/>
        <v>||||0</v>
      </c>
      <c r="C655" s="61" t="str">
        <f t="shared" si="99"/>
        <v>|0</v>
      </c>
      <c r="D655" s="31"/>
      <c r="E655" s="31"/>
      <c r="F655" s="75" t="str">
        <f t="shared" si="100"/>
        <v>/</v>
      </c>
      <c r="G655" s="31"/>
      <c r="H655" s="31"/>
      <c r="I655" s="75" t="str">
        <f t="shared" si="101"/>
        <v>.</v>
      </c>
      <c r="J655" s="31"/>
      <c r="K655" s="31"/>
      <c r="L655" s="31"/>
      <c r="M655" s="32"/>
      <c r="N655" s="31"/>
      <c r="O655" s="32"/>
      <c r="P655" s="18"/>
      <c r="Q655" s="31"/>
      <c r="R655" s="33"/>
      <c r="S655" s="33"/>
      <c r="T655" s="33"/>
      <c r="U655" s="72">
        <f t="shared" si="102"/>
        <v>0</v>
      </c>
      <c r="V655" s="18" t="e">
        <f>IF(X655&lt;&gt;"Liquidação Cancelada",VLOOKUP(B655,'BASE DE DADOS OPS'!$B$4:$P$9650,10,FALSE),"Liquidação Cancelada")</f>
        <v>#N/A</v>
      </c>
      <c r="W655" s="35" t="e">
        <f t="shared" si="103"/>
        <v>#N/A</v>
      </c>
      <c r="X655" s="31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 t="shared" si="104"/>
        <v>#N/A</v>
      </c>
      <c r="AC655" s="3" t="e">
        <f t="shared" si="105"/>
        <v>#N/A</v>
      </c>
      <c r="AD655" s="62"/>
    </row>
    <row r="656" spans="1:30" ht="24.95" customHeight="1" x14ac:dyDescent="0.2">
      <c r="A656" s="55" t="str">
        <f t="shared" si="97"/>
        <v>||||||0</v>
      </c>
      <c r="B656" s="55" t="str">
        <f t="shared" si="98"/>
        <v>||||0</v>
      </c>
      <c r="C656" s="61" t="str">
        <f t="shared" si="99"/>
        <v>|0</v>
      </c>
      <c r="D656" s="31"/>
      <c r="E656" s="31"/>
      <c r="F656" s="75" t="str">
        <f t="shared" si="100"/>
        <v>/</v>
      </c>
      <c r="G656" s="31"/>
      <c r="H656" s="31"/>
      <c r="I656" s="75" t="str">
        <f t="shared" si="101"/>
        <v>.</v>
      </c>
      <c r="J656" s="31"/>
      <c r="K656" s="31"/>
      <c r="L656" s="31"/>
      <c r="M656" s="32"/>
      <c r="N656" s="31"/>
      <c r="O656" s="32"/>
      <c r="P656" s="18"/>
      <c r="Q656" s="31"/>
      <c r="R656" s="33"/>
      <c r="S656" s="33"/>
      <c r="T656" s="33"/>
      <c r="U656" s="72">
        <f t="shared" si="102"/>
        <v>0</v>
      </c>
      <c r="V656" s="18" t="e">
        <f>IF(X656&lt;&gt;"Liquidação Cancelada",VLOOKUP(B656,'BASE DE DADOS OPS'!$B$4:$P$9650,10,FALSE),"Liquidação Cancelada")</f>
        <v>#N/A</v>
      </c>
      <c r="W656" s="35" t="e">
        <f t="shared" si="103"/>
        <v>#N/A</v>
      </c>
      <c r="X656" s="31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 t="shared" si="104"/>
        <v>#N/A</v>
      </c>
      <c r="AC656" s="3" t="e">
        <f t="shared" si="105"/>
        <v>#N/A</v>
      </c>
      <c r="AD656" s="62"/>
    </row>
    <row r="657" spans="1:30" ht="24.95" customHeight="1" x14ac:dyDescent="0.2">
      <c r="A657" s="55" t="str">
        <f t="shared" si="97"/>
        <v>||||||0</v>
      </c>
      <c r="B657" s="55" t="str">
        <f t="shared" si="98"/>
        <v>||||0</v>
      </c>
      <c r="C657" s="61" t="str">
        <f t="shared" si="99"/>
        <v>|0</v>
      </c>
      <c r="D657" s="31"/>
      <c r="E657" s="31"/>
      <c r="F657" s="75" t="str">
        <f t="shared" si="100"/>
        <v>/</v>
      </c>
      <c r="G657" s="31"/>
      <c r="H657" s="31"/>
      <c r="I657" s="75" t="str">
        <f t="shared" si="101"/>
        <v>.</v>
      </c>
      <c r="J657" s="31"/>
      <c r="K657" s="31"/>
      <c r="L657" s="31"/>
      <c r="M657" s="32"/>
      <c r="N657" s="31"/>
      <c r="O657" s="32"/>
      <c r="P657" s="18"/>
      <c r="Q657" s="31"/>
      <c r="R657" s="33"/>
      <c r="S657" s="33"/>
      <c r="T657" s="33"/>
      <c r="U657" s="72">
        <f t="shared" si="102"/>
        <v>0</v>
      </c>
      <c r="V657" s="18" t="e">
        <f>IF(X657&lt;&gt;"Liquidação Cancelada",VLOOKUP(B657,'BASE DE DADOS OPS'!$B$4:$P$9650,10,FALSE),"Liquidação Cancelada")</f>
        <v>#N/A</v>
      </c>
      <c r="W657" s="35" t="e">
        <f t="shared" si="103"/>
        <v>#N/A</v>
      </c>
      <c r="X657" s="31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 t="shared" si="104"/>
        <v>#N/A</v>
      </c>
      <c r="AC657" s="3" t="e">
        <f t="shared" si="105"/>
        <v>#N/A</v>
      </c>
      <c r="AD657" s="62"/>
    </row>
    <row r="658" spans="1:30" ht="24.95" customHeight="1" x14ac:dyDescent="0.2">
      <c r="A658" s="55" t="str">
        <f t="shared" si="97"/>
        <v>||||||0</v>
      </c>
      <c r="B658" s="55" t="str">
        <f t="shared" si="98"/>
        <v>||||0</v>
      </c>
      <c r="C658" s="61" t="str">
        <f t="shared" si="99"/>
        <v>|0</v>
      </c>
      <c r="D658" s="31"/>
      <c r="E658" s="31"/>
      <c r="F658" s="75" t="str">
        <f t="shared" si="100"/>
        <v>/</v>
      </c>
      <c r="G658" s="31"/>
      <c r="H658" s="31"/>
      <c r="I658" s="75" t="str">
        <f t="shared" si="101"/>
        <v>.</v>
      </c>
      <c r="J658" s="31"/>
      <c r="K658" s="31"/>
      <c r="L658" s="31"/>
      <c r="M658" s="32"/>
      <c r="N658" s="31"/>
      <c r="O658" s="32"/>
      <c r="P658" s="18"/>
      <c r="Q658" s="31"/>
      <c r="R658" s="33"/>
      <c r="S658" s="33"/>
      <c r="T658" s="33"/>
      <c r="U658" s="72">
        <f t="shared" si="102"/>
        <v>0</v>
      </c>
      <c r="V658" s="18" t="e">
        <f>IF(X658&lt;&gt;"Liquidação Cancelada",VLOOKUP(B658,'BASE DE DADOS OPS'!$B$4:$P$9650,10,FALSE),"Liquidação Cancelada")</f>
        <v>#N/A</v>
      </c>
      <c r="W658" s="35" t="e">
        <f t="shared" si="103"/>
        <v>#N/A</v>
      </c>
      <c r="X658" s="31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 t="shared" si="104"/>
        <v>#N/A</v>
      </c>
      <c r="AC658" s="3" t="e">
        <f t="shared" si="105"/>
        <v>#N/A</v>
      </c>
      <c r="AD658" s="62"/>
    </row>
    <row r="659" spans="1:30" ht="24.95" customHeight="1" x14ac:dyDescent="0.2">
      <c r="A659" s="55" t="str">
        <f t="shared" si="97"/>
        <v>||||||0</v>
      </c>
      <c r="B659" s="55" t="str">
        <f t="shared" si="98"/>
        <v>||||0</v>
      </c>
      <c r="C659" s="61" t="str">
        <f t="shared" si="99"/>
        <v>|0</v>
      </c>
      <c r="D659" s="31"/>
      <c r="E659" s="31"/>
      <c r="F659" s="75" t="str">
        <f t="shared" si="100"/>
        <v>/</v>
      </c>
      <c r="G659" s="31"/>
      <c r="H659" s="31"/>
      <c r="I659" s="75" t="str">
        <f t="shared" si="101"/>
        <v>.</v>
      </c>
      <c r="J659" s="31"/>
      <c r="K659" s="31"/>
      <c r="L659" s="31"/>
      <c r="M659" s="32"/>
      <c r="N659" s="31"/>
      <c r="O659" s="32"/>
      <c r="P659" s="18"/>
      <c r="Q659" s="31"/>
      <c r="R659" s="33"/>
      <c r="S659" s="33"/>
      <c r="T659" s="33"/>
      <c r="U659" s="72">
        <f t="shared" si="102"/>
        <v>0</v>
      </c>
      <c r="V659" s="18" t="e">
        <f>IF(X659&lt;&gt;"Liquidação Cancelada",VLOOKUP(B659,'BASE DE DADOS OPS'!$B$4:$P$9650,10,FALSE),"Liquidação Cancelada")</f>
        <v>#N/A</v>
      </c>
      <c r="W659" s="35" t="e">
        <f t="shared" si="103"/>
        <v>#N/A</v>
      </c>
      <c r="X659" s="31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 t="shared" si="104"/>
        <v>#N/A</v>
      </c>
      <c r="AC659" s="3" t="e">
        <f t="shared" si="105"/>
        <v>#N/A</v>
      </c>
      <c r="AD659" s="62"/>
    </row>
    <row r="660" spans="1:30" ht="24.95" customHeight="1" x14ac:dyDescent="0.2">
      <c r="A660" s="55" t="str">
        <f t="shared" si="97"/>
        <v>||||||0</v>
      </c>
      <c r="B660" s="55" t="str">
        <f t="shared" si="98"/>
        <v>||||0</v>
      </c>
      <c r="C660" s="61" t="str">
        <f t="shared" si="99"/>
        <v>|0</v>
      </c>
      <c r="D660" s="31"/>
      <c r="E660" s="31"/>
      <c r="F660" s="75" t="str">
        <f t="shared" si="100"/>
        <v>/</v>
      </c>
      <c r="G660" s="31"/>
      <c r="H660" s="31"/>
      <c r="I660" s="75" t="str">
        <f t="shared" si="101"/>
        <v>.</v>
      </c>
      <c r="J660" s="31"/>
      <c r="K660" s="31"/>
      <c r="L660" s="31"/>
      <c r="M660" s="32"/>
      <c r="N660" s="31"/>
      <c r="O660" s="32"/>
      <c r="P660" s="18"/>
      <c r="Q660" s="31"/>
      <c r="R660" s="33"/>
      <c r="S660" s="33"/>
      <c r="T660" s="33"/>
      <c r="U660" s="72">
        <f t="shared" si="102"/>
        <v>0</v>
      </c>
      <c r="V660" s="18" t="e">
        <f>IF(X660&lt;&gt;"Liquidação Cancelada",VLOOKUP(B660,'BASE DE DADOS OPS'!$B$4:$P$9650,10,FALSE),"Liquidação Cancelada")</f>
        <v>#N/A</v>
      </c>
      <c r="W660" s="35" t="e">
        <f t="shared" si="103"/>
        <v>#N/A</v>
      </c>
      <c r="X660" s="31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 t="shared" si="104"/>
        <v>#N/A</v>
      </c>
      <c r="AC660" s="3" t="e">
        <f t="shared" si="105"/>
        <v>#N/A</v>
      </c>
      <c r="AD660" s="62"/>
    </row>
    <row r="661" spans="1:30" ht="24.95" customHeight="1" x14ac:dyDescent="0.2">
      <c r="A661" s="55" t="str">
        <f t="shared" si="97"/>
        <v>||||||0</v>
      </c>
      <c r="B661" s="55" t="str">
        <f t="shared" si="98"/>
        <v>||||0</v>
      </c>
      <c r="C661" s="61" t="str">
        <f t="shared" si="99"/>
        <v>|0</v>
      </c>
      <c r="D661" s="31"/>
      <c r="E661" s="31"/>
      <c r="F661" s="75" t="str">
        <f t="shared" si="100"/>
        <v>/</v>
      </c>
      <c r="G661" s="31"/>
      <c r="H661" s="31"/>
      <c r="I661" s="75" t="str">
        <f t="shared" si="101"/>
        <v>.</v>
      </c>
      <c r="J661" s="31"/>
      <c r="K661" s="31"/>
      <c r="L661" s="31"/>
      <c r="M661" s="32"/>
      <c r="N661" s="31"/>
      <c r="O661" s="32"/>
      <c r="P661" s="18"/>
      <c r="Q661" s="31"/>
      <c r="R661" s="33"/>
      <c r="S661" s="33"/>
      <c r="T661" s="33"/>
      <c r="U661" s="72">
        <f t="shared" si="102"/>
        <v>0</v>
      </c>
      <c r="V661" s="18" t="e">
        <f>IF(X661&lt;&gt;"Liquidação Cancelada",VLOOKUP(B661,'BASE DE DADOS OPS'!$B$4:$P$9650,10,FALSE),"Liquidação Cancelada")</f>
        <v>#N/A</v>
      </c>
      <c r="W661" s="35" t="e">
        <f t="shared" si="103"/>
        <v>#N/A</v>
      </c>
      <c r="X661" s="31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 t="shared" si="104"/>
        <v>#N/A</v>
      </c>
      <c r="AC661" s="3" t="e">
        <f t="shared" si="105"/>
        <v>#N/A</v>
      </c>
      <c r="AD661" s="62"/>
    </row>
    <row r="662" spans="1:30" ht="24.95" customHeight="1" x14ac:dyDescent="0.2">
      <c r="A662" s="55" t="str">
        <f t="shared" si="97"/>
        <v>||||||0</v>
      </c>
      <c r="B662" s="55" t="str">
        <f t="shared" si="98"/>
        <v>||||0</v>
      </c>
      <c r="C662" s="61" t="str">
        <f t="shared" si="99"/>
        <v>|0</v>
      </c>
      <c r="D662" s="31"/>
      <c r="E662" s="31"/>
      <c r="F662" s="75" t="str">
        <f t="shared" si="100"/>
        <v>/</v>
      </c>
      <c r="G662" s="31"/>
      <c r="H662" s="31"/>
      <c r="I662" s="75" t="str">
        <f t="shared" si="101"/>
        <v>.</v>
      </c>
      <c r="J662" s="31"/>
      <c r="K662" s="31"/>
      <c r="L662" s="31"/>
      <c r="M662" s="32"/>
      <c r="N662" s="31"/>
      <c r="O662" s="32"/>
      <c r="P662" s="18"/>
      <c r="Q662" s="31"/>
      <c r="R662" s="33"/>
      <c r="S662" s="33"/>
      <c r="T662" s="33"/>
      <c r="U662" s="72">
        <f t="shared" si="102"/>
        <v>0</v>
      </c>
      <c r="V662" s="18" t="e">
        <f>IF(X662&lt;&gt;"Liquidação Cancelada",VLOOKUP(B662,'BASE DE DADOS OPS'!$B$4:$P$9650,10,FALSE),"Liquidação Cancelada")</f>
        <v>#N/A</v>
      </c>
      <c r="W662" s="35" t="e">
        <f t="shared" si="103"/>
        <v>#N/A</v>
      </c>
      <c r="X662" s="31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 t="shared" si="104"/>
        <v>#N/A</v>
      </c>
      <c r="AC662" s="3" t="e">
        <f t="shared" si="105"/>
        <v>#N/A</v>
      </c>
      <c r="AD662" s="62"/>
    </row>
    <row r="663" spans="1:30" ht="24.95" customHeight="1" x14ac:dyDescent="0.2">
      <c r="A663" s="55" t="str">
        <f t="shared" si="97"/>
        <v>||||||0</v>
      </c>
      <c r="B663" s="55" t="str">
        <f t="shared" si="98"/>
        <v>||||0</v>
      </c>
      <c r="C663" s="61" t="str">
        <f t="shared" si="99"/>
        <v>|0</v>
      </c>
      <c r="D663" s="31"/>
      <c r="E663" s="31"/>
      <c r="F663" s="75" t="str">
        <f t="shared" si="100"/>
        <v>/</v>
      </c>
      <c r="G663" s="31"/>
      <c r="H663" s="31"/>
      <c r="I663" s="75" t="str">
        <f t="shared" si="101"/>
        <v>.</v>
      </c>
      <c r="J663" s="31"/>
      <c r="K663" s="31"/>
      <c r="L663" s="31"/>
      <c r="M663" s="32"/>
      <c r="N663" s="31"/>
      <c r="O663" s="32"/>
      <c r="P663" s="18"/>
      <c r="Q663" s="31"/>
      <c r="R663" s="33"/>
      <c r="S663" s="33"/>
      <c r="T663" s="33"/>
      <c r="U663" s="72">
        <f t="shared" si="102"/>
        <v>0</v>
      </c>
      <c r="V663" s="18" t="e">
        <f>IF(X663&lt;&gt;"Liquidação Cancelada",VLOOKUP(B663,'BASE DE DADOS OPS'!$B$4:$P$9650,10,FALSE),"Liquidação Cancelada")</f>
        <v>#N/A</v>
      </c>
      <c r="W663" s="35" t="e">
        <f t="shared" si="103"/>
        <v>#N/A</v>
      </c>
      <c r="X663" s="31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 t="shared" si="104"/>
        <v>#N/A</v>
      </c>
      <c r="AC663" s="3" t="e">
        <f t="shared" si="105"/>
        <v>#N/A</v>
      </c>
      <c r="AD663" s="62"/>
    </row>
    <row r="664" spans="1:30" ht="24.95" customHeight="1" x14ac:dyDescent="0.2">
      <c r="A664" s="55" t="str">
        <f t="shared" si="97"/>
        <v>||||||0</v>
      </c>
      <c r="B664" s="55" t="str">
        <f t="shared" si="98"/>
        <v>||||0</v>
      </c>
      <c r="C664" s="61" t="str">
        <f t="shared" si="99"/>
        <v>|0</v>
      </c>
      <c r="D664" s="31"/>
      <c r="E664" s="31"/>
      <c r="F664" s="75" t="str">
        <f t="shared" si="100"/>
        <v>/</v>
      </c>
      <c r="G664" s="31"/>
      <c r="H664" s="31"/>
      <c r="I664" s="75" t="str">
        <f t="shared" si="101"/>
        <v>.</v>
      </c>
      <c r="J664" s="31"/>
      <c r="K664" s="31"/>
      <c r="L664" s="31"/>
      <c r="M664" s="32"/>
      <c r="N664" s="31"/>
      <c r="O664" s="32"/>
      <c r="P664" s="18"/>
      <c r="Q664" s="31"/>
      <c r="R664" s="33"/>
      <c r="S664" s="33"/>
      <c r="T664" s="33"/>
      <c r="U664" s="72">
        <f t="shared" si="102"/>
        <v>0</v>
      </c>
      <c r="V664" s="18" t="e">
        <f>IF(X664&lt;&gt;"Liquidação Cancelada",VLOOKUP(B664,'BASE DE DADOS OPS'!$B$4:$P$9650,10,FALSE),"Liquidação Cancelada")</f>
        <v>#N/A</v>
      </c>
      <c r="W664" s="35" t="e">
        <f t="shared" si="103"/>
        <v>#N/A</v>
      </c>
      <c r="X664" s="31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 t="shared" si="104"/>
        <v>#N/A</v>
      </c>
      <c r="AC664" s="3" t="e">
        <f t="shared" si="105"/>
        <v>#N/A</v>
      </c>
      <c r="AD664" s="62"/>
    </row>
    <row r="665" spans="1:30" ht="24.95" customHeight="1" x14ac:dyDescent="0.2">
      <c r="A665" s="55" t="str">
        <f t="shared" si="97"/>
        <v>||||||0</v>
      </c>
      <c r="B665" s="55" t="str">
        <f t="shared" si="98"/>
        <v>||||0</v>
      </c>
      <c r="C665" s="61" t="str">
        <f t="shared" si="99"/>
        <v>|0</v>
      </c>
      <c r="D665" s="31"/>
      <c r="E665" s="31"/>
      <c r="F665" s="75" t="str">
        <f t="shared" si="100"/>
        <v>/</v>
      </c>
      <c r="G665" s="31"/>
      <c r="H665" s="31"/>
      <c r="I665" s="75" t="str">
        <f t="shared" si="101"/>
        <v>.</v>
      </c>
      <c r="J665" s="31"/>
      <c r="K665" s="31"/>
      <c r="L665" s="31"/>
      <c r="M665" s="32"/>
      <c r="N665" s="31"/>
      <c r="O665" s="32"/>
      <c r="P665" s="18"/>
      <c r="Q665" s="31"/>
      <c r="R665" s="33"/>
      <c r="S665" s="33"/>
      <c r="T665" s="33"/>
      <c r="U665" s="72">
        <f t="shared" si="102"/>
        <v>0</v>
      </c>
      <c r="V665" s="18" t="e">
        <f>IF(X665&lt;&gt;"Liquidação Cancelada",VLOOKUP(B665,'BASE DE DADOS OPS'!$B$4:$P$9650,10,FALSE),"Liquidação Cancelada")</f>
        <v>#N/A</v>
      </c>
      <c r="W665" s="35" t="e">
        <f t="shared" si="103"/>
        <v>#N/A</v>
      </c>
      <c r="X665" s="31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 t="shared" si="104"/>
        <v>#N/A</v>
      </c>
      <c r="AC665" s="3" t="e">
        <f t="shared" si="105"/>
        <v>#N/A</v>
      </c>
      <c r="AD665" s="62"/>
    </row>
    <row r="666" spans="1:30" ht="24.95" customHeight="1" x14ac:dyDescent="0.2">
      <c r="A666" s="55" t="str">
        <f t="shared" si="97"/>
        <v>||||||0</v>
      </c>
      <c r="B666" s="55" t="str">
        <f t="shared" si="98"/>
        <v>||||0</v>
      </c>
      <c r="C666" s="61" t="str">
        <f t="shared" si="99"/>
        <v>|0</v>
      </c>
      <c r="D666" s="31"/>
      <c r="E666" s="31"/>
      <c r="F666" s="75" t="str">
        <f t="shared" si="100"/>
        <v>/</v>
      </c>
      <c r="G666" s="31"/>
      <c r="H666" s="31"/>
      <c r="I666" s="75" t="str">
        <f t="shared" si="101"/>
        <v>.</v>
      </c>
      <c r="J666" s="31"/>
      <c r="K666" s="31"/>
      <c r="L666" s="31"/>
      <c r="M666" s="32"/>
      <c r="N666" s="31"/>
      <c r="O666" s="32"/>
      <c r="P666" s="18"/>
      <c r="Q666" s="31"/>
      <c r="R666" s="33"/>
      <c r="S666" s="33"/>
      <c r="T666" s="33"/>
      <c r="U666" s="72">
        <f t="shared" si="102"/>
        <v>0</v>
      </c>
      <c r="V666" s="18" t="e">
        <f>IF(X666&lt;&gt;"Liquidação Cancelada",VLOOKUP(B666,'BASE DE DADOS OPS'!$B$4:$P$9650,10,FALSE),"Liquidação Cancelada")</f>
        <v>#N/A</v>
      </c>
      <c r="W666" s="35" t="e">
        <f t="shared" si="103"/>
        <v>#N/A</v>
      </c>
      <c r="X666" s="31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 t="shared" si="104"/>
        <v>#N/A</v>
      </c>
      <c r="AC666" s="3" t="e">
        <f t="shared" si="105"/>
        <v>#N/A</v>
      </c>
      <c r="AD666" s="62"/>
    </row>
    <row r="667" spans="1:30" ht="24.95" customHeight="1" x14ac:dyDescent="0.2">
      <c r="A667" s="55" t="str">
        <f t="shared" si="97"/>
        <v>||||||0</v>
      </c>
      <c r="B667" s="55" t="str">
        <f t="shared" si="98"/>
        <v>||||0</v>
      </c>
      <c r="C667" s="61" t="str">
        <f t="shared" si="99"/>
        <v>|0</v>
      </c>
      <c r="D667" s="31"/>
      <c r="E667" s="31"/>
      <c r="F667" s="75" t="str">
        <f t="shared" si="100"/>
        <v>/</v>
      </c>
      <c r="G667" s="31"/>
      <c r="H667" s="31"/>
      <c r="I667" s="75" t="str">
        <f t="shared" si="101"/>
        <v>.</v>
      </c>
      <c r="J667" s="31"/>
      <c r="K667" s="31"/>
      <c r="L667" s="31"/>
      <c r="M667" s="32"/>
      <c r="N667" s="31"/>
      <c r="O667" s="32"/>
      <c r="P667" s="18"/>
      <c r="Q667" s="31"/>
      <c r="R667" s="33"/>
      <c r="S667" s="33"/>
      <c r="T667" s="33"/>
      <c r="U667" s="72">
        <f t="shared" si="102"/>
        <v>0</v>
      </c>
      <c r="V667" s="18" t="e">
        <f>IF(X667&lt;&gt;"Liquidação Cancelada",VLOOKUP(B667,'BASE DE DADOS OPS'!$B$4:$P$9650,10,FALSE),"Liquidação Cancelada")</f>
        <v>#N/A</v>
      </c>
      <c r="W667" s="35" t="e">
        <f t="shared" si="103"/>
        <v>#N/A</v>
      </c>
      <c r="X667" s="31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 t="shared" si="104"/>
        <v>#N/A</v>
      </c>
      <c r="AC667" s="3" t="e">
        <f t="shared" si="105"/>
        <v>#N/A</v>
      </c>
      <c r="AD667" s="62"/>
    </row>
    <row r="668" spans="1:30" ht="24.95" customHeight="1" x14ac:dyDescent="0.2">
      <c r="A668" s="55" t="str">
        <f t="shared" si="97"/>
        <v>||||||0</v>
      </c>
      <c r="B668" s="55" t="str">
        <f t="shared" si="98"/>
        <v>||||0</v>
      </c>
      <c r="C668" s="61" t="str">
        <f t="shared" si="99"/>
        <v>|0</v>
      </c>
      <c r="D668" s="31"/>
      <c r="E668" s="31"/>
      <c r="F668" s="75" t="str">
        <f t="shared" si="100"/>
        <v>/</v>
      </c>
      <c r="G668" s="31"/>
      <c r="H668" s="31"/>
      <c r="I668" s="75" t="str">
        <f t="shared" si="101"/>
        <v>.</v>
      </c>
      <c r="J668" s="31"/>
      <c r="K668" s="31"/>
      <c r="L668" s="31"/>
      <c r="M668" s="32"/>
      <c r="N668" s="31"/>
      <c r="O668" s="32"/>
      <c r="P668" s="18"/>
      <c r="Q668" s="31"/>
      <c r="R668" s="33"/>
      <c r="S668" s="33"/>
      <c r="T668" s="33"/>
      <c r="U668" s="72">
        <f t="shared" si="102"/>
        <v>0</v>
      </c>
      <c r="V668" s="18" t="e">
        <f>IF(X668&lt;&gt;"Liquidação Cancelada",VLOOKUP(B668,'BASE DE DADOS OPS'!$B$4:$P$9650,10,FALSE),"Liquidação Cancelada")</f>
        <v>#N/A</v>
      </c>
      <c r="W668" s="35" t="e">
        <f t="shared" si="103"/>
        <v>#N/A</v>
      </c>
      <c r="X668" s="31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 t="shared" si="104"/>
        <v>#N/A</v>
      </c>
      <c r="AC668" s="3" t="e">
        <f t="shared" si="105"/>
        <v>#N/A</v>
      </c>
      <c r="AD668" s="62"/>
    </row>
    <row r="669" spans="1:30" ht="24.95" customHeight="1" x14ac:dyDescent="0.2">
      <c r="A669" s="55" t="str">
        <f t="shared" si="97"/>
        <v>||||||0</v>
      </c>
      <c r="B669" s="55" t="str">
        <f t="shared" si="98"/>
        <v>||||0</v>
      </c>
      <c r="C669" s="61" t="str">
        <f t="shared" si="99"/>
        <v>|0</v>
      </c>
      <c r="D669" s="31"/>
      <c r="E669" s="31"/>
      <c r="F669" s="75" t="str">
        <f t="shared" si="100"/>
        <v>/</v>
      </c>
      <c r="G669" s="31"/>
      <c r="H669" s="31"/>
      <c r="I669" s="75" t="str">
        <f t="shared" si="101"/>
        <v>.</v>
      </c>
      <c r="J669" s="31"/>
      <c r="K669" s="31"/>
      <c r="L669" s="31"/>
      <c r="M669" s="32"/>
      <c r="N669" s="31"/>
      <c r="O669" s="32"/>
      <c r="P669" s="18"/>
      <c r="Q669" s="31"/>
      <c r="R669" s="33"/>
      <c r="S669" s="33"/>
      <c r="T669" s="33"/>
      <c r="U669" s="72">
        <f t="shared" si="102"/>
        <v>0</v>
      </c>
      <c r="V669" s="18" t="e">
        <f>IF(X669&lt;&gt;"Liquidação Cancelada",VLOOKUP(B669,'BASE DE DADOS OPS'!$B$4:$P$9650,10,FALSE),"Liquidação Cancelada")</f>
        <v>#N/A</v>
      </c>
      <c r="W669" s="35" t="e">
        <f t="shared" si="103"/>
        <v>#N/A</v>
      </c>
      <c r="X669" s="31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 t="shared" si="104"/>
        <v>#N/A</v>
      </c>
      <c r="AC669" s="3" t="e">
        <f t="shared" si="105"/>
        <v>#N/A</v>
      </c>
      <c r="AD669" s="62"/>
    </row>
    <row r="670" spans="1:30" ht="24.95" customHeight="1" x14ac:dyDescent="0.2">
      <c r="A670" s="55" t="str">
        <f t="shared" si="97"/>
        <v>||||||0</v>
      </c>
      <c r="B670" s="55" t="str">
        <f t="shared" si="98"/>
        <v>||||0</v>
      </c>
      <c r="C670" s="61" t="str">
        <f t="shared" si="99"/>
        <v>|0</v>
      </c>
      <c r="D670" s="31"/>
      <c r="E670" s="31"/>
      <c r="F670" s="75" t="str">
        <f t="shared" si="100"/>
        <v>/</v>
      </c>
      <c r="G670" s="31"/>
      <c r="H670" s="31"/>
      <c r="I670" s="75" t="str">
        <f t="shared" si="101"/>
        <v>.</v>
      </c>
      <c r="J670" s="31"/>
      <c r="K670" s="31"/>
      <c r="L670" s="31"/>
      <c r="M670" s="32"/>
      <c r="N670" s="31"/>
      <c r="O670" s="32"/>
      <c r="P670" s="18"/>
      <c r="Q670" s="31"/>
      <c r="R670" s="33"/>
      <c r="S670" s="33"/>
      <c r="T670" s="33"/>
      <c r="U670" s="72">
        <f t="shared" si="102"/>
        <v>0</v>
      </c>
      <c r="V670" s="18" t="e">
        <f>IF(X670&lt;&gt;"Liquidação Cancelada",VLOOKUP(B670,'BASE DE DADOS OPS'!$B$4:$P$9650,10,FALSE),"Liquidação Cancelada")</f>
        <v>#N/A</v>
      </c>
      <c r="W670" s="35" t="e">
        <f t="shared" si="103"/>
        <v>#N/A</v>
      </c>
      <c r="X670" s="31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 t="shared" si="104"/>
        <v>#N/A</v>
      </c>
      <c r="AC670" s="3" t="e">
        <f t="shared" si="105"/>
        <v>#N/A</v>
      </c>
      <c r="AD670" s="62"/>
    </row>
    <row r="671" spans="1:30" ht="24.95" customHeight="1" x14ac:dyDescent="0.2">
      <c r="A671" s="55" t="str">
        <f t="shared" si="97"/>
        <v>||||||0</v>
      </c>
      <c r="B671" s="55" t="str">
        <f t="shared" si="98"/>
        <v>||||0</v>
      </c>
      <c r="C671" s="61" t="str">
        <f t="shared" si="99"/>
        <v>|0</v>
      </c>
      <c r="D671" s="31"/>
      <c r="E671" s="31"/>
      <c r="F671" s="75" t="str">
        <f t="shared" si="100"/>
        <v>/</v>
      </c>
      <c r="G671" s="31"/>
      <c r="H671" s="31"/>
      <c r="I671" s="75" t="str">
        <f t="shared" si="101"/>
        <v>.</v>
      </c>
      <c r="J671" s="31"/>
      <c r="K671" s="31"/>
      <c r="L671" s="31"/>
      <c r="M671" s="32"/>
      <c r="N671" s="31"/>
      <c r="O671" s="32"/>
      <c r="P671" s="18"/>
      <c r="Q671" s="31"/>
      <c r="R671" s="33"/>
      <c r="S671" s="33"/>
      <c r="T671" s="33"/>
      <c r="U671" s="72">
        <f t="shared" si="102"/>
        <v>0</v>
      </c>
      <c r="V671" s="18" t="e">
        <f>IF(X671&lt;&gt;"Liquidação Cancelada",VLOOKUP(B671,'BASE DE DADOS OPS'!$B$4:$P$9650,10,FALSE),"Liquidação Cancelada")</f>
        <v>#N/A</v>
      </c>
      <c r="W671" s="35" t="e">
        <f t="shared" si="103"/>
        <v>#N/A</v>
      </c>
      <c r="X671" s="31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 t="shared" si="104"/>
        <v>#N/A</v>
      </c>
      <c r="AC671" s="3" t="e">
        <f t="shared" si="105"/>
        <v>#N/A</v>
      </c>
      <c r="AD671" s="62"/>
    </row>
    <row r="672" spans="1:30" ht="24.95" customHeight="1" x14ac:dyDescent="0.2">
      <c r="A672" s="55" t="str">
        <f t="shared" si="97"/>
        <v>||||||0</v>
      </c>
      <c r="B672" s="55" t="str">
        <f t="shared" si="98"/>
        <v>||||0</v>
      </c>
      <c r="C672" s="61" t="str">
        <f t="shared" si="99"/>
        <v>|0</v>
      </c>
      <c r="D672" s="31"/>
      <c r="E672" s="31"/>
      <c r="F672" s="75" t="str">
        <f t="shared" si="100"/>
        <v>/</v>
      </c>
      <c r="G672" s="31"/>
      <c r="H672" s="31"/>
      <c r="I672" s="75" t="str">
        <f t="shared" si="101"/>
        <v>.</v>
      </c>
      <c r="J672" s="31"/>
      <c r="K672" s="31"/>
      <c r="L672" s="31"/>
      <c r="M672" s="32"/>
      <c r="N672" s="31"/>
      <c r="O672" s="32"/>
      <c r="P672" s="18"/>
      <c r="Q672" s="31"/>
      <c r="R672" s="33"/>
      <c r="S672" s="33"/>
      <c r="T672" s="33"/>
      <c r="U672" s="72">
        <f t="shared" si="102"/>
        <v>0</v>
      </c>
      <c r="V672" s="18" t="e">
        <f>IF(X672&lt;&gt;"Liquidação Cancelada",VLOOKUP(B672,'BASE DE DADOS OPS'!$B$4:$P$9650,10,FALSE),"Liquidação Cancelada")</f>
        <v>#N/A</v>
      </c>
      <c r="W672" s="35" t="e">
        <f t="shared" si="103"/>
        <v>#N/A</v>
      </c>
      <c r="X672" s="31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 t="shared" si="104"/>
        <v>#N/A</v>
      </c>
      <c r="AC672" s="3" t="e">
        <f t="shared" si="105"/>
        <v>#N/A</v>
      </c>
      <c r="AD672" s="62"/>
    </row>
    <row r="673" spans="1:30" ht="24.95" customHeight="1" x14ac:dyDescent="0.2">
      <c r="A673" s="55" t="str">
        <f t="shared" si="97"/>
        <v>||||||0</v>
      </c>
      <c r="B673" s="55" t="str">
        <f t="shared" si="98"/>
        <v>||||0</v>
      </c>
      <c r="C673" s="61" t="str">
        <f t="shared" si="99"/>
        <v>|0</v>
      </c>
      <c r="D673" s="31"/>
      <c r="E673" s="31"/>
      <c r="F673" s="75" t="str">
        <f t="shared" si="100"/>
        <v>/</v>
      </c>
      <c r="G673" s="31"/>
      <c r="H673" s="31"/>
      <c r="I673" s="75" t="str">
        <f t="shared" si="101"/>
        <v>.</v>
      </c>
      <c r="J673" s="31"/>
      <c r="K673" s="31"/>
      <c r="L673" s="31"/>
      <c r="M673" s="32"/>
      <c r="N673" s="31"/>
      <c r="O673" s="32"/>
      <c r="P673" s="18"/>
      <c r="Q673" s="31"/>
      <c r="R673" s="33"/>
      <c r="S673" s="33"/>
      <c r="T673" s="33"/>
      <c r="U673" s="72">
        <f t="shared" si="102"/>
        <v>0</v>
      </c>
      <c r="V673" s="18" t="e">
        <f>IF(X673&lt;&gt;"Liquidação Cancelada",VLOOKUP(B673,'BASE DE DADOS OPS'!$B$4:$P$9650,10,FALSE),"Liquidação Cancelada")</f>
        <v>#N/A</v>
      </c>
      <c r="W673" s="35" t="e">
        <f t="shared" si="103"/>
        <v>#N/A</v>
      </c>
      <c r="X673" s="31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 t="shared" si="104"/>
        <v>#N/A</v>
      </c>
      <c r="AC673" s="3" t="e">
        <f t="shared" si="105"/>
        <v>#N/A</v>
      </c>
      <c r="AD673" s="62"/>
    </row>
    <row r="674" spans="1:30" ht="24.95" customHeight="1" x14ac:dyDescent="0.2">
      <c r="A674" s="55" t="str">
        <f t="shared" si="97"/>
        <v>||||||0</v>
      </c>
      <c r="B674" s="55" t="str">
        <f t="shared" si="98"/>
        <v>||||0</v>
      </c>
      <c r="C674" s="61" t="str">
        <f t="shared" si="99"/>
        <v>|0</v>
      </c>
      <c r="D674" s="31"/>
      <c r="E674" s="31"/>
      <c r="F674" s="75" t="str">
        <f t="shared" si="100"/>
        <v>/</v>
      </c>
      <c r="G674" s="31"/>
      <c r="H674" s="31"/>
      <c r="I674" s="75" t="str">
        <f t="shared" si="101"/>
        <v>.</v>
      </c>
      <c r="J674" s="31"/>
      <c r="K674" s="31"/>
      <c r="L674" s="31"/>
      <c r="M674" s="32"/>
      <c r="N674" s="31"/>
      <c r="O674" s="32"/>
      <c r="P674" s="18"/>
      <c r="Q674" s="31"/>
      <c r="R674" s="33"/>
      <c r="S674" s="33"/>
      <c r="T674" s="33"/>
      <c r="U674" s="72">
        <f t="shared" si="102"/>
        <v>0</v>
      </c>
      <c r="V674" s="18" t="e">
        <f>IF(X674&lt;&gt;"Liquidação Cancelada",VLOOKUP(B674,'BASE DE DADOS OPS'!$B$4:$P$9650,10,FALSE),"Liquidação Cancelada")</f>
        <v>#N/A</v>
      </c>
      <c r="W674" s="35" t="e">
        <f t="shared" si="103"/>
        <v>#N/A</v>
      </c>
      <c r="X674" s="31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 t="shared" si="104"/>
        <v>#N/A</v>
      </c>
      <c r="AC674" s="3" t="e">
        <f t="shared" si="105"/>
        <v>#N/A</v>
      </c>
      <c r="AD674" s="62"/>
    </row>
    <row r="675" spans="1:30" ht="24.95" customHeight="1" x14ac:dyDescent="0.2">
      <c r="A675" s="55" t="str">
        <f t="shared" si="97"/>
        <v>||||||0</v>
      </c>
      <c r="B675" s="55" t="str">
        <f t="shared" si="98"/>
        <v>||||0</v>
      </c>
      <c r="C675" s="61" t="str">
        <f t="shared" si="99"/>
        <v>|0</v>
      </c>
      <c r="D675" s="31"/>
      <c r="E675" s="31"/>
      <c r="F675" s="75" t="str">
        <f t="shared" si="100"/>
        <v>/</v>
      </c>
      <c r="G675" s="31"/>
      <c r="H675" s="31"/>
      <c r="I675" s="75" t="str">
        <f t="shared" si="101"/>
        <v>.</v>
      </c>
      <c r="J675" s="31"/>
      <c r="K675" s="31"/>
      <c r="L675" s="31"/>
      <c r="M675" s="32"/>
      <c r="N675" s="31"/>
      <c r="O675" s="32"/>
      <c r="P675" s="18"/>
      <c r="Q675" s="31"/>
      <c r="R675" s="33"/>
      <c r="S675" s="33"/>
      <c r="T675" s="33"/>
      <c r="U675" s="72">
        <f t="shared" si="102"/>
        <v>0</v>
      </c>
      <c r="V675" s="18" t="e">
        <f>IF(X675&lt;&gt;"Liquidação Cancelada",VLOOKUP(B675,'BASE DE DADOS OPS'!$B$4:$P$9650,10,FALSE),"Liquidação Cancelada")</f>
        <v>#N/A</v>
      </c>
      <c r="W675" s="35" t="e">
        <f t="shared" si="103"/>
        <v>#N/A</v>
      </c>
      <c r="X675" s="31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 t="shared" si="104"/>
        <v>#N/A</v>
      </c>
      <c r="AC675" s="3" t="e">
        <f t="shared" si="105"/>
        <v>#N/A</v>
      </c>
      <c r="AD675" s="62"/>
    </row>
    <row r="676" spans="1:30" ht="24.95" customHeight="1" x14ac:dyDescent="0.2">
      <c r="A676" s="55" t="str">
        <f t="shared" si="97"/>
        <v>||||||0</v>
      </c>
      <c r="B676" s="55" t="str">
        <f t="shared" si="98"/>
        <v>||||0</v>
      </c>
      <c r="C676" s="61" t="str">
        <f t="shared" si="99"/>
        <v>|0</v>
      </c>
      <c r="D676" s="31"/>
      <c r="E676" s="31"/>
      <c r="F676" s="75" t="str">
        <f t="shared" si="100"/>
        <v>/</v>
      </c>
      <c r="G676" s="31"/>
      <c r="H676" s="31"/>
      <c r="I676" s="75" t="str">
        <f t="shared" si="101"/>
        <v>.</v>
      </c>
      <c r="J676" s="31"/>
      <c r="K676" s="31"/>
      <c r="L676" s="31"/>
      <c r="M676" s="32"/>
      <c r="N676" s="31"/>
      <c r="O676" s="32"/>
      <c r="P676" s="18"/>
      <c r="Q676" s="31"/>
      <c r="R676" s="33"/>
      <c r="S676" s="33"/>
      <c r="T676" s="33"/>
      <c r="U676" s="72">
        <f t="shared" si="102"/>
        <v>0</v>
      </c>
      <c r="V676" s="18" t="e">
        <f>IF(X676&lt;&gt;"Liquidação Cancelada",VLOOKUP(B676,'BASE DE DADOS OPS'!$B$4:$P$9650,10,FALSE),"Liquidação Cancelada")</f>
        <v>#N/A</v>
      </c>
      <c r="W676" s="35" t="e">
        <f t="shared" si="103"/>
        <v>#N/A</v>
      </c>
      <c r="X676" s="31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 t="shared" si="104"/>
        <v>#N/A</v>
      </c>
      <c r="AC676" s="3" t="e">
        <f t="shared" si="105"/>
        <v>#N/A</v>
      </c>
      <c r="AD676" s="62"/>
    </row>
    <row r="677" spans="1:30" ht="24.95" customHeight="1" x14ac:dyDescent="0.2">
      <c r="A677" s="55" t="str">
        <f t="shared" si="97"/>
        <v>||||||0</v>
      </c>
      <c r="B677" s="55" t="str">
        <f t="shared" si="98"/>
        <v>||||0</v>
      </c>
      <c r="C677" s="61" t="str">
        <f t="shared" si="99"/>
        <v>|0</v>
      </c>
      <c r="D677" s="31"/>
      <c r="E677" s="31"/>
      <c r="F677" s="75" t="str">
        <f t="shared" si="100"/>
        <v>/</v>
      </c>
      <c r="G677" s="31"/>
      <c r="H677" s="31"/>
      <c r="I677" s="75" t="str">
        <f t="shared" si="101"/>
        <v>.</v>
      </c>
      <c r="J677" s="31"/>
      <c r="K677" s="31"/>
      <c r="L677" s="31"/>
      <c r="M677" s="32"/>
      <c r="N677" s="31"/>
      <c r="O677" s="32"/>
      <c r="P677" s="18"/>
      <c r="Q677" s="31"/>
      <c r="R677" s="33"/>
      <c r="S677" s="33"/>
      <c r="T677" s="33"/>
      <c r="U677" s="72">
        <f t="shared" si="102"/>
        <v>0</v>
      </c>
      <c r="V677" s="18" t="e">
        <f>IF(X677&lt;&gt;"Liquidação Cancelada",VLOOKUP(B677,'BASE DE DADOS OPS'!$B$4:$P$9650,10,FALSE),"Liquidação Cancelada")</f>
        <v>#N/A</v>
      </c>
      <c r="W677" s="35" t="e">
        <f t="shared" si="103"/>
        <v>#N/A</v>
      </c>
      <c r="X677" s="31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 t="shared" si="104"/>
        <v>#N/A</v>
      </c>
      <c r="AC677" s="3" t="e">
        <f t="shared" si="105"/>
        <v>#N/A</v>
      </c>
      <c r="AD677" s="62"/>
    </row>
    <row r="678" spans="1:30" ht="24.95" customHeight="1" x14ac:dyDescent="0.2">
      <c r="A678" s="55" t="str">
        <f t="shared" si="97"/>
        <v>||||||0</v>
      </c>
      <c r="B678" s="55" t="str">
        <f t="shared" si="98"/>
        <v>||||0</v>
      </c>
      <c r="C678" s="61" t="str">
        <f t="shared" si="99"/>
        <v>|0</v>
      </c>
      <c r="D678" s="31"/>
      <c r="E678" s="31"/>
      <c r="F678" s="75" t="str">
        <f t="shared" si="100"/>
        <v>/</v>
      </c>
      <c r="G678" s="31"/>
      <c r="H678" s="31"/>
      <c r="I678" s="75" t="str">
        <f t="shared" si="101"/>
        <v>.</v>
      </c>
      <c r="J678" s="31"/>
      <c r="K678" s="31"/>
      <c r="L678" s="31"/>
      <c r="M678" s="32"/>
      <c r="N678" s="31"/>
      <c r="O678" s="32"/>
      <c r="P678" s="18"/>
      <c r="Q678" s="31"/>
      <c r="R678" s="33"/>
      <c r="S678" s="33"/>
      <c r="T678" s="33"/>
      <c r="U678" s="72">
        <f t="shared" si="102"/>
        <v>0</v>
      </c>
      <c r="V678" s="18" t="e">
        <f>IF(X678&lt;&gt;"Liquidação Cancelada",VLOOKUP(B678,'BASE DE DADOS OPS'!$B$4:$P$9650,10,FALSE),"Liquidação Cancelada")</f>
        <v>#N/A</v>
      </c>
      <c r="W678" s="35" t="e">
        <f t="shared" si="103"/>
        <v>#N/A</v>
      </c>
      <c r="X678" s="31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 t="shared" si="104"/>
        <v>#N/A</v>
      </c>
      <c r="AC678" s="3" t="e">
        <f t="shared" si="105"/>
        <v>#N/A</v>
      </c>
      <c r="AD678" s="62"/>
    </row>
    <row r="679" spans="1:30" ht="24.95" customHeight="1" x14ac:dyDescent="0.2">
      <c r="A679" s="55" t="str">
        <f t="shared" si="97"/>
        <v>||||||0</v>
      </c>
      <c r="B679" s="55" t="str">
        <f t="shared" si="98"/>
        <v>||||0</v>
      </c>
      <c r="C679" s="61" t="str">
        <f t="shared" si="99"/>
        <v>|0</v>
      </c>
      <c r="D679" s="31"/>
      <c r="E679" s="31"/>
      <c r="F679" s="75" t="str">
        <f t="shared" si="100"/>
        <v>/</v>
      </c>
      <c r="G679" s="31"/>
      <c r="H679" s="31"/>
      <c r="I679" s="75" t="str">
        <f t="shared" si="101"/>
        <v>.</v>
      </c>
      <c r="J679" s="31"/>
      <c r="K679" s="31"/>
      <c r="L679" s="31"/>
      <c r="M679" s="32"/>
      <c r="N679" s="31"/>
      <c r="O679" s="32"/>
      <c r="P679" s="18"/>
      <c r="Q679" s="31"/>
      <c r="R679" s="33"/>
      <c r="S679" s="33"/>
      <c r="T679" s="33"/>
      <c r="U679" s="72">
        <f t="shared" si="102"/>
        <v>0</v>
      </c>
      <c r="V679" s="18" t="e">
        <f>IF(X679&lt;&gt;"Liquidação Cancelada",VLOOKUP(B679,'BASE DE DADOS OPS'!$B$4:$P$9650,10,FALSE),"Liquidação Cancelada")</f>
        <v>#N/A</v>
      </c>
      <c r="W679" s="35" t="e">
        <f t="shared" si="103"/>
        <v>#N/A</v>
      </c>
      <c r="X679" s="31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 t="shared" si="104"/>
        <v>#N/A</v>
      </c>
      <c r="AC679" s="3" t="e">
        <f t="shared" si="105"/>
        <v>#N/A</v>
      </c>
      <c r="AD679" s="62"/>
    </row>
    <row r="680" spans="1:30" ht="24.95" customHeight="1" x14ac:dyDescent="0.2">
      <c r="A680" s="55" t="str">
        <f t="shared" si="97"/>
        <v>||||||0</v>
      </c>
      <c r="B680" s="55" t="str">
        <f t="shared" si="98"/>
        <v>||||0</v>
      </c>
      <c r="C680" s="61" t="str">
        <f t="shared" si="99"/>
        <v>|0</v>
      </c>
      <c r="D680" s="31"/>
      <c r="E680" s="31"/>
      <c r="F680" s="75" t="str">
        <f t="shared" si="100"/>
        <v>/</v>
      </c>
      <c r="G680" s="31"/>
      <c r="H680" s="31"/>
      <c r="I680" s="75" t="str">
        <f t="shared" si="101"/>
        <v>.</v>
      </c>
      <c r="J680" s="31"/>
      <c r="K680" s="31"/>
      <c r="L680" s="31"/>
      <c r="M680" s="32"/>
      <c r="N680" s="31"/>
      <c r="O680" s="32"/>
      <c r="P680" s="18"/>
      <c r="Q680" s="31"/>
      <c r="R680" s="33"/>
      <c r="S680" s="33"/>
      <c r="T680" s="33"/>
      <c r="U680" s="72">
        <f t="shared" si="102"/>
        <v>0</v>
      </c>
      <c r="V680" s="18" t="e">
        <f>IF(X680&lt;&gt;"Liquidação Cancelada",VLOOKUP(B680,'BASE DE DADOS OPS'!$B$4:$P$9650,10,FALSE),"Liquidação Cancelada")</f>
        <v>#N/A</v>
      </c>
      <c r="W680" s="35" t="e">
        <f t="shared" si="103"/>
        <v>#N/A</v>
      </c>
      <c r="X680" s="31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 t="shared" si="104"/>
        <v>#N/A</v>
      </c>
      <c r="AC680" s="3" t="e">
        <f t="shared" si="105"/>
        <v>#N/A</v>
      </c>
      <c r="AD680" s="62"/>
    </row>
    <row r="681" spans="1:30" ht="24.95" customHeight="1" x14ac:dyDescent="0.2">
      <c r="A681" s="55" t="str">
        <f t="shared" si="97"/>
        <v>||||||0</v>
      </c>
      <c r="B681" s="55" t="str">
        <f t="shared" si="98"/>
        <v>||||0</v>
      </c>
      <c r="C681" s="61" t="str">
        <f t="shared" si="99"/>
        <v>|0</v>
      </c>
      <c r="D681" s="31"/>
      <c r="E681" s="31"/>
      <c r="F681" s="75" t="str">
        <f t="shared" si="100"/>
        <v>/</v>
      </c>
      <c r="G681" s="31"/>
      <c r="H681" s="31"/>
      <c r="I681" s="75" t="str">
        <f t="shared" si="101"/>
        <v>.</v>
      </c>
      <c r="J681" s="31"/>
      <c r="K681" s="31"/>
      <c r="L681" s="31"/>
      <c r="M681" s="32"/>
      <c r="N681" s="31"/>
      <c r="O681" s="32"/>
      <c r="P681" s="18"/>
      <c r="Q681" s="31"/>
      <c r="R681" s="33"/>
      <c r="S681" s="33"/>
      <c r="T681" s="33"/>
      <c r="U681" s="72">
        <f t="shared" si="102"/>
        <v>0</v>
      </c>
      <c r="V681" s="18" t="e">
        <f>IF(X681&lt;&gt;"Liquidação Cancelada",VLOOKUP(B681,'BASE DE DADOS OPS'!$B$4:$P$9650,10,FALSE),"Liquidação Cancelada")</f>
        <v>#N/A</v>
      </c>
      <c r="W681" s="35" t="e">
        <f t="shared" si="103"/>
        <v>#N/A</v>
      </c>
      <c r="X681" s="31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 t="shared" si="104"/>
        <v>#N/A</v>
      </c>
      <c r="AC681" s="3" t="e">
        <f t="shared" si="105"/>
        <v>#N/A</v>
      </c>
      <c r="AD681" s="62"/>
    </row>
    <row r="682" spans="1:30" ht="24.95" customHeight="1" x14ac:dyDescent="0.2">
      <c r="A682" s="55" t="str">
        <f t="shared" si="97"/>
        <v>||||||0</v>
      </c>
      <c r="B682" s="55" t="str">
        <f t="shared" si="98"/>
        <v>||||0</v>
      </c>
      <c r="C682" s="61" t="str">
        <f t="shared" si="99"/>
        <v>|0</v>
      </c>
      <c r="D682" s="31"/>
      <c r="E682" s="31"/>
      <c r="F682" s="75" t="str">
        <f t="shared" si="100"/>
        <v>/</v>
      </c>
      <c r="G682" s="31"/>
      <c r="H682" s="31"/>
      <c r="I682" s="75" t="str">
        <f t="shared" si="101"/>
        <v>.</v>
      </c>
      <c r="J682" s="31"/>
      <c r="K682" s="31"/>
      <c r="L682" s="31"/>
      <c r="M682" s="32"/>
      <c r="N682" s="31"/>
      <c r="O682" s="32"/>
      <c r="P682" s="18"/>
      <c r="Q682" s="31"/>
      <c r="R682" s="33"/>
      <c r="S682" s="33"/>
      <c r="T682" s="33"/>
      <c r="U682" s="72">
        <f t="shared" si="102"/>
        <v>0</v>
      </c>
      <c r="V682" s="18" t="e">
        <f>IF(X682&lt;&gt;"Liquidação Cancelada",VLOOKUP(B682,'BASE DE DADOS OPS'!$B$4:$P$9650,10,FALSE),"Liquidação Cancelada")</f>
        <v>#N/A</v>
      </c>
      <c r="W682" s="35" t="e">
        <f t="shared" si="103"/>
        <v>#N/A</v>
      </c>
      <c r="X682" s="31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 t="shared" si="104"/>
        <v>#N/A</v>
      </c>
      <c r="AC682" s="3" t="e">
        <f t="shared" si="105"/>
        <v>#N/A</v>
      </c>
      <c r="AD682" s="62"/>
    </row>
    <row r="683" spans="1:30" ht="24.95" customHeight="1" x14ac:dyDescent="0.2">
      <c r="A683" s="55" t="str">
        <f t="shared" si="97"/>
        <v>||||||0</v>
      </c>
      <c r="B683" s="55" t="str">
        <f t="shared" si="98"/>
        <v>||||0</v>
      </c>
      <c r="C683" s="61" t="str">
        <f t="shared" si="99"/>
        <v>|0</v>
      </c>
      <c r="D683" s="31"/>
      <c r="E683" s="31"/>
      <c r="F683" s="75" t="str">
        <f t="shared" si="100"/>
        <v>/</v>
      </c>
      <c r="G683" s="31"/>
      <c r="H683" s="31"/>
      <c r="I683" s="75" t="str">
        <f t="shared" si="101"/>
        <v>.</v>
      </c>
      <c r="J683" s="31"/>
      <c r="K683" s="31"/>
      <c r="L683" s="31"/>
      <c r="M683" s="32"/>
      <c r="N683" s="31"/>
      <c r="O683" s="32"/>
      <c r="P683" s="18"/>
      <c r="Q683" s="31"/>
      <c r="R683" s="33"/>
      <c r="S683" s="33"/>
      <c r="T683" s="33"/>
      <c r="U683" s="72">
        <f t="shared" si="102"/>
        <v>0</v>
      </c>
      <c r="V683" s="18" t="e">
        <f>IF(X683&lt;&gt;"Liquidação Cancelada",VLOOKUP(B683,'BASE DE DADOS OPS'!$B$4:$P$9650,10,FALSE),"Liquidação Cancelada")</f>
        <v>#N/A</v>
      </c>
      <c r="W683" s="35" t="e">
        <f t="shared" si="103"/>
        <v>#N/A</v>
      </c>
      <c r="X683" s="31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 t="shared" si="104"/>
        <v>#N/A</v>
      </c>
      <c r="AC683" s="3" t="e">
        <f t="shared" si="105"/>
        <v>#N/A</v>
      </c>
      <c r="AD683" s="62"/>
    </row>
    <row r="684" spans="1:30" ht="24.95" customHeight="1" x14ac:dyDescent="0.2">
      <c r="A684" s="55" t="str">
        <f t="shared" si="97"/>
        <v>||||||0</v>
      </c>
      <c r="B684" s="55" t="str">
        <f t="shared" si="98"/>
        <v>||||0</v>
      </c>
      <c r="C684" s="61" t="str">
        <f t="shared" si="99"/>
        <v>|0</v>
      </c>
      <c r="D684" s="31"/>
      <c r="E684" s="31"/>
      <c r="F684" s="75" t="str">
        <f t="shared" si="100"/>
        <v>/</v>
      </c>
      <c r="G684" s="31"/>
      <c r="H684" s="31"/>
      <c r="I684" s="75" t="str">
        <f t="shared" si="101"/>
        <v>.</v>
      </c>
      <c r="J684" s="31"/>
      <c r="K684" s="31"/>
      <c r="L684" s="31"/>
      <c r="M684" s="32"/>
      <c r="N684" s="31"/>
      <c r="O684" s="32"/>
      <c r="P684" s="18"/>
      <c r="Q684" s="31"/>
      <c r="R684" s="33"/>
      <c r="S684" s="33"/>
      <c r="T684" s="33"/>
      <c r="U684" s="72">
        <f t="shared" si="102"/>
        <v>0</v>
      </c>
      <c r="V684" s="18" t="e">
        <f>IF(X684&lt;&gt;"Liquidação Cancelada",VLOOKUP(B684,'BASE DE DADOS OPS'!$B$4:$P$9650,10,FALSE),"Liquidação Cancelada")</f>
        <v>#N/A</v>
      </c>
      <c r="W684" s="35" t="e">
        <f t="shared" si="103"/>
        <v>#N/A</v>
      </c>
      <c r="X684" s="31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 t="shared" si="104"/>
        <v>#N/A</v>
      </c>
      <c r="AC684" s="3" t="e">
        <f t="shared" si="105"/>
        <v>#N/A</v>
      </c>
      <c r="AD684" s="62"/>
    </row>
    <row r="685" spans="1:30" ht="24.95" customHeight="1" x14ac:dyDescent="0.2">
      <c r="A685" s="55" t="str">
        <f t="shared" si="97"/>
        <v>||||||0</v>
      </c>
      <c r="B685" s="55" t="str">
        <f t="shared" si="98"/>
        <v>||||0</v>
      </c>
      <c r="C685" s="61" t="str">
        <f t="shared" si="99"/>
        <v>|0</v>
      </c>
      <c r="D685" s="31"/>
      <c r="E685" s="31"/>
      <c r="F685" s="75" t="str">
        <f t="shared" si="100"/>
        <v>/</v>
      </c>
      <c r="G685" s="31"/>
      <c r="H685" s="31"/>
      <c r="I685" s="75" t="str">
        <f t="shared" si="101"/>
        <v>.</v>
      </c>
      <c r="J685" s="31"/>
      <c r="K685" s="31"/>
      <c r="L685" s="31"/>
      <c r="M685" s="32"/>
      <c r="N685" s="31"/>
      <c r="O685" s="32"/>
      <c r="P685" s="18"/>
      <c r="Q685" s="31"/>
      <c r="R685" s="33"/>
      <c r="S685" s="33"/>
      <c r="T685" s="33"/>
      <c r="U685" s="72">
        <f t="shared" si="102"/>
        <v>0</v>
      </c>
      <c r="V685" s="18" t="e">
        <f>IF(X685&lt;&gt;"Liquidação Cancelada",VLOOKUP(B685,'BASE DE DADOS OPS'!$B$4:$P$9650,10,FALSE),"Liquidação Cancelada")</f>
        <v>#N/A</v>
      </c>
      <c r="W685" s="35" t="e">
        <f t="shared" si="103"/>
        <v>#N/A</v>
      </c>
      <c r="X685" s="31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 t="shared" si="104"/>
        <v>#N/A</v>
      </c>
      <c r="AC685" s="3" t="e">
        <f t="shared" si="105"/>
        <v>#N/A</v>
      </c>
      <c r="AD685" s="62"/>
    </row>
    <row r="686" spans="1:30" ht="24.95" customHeight="1" x14ac:dyDescent="0.2">
      <c r="A686" s="55" t="str">
        <f t="shared" si="97"/>
        <v>||||||0</v>
      </c>
      <c r="B686" s="55" t="str">
        <f t="shared" si="98"/>
        <v>||||0</v>
      </c>
      <c r="C686" s="61" t="str">
        <f t="shared" si="99"/>
        <v>|0</v>
      </c>
      <c r="D686" s="31"/>
      <c r="E686" s="31"/>
      <c r="F686" s="75" t="str">
        <f t="shared" si="100"/>
        <v>/</v>
      </c>
      <c r="G686" s="31"/>
      <c r="H686" s="31"/>
      <c r="I686" s="75" t="str">
        <f t="shared" si="101"/>
        <v>.</v>
      </c>
      <c r="J686" s="31"/>
      <c r="K686" s="31"/>
      <c r="L686" s="31"/>
      <c r="M686" s="32"/>
      <c r="N686" s="31"/>
      <c r="O686" s="32"/>
      <c r="P686" s="18"/>
      <c r="Q686" s="31"/>
      <c r="R686" s="33"/>
      <c r="S686" s="33"/>
      <c r="T686" s="33"/>
      <c r="U686" s="72">
        <f t="shared" si="102"/>
        <v>0</v>
      </c>
      <c r="V686" s="18" t="e">
        <f>IF(X686&lt;&gt;"Liquidação Cancelada",VLOOKUP(B686,'BASE DE DADOS OPS'!$B$4:$P$9650,10,FALSE),"Liquidação Cancelada")</f>
        <v>#N/A</v>
      </c>
      <c r="W686" s="35" t="e">
        <f t="shared" si="103"/>
        <v>#N/A</v>
      </c>
      <c r="X686" s="31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 t="shared" si="104"/>
        <v>#N/A</v>
      </c>
      <c r="AC686" s="3" t="e">
        <f t="shared" si="105"/>
        <v>#N/A</v>
      </c>
      <c r="AD686" s="62"/>
    </row>
    <row r="687" spans="1:30" ht="24.95" customHeight="1" x14ac:dyDescent="0.2">
      <c r="A687" s="55" t="str">
        <f t="shared" si="97"/>
        <v>||||||0</v>
      </c>
      <c r="B687" s="55" t="str">
        <f t="shared" si="98"/>
        <v>||||0</v>
      </c>
      <c r="C687" s="61" t="str">
        <f t="shared" si="99"/>
        <v>|0</v>
      </c>
      <c r="D687" s="31"/>
      <c r="E687" s="31"/>
      <c r="F687" s="75" t="str">
        <f t="shared" si="100"/>
        <v>/</v>
      </c>
      <c r="G687" s="31"/>
      <c r="H687" s="31"/>
      <c r="I687" s="75" t="str">
        <f t="shared" si="101"/>
        <v>.</v>
      </c>
      <c r="J687" s="31"/>
      <c r="K687" s="31"/>
      <c r="L687" s="31"/>
      <c r="M687" s="32"/>
      <c r="N687" s="31"/>
      <c r="O687" s="32"/>
      <c r="P687" s="18"/>
      <c r="Q687" s="31"/>
      <c r="R687" s="33"/>
      <c r="S687" s="33"/>
      <c r="T687" s="33"/>
      <c r="U687" s="72">
        <f t="shared" si="102"/>
        <v>0</v>
      </c>
      <c r="V687" s="18" t="e">
        <f>IF(X687&lt;&gt;"Liquidação Cancelada",VLOOKUP(B687,'BASE DE DADOS OPS'!$B$4:$P$9650,10,FALSE),"Liquidação Cancelada")</f>
        <v>#N/A</v>
      </c>
      <c r="W687" s="35" t="e">
        <f t="shared" si="103"/>
        <v>#N/A</v>
      </c>
      <c r="X687" s="31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 t="shared" si="104"/>
        <v>#N/A</v>
      </c>
      <c r="AC687" s="3" t="e">
        <f t="shared" si="105"/>
        <v>#N/A</v>
      </c>
      <c r="AD687" s="62"/>
    </row>
    <row r="688" spans="1:30" ht="24.95" customHeight="1" x14ac:dyDescent="0.2">
      <c r="A688" s="55" t="str">
        <f t="shared" si="97"/>
        <v>||||||0</v>
      </c>
      <c r="B688" s="55" t="str">
        <f t="shared" si="98"/>
        <v>||||0</v>
      </c>
      <c r="C688" s="61" t="str">
        <f t="shared" si="99"/>
        <v>|0</v>
      </c>
      <c r="D688" s="31"/>
      <c r="E688" s="31"/>
      <c r="F688" s="75" t="str">
        <f t="shared" si="100"/>
        <v>/</v>
      </c>
      <c r="G688" s="31"/>
      <c r="H688" s="31"/>
      <c r="I688" s="75" t="str">
        <f t="shared" si="101"/>
        <v>.</v>
      </c>
      <c r="J688" s="31"/>
      <c r="K688" s="31"/>
      <c r="L688" s="31"/>
      <c r="M688" s="32"/>
      <c r="N688" s="31"/>
      <c r="O688" s="32"/>
      <c r="P688" s="18"/>
      <c r="Q688" s="31"/>
      <c r="R688" s="33"/>
      <c r="S688" s="33"/>
      <c r="T688" s="33"/>
      <c r="U688" s="72">
        <f t="shared" si="102"/>
        <v>0</v>
      </c>
      <c r="V688" s="18" t="e">
        <f>IF(X688&lt;&gt;"Liquidação Cancelada",VLOOKUP(B688,'BASE DE DADOS OPS'!$B$4:$P$9650,10,FALSE),"Liquidação Cancelada")</f>
        <v>#N/A</v>
      </c>
      <c r="W688" s="35" t="e">
        <f t="shared" si="103"/>
        <v>#N/A</v>
      </c>
      <c r="X688" s="31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 t="shared" si="104"/>
        <v>#N/A</v>
      </c>
      <c r="AC688" s="3" t="e">
        <f t="shared" si="105"/>
        <v>#N/A</v>
      </c>
      <c r="AD688" s="62"/>
    </row>
    <row r="689" spans="1:30" ht="24.95" customHeight="1" x14ac:dyDescent="0.2">
      <c r="A689" s="55" t="str">
        <f t="shared" si="97"/>
        <v>||||||0</v>
      </c>
      <c r="B689" s="55" t="str">
        <f t="shared" si="98"/>
        <v>||||0</v>
      </c>
      <c r="C689" s="61" t="str">
        <f t="shared" si="99"/>
        <v>|0</v>
      </c>
      <c r="D689" s="31"/>
      <c r="E689" s="31"/>
      <c r="F689" s="75" t="str">
        <f t="shared" si="100"/>
        <v>/</v>
      </c>
      <c r="G689" s="31"/>
      <c r="H689" s="31"/>
      <c r="I689" s="75" t="str">
        <f t="shared" si="101"/>
        <v>.</v>
      </c>
      <c r="J689" s="31"/>
      <c r="K689" s="31"/>
      <c r="L689" s="31"/>
      <c r="M689" s="32"/>
      <c r="N689" s="31"/>
      <c r="O689" s="32"/>
      <c r="P689" s="18"/>
      <c r="Q689" s="31"/>
      <c r="R689" s="33"/>
      <c r="S689" s="33"/>
      <c r="T689" s="33"/>
      <c r="U689" s="72">
        <f t="shared" si="102"/>
        <v>0</v>
      </c>
      <c r="V689" s="18" t="e">
        <f>IF(X689&lt;&gt;"Liquidação Cancelada",VLOOKUP(B689,'BASE DE DADOS OPS'!$B$4:$P$9650,10,FALSE),"Liquidação Cancelada")</f>
        <v>#N/A</v>
      </c>
      <c r="W689" s="35" t="e">
        <f t="shared" si="103"/>
        <v>#N/A</v>
      </c>
      <c r="X689" s="31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 t="shared" si="104"/>
        <v>#N/A</v>
      </c>
      <c r="AC689" s="3" t="e">
        <f t="shared" si="105"/>
        <v>#N/A</v>
      </c>
      <c r="AD689" s="62"/>
    </row>
    <row r="690" spans="1:30" ht="24.95" customHeight="1" x14ac:dyDescent="0.2">
      <c r="A690" s="55" t="str">
        <f t="shared" si="97"/>
        <v>||||||0</v>
      </c>
      <c r="B690" s="55" t="str">
        <f t="shared" si="98"/>
        <v>||||0</v>
      </c>
      <c r="C690" s="61" t="str">
        <f t="shared" si="99"/>
        <v>|0</v>
      </c>
      <c r="D690" s="31"/>
      <c r="E690" s="31"/>
      <c r="F690" s="75" t="str">
        <f t="shared" si="100"/>
        <v>/</v>
      </c>
      <c r="G690" s="31"/>
      <c r="H690" s="31"/>
      <c r="I690" s="75" t="str">
        <f t="shared" si="101"/>
        <v>.</v>
      </c>
      <c r="J690" s="31"/>
      <c r="K690" s="31"/>
      <c r="L690" s="31"/>
      <c r="M690" s="32"/>
      <c r="N690" s="31"/>
      <c r="O690" s="32"/>
      <c r="P690" s="18"/>
      <c r="Q690" s="31"/>
      <c r="R690" s="33"/>
      <c r="S690" s="33"/>
      <c r="T690" s="33"/>
      <c r="U690" s="72">
        <f t="shared" si="102"/>
        <v>0</v>
      </c>
      <c r="V690" s="18" t="e">
        <f>IF(X690&lt;&gt;"Liquidação Cancelada",VLOOKUP(B690,'BASE DE DADOS OPS'!$B$4:$P$9650,10,FALSE),"Liquidação Cancelada")</f>
        <v>#N/A</v>
      </c>
      <c r="W690" s="35" t="e">
        <f t="shared" si="103"/>
        <v>#N/A</v>
      </c>
      <c r="X690" s="31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 t="shared" si="104"/>
        <v>#N/A</v>
      </c>
      <c r="AC690" s="3" t="e">
        <f t="shared" si="105"/>
        <v>#N/A</v>
      </c>
      <c r="AD690" s="62"/>
    </row>
    <row r="691" spans="1:30" ht="24.95" customHeight="1" x14ac:dyDescent="0.2">
      <c r="A691" s="55" t="str">
        <f t="shared" si="97"/>
        <v>||||||0</v>
      </c>
      <c r="B691" s="55" t="str">
        <f t="shared" si="98"/>
        <v>||||0</v>
      </c>
      <c r="C691" s="61" t="str">
        <f t="shared" si="99"/>
        <v>|0</v>
      </c>
      <c r="D691" s="31"/>
      <c r="E691" s="31"/>
      <c r="F691" s="75" t="str">
        <f t="shared" si="100"/>
        <v>/</v>
      </c>
      <c r="G691" s="31"/>
      <c r="H691" s="31"/>
      <c r="I691" s="75" t="str">
        <f t="shared" si="101"/>
        <v>.</v>
      </c>
      <c r="J691" s="31"/>
      <c r="K691" s="31"/>
      <c r="L691" s="31"/>
      <c r="M691" s="32"/>
      <c r="N691" s="31"/>
      <c r="O691" s="32"/>
      <c r="P691" s="18"/>
      <c r="Q691" s="31"/>
      <c r="R691" s="33"/>
      <c r="S691" s="33"/>
      <c r="T691" s="33"/>
      <c r="U691" s="72">
        <f t="shared" si="102"/>
        <v>0</v>
      </c>
      <c r="V691" s="18" t="e">
        <f>IF(X691&lt;&gt;"Liquidação Cancelada",VLOOKUP(B691,'BASE DE DADOS OPS'!$B$4:$P$9650,10,FALSE),"Liquidação Cancelada")</f>
        <v>#N/A</v>
      </c>
      <c r="W691" s="35" t="e">
        <f t="shared" si="103"/>
        <v>#N/A</v>
      </c>
      <c r="X691" s="31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 t="shared" si="104"/>
        <v>#N/A</v>
      </c>
      <c r="AC691" s="3" t="e">
        <f t="shared" si="105"/>
        <v>#N/A</v>
      </c>
      <c r="AD691" s="62"/>
    </row>
    <row r="692" spans="1:30" ht="24.95" customHeight="1" x14ac:dyDescent="0.2">
      <c r="A692" s="55" t="str">
        <f t="shared" si="97"/>
        <v>||||||0</v>
      </c>
      <c r="B692" s="55" t="str">
        <f t="shared" si="98"/>
        <v>||||0</v>
      </c>
      <c r="C692" s="61" t="str">
        <f t="shared" si="99"/>
        <v>|0</v>
      </c>
      <c r="D692" s="31"/>
      <c r="E692" s="31"/>
      <c r="F692" s="75" t="str">
        <f t="shared" si="100"/>
        <v>/</v>
      </c>
      <c r="G692" s="31"/>
      <c r="H692" s="31"/>
      <c r="I692" s="75" t="str">
        <f t="shared" si="101"/>
        <v>.</v>
      </c>
      <c r="J692" s="31"/>
      <c r="K692" s="31"/>
      <c r="L692" s="31"/>
      <c r="M692" s="32"/>
      <c r="N692" s="31"/>
      <c r="O692" s="32"/>
      <c r="P692" s="18"/>
      <c r="Q692" s="31"/>
      <c r="R692" s="33"/>
      <c r="S692" s="33"/>
      <c r="T692" s="33"/>
      <c r="U692" s="72">
        <f t="shared" si="102"/>
        <v>0</v>
      </c>
      <c r="V692" s="18" t="e">
        <f>IF(X692&lt;&gt;"Liquidação Cancelada",VLOOKUP(B692,'BASE DE DADOS OPS'!$B$4:$P$9650,10,FALSE),"Liquidação Cancelada")</f>
        <v>#N/A</v>
      </c>
      <c r="W692" s="35" t="e">
        <f t="shared" si="103"/>
        <v>#N/A</v>
      </c>
      <c r="X692" s="31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 t="shared" si="104"/>
        <v>#N/A</v>
      </c>
      <c r="AC692" s="3" t="e">
        <f t="shared" si="105"/>
        <v>#N/A</v>
      </c>
      <c r="AD692" s="62"/>
    </row>
    <row r="693" spans="1:30" ht="24.95" customHeight="1" x14ac:dyDescent="0.2">
      <c r="A693" s="55" t="str">
        <f t="shared" si="97"/>
        <v>||||||0</v>
      </c>
      <c r="B693" s="55" t="str">
        <f t="shared" si="98"/>
        <v>||||0</v>
      </c>
      <c r="C693" s="61" t="str">
        <f t="shared" si="99"/>
        <v>|0</v>
      </c>
      <c r="D693" s="31"/>
      <c r="E693" s="31"/>
      <c r="F693" s="75" t="str">
        <f t="shared" si="100"/>
        <v>/</v>
      </c>
      <c r="G693" s="31"/>
      <c r="H693" s="31"/>
      <c r="I693" s="75" t="str">
        <f t="shared" si="101"/>
        <v>.</v>
      </c>
      <c r="J693" s="31"/>
      <c r="K693" s="31"/>
      <c r="L693" s="31"/>
      <c r="M693" s="32"/>
      <c r="N693" s="31"/>
      <c r="O693" s="32"/>
      <c r="P693" s="18"/>
      <c r="Q693" s="31"/>
      <c r="R693" s="33"/>
      <c r="S693" s="33"/>
      <c r="T693" s="33"/>
      <c r="U693" s="72">
        <f t="shared" si="102"/>
        <v>0</v>
      </c>
      <c r="V693" s="18" t="e">
        <f>IF(X693&lt;&gt;"Liquidação Cancelada",VLOOKUP(B693,'BASE DE DADOS OPS'!$B$4:$P$9650,10,FALSE),"Liquidação Cancelada")</f>
        <v>#N/A</v>
      </c>
      <c r="W693" s="35" t="e">
        <f t="shared" si="103"/>
        <v>#N/A</v>
      </c>
      <c r="X693" s="31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 t="shared" si="104"/>
        <v>#N/A</v>
      </c>
      <c r="AC693" s="3" t="e">
        <f t="shared" si="105"/>
        <v>#N/A</v>
      </c>
      <c r="AD693" s="62"/>
    </row>
    <row r="694" spans="1:30" ht="24.95" customHeight="1" x14ac:dyDescent="0.2">
      <c r="A694" s="55" t="str">
        <f t="shared" si="97"/>
        <v>||||||0</v>
      </c>
      <c r="B694" s="55" t="str">
        <f t="shared" si="98"/>
        <v>||||0</v>
      </c>
      <c r="C694" s="61" t="str">
        <f t="shared" si="99"/>
        <v>|0</v>
      </c>
      <c r="D694" s="31"/>
      <c r="E694" s="31"/>
      <c r="F694" s="75" t="str">
        <f t="shared" si="100"/>
        <v>/</v>
      </c>
      <c r="G694" s="31"/>
      <c r="H694" s="31"/>
      <c r="I694" s="75" t="str">
        <f t="shared" si="101"/>
        <v>.</v>
      </c>
      <c r="J694" s="31"/>
      <c r="K694" s="31"/>
      <c r="L694" s="31"/>
      <c r="M694" s="32"/>
      <c r="N694" s="31"/>
      <c r="O694" s="32"/>
      <c r="P694" s="18"/>
      <c r="Q694" s="31"/>
      <c r="R694" s="33"/>
      <c r="S694" s="33"/>
      <c r="T694" s="33"/>
      <c r="U694" s="72">
        <f t="shared" si="102"/>
        <v>0</v>
      </c>
      <c r="V694" s="18" t="e">
        <f>IF(X694&lt;&gt;"Liquidação Cancelada",VLOOKUP(B694,'BASE DE DADOS OPS'!$B$4:$P$9650,10,FALSE),"Liquidação Cancelada")</f>
        <v>#N/A</v>
      </c>
      <c r="W694" s="35" t="e">
        <f t="shared" si="103"/>
        <v>#N/A</v>
      </c>
      <c r="X694" s="31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 t="shared" si="104"/>
        <v>#N/A</v>
      </c>
      <c r="AC694" s="3" t="e">
        <f t="shared" si="105"/>
        <v>#N/A</v>
      </c>
      <c r="AD694" s="62"/>
    </row>
    <row r="695" spans="1:30" ht="24.95" customHeight="1" x14ac:dyDescent="0.2">
      <c r="A695" s="55" t="str">
        <f t="shared" si="97"/>
        <v>||||||0</v>
      </c>
      <c r="B695" s="55" t="str">
        <f t="shared" si="98"/>
        <v>||||0</v>
      </c>
      <c r="C695" s="61" t="str">
        <f t="shared" si="99"/>
        <v>|0</v>
      </c>
      <c r="D695" s="31"/>
      <c r="E695" s="31"/>
      <c r="F695" s="75" t="str">
        <f t="shared" si="100"/>
        <v>/</v>
      </c>
      <c r="G695" s="31"/>
      <c r="H695" s="31"/>
      <c r="I695" s="75" t="str">
        <f t="shared" si="101"/>
        <v>.</v>
      </c>
      <c r="J695" s="31"/>
      <c r="K695" s="31"/>
      <c r="L695" s="31"/>
      <c r="M695" s="32"/>
      <c r="N695" s="31"/>
      <c r="O695" s="32"/>
      <c r="P695" s="18"/>
      <c r="Q695" s="31"/>
      <c r="R695" s="33"/>
      <c r="S695" s="33"/>
      <c r="T695" s="33"/>
      <c r="U695" s="72">
        <f t="shared" si="102"/>
        <v>0</v>
      </c>
      <c r="V695" s="18" t="e">
        <f>IF(X695&lt;&gt;"Liquidação Cancelada",VLOOKUP(B695,'BASE DE DADOS OPS'!$B$4:$P$9650,10,FALSE),"Liquidação Cancelada")</f>
        <v>#N/A</v>
      </c>
      <c r="W695" s="35" t="e">
        <f t="shared" si="103"/>
        <v>#N/A</v>
      </c>
      <c r="X695" s="31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 t="shared" si="104"/>
        <v>#N/A</v>
      </c>
      <c r="AC695" s="3" t="e">
        <f t="shared" si="105"/>
        <v>#N/A</v>
      </c>
      <c r="AD695" s="62"/>
    </row>
    <row r="696" spans="1:30" ht="24.95" customHeight="1" x14ac:dyDescent="0.2">
      <c r="A696" s="55" t="str">
        <f t="shared" si="97"/>
        <v>||||||0</v>
      </c>
      <c r="B696" s="55" t="str">
        <f t="shared" si="98"/>
        <v>||||0</v>
      </c>
      <c r="C696" s="61" t="str">
        <f t="shared" si="99"/>
        <v>|0</v>
      </c>
      <c r="D696" s="31"/>
      <c r="E696" s="31"/>
      <c r="F696" s="75" t="str">
        <f t="shared" si="100"/>
        <v>/</v>
      </c>
      <c r="G696" s="31"/>
      <c r="H696" s="31"/>
      <c r="I696" s="75" t="str">
        <f t="shared" si="101"/>
        <v>.</v>
      </c>
      <c r="J696" s="31"/>
      <c r="K696" s="31"/>
      <c r="L696" s="31"/>
      <c r="M696" s="32"/>
      <c r="N696" s="31"/>
      <c r="O696" s="32"/>
      <c r="P696" s="18"/>
      <c r="Q696" s="31"/>
      <c r="R696" s="33"/>
      <c r="S696" s="33"/>
      <c r="T696" s="33"/>
      <c r="U696" s="72">
        <f t="shared" si="102"/>
        <v>0</v>
      </c>
      <c r="V696" s="18" t="e">
        <f>IF(X696&lt;&gt;"Liquidação Cancelada",VLOOKUP(B696,'BASE DE DADOS OPS'!$B$4:$P$9650,10,FALSE),"Liquidação Cancelada")</f>
        <v>#N/A</v>
      </c>
      <c r="W696" s="35" t="e">
        <f t="shared" si="103"/>
        <v>#N/A</v>
      </c>
      <c r="X696" s="31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 t="shared" si="104"/>
        <v>#N/A</v>
      </c>
      <c r="AC696" s="3" t="e">
        <f t="shared" si="105"/>
        <v>#N/A</v>
      </c>
      <c r="AD696" s="62"/>
    </row>
    <row r="697" spans="1:30" ht="24.95" customHeight="1" x14ac:dyDescent="0.2">
      <c r="A697" s="55" t="str">
        <f t="shared" si="97"/>
        <v>||||||0</v>
      </c>
      <c r="B697" s="55" t="str">
        <f t="shared" si="98"/>
        <v>||||0</v>
      </c>
      <c r="C697" s="61" t="str">
        <f t="shared" si="99"/>
        <v>|0</v>
      </c>
      <c r="D697" s="31"/>
      <c r="E697" s="31"/>
      <c r="F697" s="75" t="str">
        <f t="shared" si="100"/>
        <v>/</v>
      </c>
      <c r="G697" s="31"/>
      <c r="H697" s="31"/>
      <c r="I697" s="75" t="str">
        <f t="shared" si="101"/>
        <v>.</v>
      </c>
      <c r="J697" s="31"/>
      <c r="K697" s="31"/>
      <c r="L697" s="31"/>
      <c r="M697" s="32"/>
      <c r="N697" s="31"/>
      <c r="O697" s="32"/>
      <c r="P697" s="18"/>
      <c r="Q697" s="31"/>
      <c r="R697" s="33"/>
      <c r="S697" s="33"/>
      <c r="T697" s="33"/>
      <c r="U697" s="72">
        <f t="shared" si="102"/>
        <v>0</v>
      </c>
      <c r="V697" s="18" t="e">
        <f>IF(X697&lt;&gt;"Liquidação Cancelada",VLOOKUP(B697,'BASE DE DADOS OPS'!$B$4:$P$9650,10,FALSE),"Liquidação Cancelada")</f>
        <v>#N/A</v>
      </c>
      <c r="W697" s="35" t="e">
        <f t="shared" si="103"/>
        <v>#N/A</v>
      </c>
      <c r="X697" s="31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 t="shared" si="104"/>
        <v>#N/A</v>
      </c>
      <c r="AC697" s="3" t="e">
        <f t="shared" si="105"/>
        <v>#N/A</v>
      </c>
      <c r="AD697" s="62"/>
    </row>
    <row r="698" spans="1:30" ht="24.95" customHeight="1" x14ac:dyDescent="0.2">
      <c r="A698" s="55" t="str">
        <f t="shared" si="97"/>
        <v>||||||0</v>
      </c>
      <c r="B698" s="55" t="str">
        <f t="shared" si="98"/>
        <v>||||0</v>
      </c>
      <c r="C698" s="61" t="str">
        <f t="shared" si="99"/>
        <v>|0</v>
      </c>
      <c r="D698" s="31"/>
      <c r="E698" s="31"/>
      <c r="F698" s="75" t="str">
        <f t="shared" si="100"/>
        <v>/</v>
      </c>
      <c r="G698" s="31"/>
      <c r="H698" s="31"/>
      <c r="I698" s="75" t="str">
        <f t="shared" si="101"/>
        <v>.</v>
      </c>
      <c r="J698" s="31"/>
      <c r="K698" s="31"/>
      <c r="L698" s="31"/>
      <c r="M698" s="32"/>
      <c r="N698" s="31"/>
      <c r="O698" s="32"/>
      <c r="P698" s="18"/>
      <c r="Q698" s="31"/>
      <c r="R698" s="33"/>
      <c r="S698" s="33"/>
      <c r="T698" s="33"/>
      <c r="U698" s="72">
        <f t="shared" si="102"/>
        <v>0</v>
      </c>
      <c r="V698" s="18" t="e">
        <f>IF(X698&lt;&gt;"Liquidação Cancelada",VLOOKUP(B698,'BASE DE DADOS OPS'!$B$4:$P$9650,10,FALSE),"Liquidação Cancelada")</f>
        <v>#N/A</v>
      </c>
      <c r="W698" s="35" t="e">
        <f t="shared" si="103"/>
        <v>#N/A</v>
      </c>
      <c r="X698" s="31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 t="shared" si="104"/>
        <v>#N/A</v>
      </c>
      <c r="AC698" s="3" t="e">
        <f t="shared" si="105"/>
        <v>#N/A</v>
      </c>
      <c r="AD698" s="62"/>
    </row>
    <row r="699" spans="1:30" ht="24.95" customHeight="1" x14ac:dyDescent="0.2">
      <c r="A699" s="55" t="str">
        <f t="shared" si="97"/>
        <v>||||||0</v>
      </c>
      <c r="B699" s="55" t="str">
        <f t="shared" si="98"/>
        <v>||||0</v>
      </c>
      <c r="C699" s="61" t="str">
        <f t="shared" si="99"/>
        <v>|0</v>
      </c>
      <c r="D699" s="31"/>
      <c r="E699" s="31"/>
      <c r="F699" s="75" t="str">
        <f t="shared" si="100"/>
        <v>/</v>
      </c>
      <c r="G699" s="31"/>
      <c r="H699" s="31"/>
      <c r="I699" s="75" t="str">
        <f t="shared" si="101"/>
        <v>.</v>
      </c>
      <c r="J699" s="31"/>
      <c r="K699" s="31"/>
      <c r="L699" s="31"/>
      <c r="M699" s="32"/>
      <c r="N699" s="31"/>
      <c r="O699" s="32"/>
      <c r="P699" s="18"/>
      <c r="Q699" s="31"/>
      <c r="R699" s="33"/>
      <c r="S699" s="33"/>
      <c r="T699" s="33"/>
      <c r="U699" s="72">
        <f t="shared" si="102"/>
        <v>0</v>
      </c>
      <c r="V699" s="18" t="e">
        <f>IF(X699&lt;&gt;"Liquidação Cancelada",VLOOKUP(B699,'BASE DE DADOS OPS'!$B$4:$P$9650,10,FALSE),"Liquidação Cancelada")</f>
        <v>#N/A</v>
      </c>
      <c r="W699" s="35" t="e">
        <f t="shared" si="103"/>
        <v>#N/A</v>
      </c>
      <c r="X699" s="31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 t="shared" si="104"/>
        <v>#N/A</v>
      </c>
      <c r="AC699" s="3" t="e">
        <f t="shared" si="105"/>
        <v>#N/A</v>
      </c>
      <c r="AD699" s="62"/>
    </row>
    <row r="700" spans="1:30" ht="24.95" customHeight="1" x14ac:dyDescent="0.2">
      <c r="A700" s="55" t="str">
        <f t="shared" si="97"/>
        <v>||||||0</v>
      </c>
      <c r="B700" s="55" t="str">
        <f t="shared" si="98"/>
        <v>||||0</v>
      </c>
      <c r="C700" s="61" t="str">
        <f t="shared" si="99"/>
        <v>|0</v>
      </c>
      <c r="D700" s="31"/>
      <c r="E700" s="31"/>
      <c r="F700" s="75" t="str">
        <f t="shared" si="100"/>
        <v>/</v>
      </c>
      <c r="G700" s="31"/>
      <c r="H700" s="31"/>
      <c r="I700" s="75" t="str">
        <f t="shared" si="101"/>
        <v>.</v>
      </c>
      <c r="J700" s="31"/>
      <c r="K700" s="31"/>
      <c r="L700" s="31"/>
      <c r="M700" s="32"/>
      <c r="N700" s="31"/>
      <c r="O700" s="32"/>
      <c r="P700" s="18"/>
      <c r="Q700" s="31"/>
      <c r="R700" s="33"/>
      <c r="S700" s="33"/>
      <c r="T700" s="33"/>
      <c r="U700" s="72">
        <f t="shared" si="102"/>
        <v>0</v>
      </c>
      <c r="V700" s="18" t="e">
        <f>IF(X700&lt;&gt;"Liquidação Cancelada",VLOOKUP(B700,'BASE DE DADOS OPS'!$B$4:$P$9650,10,FALSE),"Liquidação Cancelada")</f>
        <v>#N/A</v>
      </c>
      <c r="W700" s="35" t="e">
        <f t="shared" si="103"/>
        <v>#N/A</v>
      </c>
      <c r="X700" s="31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 t="shared" si="104"/>
        <v>#N/A</v>
      </c>
      <c r="AC700" s="3" t="e">
        <f t="shared" si="105"/>
        <v>#N/A</v>
      </c>
      <c r="AD700" s="62"/>
    </row>
    <row r="701" spans="1:30" ht="24.95" customHeight="1" x14ac:dyDescent="0.2">
      <c r="A701" s="55" t="str">
        <f t="shared" si="97"/>
        <v>||||||0</v>
      </c>
      <c r="B701" s="55" t="str">
        <f t="shared" si="98"/>
        <v>||||0</v>
      </c>
      <c r="C701" s="61" t="str">
        <f t="shared" si="99"/>
        <v>|0</v>
      </c>
      <c r="D701" s="31"/>
      <c r="E701" s="31"/>
      <c r="F701" s="75" t="str">
        <f t="shared" si="100"/>
        <v>/</v>
      </c>
      <c r="G701" s="31"/>
      <c r="H701" s="31"/>
      <c r="I701" s="75" t="str">
        <f t="shared" si="101"/>
        <v>.</v>
      </c>
      <c r="J701" s="31"/>
      <c r="K701" s="31"/>
      <c r="L701" s="31"/>
      <c r="M701" s="32"/>
      <c r="N701" s="31"/>
      <c r="O701" s="32"/>
      <c r="P701" s="18"/>
      <c r="Q701" s="31"/>
      <c r="R701" s="33"/>
      <c r="S701" s="33"/>
      <c r="T701" s="33"/>
      <c r="U701" s="72">
        <f t="shared" si="102"/>
        <v>0</v>
      </c>
      <c r="V701" s="18" t="e">
        <f>IF(X701&lt;&gt;"Liquidação Cancelada",VLOOKUP(B701,'BASE DE DADOS OPS'!$B$4:$P$9650,10,FALSE),"Liquidação Cancelada")</f>
        <v>#N/A</v>
      </c>
      <c r="W701" s="35" t="e">
        <f t="shared" si="103"/>
        <v>#N/A</v>
      </c>
      <c r="X701" s="31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 t="shared" si="104"/>
        <v>#N/A</v>
      </c>
      <c r="AC701" s="3" t="e">
        <f t="shared" si="105"/>
        <v>#N/A</v>
      </c>
      <c r="AD701" s="62"/>
    </row>
    <row r="702" spans="1:30" ht="24.95" customHeight="1" x14ac:dyDescent="0.2">
      <c r="A702" s="55" t="str">
        <f t="shared" si="97"/>
        <v>||||||0</v>
      </c>
      <c r="B702" s="55" t="str">
        <f t="shared" si="98"/>
        <v>||||0</v>
      </c>
      <c r="C702" s="61" t="str">
        <f t="shared" si="99"/>
        <v>|0</v>
      </c>
      <c r="D702" s="31"/>
      <c r="E702" s="31"/>
      <c r="F702" s="75" t="str">
        <f t="shared" si="100"/>
        <v>/</v>
      </c>
      <c r="G702" s="31"/>
      <c r="H702" s="31"/>
      <c r="I702" s="75" t="str">
        <f t="shared" si="101"/>
        <v>.</v>
      </c>
      <c r="J702" s="31"/>
      <c r="K702" s="31"/>
      <c r="L702" s="31"/>
      <c r="M702" s="32"/>
      <c r="N702" s="31"/>
      <c r="O702" s="32"/>
      <c r="P702" s="18"/>
      <c r="Q702" s="31"/>
      <c r="R702" s="33"/>
      <c r="S702" s="33"/>
      <c r="T702" s="33"/>
      <c r="U702" s="72">
        <f t="shared" si="102"/>
        <v>0</v>
      </c>
      <c r="V702" s="18" t="e">
        <f>IF(X702&lt;&gt;"Liquidação Cancelada",VLOOKUP(B702,'BASE DE DADOS OPS'!$B$4:$P$9650,10,FALSE),"Liquidação Cancelada")</f>
        <v>#N/A</v>
      </c>
      <c r="W702" s="35" t="e">
        <f t="shared" si="103"/>
        <v>#N/A</v>
      </c>
      <c r="X702" s="31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 t="shared" si="104"/>
        <v>#N/A</v>
      </c>
      <c r="AC702" s="3" t="e">
        <f t="shared" si="105"/>
        <v>#N/A</v>
      </c>
      <c r="AD702" s="62"/>
    </row>
    <row r="703" spans="1:30" ht="24.95" customHeight="1" x14ac:dyDescent="0.2">
      <c r="A703" s="55" t="str">
        <f t="shared" si="97"/>
        <v>||||||0</v>
      </c>
      <c r="B703" s="55" t="str">
        <f t="shared" si="98"/>
        <v>||||0</v>
      </c>
      <c r="C703" s="61" t="str">
        <f t="shared" si="99"/>
        <v>|0</v>
      </c>
      <c r="D703" s="31"/>
      <c r="E703" s="31"/>
      <c r="F703" s="75" t="str">
        <f t="shared" si="100"/>
        <v>/</v>
      </c>
      <c r="G703" s="31"/>
      <c r="H703" s="31"/>
      <c r="I703" s="75" t="str">
        <f t="shared" si="101"/>
        <v>.</v>
      </c>
      <c r="J703" s="31"/>
      <c r="K703" s="31"/>
      <c r="L703" s="31"/>
      <c r="M703" s="32"/>
      <c r="N703" s="31"/>
      <c r="O703" s="32"/>
      <c r="P703" s="18"/>
      <c r="Q703" s="31"/>
      <c r="R703" s="33"/>
      <c r="S703" s="33"/>
      <c r="T703" s="33"/>
      <c r="U703" s="72">
        <f t="shared" si="102"/>
        <v>0</v>
      </c>
      <c r="V703" s="18" t="e">
        <f>IF(X703&lt;&gt;"Liquidação Cancelada",VLOOKUP(B703,'BASE DE DADOS OPS'!$B$4:$P$9650,10,FALSE),"Liquidação Cancelada")</f>
        <v>#N/A</v>
      </c>
      <c r="W703" s="35" t="e">
        <f t="shared" si="103"/>
        <v>#N/A</v>
      </c>
      <c r="X703" s="31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 t="shared" si="104"/>
        <v>#N/A</v>
      </c>
      <c r="AC703" s="3" t="e">
        <f t="shared" si="105"/>
        <v>#N/A</v>
      </c>
      <c r="AD703" s="62"/>
    </row>
    <row r="704" spans="1:30" ht="24.95" customHeight="1" x14ac:dyDescent="0.2">
      <c r="A704" s="55" t="str">
        <f t="shared" si="97"/>
        <v>||||||0</v>
      </c>
      <c r="B704" s="55" t="str">
        <f t="shared" si="98"/>
        <v>||||0</v>
      </c>
      <c r="C704" s="61" t="str">
        <f t="shared" si="99"/>
        <v>|0</v>
      </c>
      <c r="D704" s="31"/>
      <c r="E704" s="31"/>
      <c r="F704" s="75" t="str">
        <f t="shared" si="100"/>
        <v>/</v>
      </c>
      <c r="G704" s="31"/>
      <c r="H704" s="31"/>
      <c r="I704" s="75" t="str">
        <f t="shared" si="101"/>
        <v>.</v>
      </c>
      <c r="J704" s="31"/>
      <c r="K704" s="31"/>
      <c r="L704" s="31"/>
      <c r="M704" s="32"/>
      <c r="N704" s="31"/>
      <c r="O704" s="32"/>
      <c r="P704" s="18"/>
      <c r="Q704" s="31"/>
      <c r="R704" s="33"/>
      <c r="S704" s="33"/>
      <c r="T704" s="33"/>
      <c r="U704" s="72">
        <f t="shared" si="102"/>
        <v>0</v>
      </c>
      <c r="V704" s="18" t="e">
        <f>IF(X704&lt;&gt;"Liquidação Cancelada",VLOOKUP(B704,'BASE DE DADOS OPS'!$B$4:$P$9650,10,FALSE),"Liquidação Cancelada")</f>
        <v>#N/A</v>
      </c>
      <c r="W704" s="35" t="e">
        <f t="shared" si="103"/>
        <v>#N/A</v>
      </c>
      <c r="X704" s="31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 t="shared" si="104"/>
        <v>#N/A</v>
      </c>
      <c r="AC704" s="3" t="e">
        <f t="shared" si="105"/>
        <v>#N/A</v>
      </c>
      <c r="AD704" s="62"/>
    </row>
    <row r="705" spans="1:30" ht="24.95" customHeight="1" x14ac:dyDescent="0.2">
      <c r="A705" s="55" t="str">
        <f t="shared" si="97"/>
        <v>||||||0</v>
      </c>
      <c r="B705" s="55" t="str">
        <f t="shared" si="98"/>
        <v>||||0</v>
      </c>
      <c r="C705" s="61" t="str">
        <f t="shared" si="99"/>
        <v>|0</v>
      </c>
      <c r="D705" s="31"/>
      <c r="E705" s="31"/>
      <c r="F705" s="75" t="str">
        <f t="shared" si="100"/>
        <v>/</v>
      </c>
      <c r="G705" s="31"/>
      <c r="H705" s="31"/>
      <c r="I705" s="75" t="str">
        <f t="shared" si="101"/>
        <v>.</v>
      </c>
      <c r="J705" s="31"/>
      <c r="K705" s="31"/>
      <c r="L705" s="31"/>
      <c r="M705" s="32"/>
      <c r="N705" s="31"/>
      <c r="O705" s="32"/>
      <c r="P705" s="18"/>
      <c r="Q705" s="31"/>
      <c r="R705" s="33"/>
      <c r="S705" s="33"/>
      <c r="T705" s="33"/>
      <c r="U705" s="72">
        <f t="shared" si="102"/>
        <v>0</v>
      </c>
      <c r="V705" s="18" t="e">
        <f>IF(X705&lt;&gt;"Liquidação Cancelada",VLOOKUP(B705,'BASE DE DADOS OPS'!$B$4:$P$9650,10,FALSE),"Liquidação Cancelada")</f>
        <v>#N/A</v>
      </c>
      <c r="W705" s="35" t="e">
        <f t="shared" si="103"/>
        <v>#N/A</v>
      </c>
      <c r="X705" s="31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 t="shared" si="104"/>
        <v>#N/A</v>
      </c>
      <c r="AC705" s="3" t="e">
        <f t="shared" si="105"/>
        <v>#N/A</v>
      </c>
      <c r="AD705" s="62"/>
    </row>
    <row r="706" spans="1:30" ht="24.95" customHeight="1" x14ac:dyDescent="0.2">
      <c r="A706" s="55" t="str">
        <f t="shared" si="97"/>
        <v>||||||0</v>
      </c>
      <c r="B706" s="55" t="str">
        <f t="shared" si="98"/>
        <v>||||0</v>
      </c>
      <c r="C706" s="61" t="str">
        <f t="shared" si="99"/>
        <v>|0</v>
      </c>
      <c r="D706" s="31"/>
      <c r="E706" s="31"/>
      <c r="F706" s="75" t="str">
        <f t="shared" si="100"/>
        <v>/</v>
      </c>
      <c r="G706" s="31"/>
      <c r="H706" s="31"/>
      <c r="I706" s="75" t="str">
        <f t="shared" si="101"/>
        <v>.</v>
      </c>
      <c r="J706" s="31"/>
      <c r="K706" s="31"/>
      <c r="L706" s="31"/>
      <c r="M706" s="32"/>
      <c r="N706" s="31"/>
      <c r="O706" s="32"/>
      <c r="P706" s="18"/>
      <c r="Q706" s="31"/>
      <c r="R706" s="33"/>
      <c r="S706" s="33"/>
      <c r="T706" s="33"/>
      <c r="U706" s="72">
        <f t="shared" si="102"/>
        <v>0</v>
      </c>
      <c r="V706" s="18" t="e">
        <f>IF(X706&lt;&gt;"Liquidação Cancelada",VLOOKUP(B706,'BASE DE DADOS OPS'!$B$4:$P$9650,10,FALSE),"Liquidação Cancelada")</f>
        <v>#N/A</v>
      </c>
      <c r="W706" s="35" t="e">
        <f t="shared" si="103"/>
        <v>#N/A</v>
      </c>
      <c r="X706" s="31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 t="shared" si="104"/>
        <v>#N/A</v>
      </c>
      <c r="AC706" s="3" t="e">
        <f t="shared" si="105"/>
        <v>#N/A</v>
      </c>
      <c r="AD706" s="62"/>
    </row>
    <row r="707" spans="1:30" ht="24.95" customHeight="1" x14ac:dyDescent="0.2">
      <c r="A707" s="55" t="str">
        <f t="shared" si="97"/>
        <v>||||||0</v>
      </c>
      <c r="B707" s="55" t="str">
        <f t="shared" si="98"/>
        <v>||||0</v>
      </c>
      <c r="C707" s="61" t="str">
        <f t="shared" si="99"/>
        <v>|0</v>
      </c>
      <c r="D707" s="31"/>
      <c r="E707" s="31"/>
      <c r="F707" s="75" t="str">
        <f t="shared" si="100"/>
        <v>/</v>
      </c>
      <c r="G707" s="31"/>
      <c r="H707" s="31"/>
      <c r="I707" s="75" t="str">
        <f t="shared" si="101"/>
        <v>.</v>
      </c>
      <c r="J707" s="31"/>
      <c r="K707" s="31"/>
      <c r="L707" s="31"/>
      <c r="M707" s="32"/>
      <c r="N707" s="31"/>
      <c r="O707" s="32"/>
      <c r="P707" s="18"/>
      <c r="Q707" s="31"/>
      <c r="R707" s="33"/>
      <c r="S707" s="33"/>
      <c r="T707" s="33"/>
      <c r="U707" s="72">
        <f t="shared" si="102"/>
        <v>0</v>
      </c>
      <c r="V707" s="18" t="e">
        <f>IF(X707&lt;&gt;"Liquidação Cancelada",VLOOKUP(B707,'BASE DE DADOS OPS'!$B$4:$P$9650,10,FALSE),"Liquidação Cancelada")</f>
        <v>#N/A</v>
      </c>
      <c r="W707" s="35" t="e">
        <f t="shared" si="103"/>
        <v>#N/A</v>
      </c>
      <c r="X707" s="31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 t="shared" si="104"/>
        <v>#N/A</v>
      </c>
      <c r="AC707" s="3" t="e">
        <f t="shared" si="105"/>
        <v>#N/A</v>
      </c>
      <c r="AD707" s="62"/>
    </row>
    <row r="708" spans="1:30" ht="24.95" customHeight="1" x14ac:dyDescent="0.2">
      <c r="A708" s="55" t="str">
        <f t="shared" si="97"/>
        <v>||||||0</v>
      </c>
      <c r="B708" s="55" t="str">
        <f t="shared" si="98"/>
        <v>||||0</v>
      </c>
      <c r="C708" s="61" t="str">
        <f t="shared" si="99"/>
        <v>|0</v>
      </c>
      <c r="D708" s="31"/>
      <c r="E708" s="31"/>
      <c r="F708" s="75" t="str">
        <f t="shared" si="100"/>
        <v>/</v>
      </c>
      <c r="G708" s="31"/>
      <c r="H708" s="31"/>
      <c r="I708" s="75" t="str">
        <f t="shared" si="101"/>
        <v>.</v>
      </c>
      <c r="J708" s="31"/>
      <c r="K708" s="31"/>
      <c r="L708" s="31"/>
      <c r="M708" s="32"/>
      <c r="N708" s="31"/>
      <c r="O708" s="32"/>
      <c r="P708" s="18"/>
      <c r="Q708" s="31"/>
      <c r="R708" s="33"/>
      <c r="S708" s="33"/>
      <c r="T708" s="33"/>
      <c r="U708" s="72">
        <f t="shared" si="102"/>
        <v>0</v>
      </c>
      <c r="V708" s="18" t="e">
        <f>IF(X708&lt;&gt;"Liquidação Cancelada",VLOOKUP(B708,'BASE DE DADOS OPS'!$B$4:$P$9650,10,FALSE),"Liquidação Cancelada")</f>
        <v>#N/A</v>
      </c>
      <c r="W708" s="35" t="e">
        <f t="shared" si="103"/>
        <v>#N/A</v>
      </c>
      <c r="X708" s="31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 t="shared" si="104"/>
        <v>#N/A</v>
      </c>
      <c r="AC708" s="3" t="e">
        <f t="shared" si="105"/>
        <v>#N/A</v>
      </c>
      <c r="AD708" s="62"/>
    </row>
    <row r="709" spans="1:30" ht="24.95" customHeight="1" x14ac:dyDescent="0.2">
      <c r="A709" s="55" t="str">
        <f t="shared" ref="A709:A772" si="106">D709&amp;"|"&amp;E709&amp;"|"&amp;G709&amp;"|"&amp;H709&amp;"|"&amp;L709&amp;"|"&amp;N709&amp;"|"&amp;U709</f>
        <v>||||||0</v>
      </c>
      <c r="B709" s="55" t="str">
        <f t="shared" ref="B709:B772" si="107">D709&amp;"|"&amp;E709&amp;"|"&amp;G709&amp;"|"&amp;H709&amp;"|"&amp;X709</f>
        <v>||||0</v>
      </c>
      <c r="C709" s="61" t="str">
        <f t="shared" ref="C709:C772" si="108">E709&amp;"|"&amp;X709</f>
        <v>|0</v>
      </c>
      <c r="D709" s="31"/>
      <c r="E709" s="31"/>
      <c r="F709" s="75" t="str">
        <f t="shared" ref="F709:F772" si="109">G709&amp;"/"&amp;H709</f>
        <v>/</v>
      </c>
      <c r="G709" s="31"/>
      <c r="H709" s="31"/>
      <c r="I709" s="75" t="str">
        <f t="shared" ref="I709:I772" si="110">J709&amp;"."&amp;K709</f>
        <v>.</v>
      </c>
      <c r="J709" s="31"/>
      <c r="K709" s="31"/>
      <c r="L709" s="31"/>
      <c r="M709" s="32"/>
      <c r="N709" s="31"/>
      <c r="O709" s="32"/>
      <c r="P709" s="18"/>
      <c r="Q709" s="31"/>
      <c r="R709" s="33"/>
      <c r="S709" s="33"/>
      <c r="T709" s="33"/>
      <c r="U709" s="72">
        <f t="shared" ref="U709:U772" si="111">R709-S709-T709</f>
        <v>0</v>
      </c>
      <c r="V709" s="18" t="e">
        <f>IF(X709&lt;&gt;"Liquidação Cancelada",VLOOKUP(B709,'BASE DE DADOS OPS'!$B$4:$P$9650,10,FALSE),"Liquidação Cancelada")</f>
        <v>#N/A</v>
      </c>
      <c r="W709" s="35" t="e">
        <f t="shared" ref="W709:W772" si="112">IF(X709&lt;&gt;"Liquidação Cancelada",IF(ISBLANK(V709),"AGUARDANDO PAGAMENTO",NETWORKDAYS(P709,V709)-1),"Liquidação Cancelada")</f>
        <v>#N/A</v>
      </c>
      <c r="X709" s="31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 t="shared" ref="AB709:AB772" si="113">IF(X709&lt;&gt;"Liquidação Cancelada",Y709-Z709,"Liquidação Cancelada")</f>
        <v>#N/A</v>
      </c>
      <c r="AC709" s="3" t="e">
        <f t="shared" ref="AC709:AC772" si="114">IF(X709&lt;&gt;"Liquidação Cancelada",(AA709-AB709)+(U709-Z709-AB709),"Liquidação Cancelada")</f>
        <v>#N/A</v>
      </c>
      <c r="AD709" s="62"/>
    </row>
    <row r="710" spans="1:30" ht="24.95" customHeight="1" x14ac:dyDescent="0.2">
      <c r="A710" s="55" t="str">
        <f t="shared" si="106"/>
        <v>||||||0</v>
      </c>
      <c r="B710" s="55" t="str">
        <f t="shared" si="107"/>
        <v>||||0</v>
      </c>
      <c r="C710" s="61" t="str">
        <f t="shared" si="108"/>
        <v>|0</v>
      </c>
      <c r="D710" s="31"/>
      <c r="E710" s="31"/>
      <c r="F710" s="75" t="str">
        <f t="shared" si="109"/>
        <v>/</v>
      </c>
      <c r="G710" s="31"/>
      <c r="H710" s="31"/>
      <c r="I710" s="75" t="str">
        <f t="shared" si="110"/>
        <v>.</v>
      </c>
      <c r="J710" s="31"/>
      <c r="K710" s="31"/>
      <c r="L710" s="31"/>
      <c r="M710" s="32"/>
      <c r="N710" s="31"/>
      <c r="O710" s="32"/>
      <c r="P710" s="18"/>
      <c r="Q710" s="31"/>
      <c r="R710" s="33"/>
      <c r="S710" s="33"/>
      <c r="T710" s="33"/>
      <c r="U710" s="72">
        <f t="shared" si="111"/>
        <v>0</v>
      </c>
      <c r="V710" s="18" t="e">
        <f>IF(X710&lt;&gt;"Liquidação Cancelada",VLOOKUP(B710,'BASE DE DADOS OPS'!$B$4:$P$9650,10,FALSE),"Liquidação Cancelada")</f>
        <v>#N/A</v>
      </c>
      <c r="W710" s="35" t="e">
        <f t="shared" si="112"/>
        <v>#N/A</v>
      </c>
      <c r="X710" s="31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 t="shared" si="113"/>
        <v>#N/A</v>
      </c>
      <c r="AC710" s="3" t="e">
        <f t="shared" si="114"/>
        <v>#N/A</v>
      </c>
      <c r="AD710" s="62"/>
    </row>
    <row r="711" spans="1:30" ht="24.95" customHeight="1" x14ac:dyDescent="0.2">
      <c r="A711" s="55" t="str">
        <f t="shared" si="106"/>
        <v>||||||0</v>
      </c>
      <c r="B711" s="55" t="str">
        <f t="shared" si="107"/>
        <v>||||0</v>
      </c>
      <c r="C711" s="61" t="str">
        <f t="shared" si="108"/>
        <v>|0</v>
      </c>
      <c r="D711" s="31"/>
      <c r="E711" s="31"/>
      <c r="F711" s="75" t="str">
        <f t="shared" si="109"/>
        <v>/</v>
      </c>
      <c r="G711" s="31"/>
      <c r="H711" s="31"/>
      <c r="I711" s="75" t="str">
        <f t="shared" si="110"/>
        <v>.</v>
      </c>
      <c r="J711" s="31"/>
      <c r="K711" s="31"/>
      <c r="L711" s="31"/>
      <c r="M711" s="32"/>
      <c r="N711" s="31"/>
      <c r="O711" s="32"/>
      <c r="P711" s="18"/>
      <c r="Q711" s="31"/>
      <c r="R711" s="33"/>
      <c r="S711" s="33"/>
      <c r="T711" s="33"/>
      <c r="U711" s="72">
        <f t="shared" si="111"/>
        <v>0</v>
      </c>
      <c r="V711" s="18" t="e">
        <f>IF(X711&lt;&gt;"Liquidação Cancelada",VLOOKUP(B711,'BASE DE DADOS OPS'!$B$4:$P$9650,10,FALSE),"Liquidação Cancelada")</f>
        <v>#N/A</v>
      </c>
      <c r="W711" s="35" t="e">
        <f t="shared" si="112"/>
        <v>#N/A</v>
      </c>
      <c r="X711" s="31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 t="shared" si="113"/>
        <v>#N/A</v>
      </c>
      <c r="AC711" s="3" t="e">
        <f t="shared" si="114"/>
        <v>#N/A</v>
      </c>
      <c r="AD711" s="62"/>
    </row>
    <row r="712" spans="1:30" ht="24.95" customHeight="1" x14ac:dyDescent="0.2">
      <c r="A712" s="55" t="str">
        <f t="shared" si="106"/>
        <v>||||||0</v>
      </c>
      <c r="B712" s="55" t="str">
        <f t="shared" si="107"/>
        <v>||||0</v>
      </c>
      <c r="C712" s="61" t="str">
        <f t="shared" si="108"/>
        <v>|0</v>
      </c>
      <c r="D712" s="31"/>
      <c r="E712" s="31"/>
      <c r="F712" s="75" t="str">
        <f t="shared" si="109"/>
        <v>/</v>
      </c>
      <c r="G712" s="31"/>
      <c r="H712" s="31"/>
      <c r="I712" s="75" t="str">
        <f t="shared" si="110"/>
        <v>.</v>
      </c>
      <c r="J712" s="31"/>
      <c r="K712" s="31"/>
      <c r="L712" s="31"/>
      <c r="M712" s="32"/>
      <c r="N712" s="31"/>
      <c r="O712" s="32"/>
      <c r="P712" s="18"/>
      <c r="Q712" s="31"/>
      <c r="R712" s="33"/>
      <c r="S712" s="33"/>
      <c r="T712" s="33"/>
      <c r="U712" s="72">
        <f t="shared" si="111"/>
        <v>0</v>
      </c>
      <c r="V712" s="18" t="e">
        <f>IF(X712&lt;&gt;"Liquidação Cancelada",VLOOKUP(B712,'BASE DE DADOS OPS'!$B$4:$P$9650,10,FALSE),"Liquidação Cancelada")</f>
        <v>#N/A</v>
      </c>
      <c r="W712" s="35" t="e">
        <f t="shared" si="112"/>
        <v>#N/A</v>
      </c>
      <c r="X712" s="31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 t="shared" si="113"/>
        <v>#N/A</v>
      </c>
      <c r="AC712" s="3" t="e">
        <f t="shared" si="114"/>
        <v>#N/A</v>
      </c>
      <c r="AD712" s="62"/>
    </row>
    <row r="713" spans="1:30" ht="24.95" customHeight="1" x14ac:dyDescent="0.2">
      <c r="A713" s="55" t="str">
        <f t="shared" si="106"/>
        <v>||||||0</v>
      </c>
      <c r="B713" s="55" t="str">
        <f t="shared" si="107"/>
        <v>||||0</v>
      </c>
      <c r="C713" s="61" t="str">
        <f t="shared" si="108"/>
        <v>|0</v>
      </c>
      <c r="D713" s="31"/>
      <c r="E713" s="31"/>
      <c r="F713" s="75" t="str">
        <f t="shared" si="109"/>
        <v>/</v>
      </c>
      <c r="G713" s="31"/>
      <c r="H713" s="31"/>
      <c r="I713" s="75" t="str">
        <f t="shared" si="110"/>
        <v>.</v>
      </c>
      <c r="J713" s="31"/>
      <c r="K713" s="31"/>
      <c r="L713" s="31"/>
      <c r="M713" s="32"/>
      <c r="N713" s="31"/>
      <c r="O713" s="32"/>
      <c r="P713" s="18"/>
      <c r="Q713" s="31"/>
      <c r="R713" s="33"/>
      <c r="S713" s="33"/>
      <c r="T713" s="33"/>
      <c r="U713" s="72">
        <f t="shared" si="111"/>
        <v>0</v>
      </c>
      <c r="V713" s="18" t="e">
        <f>IF(X713&lt;&gt;"Liquidação Cancelada",VLOOKUP(B713,'BASE DE DADOS OPS'!$B$4:$P$9650,10,FALSE),"Liquidação Cancelada")</f>
        <v>#N/A</v>
      </c>
      <c r="W713" s="35" t="e">
        <f t="shared" si="112"/>
        <v>#N/A</v>
      </c>
      <c r="X713" s="31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 t="shared" si="113"/>
        <v>#N/A</v>
      </c>
      <c r="AC713" s="3" t="e">
        <f t="shared" si="114"/>
        <v>#N/A</v>
      </c>
      <c r="AD713" s="62"/>
    </row>
    <row r="714" spans="1:30" ht="24.95" customHeight="1" x14ac:dyDescent="0.2">
      <c r="A714" s="55" t="str">
        <f t="shared" si="106"/>
        <v>||||||0</v>
      </c>
      <c r="B714" s="55" t="str">
        <f t="shared" si="107"/>
        <v>||||0</v>
      </c>
      <c r="C714" s="61" t="str">
        <f t="shared" si="108"/>
        <v>|0</v>
      </c>
      <c r="D714" s="31"/>
      <c r="E714" s="31"/>
      <c r="F714" s="75" t="str">
        <f t="shared" si="109"/>
        <v>/</v>
      </c>
      <c r="G714" s="31"/>
      <c r="H714" s="31"/>
      <c r="I714" s="75" t="str">
        <f t="shared" si="110"/>
        <v>.</v>
      </c>
      <c r="J714" s="31"/>
      <c r="K714" s="31"/>
      <c r="L714" s="31"/>
      <c r="M714" s="32"/>
      <c r="N714" s="31"/>
      <c r="O714" s="32"/>
      <c r="P714" s="18"/>
      <c r="Q714" s="31"/>
      <c r="R714" s="33"/>
      <c r="S714" s="33"/>
      <c r="T714" s="33"/>
      <c r="U714" s="72">
        <f t="shared" si="111"/>
        <v>0</v>
      </c>
      <c r="V714" s="18" t="e">
        <f>IF(X714&lt;&gt;"Liquidação Cancelada",VLOOKUP(B714,'BASE DE DADOS OPS'!$B$4:$P$9650,10,FALSE),"Liquidação Cancelada")</f>
        <v>#N/A</v>
      </c>
      <c r="W714" s="35" t="e">
        <f t="shared" si="112"/>
        <v>#N/A</v>
      </c>
      <c r="X714" s="31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 t="shared" si="113"/>
        <v>#N/A</v>
      </c>
      <c r="AC714" s="3" t="e">
        <f t="shared" si="114"/>
        <v>#N/A</v>
      </c>
      <c r="AD714" s="62"/>
    </row>
    <row r="715" spans="1:30" ht="24.95" customHeight="1" x14ac:dyDescent="0.2">
      <c r="A715" s="55" t="str">
        <f t="shared" si="106"/>
        <v>||||||0</v>
      </c>
      <c r="B715" s="55" t="str">
        <f t="shared" si="107"/>
        <v>||||0</v>
      </c>
      <c r="C715" s="61" t="str">
        <f t="shared" si="108"/>
        <v>|0</v>
      </c>
      <c r="D715" s="31"/>
      <c r="E715" s="31"/>
      <c r="F715" s="75" t="str">
        <f t="shared" si="109"/>
        <v>/</v>
      </c>
      <c r="G715" s="31"/>
      <c r="H715" s="31"/>
      <c r="I715" s="75" t="str">
        <f t="shared" si="110"/>
        <v>.</v>
      </c>
      <c r="J715" s="31"/>
      <c r="K715" s="31"/>
      <c r="L715" s="31"/>
      <c r="M715" s="32"/>
      <c r="N715" s="31"/>
      <c r="O715" s="32"/>
      <c r="P715" s="18"/>
      <c r="Q715" s="31"/>
      <c r="R715" s="33"/>
      <c r="S715" s="33"/>
      <c r="T715" s="33"/>
      <c r="U715" s="72">
        <f t="shared" si="111"/>
        <v>0</v>
      </c>
      <c r="V715" s="18" t="e">
        <f>IF(X715&lt;&gt;"Liquidação Cancelada",VLOOKUP(B715,'BASE DE DADOS OPS'!$B$4:$P$9650,10,FALSE),"Liquidação Cancelada")</f>
        <v>#N/A</v>
      </c>
      <c r="W715" s="35" t="e">
        <f t="shared" si="112"/>
        <v>#N/A</v>
      </c>
      <c r="X715" s="31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 t="shared" si="113"/>
        <v>#N/A</v>
      </c>
      <c r="AC715" s="3" t="e">
        <f t="shared" si="114"/>
        <v>#N/A</v>
      </c>
      <c r="AD715" s="62"/>
    </row>
    <row r="716" spans="1:30" ht="24.95" customHeight="1" x14ac:dyDescent="0.2">
      <c r="A716" s="55" t="str">
        <f t="shared" si="106"/>
        <v>||||||0</v>
      </c>
      <c r="B716" s="55" t="str">
        <f t="shared" si="107"/>
        <v>||||0</v>
      </c>
      <c r="C716" s="61" t="str">
        <f t="shared" si="108"/>
        <v>|0</v>
      </c>
      <c r="D716" s="31"/>
      <c r="E716" s="31"/>
      <c r="F716" s="75" t="str">
        <f t="shared" si="109"/>
        <v>/</v>
      </c>
      <c r="G716" s="31"/>
      <c r="H716" s="31"/>
      <c r="I716" s="75" t="str">
        <f t="shared" si="110"/>
        <v>.</v>
      </c>
      <c r="J716" s="31"/>
      <c r="K716" s="31"/>
      <c r="L716" s="31"/>
      <c r="M716" s="32"/>
      <c r="N716" s="31"/>
      <c r="O716" s="32"/>
      <c r="P716" s="18"/>
      <c r="Q716" s="31"/>
      <c r="R716" s="33"/>
      <c r="S716" s="33"/>
      <c r="T716" s="33"/>
      <c r="U716" s="72">
        <f t="shared" si="111"/>
        <v>0</v>
      </c>
      <c r="V716" s="18" t="e">
        <f>IF(X716&lt;&gt;"Liquidação Cancelada",VLOOKUP(B716,'BASE DE DADOS OPS'!$B$4:$P$9650,10,FALSE),"Liquidação Cancelada")</f>
        <v>#N/A</v>
      </c>
      <c r="W716" s="35" t="e">
        <f t="shared" si="112"/>
        <v>#N/A</v>
      </c>
      <c r="X716" s="31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 t="shared" si="113"/>
        <v>#N/A</v>
      </c>
      <c r="AC716" s="3" t="e">
        <f t="shared" si="114"/>
        <v>#N/A</v>
      </c>
      <c r="AD716" s="62"/>
    </row>
    <row r="717" spans="1:30" ht="24.95" customHeight="1" x14ac:dyDescent="0.2">
      <c r="A717" s="55" t="str">
        <f t="shared" si="106"/>
        <v>||||||0</v>
      </c>
      <c r="B717" s="55" t="str">
        <f t="shared" si="107"/>
        <v>||||0</v>
      </c>
      <c r="C717" s="61" t="str">
        <f t="shared" si="108"/>
        <v>|0</v>
      </c>
      <c r="D717" s="31"/>
      <c r="E717" s="31"/>
      <c r="F717" s="75" t="str">
        <f t="shared" si="109"/>
        <v>/</v>
      </c>
      <c r="G717" s="31"/>
      <c r="H717" s="31"/>
      <c r="I717" s="75" t="str">
        <f t="shared" si="110"/>
        <v>.</v>
      </c>
      <c r="J717" s="31"/>
      <c r="K717" s="31"/>
      <c r="L717" s="31"/>
      <c r="M717" s="32"/>
      <c r="N717" s="31"/>
      <c r="O717" s="32"/>
      <c r="P717" s="18"/>
      <c r="Q717" s="31"/>
      <c r="R717" s="33"/>
      <c r="S717" s="33"/>
      <c r="T717" s="33"/>
      <c r="U717" s="72">
        <f t="shared" si="111"/>
        <v>0</v>
      </c>
      <c r="V717" s="18" t="e">
        <f>IF(X717&lt;&gt;"Liquidação Cancelada",VLOOKUP(B717,'BASE DE DADOS OPS'!$B$4:$P$9650,10,FALSE),"Liquidação Cancelada")</f>
        <v>#N/A</v>
      </c>
      <c r="W717" s="35" t="e">
        <f t="shared" si="112"/>
        <v>#N/A</v>
      </c>
      <c r="X717" s="31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 t="shared" si="113"/>
        <v>#N/A</v>
      </c>
      <c r="AC717" s="3" t="e">
        <f t="shared" si="114"/>
        <v>#N/A</v>
      </c>
      <c r="AD717" s="62"/>
    </row>
    <row r="718" spans="1:30" ht="24.95" customHeight="1" x14ac:dyDescent="0.2">
      <c r="A718" s="55" t="str">
        <f t="shared" si="106"/>
        <v>||||||0</v>
      </c>
      <c r="B718" s="55" t="str">
        <f t="shared" si="107"/>
        <v>||||0</v>
      </c>
      <c r="C718" s="61" t="str">
        <f t="shared" si="108"/>
        <v>|0</v>
      </c>
      <c r="D718" s="31"/>
      <c r="E718" s="31"/>
      <c r="F718" s="75" t="str">
        <f t="shared" si="109"/>
        <v>/</v>
      </c>
      <c r="G718" s="31"/>
      <c r="H718" s="31"/>
      <c r="I718" s="75" t="str">
        <f t="shared" si="110"/>
        <v>.</v>
      </c>
      <c r="J718" s="31"/>
      <c r="K718" s="31"/>
      <c r="L718" s="31"/>
      <c r="M718" s="32"/>
      <c r="N718" s="31"/>
      <c r="O718" s="32"/>
      <c r="P718" s="18"/>
      <c r="Q718" s="31"/>
      <c r="R718" s="33"/>
      <c r="S718" s="33"/>
      <c r="T718" s="33"/>
      <c r="U718" s="72">
        <f t="shared" si="111"/>
        <v>0</v>
      </c>
      <c r="V718" s="18" t="e">
        <f>IF(X718&lt;&gt;"Liquidação Cancelada",VLOOKUP(B718,'BASE DE DADOS OPS'!$B$4:$P$9650,10,FALSE),"Liquidação Cancelada")</f>
        <v>#N/A</v>
      </c>
      <c r="W718" s="35" t="e">
        <f t="shared" si="112"/>
        <v>#N/A</v>
      </c>
      <c r="X718" s="31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 t="shared" si="113"/>
        <v>#N/A</v>
      </c>
      <c r="AC718" s="3" t="e">
        <f t="shared" si="114"/>
        <v>#N/A</v>
      </c>
      <c r="AD718" s="62"/>
    </row>
    <row r="719" spans="1:30" ht="24.95" customHeight="1" x14ac:dyDescent="0.2">
      <c r="A719" s="55" t="str">
        <f t="shared" si="106"/>
        <v>||||||0</v>
      </c>
      <c r="B719" s="55" t="str">
        <f t="shared" si="107"/>
        <v>||||0</v>
      </c>
      <c r="C719" s="61" t="str">
        <f t="shared" si="108"/>
        <v>|0</v>
      </c>
      <c r="D719" s="31"/>
      <c r="E719" s="31"/>
      <c r="F719" s="75" t="str">
        <f t="shared" si="109"/>
        <v>/</v>
      </c>
      <c r="G719" s="31"/>
      <c r="H719" s="31"/>
      <c r="I719" s="75" t="str">
        <f t="shared" si="110"/>
        <v>.</v>
      </c>
      <c r="J719" s="31"/>
      <c r="K719" s="31"/>
      <c r="L719" s="31"/>
      <c r="M719" s="32"/>
      <c r="N719" s="31"/>
      <c r="O719" s="32"/>
      <c r="P719" s="18"/>
      <c r="Q719" s="31"/>
      <c r="R719" s="33"/>
      <c r="S719" s="33"/>
      <c r="T719" s="33"/>
      <c r="U719" s="72">
        <f t="shared" si="111"/>
        <v>0</v>
      </c>
      <c r="V719" s="18" t="e">
        <f>IF(X719&lt;&gt;"Liquidação Cancelada",VLOOKUP(B719,'BASE DE DADOS OPS'!$B$4:$P$9650,10,FALSE),"Liquidação Cancelada")</f>
        <v>#N/A</v>
      </c>
      <c r="W719" s="35" t="e">
        <f t="shared" si="112"/>
        <v>#N/A</v>
      </c>
      <c r="X719" s="31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 t="shared" si="113"/>
        <v>#N/A</v>
      </c>
      <c r="AC719" s="3" t="e">
        <f t="shared" si="114"/>
        <v>#N/A</v>
      </c>
      <c r="AD719" s="62"/>
    </row>
    <row r="720" spans="1:30" ht="24.95" customHeight="1" x14ac:dyDescent="0.2">
      <c r="A720" s="55" t="str">
        <f t="shared" si="106"/>
        <v>||||||0</v>
      </c>
      <c r="B720" s="55" t="str">
        <f t="shared" si="107"/>
        <v>||||0</v>
      </c>
      <c r="C720" s="61" t="str">
        <f t="shared" si="108"/>
        <v>|0</v>
      </c>
      <c r="D720" s="31"/>
      <c r="E720" s="31"/>
      <c r="F720" s="75" t="str">
        <f t="shared" si="109"/>
        <v>/</v>
      </c>
      <c r="G720" s="31"/>
      <c r="H720" s="31"/>
      <c r="I720" s="75" t="str">
        <f t="shared" si="110"/>
        <v>.</v>
      </c>
      <c r="J720" s="31"/>
      <c r="K720" s="31"/>
      <c r="L720" s="31"/>
      <c r="M720" s="32"/>
      <c r="N720" s="31"/>
      <c r="O720" s="32"/>
      <c r="P720" s="18"/>
      <c r="Q720" s="31"/>
      <c r="R720" s="33"/>
      <c r="S720" s="33"/>
      <c r="T720" s="33"/>
      <c r="U720" s="72">
        <f t="shared" si="111"/>
        <v>0</v>
      </c>
      <c r="V720" s="18" t="e">
        <f>IF(X720&lt;&gt;"Liquidação Cancelada",VLOOKUP(B720,'BASE DE DADOS OPS'!$B$4:$P$9650,10,FALSE),"Liquidação Cancelada")</f>
        <v>#N/A</v>
      </c>
      <c r="W720" s="35" t="e">
        <f t="shared" si="112"/>
        <v>#N/A</v>
      </c>
      <c r="X720" s="31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 t="shared" si="113"/>
        <v>#N/A</v>
      </c>
      <c r="AC720" s="3" t="e">
        <f t="shared" si="114"/>
        <v>#N/A</v>
      </c>
      <c r="AD720" s="62"/>
    </row>
    <row r="721" spans="1:30" ht="24.95" customHeight="1" x14ac:dyDescent="0.2">
      <c r="A721" s="55" t="str">
        <f t="shared" si="106"/>
        <v>||||||0</v>
      </c>
      <c r="B721" s="55" t="str">
        <f t="shared" si="107"/>
        <v>||||0</v>
      </c>
      <c r="C721" s="61" t="str">
        <f t="shared" si="108"/>
        <v>|0</v>
      </c>
      <c r="D721" s="31"/>
      <c r="E721" s="31"/>
      <c r="F721" s="75" t="str">
        <f t="shared" si="109"/>
        <v>/</v>
      </c>
      <c r="G721" s="31"/>
      <c r="H721" s="31"/>
      <c r="I721" s="75" t="str">
        <f t="shared" si="110"/>
        <v>.</v>
      </c>
      <c r="J721" s="31"/>
      <c r="K721" s="31"/>
      <c r="L721" s="31"/>
      <c r="M721" s="32"/>
      <c r="N721" s="31"/>
      <c r="O721" s="32"/>
      <c r="P721" s="18"/>
      <c r="Q721" s="31"/>
      <c r="R721" s="33"/>
      <c r="S721" s="33"/>
      <c r="T721" s="33"/>
      <c r="U721" s="72">
        <f t="shared" si="111"/>
        <v>0</v>
      </c>
      <c r="V721" s="18" t="e">
        <f>IF(X721&lt;&gt;"Liquidação Cancelada",VLOOKUP(B721,'BASE DE DADOS OPS'!$B$4:$P$9650,10,FALSE),"Liquidação Cancelada")</f>
        <v>#N/A</v>
      </c>
      <c r="W721" s="35" t="e">
        <f t="shared" si="112"/>
        <v>#N/A</v>
      </c>
      <c r="X721" s="31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 t="shared" si="113"/>
        <v>#N/A</v>
      </c>
      <c r="AC721" s="3" t="e">
        <f t="shared" si="114"/>
        <v>#N/A</v>
      </c>
      <c r="AD721" s="62"/>
    </row>
    <row r="722" spans="1:30" ht="24.95" customHeight="1" x14ac:dyDescent="0.2">
      <c r="A722" s="55" t="str">
        <f t="shared" si="106"/>
        <v>||||||0</v>
      </c>
      <c r="B722" s="55" t="str">
        <f t="shared" si="107"/>
        <v>||||0</v>
      </c>
      <c r="C722" s="61" t="str">
        <f t="shared" si="108"/>
        <v>|0</v>
      </c>
      <c r="D722" s="31"/>
      <c r="E722" s="31"/>
      <c r="F722" s="75" t="str">
        <f t="shared" si="109"/>
        <v>/</v>
      </c>
      <c r="G722" s="31"/>
      <c r="H722" s="31"/>
      <c r="I722" s="75" t="str">
        <f t="shared" si="110"/>
        <v>.</v>
      </c>
      <c r="J722" s="31"/>
      <c r="K722" s="31"/>
      <c r="L722" s="31"/>
      <c r="M722" s="32"/>
      <c r="N722" s="31"/>
      <c r="O722" s="32"/>
      <c r="P722" s="18"/>
      <c r="Q722" s="31"/>
      <c r="R722" s="33"/>
      <c r="S722" s="33"/>
      <c r="T722" s="33"/>
      <c r="U722" s="72">
        <f t="shared" si="111"/>
        <v>0</v>
      </c>
      <c r="V722" s="18" t="e">
        <f>IF(X722&lt;&gt;"Liquidação Cancelada",VLOOKUP(B722,'BASE DE DADOS OPS'!$B$4:$P$9650,10,FALSE),"Liquidação Cancelada")</f>
        <v>#N/A</v>
      </c>
      <c r="W722" s="35" t="e">
        <f t="shared" si="112"/>
        <v>#N/A</v>
      </c>
      <c r="X722" s="31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 t="shared" si="113"/>
        <v>#N/A</v>
      </c>
      <c r="AC722" s="3" t="e">
        <f t="shared" si="114"/>
        <v>#N/A</v>
      </c>
      <c r="AD722" s="62"/>
    </row>
    <row r="723" spans="1:30" ht="24.95" customHeight="1" x14ac:dyDescent="0.2">
      <c r="A723" s="55" t="str">
        <f t="shared" si="106"/>
        <v>||||||0</v>
      </c>
      <c r="B723" s="55" t="str">
        <f t="shared" si="107"/>
        <v>||||0</v>
      </c>
      <c r="C723" s="61" t="str">
        <f t="shared" si="108"/>
        <v>|0</v>
      </c>
      <c r="D723" s="31"/>
      <c r="E723" s="31"/>
      <c r="F723" s="75" t="str">
        <f t="shared" si="109"/>
        <v>/</v>
      </c>
      <c r="G723" s="31"/>
      <c r="H723" s="31"/>
      <c r="I723" s="75" t="str">
        <f t="shared" si="110"/>
        <v>.</v>
      </c>
      <c r="J723" s="31"/>
      <c r="K723" s="31"/>
      <c r="L723" s="31"/>
      <c r="M723" s="32"/>
      <c r="N723" s="31"/>
      <c r="O723" s="32"/>
      <c r="P723" s="18"/>
      <c r="Q723" s="31"/>
      <c r="R723" s="33"/>
      <c r="S723" s="33"/>
      <c r="T723" s="33"/>
      <c r="U723" s="72">
        <f t="shared" si="111"/>
        <v>0</v>
      </c>
      <c r="V723" s="18" t="e">
        <f>IF(X723&lt;&gt;"Liquidação Cancelada",VLOOKUP(B723,'BASE DE DADOS OPS'!$B$4:$P$9650,10,FALSE),"Liquidação Cancelada")</f>
        <v>#N/A</v>
      </c>
      <c r="W723" s="35" t="e">
        <f t="shared" si="112"/>
        <v>#N/A</v>
      </c>
      <c r="X723" s="31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 t="shared" si="113"/>
        <v>#N/A</v>
      </c>
      <c r="AC723" s="3" t="e">
        <f t="shared" si="114"/>
        <v>#N/A</v>
      </c>
      <c r="AD723" s="62"/>
    </row>
    <row r="724" spans="1:30" ht="24.95" customHeight="1" x14ac:dyDescent="0.2">
      <c r="A724" s="55" t="str">
        <f t="shared" si="106"/>
        <v>||||||0</v>
      </c>
      <c r="B724" s="55" t="str">
        <f t="shared" si="107"/>
        <v>||||0</v>
      </c>
      <c r="C724" s="61" t="str">
        <f t="shared" si="108"/>
        <v>|0</v>
      </c>
      <c r="D724" s="31"/>
      <c r="E724" s="31"/>
      <c r="F724" s="75" t="str">
        <f t="shared" si="109"/>
        <v>/</v>
      </c>
      <c r="G724" s="31"/>
      <c r="H724" s="31"/>
      <c r="I724" s="75" t="str">
        <f t="shared" si="110"/>
        <v>.</v>
      </c>
      <c r="J724" s="31"/>
      <c r="K724" s="31"/>
      <c r="L724" s="31"/>
      <c r="M724" s="32"/>
      <c r="N724" s="31"/>
      <c r="O724" s="32"/>
      <c r="P724" s="18"/>
      <c r="Q724" s="31"/>
      <c r="R724" s="33"/>
      <c r="S724" s="33"/>
      <c r="T724" s="33"/>
      <c r="U724" s="72">
        <f t="shared" si="111"/>
        <v>0</v>
      </c>
      <c r="V724" s="18" t="e">
        <f>IF(X724&lt;&gt;"Liquidação Cancelada",VLOOKUP(B724,'BASE DE DADOS OPS'!$B$4:$P$9650,10,FALSE),"Liquidação Cancelada")</f>
        <v>#N/A</v>
      </c>
      <c r="W724" s="35" t="e">
        <f t="shared" si="112"/>
        <v>#N/A</v>
      </c>
      <c r="X724" s="31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 t="shared" si="113"/>
        <v>#N/A</v>
      </c>
      <c r="AC724" s="3" t="e">
        <f t="shared" si="114"/>
        <v>#N/A</v>
      </c>
      <c r="AD724" s="62"/>
    </row>
    <row r="725" spans="1:30" ht="24.95" customHeight="1" x14ac:dyDescent="0.2">
      <c r="A725" s="55" t="str">
        <f t="shared" si="106"/>
        <v>||||||0</v>
      </c>
      <c r="B725" s="55" t="str">
        <f t="shared" si="107"/>
        <v>||||0</v>
      </c>
      <c r="C725" s="61" t="str">
        <f t="shared" si="108"/>
        <v>|0</v>
      </c>
      <c r="D725" s="31"/>
      <c r="E725" s="31"/>
      <c r="F725" s="75" t="str">
        <f t="shared" si="109"/>
        <v>/</v>
      </c>
      <c r="G725" s="31"/>
      <c r="H725" s="31"/>
      <c r="I725" s="75" t="str">
        <f t="shared" si="110"/>
        <v>.</v>
      </c>
      <c r="J725" s="31"/>
      <c r="K725" s="31"/>
      <c r="L725" s="31"/>
      <c r="M725" s="32"/>
      <c r="N725" s="31"/>
      <c r="O725" s="32"/>
      <c r="P725" s="18"/>
      <c r="Q725" s="31"/>
      <c r="R725" s="33"/>
      <c r="S725" s="33"/>
      <c r="T725" s="33"/>
      <c r="U725" s="72">
        <f t="shared" si="111"/>
        <v>0</v>
      </c>
      <c r="V725" s="18" t="e">
        <f>IF(X725&lt;&gt;"Liquidação Cancelada",VLOOKUP(B725,'BASE DE DADOS OPS'!$B$4:$P$9650,10,FALSE),"Liquidação Cancelada")</f>
        <v>#N/A</v>
      </c>
      <c r="W725" s="35" t="e">
        <f t="shared" si="112"/>
        <v>#N/A</v>
      </c>
      <c r="X725" s="31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 t="shared" si="113"/>
        <v>#N/A</v>
      </c>
      <c r="AC725" s="3" t="e">
        <f t="shared" si="114"/>
        <v>#N/A</v>
      </c>
      <c r="AD725" s="62"/>
    </row>
    <row r="726" spans="1:30" ht="24.95" customHeight="1" x14ac:dyDescent="0.2">
      <c r="A726" s="55" t="str">
        <f t="shared" si="106"/>
        <v>||||||0</v>
      </c>
      <c r="B726" s="55" t="str">
        <f t="shared" si="107"/>
        <v>||||0</v>
      </c>
      <c r="C726" s="61" t="str">
        <f t="shared" si="108"/>
        <v>|0</v>
      </c>
      <c r="D726" s="31"/>
      <c r="E726" s="31"/>
      <c r="F726" s="75" t="str">
        <f t="shared" si="109"/>
        <v>/</v>
      </c>
      <c r="G726" s="31"/>
      <c r="H726" s="31"/>
      <c r="I726" s="75" t="str">
        <f t="shared" si="110"/>
        <v>.</v>
      </c>
      <c r="J726" s="31"/>
      <c r="K726" s="31"/>
      <c r="L726" s="31"/>
      <c r="M726" s="32"/>
      <c r="N726" s="31"/>
      <c r="O726" s="32"/>
      <c r="P726" s="18"/>
      <c r="Q726" s="31"/>
      <c r="R726" s="33"/>
      <c r="S726" s="33"/>
      <c r="T726" s="33"/>
      <c r="U726" s="72">
        <f t="shared" si="111"/>
        <v>0</v>
      </c>
      <c r="V726" s="18" t="e">
        <f>IF(X726&lt;&gt;"Liquidação Cancelada",VLOOKUP(B726,'BASE DE DADOS OPS'!$B$4:$P$9650,10,FALSE),"Liquidação Cancelada")</f>
        <v>#N/A</v>
      </c>
      <c r="W726" s="35" t="e">
        <f t="shared" si="112"/>
        <v>#N/A</v>
      </c>
      <c r="X726" s="31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 t="shared" si="113"/>
        <v>#N/A</v>
      </c>
      <c r="AC726" s="3" t="e">
        <f t="shared" si="114"/>
        <v>#N/A</v>
      </c>
      <c r="AD726" s="62"/>
    </row>
    <row r="727" spans="1:30" ht="24.95" customHeight="1" x14ac:dyDescent="0.2">
      <c r="A727" s="55" t="str">
        <f t="shared" si="106"/>
        <v>||||||0</v>
      </c>
      <c r="B727" s="55" t="str">
        <f t="shared" si="107"/>
        <v>||||0</v>
      </c>
      <c r="C727" s="61" t="str">
        <f t="shared" si="108"/>
        <v>|0</v>
      </c>
      <c r="D727" s="31"/>
      <c r="E727" s="31"/>
      <c r="F727" s="75" t="str">
        <f t="shared" si="109"/>
        <v>/</v>
      </c>
      <c r="G727" s="31"/>
      <c r="H727" s="31"/>
      <c r="I727" s="75" t="str">
        <f t="shared" si="110"/>
        <v>.</v>
      </c>
      <c r="J727" s="31"/>
      <c r="K727" s="31"/>
      <c r="L727" s="31"/>
      <c r="M727" s="32"/>
      <c r="N727" s="31"/>
      <c r="O727" s="32"/>
      <c r="P727" s="18"/>
      <c r="Q727" s="31"/>
      <c r="R727" s="33"/>
      <c r="S727" s="33"/>
      <c r="T727" s="33"/>
      <c r="U727" s="72">
        <f t="shared" si="111"/>
        <v>0</v>
      </c>
      <c r="V727" s="18" t="e">
        <f>IF(X727&lt;&gt;"Liquidação Cancelada",VLOOKUP(B727,'BASE DE DADOS OPS'!$B$4:$P$9650,10,FALSE),"Liquidação Cancelada")</f>
        <v>#N/A</v>
      </c>
      <c r="W727" s="35" t="e">
        <f t="shared" si="112"/>
        <v>#N/A</v>
      </c>
      <c r="X727" s="31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 t="shared" si="113"/>
        <v>#N/A</v>
      </c>
      <c r="AC727" s="3" t="e">
        <f t="shared" si="114"/>
        <v>#N/A</v>
      </c>
      <c r="AD727" s="62"/>
    </row>
    <row r="728" spans="1:30" ht="24.95" customHeight="1" x14ac:dyDescent="0.2">
      <c r="A728" s="55" t="str">
        <f t="shared" si="106"/>
        <v>||||||0</v>
      </c>
      <c r="B728" s="55" t="str">
        <f t="shared" si="107"/>
        <v>||||0</v>
      </c>
      <c r="C728" s="61" t="str">
        <f t="shared" si="108"/>
        <v>|0</v>
      </c>
      <c r="D728" s="31"/>
      <c r="E728" s="31"/>
      <c r="F728" s="75" t="str">
        <f t="shared" si="109"/>
        <v>/</v>
      </c>
      <c r="G728" s="31"/>
      <c r="H728" s="31"/>
      <c r="I728" s="75" t="str">
        <f t="shared" si="110"/>
        <v>.</v>
      </c>
      <c r="J728" s="31"/>
      <c r="K728" s="31"/>
      <c r="L728" s="31"/>
      <c r="M728" s="32"/>
      <c r="N728" s="31"/>
      <c r="O728" s="32"/>
      <c r="P728" s="18"/>
      <c r="Q728" s="31"/>
      <c r="R728" s="33"/>
      <c r="S728" s="33"/>
      <c r="T728" s="33"/>
      <c r="U728" s="72">
        <f t="shared" si="111"/>
        <v>0</v>
      </c>
      <c r="V728" s="18" t="e">
        <f>IF(X728&lt;&gt;"Liquidação Cancelada",VLOOKUP(B728,'BASE DE DADOS OPS'!$B$4:$P$9650,10,FALSE),"Liquidação Cancelada")</f>
        <v>#N/A</v>
      </c>
      <c r="W728" s="35" t="e">
        <f t="shared" si="112"/>
        <v>#N/A</v>
      </c>
      <c r="X728" s="31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 t="shared" si="113"/>
        <v>#N/A</v>
      </c>
      <c r="AC728" s="3" t="e">
        <f t="shared" si="114"/>
        <v>#N/A</v>
      </c>
      <c r="AD728" s="62"/>
    </row>
    <row r="729" spans="1:30" ht="24.95" customHeight="1" x14ac:dyDescent="0.2">
      <c r="A729" s="55" t="str">
        <f t="shared" si="106"/>
        <v>||||||0</v>
      </c>
      <c r="B729" s="55" t="str">
        <f t="shared" si="107"/>
        <v>||||0</v>
      </c>
      <c r="C729" s="61" t="str">
        <f t="shared" si="108"/>
        <v>|0</v>
      </c>
      <c r="D729" s="31"/>
      <c r="E729" s="31"/>
      <c r="F729" s="75" t="str">
        <f t="shared" si="109"/>
        <v>/</v>
      </c>
      <c r="G729" s="31"/>
      <c r="H729" s="31"/>
      <c r="I729" s="75" t="str">
        <f t="shared" si="110"/>
        <v>.</v>
      </c>
      <c r="J729" s="31"/>
      <c r="K729" s="31"/>
      <c r="L729" s="31"/>
      <c r="M729" s="32"/>
      <c r="N729" s="31"/>
      <c r="O729" s="32"/>
      <c r="P729" s="18"/>
      <c r="Q729" s="31"/>
      <c r="R729" s="33"/>
      <c r="S729" s="33"/>
      <c r="T729" s="33"/>
      <c r="U729" s="72">
        <f t="shared" si="111"/>
        <v>0</v>
      </c>
      <c r="V729" s="18" t="e">
        <f>IF(X729&lt;&gt;"Liquidação Cancelada",VLOOKUP(B729,'BASE DE DADOS OPS'!$B$4:$P$9650,10,FALSE),"Liquidação Cancelada")</f>
        <v>#N/A</v>
      </c>
      <c r="W729" s="35" t="e">
        <f t="shared" si="112"/>
        <v>#N/A</v>
      </c>
      <c r="X729" s="31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 t="shared" si="113"/>
        <v>#N/A</v>
      </c>
      <c r="AC729" s="3" t="e">
        <f t="shared" si="114"/>
        <v>#N/A</v>
      </c>
      <c r="AD729" s="62"/>
    </row>
    <row r="730" spans="1:30" ht="24.95" customHeight="1" x14ac:dyDescent="0.2">
      <c r="A730" s="55" t="str">
        <f t="shared" si="106"/>
        <v>||||||0</v>
      </c>
      <c r="B730" s="55" t="str">
        <f t="shared" si="107"/>
        <v>||||0</v>
      </c>
      <c r="C730" s="61" t="str">
        <f t="shared" si="108"/>
        <v>|0</v>
      </c>
      <c r="D730" s="31"/>
      <c r="E730" s="31"/>
      <c r="F730" s="75" t="str">
        <f t="shared" si="109"/>
        <v>/</v>
      </c>
      <c r="G730" s="31"/>
      <c r="H730" s="31"/>
      <c r="I730" s="75" t="str">
        <f t="shared" si="110"/>
        <v>.</v>
      </c>
      <c r="J730" s="31"/>
      <c r="K730" s="31"/>
      <c r="L730" s="31"/>
      <c r="M730" s="32"/>
      <c r="N730" s="31"/>
      <c r="O730" s="32"/>
      <c r="P730" s="18"/>
      <c r="Q730" s="31"/>
      <c r="R730" s="33"/>
      <c r="S730" s="33"/>
      <c r="T730" s="33"/>
      <c r="U730" s="72">
        <f t="shared" si="111"/>
        <v>0</v>
      </c>
      <c r="V730" s="18" t="e">
        <f>IF(X730&lt;&gt;"Liquidação Cancelada",VLOOKUP(B730,'BASE DE DADOS OPS'!$B$4:$P$9650,10,FALSE),"Liquidação Cancelada")</f>
        <v>#N/A</v>
      </c>
      <c r="W730" s="35" t="e">
        <f t="shared" si="112"/>
        <v>#N/A</v>
      </c>
      <c r="X730" s="31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 t="shared" si="113"/>
        <v>#N/A</v>
      </c>
      <c r="AC730" s="3" t="e">
        <f t="shared" si="114"/>
        <v>#N/A</v>
      </c>
      <c r="AD730" s="62"/>
    </row>
    <row r="731" spans="1:30" ht="24.95" customHeight="1" x14ac:dyDescent="0.2">
      <c r="A731" s="55" t="str">
        <f t="shared" si="106"/>
        <v>||||||0</v>
      </c>
      <c r="B731" s="55" t="str">
        <f t="shared" si="107"/>
        <v>||||0</v>
      </c>
      <c r="C731" s="61" t="str">
        <f t="shared" si="108"/>
        <v>|0</v>
      </c>
      <c r="D731" s="31"/>
      <c r="E731" s="31"/>
      <c r="F731" s="75" t="str">
        <f t="shared" si="109"/>
        <v>/</v>
      </c>
      <c r="G731" s="31"/>
      <c r="H731" s="31"/>
      <c r="I731" s="75" t="str">
        <f t="shared" si="110"/>
        <v>.</v>
      </c>
      <c r="J731" s="31"/>
      <c r="K731" s="31"/>
      <c r="L731" s="31"/>
      <c r="M731" s="32"/>
      <c r="N731" s="31"/>
      <c r="O731" s="32"/>
      <c r="P731" s="18"/>
      <c r="Q731" s="31"/>
      <c r="R731" s="33"/>
      <c r="S731" s="33"/>
      <c r="T731" s="33"/>
      <c r="U731" s="72">
        <f t="shared" si="111"/>
        <v>0</v>
      </c>
      <c r="V731" s="18" t="e">
        <f>IF(X731&lt;&gt;"Liquidação Cancelada",VLOOKUP(B731,'BASE DE DADOS OPS'!$B$4:$P$9650,10,FALSE),"Liquidação Cancelada")</f>
        <v>#N/A</v>
      </c>
      <c r="W731" s="35" t="e">
        <f t="shared" si="112"/>
        <v>#N/A</v>
      </c>
      <c r="X731" s="31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 t="shared" si="113"/>
        <v>#N/A</v>
      </c>
      <c r="AC731" s="3" t="e">
        <f t="shared" si="114"/>
        <v>#N/A</v>
      </c>
      <c r="AD731" s="62"/>
    </row>
    <row r="732" spans="1:30" ht="24.95" customHeight="1" x14ac:dyDescent="0.2">
      <c r="A732" s="55" t="str">
        <f t="shared" si="106"/>
        <v>||||||0</v>
      </c>
      <c r="B732" s="55" t="str">
        <f t="shared" si="107"/>
        <v>||||0</v>
      </c>
      <c r="C732" s="61" t="str">
        <f t="shared" si="108"/>
        <v>|0</v>
      </c>
      <c r="D732" s="31"/>
      <c r="E732" s="31"/>
      <c r="F732" s="75" t="str">
        <f t="shared" si="109"/>
        <v>/</v>
      </c>
      <c r="G732" s="31"/>
      <c r="H732" s="31"/>
      <c r="I732" s="75" t="str">
        <f t="shared" si="110"/>
        <v>.</v>
      </c>
      <c r="J732" s="31"/>
      <c r="K732" s="31"/>
      <c r="L732" s="31"/>
      <c r="M732" s="32"/>
      <c r="N732" s="31"/>
      <c r="O732" s="32"/>
      <c r="P732" s="18"/>
      <c r="Q732" s="31"/>
      <c r="R732" s="33"/>
      <c r="S732" s="33"/>
      <c r="T732" s="33"/>
      <c r="U732" s="72">
        <f t="shared" si="111"/>
        <v>0</v>
      </c>
      <c r="V732" s="18" t="e">
        <f>IF(X732&lt;&gt;"Liquidação Cancelada",VLOOKUP(B732,'BASE DE DADOS OPS'!$B$4:$P$9650,10,FALSE),"Liquidação Cancelada")</f>
        <v>#N/A</v>
      </c>
      <c r="W732" s="35" t="e">
        <f t="shared" si="112"/>
        <v>#N/A</v>
      </c>
      <c r="X732" s="31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 t="shared" si="113"/>
        <v>#N/A</v>
      </c>
      <c r="AC732" s="3" t="e">
        <f t="shared" si="114"/>
        <v>#N/A</v>
      </c>
      <c r="AD732" s="62"/>
    </row>
    <row r="733" spans="1:30" ht="24.95" customHeight="1" x14ac:dyDescent="0.2">
      <c r="A733" s="55" t="str">
        <f t="shared" si="106"/>
        <v>||||||0</v>
      </c>
      <c r="B733" s="55" t="str">
        <f t="shared" si="107"/>
        <v>||||0</v>
      </c>
      <c r="C733" s="61" t="str">
        <f t="shared" si="108"/>
        <v>|0</v>
      </c>
      <c r="D733" s="31"/>
      <c r="E733" s="31"/>
      <c r="F733" s="75" t="str">
        <f t="shared" si="109"/>
        <v>/</v>
      </c>
      <c r="G733" s="31"/>
      <c r="H733" s="31"/>
      <c r="I733" s="75" t="str">
        <f t="shared" si="110"/>
        <v>.</v>
      </c>
      <c r="J733" s="31"/>
      <c r="K733" s="31"/>
      <c r="L733" s="31"/>
      <c r="M733" s="32"/>
      <c r="N733" s="31"/>
      <c r="O733" s="32"/>
      <c r="P733" s="18"/>
      <c r="Q733" s="31"/>
      <c r="R733" s="33"/>
      <c r="S733" s="33"/>
      <c r="T733" s="33"/>
      <c r="U733" s="72">
        <f t="shared" si="111"/>
        <v>0</v>
      </c>
      <c r="V733" s="18" t="e">
        <f>IF(X733&lt;&gt;"Liquidação Cancelada",VLOOKUP(B733,'BASE DE DADOS OPS'!$B$4:$P$9650,10,FALSE),"Liquidação Cancelada")</f>
        <v>#N/A</v>
      </c>
      <c r="W733" s="35" t="e">
        <f t="shared" si="112"/>
        <v>#N/A</v>
      </c>
      <c r="X733" s="31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 t="shared" si="113"/>
        <v>#N/A</v>
      </c>
      <c r="AC733" s="3" t="e">
        <f t="shared" si="114"/>
        <v>#N/A</v>
      </c>
      <c r="AD733" s="62"/>
    </row>
    <row r="734" spans="1:30" ht="24.95" customHeight="1" x14ac:dyDescent="0.2">
      <c r="A734" s="55" t="str">
        <f t="shared" si="106"/>
        <v>||||||0</v>
      </c>
      <c r="B734" s="55" t="str">
        <f t="shared" si="107"/>
        <v>||||0</v>
      </c>
      <c r="C734" s="61" t="str">
        <f t="shared" si="108"/>
        <v>|0</v>
      </c>
      <c r="D734" s="31"/>
      <c r="E734" s="31"/>
      <c r="F734" s="75" t="str">
        <f t="shared" si="109"/>
        <v>/</v>
      </c>
      <c r="G734" s="31"/>
      <c r="H734" s="31"/>
      <c r="I734" s="75" t="str">
        <f t="shared" si="110"/>
        <v>.</v>
      </c>
      <c r="J734" s="31"/>
      <c r="K734" s="31"/>
      <c r="L734" s="31"/>
      <c r="M734" s="32"/>
      <c r="N734" s="31"/>
      <c r="O734" s="32"/>
      <c r="P734" s="18"/>
      <c r="Q734" s="31"/>
      <c r="R734" s="33"/>
      <c r="S734" s="33"/>
      <c r="T734" s="33"/>
      <c r="U734" s="72">
        <f t="shared" si="111"/>
        <v>0</v>
      </c>
      <c r="V734" s="18" t="e">
        <f>IF(X734&lt;&gt;"Liquidação Cancelada",VLOOKUP(B734,'BASE DE DADOS OPS'!$B$4:$P$9650,10,FALSE),"Liquidação Cancelada")</f>
        <v>#N/A</v>
      </c>
      <c r="W734" s="35" t="e">
        <f t="shared" si="112"/>
        <v>#N/A</v>
      </c>
      <c r="X734" s="31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 t="shared" si="113"/>
        <v>#N/A</v>
      </c>
      <c r="AC734" s="3" t="e">
        <f t="shared" si="114"/>
        <v>#N/A</v>
      </c>
      <c r="AD734" s="62"/>
    </row>
    <row r="735" spans="1:30" ht="24.95" customHeight="1" x14ac:dyDescent="0.2">
      <c r="A735" s="55" t="str">
        <f t="shared" si="106"/>
        <v>||||||0</v>
      </c>
      <c r="B735" s="55" t="str">
        <f t="shared" si="107"/>
        <v>||||0</v>
      </c>
      <c r="C735" s="61" t="str">
        <f t="shared" si="108"/>
        <v>|0</v>
      </c>
      <c r="D735" s="31"/>
      <c r="E735" s="31"/>
      <c r="F735" s="75" t="str">
        <f t="shared" si="109"/>
        <v>/</v>
      </c>
      <c r="G735" s="31"/>
      <c r="H735" s="31"/>
      <c r="I735" s="75" t="str">
        <f t="shared" si="110"/>
        <v>.</v>
      </c>
      <c r="J735" s="31"/>
      <c r="K735" s="31"/>
      <c r="L735" s="31"/>
      <c r="M735" s="32"/>
      <c r="N735" s="31"/>
      <c r="O735" s="32"/>
      <c r="P735" s="18"/>
      <c r="Q735" s="31"/>
      <c r="R735" s="33"/>
      <c r="S735" s="33"/>
      <c r="T735" s="33"/>
      <c r="U735" s="72">
        <f t="shared" si="111"/>
        <v>0</v>
      </c>
      <c r="V735" s="18" t="e">
        <f>IF(X735&lt;&gt;"Liquidação Cancelada",VLOOKUP(B735,'BASE DE DADOS OPS'!$B$4:$P$9650,10,FALSE),"Liquidação Cancelada")</f>
        <v>#N/A</v>
      </c>
      <c r="W735" s="35" t="e">
        <f t="shared" si="112"/>
        <v>#N/A</v>
      </c>
      <c r="X735" s="31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 t="shared" si="113"/>
        <v>#N/A</v>
      </c>
      <c r="AC735" s="3" t="e">
        <f t="shared" si="114"/>
        <v>#N/A</v>
      </c>
      <c r="AD735" s="62"/>
    </row>
    <row r="736" spans="1:30" ht="24.95" customHeight="1" x14ac:dyDescent="0.2">
      <c r="A736" s="55" t="str">
        <f t="shared" si="106"/>
        <v>||||||0</v>
      </c>
      <c r="B736" s="55" t="str">
        <f t="shared" si="107"/>
        <v>||||0</v>
      </c>
      <c r="C736" s="61" t="str">
        <f t="shared" si="108"/>
        <v>|0</v>
      </c>
      <c r="D736" s="31"/>
      <c r="E736" s="31"/>
      <c r="F736" s="75" t="str">
        <f t="shared" si="109"/>
        <v>/</v>
      </c>
      <c r="G736" s="31"/>
      <c r="H736" s="31"/>
      <c r="I736" s="75" t="str">
        <f t="shared" si="110"/>
        <v>.</v>
      </c>
      <c r="J736" s="31"/>
      <c r="K736" s="31"/>
      <c r="L736" s="31"/>
      <c r="M736" s="32"/>
      <c r="N736" s="31"/>
      <c r="O736" s="32"/>
      <c r="P736" s="18"/>
      <c r="Q736" s="31"/>
      <c r="R736" s="33"/>
      <c r="S736" s="33"/>
      <c r="T736" s="33"/>
      <c r="U736" s="72">
        <f t="shared" si="111"/>
        <v>0</v>
      </c>
      <c r="V736" s="18" t="e">
        <f>IF(X736&lt;&gt;"Liquidação Cancelada",VLOOKUP(B736,'BASE DE DADOS OPS'!$B$4:$P$9650,10,FALSE),"Liquidação Cancelada")</f>
        <v>#N/A</v>
      </c>
      <c r="W736" s="35" t="e">
        <f t="shared" si="112"/>
        <v>#N/A</v>
      </c>
      <c r="X736" s="31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 t="shared" si="113"/>
        <v>#N/A</v>
      </c>
      <c r="AC736" s="3" t="e">
        <f t="shared" si="114"/>
        <v>#N/A</v>
      </c>
      <c r="AD736" s="62"/>
    </row>
    <row r="737" spans="1:30" ht="24.95" customHeight="1" x14ac:dyDescent="0.2">
      <c r="A737" s="55" t="str">
        <f t="shared" si="106"/>
        <v>||||||0</v>
      </c>
      <c r="B737" s="55" t="str">
        <f t="shared" si="107"/>
        <v>||||0</v>
      </c>
      <c r="C737" s="61" t="str">
        <f t="shared" si="108"/>
        <v>|0</v>
      </c>
      <c r="D737" s="31"/>
      <c r="E737" s="31"/>
      <c r="F737" s="75" t="str">
        <f t="shared" si="109"/>
        <v>/</v>
      </c>
      <c r="G737" s="31"/>
      <c r="H737" s="31"/>
      <c r="I737" s="75" t="str">
        <f t="shared" si="110"/>
        <v>.</v>
      </c>
      <c r="J737" s="31"/>
      <c r="K737" s="31"/>
      <c r="L737" s="31"/>
      <c r="M737" s="32"/>
      <c r="N737" s="31"/>
      <c r="O737" s="32"/>
      <c r="P737" s="18"/>
      <c r="Q737" s="31"/>
      <c r="R737" s="33"/>
      <c r="S737" s="33"/>
      <c r="T737" s="33"/>
      <c r="U737" s="72">
        <f t="shared" si="111"/>
        <v>0</v>
      </c>
      <c r="V737" s="18" t="e">
        <f>IF(X737&lt;&gt;"Liquidação Cancelada",VLOOKUP(B737,'BASE DE DADOS OPS'!$B$4:$P$9650,10,FALSE),"Liquidação Cancelada")</f>
        <v>#N/A</v>
      </c>
      <c r="W737" s="35" t="e">
        <f t="shared" si="112"/>
        <v>#N/A</v>
      </c>
      <c r="X737" s="31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 t="shared" si="113"/>
        <v>#N/A</v>
      </c>
      <c r="AC737" s="3" t="e">
        <f t="shared" si="114"/>
        <v>#N/A</v>
      </c>
      <c r="AD737" s="62"/>
    </row>
    <row r="738" spans="1:30" ht="24.95" customHeight="1" x14ac:dyDescent="0.2">
      <c r="A738" s="55" t="str">
        <f t="shared" si="106"/>
        <v>||||||0</v>
      </c>
      <c r="B738" s="55" t="str">
        <f t="shared" si="107"/>
        <v>||||0</v>
      </c>
      <c r="C738" s="61" t="str">
        <f t="shared" si="108"/>
        <v>|0</v>
      </c>
      <c r="D738" s="31"/>
      <c r="E738" s="31"/>
      <c r="F738" s="75" t="str">
        <f t="shared" si="109"/>
        <v>/</v>
      </c>
      <c r="G738" s="31"/>
      <c r="H738" s="31"/>
      <c r="I738" s="75" t="str">
        <f t="shared" si="110"/>
        <v>.</v>
      </c>
      <c r="J738" s="31"/>
      <c r="K738" s="31"/>
      <c r="L738" s="31"/>
      <c r="M738" s="32"/>
      <c r="N738" s="31"/>
      <c r="O738" s="32"/>
      <c r="P738" s="18"/>
      <c r="Q738" s="31"/>
      <c r="R738" s="33"/>
      <c r="S738" s="33"/>
      <c r="T738" s="33"/>
      <c r="U738" s="72">
        <f t="shared" si="111"/>
        <v>0</v>
      </c>
      <c r="V738" s="18" t="e">
        <f>IF(X738&lt;&gt;"Liquidação Cancelada",VLOOKUP(B738,'BASE DE DADOS OPS'!$B$4:$P$9650,10,FALSE),"Liquidação Cancelada")</f>
        <v>#N/A</v>
      </c>
      <c r="W738" s="35" t="e">
        <f t="shared" si="112"/>
        <v>#N/A</v>
      </c>
      <c r="X738" s="31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 t="shared" si="113"/>
        <v>#N/A</v>
      </c>
      <c r="AC738" s="3" t="e">
        <f t="shared" si="114"/>
        <v>#N/A</v>
      </c>
      <c r="AD738" s="62"/>
    </row>
    <row r="739" spans="1:30" ht="24.95" customHeight="1" x14ac:dyDescent="0.2">
      <c r="A739" s="55" t="str">
        <f t="shared" si="106"/>
        <v>||||||0</v>
      </c>
      <c r="B739" s="55" t="str">
        <f t="shared" si="107"/>
        <v>||||0</v>
      </c>
      <c r="C739" s="61" t="str">
        <f t="shared" si="108"/>
        <v>|0</v>
      </c>
      <c r="D739" s="31"/>
      <c r="E739" s="31"/>
      <c r="F739" s="75" t="str">
        <f t="shared" si="109"/>
        <v>/</v>
      </c>
      <c r="G739" s="31"/>
      <c r="H739" s="31"/>
      <c r="I739" s="75" t="str">
        <f t="shared" si="110"/>
        <v>.</v>
      </c>
      <c r="J739" s="31"/>
      <c r="K739" s="31"/>
      <c r="L739" s="31"/>
      <c r="M739" s="32"/>
      <c r="N739" s="31"/>
      <c r="O739" s="32"/>
      <c r="P739" s="18"/>
      <c r="Q739" s="31"/>
      <c r="R739" s="33"/>
      <c r="S739" s="33"/>
      <c r="T739" s="33"/>
      <c r="U739" s="72">
        <f t="shared" si="111"/>
        <v>0</v>
      </c>
      <c r="V739" s="18" t="e">
        <f>IF(X739&lt;&gt;"Liquidação Cancelada",VLOOKUP(B739,'BASE DE DADOS OPS'!$B$4:$P$9650,10,FALSE),"Liquidação Cancelada")</f>
        <v>#N/A</v>
      </c>
      <c r="W739" s="35" t="e">
        <f t="shared" si="112"/>
        <v>#N/A</v>
      </c>
      <c r="X739" s="31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 t="shared" si="113"/>
        <v>#N/A</v>
      </c>
      <c r="AC739" s="3" t="e">
        <f t="shared" si="114"/>
        <v>#N/A</v>
      </c>
      <c r="AD739" s="62"/>
    </row>
    <row r="740" spans="1:30" ht="24.95" customHeight="1" x14ac:dyDescent="0.2">
      <c r="A740" s="55" t="str">
        <f t="shared" si="106"/>
        <v>||||||0</v>
      </c>
      <c r="B740" s="55" t="str">
        <f t="shared" si="107"/>
        <v>||||0</v>
      </c>
      <c r="C740" s="61" t="str">
        <f t="shared" si="108"/>
        <v>|0</v>
      </c>
      <c r="D740" s="31"/>
      <c r="E740" s="31"/>
      <c r="F740" s="75" t="str">
        <f t="shared" si="109"/>
        <v>/</v>
      </c>
      <c r="G740" s="31"/>
      <c r="H740" s="31"/>
      <c r="I740" s="75" t="str">
        <f t="shared" si="110"/>
        <v>.</v>
      </c>
      <c r="J740" s="31"/>
      <c r="K740" s="31"/>
      <c r="L740" s="31"/>
      <c r="M740" s="32"/>
      <c r="N740" s="31"/>
      <c r="O740" s="32"/>
      <c r="P740" s="18"/>
      <c r="Q740" s="31"/>
      <c r="R740" s="33"/>
      <c r="S740" s="33"/>
      <c r="T740" s="33"/>
      <c r="U740" s="72">
        <f t="shared" si="111"/>
        <v>0</v>
      </c>
      <c r="V740" s="18" t="e">
        <f>IF(X740&lt;&gt;"Liquidação Cancelada",VLOOKUP(B740,'BASE DE DADOS OPS'!$B$4:$P$9650,10,FALSE),"Liquidação Cancelada")</f>
        <v>#N/A</v>
      </c>
      <c r="W740" s="35" t="e">
        <f t="shared" si="112"/>
        <v>#N/A</v>
      </c>
      <c r="X740" s="31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 t="shared" si="113"/>
        <v>#N/A</v>
      </c>
      <c r="AC740" s="3" t="e">
        <f t="shared" si="114"/>
        <v>#N/A</v>
      </c>
      <c r="AD740" s="62"/>
    </row>
    <row r="741" spans="1:30" ht="24.95" customHeight="1" x14ac:dyDescent="0.2">
      <c r="A741" s="55" t="str">
        <f t="shared" si="106"/>
        <v>||||||0</v>
      </c>
      <c r="B741" s="55" t="str">
        <f t="shared" si="107"/>
        <v>||||0</v>
      </c>
      <c r="C741" s="61" t="str">
        <f t="shared" si="108"/>
        <v>|0</v>
      </c>
      <c r="D741" s="31"/>
      <c r="E741" s="31"/>
      <c r="F741" s="75" t="str">
        <f t="shared" si="109"/>
        <v>/</v>
      </c>
      <c r="G741" s="31"/>
      <c r="H741" s="31"/>
      <c r="I741" s="75" t="str">
        <f t="shared" si="110"/>
        <v>.</v>
      </c>
      <c r="J741" s="31"/>
      <c r="K741" s="31"/>
      <c r="L741" s="31"/>
      <c r="M741" s="32"/>
      <c r="N741" s="31"/>
      <c r="O741" s="32"/>
      <c r="P741" s="18"/>
      <c r="Q741" s="31"/>
      <c r="R741" s="33"/>
      <c r="S741" s="33"/>
      <c r="T741" s="33"/>
      <c r="U741" s="72">
        <f t="shared" si="111"/>
        <v>0</v>
      </c>
      <c r="V741" s="18" t="e">
        <f>IF(X741&lt;&gt;"Liquidação Cancelada",VLOOKUP(B741,'BASE DE DADOS OPS'!$B$4:$P$9650,10,FALSE),"Liquidação Cancelada")</f>
        <v>#N/A</v>
      </c>
      <c r="W741" s="35" t="e">
        <f t="shared" si="112"/>
        <v>#N/A</v>
      </c>
      <c r="X741" s="31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 t="shared" si="113"/>
        <v>#N/A</v>
      </c>
      <c r="AC741" s="3" t="e">
        <f t="shared" si="114"/>
        <v>#N/A</v>
      </c>
      <c r="AD741" s="62"/>
    </row>
    <row r="742" spans="1:30" ht="24.95" customHeight="1" x14ac:dyDescent="0.2">
      <c r="A742" s="55" t="str">
        <f t="shared" si="106"/>
        <v>||||||0</v>
      </c>
      <c r="B742" s="55" t="str">
        <f t="shared" si="107"/>
        <v>||||0</v>
      </c>
      <c r="C742" s="61" t="str">
        <f t="shared" si="108"/>
        <v>|0</v>
      </c>
      <c r="D742" s="31"/>
      <c r="E742" s="31"/>
      <c r="F742" s="75" t="str">
        <f t="shared" si="109"/>
        <v>/</v>
      </c>
      <c r="G742" s="31"/>
      <c r="H742" s="31"/>
      <c r="I742" s="75" t="str">
        <f t="shared" si="110"/>
        <v>.</v>
      </c>
      <c r="J742" s="31"/>
      <c r="K742" s="31"/>
      <c r="L742" s="31"/>
      <c r="M742" s="32"/>
      <c r="N742" s="31"/>
      <c r="O742" s="32"/>
      <c r="P742" s="18"/>
      <c r="Q742" s="31"/>
      <c r="R742" s="33"/>
      <c r="S742" s="33"/>
      <c r="T742" s="33"/>
      <c r="U742" s="72">
        <f t="shared" si="111"/>
        <v>0</v>
      </c>
      <c r="V742" s="18" t="e">
        <f>IF(X742&lt;&gt;"Liquidação Cancelada",VLOOKUP(B742,'BASE DE DADOS OPS'!$B$4:$P$9650,10,FALSE),"Liquidação Cancelada")</f>
        <v>#N/A</v>
      </c>
      <c r="W742" s="35" t="e">
        <f t="shared" si="112"/>
        <v>#N/A</v>
      </c>
      <c r="X742" s="31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 t="shared" si="113"/>
        <v>#N/A</v>
      </c>
      <c r="AC742" s="3" t="e">
        <f t="shared" si="114"/>
        <v>#N/A</v>
      </c>
      <c r="AD742" s="62"/>
    </row>
    <row r="743" spans="1:30" ht="24.95" customHeight="1" x14ac:dyDescent="0.2">
      <c r="A743" s="55" t="str">
        <f t="shared" si="106"/>
        <v>||||||0</v>
      </c>
      <c r="B743" s="55" t="str">
        <f t="shared" si="107"/>
        <v>||||0</v>
      </c>
      <c r="C743" s="61" t="str">
        <f t="shared" si="108"/>
        <v>|0</v>
      </c>
      <c r="D743" s="31"/>
      <c r="E743" s="31"/>
      <c r="F743" s="75" t="str">
        <f t="shared" si="109"/>
        <v>/</v>
      </c>
      <c r="G743" s="31"/>
      <c r="H743" s="31"/>
      <c r="I743" s="75" t="str">
        <f t="shared" si="110"/>
        <v>.</v>
      </c>
      <c r="J743" s="31"/>
      <c r="K743" s="31"/>
      <c r="L743" s="31"/>
      <c r="M743" s="32"/>
      <c r="N743" s="31"/>
      <c r="O743" s="32"/>
      <c r="P743" s="18"/>
      <c r="Q743" s="31"/>
      <c r="R743" s="33"/>
      <c r="S743" s="33"/>
      <c r="T743" s="33"/>
      <c r="U743" s="72">
        <f t="shared" si="111"/>
        <v>0</v>
      </c>
      <c r="V743" s="18" t="e">
        <f>IF(X743&lt;&gt;"Liquidação Cancelada",VLOOKUP(B743,'BASE DE DADOS OPS'!$B$4:$P$9650,10,FALSE),"Liquidação Cancelada")</f>
        <v>#N/A</v>
      </c>
      <c r="W743" s="35" t="e">
        <f t="shared" si="112"/>
        <v>#N/A</v>
      </c>
      <c r="X743" s="31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 t="shared" si="113"/>
        <v>#N/A</v>
      </c>
      <c r="AC743" s="3" t="e">
        <f t="shared" si="114"/>
        <v>#N/A</v>
      </c>
      <c r="AD743" s="62"/>
    </row>
    <row r="744" spans="1:30" ht="24.95" customHeight="1" x14ac:dyDescent="0.2">
      <c r="A744" s="55" t="str">
        <f t="shared" si="106"/>
        <v>||||||0</v>
      </c>
      <c r="B744" s="55" t="str">
        <f t="shared" si="107"/>
        <v>||||0</v>
      </c>
      <c r="C744" s="61" t="str">
        <f t="shared" si="108"/>
        <v>|0</v>
      </c>
      <c r="D744" s="31"/>
      <c r="E744" s="31"/>
      <c r="F744" s="75" t="str">
        <f t="shared" si="109"/>
        <v>/</v>
      </c>
      <c r="G744" s="31"/>
      <c r="H744" s="31"/>
      <c r="I744" s="75" t="str">
        <f t="shared" si="110"/>
        <v>.</v>
      </c>
      <c r="J744" s="31"/>
      <c r="K744" s="31"/>
      <c r="L744" s="31"/>
      <c r="M744" s="32"/>
      <c r="N744" s="31"/>
      <c r="O744" s="32"/>
      <c r="P744" s="18"/>
      <c r="Q744" s="31"/>
      <c r="R744" s="33"/>
      <c r="S744" s="33"/>
      <c r="T744" s="33"/>
      <c r="U744" s="72">
        <f t="shared" si="111"/>
        <v>0</v>
      </c>
      <c r="V744" s="18" t="e">
        <f>IF(X744&lt;&gt;"Liquidação Cancelada",VLOOKUP(B744,'BASE DE DADOS OPS'!$B$4:$P$9650,10,FALSE),"Liquidação Cancelada")</f>
        <v>#N/A</v>
      </c>
      <c r="W744" s="35" t="e">
        <f t="shared" si="112"/>
        <v>#N/A</v>
      </c>
      <c r="X744" s="31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 t="shared" si="113"/>
        <v>#N/A</v>
      </c>
      <c r="AC744" s="3" t="e">
        <f t="shared" si="114"/>
        <v>#N/A</v>
      </c>
      <c r="AD744" s="62"/>
    </row>
    <row r="745" spans="1:30" ht="24.95" customHeight="1" x14ac:dyDescent="0.2">
      <c r="A745" s="55" t="str">
        <f t="shared" si="106"/>
        <v>||||||0</v>
      </c>
      <c r="B745" s="55" t="str">
        <f t="shared" si="107"/>
        <v>||||0</v>
      </c>
      <c r="C745" s="61" t="str">
        <f t="shared" si="108"/>
        <v>|0</v>
      </c>
      <c r="D745" s="31"/>
      <c r="E745" s="31"/>
      <c r="F745" s="75" t="str">
        <f t="shared" si="109"/>
        <v>/</v>
      </c>
      <c r="G745" s="31"/>
      <c r="H745" s="31"/>
      <c r="I745" s="75" t="str">
        <f t="shared" si="110"/>
        <v>.</v>
      </c>
      <c r="J745" s="31"/>
      <c r="K745" s="31"/>
      <c r="L745" s="31"/>
      <c r="M745" s="32"/>
      <c r="N745" s="31"/>
      <c r="O745" s="32"/>
      <c r="P745" s="18"/>
      <c r="Q745" s="31"/>
      <c r="R745" s="33"/>
      <c r="S745" s="33"/>
      <c r="T745" s="33"/>
      <c r="U745" s="72">
        <f t="shared" si="111"/>
        <v>0</v>
      </c>
      <c r="V745" s="18" t="e">
        <f>IF(X745&lt;&gt;"Liquidação Cancelada",VLOOKUP(B745,'BASE DE DADOS OPS'!$B$4:$P$9650,10,FALSE),"Liquidação Cancelada")</f>
        <v>#N/A</v>
      </c>
      <c r="W745" s="35" t="e">
        <f t="shared" si="112"/>
        <v>#N/A</v>
      </c>
      <c r="X745" s="31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 t="shared" si="113"/>
        <v>#N/A</v>
      </c>
      <c r="AC745" s="3" t="e">
        <f t="shared" si="114"/>
        <v>#N/A</v>
      </c>
      <c r="AD745" s="62"/>
    </row>
    <row r="746" spans="1:30" ht="24.95" customHeight="1" x14ac:dyDescent="0.2">
      <c r="A746" s="55" t="str">
        <f t="shared" si="106"/>
        <v>||||||0</v>
      </c>
      <c r="B746" s="55" t="str">
        <f t="shared" si="107"/>
        <v>||||0</v>
      </c>
      <c r="C746" s="61" t="str">
        <f t="shared" si="108"/>
        <v>|0</v>
      </c>
      <c r="D746" s="31"/>
      <c r="E746" s="31"/>
      <c r="F746" s="75" t="str">
        <f t="shared" si="109"/>
        <v>/</v>
      </c>
      <c r="G746" s="31"/>
      <c r="H746" s="31"/>
      <c r="I746" s="75" t="str">
        <f t="shared" si="110"/>
        <v>.</v>
      </c>
      <c r="J746" s="31"/>
      <c r="K746" s="31"/>
      <c r="L746" s="31"/>
      <c r="M746" s="32"/>
      <c r="N746" s="31"/>
      <c r="O746" s="32"/>
      <c r="P746" s="18"/>
      <c r="Q746" s="31"/>
      <c r="R746" s="33"/>
      <c r="S746" s="33"/>
      <c r="T746" s="33"/>
      <c r="U746" s="72">
        <f t="shared" si="111"/>
        <v>0</v>
      </c>
      <c r="V746" s="18" t="e">
        <f>IF(X746&lt;&gt;"Liquidação Cancelada",VLOOKUP(B746,'BASE DE DADOS OPS'!$B$4:$P$9650,10,FALSE),"Liquidação Cancelada")</f>
        <v>#N/A</v>
      </c>
      <c r="W746" s="35" t="e">
        <f t="shared" si="112"/>
        <v>#N/A</v>
      </c>
      <c r="X746" s="31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 t="shared" si="113"/>
        <v>#N/A</v>
      </c>
      <c r="AC746" s="3" t="e">
        <f t="shared" si="114"/>
        <v>#N/A</v>
      </c>
      <c r="AD746" s="62"/>
    </row>
    <row r="747" spans="1:30" ht="24.95" customHeight="1" x14ac:dyDescent="0.2">
      <c r="A747" s="55" t="str">
        <f t="shared" si="106"/>
        <v>||||||0</v>
      </c>
      <c r="B747" s="55" t="str">
        <f t="shared" si="107"/>
        <v>||||0</v>
      </c>
      <c r="C747" s="61" t="str">
        <f t="shared" si="108"/>
        <v>|0</v>
      </c>
      <c r="D747" s="31"/>
      <c r="E747" s="31"/>
      <c r="F747" s="75" t="str">
        <f t="shared" si="109"/>
        <v>/</v>
      </c>
      <c r="G747" s="31"/>
      <c r="H747" s="31"/>
      <c r="I747" s="75" t="str">
        <f t="shared" si="110"/>
        <v>.</v>
      </c>
      <c r="J747" s="31"/>
      <c r="K747" s="31"/>
      <c r="L747" s="31"/>
      <c r="M747" s="32"/>
      <c r="N747" s="31"/>
      <c r="O747" s="32"/>
      <c r="P747" s="18"/>
      <c r="Q747" s="31"/>
      <c r="R747" s="33"/>
      <c r="S747" s="33"/>
      <c r="T747" s="33"/>
      <c r="U747" s="72">
        <f t="shared" si="111"/>
        <v>0</v>
      </c>
      <c r="V747" s="18" t="e">
        <f>IF(X747&lt;&gt;"Liquidação Cancelada",VLOOKUP(B747,'BASE DE DADOS OPS'!$B$4:$P$9650,10,FALSE),"Liquidação Cancelada")</f>
        <v>#N/A</v>
      </c>
      <c r="W747" s="35" t="e">
        <f t="shared" si="112"/>
        <v>#N/A</v>
      </c>
      <c r="X747" s="31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 t="shared" si="113"/>
        <v>#N/A</v>
      </c>
      <c r="AC747" s="3" t="e">
        <f t="shared" si="114"/>
        <v>#N/A</v>
      </c>
      <c r="AD747" s="62"/>
    </row>
    <row r="748" spans="1:30" ht="24.95" customHeight="1" x14ac:dyDescent="0.2">
      <c r="A748" s="55" t="str">
        <f t="shared" si="106"/>
        <v>||||||0</v>
      </c>
      <c r="B748" s="55" t="str">
        <f t="shared" si="107"/>
        <v>||||0</v>
      </c>
      <c r="C748" s="61" t="str">
        <f t="shared" si="108"/>
        <v>|0</v>
      </c>
      <c r="D748" s="31"/>
      <c r="E748" s="31"/>
      <c r="F748" s="75" t="str">
        <f t="shared" si="109"/>
        <v>/</v>
      </c>
      <c r="G748" s="31"/>
      <c r="H748" s="31"/>
      <c r="I748" s="75" t="str">
        <f t="shared" si="110"/>
        <v>.</v>
      </c>
      <c r="J748" s="31"/>
      <c r="K748" s="31"/>
      <c r="L748" s="31"/>
      <c r="M748" s="32"/>
      <c r="N748" s="31"/>
      <c r="O748" s="32"/>
      <c r="P748" s="18"/>
      <c r="Q748" s="31"/>
      <c r="R748" s="33"/>
      <c r="S748" s="33"/>
      <c r="T748" s="33"/>
      <c r="U748" s="72">
        <f t="shared" si="111"/>
        <v>0</v>
      </c>
      <c r="V748" s="18" t="e">
        <f>IF(X748&lt;&gt;"Liquidação Cancelada",VLOOKUP(B748,'BASE DE DADOS OPS'!$B$4:$P$9650,10,FALSE),"Liquidação Cancelada")</f>
        <v>#N/A</v>
      </c>
      <c r="W748" s="35" t="e">
        <f t="shared" si="112"/>
        <v>#N/A</v>
      </c>
      <c r="X748" s="31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 t="shared" si="113"/>
        <v>#N/A</v>
      </c>
      <c r="AC748" s="3" t="e">
        <f t="shared" si="114"/>
        <v>#N/A</v>
      </c>
      <c r="AD748" s="62"/>
    </row>
    <row r="749" spans="1:30" ht="24.95" customHeight="1" x14ac:dyDescent="0.2">
      <c r="A749" s="55" t="str">
        <f t="shared" si="106"/>
        <v>||||||0</v>
      </c>
      <c r="B749" s="55" t="str">
        <f t="shared" si="107"/>
        <v>||||0</v>
      </c>
      <c r="C749" s="61" t="str">
        <f t="shared" si="108"/>
        <v>|0</v>
      </c>
      <c r="D749" s="31"/>
      <c r="E749" s="31"/>
      <c r="F749" s="75" t="str">
        <f t="shared" si="109"/>
        <v>/</v>
      </c>
      <c r="G749" s="31"/>
      <c r="H749" s="31"/>
      <c r="I749" s="75" t="str">
        <f t="shared" si="110"/>
        <v>.</v>
      </c>
      <c r="J749" s="31"/>
      <c r="K749" s="31"/>
      <c r="L749" s="31"/>
      <c r="M749" s="32"/>
      <c r="N749" s="31"/>
      <c r="O749" s="32"/>
      <c r="P749" s="18"/>
      <c r="Q749" s="31"/>
      <c r="R749" s="33"/>
      <c r="S749" s="33"/>
      <c r="T749" s="33"/>
      <c r="U749" s="72">
        <f t="shared" si="111"/>
        <v>0</v>
      </c>
      <c r="V749" s="18" t="e">
        <f>IF(X749&lt;&gt;"Liquidação Cancelada",VLOOKUP(B749,'BASE DE DADOS OPS'!$B$4:$P$9650,10,FALSE),"Liquidação Cancelada")</f>
        <v>#N/A</v>
      </c>
      <c r="W749" s="35" t="e">
        <f t="shared" si="112"/>
        <v>#N/A</v>
      </c>
      <c r="X749" s="31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 t="shared" si="113"/>
        <v>#N/A</v>
      </c>
      <c r="AC749" s="3" t="e">
        <f t="shared" si="114"/>
        <v>#N/A</v>
      </c>
      <c r="AD749" s="62"/>
    </row>
    <row r="750" spans="1:30" ht="24.95" customHeight="1" x14ac:dyDescent="0.2">
      <c r="A750" s="55" t="str">
        <f t="shared" si="106"/>
        <v>||||||0</v>
      </c>
      <c r="B750" s="55" t="str">
        <f t="shared" si="107"/>
        <v>||||0</v>
      </c>
      <c r="C750" s="61" t="str">
        <f t="shared" si="108"/>
        <v>|0</v>
      </c>
      <c r="D750" s="31"/>
      <c r="E750" s="31"/>
      <c r="F750" s="75" t="str">
        <f t="shared" si="109"/>
        <v>/</v>
      </c>
      <c r="G750" s="31"/>
      <c r="H750" s="31"/>
      <c r="I750" s="75" t="str">
        <f t="shared" si="110"/>
        <v>.</v>
      </c>
      <c r="J750" s="31"/>
      <c r="K750" s="31"/>
      <c r="L750" s="31"/>
      <c r="M750" s="32"/>
      <c r="N750" s="31"/>
      <c r="O750" s="32"/>
      <c r="P750" s="18"/>
      <c r="Q750" s="31"/>
      <c r="R750" s="33"/>
      <c r="S750" s="33"/>
      <c r="T750" s="33"/>
      <c r="U750" s="72">
        <f t="shared" si="111"/>
        <v>0</v>
      </c>
      <c r="V750" s="18" t="e">
        <f>IF(X750&lt;&gt;"Liquidação Cancelada",VLOOKUP(B750,'BASE DE DADOS OPS'!$B$4:$P$9650,10,FALSE),"Liquidação Cancelada")</f>
        <v>#N/A</v>
      </c>
      <c r="W750" s="35" t="e">
        <f t="shared" si="112"/>
        <v>#N/A</v>
      </c>
      <c r="X750" s="31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 t="shared" si="113"/>
        <v>#N/A</v>
      </c>
      <c r="AC750" s="3" t="e">
        <f t="shared" si="114"/>
        <v>#N/A</v>
      </c>
      <c r="AD750" s="62"/>
    </row>
    <row r="751" spans="1:30" ht="24.95" customHeight="1" x14ac:dyDescent="0.2">
      <c r="A751" s="55" t="str">
        <f t="shared" si="106"/>
        <v>||||||0</v>
      </c>
      <c r="B751" s="55" t="str">
        <f t="shared" si="107"/>
        <v>||||0</v>
      </c>
      <c r="C751" s="61" t="str">
        <f t="shared" si="108"/>
        <v>|0</v>
      </c>
      <c r="D751" s="31"/>
      <c r="E751" s="31"/>
      <c r="F751" s="75" t="str">
        <f t="shared" si="109"/>
        <v>/</v>
      </c>
      <c r="G751" s="31"/>
      <c r="H751" s="31"/>
      <c r="I751" s="75" t="str">
        <f t="shared" si="110"/>
        <v>.</v>
      </c>
      <c r="J751" s="31"/>
      <c r="K751" s="31"/>
      <c r="L751" s="31"/>
      <c r="M751" s="32"/>
      <c r="N751" s="31"/>
      <c r="O751" s="32"/>
      <c r="P751" s="18"/>
      <c r="Q751" s="31"/>
      <c r="R751" s="33"/>
      <c r="S751" s="33"/>
      <c r="T751" s="33"/>
      <c r="U751" s="72">
        <f t="shared" si="111"/>
        <v>0</v>
      </c>
      <c r="V751" s="18" t="e">
        <f>IF(X751&lt;&gt;"Liquidação Cancelada",VLOOKUP(B751,'BASE DE DADOS OPS'!$B$4:$P$9650,10,FALSE),"Liquidação Cancelada")</f>
        <v>#N/A</v>
      </c>
      <c r="W751" s="35" t="e">
        <f t="shared" si="112"/>
        <v>#N/A</v>
      </c>
      <c r="X751" s="31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 t="shared" si="113"/>
        <v>#N/A</v>
      </c>
      <c r="AC751" s="3" t="e">
        <f t="shared" si="114"/>
        <v>#N/A</v>
      </c>
      <c r="AD751" s="62"/>
    </row>
    <row r="752" spans="1:30" ht="24.95" customHeight="1" x14ac:dyDescent="0.2">
      <c r="A752" s="55" t="str">
        <f t="shared" si="106"/>
        <v>||||||0</v>
      </c>
      <c r="B752" s="55" t="str">
        <f t="shared" si="107"/>
        <v>||||0</v>
      </c>
      <c r="C752" s="61" t="str">
        <f t="shared" si="108"/>
        <v>|0</v>
      </c>
      <c r="D752" s="31"/>
      <c r="E752" s="31"/>
      <c r="F752" s="75" t="str">
        <f t="shared" si="109"/>
        <v>/</v>
      </c>
      <c r="G752" s="31"/>
      <c r="H752" s="31"/>
      <c r="I752" s="75" t="str">
        <f t="shared" si="110"/>
        <v>.</v>
      </c>
      <c r="J752" s="31"/>
      <c r="K752" s="31"/>
      <c r="L752" s="31"/>
      <c r="M752" s="32"/>
      <c r="N752" s="31"/>
      <c r="O752" s="32"/>
      <c r="P752" s="18"/>
      <c r="Q752" s="31"/>
      <c r="R752" s="33"/>
      <c r="S752" s="33"/>
      <c r="T752" s="33"/>
      <c r="U752" s="72">
        <f t="shared" si="111"/>
        <v>0</v>
      </c>
      <c r="V752" s="18" t="e">
        <f>IF(X752&lt;&gt;"Liquidação Cancelada",VLOOKUP(B752,'BASE DE DADOS OPS'!$B$4:$P$9650,10,FALSE),"Liquidação Cancelada")</f>
        <v>#N/A</v>
      </c>
      <c r="W752" s="35" t="e">
        <f t="shared" si="112"/>
        <v>#N/A</v>
      </c>
      <c r="X752" s="31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 t="shared" si="113"/>
        <v>#N/A</v>
      </c>
      <c r="AC752" s="3" t="e">
        <f t="shared" si="114"/>
        <v>#N/A</v>
      </c>
      <c r="AD752" s="62"/>
    </row>
    <row r="753" spans="1:30" ht="24.95" customHeight="1" x14ac:dyDescent="0.2">
      <c r="A753" s="55" t="str">
        <f t="shared" si="106"/>
        <v>||||||0</v>
      </c>
      <c r="B753" s="55" t="str">
        <f t="shared" si="107"/>
        <v>||||0</v>
      </c>
      <c r="C753" s="61" t="str">
        <f t="shared" si="108"/>
        <v>|0</v>
      </c>
      <c r="D753" s="31"/>
      <c r="E753" s="31"/>
      <c r="F753" s="75" t="str">
        <f t="shared" si="109"/>
        <v>/</v>
      </c>
      <c r="G753" s="31"/>
      <c r="H753" s="31"/>
      <c r="I753" s="75" t="str">
        <f t="shared" si="110"/>
        <v>.</v>
      </c>
      <c r="J753" s="31"/>
      <c r="K753" s="31"/>
      <c r="L753" s="31"/>
      <c r="M753" s="32"/>
      <c r="N753" s="31"/>
      <c r="O753" s="32"/>
      <c r="P753" s="18"/>
      <c r="Q753" s="31"/>
      <c r="R753" s="33"/>
      <c r="S753" s="33"/>
      <c r="T753" s="33"/>
      <c r="U753" s="72">
        <f t="shared" si="111"/>
        <v>0</v>
      </c>
      <c r="V753" s="18" t="e">
        <f>IF(X753&lt;&gt;"Liquidação Cancelada",VLOOKUP(B753,'BASE DE DADOS OPS'!$B$4:$P$9650,10,FALSE),"Liquidação Cancelada")</f>
        <v>#N/A</v>
      </c>
      <c r="W753" s="35" t="e">
        <f t="shared" si="112"/>
        <v>#N/A</v>
      </c>
      <c r="X753" s="31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 t="shared" si="113"/>
        <v>#N/A</v>
      </c>
      <c r="AC753" s="3" t="e">
        <f t="shared" si="114"/>
        <v>#N/A</v>
      </c>
      <c r="AD753" s="62"/>
    </row>
    <row r="754" spans="1:30" ht="24.95" customHeight="1" x14ac:dyDescent="0.2">
      <c r="A754" s="55" t="str">
        <f t="shared" si="106"/>
        <v>||||||0</v>
      </c>
      <c r="B754" s="55" t="str">
        <f t="shared" si="107"/>
        <v>||||0</v>
      </c>
      <c r="C754" s="61" t="str">
        <f t="shared" si="108"/>
        <v>|0</v>
      </c>
      <c r="D754" s="31"/>
      <c r="E754" s="31"/>
      <c r="F754" s="75" t="str">
        <f t="shared" si="109"/>
        <v>/</v>
      </c>
      <c r="G754" s="31"/>
      <c r="H754" s="31"/>
      <c r="I754" s="75" t="str">
        <f t="shared" si="110"/>
        <v>.</v>
      </c>
      <c r="J754" s="31"/>
      <c r="K754" s="31"/>
      <c r="L754" s="31"/>
      <c r="M754" s="32"/>
      <c r="N754" s="31"/>
      <c r="O754" s="32"/>
      <c r="P754" s="18"/>
      <c r="Q754" s="31"/>
      <c r="R754" s="33"/>
      <c r="S754" s="33"/>
      <c r="T754" s="33"/>
      <c r="U754" s="72">
        <f t="shared" si="111"/>
        <v>0</v>
      </c>
      <c r="V754" s="18" t="e">
        <f>IF(X754&lt;&gt;"Liquidação Cancelada",VLOOKUP(B754,'BASE DE DADOS OPS'!$B$4:$P$9650,10,FALSE),"Liquidação Cancelada")</f>
        <v>#N/A</v>
      </c>
      <c r="W754" s="35" t="e">
        <f t="shared" si="112"/>
        <v>#N/A</v>
      </c>
      <c r="X754" s="31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 t="shared" si="113"/>
        <v>#N/A</v>
      </c>
      <c r="AC754" s="3" t="e">
        <f t="shared" si="114"/>
        <v>#N/A</v>
      </c>
      <c r="AD754" s="62"/>
    </row>
    <row r="755" spans="1:30" ht="24.95" customHeight="1" x14ac:dyDescent="0.2">
      <c r="A755" s="55" t="str">
        <f t="shared" si="106"/>
        <v>||||||0</v>
      </c>
      <c r="B755" s="55" t="str">
        <f t="shared" si="107"/>
        <v>||||0</v>
      </c>
      <c r="C755" s="61" t="str">
        <f t="shared" si="108"/>
        <v>|0</v>
      </c>
      <c r="D755" s="31"/>
      <c r="E755" s="31"/>
      <c r="F755" s="75" t="str">
        <f t="shared" si="109"/>
        <v>/</v>
      </c>
      <c r="G755" s="31"/>
      <c r="H755" s="31"/>
      <c r="I755" s="75" t="str">
        <f t="shared" si="110"/>
        <v>.</v>
      </c>
      <c r="J755" s="31"/>
      <c r="K755" s="31"/>
      <c r="L755" s="31"/>
      <c r="M755" s="32"/>
      <c r="N755" s="31"/>
      <c r="O755" s="32"/>
      <c r="P755" s="18"/>
      <c r="Q755" s="31"/>
      <c r="R755" s="33"/>
      <c r="S755" s="33"/>
      <c r="T755" s="33"/>
      <c r="U755" s="72">
        <f t="shared" si="111"/>
        <v>0</v>
      </c>
      <c r="V755" s="18" t="e">
        <f>IF(X755&lt;&gt;"Liquidação Cancelada",VLOOKUP(B755,'BASE DE DADOS OPS'!$B$4:$P$9650,10,FALSE),"Liquidação Cancelada")</f>
        <v>#N/A</v>
      </c>
      <c r="W755" s="35" t="e">
        <f t="shared" si="112"/>
        <v>#N/A</v>
      </c>
      <c r="X755" s="31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 t="shared" si="113"/>
        <v>#N/A</v>
      </c>
      <c r="AC755" s="3" t="e">
        <f t="shared" si="114"/>
        <v>#N/A</v>
      </c>
      <c r="AD755" s="62"/>
    </row>
    <row r="756" spans="1:30" ht="24.95" customHeight="1" x14ac:dyDescent="0.2">
      <c r="A756" s="55" t="str">
        <f t="shared" si="106"/>
        <v>||||||0</v>
      </c>
      <c r="B756" s="55" t="str">
        <f t="shared" si="107"/>
        <v>||||0</v>
      </c>
      <c r="C756" s="61" t="str">
        <f t="shared" si="108"/>
        <v>|0</v>
      </c>
      <c r="D756" s="31"/>
      <c r="E756" s="31"/>
      <c r="F756" s="75" t="str">
        <f t="shared" si="109"/>
        <v>/</v>
      </c>
      <c r="G756" s="31"/>
      <c r="H756" s="31"/>
      <c r="I756" s="75" t="str">
        <f t="shared" si="110"/>
        <v>.</v>
      </c>
      <c r="J756" s="31"/>
      <c r="K756" s="31"/>
      <c r="L756" s="31"/>
      <c r="M756" s="32"/>
      <c r="N756" s="31"/>
      <c r="O756" s="32"/>
      <c r="P756" s="18"/>
      <c r="Q756" s="31"/>
      <c r="R756" s="33"/>
      <c r="S756" s="33"/>
      <c r="T756" s="33"/>
      <c r="U756" s="72">
        <f t="shared" si="111"/>
        <v>0</v>
      </c>
      <c r="V756" s="18" t="e">
        <f>IF(X756&lt;&gt;"Liquidação Cancelada",VLOOKUP(B756,'BASE DE DADOS OPS'!$B$4:$P$9650,10,FALSE),"Liquidação Cancelada")</f>
        <v>#N/A</v>
      </c>
      <c r="W756" s="35" t="e">
        <f t="shared" si="112"/>
        <v>#N/A</v>
      </c>
      <c r="X756" s="31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 t="shared" si="113"/>
        <v>#N/A</v>
      </c>
      <c r="AC756" s="3" t="e">
        <f t="shared" si="114"/>
        <v>#N/A</v>
      </c>
      <c r="AD756" s="62"/>
    </row>
    <row r="757" spans="1:30" ht="24.95" customHeight="1" x14ac:dyDescent="0.2">
      <c r="A757" s="55" t="str">
        <f t="shared" si="106"/>
        <v>||||||0</v>
      </c>
      <c r="B757" s="55" t="str">
        <f t="shared" si="107"/>
        <v>||||0</v>
      </c>
      <c r="C757" s="61" t="str">
        <f t="shared" si="108"/>
        <v>|0</v>
      </c>
      <c r="D757" s="31"/>
      <c r="E757" s="31"/>
      <c r="F757" s="75" t="str">
        <f t="shared" si="109"/>
        <v>/</v>
      </c>
      <c r="G757" s="31"/>
      <c r="H757" s="31"/>
      <c r="I757" s="75" t="str">
        <f t="shared" si="110"/>
        <v>.</v>
      </c>
      <c r="J757" s="31"/>
      <c r="K757" s="31"/>
      <c r="L757" s="31"/>
      <c r="M757" s="32"/>
      <c r="N757" s="31"/>
      <c r="O757" s="32"/>
      <c r="P757" s="18"/>
      <c r="Q757" s="31"/>
      <c r="R757" s="33"/>
      <c r="S757" s="33"/>
      <c r="T757" s="33"/>
      <c r="U757" s="72">
        <f t="shared" si="111"/>
        <v>0</v>
      </c>
      <c r="V757" s="18" t="e">
        <f>IF(X757&lt;&gt;"Liquidação Cancelada",VLOOKUP(B757,'BASE DE DADOS OPS'!$B$4:$P$9650,10,FALSE),"Liquidação Cancelada")</f>
        <v>#N/A</v>
      </c>
      <c r="W757" s="35" t="e">
        <f t="shared" si="112"/>
        <v>#N/A</v>
      </c>
      <c r="X757" s="31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 t="shared" si="113"/>
        <v>#N/A</v>
      </c>
      <c r="AC757" s="3" t="e">
        <f t="shared" si="114"/>
        <v>#N/A</v>
      </c>
      <c r="AD757" s="62"/>
    </row>
    <row r="758" spans="1:30" ht="24.95" customHeight="1" x14ac:dyDescent="0.2">
      <c r="A758" s="55" t="str">
        <f t="shared" si="106"/>
        <v>||||||0</v>
      </c>
      <c r="B758" s="55" t="str">
        <f t="shared" si="107"/>
        <v>||||0</v>
      </c>
      <c r="C758" s="61" t="str">
        <f t="shared" si="108"/>
        <v>|0</v>
      </c>
      <c r="D758" s="31"/>
      <c r="E758" s="31"/>
      <c r="F758" s="75" t="str">
        <f t="shared" si="109"/>
        <v>/</v>
      </c>
      <c r="G758" s="31"/>
      <c r="H758" s="31"/>
      <c r="I758" s="75" t="str">
        <f t="shared" si="110"/>
        <v>.</v>
      </c>
      <c r="J758" s="31"/>
      <c r="K758" s="31"/>
      <c r="L758" s="31"/>
      <c r="M758" s="32"/>
      <c r="N758" s="31"/>
      <c r="O758" s="32"/>
      <c r="P758" s="18"/>
      <c r="Q758" s="31"/>
      <c r="R758" s="33"/>
      <c r="S758" s="33"/>
      <c r="T758" s="33"/>
      <c r="U758" s="72">
        <f t="shared" si="111"/>
        <v>0</v>
      </c>
      <c r="V758" s="18" t="e">
        <f>IF(X758&lt;&gt;"Liquidação Cancelada",VLOOKUP(B758,'BASE DE DADOS OPS'!$B$4:$P$9650,10,FALSE),"Liquidação Cancelada")</f>
        <v>#N/A</v>
      </c>
      <c r="W758" s="35" t="e">
        <f t="shared" si="112"/>
        <v>#N/A</v>
      </c>
      <c r="X758" s="31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 t="shared" si="113"/>
        <v>#N/A</v>
      </c>
      <c r="AC758" s="3" t="e">
        <f t="shared" si="114"/>
        <v>#N/A</v>
      </c>
      <c r="AD758" s="62"/>
    </row>
    <row r="759" spans="1:30" ht="24.95" customHeight="1" x14ac:dyDescent="0.2">
      <c r="A759" s="55" t="str">
        <f t="shared" si="106"/>
        <v>||||||0</v>
      </c>
      <c r="B759" s="55" t="str">
        <f t="shared" si="107"/>
        <v>||||0</v>
      </c>
      <c r="C759" s="61" t="str">
        <f t="shared" si="108"/>
        <v>|0</v>
      </c>
      <c r="D759" s="31"/>
      <c r="E759" s="31"/>
      <c r="F759" s="75" t="str">
        <f t="shared" si="109"/>
        <v>/</v>
      </c>
      <c r="G759" s="31"/>
      <c r="H759" s="31"/>
      <c r="I759" s="75" t="str">
        <f t="shared" si="110"/>
        <v>.</v>
      </c>
      <c r="J759" s="31"/>
      <c r="K759" s="31"/>
      <c r="L759" s="31"/>
      <c r="M759" s="32"/>
      <c r="N759" s="31"/>
      <c r="O759" s="32"/>
      <c r="P759" s="18"/>
      <c r="Q759" s="31"/>
      <c r="R759" s="33"/>
      <c r="S759" s="33"/>
      <c r="T759" s="33"/>
      <c r="U759" s="72">
        <f t="shared" si="111"/>
        <v>0</v>
      </c>
      <c r="V759" s="18" t="e">
        <f>IF(X759&lt;&gt;"Liquidação Cancelada",VLOOKUP(B759,'BASE DE DADOS OPS'!$B$4:$P$9650,10,FALSE),"Liquidação Cancelada")</f>
        <v>#N/A</v>
      </c>
      <c r="W759" s="35" t="e">
        <f t="shared" si="112"/>
        <v>#N/A</v>
      </c>
      <c r="X759" s="31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 t="shared" si="113"/>
        <v>#N/A</v>
      </c>
      <c r="AC759" s="3" t="e">
        <f t="shared" si="114"/>
        <v>#N/A</v>
      </c>
      <c r="AD759" s="62"/>
    </row>
    <row r="760" spans="1:30" ht="24.95" customHeight="1" x14ac:dyDescent="0.2">
      <c r="A760" s="55" t="str">
        <f t="shared" si="106"/>
        <v>||||||0</v>
      </c>
      <c r="B760" s="55" t="str">
        <f t="shared" si="107"/>
        <v>||||0</v>
      </c>
      <c r="C760" s="61" t="str">
        <f t="shared" si="108"/>
        <v>|0</v>
      </c>
      <c r="D760" s="31"/>
      <c r="E760" s="31"/>
      <c r="F760" s="75" t="str">
        <f t="shared" si="109"/>
        <v>/</v>
      </c>
      <c r="G760" s="31"/>
      <c r="H760" s="31"/>
      <c r="I760" s="75" t="str">
        <f t="shared" si="110"/>
        <v>.</v>
      </c>
      <c r="J760" s="31"/>
      <c r="K760" s="31"/>
      <c r="L760" s="31"/>
      <c r="M760" s="32"/>
      <c r="N760" s="31"/>
      <c r="O760" s="32"/>
      <c r="P760" s="18"/>
      <c r="Q760" s="31"/>
      <c r="R760" s="33"/>
      <c r="S760" s="33"/>
      <c r="T760" s="33"/>
      <c r="U760" s="72">
        <f t="shared" si="111"/>
        <v>0</v>
      </c>
      <c r="V760" s="18" t="e">
        <f>IF(X760&lt;&gt;"Liquidação Cancelada",VLOOKUP(B760,'BASE DE DADOS OPS'!$B$4:$P$9650,10,FALSE),"Liquidação Cancelada")</f>
        <v>#N/A</v>
      </c>
      <c r="W760" s="35" t="e">
        <f t="shared" si="112"/>
        <v>#N/A</v>
      </c>
      <c r="X760" s="31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 t="shared" si="113"/>
        <v>#N/A</v>
      </c>
      <c r="AC760" s="3" t="e">
        <f t="shared" si="114"/>
        <v>#N/A</v>
      </c>
      <c r="AD760" s="62"/>
    </row>
    <row r="761" spans="1:30" ht="24.95" customHeight="1" x14ac:dyDescent="0.2">
      <c r="A761" s="55" t="str">
        <f t="shared" si="106"/>
        <v>||||||0</v>
      </c>
      <c r="B761" s="55" t="str">
        <f t="shared" si="107"/>
        <v>||||0</v>
      </c>
      <c r="C761" s="61" t="str">
        <f t="shared" si="108"/>
        <v>|0</v>
      </c>
      <c r="D761" s="31"/>
      <c r="E761" s="31"/>
      <c r="F761" s="75" t="str">
        <f t="shared" si="109"/>
        <v>/</v>
      </c>
      <c r="G761" s="31"/>
      <c r="H761" s="31"/>
      <c r="I761" s="75" t="str">
        <f t="shared" si="110"/>
        <v>.</v>
      </c>
      <c r="J761" s="31"/>
      <c r="K761" s="31"/>
      <c r="L761" s="31"/>
      <c r="M761" s="32"/>
      <c r="N761" s="31"/>
      <c r="O761" s="32"/>
      <c r="P761" s="18"/>
      <c r="Q761" s="31"/>
      <c r="R761" s="33"/>
      <c r="S761" s="33"/>
      <c r="T761" s="33"/>
      <c r="U761" s="72">
        <f t="shared" si="111"/>
        <v>0</v>
      </c>
      <c r="V761" s="18" t="e">
        <f>IF(X761&lt;&gt;"Liquidação Cancelada",VLOOKUP(B761,'BASE DE DADOS OPS'!$B$4:$P$9650,10,FALSE),"Liquidação Cancelada")</f>
        <v>#N/A</v>
      </c>
      <c r="W761" s="35" t="e">
        <f t="shared" si="112"/>
        <v>#N/A</v>
      </c>
      <c r="X761" s="31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 t="shared" si="113"/>
        <v>#N/A</v>
      </c>
      <c r="AC761" s="3" t="e">
        <f t="shared" si="114"/>
        <v>#N/A</v>
      </c>
      <c r="AD761" s="62"/>
    </row>
    <row r="762" spans="1:30" ht="24.95" customHeight="1" x14ac:dyDescent="0.2">
      <c r="A762" s="55" t="str">
        <f t="shared" si="106"/>
        <v>||||||0</v>
      </c>
      <c r="B762" s="55" t="str">
        <f t="shared" si="107"/>
        <v>||||0</v>
      </c>
      <c r="C762" s="61" t="str">
        <f t="shared" si="108"/>
        <v>|0</v>
      </c>
      <c r="D762" s="31"/>
      <c r="E762" s="31"/>
      <c r="F762" s="75" t="str">
        <f t="shared" si="109"/>
        <v>/</v>
      </c>
      <c r="G762" s="31"/>
      <c r="H762" s="31"/>
      <c r="I762" s="75" t="str">
        <f t="shared" si="110"/>
        <v>.</v>
      </c>
      <c r="J762" s="31"/>
      <c r="K762" s="31"/>
      <c r="L762" s="31"/>
      <c r="M762" s="32"/>
      <c r="N762" s="31"/>
      <c r="O762" s="32"/>
      <c r="P762" s="18"/>
      <c r="Q762" s="31"/>
      <c r="R762" s="33"/>
      <c r="S762" s="33"/>
      <c r="T762" s="33"/>
      <c r="U762" s="72">
        <f t="shared" si="111"/>
        <v>0</v>
      </c>
      <c r="V762" s="18" t="e">
        <f>IF(X762&lt;&gt;"Liquidação Cancelada",VLOOKUP(B762,'BASE DE DADOS OPS'!$B$4:$P$9650,10,FALSE),"Liquidação Cancelada")</f>
        <v>#N/A</v>
      </c>
      <c r="W762" s="35" t="e">
        <f t="shared" si="112"/>
        <v>#N/A</v>
      </c>
      <c r="X762" s="31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 t="shared" si="113"/>
        <v>#N/A</v>
      </c>
      <c r="AC762" s="3" t="e">
        <f t="shared" si="114"/>
        <v>#N/A</v>
      </c>
      <c r="AD762" s="62"/>
    </row>
    <row r="763" spans="1:30" ht="24.95" customHeight="1" x14ac:dyDescent="0.2">
      <c r="A763" s="55" t="str">
        <f t="shared" si="106"/>
        <v>||||||0</v>
      </c>
      <c r="B763" s="55" t="str">
        <f t="shared" si="107"/>
        <v>||||0</v>
      </c>
      <c r="C763" s="61" t="str">
        <f t="shared" si="108"/>
        <v>|0</v>
      </c>
      <c r="D763" s="31"/>
      <c r="E763" s="31"/>
      <c r="F763" s="75" t="str">
        <f t="shared" si="109"/>
        <v>/</v>
      </c>
      <c r="G763" s="31"/>
      <c r="H763" s="31"/>
      <c r="I763" s="75" t="str">
        <f t="shared" si="110"/>
        <v>.</v>
      </c>
      <c r="J763" s="31"/>
      <c r="K763" s="31"/>
      <c r="L763" s="31"/>
      <c r="M763" s="32"/>
      <c r="N763" s="31"/>
      <c r="O763" s="32"/>
      <c r="P763" s="18"/>
      <c r="Q763" s="31"/>
      <c r="R763" s="33"/>
      <c r="S763" s="33"/>
      <c r="T763" s="33"/>
      <c r="U763" s="72">
        <f t="shared" si="111"/>
        <v>0</v>
      </c>
      <c r="V763" s="18" t="e">
        <f>IF(X763&lt;&gt;"Liquidação Cancelada",VLOOKUP(B763,'BASE DE DADOS OPS'!$B$4:$P$9650,10,FALSE),"Liquidação Cancelada")</f>
        <v>#N/A</v>
      </c>
      <c r="W763" s="35" t="e">
        <f t="shared" si="112"/>
        <v>#N/A</v>
      </c>
      <c r="X763" s="31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 t="shared" si="113"/>
        <v>#N/A</v>
      </c>
      <c r="AC763" s="3" t="e">
        <f t="shared" si="114"/>
        <v>#N/A</v>
      </c>
      <c r="AD763" s="62"/>
    </row>
    <row r="764" spans="1:30" ht="24.95" customHeight="1" x14ac:dyDescent="0.2">
      <c r="A764" s="55" t="str">
        <f t="shared" si="106"/>
        <v>||||||0</v>
      </c>
      <c r="B764" s="55" t="str">
        <f t="shared" si="107"/>
        <v>||||0</v>
      </c>
      <c r="C764" s="61" t="str">
        <f t="shared" si="108"/>
        <v>|0</v>
      </c>
      <c r="D764" s="31"/>
      <c r="E764" s="31"/>
      <c r="F764" s="75" t="str">
        <f t="shared" si="109"/>
        <v>/</v>
      </c>
      <c r="G764" s="31"/>
      <c r="H764" s="31"/>
      <c r="I764" s="75" t="str">
        <f t="shared" si="110"/>
        <v>.</v>
      </c>
      <c r="J764" s="31"/>
      <c r="K764" s="31"/>
      <c r="L764" s="31"/>
      <c r="M764" s="32"/>
      <c r="N764" s="31"/>
      <c r="O764" s="32"/>
      <c r="P764" s="18"/>
      <c r="Q764" s="31"/>
      <c r="R764" s="33"/>
      <c r="S764" s="33"/>
      <c r="T764" s="33"/>
      <c r="U764" s="72">
        <f t="shared" si="111"/>
        <v>0</v>
      </c>
      <c r="V764" s="18" t="e">
        <f>IF(X764&lt;&gt;"Liquidação Cancelada",VLOOKUP(B764,'BASE DE DADOS OPS'!$B$4:$P$9650,10,FALSE),"Liquidação Cancelada")</f>
        <v>#N/A</v>
      </c>
      <c r="W764" s="35" t="e">
        <f t="shared" si="112"/>
        <v>#N/A</v>
      </c>
      <c r="X764" s="31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 t="shared" si="113"/>
        <v>#N/A</v>
      </c>
      <c r="AC764" s="3" t="e">
        <f t="shared" si="114"/>
        <v>#N/A</v>
      </c>
      <c r="AD764" s="62"/>
    </row>
    <row r="765" spans="1:30" ht="24.95" customHeight="1" x14ac:dyDescent="0.2">
      <c r="A765" s="55" t="str">
        <f t="shared" si="106"/>
        <v>||||||0</v>
      </c>
      <c r="B765" s="55" t="str">
        <f t="shared" si="107"/>
        <v>||||0</v>
      </c>
      <c r="C765" s="61" t="str">
        <f t="shared" si="108"/>
        <v>|0</v>
      </c>
      <c r="D765" s="31"/>
      <c r="E765" s="31"/>
      <c r="F765" s="75" t="str">
        <f t="shared" si="109"/>
        <v>/</v>
      </c>
      <c r="G765" s="31"/>
      <c r="H765" s="31"/>
      <c r="I765" s="75" t="str">
        <f t="shared" si="110"/>
        <v>.</v>
      </c>
      <c r="J765" s="31"/>
      <c r="K765" s="31"/>
      <c r="L765" s="31"/>
      <c r="M765" s="32"/>
      <c r="N765" s="31"/>
      <c r="O765" s="32"/>
      <c r="P765" s="18"/>
      <c r="Q765" s="31"/>
      <c r="R765" s="33"/>
      <c r="S765" s="33"/>
      <c r="T765" s="33"/>
      <c r="U765" s="72">
        <f t="shared" si="111"/>
        <v>0</v>
      </c>
      <c r="V765" s="18" t="e">
        <f>IF(X765&lt;&gt;"Liquidação Cancelada",VLOOKUP(B765,'BASE DE DADOS OPS'!$B$4:$P$9650,10,FALSE),"Liquidação Cancelada")</f>
        <v>#N/A</v>
      </c>
      <c r="W765" s="35" t="e">
        <f t="shared" si="112"/>
        <v>#N/A</v>
      </c>
      <c r="X765" s="31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 t="shared" si="113"/>
        <v>#N/A</v>
      </c>
      <c r="AC765" s="3" t="e">
        <f t="shared" si="114"/>
        <v>#N/A</v>
      </c>
      <c r="AD765" s="62"/>
    </row>
    <row r="766" spans="1:30" ht="24.95" customHeight="1" x14ac:dyDescent="0.2">
      <c r="A766" s="55" t="str">
        <f t="shared" si="106"/>
        <v>||||||0</v>
      </c>
      <c r="B766" s="55" t="str">
        <f t="shared" si="107"/>
        <v>||||0</v>
      </c>
      <c r="C766" s="61" t="str">
        <f t="shared" si="108"/>
        <v>|0</v>
      </c>
      <c r="D766" s="31"/>
      <c r="E766" s="31"/>
      <c r="F766" s="75" t="str">
        <f t="shared" si="109"/>
        <v>/</v>
      </c>
      <c r="G766" s="31"/>
      <c r="H766" s="31"/>
      <c r="I766" s="75" t="str">
        <f t="shared" si="110"/>
        <v>.</v>
      </c>
      <c r="J766" s="31"/>
      <c r="K766" s="31"/>
      <c r="L766" s="31"/>
      <c r="M766" s="32"/>
      <c r="N766" s="31"/>
      <c r="O766" s="32"/>
      <c r="P766" s="18"/>
      <c r="Q766" s="31"/>
      <c r="R766" s="33"/>
      <c r="S766" s="33"/>
      <c r="T766" s="33"/>
      <c r="U766" s="72">
        <f t="shared" si="111"/>
        <v>0</v>
      </c>
      <c r="V766" s="18" t="e">
        <f>IF(X766&lt;&gt;"Liquidação Cancelada",VLOOKUP(B766,'BASE DE DADOS OPS'!$B$4:$P$9650,10,FALSE),"Liquidação Cancelada")</f>
        <v>#N/A</v>
      </c>
      <c r="W766" s="35" t="e">
        <f t="shared" si="112"/>
        <v>#N/A</v>
      </c>
      <c r="X766" s="31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 t="shared" si="113"/>
        <v>#N/A</v>
      </c>
      <c r="AC766" s="3" t="e">
        <f t="shared" si="114"/>
        <v>#N/A</v>
      </c>
      <c r="AD766" s="62"/>
    </row>
    <row r="767" spans="1:30" ht="24.95" customHeight="1" x14ac:dyDescent="0.2">
      <c r="A767" s="55" t="str">
        <f t="shared" si="106"/>
        <v>||||||0</v>
      </c>
      <c r="B767" s="55" t="str">
        <f t="shared" si="107"/>
        <v>||||0</v>
      </c>
      <c r="C767" s="61" t="str">
        <f t="shared" si="108"/>
        <v>|0</v>
      </c>
      <c r="D767" s="31"/>
      <c r="E767" s="31"/>
      <c r="F767" s="75" t="str">
        <f t="shared" si="109"/>
        <v>/</v>
      </c>
      <c r="G767" s="31"/>
      <c r="H767" s="31"/>
      <c r="I767" s="75" t="str">
        <f t="shared" si="110"/>
        <v>.</v>
      </c>
      <c r="J767" s="31"/>
      <c r="K767" s="31"/>
      <c r="L767" s="31"/>
      <c r="M767" s="32"/>
      <c r="N767" s="31"/>
      <c r="O767" s="32"/>
      <c r="P767" s="18"/>
      <c r="Q767" s="31"/>
      <c r="R767" s="33"/>
      <c r="S767" s="33"/>
      <c r="T767" s="33"/>
      <c r="U767" s="72">
        <f t="shared" si="111"/>
        <v>0</v>
      </c>
      <c r="V767" s="18" t="e">
        <f>IF(X767&lt;&gt;"Liquidação Cancelada",VLOOKUP(B767,'BASE DE DADOS OPS'!$B$4:$P$9650,10,FALSE),"Liquidação Cancelada")</f>
        <v>#N/A</v>
      </c>
      <c r="W767" s="35" t="e">
        <f t="shared" si="112"/>
        <v>#N/A</v>
      </c>
      <c r="X767" s="31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 t="shared" si="113"/>
        <v>#N/A</v>
      </c>
      <c r="AC767" s="3" t="e">
        <f t="shared" si="114"/>
        <v>#N/A</v>
      </c>
      <c r="AD767" s="62"/>
    </row>
    <row r="768" spans="1:30" ht="24.95" customHeight="1" x14ac:dyDescent="0.2">
      <c r="A768" s="55" t="str">
        <f t="shared" si="106"/>
        <v>||||||0</v>
      </c>
      <c r="B768" s="55" t="str">
        <f t="shared" si="107"/>
        <v>||||0</v>
      </c>
      <c r="C768" s="61" t="str">
        <f t="shared" si="108"/>
        <v>|0</v>
      </c>
      <c r="D768" s="31"/>
      <c r="E768" s="31"/>
      <c r="F768" s="75" t="str">
        <f t="shared" si="109"/>
        <v>/</v>
      </c>
      <c r="G768" s="31"/>
      <c r="H768" s="31"/>
      <c r="I768" s="75" t="str">
        <f t="shared" si="110"/>
        <v>.</v>
      </c>
      <c r="J768" s="31"/>
      <c r="K768" s="31"/>
      <c r="L768" s="31"/>
      <c r="M768" s="32"/>
      <c r="N768" s="31"/>
      <c r="O768" s="32"/>
      <c r="P768" s="18"/>
      <c r="Q768" s="31"/>
      <c r="R768" s="33"/>
      <c r="S768" s="33"/>
      <c r="T768" s="33"/>
      <c r="U768" s="72">
        <f t="shared" si="111"/>
        <v>0</v>
      </c>
      <c r="V768" s="18" t="e">
        <f>IF(X768&lt;&gt;"Liquidação Cancelada",VLOOKUP(B768,'BASE DE DADOS OPS'!$B$4:$P$9650,10,FALSE),"Liquidação Cancelada")</f>
        <v>#N/A</v>
      </c>
      <c r="W768" s="35" t="e">
        <f t="shared" si="112"/>
        <v>#N/A</v>
      </c>
      <c r="X768" s="31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 t="shared" si="113"/>
        <v>#N/A</v>
      </c>
      <c r="AC768" s="3" t="e">
        <f t="shared" si="114"/>
        <v>#N/A</v>
      </c>
      <c r="AD768" s="62"/>
    </row>
    <row r="769" spans="1:30" ht="24.95" customHeight="1" x14ac:dyDescent="0.2">
      <c r="A769" s="55" t="str">
        <f t="shared" si="106"/>
        <v>||||||0</v>
      </c>
      <c r="B769" s="55" t="str">
        <f t="shared" si="107"/>
        <v>||||0</v>
      </c>
      <c r="C769" s="61" t="str">
        <f t="shared" si="108"/>
        <v>|0</v>
      </c>
      <c r="D769" s="31"/>
      <c r="E769" s="31"/>
      <c r="F769" s="75" t="str">
        <f t="shared" si="109"/>
        <v>/</v>
      </c>
      <c r="G769" s="31"/>
      <c r="H769" s="31"/>
      <c r="I769" s="75" t="str">
        <f t="shared" si="110"/>
        <v>.</v>
      </c>
      <c r="J769" s="31"/>
      <c r="K769" s="31"/>
      <c r="L769" s="31"/>
      <c r="M769" s="32"/>
      <c r="N769" s="31"/>
      <c r="O769" s="32"/>
      <c r="P769" s="18"/>
      <c r="Q769" s="31"/>
      <c r="R769" s="33"/>
      <c r="S769" s="33"/>
      <c r="T769" s="33"/>
      <c r="U769" s="72">
        <f t="shared" si="111"/>
        <v>0</v>
      </c>
      <c r="V769" s="18" t="e">
        <f>IF(X769&lt;&gt;"Liquidação Cancelada",VLOOKUP(B769,'BASE DE DADOS OPS'!$B$4:$P$9650,10,FALSE),"Liquidação Cancelada")</f>
        <v>#N/A</v>
      </c>
      <c r="W769" s="35" t="e">
        <f t="shared" si="112"/>
        <v>#N/A</v>
      </c>
      <c r="X769" s="31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 t="shared" si="113"/>
        <v>#N/A</v>
      </c>
      <c r="AC769" s="3" t="e">
        <f t="shared" si="114"/>
        <v>#N/A</v>
      </c>
      <c r="AD769" s="62"/>
    </row>
    <row r="770" spans="1:30" ht="24.95" customHeight="1" x14ac:dyDescent="0.2">
      <c r="A770" s="55" t="str">
        <f t="shared" si="106"/>
        <v>||||||0</v>
      </c>
      <c r="B770" s="55" t="str">
        <f t="shared" si="107"/>
        <v>||||0</v>
      </c>
      <c r="C770" s="61" t="str">
        <f t="shared" si="108"/>
        <v>|0</v>
      </c>
      <c r="D770" s="31"/>
      <c r="E770" s="31"/>
      <c r="F770" s="75" t="str">
        <f t="shared" si="109"/>
        <v>/</v>
      </c>
      <c r="G770" s="31"/>
      <c r="H770" s="31"/>
      <c r="I770" s="75" t="str">
        <f t="shared" si="110"/>
        <v>.</v>
      </c>
      <c r="J770" s="31"/>
      <c r="K770" s="31"/>
      <c r="L770" s="31"/>
      <c r="M770" s="32"/>
      <c r="N770" s="31"/>
      <c r="O770" s="32"/>
      <c r="P770" s="18"/>
      <c r="Q770" s="31"/>
      <c r="R770" s="33"/>
      <c r="S770" s="33"/>
      <c r="T770" s="33"/>
      <c r="U770" s="72">
        <f t="shared" si="111"/>
        <v>0</v>
      </c>
      <c r="V770" s="18" t="e">
        <f>IF(X770&lt;&gt;"Liquidação Cancelada",VLOOKUP(B770,'BASE DE DADOS OPS'!$B$4:$P$9650,10,FALSE),"Liquidação Cancelada")</f>
        <v>#N/A</v>
      </c>
      <c r="W770" s="35" t="e">
        <f t="shared" si="112"/>
        <v>#N/A</v>
      </c>
      <c r="X770" s="31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 t="shared" si="113"/>
        <v>#N/A</v>
      </c>
      <c r="AC770" s="3" t="e">
        <f t="shared" si="114"/>
        <v>#N/A</v>
      </c>
      <c r="AD770" s="62"/>
    </row>
    <row r="771" spans="1:30" ht="24.95" customHeight="1" x14ac:dyDescent="0.2">
      <c r="A771" s="55" t="str">
        <f t="shared" si="106"/>
        <v>||||||0</v>
      </c>
      <c r="B771" s="55" t="str">
        <f t="shared" si="107"/>
        <v>||||0</v>
      </c>
      <c r="C771" s="61" t="str">
        <f t="shared" si="108"/>
        <v>|0</v>
      </c>
      <c r="D771" s="31"/>
      <c r="E771" s="31"/>
      <c r="F771" s="75" t="str">
        <f t="shared" si="109"/>
        <v>/</v>
      </c>
      <c r="G771" s="31"/>
      <c r="H771" s="31"/>
      <c r="I771" s="75" t="str">
        <f t="shared" si="110"/>
        <v>.</v>
      </c>
      <c r="J771" s="31"/>
      <c r="K771" s="31"/>
      <c r="L771" s="31"/>
      <c r="M771" s="32"/>
      <c r="N771" s="31"/>
      <c r="O771" s="32"/>
      <c r="P771" s="18"/>
      <c r="Q771" s="31"/>
      <c r="R771" s="33"/>
      <c r="S771" s="33"/>
      <c r="T771" s="33"/>
      <c r="U771" s="72">
        <f t="shared" si="111"/>
        <v>0</v>
      </c>
      <c r="V771" s="18" t="e">
        <f>IF(X771&lt;&gt;"Liquidação Cancelada",VLOOKUP(B771,'BASE DE DADOS OPS'!$B$4:$P$9650,10,FALSE),"Liquidação Cancelada")</f>
        <v>#N/A</v>
      </c>
      <c r="W771" s="35" t="e">
        <f t="shared" si="112"/>
        <v>#N/A</v>
      </c>
      <c r="X771" s="31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 t="shared" si="113"/>
        <v>#N/A</v>
      </c>
      <c r="AC771" s="3" t="e">
        <f t="shared" si="114"/>
        <v>#N/A</v>
      </c>
      <c r="AD771" s="62"/>
    </row>
    <row r="772" spans="1:30" ht="24.95" customHeight="1" x14ac:dyDescent="0.2">
      <c r="A772" s="55" t="str">
        <f t="shared" si="106"/>
        <v>||||||0</v>
      </c>
      <c r="B772" s="55" t="str">
        <f t="shared" si="107"/>
        <v>||||0</v>
      </c>
      <c r="C772" s="61" t="str">
        <f t="shared" si="108"/>
        <v>|0</v>
      </c>
      <c r="D772" s="31"/>
      <c r="E772" s="31"/>
      <c r="F772" s="75" t="str">
        <f t="shared" si="109"/>
        <v>/</v>
      </c>
      <c r="G772" s="31"/>
      <c r="H772" s="31"/>
      <c r="I772" s="75" t="str">
        <f t="shared" si="110"/>
        <v>.</v>
      </c>
      <c r="J772" s="31"/>
      <c r="K772" s="31"/>
      <c r="L772" s="31"/>
      <c r="M772" s="32"/>
      <c r="N772" s="31"/>
      <c r="O772" s="32"/>
      <c r="P772" s="18"/>
      <c r="Q772" s="31"/>
      <c r="R772" s="33"/>
      <c r="S772" s="33"/>
      <c r="T772" s="33"/>
      <c r="U772" s="72">
        <f t="shared" si="111"/>
        <v>0</v>
      </c>
      <c r="V772" s="18" t="e">
        <f>IF(X772&lt;&gt;"Liquidação Cancelada",VLOOKUP(B772,'BASE DE DADOS OPS'!$B$4:$P$9650,10,FALSE),"Liquidação Cancelada")</f>
        <v>#N/A</v>
      </c>
      <c r="W772" s="35" t="e">
        <f t="shared" si="112"/>
        <v>#N/A</v>
      </c>
      <c r="X772" s="31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 t="shared" si="113"/>
        <v>#N/A</v>
      </c>
      <c r="AC772" s="3" t="e">
        <f t="shared" si="114"/>
        <v>#N/A</v>
      </c>
      <c r="AD772" s="62"/>
    </row>
    <row r="773" spans="1:30" ht="24.95" customHeight="1" x14ac:dyDescent="0.2">
      <c r="A773" s="55" t="str">
        <f t="shared" ref="A773:A836" si="115">D773&amp;"|"&amp;E773&amp;"|"&amp;G773&amp;"|"&amp;H773&amp;"|"&amp;L773&amp;"|"&amp;N773&amp;"|"&amp;U773</f>
        <v>||||||0</v>
      </c>
      <c r="B773" s="55" t="str">
        <f t="shared" ref="B773:B836" si="116">D773&amp;"|"&amp;E773&amp;"|"&amp;G773&amp;"|"&amp;H773&amp;"|"&amp;X773</f>
        <v>||||0</v>
      </c>
      <c r="C773" s="61" t="str">
        <f t="shared" ref="C773:C836" si="117">E773&amp;"|"&amp;X773</f>
        <v>|0</v>
      </c>
      <c r="D773" s="31"/>
      <c r="E773" s="31"/>
      <c r="F773" s="75" t="str">
        <f t="shared" ref="F773:F836" si="118">G773&amp;"/"&amp;H773</f>
        <v>/</v>
      </c>
      <c r="G773" s="31"/>
      <c r="H773" s="31"/>
      <c r="I773" s="75" t="str">
        <f t="shared" ref="I773:I836" si="119">J773&amp;"."&amp;K773</f>
        <v>.</v>
      </c>
      <c r="J773" s="31"/>
      <c r="K773" s="31"/>
      <c r="L773" s="31"/>
      <c r="M773" s="32"/>
      <c r="N773" s="31"/>
      <c r="O773" s="32"/>
      <c r="P773" s="18"/>
      <c r="Q773" s="31"/>
      <c r="R773" s="33"/>
      <c r="S773" s="33"/>
      <c r="T773" s="33"/>
      <c r="U773" s="72">
        <f t="shared" ref="U773:U836" si="120">R773-S773-T773</f>
        <v>0</v>
      </c>
      <c r="V773" s="18" t="e">
        <f>IF(X773&lt;&gt;"Liquidação Cancelada",VLOOKUP(B773,'BASE DE DADOS OPS'!$B$4:$P$9650,10,FALSE),"Liquidação Cancelada")</f>
        <v>#N/A</v>
      </c>
      <c r="W773" s="35" t="e">
        <f t="shared" ref="W773:W836" si="121">IF(X773&lt;&gt;"Liquidação Cancelada",IF(ISBLANK(V773),"AGUARDANDO PAGAMENTO",NETWORKDAYS(P773,V773)-1),"Liquidação Cancelada")</f>
        <v>#N/A</v>
      </c>
      <c r="X773" s="31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 t="shared" ref="AB773:AB836" si="122">IF(X773&lt;&gt;"Liquidação Cancelada",Y773-Z773,"Liquidação Cancelada")</f>
        <v>#N/A</v>
      </c>
      <c r="AC773" s="3" t="e">
        <f t="shared" ref="AC773:AC836" si="123">IF(X773&lt;&gt;"Liquidação Cancelada",(AA773-AB773)+(U773-Z773-AB773),"Liquidação Cancelada")</f>
        <v>#N/A</v>
      </c>
      <c r="AD773" s="62"/>
    </row>
    <row r="774" spans="1:30" ht="24.95" customHeight="1" x14ac:dyDescent="0.2">
      <c r="A774" s="55" t="str">
        <f t="shared" si="115"/>
        <v>||||||0</v>
      </c>
      <c r="B774" s="55" t="str">
        <f t="shared" si="116"/>
        <v>||||0</v>
      </c>
      <c r="C774" s="61" t="str">
        <f t="shared" si="117"/>
        <v>|0</v>
      </c>
      <c r="D774" s="31"/>
      <c r="E774" s="31"/>
      <c r="F774" s="75" t="str">
        <f t="shared" si="118"/>
        <v>/</v>
      </c>
      <c r="G774" s="31"/>
      <c r="H774" s="31"/>
      <c r="I774" s="75" t="str">
        <f t="shared" si="119"/>
        <v>.</v>
      </c>
      <c r="J774" s="31"/>
      <c r="K774" s="31"/>
      <c r="L774" s="31"/>
      <c r="M774" s="32"/>
      <c r="N774" s="31"/>
      <c r="O774" s="32"/>
      <c r="P774" s="18"/>
      <c r="Q774" s="31"/>
      <c r="R774" s="33"/>
      <c r="S774" s="33"/>
      <c r="T774" s="33"/>
      <c r="U774" s="72">
        <f t="shared" si="120"/>
        <v>0</v>
      </c>
      <c r="V774" s="18" t="e">
        <f>IF(X774&lt;&gt;"Liquidação Cancelada",VLOOKUP(B774,'BASE DE DADOS OPS'!$B$4:$P$9650,10,FALSE),"Liquidação Cancelada")</f>
        <v>#N/A</v>
      </c>
      <c r="W774" s="35" t="e">
        <f t="shared" si="121"/>
        <v>#N/A</v>
      </c>
      <c r="X774" s="31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 t="shared" si="122"/>
        <v>#N/A</v>
      </c>
      <c r="AC774" s="3" t="e">
        <f t="shared" si="123"/>
        <v>#N/A</v>
      </c>
      <c r="AD774" s="62"/>
    </row>
    <row r="775" spans="1:30" ht="24.95" customHeight="1" x14ac:dyDescent="0.2">
      <c r="A775" s="55" t="str">
        <f t="shared" si="115"/>
        <v>||||||0</v>
      </c>
      <c r="B775" s="55" t="str">
        <f t="shared" si="116"/>
        <v>||||0</v>
      </c>
      <c r="C775" s="61" t="str">
        <f t="shared" si="117"/>
        <v>|0</v>
      </c>
      <c r="D775" s="31"/>
      <c r="E775" s="31"/>
      <c r="F775" s="75" t="str">
        <f t="shared" si="118"/>
        <v>/</v>
      </c>
      <c r="G775" s="31"/>
      <c r="H775" s="31"/>
      <c r="I775" s="75" t="str">
        <f t="shared" si="119"/>
        <v>.</v>
      </c>
      <c r="J775" s="31"/>
      <c r="K775" s="31"/>
      <c r="L775" s="31"/>
      <c r="M775" s="32"/>
      <c r="N775" s="31"/>
      <c r="O775" s="32"/>
      <c r="P775" s="18"/>
      <c r="Q775" s="31"/>
      <c r="R775" s="33"/>
      <c r="S775" s="33"/>
      <c r="T775" s="33"/>
      <c r="U775" s="72">
        <f t="shared" si="120"/>
        <v>0</v>
      </c>
      <c r="V775" s="18" t="e">
        <f>IF(X775&lt;&gt;"Liquidação Cancelada",VLOOKUP(B775,'BASE DE DADOS OPS'!$B$4:$P$9650,10,FALSE),"Liquidação Cancelada")</f>
        <v>#N/A</v>
      </c>
      <c r="W775" s="35" t="e">
        <f t="shared" si="121"/>
        <v>#N/A</v>
      </c>
      <c r="X775" s="31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 t="shared" si="122"/>
        <v>#N/A</v>
      </c>
      <c r="AC775" s="3" t="e">
        <f t="shared" si="123"/>
        <v>#N/A</v>
      </c>
      <c r="AD775" s="62"/>
    </row>
    <row r="776" spans="1:30" ht="24.95" customHeight="1" x14ac:dyDescent="0.2">
      <c r="A776" s="55" t="str">
        <f t="shared" si="115"/>
        <v>||||||0</v>
      </c>
      <c r="B776" s="55" t="str">
        <f t="shared" si="116"/>
        <v>||||0</v>
      </c>
      <c r="C776" s="61" t="str">
        <f t="shared" si="117"/>
        <v>|0</v>
      </c>
      <c r="D776" s="31"/>
      <c r="E776" s="31"/>
      <c r="F776" s="75" t="str">
        <f t="shared" si="118"/>
        <v>/</v>
      </c>
      <c r="G776" s="31"/>
      <c r="H776" s="31"/>
      <c r="I776" s="75" t="str">
        <f t="shared" si="119"/>
        <v>.</v>
      </c>
      <c r="J776" s="31"/>
      <c r="K776" s="31"/>
      <c r="L776" s="31"/>
      <c r="M776" s="32"/>
      <c r="N776" s="31"/>
      <c r="O776" s="32"/>
      <c r="P776" s="18"/>
      <c r="Q776" s="31"/>
      <c r="R776" s="33"/>
      <c r="S776" s="33"/>
      <c r="T776" s="33"/>
      <c r="U776" s="72">
        <f t="shared" si="120"/>
        <v>0</v>
      </c>
      <c r="V776" s="18" t="e">
        <f>IF(X776&lt;&gt;"Liquidação Cancelada",VLOOKUP(B776,'BASE DE DADOS OPS'!$B$4:$P$9650,10,FALSE),"Liquidação Cancelada")</f>
        <v>#N/A</v>
      </c>
      <c r="W776" s="35" t="e">
        <f t="shared" si="121"/>
        <v>#N/A</v>
      </c>
      <c r="X776" s="31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 t="shared" si="122"/>
        <v>#N/A</v>
      </c>
      <c r="AC776" s="3" t="e">
        <f t="shared" si="123"/>
        <v>#N/A</v>
      </c>
      <c r="AD776" s="62"/>
    </row>
    <row r="777" spans="1:30" ht="24.95" customHeight="1" x14ac:dyDescent="0.2">
      <c r="A777" s="55" t="str">
        <f t="shared" si="115"/>
        <v>||||||0</v>
      </c>
      <c r="B777" s="55" t="str">
        <f t="shared" si="116"/>
        <v>||||0</v>
      </c>
      <c r="C777" s="61" t="str">
        <f t="shared" si="117"/>
        <v>|0</v>
      </c>
      <c r="D777" s="31"/>
      <c r="E777" s="31"/>
      <c r="F777" s="75" t="str">
        <f t="shared" si="118"/>
        <v>/</v>
      </c>
      <c r="G777" s="31"/>
      <c r="H777" s="31"/>
      <c r="I777" s="75" t="str">
        <f t="shared" si="119"/>
        <v>.</v>
      </c>
      <c r="J777" s="31"/>
      <c r="K777" s="31"/>
      <c r="L777" s="31"/>
      <c r="M777" s="32"/>
      <c r="N777" s="31"/>
      <c r="O777" s="32"/>
      <c r="P777" s="18"/>
      <c r="Q777" s="31"/>
      <c r="R777" s="33"/>
      <c r="S777" s="33"/>
      <c r="T777" s="33"/>
      <c r="U777" s="72">
        <f t="shared" si="120"/>
        <v>0</v>
      </c>
      <c r="V777" s="18" t="e">
        <f>IF(X777&lt;&gt;"Liquidação Cancelada",VLOOKUP(B777,'BASE DE DADOS OPS'!$B$4:$P$9650,10,FALSE),"Liquidação Cancelada")</f>
        <v>#N/A</v>
      </c>
      <c r="W777" s="35" t="e">
        <f t="shared" si="121"/>
        <v>#N/A</v>
      </c>
      <c r="X777" s="31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 t="shared" si="122"/>
        <v>#N/A</v>
      </c>
      <c r="AC777" s="3" t="e">
        <f t="shared" si="123"/>
        <v>#N/A</v>
      </c>
      <c r="AD777" s="62"/>
    </row>
    <row r="778" spans="1:30" ht="24.95" customHeight="1" x14ac:dyDescent="0.2">
      <c r="A778" s="55" t="str">
        <f t="shared" si="115"/>
        <v>||||||0</v>
      </c>
      <c r="B778" s="55" t="str">
        <f t="shared" si="116"/>
        <v>||||0</v>
      </c>
      <c r="C778" s="61" t="str">
        <f t="shared" si="117"/>
        <v>|0</v>
      </c>
      <c r="D778" s="31"/>
      <c r="E778" s="31"/>
      <c r="F778" s="75" t="str">
        <f t="shared" si="118"/>
        <v>/</v>
      </c>
      <c r="G778" s="31"/>
      <c r="H778" s="31"/>
      <c r="I778" s="75" t="str">
        <f t="shared" si="119"/>
        <v>.</v>
      </c>
      <c r="J778" s="31"/>
      <c r="K778" s="31"/>
      <c r="L778" s="31"/>
      <c r="M778" s="32"/>
      <c r="N778" s="31"/>
      <c r="O778" s="32"/>
      <c r="P778" s="18"/>
      <c r="Q778" s="31"/>
      <c r="R778" s="33"/>
      <c r="S778" s="33"/>
      <c r="T778" s="33"/>
      <c r="U778" s="72">
        <f t="shared" si="120"/>
        <v>0</v>
      </c>
      <c r="V778" s="18" t="e">
        <f>IF(X778&lt;&gt;"Liquidação Cancelada",VLOOKUP(B778,'BASE DE DADOS OPS'!$B$4:$P$9650,10,FALSE),"Liquidação Cancelada")</f>
        <v>#N/A</v>
      </c>
      <c r="W778" s="35" t="e">
        <f t="shared" si="121"/>
        <v>#N/A</v>
      </c>
      <c r="X778" s="31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 t="shared" si="122"/>
        <v>#N/A</v>
      </c>
      <c r="AC778" s="3" t="e">
        <f t="shared" si="123"/>
        <v>#N/A</v>
      </c>
      <c r="AD778" s="62"/>
    </row>
    <row r="779" spans="1:30" ht="24.95" customHeight="1" x14ac:dyDescent="0.2">
      <c r="A779" s="55" t="str">
        <f t="shared" si="115"/>
        <v>||||||0</v>
      </c>
      <c r="B779" s="55" t="str">
        <f t="shared" si="116"/>
        <v>||||0</v>
      </c>
      <c r="C779" s="61" t="str">
        <f t="shared" si="117"/>
        <v>|0</v>
      </c>
      <c r="D779" s="31"/>
      <c r="E779" s="31"/>
      <c r="F779" s="75" t="str">
        <f t="shared" si="118"/>
        <v>/</v>
      </c>
      <c r="G779" s="31"/>
      <c r="H779" s="31"/>
      <c r="I779" s="75" t="str">
        <f t="shared" si="119"/>
        <v>.</v>
      </c>
      <c r="J779" s="31"/>
      <c r="K779" s="31"/>
      <c r="L779" s="31"/>
      <c r="M779" s="32"/>
      <c r="N779" s="31"/>
      <c r="O779" s="32"/>
      <c r="P779" s="18"/>
      <c r="Q779" s="31"/>
      <c r="R779" s="33"/>
      <c r="S779" s="33"/>
      <c r="T779" s="33"/>
      <c r="U779" s="72">
        <f t="shared" si="120"/>
        <v>0</v>
      </c>
      <c r="V779" s="18" t="e">
        <f>IF(X779&lt;&gt;"Liquidação Cancelada",VLOOKUP(B779,'BASE DE DADOS OPS'!$B$4:$P$9650,10,FALSE),"Liquidação Cancelada")</f>
        <v>#N/A</v>
      </c>
      <c r="W779" s="35" t="e">
        <f t="shared" si="121"/>
        <v>#N/A</v>
      </c>
      <c r="X779" s="31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 t="shared" si="122"/>
        <v>#N/A</v>
      </c>
      <c r="AC779" s="3" t="e">
        <f t="shared" si="123"/>
        <v>#N/A</v>
      </c>
      <c r="AD779" s="62"/>
    </row>
    <row r="780" spans="1:30" ht="24.95" customHeight="1" x14ac:dyDescent="0.2">
      <c r="A780" s="55" t="str">
        <f t="shared" si="115"/>
        <v>||||||0</v>
      </c>
      <c r="B780" s="55" t="str">
        <f t="shared" si="116"/>
        <v>||||0</v>
      </c>
      <c r="C780" s="61" t="str">
        <f t="shared" si="117"/>
        <v>|0</v>
      </c>
      <c r="D780" s="31"/>
      <c r="E780" s="31"/>
      <c r="F780" s="75" t="str">
        <f t="shared" si="118"/>
        <v>/</v>
      </c>
      <c r="G780" s="31"/>
      <c r="H780" s="31"/>
      <c r="I780" s="75" t="str">
        <f t="shared" si="119"/>
        <v>.</v>
      </c>
      <c r="J780" s="31"/>
      <c r="K780" s="31"/>
      <c r="L780" s="31"/>
      <c r="M780" s="32"/>
      <c r="N780" s="31"/>
      <c r="O780" s="32"/>
      <c r="P780" s="18"/>
      <c r="Q780" s="31"/>
      <c r="R780" s="33"/>
      <c r="S780" s="33"/>
      <c r="T780" s="33"/>
      <c r="U780" s="72">
        <f t="shared" si="120"/>
        <v>0</v>
      </c>
      <c r="V780" s="18" t="e">
        <f>IF(X780&lt;&gt;"Liquidação Cancelada",VLOOKUP(B780,'BASE DE DADOS OPS'!$B$4:$P$9650,10,FALSE),"Liquidação Cancelada")</f>
        <v>#N/A</v>
      </c>
      <c r="W780" s="35" t="e">
        <f t="shared" si="121"/>
        <v>#N/A</v>
      </c>
      <c r="X780" s="31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 t="shared" si="122"/>
        <v>#N/A</v>
      </c>
      <c r="AC780" s="3" t="e">
        <f t="shared" si="123"/>
        <v>#N/A</v>
      </c>
      <c r="AD780" s="62"/>
    </row>
    <row r="781" spans="1:30" ht="24.95" customHeight="1" x14ac:dyDescent="0.2">
      <c r="A781" s="55" t="str">
        <f t="shared" si="115"/>
        <v>||||||0</v>
      </c>
      <c r="B781" s="55" t="str">
        <f t="shared" si="116"/>
        <v>||||0</v>
      </c>
      <c r="C781" s="61" t="str">
        <f t="shared" si="117"/>
        <v>|0</v>
      </c>
      <c r="D781" s="31"/>
      <c r="E781" s="31"/>
      <c r="F781" s="75" t="str">
        <f t="shared" si="118"/>
        <v>/</v>
      </c>
      <c r="G781" s="31"/>
      <c r="H781" s="31"/>
      <c r="I781" s="75" t="str">
        <f t="shared" si="119"/>
        <v>.</v>
      </c>
      <c r="J781" s="31"/>
      <c r="K781" s="31"/>
      <c r="L781" s="31"/>
      <c r="M781" s="32"/>
      <c r="N781" s="31"/>
      <c r="O781" s="32"/>
      <c r="P781" s="18"/>
      <c r="Q781" s="31"/>
      <c r="R781" s="33"/>
      <c r="S781" s="33"/>
      <c r="T781" s="33"/>
      <c r="U781" s="72">
        <f t="shared" si="120"/>
        <v>0</v>
      </c>
      <c r="V781" s="18" t="e">
        <f>IF(X781&lt;&gt;"Liquidação Cancelada",VLOOKUP(B781,'BASE DE DADOS OPS'!$B$4:$P$9650,10,FALSE),"Liquidação Cancelada")</f>
        <v>#N/A</v>
      </c>
      <c r="W781" s="35" t="e">
        <f t="shared" si="121"/>
        <v>#N/A</v>
      </c>
      <c r="X781" s="31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 t="shared" si="122"/>
        <v>#N/A</v>
      </c>
      <c r="AC781" s="3" t="e">
        <f t="shared" si="123"/>
        <v>#N/A</v>
      </c>
      <c r="AD781" s="62"/>
    </row>
    <row r="782" spans="1:30" ht="24.95" customHeight="1" x14ac:dyDescent="0.2">
      <c r="A782" s="55" t="str">
        <f t="shared" si="115"/>
        <v>||||||0</v>
      </c>
      <c r="B782" s="55" t="str">
        <f t="shared" si="116"/>
        <v>||||0</v>
      </c>
      <c r="C782" s="61" t="str">
        <f t="shared" si="117"/>
        <v>|0</v>
      </c>
      <c r="D782" s="31"/>
      <c r="E782" s="31"/>
      <c r="F782" s="75" t="str">
        <f t="shared" si="118"/>
        <v>/</v>
      </c>
      <c r="G782" s="31"/>
      <c r="H782" s="31"/>
      <c r="I782" s="75" t="str">
        <f t="shared" si="119"/>
        <v>.</v>
      </c>
      <c r="J782" s="31"/>
      <c r="K782" s="31"/>
      <c r="L782" s="31"/>
      <c r="M782" s="32"/>
      <c r="N782" s="31"/>
      <c r="O782" s="32"/>
      <c r="P782" s="18"/>
      <c r="Q782" s="31"/>
      <c r="R782" s="33"/>
      <c r="S782" s="33"/>
      <c r="T782" s="33"/>
      <c r="U782" s="72">
        <f t="shared" si="120"/>
        <v>0</v>
      </c>
      <c r="V782" s="18" t="e">
        <f>IF(X782&lt;&gt;"Liquidação Cancelada",VLOOKUP(B782,'BASE DE DADOS OPS'!$B$4:$P$9650,10,FALSE),"Liquidação Cancelada")</f>
        <v>#N/A</v>
      </c>
      <c r="W782" s="35" t="e">
        <f t="shared" si="121"/>
        <v>#N/A</v>
      </c>
      <c r="X782" s="31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 t="shared" si="122"/>
        <v>#N/A</v>
      </c>
      <c r="AC782" s="3" t="e">
        <f t="shared" si="123"/>
        <v>#N/A</v>
      </c>
      <c r="AD782" s="62"/>
    </row>
    <row r="783" spans="1:30" ht="24.95" customHeight="1" x14ac:dyDescent="0.2">
      <c r="A783" s="55" t="str">
        <f t="shared" si="115"/>
        <v>||||||0</v>
      </c>
      <c r="B783" s="55" t="str">
        <f t="shared" si="116"/>
        <v>||||0</v>
      </c>
      <c r="C783" s="61" t="str">
        <f t="shared" si="117"/>
        <v>|0</v>
      </c>
      <c r="D783" s="31"/>
      <c r="E783" s="31"/>
      <c r="F783" s="75" t="str">
        <f t="shared" si="118"/>
        <v>/</v>
      </c>
      <c r="G783" s="31"/>
      <c r="H783" s="31"/>
      <c r="I783" s="75" t="str">
        <f t="shared" si="119"/>
        <v>.</v>
      </c>
      <c r="J783" s="31"/>
      <c r="K783" s="31"/>
      <c r="L783" s="31"/>
      <c r="M783" s="32"/>
      <c r="N783" s="31"/>
      <c r="O783" s="32"/>
      <c r="P783" s="18"/>
      <c r="Q783" s="31"/>
      <c r="R783" s="33"/>
      <c r="S783" s="33"/>
      <c r="T783" s="33"/>
      <c r="U783" s="72">
        <f t="shared" si="120"/>
        <v>0</v>
      </c>
      <c r="V783" s="18" t="e">
        <f>IF(X783&lt;&gt;"Liquidação Cancelada",VLOOKUP(B783,'BASE DE DADOS OPS'!$B$4:$P$9650,10,FALSE),"Liquidação Cancelada")</f>
        <v>#N/A</v>
      </c>
      <c r="W783" s="35" t="e">
        <f t="shared" si="121"/>
        <v>#N/A</v>
      </c>
      <c r="X783" s="31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 t="shared" si="122"/>
        <v>#N/A</v>
      </c>
      <c r="AC783" s="3" t="e">
        <f t="shared" si="123"/>
        <v>#N/A</v>
      </c>
      <c r="AD783" s="62"/>
    </row>
    <row r="784" spans="1:30" ht="24.95" customHeight="1" x14ac:dyDescent="0.2">
      <c r="A784" s="55" t="str">
        <f t="shared" si="115"/>
        <v>||||||0</v>
      </c>
      <c r="B784" s="55" t="str">
        <f t="shared" si="116"/>
        <v>||||0</v>
      </c>
      <c r="C784" s="61" t="str">
        <f t="shared" si="117"/>
        <v>|0</v>
      </c>
      <c r="D784" s="31"/>
      <c r="E784" s="31"/>
      <c r="F784" s="75" t="str">
        <f t="shared" si="118"/>
        <v>/</v>
      </c>
      <c r="G784" s="31"/>
      <c r="H784" s="31"/>
      <c r="I784" s="75" t="str">
        <f t="shared" si="119"/>
        <v>.</v>
      </c>
      <c r="J784" s="31"/>
      <c r="K784" s="31"/>
      <c r="L784" s="31"/>
      <c r="M784" s="32"/>
      <c r="N784" s="31"/>
      <c r="O784" s="32"/>
      <c r="P784" s="18"/>
      <c r="Q784" s="31"/>
      <c r="R784" s="33"/>
      <c r="S784" s="33"/>
      <c r="T784" s="33"/>
      <c r="U784" s="72">
        <f t="shared" si="120"/>
        <v>0</v>
      </c>
      <c r="V784" s="18" t="e">
        <f>IF(X784&lt;&gt;"Liquidação Cancelada",VLOOKUP(B784,'BASE DE DADOS OPS'!$B$4:$P$9650,10,FALSE),"Liquidação Cancelada")</f>
        <v>#N/A</v>
      </c>
      <c r="W784" s="35" t="e">
        <f t="shared" si="121"/>
        <v>#N/A</v>
      </c>
      <c r="X784" s="31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 t="shared" si="122"/>
        <v>#N/A</v>
      </c>
      <c r="AC784" s="3" t="e">
        <f t="shared" si="123"/>
        <v>#N/A</v>
      </c>
      <c r="AD784" s="62"/>
    </row>
    <row r="785" spans="1:30" ht="24.95" customHeight="1" x14ac:dyDescent="0.2">
      <c r="A785" s="55" t="str">
        <f t="shared" si="115"/>
        <v>||||||0</v>
      </c>
      <c r="B785" s="55" t="str">
        <f t="shared" si="116"/>
        <v>||||0</v>
      </c>
      <c r="C785" s="61" t="str">
        <f t="shared" si="117"/>
        <v>|0</v>
      </c>
      <c r="D785" s="31"/>
      <c r="E785" s="31"/>
      <c r="F785" s="75" t="str">
        <f t="shared" si="118"/>
        <v>/</v>
      </c>
      <c r="G785" s="31"/>
      <c r="H785" s="31"/>
      <c r="I785" s="75" t="str">
        <f t="shared" si="119"/>
        <v>.</v>
      </c>
      <c r="J785" s="31"/>
      <c r="K785" s="31"/>
      <c r="L785" s="31"/>
      <c r="M785" s="32"/>
      <c r="N785" s="31"/>
      <c r="O785" s="32"/>
      <c r="P785" s="18"/>
      <c r="Q785" s="31"/>
      <c r="R785" s="33"/>
      <c r="S785" s="33"/>
      <c r="T785" s="33"/>
      <c r="U785" s="72">
        <f t="shared" si="120"/>
        <v>0</v>
      </c>
      <c r="V785" s="18" t="e">
        <f>IF(X785&lt;&gt;"Liquidação Cancelada",VLOOKUP(B785,'BASE DE DADOS OPS'!$B$4:$P$9650,10,FALSE),"Liquidação Cancelada")</f>
        <v>#N/A</v>
      </c>
      <c r="W785" s="35" t="e">
        <f t="shared" si="121"/>
        <v>#N/A</v>
      </c>
      <c r="X785" s="31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 t="shared" si="122"/>
        <v>#N/A</v>
      </c>
      <c r="AC785" s="3" t="e">
        <f t="shared" si="123"/>
        <v>#N/A</v>
      </c>
      <c r="AD785" s="62"/>
    </row>
    <row r="786" spans="1:30" ht="24.95" customHeight="1" x14ac:dyDescent="0.2">
      <c r="A786" s="55" t="str">
        <f t="shared" si="115"/>
        <v>||||||0</v>
      </c>
      <c r="B786" s="55" t="str">
        <f t="shared" si="116"/>
        <v>||||0</v>
      </c>
      <c r="C786" s="61" t="str">
        <f t="shared" si="117"/>
        <v>|0</v>
      </c>
      <c r="D786" s="31"/>
      <c r="E786" s="31"/>
      <c r="F786" s="75" t="str">
        <f t="shared" si="118"/>
        <v>/</v>
      </c>
      <c r="G786" s="31"/>
      <c r="H786" s="31"/>
      <c r="I786" s="75" t="str">
        <f t="shared" si="119"/>
        <v>.</v>
      </c>
      <c r="J786" s="31"/>
      <c r="K786" s="31"/>
      <c r="L786" s="31"/>
      <c r="M786" s="32"/>
      <c r="N786" s="31"/>
      <c r="O786" s="32"/>
      <c r="P786" s="18"/>
      <c r="Q786" s="31"/>
      <c r="R786" s="33"/>
      <c r="S786" s="33"/>
      <c r="T786" s="33"/>
      <c r="U786" s="72">
        <f t="shared" si="120"/>
        <v>0</v>
      </c>
      <c r="V786" s="18" t="e">
        <f>IF(X786&lt;&gt;"Liquidação Cancelada",VLOOKUP(B786,'BASE DE DADOS OPS'!$B$4:$P$9650,10,FALSE),"Liquidação Cancelada")</f>
        <v>#N/A</v>
      </c>
      <c r="W786" s="35" t="e">
        <f t="shared" si="121"/>
        <v>#N/A</v>
      </c>
      <c r="X786" s="31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 t="shared" si="122"/>
        <v>#N/A</v>
      </c>
      <c r="AC786" s="3" t="e">
        <f t="shared" si="123"/>
        <v>#N/A</v>
      </c>
      <c r="AD786" s="62"/>
    </row>
    <row r="787" spans="1:30" ht="24.95" customHeight="1" x14ac:dyDescent="0.2">
      <c r="A787" s="55" t="str">
        <f t="shared" si="115"/>
        <v>||||||0</v>
      </c>
      <c r="B787" s="55" t="str">
        <f t="shared" si="116"/>
        <v>||||0</v>
      </c>
      <c r="C787" s="61" t="str">
        <f t="shared" si="117"/>
        <v>|0</v>
      </c>
      <c r="D787" s="31"/>
      <c r="E787" s="31"/>
      <c r="F787" s="75" t="str">
        <f t="shared" si="118"/>
        <v>/</v>
      </c>
      <c r="G787" s="31"/>
      <c r="H787" s="31"/>
      <c r="I787" s="75" t="str">
        <f t="shared" si="119"/>
        <v>.</v>
      </c>
      <c r="J787" s="31"/>
      <c r="K787" s="31"/>
      <c r="L787" s="31"/>
      <c r="M787" s="32"/>
      <c r="N787" s="31"/>
      <c r="O787" s="32"/>
      <c r="P787" s="18"/>
      <c r="Q787" s="31"/>
      <c r="R787" s="33"/>
      <c r="S787" s="33"/>
      <c r="T787" s="33"/>
      <c r="U787" s="72">
        <f t="shared" si="120"/>
        <v>0</v>
      </c>
      <c r="V787" s="18" t="e">
        <f>IF(X787&lt;&gt;"Liquidação Cancelada",VLOOKUP(B787,'BASE DE DADOS OPS'!$B$4:$P$9650,10,FALSE),"Liquidação Cancelada")</f>
        <v>#N/A</v>
      </c>
      <c r="W787" s="35" t="e">
        <f t="shared" si="121"/>
        <v>#N/A</v>
      </c>
      <c r="X787" s="31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 t="shared" si="122"/>
        <v>#N/A</v>
      </c>
      <c r="AC787" s="3" t="e">
        <f t="shared" si="123"/>
        <v>#N/A</v>
      </c>
      <c r="AD787" s="62"/>
    </row>
    <row r="788" spans="1:30" ht="24.95" customHeight="1" x14ac:dyDescent="0.2">
      <c r="A788" s="55" t="str">
        <f t="shared" si="115"/>
        <v>||||||0</v>
      </c>
      <c r="B788" s="55" t="str">
        <f t="shared" si="116"/>
        <v>||||0</v>
      </c>
      <c r="C788" s="61" t="str">
        <f t="shared" si="117"/>
        <v>|0</v>
      </c>
      <c r="D788" s="31"/>
      <c r="E788" s="31"/>
      <c r="F788" s="75" t="str">
        <f t="shared" si="118"/>
        <v>/</v>
      </c>
      <c r="G788" s="31"/>
      <c r="H788" s="31"/>
      <c r="I788" s="75" t="str">
        <f t="shared" si="119"/>
        <v>.</v>
      </c>
      <c r="J788" s="31"/>
      <c r="K788" s="31"/>
      <c r="L788" s="31"/>
      <c r="M788" s="32"/>
      <c r="N788" s="31"/>
      <c r="O788" s="32"/>
      <c r="P788" s="18"/>
      <c r="Q788" s="31"/>
      <c r="R788" s="33"/>
      <c r="S788" s="33"/>
      <c r="T788" s="33"/>
      <c r="U788" s="72">
        <f t="shared" si="120"/>
        <v>0</v>
      </c>
      <c r="V788" s="18" t="e">
        <f>IF(X788&lt;&gt;"Liquidação Cancelada",VLOOKUP(B788,'BASE DE DADOS OPS'!$B$4:$P$9650,10,FALSE),"Liquidação Cancelada")</f>
        <v>#N/A</v>
      </c>
      <c r="W788" s="35" t="e">
        <f t="shared" si="121"/>
        <v>#N/A</v>
      </c>
      <c r="X788" s="31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 t="shared" si="122"/>
        <v>#N/A</v>
      </c>
      <c r="AC788" s="3" t="e">
        <f t="shared" si="123"/>
        <v>#N/A</v>
      </c>
      <c r="AD788" s="62"/>
    </row>
    <row r="789" spans="1:30" ht="24.95" customHeight="1" x14ac:dyDescent="0.2">
      <c r="A789" s="55" t="str">
        <f t="shared" si="115"/>
        <v>||||||0</v>
      </c>
      <c r="B789" s="55" t="str">
        <f t="shared" si="116"/>
        <v>||||0</v>
      </c>
      <c r="C789" s="61" t="str">
        <f t="shared" si="117"/>
        <v>|0</v>
      </c>
      <c r="D789" s="31"/>
      <c r="E789" s="31"/>
      <c r="F789" s="75" t="str">
        <f t="shared" si="118"/>
        <v>/</v>
      </c>
      <c r="G789" s="31"/>
      <c r="H789" s="31"/>
      <c r="I789" s="75" t="str">
        <f t="shared" si="119"/>
        <v>.</v>
      </c>
      <c r="J789" s="31"/>
      <c r="K789" s="31"/>
      <c r="L789" s="31"/>
      <c r="M789" s="32"/>
      <c r="N789" s="31"/>
      <c r="O789" s="32"/>
      <c r="P789" s="18"/>
      <c r="Q789" s="31"/>
      <c r="R789" s="33"/>
      <c r="S789" s="33"/>
      <c r="T789" s="33"/>
      <c r="U789" s="72">
        <f t="shared" si="120"/>
        <v>0</v>
      </c>
      <c r="V789" s="18" t="e">
        <f>IF(X789&lt;&gt;"Liquidação Cancelada",VLOOKUP(B789,'BASE DE DADOS OPS'!$B$4:$P$9650,10,FALSE),"Liquidação Cancelada")</f>
        <v>#N/A</v>
      </c>
      <c r="W789" s="35" t="e">
        <f t="shared" si="121"/>
        <v>#N/A</v>
      </c>
      <c r="X789" s="31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 t="shared" si="122"/>
        <v>#N/A</v>
      </c>
      <c r="AC789" s="3" t="e">
        <f t="shared" si="123"/>
        <v>#N/A</v>
      </c>
      <c r="AD789" s="62"/>
    </row>
    <row r="790" spans="1:30" ht="24.95" customHeight="1" x14ac:dyDescent="0.2">
      <c r="A790" s="55" t="str">
        <f t="shared" si="115"/>
        <v>||||||0</v>
      </c>
      <c r="B790" s="55" t="str">
        <f t="shared" si="116"/>
        <v>||||0</v>
      </c>
      <c r="C790" s="61" t="str">
        <f t="shared" si="117"/>
        <v>|0</v>
      </c>
      <c r="D790" s="31"/>
      <c r="E790" s="31"/>
      <c r="F790" s="75" t="str">
        <f t="shared" si="118"/>
        <v>/</v>
      </c>
      <c r="G790" s="31"/>
      <c r="H790" s="31"/>
      <c r="I790" s="75" t="str">
        <f t="shared" si="119"/>
        <v>.</v>
      </c>
      <c r="J790" s="31"/>
      <c r="K790" s="31"/>
      <c r="L790" s="31"/>
      <c r="M790" s="32"/>
      <c r="N790" s="31"/>
      <c r="O790" s="32"/>
      <c r="P790" s="18"/>
      <c r="Q790" s="31"/>
      <c r="R790" s="33"/>
      <c r="S790" s="33"/>
      <c r="T790" s="33"/>
      <c r="U790" s="72">
        <f t="shared" si="120"/>
        <v>0</v>
      </c>
      <c r="V790" s="18" t="e">
        <f>IF(X790&lt;&gt;"Liquidação Cancelada",VLOOKUP(B790,'BASE DE DADOS OPS'!$B$4:$P$9650,10,FALSE),"Liquidação Cancelada")</f>
        <v>#N/A</v>
      </c>
      <c r="W790" s="35" t="e">
        <f t="shared" si="121"/>
        <v>#N/A</v>
      </c>
      <c r="X790" s="31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 t="shared" si="122"/>
        <v>#N/A</v>
      </c>
      <c r="AC790" s="3" t="e">
        <f t="shared" si="123"/>
        <v>#N/A</v>
      </c>
      <c r="AD790" s="62"/>
    </row>
    <row r="791" spans="1:30" ht="24.95" customHeight="1" x14ac:dyDescent="0.2">
      <c r="A791" s="55" t="str">
        <f t="shared" si="115"/>
        <v>||||||0</v>
      </c>
      <c r="B791" s="55" t="str">
        <f t="shared" si="116"/>
        <v>||||0</v>
      </c>
      <c r="C791" s="61" t="str">
        <f t="shared" si="117"/>
        <v>|0</v>
      </c>
      <c r="D791" s="31"/>
      <c r="E791" s="31"/>
      <c r="F791" s="75" t="str">
        <f t="shared" si="118"/>
        <v>/</v>
      </c>
      <c r="G791" s="31"/>
      <c r="H791" s="31"/>
      <c r="I791" s="75" t="str">
        <f t="shared" si="119"/>
        <v>.</v>
      </c>
      <c r="J791" s="31"/>
      <c r="K791" s="31"/>
      <c r="L791" s="31"/>
      <c r="M791" s="32"/>
      <c r="N791" s="31"/>
      <c r="O791" s="32"/>
      <c r="P791" s="18"/>
      <c r="Q791" s="31"/>
      <c r="R791" s="33"/>
      <c r="S791" s="33"/>
      <c r="T791" s="33"/>
      <c r="U791" s="72">
        <f t="shared" si="120"/>
        <v>0</v>
      </c>
      <c r="V791" s="18" t="e">
        <f>IF(X791&lt;&gt;"Liquidação Cancelada",VLOOKUP(B791,'BASE DE DADOS OPS'!$B$4:$P$9650,10,FALSE),"Liquidação Cancelada")</f>
        <v>#N/A</v>
      </c>
      <c r="W791" s="35" t="e">
        <f t="shared" si="121"/>
        <v>#N/A</v>
      </c>
      <c r="X791" s="31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 t="shared" si="122"/>
        <v>#N/A</v>
      </c>
      <c r="AC791" s="3" t="e">
        <f t="shared" si="123"/>
        <v>#N/A</v>
      </c>
      <c r="AD791" s="62"/>
    </row>
    <row r="792" spans="1:30" ht="24.95" customHeight="1" x14ac:dyDescent="0.2">
      <c r="A792" s="55" t="str">
        <f t="shared" si="115"/>
        <v>||||||0</v>
      </c>
      <c r="B792" s="55" t="str">
        <f t="shared" si="116"/>
        <v>||||0</v>
      </c>
      <c r="C792" s="61" t="str">
        <f t="shared" si="117"/>
        <v>|0</v>
      </c>
      <c r="D792" s="31"/>
      <c r="E792" s="31"/>
      <c r="F792" s="75" t="str">
        <f t="shared" si="118"/>
        <v>/</v>
      </c>
      <c r="G792" s="31"/>
      <c r="H792" s="31"/>
      <c r="I792" s="75" t="str">
        <f t="shared" si="119"/>
        <v>.</v>
      </c>
      <c r="J792" s="31"/>
      <c r="K792" s="31"/>
      <c r="L792" s="31"/>
      <c r="M792" s="32"/>
      <c r="N792" s="31"/>
      <c r="O792" s="32"/>
      <c r="P792" s="18"/>
      <c r="Q792" s="31"/>
      <c r="R792" s="33"/>
      <c r="S792" s="33"/>
      <c r="T792" s="33"/>
      <c r="U792" s="72">
        <f t="shared" si="120"/>
        <v>0</v>
      </c>
      <c r="V792" s="18" t="e">
        <f>IF(X792&lt;&gt;"Liquidação Cancelada",VLOOKUP(B792,'BASE DE DADOS OPS'!$B$4:$P$9650,10,FALSE),"Liquidação Cancelada")</f>
        <v>#N/A</v>
      </c>
      <c r="W792" s="35" t="e">
        <f t="shared" si="121"/>
        <v>#N/A</v>
      </c>
      <c r="X792" s="31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 t="shared" si="122"/>
        <v>#N/A</v>
      </c>
      <c r="AC792" s="3" t="e">
        <f t="shared" si="123"/>
        <v>#N/A</v>
      </c>
      <c r="AD792" s="62"/>
    </row>
    <row r="793" spans="1:30" ht="24.95" customHeight="1" x14ac:dyDescent="0.2">
      <c r="A793" s="55" t="str">
        <f t="shared" si="115"/>
        <v>||||||0</v>
      </c>
      <c r="B793" s="55" t="str">
        <f t="shared" si="116"/>
        <v>||||0</v>
      </c>
      <c r="C793" s="61" t="str">
        <f t="shared" si="117"/>
        <v>|0</v>
      </c>
      <c r="D793" s="31"/>
      <c r="E793" s="31"/>
      <c r="F793" s="75" t="str">
        <f t="shared" si="118"/>
        <v>/</v>
      </c>
      <c r="G793" s="31"/>
      <c r="H793" s="31"/>
      <c r="I793" s="75" t="str">
        <f t="shared" si="119"/>
        <v>.</v>
      </c>
      <c r="J793" s="31"/>
      <c r="K793" s="31"/>
      <c r="L793" s="31"/>
      <c r="M793" s="32"/>
      <c r="N793" s="31"/>
      <c r="O793" s="32"/>
      <c r="P793" s="18"/>
      <c r="Q793" s="31"/>
      <c r="R793" s="33"/>
      <c r="S793" s="33"/>
      <c r="T793" s="33"/>
      <c r="U793" s="72">
        <f t="shared" si="120"/>
        <v>0</v>
      </c>
      <c r="V793" s="18" t="e">
        <f>IF(X793&lt;&gt;"Liquidação Cancelada",VLOOKUP(B793,'BASE DE DADOS OPS'!$B$4:$P$9650,10,FALSE),"Liquidação Cancelada")</f>
        <v>#N/A</v>
      </c>
      <c r="W793" s="35" t="e">
        <f t="shared" si="121"/>
        <v>#N/A</v>
      </c>
      <c r="X793" s="31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 t="shared" si="122"/>
        <v>#N/A</v>
      </c>
      <c r="AC793" s="3" t="e">
        <f t="shared" si="123"/>
        <v>#N/A</v>
      </c>
      <c r="AD793" s="62"/>
    </row>
    <row r="794" spans="1:30" ht="24.95" customHeight="1" x14ac:dyDescent="0.2">
      <c r="A794" s="55" t="str">
        <f t="shared" si="115"/>
        <v>||||||0</v>
      </c>
      <c r="B794" s="55" t="str">
        <f t="shared" si="116"/>
        <v>||||0</v>
      </c>
      <c r="C794" s="61" t="str">
        <f t="shared" si="117"/>
        <v>|0</v>
      </c>
      <c r="D794" s="31"/>
      <c r="E794" s="31"/>
      <c r="F794" s="75" t="str">
        <f t="shared" si="118"/>
        <v>/</v>
      </c>
      <c r="G794" s="31"/>
      <c r="H794" s="31"/>
      <c r="I794" s="75" t="str">
        <f t="shared" si="119"/>
        <v>.</v>
      </c>
      <c r="J794" s="31"/>
      <c r="K794" s="31"/>
      <c r="L794" s="31"/>
      <c r="M794" s="32"/>
      <c r="N794" s="31"/>
      <c r="O794" s="32"/>
      <c r="P794" s="18"/>
      <c r="Q794" s="31"/>
      <c r="R794" s="33"/>
      <c r="S794" s="33"/>
      <c r="T794" s="33"/>
      <c r="U794" s="72">
        <f t="shared" si="120"/>
        <v>0</v>
      </c>
      <c r="V794" s="18" t="e">
        <f>IF(X794&lt;&gt;"Liquidação Cancelada",VLOOKUP(B794,'BASE DE DADOS OPS'!$B$4:$P$9650,10,FALSE),"Liquidação Cancelada")</f>
        <v>#N/A</v>
      </c>
      <c r="W794" s="35" t="e">
        <f t="shared" si="121"/>
        <v>#N/A</v>
      </c>
      <c r="X794" s="31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 t="shared" si="122"/>
        <v>#N/A</v>
      </c>
      <c r="AC794" s="3" t="e">
        <f t="shared" si="123"/>
        <v>#N/A</v>
      </c>
      <c r="AD794" s="62"/>
    </row>
    <row r="795" spans="1:30" ht="24.95" customHeight="1" x14ac:dyDescent="0.2">
      <c r="A795" s="55" t="str">
        <f t="shared" si="115"/>
        <v>||||||0</v>
      </c>
      <c r="B795" s="55" t="str">
        <f t="shared" si="116"/>
        <v>||||0</v>
      </c>
      <c r="C795" s="61" t="str">
        <f t="shared" si="117"/>
        <v>|0</v>
      </c>
      <c r="D795" s="31"/>
      <c r="E795" s="31"/>
      <c r="F795" s="75" t="str">
        <f t="shared" si="118"/>
        <v>/</v>
      </c>
      <c r="G795" s="31"/>
      <c r="H795" s="31"/>
      <c r="I795" s="75" t="str">
        <f t="shared" si="119"/>
        <v>.</v>
      </c>
      <c r="J795" s="31"/>
      <c r="K795" s="31"/>
      <c r="L795" s="31"/>
      <c r="M795" s="32"/>
      <c r="N795" s="31"/>
      <c r="O795" s="32"/>
      <c r="P795" s="18"/>
      <c r="Q795" s="31"/>
      <c r="R795" s="33"/>
      <c r="S795" s="33"/>
      <c r="T795" s="33"/>
      <c r="U795" s="72">
        <f t="shared" si="120"/>
        <v>0</v>
      </c>
      <c r="V795" s="18" t="e">
        <f>IF(X795&lt;&gt;"Liquidação Cancelada",VLOOKUP(B795,'BASE DE DADOS OPS'!$B$4:$P$9650,10,FALSE),"Liquidação Cancelada")</f>
        <v>#N/A</v>
      </c>
      <c r="W795" s="35" t="e">
        <f t="shared" si="121"/>
        <v>#N/A</v>
      </c>
      <c r="X795" s="31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 t="shared" si="122"/>
        <v>#N/A</v>
      </c>
      <c r="AC795" s="3" t="e">
        <f t="shared" si="123"/>
        <v>#N/A</v>
      </c>
      <c r="AD795" s="62"/>
    </row>
    <row r="796" spans="1:30" ht="24.95" customHeight="1" x14ac:dyDescent="0.2">
      <c r="A796" s="55" t="str">
        <f t="shared" si="115"/>
        <v>||||||0</v>
      </c>
      <c r="B796" s="55" t="str">
        <f t="shared" si="116"/>
        <v>||||0</v>
      </c>
      <c r="C796" s="61" t="str">
        <f t="shared" si="117"/>
        <v>|0</v>
      </c>
      <c r="D796" s="31"/>
      <c r="E796" s="31"/>
      <c r="F796" s="75" t="str">
        <f t="shared" si="118"/>
        <v>/</v>
      </c>
      <c r="G796" s="31"/>
      <c r="H796" s="31"/>
      <c r="I796" s="75" t="str">
        <f t="shared" si="119"/>
        <v>.</v>
      </c>
      <c r="J796" s="31"/>
      <c r="K796" s="31"/>
      <c r="L796" s="31"/>
      <c r="M796" s="32"/>
      <c r="N796" s="31"/>
      <c r="O796" s="32"/>
      <c r="P796" s="18"/>
      <c r="Q796" s="31"/>
      <c r="R796" s="33"/>
      <c r="S796" s="33"/>
      <c r="T796" s="33"/>
      <c r="U796" s="72">
        <f t="shared" si="120"/>
        <v>0</v>
      </c>
      <c r="V796" s="18" t="e">
        <f>IF(X796&lt;&gt;"Liquidação Cancelada",VLOOKUP(B796,'BASE DE DADOS OPS'!$B$4:$P$9650,10,FALSE),"Liquidação Cancelada")</f>
        <v>#N/A</v>
      </c>
      <c r="W796" s="35" t="e">
        <f t="shared" si="121"/>
        <v>#N/A</v>
      </c>
      <c r="X796" s="31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 t="shared" si="122"/>
        <v>#N/A</v>
      </c>
      <c r="AC796" s="3" t="e">
        <f t="shared" si="123"/>
        <v>#N/A</v>
      </c>
      <c r="AD796" s="62"/>
    </row>
    <row r="797" spans="1:30" ht="24.95" customHeight="1" x14ac:dyDescent="0.2">
      <c r="A797" s="55" t="str">
        <f t="shared" si="115"/>
        <v>||||||0</v>
      </c>
      <c r="B797" s="55" t="str">
        <f t="shared" si="116"/>
        <v>||||0</v>
      </c>
      <c r="C797" s="61" t="str">
        <f t="shared" si="117"/>
        <v>|0</v>
      </c>
      <c r="D797" s="31"/>
      <c r="E797" s="31"/>
      <c r="F797" s="75" t="str">
        <f t="shared" si="118"/>
        <v>/</v>
      </c>
      <c r="G797" s="31"/>
      <c r="H797" s="31"/>
      <c r="I797" s="75" t="str">
        <f t="shared" si="119"/>
        <v>.</v>
      </c>
      <c r="J797" s="31"/>
      <c r="K797" s="31"/>
      <c r="L797" s="31"/>
      <c r="M797" s="32"/>
      <c r="N797" s="31"/>
      <c r="O797" s="32"/>
      <c r="P797" s="18"/>
      <c r="Q797" s="31"/>
      <c r="R797" s="33"/>
      <c r="S797" s="33"/>
      <c r="T797" s="33"/>
      <c r="U797" s="72">
        <f t="shared" si="120"/>
        <v>0</v>
      </c>
      <c r="V797" s="18" t="e">
        <f>IF(X797&lt;&gt;"Liquidação Cancelada",VLOOKUP(B797,'BASE DE DADOS OPS'!$B$4:$P$9650,10,FALSE),"Liquidação Cancelada")</f>
        <v>#N/A</v>
      </c>
      <c r="W797" s="35" t="e">
        <f t="shared" si="121"/>
        <v>#N/A</v>
      </c>
      <c r="X797" s="31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 t="shared" si="122"/>
        <v>#N/A</v>
      </c>
      <c r="AC797" s="3" t="e">
        <f t="shared" si="123"/>
        <v>#N/A</v>
      </c>
      <c r="AD797" s="62"/>
    </row>
    <row r="798" spans="1:30" ht="24.95" customHeight="1" x14ac:dyDescent="0.2">
      <c r="A798" s="55" t="str">
        <f t="shared" si="115"/>
        <v>||||||0</v>
      </c>
      <c r="B798" s="55" t="str">
        <f t="shared" si="116"/>
        <v>||||0</v>
      </c>
      <c r="C798" s="61" t="str">
        <f t="shared" si="117"/>
        <v>|0</v>
      </c>
      <c r="D798" s="31"/>
      <c r="E798" s="31"/>
      <c r="F798" s="75" t="str">
        <f t="shared" si="118"/>
        <v>/</v>
      </c>
      <c r="G798" s="31"/>
      <c r="H798" s="31"/>
      <c r="I798" s="75" t="str">
        <f t="shared" si="119"/>
        <v>.</v>
      </c>
      <c r="J798" s="31"/>
      <c r="K798" s="31"/>
      <c r="L798" s="31"/>
      <c r="M798" s="32"/>
      <c r="N798" s="31"/>
      <c r="O798" s="32"/>
      <c r="P798" s="18"/>
      <c r="Q798" s="31"/>
      <c r="R798" s="33"/>
      <c r="S798" s="33"/>
      <c r="T798" s="33"/>
      <c r="U798" s="72">
        <f t="shared" si="120"/>
        <v>0</v>
      </c>
      <c r="V798" s="18" t="e">
        <f>IF(X798&lt;&gt;"Liquidação Cancelada",VLOOKUP(B798,'BASE DE DADOS OPS'!$B$4:$P$9650,10,FALSE),"Liquidação Cancelada")</f>
        <v>#N/A</v>
      </c>
      <c r="W798" s="35" t="e">
        <f t="shared" si="121"/>
        <v>#N/A</v>
      </c>
      <c r="X798" s="31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 t="shared" si="122"/>
        <v>#N/A</v>
      </c>
      <c r="AC798" s="3" t="e">
        <f t="shared" si="123"/>
        <v>#N/A</v>
      </c>
      <c r="AD798" s="62"/>
    </row>
    <row r="799" spans="1:30" ht="24.95" customHeight="1" x14ac:dyDescent="0.2">
      <c r="A799" s="55" t="str">
        <f t="shared" si="115"/>
        <v>||||||0</v>
      </c>
      <c r="B799" s="55" t="str">
        <f t="shared" si="116"/>
        <v>||||0</v>
      </c>
      <c r="C799" s="61" t="str">
        <f t="shared" si="117"/>
        <v>|0</v>
      </c>
      <c r="D799" s="31"/>
      <c r="E799" s="31"/>
      <c r="F799" s="75" t="str">
        <f t="shared" si="118"/>
        <v>/</v>
      </c>
      <c r="G799" s="31"/>
      <c r="H799" s="31"/>
      <c r="I799" s="75" t="str">
        <f t="shared" si="119"/>
        <v>.</v>
      </c>
      <c r="J799" s="31"/>
      <c r="K799" s="31"/>
      <c r="L799" s="31"/>
      <c r="M799" s="32"/>
      <c r="N799" s="31"/>
      <c r="O799" s="32"/>
      <c r="P799" s="18"/>
      <c r="Q799" s="31"/>
      <c r="R799" s="33"/>
      <c r="S799" s="33"/>
      <c r="T799" s="33"/>
      <c r="U799" s="72">
        <f t="shared" si="120"/>
        <v>0</v>
      </c>
      <c r="V799" s="18" t="e">
        <f>IF(X799&lt;&gt;"Liquidação Cancelada",VLOOKUP(B799,'BASE DE DADOS OPS'!$B$4:$P$9650,10,FALSE),"Liquidação Cancelada")</f>
        <v>#N/A</v>
      </c>
      <c r="W799" s="35" t="e">
        <f t="shared" si="121"/>
        <v>#N/A</v>
      </c>
      <c r="X799" s="31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 t="shared" si="122"/>
        <v>#N/A</v>
      </c>
      <c r="AC799" s="3" t="e">
        <f t="shared" si="123"/>
        <v>#N/A</v>
      </c>
      <c r="AD799" s="62"/>
    </row>
    <row r="800" spans="1:30" ht="24.95" customHeight="1" x14ac:dyDescent="0.2">
      <c r="A800" s="55" t="str">
        <f t="shared" si="115"/>
        <v>||||||0</v>
      </c>
      <c r="B800" s="55" t="str">
        <f t="shared" si="116"/>
        <v>||||0</v>
      </c>
      <c r="C800" s="61" t="str">
        <f t="shared" si="117"/>
        <v>|0</v>
      </c>
      <c r="D800" s="31"/>
      <c r="E800" s="31"/>
      <c r="F800" s="75" t="str">
        <f t="shared" si="118"/>
        <v>/</v>
      </c>
      <c r="G800" s="31"/>
      <c r="H800" s="31"/>
      <c r="I800" s="75" t="str">
        <f t="shared" si="119"/>
        <v>.</v>
      </c>
      <c r="J800" s="31"/>
      <c r="K800" s="31"/>
      <c r="L800" s="31"/>
      <c r="M800" s="32"/>
      <c r="N800" s="31"/>
      <c r="O800" s="32"/>
      <c r="P800" s="18"/>
      <c r="Q800" s="31"/>
      <c r="R800" s="33"/>
      <c r="S800" s="33"/>
      <c r="T800" s="33"/>
      <c r="U800" s="72">
        <f t="shared" si="120"/>
        <v>0</v>
      </c>
      <c r="V800" s="18" t="e">
        <f>IF(X800&lt;&gt;"Liquidação Cancelada",VLOOKUP(B800,'BASE DE DADOS OPS'!$B$4:$P$9650,10,FALSE),"Liquidação Cancelada")</f>
        <v>#N/A</v>
      </c>
      <c r="W800" s="35" t="e">
        <f t="shared" si="121"/>
        <v>#N/A</v>
      </c>
      <c r="X800" s="31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 t="shared" si="122"/>
        <v>#N/A</v>
      </c>
      <c r="AC800" s="3" t="e">
        <f t="shared" si="123"/>
        <v>#N/A</v>
      </c>
      <c r="AD800" s="62"/>
    </row>
    <row r="801" spans="1:30" ht="24.95" customHeight="1" x14ac:dyDescent="0.2">
      <c r="A801" s="55" t="str">
        <f t="shared" si="115"/>
        <v>||||||0</v>
      </c>
      <c r="B801" s="55" t="str">
        <f t="shared" si="116"/>
        <v>||||0</v>
      </c>
      <c r="C801" s="61" t="str">
        <f t="shared" si="117"/>
        <v>|0</v>
      </c>
      <c r="D801" s="31"/>
      <c r="E801" s="31"/>
      <c r="F801" s="75" t="str">
        <f t="shared" si="118"/>
        <v>/</v>
      </c>
      <c r="G801" s="31"/>
      <c r="H801" s="31"/>
      <c r="I801" s="75" t="str">
        <f t="shared" si="119"/>
        <v>.</v>
      </c>
      <c r="J801" s="31"/>
      <c r="K801" s="31"/>
      <c r="L801" s="31"/>
      <c r="M801" s="32"/>
      <c r="N801" s="31"/>
      <c r="O801" s="32"/>
      <c r="P801" s="18"/>
      <c r="Q801" s="31"/>
      <c r="R801" s="33"/>
      <c r="S801" s="33"/>
      <c r="T801" s="33"/>
      <c r="U801" s="72">
        <f t="shared" si="120"/>
        <v>0</v>
      </c>
      <c r="V801" s="18" t="e">
        <f>IF(X801&lt;&gt;"Liquidação Cancelada",VLOOKUP(B801,'BASE DE DADOS OPS'!$B$4:$P$9650,10,FALSE),"Liquidação Cancelada")</f>
        <v>#N/A</v>
      </c>
      <c r="W801" s="35" t="e">
        <f t="shared" si="121"/>
        <v>#N/A</v>
      </c>
      <c r="X801" s="31">
        <f>VLOOKUP(A801,'BASE DE DADOS OPS'!$A$4:$P$9650,12,FALSE)</f>
        <v>0</v>
      </c>
      <c r="Y801" s="4" t="e">
        <f>IF(X801&lt;&gt;"Liquidação Cancelada",VLOOKUP(B801,'BASE DE DADOS OPS'!$B$5:$P$9635,12,FALSE),"Liquidação Cancelada")</f>
        <v>#N/A</v>
      </c>
      <c r="Z801" s="4" t="e">
        <f>IF(X801&lt;&gt;"Liquidação Cancelada",VLOOKUP(B801,'BASE DE DADOS OPS'!$B$5:$P$9635,14,FALSE),"Liquidação Cancelada")</f>
        <v>#N/A</v>
      </c>
      <c r="AA801" s="4" t="e">
        <f>IF(X801&lt;&gt;"Liquidação Cancelada",VLOOKUP(B801,'BASE DE DADOS OPS'!$B$5:$P$9635,13,FALSE),"Liquidação Cancelada")</f>
        <v>#N/A</v>
      </c>
      <c r="AB801" s="4" t="e">
        <f t="shared" si="122"/>
        <v>#N/A</v>
      </c>
      <c r="AC801" s="3" t="e">
        <f t="shared" si="123"/>
        <v>#N/A</v>
      </c>
      <c r="AD801" s="62"/>
    </row>
    <row r="802" spans="1:30" ht="24.95" customHeight="1" x14ac:dyDescent="0.2">
      <c r="A802" s="55" t="str">
        <f t="shared" si="115"/>
        <v>||||||0</v>
      </c>
      <c r="B802" s="55" t="str">
        <f t="shared" si="116"/>
        <v>||||0</v>
      </c>
      <c r="C802" s="61" t="str">
        <f t="shared" si="117"/>
        <v>|0</v>
      </c>
      <c r="D802" s="31"/>
      <c r="E802" s="31"/>
      <c r="F802" s="75" t="str">
        <f t="shared" si="118"/>
        <v>/</v>
      </c>
      <c r="G802" s="31"/>
      <c r="H802" s="31"/>
      <c r="I802" s="75" t="str">
        <f t="shared" si="119"/>
        <v>.</v>
      </c>
      <c r="J802" s="31"/>
      <c r="K802" s="31"/>
      <c r="L802" s="31"/>
      <c r="M802" s="32"/>
      <c r="N802" s="31"/>
      <c r="O802" s="32"/>
      <c r="P802" s="18"/>
      <c r="Q802" s="31"/>
      <c r="R802" s="33"/>
      <c r="S802" s="33"/>
      <c r="T802" s="33"/>
      <c r="U802" s="72">
        <f t="shared" si="120"/>
        <v>0</v>
      </c>
      <c r="V802" s="18" t="e">
        <f>IF(X802&lt;&gt;"Liquidação Cancelada",VLOOKUP(B802,'BASE DE DADOS OPS'!$B$4:$P$9650,10,FALSE),"Liquidação Cancelada")</f>
        <v>#N/A</v>
      </c>
      <c r="W802" s="35" t="e">
        <f t="shared" si="121"/>
        <v>#N/A</v>
      </c>
      <c r="X802" s="31">
        <f>VLOOKUP(A802,'BASE DE DADOS OPS'!$A$4:$P$9650,12,FALSE)</f>
        <v>0</v>
      </c>
      <c r="Y802" s="4" t="e">
        <f>IF(X802&lt;&gt;"Liquidação Cancelada",VLOOKUP(B802,'BASE DE DADOS OPS'!$B$5:$P$9635,12,FALSE),"Liquidação Cancelada")</f>
        <v>#N/A</v>
      </c>
      <c r="Z802" s="4" t="e">
        <f>IF(X802&lt;&gt;"Liquidação Cancelada",VLOOKUP(B802,'BASE DE DADOS OPS'!$B$5:$P$9635,14,FALSE),"Liquidação Cancelada")</f>
        <v>#N/A</v>
      </c>
      <c r="AA802" s="4" t="e">
        <f>IF(X802&lt;&gt;"Liquidação Cancelada",VLOOKUP(B802,'BASE DE DADOS OPS'!$B$5:$P$9635,13,FALSE),"Liquidação Cancelada")</f>
        <v>#N/A</v>
      </c>
      <c r="AB802" s="4" t="e">
        <f t="shared" si="122"/>
        <v>#N/A</v>
      </c>
      <c r="AC802" s="3" t="e">
        <f t="shared" si="123"/>
        <v>#N/A</v>
      </c>
      <c r="AD802" s="62"/>
    </row>
    <row r="803" spans="1:30" ht="24.95" customHeight="1" x14ac:dyDescent="0.2">
      <c r="A803" s="55" t="str">
        <f t="shared" si="115"/>
        <v>||||||0</v>
      </c>
      <c r="B803" s="55" t="str">
        <f t="shared" si="116"/>
        <v>||||0</v>
      </c>
      <c r="C803" s="61" t="str">
        <f t="shared" si="117"/>
        <v>|0</v>
      </c>
      <c r="D803" s="31"/>
      <c r="E803" s="31"/>
      <c r="F803" s="75" t="str">
        <f t="shared" si="118"/>
        <v>/</v>
      </c>
      <c r="G803" s="31"/>
      <c r="H803" s="31"/>
      <c r="I803" s="75" t="str">
        <f t="shared" si="119"/>
        <v>.</v>
      </c>
      <c r="J803" s="31"/>
      <c r="K803" s="31"/>
      <c r="L803" s="31"/>
      <c r="M803" s="32"/>
      <c r="N803" s="31"/>
      <c r="O803" s="32"/>
      <c r="P803" s="18"/>
      <c r="Q803" s="31"/>
      <c r="R803" s="33"/>
      <c r="S803" s="33"/>
      <c r="T803" s="33"/>
      <c r="U803" s="72">
        <f t="shared" si="120"/>
        <v>0</v>
      </c>
      <c r="V803" s="18" t="e">
        <f>IF(X803&lt;&gt;"Liquidação Cancelada",VLOOKUP(B803,'BASE DE DADOS OPS'!$B$4:$P$9650,10,FALSE),"Liquidação Cancelada")</f>
        <v>#N/A</v>
      </c>
      <c r="W803" s="35" t="e">
        <f t="shared" si="121"/>
        <v>#N/A</v>
      </c>
      <c r="X803" s="31">
        <f>VLOOKUP(A803,'BASE DE DADOS OPS'!$A$4:$P$9650,12,FALSE)</f>
        <v>0</v>
      </c>
      <c r="Y803" s="4" t="e">
        <f>IF(X803&lt;&gt;"Liquidação Cancelada",VLOOKUP(B803,'BASE DE DADOS OPS'!$B$5:$P$9635,12,FALSE),"Liquidação Cancelada")</f>
        <v>#N/A</v>
      </c>
      <c r="Z803" s="4" t="e">
        <f>IF(X803&lt;&gt;"Liquidação Cancelada",VLOOKUP(B803,'BASE DE DADOS OPS'!$B$5:$P$9635,14,FALSE),"Liquidação Cancelada")</f>
        <v>#N/A</v>
      </c>
      <c r="AA803" s="4" t="e">
        <f>IF(X803&lt;&gt;"Liquidação Cancelada",VLOOKUP(B803,'BASE DE DADOS OPS'!$B$5:$P$9635,13,FALSE),"Liquidação Cancelada")</f>
        <v>#N/A</v>
      </c>
      <c r="AB803" s="4" t="e">
        <f t="shared" si="122"/>
        <v>#N/A</v>
      </c>
      <c r="AC803" s="3" t="e">
        <f t="shared" si="123"/>
        <v>#N/A</v>
      </c>
      <c r="AD803" s="62"/>
    </row>
    <row r="804" spans="1:30" ht="24.95" customHeight="1" x14ac:dyDescent="0.2">
      <c r="A804" s="55" t="str">
        <f t="shared" si="115"/>
        <v>||||||0</v>
      </c>
      <c r="B804" s="55" t="str">
        <f t="shared" si="116"/>
        <v>||||0</v>
      </c>
      <c r="C804" s="61" t="str">
        <f t="shared" si="117"/>
        <v>|0</v>
      </c>
      <c r="D804" s="31"/>
      <c r="E804" s="31"/>
      <c r="F804" s="75" t="str">
        <f t="shared" si="118"/>
        <v>/</v>
      </c>
      <c r="G804" s="31"/>
      <c r="H804" s="31"/>
      <c r="I804" s="75" t="str">
        <f t="shared" si="119"/>
        <v>.</v>
      </c>
      <c r="J804" s="31"/>
      <c r="K804" s="31"/>
      <c r="L804" s="31"/>
      <c r="M804" s="32"/>
      <c r="N804" s="31"/>
      <c r="O804" s="32"/>
      <c r="P804" s="18"/>
      <c r="Q804" s="31"/>
      <c r="R804" s="33"/>
      <c r="S804" s="33"/>
      <c r="T804" s="33"/>
      <c r="U804" s="72">
        <f t="shared" si="120"/>
        <v>0</v>
      </c>
      <c r="V804" s="18" t="e">
        <f>IF(X804&lt;&gt;"Liquidação Cancelada",VLOOKUP(B804,'BASE DE DADOS OPS'!$B$4:$P$9650,10,FALSE),"Liquidação Cancelada")</f>
        <v>#N/A</v>
      </c>
      <c r="W804" s="35" t="e">
        <f t="shared" si="121"/>
        <v>#N/A</v>
      </c>
      <c r="X804" s="31">
        <f>VLOOKUP(A804,'BASE DE DADOS OPS'!$A$4:$P$9650,12,FALSE)</f>
        <v>0</v>
      </c>
      <c r="Y804" s="4" t="e">
        <f>IF(X804&lt;&gt;"Liquidação Cancelada",VLOOKUP(B804,'BASE DE DADOS OPS'!$B$5:$P$9635,12,FALSE),"Liquidação Cancelada")</f>
        <v>#N/A</v>
      </c>
      <c r="Z804" s="4" t="e">
        <f>IF(X804&lt;&gt;"Liquidação Cancelada",VLOOKUP(B804,'BASE DE DADOS OPS'!$B$5:$P$9635,14,FALSE),"Liquidação Cancelada")</f>
        <v>#N/A</v>
      </c>
      <c r="AA804" s="4" t="e">
        <f>IF(X804&lt;&gt;"Liquidação Cancelada",VLOOKUP(B804,'BASE DE DADOS OPS'!$B$5:$P$9635,13,FALSE),"Liquidação Cancelada")</f>
        <v>#N/A</v>
      </c>
      <c r="AB804" s="4" t="e">
        <f t="shared" si="122"/>
        <v>#N/A</v>
      </c>
      <c r="AC804" s="3" t="e">
        <f t="shared" si="123"/>
        <v>#N/A</v>
      </c>
      <c r="AD804" s="62"/>
    </row>
    <row r="805" spans="1:30" ht="24.95" customHeight="1" x14ac:dyDescent="0.2">
      <c r="A805" s="55" t="str">
        <f t="shared" si="115"/>
        <v>||||||0</v>
      </c>
      <c r="B805" s="55" t="str">
        <f t="shared" si="116"/>
        <v>||||0</v>
      </c>
      <c r="C805" s="61" t="str">
        <f t="shared" si="117"/>
        <v>|0</v>
      </c>
      <c r="D805" s="31"/>
      <c r="E805" s="31"/>
      <c r="F805" s="75" t="str">
        <f t="shared" si="118"/>
        <v>/</v>
      </c>
      <c r="G805" s="31"/>
      <c r="H805" s="31"/>
      <c r="I805" s="75" t="str">
        <f t="shared" si="119"/>
        <v>.</v>
      </c>
      <c r="J805" s="31"/>
      <c r="K805" s="31"/>
      <c r="L805" s="31"/>
      <c r="M805" s="32"/>
      <c r="N805" s="31"/>
      <c r="O805" s="32"/>
      <c r="P805" s="18"/>
      <c r="Q805" s="31"/>
      <c r="R805" s="33"/>
      <c r="S805" s="33"/>
      <c r="T805" s="33"/>
      <c r="U805" s="72">
        <f t="shared" si="120"/>
        <v>0</v>
      </c>
      <c r="V805" s="18" t="e">
        <f>IF(X805&lt;&gt;"Liquidação Cancelada",VLOOKUP(B805,'BASE DE DADOS OPS'!$B$4:$P$9650,10,FALSE),"Liquidação Cancelada")</f>
        <v>#N/A</v>
      </c>
      <c r="W805" s="35" t="e">
        <f t="shared" si="121"/>
        <v>#N/A</v>
      </c>
      <c r="X805" s="31">
        <f>VLOOKUP(A805,'BASE DE DADOS OPS'!$A$4:$P$9650,12,FALSE)</f>
        <v>0</v>
      </c>
      <c r="Y805" s="4" t="e">
        <f>IF(X805&lt;&gt;"Liquidação Cancelada",VLOOKUP(B805,'BASE DE DADOS OPS'!$B$5:$P$9635,12,FALSE),"Liquidação Cancelada")</f>
        <v>#N/A</v>
      </c>
      <c r="Z805" s="4" t="e">
        <f>IF(X805&lt;&gt;"Liquidação Cancelada",VLOOKUP(B805,'BASE DE DADOS OPS'!$B$5:$P$9635,14,FALSE),"Liquidação Cancelada")</f>
        <v>#N/A</v>
      </c>
      <c r="AA805" s="4" t="e">
        <f>IF(X805&lt;&gt;"Liquidação Cancelada",VLOOKUP(B805,'BASE DE DADOS OPS'!$B$5:$P$9635,13,FALSE),"Liquidação Cancelada")</f>
        <v>#N/A</v>
      </c>
      <c r="AB805" s="4" t="e">
        <f t="shared" si="122"/>
        <v>#N/A</v>
      </c>
      <c r="AC805" s="3" t="e">
        <f t="shared" si="123"/>
        <v>#N/A</v>
      </c>
      <c r="AD805" s="62"/>
    </row>
    <row r="806" spans="1:30" ht="24.95" customHeight="1" x14ac:dyDescent="0.2">
      <c r="A806" s="55" t="str">
        <f t="shared" si="115"/>
        <v>||||||0</v>
      </c>
      <c r="B806" s="55" t="str">
        <f t="shared" si="116"/>
        <v>||||0</v>
      </c>
      <c r="C806" s="61" t="str">
        <f t="shared" si="117"/>
        <v>|0</v>
      </c>
      <c r="D806" s="31"/>
      <c r="E806" s="31"/>
      <c r="F806" s="75" t="str">
        <f t="shared" si="118"/>
        <v>/</v>
      </c>
      <c r="G806" s="31"/>
      <c r="H806" s="31"/>
      <c r="I806" s="75" t="str">
        <f t="shared" si="119"/>
        <v>.</v>
      </c>
      <c r="J806" s="31"/>
      <c r="K806" s="31"/>
      <c r="L806" s="31"/>
      <c r="M806" s="32"/>
      <c r="N806" s="31"/>
      <c r="O806" s="32"/>
      <c r="P806" s="18"/>
      <c r="Q806" s="31"/>
      <c r="R806" s="33"/>
      <c r="S806" s="33"/>
      <c r="T806" s="33"/>
      <c r="U806" s="72">
        <f t="shared" si="120"/>
        <v>0</v>
      </c>
      <c r="V806" s="18" t="e">
        <f>IF(X806&lt;&gt;"Liquidação Cancelada",VLOOKUP(B806,'BASE DE DADOS OPS'!$B$4:$P$9650,10,FALSE),"Liquidação Cancelada")</f>
        <v>#N/A</v>
      </c>
      <c r="W806" s="35" t="e">
        <f t="shared" si="121"/>
        <v>#N/A</v>
      </c>
      <c r="X806" s="31">
        <f>VLOOKUP(A806,'BASE DE DADOS OPS'!$A$4:$P$9650,12,FALSE)</f>
        <v>0</v>
      </c>
      <c r="Y806" s="4" t="e">
        <f>IF(X806&lt;&gt;"Liquidação Cancelada",VLOOKUP(B806,'BASE DE DADOS OPS'!$B$5:$P$9635,12,FALSE),"Liquidação Cancelada")</f>
        <v>#N/A</v>
      </c>
      <c r="Z806" s="4" t="e">
        <f>IF(X806&lt;&gt;"Liquidação Cancelada",VLOOKUP(B806,'BASE DE DADOS OPS'!$B$5:$P$9635,14,FALSE),"Liquidação Cancelada")</f>
        <v>#N/A</v>
      </c>
      <c r="AA806" s="4" t="e">
        <f>IF(X806&lt;&gt;"Liquidação Cancelada",VLOOKUP(B806,'BASE DE DADOS OPS'!$B$5:$P$9635,13,FALSE),"Liquidação Cancelada")</f>
        <v>#N/A</v>
      </c>
      <c r="AB806" s="4" t="e">
        <f t="shared" si="122"/>
        <v>#N/A</v>
      </c>
      <c r="AC806" s="3" t="e">
        <f t="shared" si="123"/>
        <v>#N/A</v>
      </c>
      <c r="AD806" s="62"/>
    </row>
    <row r="807" spans="1:30" ht="24.95" customHeight="1" x14ac:dyDescent="0.2">
      <c r="A807" s="55" t="str">
        <f t="shared" si="115"/>
        <v>||||||0</v>
      </c>
      <c r="B807" s="55" t="str">
        <f t="shared" si="116"/>
        <v>||||0</v>
      </c>
      <c r="C807" s="61" t="str">
        <f t="shared" si="117"/>
        <v>|0</v>
      </c>
      <c r="D807" s="31"/>
      <c r="E807" s="31"/>
      <c r="F807" s="75" t="str">
        <f t="shared" si="118"/>
        <v>/</v>
      </c>
      <c r="G807" s="31"/>
      <c r="H807" s="31"/>
      <c r="I807" s="75" t="str">
        <f t="shared" si="119"/>
        <v>.</v>
      </c>
      <c r="J807" s="31"/>
      <c r="K807" s="31"/>
      <c r="L807" s="31"/>
      <c r="M807" s="32"/>
      <c r="N807" s="31"/>
      <c r="O807" s="32"/>
      <c r="P807" s="18"/>
      <c r="Q807" s="31"/>
      <c r="R807" s="33"/>
      <c r="S807" s="33"/>
      <c r="T807" s="33"/>
      <c r="U807" s="72">
        <f t="shared" si="120"/>
        <v>0</v>
      </c>
      <c r="V807" s="18" t="e">
        <f>IF(X807&lt;&gt;"Liquidação Cancelada",VLOOKUP(B807,'BASE DE DADOS OPS'!$B$4:$P$9650,10,FALSE),"Liquidação Cancelada")</f>
        <v>#N/A</v>
      </c>
      <c r="W807" s="35" t="e">
        <f t="shared" si="121"/>
        <v>#N/A</v>
      </c>
      <c r="X807" s="31">
        <f>VLOOKUP(A807,'BASE DE DADOS OPS'!$A$4:$P$9650,12,FALSE)</f>
        <v>0</v>
      </c>
      <c r="Y807" s="4" t="e">
        <f>IF(X807&lt;&gt;"Liquidação Cancelada",VLOOKUP(B807,'BASE DE DADOS OPS'!$B$5:$P$9635,12,FALSE),"Liquidação Cancelada")</f>
        <v>#N/A</v>
      </c>
      <c r="Z807" s="4" t="e">
        <f>IF(X807&lt;&gt;"Liquidação Cancelada",VLOOKUP(B807,'BASE DE DADOS OPS'!$B$5:$P$9635,14,FALSE),"Liquidação Cancelada")</f>
        <v>#N/A</v>
      </c>
      <c r="AA807" s="4" t="e">
        <f>IF(X807&lt;&gt;"Liquidação Cancelada",VLOOKUP(B807,'BASE DE DADOS OPS'!$B$5:$P$9635,13,FALSE),"Liquidação Cancelada")</f>
        <v>#N/A</v>
      </c>
      <c r="AB807" s="4" t="e">
        <f t="shared" si="122"/>
        <v>#N/A</v>
      </c>
      <c r="AC807" s="3" t="e">
        <f t="shared" si="123"/>
        <v>#N/A</v>
      </c>
      <c r="AD807" s="62"/>
    </row>
    <row r="808" spans="1:30" ht="24.95" customHeight="1" x14ac:dyDescent="0.2">
      <c r="A808" s="55" t="str">
        <f t="shared" si="115"/>
        <v>||||||0</v>
      </c>
      <c r="B808" s="55" t="str">
        <f t="shared" si="116"/>
        <v>||||0</v>
      </c>
      <c r="C808" s="61" t="str">
        <f t="shared" si="117"/>
        <v>|0</v>
      </c>
      <c r="D808" s="31"/>
      <c r="E808" s="31"/>
      <c r="F808" s="75" t="str">
        <f t="shared" si="118"/>
        <v>/</v>
      </c>
      <c r="G808" s="31"/>
      <c r="H808" s="31"/>
      <c r="I808" s="75" t="str">
        <f t="shared" si="119"/>
        <v>.</v>
      </c>
      <c r="J808" s="31"/>
      <c r="K808" s="31"/>
      <c r="L808" s="31"/>
      <c r="M808" s="32"/>
      <c r="N808" s="31"/>
      <c r="O808" s="32"/>
      <c r="P808" s="18"/>
      <c r="Q808" s="31"/>
      <c r="R808" s="33"/>
      <c r="S808" s="33"/>
      <c r="T808" s="33"/>
      <c r="U808" s="72">
        <f t="shared" si="120"/>
        <v>0</v>
      </c>
      <c r="V808" s="18" t="e">
        <f>IF(X808&lt;&gt;"Liquidação Cancelada",VLOOKUP(B808,'BASE DE DADOS OPS'!$B$4:$P$9650,10,FALSE),"Liquidação Cancelada")</f>
        <v>#N/A</v>
      </c>
      <c r="W808" s="35" t="e">
        <f t="shared" si="121"/>
        <v>#N/A</v>
      </c>
      <c r="X808" s="31">
        <f>VLOOKUP(A808,'BASE DE DADOS OPS'!$A$4:$P$9650,12,FALSE)</f>
        <v>0</v>
      </c>
      <c r="Y808" s="4" t="e">
        <f>IF(X808&lt;&gt;"Liquidação Cancelada",VLOOKUP(B808,'BASE DE DADOS OPS'!$B$5:$P$9635,12,FALSE),"Liquidação Cancelada")</f>
        <v>#N/A</v>
      </c>
      <c r="Z808" s="4" t="e">
        <f>IF(X808&lt;&gt;"Liquidação Cancelada",VLOOKUP(B808,'BASE DE DADOS OPS'!$B$5:$P$9635,14,FALSE),"Liquidação Cancelada")</f>
        <v>#N/A</v>
      </c>
      <c r="AA808" s="4" t="e">
        <f>IF(X808&lt;&gt;"Liquidação Cancelada",VLOOKUP(B808,'BASE DE DADOS OPS'!$B$5:$P$9635,13,FALSE),"Liquidação Cancelada")</f>
        <v>#N/A</v>
      </c>
      <c r="AB808" s="4" t="e">
        <f t="shared" si="122"/>
        <v>#N/A</v>
      </c>
      <c r="AC808" s="3" t="e">
        <f t="shared" si="123"/>
        <v>#N/A</v>
      </c>
      <c r="AD808" s="62"/>
    </row>
    <row r="809" spans="1:30" ht="24.95" customHeight="1" x14ac:dyDescent="0.2">
      <c r="A809" s="55" t="str">
        <f t="shared" si="115"/>
        <v>||||||0</v>
      </c>
      <c r="B809" s="55" t="str">
        <f t="shared" si="116"/>
        <v>||||0</v>
      </c>
      <c r="C809" s="61" t="str">
        <f t="shared" si="117"/>
        <v>|0</v>
      </c>
      <c r="D809" s="31"/>
      <c r="E809" s="31"/>
      <c r="F809" s="75" t="str">
        <f t="shared" si="118"/>
        <v>/</v>
      </c>
      <c r="G809" s="31"/>
      <c r="H809" s="31"/>
      <c r="I809" s="75" t="str">
        <f t="shared" si="119"/>
        <v>.</v>
      </c>
      <c r="J809" s="31"/>
      <c r="K809" s="31"/>
      <c r="L809" s="31"/>
      <c r="M809" s="32"/>
      <c r="N809" s="31"/>
      <c r="O809" s="32"/>
      <c r="P809" s="18"/>
      <c r="Q809" s="31"/>
      <c r="R809" s="33"/>
      <c r="S809" s="33"/>
      <c r="T809" s="33"/>
      <c r="U809" s="72">
        <f t="shared" si="120"/>
        <v>0</v>
      </c>
      <c r="V809" s="18" t="e">
        <f>IF(X809&lt;&gt;"Liquidação Cancelada",VLOOKUP(B809,'BASE DE DADOS OPS'!$B$4:$P$9650,10,FALSE),"Liquidação Cancelada")</f>
        <v>#N/A</v>
      </c>
      <c r="W809" s="35" t="e">
        <f t="shared" si="121"/>
        <v>#N/A</v>
      </c>
      <c r="X809" s="31">
        <f>VLOOKUP(A809,'BASE DE DADOS OPS'!$A$4:$P$9650,12,FALSE)</f>
        <v>0</v>
      </c>
      <c r="Y809" s="4" t="e">
        <f>IF(X809&lt;&gt;"Liquidação Cancelada",VLOOKUP(B809,'BASE DE DADOS OPS'!$B$5:$P$9635,12,FALSE),"Liquidação Cancelada")</f>
        <v>#N/A</v>
      </c>
      <c r="Z809" s="4" t="e">
        <f>IF(X809&lt;&gt;"Liquidação Cancelada",VLOOKUP(B809,'BASE DE DADOS OPS'!$B$5:$P$9635,14,FALSE),"Liquidação Cancelada")</f>
        <v>#N/A</v>
      </c>
      <c r="AA809" s="4" t="e">
        <f>IF(X809&lt;&gt;"Liquidação Cancelada",VLOOKUP(B809,'BASE DE DADOS OPS'!$B$5:$P$9635,13,FALSE),"Liquidação Cancelada")</f>
        <v>#N/A</v>
      </c>
      <c r="AB809" s="4" t="e">
        <f t="shared" si="122"/>
        <v>#N/A</v>
      </c>
      <c r="AC809" s="3" t="e">
        <f t="shared" si="123"/>
        <v>#N/A</v>
      </c>
      <c r="AD809" s="62"/>
    </row>
    <row r="810" spans="1:30" ht="24.95" customHeight="1" x14ac:dyDescent="0.2">
      <c r="A810" s="55" t="str">
        <f t="shared" si="115"/>
        <v>||||||0</v>
      </c>
      <c r="B810" s="55" t="str">
        <f t="shared" si="116"/>
        <v>||||0</v>
      </c>
      <c r="C810" s="61" t="str">
        <f t="shared" si="117"/>
        <v>|0</v>
      </c>
      <c r="D810" s="31"/>
      <c r="E810" s="31"/>
      <c r="F810" s="75" t="str">
        <f t="shared" si="118"/>
        <v>/</v>
      </c>
      <c r="G810" s="31"/>
      <c r="H810" s="31"/>
      <c r="I810" s="75" t="str">
        <f t="shared" si="119"/>
        <v>.</v>
      </c>
      <c r="J810" s="31"/>
      <c r="K810" s="31"/>
      <c r="L810" s="31"/>
      <c r="M810" s="32"/>
      <c r="N810" s="31"/>
      <c r="O810" s="32"/>
      <c r="P810" s="18"/>
      <c r="Q810" s="31"/>
      <c r="R810" s="33"/>
      <c r="S810" s="33"/>
      <c r="T810" s="33"/>
      <c r="U810" s="72">
        <f t="shared" si="120"/>
        <v>0</v>
      </c>
      <c r="V810" s="18" t="e">
        <f>IF(X810&lt;&gt;"Liquidação Cancelada",VLOOKUP(B810,'BASE DE DADOS OPS'!$B$4:$P$9650,10,FALSE),"Liquidação Cancelada")</f>
        <v>#N/A</v>
      </c>
      <c r="W810" s="35" t="e">
        <f t="shared" si="121"/>
        <v>#N/A</v>
      </c>
      <c r="X810" s="31">
        <f>VLOOKUP(A810,'BASE DE DADOS OPS'!$A$4:$P$9650,12,FALSE)</f>
        <v>0</v>
      </c>
      <c r="Y810" s="4" t="e">
        <f>IF(X810&lt;&gt;"Liquidação Cancelada",VLOOKUP(B810,'BASE DE DADOS OPS'!$B$5:$P$9635,12,FALSE),"Liquidação Cancelada")</f>
        <v>#N/A</v>
      </c>
      <c r="Z810" s="4" t="e">
        <f>IF(X810&lt;&gt;"Liquidação Cancelada",VLOOKUP(B810,'BASE DE DADOS OPS'!$B$5:$P$9635,14,FALSE),"Liquidação Cancelada")</f>
        <v>#N/A</v>
      </c>
      <c r="AA810" s="4" t="e">
        <f>IF(X810&lt;&gt;"Liquidação Cancelada",VLOOKUP(B810,'BASE DE DADOS OPS'!$B$5:$P$9635,13,FALSE),"Liquidação Cancelada")</f>
        <v>#N/A</v>
      </c>
      <c r="AB810" s="4" t="e">
        <f t="shared" si="122"/>
        <v>#N/A</v>
      </c>
      <c r="AC810" s="3" t="e">
        <f t="shared" si="123"/>
        <v>#N/A</v>
      </c>
      <c r="AD810" s="62"/>
    </row>
    <row r="811" spans="1:30" ht="24.95" customHeight="1" x14ac:dyDescent="0.2">
      <c r="A811" s="55" t="str">
        <f t="shared" si="115"/>
        <v>||||||0</v>
      </c>
      <c r="B811" s="55" t="str">
        <f t="shared" si="116"/>
        <v>||||0</v>
      </c>
      <c r="C811" s="61" t="str">
        <f t="shared" si="117"/>
        <v>|0</v>
      </c>
      <c r="D811" s="31"/>
      <c r="E811" s="31"/>
      <c r="F811" s="75" t="str">
        <f t="shared" si="118"/>
        <v>/</v>
      </c>
      <c r="G811" s="31"/>
      <c r="H811" s="31"/>
      <c r="I811" s="75" t="str">
        <f t="shared" si="119"/>
        <v>.</v>
      </c>
      <c r="J811" s="31"/>
      <c r="K811" s="31"/>
      <c r="L811" s="31"/>
      <c r="M811" s="32"/>
      <c r="N811" s="31"/>
      <c r="O811" s="32"/>
      <c r="P811" s="18"/>
      <c r="Q811" s="31"/>
      <c r="R811" s="33"/>
      <c r="S811" s="33"/>
      <c r="T811" s="33"/>
      <c r="U811" s="72">
        <f t="shared" si="120"/>
        <v>0</v>
      </c>
      <c r="V811" s="18" t="e">
        <f>IF(X811&lt;&gt;"Liquidação Cancelada",VLOOKUP(B811,'BASE DE DADOS OPS'!$B$4:$P$9650,10,FALSE),"Liquidação Cancelada")</f>
        <v>#N/A</v>
      </c>
      <c r="W811" s="35" t="e">
        <f t="shared" si="121"/>
        <v>#N/A</v>
      </c>
      <c r="X811" s="31">
        <f>VLOOKUP(A811,'BASE DE DADOS OPS'!$A$4:$P$9650,12,FALSE)</f>
        <v>0</v>
      </c>
      <c r="Y811" s="4" t="e">
        <f>IF(X811&lt;&gt;"Liquidação Cancelada",VLOOKUP(B811,'BASE DE DADOS OPS'!$B$5:$P$9635,12,FALSE),"Liquidação Cancelada")</f>
        <v>#N/A</v>
      </c>
      <c r="Z811" s="4" t="e">
        <f>IF(X811&lt;&gt;"Liquidação Cancelada",VLOOKUP(B811,'BASE DE DADOS OPS'!$B$5:$P$9635,14,FALSE),"Liquidação Cancelada")</f>
        <v>#N/A</v>
      </c>
      <c r="AA811" s="4" t="e">
        <f>IF(X811&lt;&gt;"Liquidação Cancelada",VLOOKUP(B811,'BASE DE DADOS OPS'!$B$5:$P$9635,13,FALSE),"Liquidação Cancelada")</f>
        <v>#N/A</v>
      </c>
      <c r="AB811" s="4" t="e">
        <f t="shared" si="122"/>
        <v>#N/A</v>
      </c>
      <c r="AC811" s="3" t="e">
        <f t="shared" si="123"/>
        <v>#N/A</v>
      </c>
      <c r="AD811" s="62"/>
    </row>
    <row r="812" spans="1:30" ht="24.95" customHeight="1" x14ac:dyDescent="0.2">
      <c r="A812" s="55" t="str">
        <f t="shared" si="115"/>
        <v>||||||0</v>
      </c>
      <c r="B812" s="55" t="str">
        <f t="shared" si="116"/>
        <v>||||0</v>
      </c>
      <c r="C812" s="61" t="str">
        <f t="shared" si="117"/>
        <v>|0</v>
      </c>
      <c r="D812" s="31"/>
      <c r="E812" s="31"/>
      <c r="F812" s="75" t="str">
        <f t="shared" si="118"/>
        <v>/</v>
      </c>
      <c r="G812" s="31"/>
      <c r="H812" s="31"/>
      <c r="I812" s="75" t="str">
        <f t="shared" si="119"/>
        <v>.</v>
      </c>
      <c r="J812" s="31"/>
      <c r="K812" s="31"/>
      <c r="L812" s="31"/>
      <c r="M812" s="32"/>
      <c r="N812" s="31"/>
      <c r="O812" s="32"/>
      <c r="P812" s="18"/>
      <c r="Q812" s="31"/>
      <c r="R812" s="33"/>
      <c r="S812" s="33"/>
      <c r="T812" s="33"/>
      <c r="U812" s="72">
        <f t="shared" si="120"/>
        <v>0</v>
      </c>
      <c r="V812" s="18" t="e">
        <f>IF(X812&lt;&gt;"Liquidação Cancelada",VLOOKUP(B812,'BASE DE DADOS OPS'!$B$4:$P$9650,10,FALSE),"Liquidação Cancelada")</f>
        <v>#N/A</v>
      </c>
      <c r="W812" s="35" t="e">
        <f t="shared" si="121"/>
        <v>#N/A</v>
      </c>
      <c r="X812" s="31">
        <f>VLOOKUP(A812,'BASE DE DADOS OPS'!$A$4:$P$9650,12,FALSE)</f>
        <v>0</v>
      </c>
      <c r="Y812" s="4" t="e">
        <f>IF(X812&lt;&gt;"Liquidação Cancelada",VLOOKUP(B812,'BASE DE DADOS OPS'!$B$5:$P$9635,12,FALSE),"Liquidação Cancelada")</f>
        <v>#N/A</v>
      </c>
      <c r="Z812" s="4" t="e">
        <f>IF(X812&lt;&gt;"Liquidação Cancelada",VLOOKUP(B812,'BASE DE DADOS OPS'!$B$5:$P$9635,14,FALSE),"Liquidação Cancelada")</f>
        <v>#N/A</v>
      </c>
      <c r="AA812" s="4" t="e">
        <f>IF(X812&lt;&gt;"Liquidação Cancelada",VLOOKUP(B812,'BASE DE DADOS OPS'!$B$5:$P$9635,13,FALSE),"Liquidação Cancelada")</f>
        <v>#N/A</v>
      </c>
      <c r="AB812" s="4" t="e">
        <f t="shared" si="122"/>
        <v>#N/A</v>
      </c>
      <c r="AC812" s="3" t="e">
        <f t="shared" si="123"/>
        <v>#N/A</v>
      </c>
      <c r="AD812" s="62"/>
    </row>
    <row r="813" spans="1:30" ht="24.95" customHeight="1" x14ac:dyDescent="0.2">
      <c r="A813" s="55" t="str">
        <f t="shared" si="115"/>
        <v>||||||0</v>
      </c>
      <c r="B813" s="55" t="str">
        <f t="shared" si="116"/>
        <v>||||0</v>
      </c>
      <c r="C813" s="61" t="str">
        <f t="shared" si="117"/>
        <v>|0</v>
      </c>
      <c r="D813" s="31"/>
      <c r="E813" s="31"/>
      <c r="F813" s="75" t="str">
        <f t="shared" si="118"/>
        <v>/</v>
      </c>
      <c r="G813" s="31"/>
      <c r="H813" s="31"/>
      <c r="I813" s="75" t="str">
        <f t="shared" si="119"/>
        <v>.</v>
      </c>
      <c r="J813" s="31"/>
      <c r="K813" s="31"/>
      <c r="L813" s="31"/>
      <c r="M813" s="32"/>
      <c r="N813" s="31"/>
      <c r="O813" s="32"/>
      <c r="P813" s="18"/>
      <c r="Q813" s="31"/>
      <c r="R813" s="33"/>
      <c r="S813" s="33"/>
      <c r="T813" s="33"/>
      <c r="U813" s="72">
        <f t="shared" si="120"/>
        <v>0</v>
      </c>
      <c r="V813" s="18" t="e">
        <f>IF(X813&lt;&gt;"Liquidação Cancelada",VLOOKUP(B813,'BASE DE DADOS OPS'!$B$4:$P$9650,10,FALSE),"Liquidação Cancelada")</f>
        <v>#N/A</v>
      </c>
      <c r="W813" s="35" t="e">
        <f t="shared" si="121"/>
        <v>#N/A</v>
      </c>
      <c r="X813" s="31">
        <f>VLOOKUP(A813,'BASE DE DADOS OPS'!$A$4:$P$9650,12,FALSE)</f>
        <v>0</v>
      </c>
      <c r="Y813" s="4" t="e">
        <f>IF(X813&lt;&gt;"Liquidação Cancelada",VLOOKUP(B813,'BASE DE DADOS OPS'!$B$5:$P$9635,12,FALSE),"Liquidação Cancelada")</f>
        <v>#N/A</v>
      </c>
      <c r="Z813" s="4" t="e">
        <f>IF(X813&lt;&gt;"Liquidação Cancelada",VLOOKUP(B813,'BASE DE DADOS OPS'!$B$5:$P$9635,14,FALSE),"Liquidação Cancelada")</f>
        <v>#N/A</v>
      </c>
      <c r="AA813" s="4" t="e">
        <f>IF(X813&lt;&gt;"Liquidação Cancelada",VLOOKUP(B813,'BASE DE DADOS OPS'!$B$5:$P$9635,13,FALSE),"Liquidação Cancelada")</f>
        <v>#N/A</v>
      </c>
      <c r="AB813" s="4" t="e">
        <f t="shared" si="122"/>
        <v>#N/A</v>
      </c>
      <c r="AC813" s="3" t="e">
        <f t="shared" si="123"/>
        <v>#N/A</v>
      </c>
      <c r="AD813" s="62"/>
    </row>
    <row r="814" spans="1:30" ht="24.95" customHeight="1" x14ac:dyDescent="0.2">
      <c r="A814" s="55" t="str">
        <f t="shared" si="115"/>
        <v>||||||0</v>
      </c>
      <c r="B814" s="55" t="str">
        <f t="shared" si="116"/>
        <v>||||0</v>
      </c>
      <c r="C814" s="61" t="str">
        <f t="shared" si="117"/>
        <v>|0</v>
      </c>
      <c r="D814" s="31"/>
      <c r="E814" s="31"/>
      <c r="F814" s="75" t="str">
        <f t="shared" si="118"/>
        <v>/</v>
      </c>
      <c r="G814" s="31"/>
      <c r="H814" s="31"/>
      <c r="I814" s="75" t="str">
        <f t="shared" si="119"/>
        <v>.</v>
      </c>
      <c r="J814" s="31"/>
      <c r="K814" s="31"/>
      <c r="L814" s="31"/>
      <c r="M814" s="32"/>
      <c r="N814" s="31"/>
      <c r="O814" s="32"/>
      <c r="P814" s="18"/>
      <c r="Q814" s="31"/>
      <c r="R814" s="33"/>
      <c r="S814" s="33"/>
      <c r="T814" s="33"/>
      <c r="U814" s="72">
        <f t="shared" si="120"/>
        <v>0</v>
      </c>
      <c r="V814" s="18" t="e">
        <f>IF(X814&lt;&gt;"Liquidação Cancelada",VLOOKUP(B814,'BASE DE DADOS OPS'!$B$4:$P$9650,10,FALSE),"Liquidação Cancelada")</f>
        <v>#N/A</v>
      </c>
      <c r="W814" s="35" t="e">
        <f t="shared" si="121"/>
        <v>#N/A</v>
      </c>
      <c r="X814" s="31">
        <f>VLOOKUP(A814,'BASE DE DADOS OPS'!$A$4:$P$9650,12,FALSE)</f>
        <v>0</v>
      </c>
      <c r="Y814" s="4" t="e">
        <f>IF(X814&lt;&gt;"Liquidação Cancelada",VLOOKUP(B814,'BASE DE DADOS OPS'!$B$5:$P$9635,12,FALSE),"Liquidação Cancelada")</f>
        <v>#N/A</v>
      </c>
      <c r="Z814" s="4" t="e">
        <f>IF(X814&lt;&gt;"Liquidação Cancelada",VLOOKUP(B814,'BASE DE DADOS OPS'!$B$5:$P$9635,14,FALSE),"Liquidação Cancelada")</f>
        <v>#N/A</v>
      </c>
      <c r="AA814" s="4" t="e">
        <f>IF(X814&lt;&gt;"Liquidação Cancelada",VLOOKUP(B814,'BASE DE DADOS OPS'!$B$5:$P$9635,13,FALSE),"Liquidação Cancelada")</f>
        <v>#N/A</v>
      </c>
      <c r="AB814" s="4" t="e">
        <f t="shared" si="122"/>
        <v>#N/A</v>
      </c>
      <c r="AC814" s="3" t="e">
        <f t="shared" si="123"/>
        <v>#N/A</v>
      </c>
      <c r="AD814" s="62"/>
    </row>
    <row r="815" spans="1:30" ht="24.95" customHeight="1" x14ac:dyDescent="0.2">
      <c r="A815" s="55" t="str">
        <f t="shared" si="115"/>
        <v>||||||0</v>
      </c>
      <c r="B815" s="55" t="str">
        <f t="shared" si="116"/>
        <v>||||0</v>
      </c>
      <c r="C815" s="61" t="str">
        <f t="shared" si="117"/>
        <v>|0</v>
      </c>
      <c r="D815" s="31"/>
      <c r="E815" s="31"/>
      <c r="F815" s="75" t="str">
        <f t="shared" si="118"/>
        <v>/</v>
      </c>
      <c r="G815" s="31"/>
      <c r="H815" s="31"/>
      <c r="I815" s="75" t="str">
        <f t="shared" si="119"/>
        <v>.</v>
      </c>
      <c r="J815" s="31"/>
      <c r="K815" s="31"/>
      <c r="L815" s="31"/>
      <c r="M815" s="32"/>
      <c r="N815" s="31"/>
      <c r="O815" s="32"/>
      <c r="P815" s="18"/>
      <c r="Q815" s="31"/>
      <c r="R815" s="33"/>
      <c r="S815" s="33"/>
      <c r="T815" s="33"/>
      <c r="U815" s="72">
        <f t="shared" si="120"/>
        <v>0</v>
      </c>
      <c r="V815" s="18" t="e">
        <f>IF(X815&lt;&gt;"Liquidação Cancelada",VLOOKUP(B815,'BASE DE DADOS OPS'!$B$4:$P$9650,10,FALSE),"Liquidação Cancelada")</f>
        <v>#N/A</v>
      </c>
      <c r="W815" s="35" t="e">
        <f t="shared" si="121"/>
        <v>#N/A</v>
      </c>
      <c r="X815" s="31">
        <f>VLOOKUP(A815,'BASE DE DADOS OPS'!$A$4:$P$9650,12,FALSE)</f>
        <v>0</v>
      </c>
      <c r="Y815" s="4" t="e">
        <f>IF(X815&lt;&gt;"Liquidação Cancelada",VLOOKUP(B815,'BASE DE DADOS OPS'!$B$5:$P$9635,12,FALSE),"Liquidação Cancelada")</f>
        <v>#N/A</v>
      </c>
      <c r="Z815" s="4" t="e">
        <f>IF(X815&lt;&gt;"Liquidação Cancelada",VLOOKUP(B815,'BASE DE DADOS OPS'!$B$5:$P$9635,14,FALSE),"Liquidação Cancelada")</f>
        <v>#N/A</v>
      </c>
      <c r="AA815" s="4" t="e">
        <f>IF(X815&lt;&gt;"Liquidação Cancelada",VLOOKUP(B815,'BASE DE DADOS OPS'!$B$5:$P$9635,13,FALSE),"Liquidação Cancelada")</f>
        <v>#N/A</v>
      </c>
      <c r="AB815" s="4" t="e">
        <f t="shared" si="122"/>
        <v>#N/A</v>
      </c>
      <c r="AC815" s="3" t="e">
        <f t="shared" si="123"/>
        <v>#N/A</v>
      </c>
      <c r="AD815" s="62"/>
    </row>
    <row r="816" spans="1:30" ht="24.95" customHeight="1" x14ac:dyDescent="0.2">
      <c r="A816" s="55" t="str">
        <f t="shared" si="115"/>
        <v>||||||0</v>
      </c>
      <c r="B816" s="55" t="str">
        <f t="shared" si="116"/>
        <v>||||0</v>
      </c>
      <c r="C816" s="61" t="str">
        <f t="shared" si="117"/>
        <v>|0</v>
      </c>
      <c r="D816" s="31"/>
      <c r="E816" s="31"/>
      <c r="F816" s="75" t="str">
        <f t="shared" si="118"/>
        <v>/</v>
      </c>
      <c r="G816" s="31"/>
      <c r="H816" s="31"/>
      <c r="I816" s="75" t="str">
        <f t="shared" si="119"/>
        <v>.</v>
      </c>
      <c r="J816" s="31"/>
      <c r="K816" s="31"/>
      <c r="L816" s="31"/>
      <c r="M816" s="32"/>
      <c r="N816" s="31"/>
      <c r="O816" s="32"/>
      <c r="P816" s="18"/>
      <c r="Q816" s="31"/>
      <c r="R816" s="33"/>
      <c r="S816" s="33"/>
      <c r="T816" s="33"/>
      <c r="U816" s="72">
        <f t="shared" si="120"/>
        <v>0</v>
      </c>
      <c r="V816" s="18" t="e">
        <f>IF(X816&lt;&gt;"Liquidação Cancelada",VLOOKUP(B816,'BASE DE DADOS OPS'!$B$4:$P$9650,10,FALSE),"Liquidação Cancelada")</f>
        <v>#N/A</v>
      </c>
      <c r="W816" s="35" t="e">
        <f t="shared" si="121"/>
        <v>#N/A</v>
      </c>
      <c r="X816" s="31">
        <f>VLOOKUP(A816,'BASE DE DADOS OPS'!$A$4:$P$9650,12,FALSE)</f>
        <v>0</v>
      </c>
      <c r="Y816" s="4" t="e">
        <f>IF(X816&lt;&gt;"Liquidação Cancelada",VLOOKUP(B816,'BASE DE DADOS OPS'!$B$5:$P$9635,12,FALSE),"Liquidação Cancelada")</f>
        <v>#N/A</v>
      </c>
      <c r="Z816" s="4" t="e">
        <f>IF(X816&lt;&gt;"Liquidação Cancelada",VLOOKUP(B816,'BASE DE DADOS OPS'!$B$5:$P$9635,14,FALSE),"Liquidação Cancelada")</f>
        <v>#N/A</v>
      </c>
      <c r="AA816" s="4" t="e">
        <f>IF(X816&lt;&gt;"Liquidação Cancelada",VLOOKUP(B816,'BASE DE DADOS OPS'!$B$5:$P$9635,13,FALSE),"Liquidação Cancelada")</f>
        <v>#N/A</v>
      </c>
      <c r="AB816" s="4" t="e">
        <f t="shared" si="122"/>
        <v>#N/A</v>
      </c>
      <c r="AC816" s="3" t="e">
        <f t="shared" si="123"/>
        <v>#N/A</v>
      </c>
      <c r="AD816" s="62"/>
    </row>
    <row r="817" spans="1:30" ht="24.95" customHeight="1" x14ac:dyDescent="0.2">
      <c r="A817" s="55" t="str">
        <f t="shared" si="115"/>
        <v>||||||0</v>
      </c>
      <c r="B817" s="55" t="str">
        <f t="shared" si="116"/>
        <v>||||0</v>
      </c>
      <c r="C817" s="61" t="str">
        <f t="shared" si="117"/>
        <v>|0</v>
      </c>
      <c r="D817" s="31"/>
      <c r="E817" s="31"/>
      <c r="F817" s="75" t="str">
        <f t="shared" si="118"/>
        <v>/</v>
      </c>
      <c r="G817" s="31"/>
      <c r="H817" s="31"/>
      <c r="I817" s="75" t="str">
        <f t="shared" si="119"/>
        <v>.</v>
      </c>
      <c r="J817" s="31"/>
      <c r="K817" s="31"/>
      <c r="L817" s="31"/>
      <c r="M817" s="32"/>
      <c r="N817" s="31"/>
      <c r="O817" s="32"/>
      <c r="P817" s="18"/>
      <c r="Q817" s="31"/>
      <c r="R817" s="33"/>
      <c r="S817" s="33"/>
      <c r="T817" s="33"/>
      <c r="U817" s="72">
        <f t="shared" si="120"/>
        <v>0</v>
      </c>
      <c r="V817" s="18" t="e">
        <f>IF(X817&lt;&gt;"Liquidação Cancelada",VLOOKUP(B817,'BASE DE DADOS OPS'!$B$4:$P$9650,10,FALSE),"Liquidação Cancelada")</f>
        <v>#N/A</v>
      </c>
      <c r="W817" s="35" t="e">
        <f t="shared" si="121"/>
        <v>#N/A</v>
      </c>
      <c r="X817" s="31">
        <f>VLOOKUP(A817,'BASE DE DADOS OPS'!$A$4:$P$9650,12,FALSE)</f>
        <v>0</v>
      </c>
      <c r="Y817" s="4" t="e">
        <f>IF(X817&lt;&gt;"Liquidação Cancelada",VLOOKUP(B817,'BASE DE DADOS OPS'!$B$5:$P$9635,12,FALSE),"Liquidação Cancelada")</f>
        <v>#N/A</v>
      </c>
      <c r="Z817" s="4" t="e">
        <f>IF(X817&lt;&gt;"Liquidação Cancelada",VLOOKUP(B817,'BASE DE DADOS OPS'!$B$5:$P$9635,14,FALSE),"Liquidação Cancelada")</f>
        <v>#N/A</v>
      </c>
      <c r="AA817" s="4" t="e">
        <f>IF(X817&lt;&gt;"Liquidação Cancelada",VLOOKUP(B817,'BASE DE DADOS OPS'!$B$5:$P$9635,13,FALSE),"Liquidação Cancelada")</f>
        <v>#N/A</v>
      </c>
      <c r="AB817" s="4" t="e">
        <f t="shared" si="122"/>
        <v>#N/A</v>
      </c>
      <c r="AC817" s="3" t="e">
        <f t="shared" si="123"/>
        <v>#N/A</v>
      </c>
      <c r="AD817" s="62"/>
    </row>
    <row r="818" spans="1:30" ht="24.95" customHeight="1" x14ac:dyDescent="0.2">
      <c r="A818" s="55" t="str">
        <f t="shared" si="115"/>
        <v>||||||0</v>
      </c>
      <c r="B818" s="55" t="str">
        <f t="shared" si="116"/>
        <v>||||0</v>
      </c>
      <c r="C818" s="61" t="str">
        <f t="shared" si="117"/>
        <v>|0</v>
      </c>
      <c r="D818" s="31"/>
      <c r="E818" s="31"/>
      <c r="F818" s="75" t="str">
        <f t="shared" si="118"/>
        <v>/</v>
      </c>
      <c r="G818" s="31"/>
      <c r="H818" s="31"/>
      <c r="I818" s="75" t="str">
        <f t="shared" si="119"/>
        <v>.</v>
      </c>
      <c r="J818" s="31"/>
      <c r="K818" s="31"/>
      <c r="L818" s="31"/>
      <c r="M818" s="32"/>
      <c r="N818" s="31"/>
      <c r="O818" s="32"/>
      <c r="P818" s="18"/>
      <c r="Q818" s="31"/>
      <c r="R818" s="33"/>
      <c r="S818" s="33"/>
      <c r="T818" s="33"/>
      <c r="U818" s="72">
        <f t="shared" si="120"/>
        <v>0</v>
      </c>
      <c r="V818" s="18" t="e">
        <f>IF(X818&lt;&gt;"Liquidação Cancelada",VLOOKUP(B818,'BASE DE DADOS OPS'!$B$4:$P$9650,10,FALSE),"Liquidação Cancelada")</f>
        <v>#N/A</v>
      </c>
      <c r="W818" s="35" t="e">
        <f t="shared" si="121"/>
        <v>#N/A</v>
      </c>
      <c r="X818" s="31">
        <f>VLOOKUP(A818,'BASE DE DADOS OPS'!$A$4:$P$9650,12,FALSE)</f>
        <v>0</v>
      </c>
      <c r="Y818" s="4" t="e">
        <f>IF(X818&lt;&gt;"Liquidação Cancelada",VLOOKUP(B818,'BASE DE DADOS OPS'!$B$5:$P$9635,12,FALSE),"Liquidação Cancelada")</f>
        <v>#N/A</v>
      </c>
      <c r="Z818" s="4" t="e">
        <f>IF(X818&lt;&gt;"Liquidação Cancelada",VLOOKUP(B818,'BASE DE DADOS OPS'!$B$5:$P$9635,14,FALSE),"Liquidação Cancelada")</f>
        <v>#N/A</v>
      </c>
      <c r="AA818" s="4" t="e">
        <f>IF(X818&lt;&gt;"Liquidação Cancelada",VLOOKUP(B818,'BASE DE DADOS OPS'!$B$5:$P$9635,13,FALSE),"Liquidação Cancelada")</f>
        <v>#N/A</v>
      </c>
      <c r="AB818" s="4" t="e">
        <f t="shared" si="122"/>
        <v>#N/A</v>
      </c>
      <c r="AC818" s="3" t="e">
        <f t="shared" si="123"/>
        <v>#N/A</v>
      </c>
      <c r="AD818" s="62"/>
    </row>
    <row r="819" spans="1:30" ht="24.95" customHeight="1" x14ac:dyDescent="0.2">
      <c r="A819" s="55" t="str">
        <f t="shared" si="115"/>
        <v>||||||0</v>
      </c>
      <c r="B819" s="55" t="str">
        <f t="shared" si="116"/>
        <v>||||0</v>
      </c>
      <c r="C819" s="61" t="str">
        <f t="shared" si="117"/>
        <v>|0</v>
      </c>
      <c r="D819" s="31"/>
      <c r="E819" s="31"/>
      <c r="F819" s="75" t="str">
        <f t="shared" si="118"/>
        <v>/</v>
      </c>
      <c r="G819" s="31"/>
      <c r="H819" s="31"/>
      <c r="I819" s="75" t="str">
        <f t="shared" si="119"/>
        <v>.</v>
      </c>
      <c r="J819" s="31"/>
      <c r="K819" s="31"/>
      <c r="L819" s="31"/>
      <c r="M819" s="32"/>
      <c r="N819" s="31"/>
      <c r="O819" s="32"/>
      <c r="P819" s="18"/>
      <c r="Q819" s="31"/>
      <c r="R819" s="33"/>
      <c r="S819" s="33"/>
      <c r="T819" s="33"/>
      <c r="U819" s="72">
        <f t="shared" si="120"/>
        <v>0</v>
      </c>
      <c r="V819" s="18" t="e">
        <f>IF(X819&lt;&gt;"Liquidação Cancelada",VLOOKUP(B819,'BASE DE DADOS OPS'!$B$4:$P$9650,10,FALSE),"Liquidação Cancelada")</f>
        <v>#N/A</v>
      </c>
      <c r="W819" s="35" t="e">
        <f t="shared" si="121"/>
        <v>#N/A</v>
      </c>
      <c r="X819" s="31">
        <f>VLOOKUP(A819,'BASE DE DADOS OPS'!$A$4:$P$9650,12,FALSE)</f>
        <v>0</v>
      </c>
      <c r="Y819" s="4" t="e">
        <f>IF(X819&lt;&gt;"Liquidação Cancelada",VLOOKUP(B819,'BASE DE DADOS OPS'!$B$5:$P$9635,12,FALSE),"Liquidação Cancelada")</f>
        <v>#N/A</v>
      </c>
      <c r="Z819" s="4" t="e">
        <f>IF(X819&lt;&gt;"Liquidação Cancelada",VLOOKUP(B819,'BASE DE DADOS OPS'!$B$5:$P$9635,14,FALSE),"Liquidação Cancelada")</f>
        <v>#N/A</v>
      </c>
      <c r="AA819" s="4" t="e">
        <f>IF(X819&lt;&gt;"Liquidação Cancelada",VLOOKUP(B819,'BASE DE DADOS OPS'!$B$5:$P$9635,13,FALSE),"Liquidação Cancelada")</f>
        <v>#N/A</v>
      </c>
      <c r="AB819" s="4" t="e">
        <f t="shared" si="122"/>
        <v>#N/A</v>
      </c>
      <c r="AC819" s="3" t="e">
        <f t="shared" si="123"/>
        <v>#N/A</v>
      </c>
      <c r="AD819" s="62"/>
    </row>
    <row r="820" spans="1:30" ht="24.95" customHeight="1" x14ac:dyDescent="0.2">
      <c r="A820" s="55" t="str">
        <f t="shared" si="115"/>
        <v>||||||0</v>
      </c>
      <c r="B820" s="55" t="str">
        <f t="shared" si="116"/>
        <v>||||0</v>
      </c>
      <c r="C820" s="61" t="str">
        <f t="shared" si="117"/>
        <v>|0</v>
      </c>
      <c r="D820" s="31"/>
      <c r="E820" s="31"/>
      <c r="F820" s="75" t="str">
        <f t="shared" si="118"/>
        <v>/</v>
      </c>
      <c r="G820" s="31"/>
      <c r="H820" s="31"/>
      <c r="I820" s="75" t="str">
        <f t="shared" si="119"/>
        <v>.</v>
      </c>
      <c r="J820" s="31"/>
      <c r="K820" s="31"/>
      <c r="L820" s="31"/>
      <c r="M820" s="32"/>
      <c r="N820" s="31"/>
      <c r="O820" s="32"/>
      <c r="P820" s="18"/>
      <c r="Q820" s="31"/>
      <c r="R820" s="33"/>
      <c r="S820" s="33"/>
      <c r="T820" s="33"/>
      <c r="U820" s="72">
        <f t="shared" si="120"/>
        <v>0</v>
      </c>
      <c r="V820" s="18" t="e">
        <f>IF(X820&lt;&gt;"Liquidação Cancelada",VLOOKUP(B820,'BASE DE DADOS OPS'!$B$4:$P$9650,10,FALSE),"Liquidação Cancelada")</f>
        <v>#N/A</v>
      </c>
      <c r="W820" s="35" t="e">
        <f t="shared" si="121"/>
        <v>#N/A</v>
      </c>
      <c r="X820" s="31">
        <f>VLOOKUP(A820,'BASE DE DADOS OPS'!$A$4:$P$9650,12,FALSE)</f>
        <v>0</v>
      </c>
      <c r="Y820" s="4" t="e">
        <f>IF(X820&lt;&gt;"Liquidação Cancelada",VLOOKUP(B820,'BASE DE DADOS OPS'!$B$5:$P$9635,12,FALSE),"Liquidação Cancelada")</f>
        <v>#N/A</v>
      </c>
      <c r="Z820" s="4" t="e">
        <f>IF(X820&lt;&gt;"Liquidação Cancelada",VLOOKUP(B820,'BASE DE DADOS OPS'!$B$5:$P$9635,14,FALSE),"Liquidação Cancelada")</f>
        <v>#N/A</v>
      </c>
      <c r="AA820" s="4" t="e">
        <f>IF(X820&lt;&gt;"Liquidação Cancelada",VLOOKUP(B820,'BASE DE DADOS OPS'!$B$5:$P$9635,13,FALSE),"Liquidação Cancelada")</f>
        <v>#N/A</v>
      </c>
      <c r="AB820" s="4" t="e">
        <f t="shared" si="122"/>
        <v>#N/A</v>
      </c>
      <c r="AC820" s="3" t="e">
        <f t="shared" si="123"/>
        <v>#N/A</v>
      </c>
      <c r="AD820" s="62"/>
    </row>
    <row r="821" spans="1:30" ht="24.95" customHeight="1" x14ac:dyDescent="0.2">
      <c r="A821" s="55" t="str">
        <f t="shared" si="115"/>
        <v>||||||0</v>
      </c>
      <c r="B821" s="55" t="str">
        <f t="shared" si="116"/>
        <v>||||0</v>
      </c>
      <c r="C821" s="61" t="str">
        <f t="shared" si="117"/>
        <v>|0</v>
      </c>
      <c r="D821" s="31"/>
      <c r="E821" s="31"/>
      <c r="F821" s="75" t="str">
        <f t="shared" si="118"/>
        <v>/</v>
      </c>
      <c r="G821" s="31"/>
      <c r="H821" s="31"/>
      <c r="I821" s="75" t="str">
        <f t="shared" si="119"/>
        <v>.</v>
      </c>
      <c r="J821" s="31"/>
      <c r="K821" s="31"/>
      <c r="L821" s="31"/>
      <c r="M821" s="32"/>
      <c r="N821" s="31"/>
      <c r="O821" s="32"/>
      <c r="P821" s="18"/>
      <c r="Q821" s="31"/>
      <c r="R821" s="33"/>
      <c r="S821" s="33"/>
      <c r="T821" s="33"/>
      <c r="U821" s="72">
        <f t="shared" si="120"/>
        <v>0</v>
      </c>
      <c r="V821" s="18" t="e">
        <f>IF(X821&lt;&gt;"Liquidação Cancelada",VLOOKUP(B821,'BASE DE DADOS OPS'!$B$4:$P$9650,10,FALSE),"Liquidação Cancelada")</f>
        <v>#N/A</v>
      </c>
      <c r="W821" s="35" t="e">
        <f t="shared" si="121"/>
        <v>#N/A</v>
      </c>
      <c r="X821" s="31">
        <f>VLOOKUP(A821,'BASE DE DADOS OPS'!$A$4:$P$9650,12,FALSE)</f>
        <v>0</v>
      </c>
      <c r="Y821" s="4" t="e">
        <f>IF(X821&lt;&gt;"Liquidação Cancelada",VLOOKUP(B821,'BASE DE DADOS OPS'!$B$5:$P$9635,12,FALSE),"Liquidação Cancelada")</f>
        <v>#N/A</v>
      </c>
      <c r="Z821" s="4" t="e">
        <f>IF(X821&lt;&gt;"Liquidação Cancelada",VLOOKUP(B821,'BASE DE DADOS OPS'!$B$5:$P$9635,14,FALSE),"Liquidação Cancelada")</f>
        <v>#N/A</v>
      </c>
      <c r="AA821" s="4" t="e">
        <f>IF(X821&lt;&gt;"Liquidação Cancelada",VLOOKUP(B821,'BASE DE DADOS OPS'!$B$5:$P$9635,13,FALSE),"Liquidação Cancelada")</f>
        <v>#N/A</v>
      </c>
      <c r="AB821" s="4" t="e">
        <f t="shared" si="122"/>
        <v>#N/A</v>
      </c>
      <c r="AC821" s="3" t="e">
        <f t="shared" si="123"/>
        <v>#N/A</v>
      </c>
      <c r="AD821" s="62"/>
    </row>
    <row r="822" spans="1:30" ht="24.95" customHeight="1" x14ac:dyDescent="0.2">
      <c r="A822" s="55" t="str">
        <f t="shared" si="115"/>
        <v>||||||0</v>
      </c>
      <c r="B822" s="55" t="str">
        <f t="shared" si="116"/>
        <v>||||0</v>
      </c>
      <c r="C822" s="61" t="str">
        <f t="shared" si="117"/>
        <v>|0</v>
      </c>
      <c r="D822" s="31"/>
      <c r="E822" s="31"/>
      <c r="F822" s="75" t="str">
        <f t="shared" si="118"/>
        <v>/</v>
      </c>
      <c r="G822" s="31"/>
      <c r="H822" s="31"/>
      <c r="I822" s="75" t="str">
        <f t="shared" si="119"/>
        <v>.</v>
      </c>
      <c r="J822" s="31"/>
      <c r="K822" s="31"/>
      <c r="L822" s="31"/>
      <c r="M822" s="32"/>
      <c r="N822" s="31"/>
      <c r="O822" s="32"/>
      <c r="P822" s="18"/>
      <c r="Q822" s="31"/>
      <c r="R822" s="33"/>
      <c r="S822" s="33"/>
      <c r="T822" s="33"/>
      <c r="U822" s="72">
        <f t="shared" si="120"/>
        <v>0</v>
      </c>
      <c r="V822" s="18" t="e">
        <f>IF(X822&lt;&gt;"Liquidação Cancelada",VLOOKUP(B822,'BASE DE DADOS OPS'!$B$4:$P$9650,10,FALSE),"Liquidação Cancelada")</f>
        <v>#N/A</v>
      </c>
      <c r="W822" s="35" t="e">
        <f t="shared" si="121"/>
        <v>#N/A</v>
      </c>
      <c r="X822" s="31">
        <f>VLOOKUP(A822,'BASE DE DADOS OPS'!$A$4:$P$9650,12,FALSE)</f>
        <v>0</v>
      </c>
      <c r="Y822" s="4" t="e">
        <f>IF(X822&lt;&gt;"Liquidação Cancelada",VLOOKUP(B822,'BASE DE DADOS OPS'!$B$5:$P$9635,12,FALSE),"Liquidação Cancelada")</f>
        <v>#N/A</v>
      </c>
      <c r="Z822" s="4" t="e">
        <f>IF(X822&lt;&gt;"Liquidação Cancelada",VLOOKUP(B822,'BASE DE DADOS OPS'!$B$5:$P$9635,14,FALSE),"Liquidação Cancelada")</f>
        <v>#N/A</v>
      </c>
      <c r="AA822" s="4" t="e">
        <f>IF(X822&lt;&gt;"Liquidação Cancelada",VLOOKUP(B822,'BASE DE DADOS OPS'!$B$5:$P$9635,13,FALSE),"Liquidação Cancelada")</f>
        <v>#N/A</v>
      </c>
      <c r="AB822" s="4" t="e">
        <f t="shared" si="122"/>
        <v>#N/A</v>
      </c>
      <c r="AC822" s="3" t="e">
        <f t="shared" si="123"/>
        <v>#N/A</v>
      </c>
      <c r="AD822" s="62"/>
    </row>
    <row r="823" spans="1:30" ht="24.95" customHeight="1" x14ac:dyDescent="0.2">
      <c r="A823" s="55" t="str">
        <f t="shared" si="115"/>
        <v>||||||0</v>
      </c>
      <c r="B823" s="55" t="str">
        <f t="shared" si="116"/>
        <v>||||0</v>
      </c>
      <c r="C823" s="61" t="str">
        <f t="shared" si="117"/>
        <v>|0</v>
      </c>
      <c r="D823" s="31"/>
      <c r="E823" s="31"/>
      <c r="F823" s="75" t="str">
        <f t="shared" si="118"/>
        <v>/</v>
      </c>
      <c r="G823" s="31"/>
      <c r="H823" s="31"/>
      <c r="I823" s="75" t="str">
        <f t="shared" si="119"/>
        <v>.</v>
      </c>
      <c r="J823" s="31"/>
      <c r="K823" s="31"/>
      <c r="L823" s="31"/>
      <c r="M823" s="32"/>
      <c r="N823" s="31"/>
      <c r="O823" s="32"/>
      <c r="P823" s="18"/>
      <c r="Q823" s="31"/>
      <c r="R823" s="33"/>
      <c r="S823" s="33"/>
      <c r="T823" s="33"/>
      <c r="U823" s="72">
        <f t="shared" si="120"/>
        <v>0</v>
      </c>
      <c r="V823" s="18" t="e">
        <f>IF(X823&lt;&gt;"Liquidação Cancelada",VLOOKUP(B823,'BASE DE DADOS OPS'!$B$4:$P$9650,10,FALSE),"Liquidação Cancelada")</f>
        <v>#N/A</v>
      </c>
      <c r="W823" s="35" t="e">
        <f t="shared" si="121"/>
        <v>#N/A</v>
      </c>
      <c r="X823" s="31">
        <f>VLOOKUP(A823,'BASE DE DADOS OPS'!$A$4:$P$9650,12,FALSE)</f>
        <v>0</v>
      </c>
      <c r="Y823" s="4" t="e">
        <f>IF(X823&lt;&gt;"Liquidação Cancelada",VLOOKUP(B823,'BASE DE DADOS OPS'!$B$5:$P$9635,12,FALSE),"Liquidação Cancelada")</f>
        <v>#N/A</v>
      </c>
      <c r="Z823" s="4" t="e">
        <f>IF(X823&lt;&gt;"Liquidação Cancelada",VLOOKUP(B823,'BASE DE DADOS OPS'!$B$5:$P$9635,14,FALSE),"Liquidação Cancelada")</f>
        <v>#N/A</v>
      </c>
      <c r="AA823" s="4" t="e">
        <f>IF(X823&lt;&gt;"Liquidação Cancelada",VLOOKUP(B823,'BASE DE DADOS OPS'!$B$5:$P$9635,13,FALSE),"Liquidação Cancelada")</f>
        <v>#N/A</v>
      </c>
      <c r="AB823" s="4" t="e">
        <f t="shared" si="122"/>
        <v>#N/A</v>
      </c>
      <c r="AC823" s="3" t="e">
        <f t="shared" si="123"/>
        <v>#N/A</v>
      </c>
      <c r="AD823" s="62"/>
    </row>
    <row r="824" spans="1:30" ht="24.95" customHeight="1" x14ac:dyDescent="0.2">
      <c r="A824" s="55" t="str">
        <f t="shared" si="115"/>
        <v>||||||0</v>
      </c>
      <c r="B824" s="55" t="str">
        <f t="shared" si="116"/>
        <v>||||0</v>
      </c>
      <c r="C824" s="61" t="str">
        <f t="shared" si="117"/>
        <v>|0</v>
      </c>
      <c r="D824" s="31"/>
      <c r="E824" s="31"/>
      <c r="F824" s="75" t="str">
        <f t="shared" si="118"/>
        <v>/</v>
      </c>
      <c r="G824" s="31"/>
      <c r="H824" s="31"/>
      <c r="I824" s="75" t="str">
        <f t="shared" si="119"/>
        <v>.</v>
      </c>
      <c r="J824" s="31"/>
      <c r="K824" s="31"/>
      <c r="L824" s="31"/>
      <c r="M824" s="32"/>
      <c r="N824" s="31"/>
      <c r="O824" s="32"/>
      <c r="P824" s="18"/>
      <c r="Q824" s="31"/>
      <c r="R824" s="33"/>
      <c r="S824" s="33"/>
      <c r="T824" s="33"/>
      <c r="U824" s="72">
        <f t="shared" si="120"/>
        <v>0</v>
      </c>
      <c r="V824" s="18" t="e">
        <f>IF(X824&lt;&gt;"Liquidação Cancelada",VLOOKUP(B824,'BASE DE DADOS OPS'!$B$4:$P$9650,10,FALSE),"Liquidação Cancelada")</f>
        <v>#N/A</v>
      </c>
      <c r="W824" s="35" t="e">
        <f t="shared" si="121"/>
        <v>#N/A</v>
      </c>
      <c r="X824" s="31">
        <f>VLOOKUP(A824,'BASE DE DADOS OPS'!$A$4:$P$9650,12,FALSE)</f>
        <v>0</v>
      </c>
      <c r="Y824" s="4" t="e">
        <f>IF(X824&lt;&gt;"Liquidação Cancelada",VLOOKUP(B824,'BASE DE DADOS OPS'!$B$5:$P$9635,12,FALSE),"Liquidação Cancelada")</f>
        <v>#N/A</v>
      </c>
      <c r="Z824" s="4" t="e">
        <f>IF(X824&lt;&gt;"Liquidação Cancelada",VLOOKUP(B824,'BASE DE DADOS OPS'!$B$5:$P$9635,14,FALSE),"Liquidação Cancelada")</f>
        <v>#N/A</v>
      </c>
      <c r="AA824" s="4" t="e">
        <f>IF(X824&lt;&gt;"Liquidação Cancelada",VLOOKUP(B824,'BASE DE DADOS OPS'!$B$5:$P$9635,13,FALSE),"Liquidação Cancelada")</f>
        <v>#N/A</v>
      </c>
      <c r="AB824" s="4" t="e">
        <f t="shared" si="122"/>
        <v>#N/A</v>
      </c>
      <c r="AC824" s="3" t="e">
        <f t="shared" si="123"/>
        <v>#N/A</v>
      </c>
      <c r="AD824" s="62"/>
    </row>
    <row r="825" spans="1:30" ht="24.95" customHeight="1" x14ac:dyDescent="0.2">
      <c r="A825" s="55" t="str">
        <f t="shared" si="115"/>
        <v>||||||0</v>
      </c>
      <c r="B825" s="55" t="str">
        <f t="shared" si="116"/>
        <v>||||0</v>
      </c>
      <c r="C825" s="61" t="str">
        <f t="shared" si="117"/>
        <v>|0</v>
      </c>
      <c r="D825" s="31"/>
      <c r="E825" s="31"/>
      <c r="F825" s="75" t="str">
        <f t="shared" si="118"/>
        <v>/</v>
      </c>
      <c r="G825" s="31"/>
      <c r="H825" s="31"/>
      <c r="I825" s="75" t="str">
        <f t="shared" si="119"/>
        <v>.</v>
      </c>
      <c r="J825" s="31"/>
      <c r="K825" s="31"/>
      <c r="L825" s="31"/>
      <c r="M825" s="32"/>
      <c r="N825" s="31"/>
      <c r="O825" s="32"/>
      <c r="P825" s="18"/>
      <c r="Q825" s="31"/>
      <c r="R825" s="33"/>
      <c r="S825" s="33"/>
      <c r="T825" s="33"/>
      <c r="U825" s="72">
        <f t="shared" si="120"/>
        <v>0</v>
      </c>
      <c r="V825" s="18" t="e">
        <f>IF(X825&lt;&gt;"Liquidação Cancelada",VLOOKUP(B825,'BASE DE DADOS OPS'!$B$4:$P$9650,10,FALSE),"Liquidação Cancelada")</f>
        <v>#N/A</v>
      </c>
      <c r="W825" s="35" t="e">
        <f t="shared" si="121"/>
        <v>#N/A</v>
      </c>
      <c r="X825" s="31">
        <f>VLOOKUP(A825,'BASE DE DADOS OPS'!$A$4:$P$9650,12,FALSE)</f>
        <v>0</v>
      </c>
      <c r="Y825" s="4" t="e">
        <f>IF(X825&lt;&gt;"Liquidação Cancelada",VLOOKUP(B825,'BASE DE DADOS OPS'!$B$5:$P$9635,12,FALSE),"Liquidação Cancelada")</f>
        <v>#N/A</v>
      </c>
      <c r="Z825" s="4" t="e">
        <f>IF(X825&lt;&gt;"Liquidação Cancelada",VLOOKUP(B825,'BASE DE DADOS OPS'!$B$5:$P$9635,14,FALSE),"Liquidação Cancelada")</f>
        <v>#N/A</v>
      </c>
      <c r="AA825" s="4" t="e">
        <f>IF(X825&lt;&gt;"Liquidação Cancelada",VLOOKUP(B825,'BASE DE DADOS OPS'!$B$5:$P$9635,13,FALSE),"Liquidação Cancelada")</f>
        <v>#N/A</v>
      </c>
      <c r="AB825" s="4" t="e">
        <f t="shared" si="122"/>
        <v>#N/A</v>
      </c>
      <c r="AC825" s="3" t="e">
        <f t="shared" si="123"/>
        <v>#N/A</v>
      </c>
      <c r="AD825" s="62"/>
    </row>
    <row r="826" spans="1:30" ht="24.95" customHeight="1" x14ac:dyDescent="0.2">
      <c r="A826" s="55" t="str">
        <f t="shared" si="115"/>
        <v>||||||0</v>
      </c>
      <c r="B826" s="55" t="str">
        <f t="shared" si="116"/>
        <v>||||0</v>
      </c>
      <c r="C826" s="61" t="str">
        <f t="shared" si="117"/>
        <v>|0</v>
      </c>
      <c r="D826" s="31"/>
      <c r="E826" s="31"/>
      <c r="F826" s="75" t="str">
        <f t="shared" si="118"/>
        <v>/</v>
      </c>
      <c r="G826" s="31"/>
      <c r="H826" s="31"/>
      <c r="I826" s="75" t="str">
        <f t="shared" si="119"/>
        <v>.</v>
      </c>
      <c r="J826" s="31"/>
      <c r="K826" s="31"/>
      <c r="L826" s="31"/>
      <c r="M826" s="32"/>
      <c r="N826" s="31"/>
      <c r="O826" s="32"/>
      <c r="P826" s="18"/>
      <c r="Q826" s="31"/>
      <c r="R826" s="33"/>
      <c r="S826" s="33"/>
      <c r="T826" s="33"/>
      <c r="U826" s="72">
        <f t="shared" si="120"/>
        <v>0</v>
      </c>
      <c r="V826" s="18" t="e">
        <f>IF(X826&lt;&gt;"Liquidação Cancelada",VLOOKUP(B826,'BASE DE DADOS OPS'!$B$4:$P$9650,10,FALSE),"Liquidação Cancelada")</f>
        <v>#N/A</v>
      </c>
      <c r="W826" s="35" t="e">
        <f t="shared" si="121"/>
        <v>#N/A</v>
      </c>
      <c r="X826" s="31">
        <f>VLOOKUP(A826,'BASE DE DADOS OPS'!$A$4:$P$9650,12,FALSE)</f>
        <v>0</v>
      </c>
      <c r="Y826" s="4" t="e">
        <f>IF(X826&lt;&gt;"Liquidação Cancelada",VLOOKUP(B826,'BASE DE DADOS OPS'!$B$5:$P$9635,12,FALSE),"Liquidação Cancelada")</f>
        <v>#N/A</v>
      </c>
      <c r="Z826" s="4" t="e">
        <f>IF(X826&lt;&gt;"Liquidação Cancelada",VLOOKUP(B826,'BASE DE DADOS OPS'!$B$5:$P$9635,14,FALSE),"Liquidação Cancelada")</f>
        <v>#N/A</v>
      </c>
      <c r="AA826" s="4" t="e">
        <f>IF(X826&lt;&gt;"Liquidação Cancelada",VLOOKUP(B826,'BASE DE DADOS OPS'!$B$5:$P$9635,13,FALSE),"Liquidação Cancelada")</f>
        <v>#N/A</v>
      </c>
      <c r="AB826" s="4" t="e">
        <f t="shared" si="122"/>
        <v>#N/A</v>
      </c>
      <c r="AC826" s="3" t="e">
        <f t="shared" si="123"/>
        <v>#N/A</v>
      </c>
      <c r="AD826" s="62"/>
    </row>
    <row r="827" spans="1:30" ht="24.95" customHeight="1" x14ac:dyDescent="0.2">
      <c r="A827" s="55" t="str">
        <f t="shared" si="115"/>
        <v>||||||0</v>
      </c>
      <c r="B827" s="55" t="str">
        <f t="shared" si="116"/>
        <v>||||0</v>
      </c>
      <c r="C827" s="61" t="str">
        <f t="shared" si="117"/>
        <v>|0</v>
      </c>
      <c r="D827" s="31"/>
      <c r="E827" s="31"/>
      <c r="F827" s="75" t="str">
        <f t="shared" si="118"/>
        <v>/</v>
      </c>
      <c r="G827" s="31"/>
      <c r="H827" s="31"/>
      <c r="I827" s="75" t="str">
        <f t="shared" si="119"/>
        <v>.</v>
      </c>
      <c r="J827" s="31"/>
      <c r="K827" s="31"/>
      <c r="L827" s="31"/>
      <c r="M827" s="32"/>
      <c r="N827" s="31"/>
      <c r="O827" s="32"/>
      <c r="P827" s="18"/>
      <c r="Q827" s="31"/>
      <c r="R827" s="33"/>
      <c r="S827" s="33"/>
      <c r="T827" s="33"/>
      <c r="U827" s="72">
        <f t="shared" si="120"/>
        <v>0</v>
      </c>
      <c r="V827" s="18" t="e">
        <f>IF(X827&lt;&gt;"Liquidação Cancelada",VLOOKUP(B827,'BASE DE DADOS OPS'!$B$4:$P$9650,10,FALSE),"Liquidação Cancelada")</f>
        <v>#N/A</v>
      </c>
      <c r="W827" s="35" t="e">
        <f t="shared" si="121"/>
        <v>#N/A</v>
      </c>
      <c r="X827" s="31">
        <f>VLOOKUP(A827,'BASE DE DADOS OPS'!$A$4:$P$9650,12,FALSE)</f>
        <v>0</v>
      </c>
      <c r="Y827" s="4" t="e">
        <f>IF(X827&lt;&gt;"Liquidação Cancelada",VLOOKUP(B827,'BASE DE DADOS OPS'!$B$5:$P$9635,12,FALSE),"Liquidação Cancelada")</f>
        <v>#N/A</v>
      </c>
      <c r="Z827" s="4" t="e">
        <f>IF(X827&lt;&gt;"Liquidação Cancelada",VLOOKUP(B827,'BASE DE DADOS OPS'!$B$5:$P$9635,14,FALSE),"Liquidação Cancelada")</f>
        <v>#N/A</v>
      </c>
      <c r="AA827" s="4" t="e">
        <f>IF(X827&lt;&gt;"Liquidação Cancelada",VLOOKUP(B827,'BASE DE DADOS OPS'!$B$5:$P$9635,13,FALSE),"Liquidação Cancelada")</f>
        <v>#N/A</v>
      </c>
      <c r="AB827" s="4" t="e">
        <f t="shared" si="122"/>
        <v>#N/A</v>
      </c>
      <c r="AC827" s="3" t="e">
        <f t="shared" si="123"/>
        <v>#N/A</v>
      </c>
      <c r="AD827" s="62"/>
    </row>
    <row r="828" spans="1:30" ht="24.95" customHeight="1" x14ac:dyDescent="0.2">
      <c r="A828" s="55" t="str">
        <f t="shared" si="115"/>
        <v>||||||0</v>
      </c>
      <c r="B828" s="55" t="str">
        <f t="shared" si="116"/>
        <v>||||0</v>
      </c>
      <c r="C828" s="61" t="str">
        <f t="shared" si="117"/>
        <v>|0</v>
      </c>
      <c r="D828" s="31"/>
      <c r="E828" s="31"/>
      <c r="F828" s="75" t="str">
        <f t="shared" si="118"/>
        <v>/</v>
      </c>
      <c r="G828" s="31"/>
      <c r="H828" s="31"/>
      <c r="I828" s="75" t="str">
        <f t="shared" si="119"/>
        <v>.</v>
      </c>
      <c r="J828" s="31"/>
      <c r="K828" s="31"/>
      <c r="L828" s="31"/>
      <c r="M828" s="32"/>
      <c r="N828" s="31"/>
      <c r="O828" s="32"/>
      <c r="P828" s="18"/>
      <c r="Q828" s="31"/>
      <c r="R828" s="33"/>
      <c r="S828" s="33"/>
      <c r="T828" s="33"/>
      <c r="U828" s="72">
        <f t="shared" si="120"/>
        <v>0</v>
      </c>
      <c r="V828" s="18" t="e">
        <f>IF(X828&lt;&gt;"Liquidação Cancelada",VLOOKUP(B828,'BASE DE DADOS OPS'!$B$4:$P$9650,10,FALSE),"Liquidação Cancelada")</f>
        <v>#N/A</v>
      </c>
      <c r="W828" s="35" t="e">
        <f t="shared" si="121"/>
        <v>#N/A</v>
      </c>
      <c r="X828" s="31">
        <f>VLOOKUP(A828,'BASE DE DADOS OPS'!$A$4:$P$9650,12,FALSE)</f>
        <v>0</v>
      </c>
      <c r="Y828" s="4" t="e">
        <f>IF(X828&lt;&gt;"Liquidação Cancelada",VLOOKUP(B828,'BASE DE DADOS OPS'!$B$5:$P$9635,12,FALSE),"Liquidação Cancelada")</f>
        <v>#N/A</v>
      </c>
      <c r="Z828" s="4" t="e">
        <f>IF(X828&lt;&gt;"Liquidação Cancelada",VLOOKUP(B828,'BASE DE DADOS OPS'!$B$5:$P$9635,14,FALSE),"Liquidação Cancelada")</f>
        <v>#N/A</v>
      </c>
      <c r="AA828" s="4" t="e">
        <f>IF(X828&lt;&gt;"Liquidação Cancelada",VLOOKUP(B828,'BASE DE DADOS OPS'!$B$5:$P$9635,13,FALSE),"Liquidação Cancelada")</f>
        <v>#N/A</v>
      </c>
      <c r="AB828" s="4" t="e">
        <f t="shared" si="122"/>
        <v>#N/A</v>
      </c>
      <c r="AC828" s="3" t="e">
        <f t="shared" si="123"/>
        <v>#N/A</v>
      </c>
      <c r="AD828" s="62"/>
    </row>
    <row r="829" spans="1:30" ht="24.95" customHeight="1" x14ac:dyDescent="0.2">
      <c r="A829" s="55" t="str">
        <f t="shared" si="115"/>
        <v>||||||0</v>
      </c>
      <c r="B829" s="55" t="str">
        <f t="shared" si="116"/>
        <v>||||0</v>
      </c>
      <c r="C829" s="61" t="str">
        <f t="shared" si="117"/>
        <v>|0</v>
      </c>
      <c r="D829" s="31"/>
      <c r="E829" s="31"/>
      <c r="F829" s="75" t="str">
        <f t="shared" si="118"/>
        <v>/</v>
      </c>
      <c r="G829" s="31"/>
      <c r="H829" s="31"/>
      <c r="I829" s="75" t="str">
        <f t="shared" si="119"/>
        <v>.</v>
      </c>
      <c r="J829" s="31"/>
      <c r="K829" s="31"/>
      <c r="L829" s="31"/>
      <c r="M829" s="32"/>
      <c r="N829" s="31"/>
      <c r="O829" s="32"/>
      <c r="P829" s="18"/>
      <c r="Q829" s="31"/>
      <c r="R829" s="33"/>
      <c r="S829" s="33"/>
      <c r="T829" s="33"/>
      <c r="U829" s="72">
        <f t="shared" si="120"/>
        <v>0</v>
      </c>
      <c r="V829" s="18" t="e">
        <f>IF(X829&lt;&gt;"Liquidação Cancelada",VLOOKUP(B829,'BASE DE DADOS OPS'!$B$4:$P$9650,10,FALSE),"Liquidação Cancelada")</f>
        <v>#N/A</v>
      </c>
      <c r="W829" s="35" t="e">
        <f t="shared" si="121"/>
        <v>#N/A</v>
      </c>
      <c r="X829" s="31">
        <f>VLOOKUP(A829,'BASE DE DADOS OPS'!$A$4:$P$9650,12,FALSE)</f>
        <v>0</v>
      </c>
      <c r="Y829" s="4" t="e">
        <f>IF(X829&lt;&gt;"Liquidação Cancelada",VLOOKUP(B829,'BASE DE DADOS OPS'!$B$5:$P$9635,12,FALSE),"Liquidação Cancelada")</f>
        <v>#N/A</v>
      </c>
      <c r="Z829" s="4" t="e">
        <f>IF(X829&lt;&gt;"Liquidação Cancelada",VLOOKUP(B829,'BASE DE DADOS OPS'!$B$5:$P$9635,14,FALSE),"Liquidação Cancelada")</f>
        <v>#N/A</v>
      </c>
      <c r="AA829" s="4" t="e">
        <f>IF(X829&lt;&gt;"Liquidação Cancelada",VLOOKUP(B829,'BASE DE DADOS OPS'!$B$5:$P$9635,13,FALSE),"Liquidação Cancelada")</f>
        <v>#N/A</v>
      </c>
      <c r="AB829" s="4" t="e">
        <f t="shared" si="122"/>
        <v>#N/A</v>
      </c>
      <c r="AC829" s="3" t="e">
        <f t="shared" si="123"/>
        <v>#N/A</v>
      </c>
      <c r="AD829" s="62"/>
    </row>
    <row r="830" spans="1:30" ht="24.95" customHeight="1" x14ac:dyDescent="0.2">
      <c r="A830" s="55" t="str">
        <f t="shared" si="115"/>
        <v>||||||0</v>
      </c>
      <c r="B830" s="55" t="str">
        <f t="shared" si="116"/>
        <v>||||0</v>
      </c>
      <c r="C830" s="61" t="str">
        <f t="shared" si="117"/>
        <v>|0</v>
      </c>
      <c r="D830" s="31"/>
      <c r="E830" s="31"/>
      <c r="F830" s="75" t="str">
        <f t="shared" si="118"/>
        <v>/</v>
      </c>
      <c r="G830" s="31"/>
      <c r="H830" s="31"/>
      <c r="I830" s="75" t="str">
        <f t="shared" si="119"/>
        <v>.</v>
      </c>
      <c r="J830" s="31"/>
      <c r="K830" s="31"/>
      <c r="L830" s="31"/>
      <c r="M830" s="32"/>
      <c r="N830" s="31"/>
      <c r="O830" s="32"/>
      <c r="P830" s="18"/>
      <c r="Q830" s="31"/>
      <c r="R830" s="33"/>
      <c r="S830" s="33"/>
      <c r="T830" s="33"/>
      <c r="U830" s="72">
        <f t="shared" si="120"/>
        <v>0</v>
      </c>
      <c r="V830" s="18" t="e">
        <f>IF(X830&lt;&gt;"Liquidação Cancelada",VLOOKUP(B830,'BASE DE DADOS OPS'!$B$4:$P$9650,10,FALSE),"Liquidação Cancelada")</f>
        <v>#N/A</v>
      </c>
      <c r="W830" s="35" t="e">
        <f t="shared" si="121"/>
        <v>#N/A</v>
      </c>
      <c r="X830" s="31">
        <f>VLOOKUP(A830,'BASE DE DADOS OPS'!$A$4:$P$9650,12,FALSE)</f>
        <v>0</v>
      </c>
      <c r="Y830" s="4" t="e">
        <f>IF(X830&lt;&gt;"Liquidação Cancelada",VLOOKUP(B830,'BASE DE DADOS OPS'!$B$5:$P$9635,12,FALSE),"Liquidação Cancelada")</f>
        <v>#N/A</v>
      </c>
      <c r="Z830" s="4" t="e">
        <f>IF(X830&lt;&gt;"Liquidação Cancelada",VLOOKUP(B830,'BASE DE DADOS OPS'!$B$5:$P$9635,14,FALSE),"Liquidação Cancelada")</f>
        <v>#N/A</v>
      </c>
      <c r="AA830" s="4" t="e">
        <f>IF(X830&lt;&gt;"Liquidação Cancelada",VLOOKUP(B830,'BASE DE DADOS OPS'!$B$5:$P$9635,13,FALSE),"Liquidação Cancelada")</f>
        <v>#N/A</v>
      </c>
      <c r="AB830" s="4" t="e">
        <f t="shared" si="122"/>
        <v>#N/A</v>
      </c>
      <c r="AC830" s="3" t="e">
        <f t="shared" si="123"/>
        <v>#N/A</v>
      </c>
      <c r="AD830" s="62"/>
    </row>
    <row r="831" spans="1:30" ht="24.95" customHeight="1" x14ac:dyDescent="0.2">
      <c r="A831" s="55" t="str">
        <f t="shared" si="115"/>
        <v>||||||0</v>
      </c>
      <c r="B831" s="55" t="str">
        <f t="shared" si="116"/>
        <v>||||0</v>
      </c>
      <c r="C831" s="61" t="str">
        <f t="shared" si="117"/>
        <v>|0</v>
      </c>
      <c r="D831" s="31"/>
      <c r="E831" s="31"/>
      <c r="F831" s="75" t="str">
        <f t="shared" si="118"/>
        <v>/</v>
      </c>
      <c r="G831" s="31"/>
      <c r="H831" s="31"/>
      <c r="I831" s="75" t="str">
        <f t="shared" si="119"/>
        <v>.</v>
      </c>
      <c r="J831" s="31"/>
      <c r="K831" s="31"/>
      <c r="L831" s="31"/>
      <c r="M831" s="32"/>
      <c r="N831" s="31"/>
      <c r="O831" s="32"/>
      <c r="P831" s="18"/>
      <c r="Q831" s="31"/>
      <c r="R831" s="33"/>
      <c r="S831" s="33"/>
      <c r="T831" s="33"/>
      <c r="U831" s="72">
        <f t="shared" si="120"/>
        <v>0</v>
      </c>
      <c r="V831" s="18" t="e">
        <f>IF(X831&lt;&gt;"Liquidação Cancelada",VLOOKUP(B831,'BASE DE DADOS OPS'!$B$4:$P$9650,10,FALSE),"Liquidação Cancelada")</f>
        <v>#N/A</v>
      </c>
      <c r="W831" s="35" t="e">
        <f t="shared" si="121"/>
        <v>#N/A</v>
      </c>
      <c r="X831" s="31">
        <f>VLOOKUP(A831,'BASE DE DADOS OPS'!$A$4:$P$9650,12,FALSE)</f>
        <v>0</v>
      </c>
      <c r="Y831" s="4" t="e">
        <f>IF(X831&lt;&gt;"Liquidação Cancelada",VLOOKUP(B831,'BASE DE DADOS OPS'!$B$5:$P$9635,12,FALSE),"Liquidação Cancelada")</f>
        <v>#N/A</v>
      </c>
      <c r="Z831" s="4" t="e">
        <f>IF(X831&lt;&gt;"Liquidação Cancelada",VLOOKUP(B831,'BASE DE DADOS OPS'!$B$5:$P$9635,14,FALSE),"Liquidação Cancelada")</f>
        <v>#N/A</v>
      </c>
      <c r="AA831" s="4" t="e">
        <f>IF(X831&lt;&gt;"Liquidação Cancelada",VLOOKUP(B831,'BASE DE DADOS OPS'!$B$5:$P$9635,13,FALSE),"Liquidação Cancelada")</f>
        <v>#N/A</v>
      </c>
      <c r="AB831" s="4" t="e">
        <f t="shared" si="122"/>
        <v>#N/A</v>
      </c>
      <c r="AC831" s="3" t="e">
        <f t="shared" si="123"/>
        <v>#N/A</v>
      </c>
      <c r="AD831" s="62"/>
    </row>
    <row r="832" spans="1:30" ht="24.95" customHeight="1" x14ac:dyDescent="0.2">
      <c r="A832" s="55" t="str">
        <f t="shared" si="115"/>
        <v>||||||0</v>
      </c>
      <c r="B832" s="55" t="str">
        <f t="shared" si="116"/>
        <v>||||0</v>
      </c>
      <c r="C832" s="61" t="str">
        <f t="shared" si="117"/>
        <v>|0</v>
      </c>
      <c r="D832" s="31"/>
      <c r="E832" s="31"/>
      <c r="F832" s="75" t="str">
        <f t="shared" si="118"/>
        <v>/</v>
      </c>
      <c r="G832" s="31"/>
      <c r="H832" s="31"/>
      <c r="I832" s="75" t="str">
        <f t="shared" si="119"/>
        <v>.</v>
      </c>
      <c r="J832" s="31"/>
      <c r="K832" s="31"/>
      <c r="L832" s="31"/>
      <c r="M832" s="32"/>
      <c r="N832" s="31"/>
      <c r="O832" s="32"/>
      <c r="P832" s="18"/>
      <c r="Q832" s="31"/>
      <c r="R832" s="33"/>
      <c r="S832" s="33"/>
      <c r="T832" s="33"/>
      <c r="U832" s="72">
        <f t="shared" si="120"/>
        <v>0</v>
      </c>
      <c r="V832" s="18" t="e">
        <f>IF(X832&lt;&gt;"Liquidação Cancelada",VLOOKUP(B832,'BASE DE DADOS OPS'!$B$4:$P$9650,10,FALSE),"Liquidação Cancelada")</f>
        <v>#N/A</v>
      </c>
      <c r="W832" s="35" t="e">
        <f t="shared" si="121"/>
        <v>#N/A</v>
      </c>
      <c r="X832" s="31">
        <f>VLOOKUP(A832,'BASE DE DADOS OPS'!$A$4:$P$9650,12,FALSE)</f>
        <v>0</v>
      </c>
      <c r="Y832" s="4" t="e">
        <f>IF(X832&lt;&gt;"Liquidação Cancelada",VLOOKUP(B832,'BASE DE DADOS OPS'!$B$5:$P$9635,12,FALSE),"Liquidação Cancelada")</f>
        <v>#N/A</v>
      </c>
      <c r="Z832" s="4" t="e">
        <f>IF(X832&lt;&gt;"Liquidação Cancelada",VLOOKUP(B832,'BASE DE DADOS OPS'!$B$5:$P$9635,14,FALSE),"Liquidação Cancelada")</f>
        <v>#N/A</v>
      </c>
      <c r="AA832" s="4" t="e">
        <f>IF(X832&lt;&gt;"Liquidação Cancelada",VLOOKUP(B832,'BASE DE DADOS OPS'!$B$5:$P$9635,13,FALSE),"Liquidação Cancelada")</f>
        <v>#N/A</v>
      </c>
      <c r="AB832" s="4" t="e">
        <f t="shared" si="122"/>
        <v>#N/A</v>
      </c>
      <c r="AC832" s="3" t="e">
        <f t="shared" si="123"/>
        <v>#N/A</v>
      </c>
      <c r="AD832" s="62"/>
    </row>
    <row r="833" spans="1:30" ht="24.95" customHeight="1" x14ac:dyDescent="0.2">
      <c r="A833" s="55" t="str">
        <f t="shared" si="115"/>
        <v>||||||0</v>
      </c>
      <c r="B833" s="55" t="str">
        <f t="shared" si="116"/>
        <v>||||0</v>
      </c>
      <c r="C833" s="61" t="str">
        <f t="shared" si="117"/>
        <v>|0</v>
      </c>
      <c r="D833" s="31"/>
      <c r="E833" s="31"/>
      <c r="F833" s="75" t="str">
        <f t="shared" si="118"/>
        <v>/</v>
      </c>
      <c r="G833" s="31"/>
      <c r="H833" s="31"/>
      <c r="I833" s="75" t="str">
        <f t="shared" si="119"/>
        <v>.</v>
      </c>
      <c r="J833" s="31"/>
      <c r="K833" s="31"/>
      <c r="L833" s="31"/>
      <c r="M833" s="32"/>
      <c r="N833" s="31"/>
      <c r="O833" s="32"/>
      <c r="P833" s="18"/>
      <c r="Q833" s="31"/>
      <c r="R833" s="33"/>
      <c r="S833" s="33"/>
      <c r="T833" s="33"/>
      <c r="U833" s="72">
        <f t="shared" si="120"/>
        <v>0</v>
      </c>
      <c r="V833" s="18" t="e">
        <f>IF(X833&lt;&gt;"Liquidação Cancelada",VLOOKUP(B833,'BASE DE DADOS OPS'!$B$4:$P$9650,10,FALSE),"Liquidação Cancelada")</f>
        <v>#N/A</v>
      </c>
      <c r="W833" s="35" t="e">
        <f t="shared" si="121"/>
        <v>#N/A</v>
      </c>
      <c r="X833" s="31">
        <f>VLOOKUP(A833,'BASE DE DADOS OPS'!$A$4:$P$9650,12,FALSE)</f>
        <v>0</v>
      </c>
      <c r="Y833" s="4" t="e">
        <f>IF(X833&lt;&gt;"Liquidação Cancelada",VLOOKUP(B833,'BASE DE DADOS OPS'!$B$5:$P$9635,12,FALSE),"Liquidação Cancelada")</f>
        <v>#N/A</v>
      </c>
      <c r="Z833" s="4" t="e">
        <f>IF(X833&lt;&gt;"Liquidação Cancelada",VLOOKUP(B833,'BASE DE DADOS OPS'!$B$5:$P$9635,14,FALSE),"Liquidação Cancelada")</f>
        <v>#N/A</v>
      </c>
      <c r="AA833" s="4" t="e">
        <f>IF(X833&lt;&gt;"Liquidação Cancelada",VLOOKUP(B833,'BASE DE DADOS OPS'!$B$5:$P$9635,13,FALSE),"Liquidação Cancelada")</f>
        <v>#N/A</v>
      </c>
      <c r="AB833" s="4" t="e">
        <f t="shared" si="122"/>
        <v>#N/A</v>
      </c>
      <c r="AC833" s="3" t="e">
        <f t="shared" si="123"/>
        <v>#N/A</v>
      </c>
      <c r="AD833" s="62"/>
    </row>
    <row r="834" spans="1:30" ht="24.95" customHeight="1" x14ac:dyDescent="0.2">
      <c r="A834" s="55" t="str">
        <f t="shared" si="115"/>
        <v>||||||0</v>
      </c>
      <c r="B834" s="55" t="str">
        <f t="shared" si="116"/>
        <v>||||0</v>
      </c>
      <c r="C834" s="61" t="str">
        <f t="shared" si="117"/>
        <v>|0</v>
      </c>
      <c r="D834" s="31"/>
      <c r="E834" s="31"/>
      <c r="F834" s="75" t="str">
        <f t="shared" si="118"/>
        <v>/</v>
      </c>
      <c r="G834" s="31"/>
      <c r="H834" s="31"/>
      <c r="I834" s="75" t="str">
        <f t="shared" si="119"/>
        <v>.</v>
      </c>
      <c r="J834" s="31"/>
      <c r="K834" s="31"/>
      <c r="L834" s="31"/>
      <c r="M834" s="32"/>
      <c r="N834" s="31"/>
      <c r="O834" s="32"/>
      <c r="P834" s="18"/>
      <c r="Q834" s="31"/>
      <c r="R834" s="33"/>
      <c r="S834" s="33"/>
      <c r="T834" s="33"/>
      <c r="U834" s="72">
        <f t="shared" si="120"/>
        <v>0</v>
      </c>
      <c r="V834" s="18" t="e">
        <f>IF(X834&lt;&gt;"Liquidação Cancelada",VLOOKUP(B834,'BASE DE DADOS OPS'!$B$4:$P$9650,10,FALSE),"Liquidação Cancelada")</f>
        <v>#N/A</v>
      </c>
      <c r="W834" s="35" t="e">
        <f t="shared" si="121"/>
        <v>#N/A</v>
      </c>
      <c r="X834" s="31">
        <f>VLOOKUP(A834,'BASE DE DADOS OPS'!$A$4:$P$9650,12,FALSE)</f>
        <v>0</v>
      </c>
      <c r="Y834" s="4" t="e">
        <f>IF(X834&lt;&gt;"Liquidação Cancelada",VLOOKUP(B834,'BASE DE DADOS OPS'!$B$5:$P$9635,12,FALSE),"Liquidação Cancelada")</f>
        <v>#N/A</v>
      </c>
      <c r="Z834" s="4" t="e">
        <f>IF(X834&lt;&gt;"Liquidação Cancelada",VLOOKUP(B834,'BASE DE DADOS OPS'!$B$5:$P$9635,14,FALSE),"Liquidação Cancelada")</f>
        <v>#N/A</v>
      </c>
      <c r="AA834" s="4" t="e">
        <f>IF(X834&lt;&gt;"Liquidação Cancelada",VLOOKUP(B834,'BASE DE DADOS OPS'!$B$5:$P$9635,13,FALSE),"Liquidação Cancelada")</f>
        <v>#N/A</v>
      </c>
      <c r="AB834" s="4" t="e">
        <f t="shared" si="122"/>
        <v>#N/A</v>
      </c>
      <c r="AC834" s="3" t="e">
        <f t="shared" si="123"/>
        <v>#N/A</v>
      </c>
      <c r="AD834" s="62"/>
    </row>
    <row r="835" spans="1:30" ht="24.95" customHeight="1" x14ac:dyDescent="0.2">
      <c r="A835" s="55" t="str">
        <f t="shared" si="115"/>
        <v>||||||0</v>
      </c>
      <c r="B835" s="55" t="str">
        <f t="shared" si="116"/>
        <v>||||0</v>
      </c>
      <c r="C835" s="61" t="str">
        <f t="shared" si="117"/>
        <v>|0</v>
      </c>
      <c r="D835" s="31"/>
      <c r="E835" s="31"/>
      <c r="F835" s="75" t="str">
        <f t="shared" si="118"/>
        <v>/</v>
      </c>
      <c r="G835" s="31"/>
      <c r="H835" s="31"/>
      <c r="I835" s="75" t="str">
        <f t="shared" si="119"/>
        <v>.</v>
      </c>
      <c r="J835" s="31"/>
      <c r="K835" s="31"/>
      <c r="L835" s="31"/>
      <c r="M835" s="32"/>
      <c r="N835" s="31"/>
      <c r="O835" s="32"/>
      <c r="P835" s="18"/>
      <c r="Q835" s="31"/>
      <c r="R835" s="33"/>
      <c r="S835" s="33"/>
      <c r="T835" s="33"/>
      <c r="U835" s="72">
        <f t="shared" si="120"/>
        <v>0</v>
      </c>
      <c r="V835" s="18" t="e">
        <f>IF(X835&lt;&gt;"Liquidação Cancelada",VLOOKUP(B835,'BASE DE DADOS OPS'!$B$4:$P$9650,10,FALSE),"Liquidação Cancelada")</f>
        <v>#N/A</v>
      </c>
      <c r="W835" s="35" t="e">
        <f t="shared" si="121"/>
        <v>#N/A</v>
      </c>
      <c r="X835" s="31">
        <f>VLOOKUP(A835,'BASE DE DADOS OPS'!$A$4:$P$9650,12,FALSE)</f>
        <v>0</v>
      </c>
      <c r="Y835" s="4" t="e">
        <f>IF(X835&lt;&gt;"Liquidação Cancelada",VLOOKUP(B835,'BASE DE DADOS OPS'!$B$5:$P$9635,12,FALSE),"Liquidação Cancelada")</f>
        <v>#N/A</v>
      </c>
      <c r="Z835" s="4" t="e">
        <f>IF(X835&lt;&gt;"Liquidação Cancelada",VLOOKUP(B835,'BASE DE DADOS OPS'!$B$5:$P$9635,14,FALSE),"Liquidação Cancelada")</f>
        <v>#N/A</v>
      </c>
      <c r="AA835" s="4" t="e">
        <f>IF(X835&lt;&gt;"Liquidação Cancelada",VLOOKUP(B835,'BASE DE DADOS OPS'!$B$5:$P$9635,13,FALSE),"Liquidação Cancelada")</f>
        <v>#N/A</v>
      </c>
      <c r="AB835" s="4" t="e">
        <f t="shared" si="122"/>
        <v>#N/A</v>
      </c>
      <c r="AC835" s="3" t="e">
        <f t="shared" si="123"/>
        <v>#N/A</v>
      </c>
      <c r="AD835" s="62"/>
    </row>
    <row r="836" spans="1:30" ht="24.95" customHeight="1" x14ac:dyDescent="0.2">
      <c r="A836" s="55" t="str">
        <f t="shared" si="115"/>
        <v>||||||0</v>
      </c>
      <c r="B836" s="55" t="str">
        <f t="shared" si="116"/>
        <v>||||0</v>
      </c>
      <c r="C836" s="61" t="str">
        <f t="shared" si="117"/>
        <v>|0</v>
      </c>
      <c r="D836" s="31"/>
      <c r="E836" s="31"/>
      <c r="F836" s="75" t="str">
        <f t="shared" si="118"/>
        <v>/</v>
      </c>
      <c r="G836" s="31"/>
      <c r="H836" s="31"/>
      <c r="I836" s="75" t="str">
        <f t="shared" si="119"/>
        <v>.</v>
      </c>
      <c r="J836" s="31"/>
      <c r="K836" s="31"/>
      <c r="L836" s="31"/>
      <c r="M836" s="32"/>
      <c r="N836" s="31"/>
      <c r="O836" s="32"/>
      <c r="P836" s="18"/>
      <c r="Q836" s="31"/>
      <c r="R836" s="33"/>
      <c r="S836" s="33"/>
      <c r="T836" s="33"/>
      <c r="U836" s="72">
        <f t="shared" si="120"/>
        <v>0</v>
      </c>
      <c r="V836" s="18" t="e">
        <f>IF(X836&lt;&gt;"Liquidação Cancelada",VLOOKUP(B836,'BASE DE DADOS OPS'!$B$4:$P$9650,10,FALSE),"Liquidação Cancelada")</f>
        <v>#N/A</v>
      </c>
      <c r="W836" s="35" t="e">
        <f t="shared" si="121"/>
        <v>#N/A</v>
      </c>
      <c r="X836" s="31">
        <f>VLOOKUP(A836,'BASE DE DADOS OPS'!$A$4:$P$9650,12,FALSE)</f>
        <v>0</v>
      </c>
      <c r="Y836" s="4" t="e">
        <f>IF(X836&lt;&gt;"Liquidação Cancelada",VLOOKUP(B836,'BASE DE DADOS OPS'!$B$5:$P$9635,12,FALSE),"Liquidação Cancelada")</f>
        <v>#N/A</v>
      </c>
      <c r="Z836" s="4" t="e">
        <f>IF(X836&lt;&gt;"Liquidação Cancelada",VLOOKUP(B836,'BASE DE DADOS OPS'!$B$5:$P$9635,14,FALSE),"Liquidação Cancelada")</f>
        <v>#N/A</v>
      </c>
      <c r="AA836" s="4" t="e">
        <f>IF(X836&lt;&gt;"Liquidação Cancelada",VLOOKUP(B836,'BASE DE DADOS OPS'!$B$5:$P$9635,13,FALSE),"Liquidação Cancelada")</f>
        <v>#N/A</v>
      </c>
      <c r="AB836" s="4" t="e">
        <f t="shared" si="122"/>
        <v>#N/A</v>
      </c>
      <c r="AC836" s="3" t="e">
        <f t="shared" si="123"/>
        <v>#N/A</v>
      </c>
      <c r="AD836" s="62"/>
    </row>
    <row r="837" spans="1:30" ht="24.95" customHeight="1" x14ac:dyDescent="0.2">
      <c r="A837" s="55" t="str">
        <f t="shared" ref="A837:A900" si="124">D837&amp;"|"&amp;E837&amp;"|"&amp;G837&amp;"|"&amp;H837&amp;"|"&amp;L837&amp;"|"&amp;N837&amp;"|"&amp;U837</f>
        <v>||||||0</v>
      </c>
      <c r="B837" s="55" t="str">
        <f t="shared" ref="B837:B900" si="125">D837&amp;"|"&amp;E837&amp;"|"&amp;G837&amp;"|"&amp;H837&amp;"|"&amp;X837</f>
        <v>||||0</v>
      </c>
      <c r="C837" s="61" t="str">
        <f t="shared" ref="C837:C900" si="126">E837&amp;"|"&amp;X837</f>
        <v>|0</v>
      </c>
      <c r="D837" s="31"/>
      <c r="E837" s="31"/>
      <c r="F837" s="75" t="str">
        <f t="shared" ref="F837:F900" si="127">G837&amp;"/"&amp;H837</f>
        <v>/</v>
      </c>
      <c r="G837" s="31"/>
      <c r="H837" s="31"/>
      <c r="I837" s="75" t="str">
        <f t="shared" ref="I837:I900" si="128">J837&amp;"."&amp;K837</f>
        <v>.</v>
      </c>
      <c r="J837" s="31"/>
      <c r="K837" s="31"/>
      <c r="L837" s="31"/>
      <c r="M837" s="32"/>
      <c r="N837" s="31"/>
      <c r="O837" s="32"/>
      <c r="P837" s="18"/>
      <c r="Q837" s="31"/>
      <c r="R837" s="33"/>
      <c r="S837" s="33"/>
      <c r="T837" s="33"/>
      <c r="U837" s="72">
        <f t="shared" ref="U837:U900" si="129">R837-S837-T837</f>
        <v>0</v>
      </c>
      <c r="V837" s="18" t="e">
        <f>IF(X837&lt;&gt;"Liquidação Cancelada",VLOOKUP(B837,'BASE DE DADOS OPS'!$B$4:$P$9650,10,FALSE),"Liquidação Cancelada")</f>
        <v>#N/A</v>
      </c>
      <c r="W837" s="35" t="e">
        <f t="shared" ref="W837:W900" si="130">IF(X837&lt;&gt;"Liquidação Cancelada",IF(ISBLANK(V837),"AGUARDANDO PAGAMENTO",NETWORKDAYS(P837,V837)-1),"Liquidação Cancelada")</f>
        <v>#N/A</v>
      </c>
      <c r="X837" s="31">
        <f>VLOOKUP(A837,'BASE DE DADOS OPS'!$A$4:$P$9650,12,FALSE)</f>
        <v>0</v>
      </c>
      <c r="Y837" s="4" t="e">
        <f>IF(X837&lt;&gt;"Liquidação Cancelada",VLOOKUP(B837,'BASE DE DADOS OPS'!$B$5:$P$9635,12,FALSE),"Liquidação Cancelada")</f>
        <v>#N/A</v>
      </c>
      <c r="Z837" s="4" t="e">
        <f>IF(X837&lt;&gt;"Liquidação Cancelada",VLOOKUP(B837,'BASE DE DADOS OPS'!$B$5:$P$9635,14,FALSE),"Liquidação Cancelada")</f>
        <v>#N/A</v>
      </c>
      <c r="AA837" s="4" t="e">
        <f>IF(X837&lt;&gt;"Liquidação Cancelada",VLOOKUP(B837,'BASE DE DADOS OPS'!$B$5:$P$9635,13,FALSE),"Liquidação Cancelada")</f>
        <v>#N/A</v>
      </c>
      <c r="AB837" s="4" t="e">
        <f t="shared" ref="AB837:AB900" si="131">IF(X837&lt;&gt;"Liquidação Cancelada",Y837-Z837,"Liquidação Cancelada")</f>
        <v>#N/A</v>
      </c>
      <c r="AC837" s="3" t="e">
        <f t="shared" ref="AC837:AC900" si="132">IF(X837&lt;&gt;"Liquidação Cancelada",(AA837-AB837)+(U837-Z837-AB837),"Liquidação Cancelada")</f>
        <v>#N/A</v>
      </c>
      <c r="AD837" s="62"/>
    </row>
    <row r="838" spans="1:30" ht="24.95" customHeight="1" x14ac:dyDescent="0.2">
      <c r="A838" s="55" t="str">
        <f t="shared" si="124"/>
        <v>||||||0</v>
      </c>
      <c r="B838" s="55" t="str">
        <f t="shared" si="125"/>
        <v>||||0</v>
      </c>
      <c r="C838" s="61" t="str">
        <f t="shared" si="126"/>
        <v>|0</v>
      </c>
      <c r="D838" s="31"/>
      <c r="E838" s="31"/>
      <c r="F838" s="75" t="str">
        <f t="shared" si="127"/>
        <v>/</v>
      </c>
      <c r="G838" s="31"/>
      <c r="H838" s="31"/>
      <c r="I838" s="75" t="str">
        <f t="shared" si="128"/>
        <v>.</v>
      </c>
      <c r="J838" s="31"/>
      <c r="K838" s="31"/>
      <c r="L838" s="31"/>
      <c r="M838" s="32"/>
      <c r="N838" s="31"/>
      <c r="O838" s="32"/>
      <c r="P838" s="18"/>
      <c r="Q838" s="31"/>
      <c r="R838" s="33"/>
      <c r="S838" s="33"/>
      <c r="T838" s="33"/>
      <c r="U838" s="72">
        <f t="shared" si="129"/>
        <v>0</v>
      </c>
      <c r="V838" s="18" t="e">
        <f>IF(X838&lt;&gt;"Liquidação Cancelada",VLOOKUP(B838,'BASE DE DADOS OPS'!$B$4:$P$9650,10,FALSE),"Liquidação Cancelada")</f>
        <v>#N/A</v>
      </c>
      <c r="W838" s="35" t="e">
        <f t="shared" si="130"/>
        <v>#N/A</v>
      </c>
      <c r="X838" s="31">
        <f>VLOOKUP(A838,'BASE DE DADOS OPS'!$A$4:$P$9650,12,FALSE)</f>
        <v>0</v>
      </c>
      <c r="Y838" s="4" t="e">
        <f>IF(X838&lt;&gt;"Liquidação Cancelada",VLOOKUP(B838,'BASE DE DADOS OPS'!$B$5:$P$9635,12,FALSE),"Liquidação Cancelada")</f>
        <v>#N/A</v>
      </c>
      <c r="Z838" s="4" t="e">
        <f>IF(X838&lt;&gt;"Liquidação Cancelada",VLOOKUP(B838,'BASE DE DADOS OPS'!$B$5:$P$9635,14,FALSE),"Liquidação Cancelada")</f>
        <v>#N/A</v>
      </c>
      <c r="AA838" s="4" t="e">
        <f>IF(X838&lt;&gt;"Liquidação Cancelada",VLOOKUP(B838,'BASE DE DADOS OPS'!$B$5:$P$9635,13,FALSE),"Liquidação Cancelada")</f>
        <v>#N/A</v>
      </c>
      <c r="AB838" s="4" t="e">
        <f t="shared" si="131"/>
        <v>#N/A</v>
      </c>
      <c r="AC838" s="3" t="e">
        <f t="shared" si="132"/>
        <v>#N/A</v>
      </c>
      <c r="AD838" s="62"/>
    </row>
    <row r="839" spans="1:30" ht="24.95" customHeight="1" x14ac:dyDescent="0.2">
      <c r="A839" s="55" t="str">
        <f t="shared" si="124"/>
        <v>||||||0</v>
      </c>
      <c r="B839" s="55" t="str">
        <f t="shared" si="125"/>
        <v>||||0</v>
      </c>
      <c r="C839" s="61" t="str">
        <f t="shared" si="126"/>
        <v>|0</v>
      </c>
      <c r="D839" s="31"/>
      <c r="E839" s="31"/>
      <c r="F839" s="75" t="str">
        <f t="shared" si="127"/>
        <v>/</v>
      </c>
      <c r="G839" s="31"/>
      <c r="H839" s="31"/>
      <c r="I839" s="75" t="str">
        <f t="shared" si="128"/>
        <v>.</v>
      </c>
      <c r="J839" s="31"/>
      <c r="K839" s="31"/>
      <c r="L839" s="31"/>
      <c r="M839" s="32"/>
      <c r="N839" s="31"/>
      <c r="O839" s="32"/>
      <c r="P839" s="18"/>
      <c r="Q839" s="31"/>
      <c r="R839" s="33"/>
      <c r="S839" s="33"/>
      <c r="T839" s="33"/>
      <c r="U839" s="72">
        <f t="shared" si="129"/>
        <v>0</v>
      </c>
      <c r="V839" s="18" t="e">
        <f>IF(X839&lt;&gt;"Liquidação Cancelada",VLOOKUP(B839,'BASE DE DADOS OPS'!$B$4:$P$9650,10,FALSE),"Liquidação Cancelada")</f>
        <v>#N/A</v>
      </c>
      <c r="W839" s="35" t="e">
        <f t="shared" si="130"/>
        <v>#N/A</v>
      </c>
      <c r="X839" s="31">
        <f>VLOOKUP(A839,'BASE DE DADOS OPS'!$A$4:$P$9650,12,FALSE)</f>
        <v>0</v>
      </c>
      <c r="Y839" s="4" t="e">
        <f>IF(X839&lt;&gt;"Liquidação Cancelada",VLOOKUP(B839,'BASE DE DADOS OPS'!$B$5:$P$9635,12,FALSE),"Liquidação Cancelada")</f>
        <v>#N/A</v>
      </c>
      <c r="Z839" s="4" t="e">
        <f>IF(X839&lt;&gt;"Liquidação Cancelada",VLOOKUP(B839,'BASE DE DADOS OPS'!$B$5:$P$9635,14,FALSE),"Liquidação Cancelada")</f>
        <v>#N/A</v>
      </c>
      <c r="AA839" s="4" t="e">
        <f>IF(X839&lt;&gt;"Liquidação Cancelada",VLOOKUP(B839,'BASE DE DADOS OPS'!$B$5:$P$9635,13,FALSE),"Liquidação Cancelada")</f>
        <v>#N/A</v>
      </c>
      <c r="AB839" s="4" t="e">
        <f t="shared" si="131"/>
        <v>#N/A</v>
      </c>
      <c r="AC839" s="3" t="e">
        <f t="shared" si="132"/>
        <v>#N/A</v>
      </c>
      <c r="AD839" s="62"/>
    </row>
    <row r="840" spans="1:30" ht="24.95" customHeight="1" x14ac:dyDescent="0.2">
      <c r="A840" s="55" t="str">
        <f t="shared" si="124"/>
        <v>||||||0</v>
      </c>
      <c r="B840" s="55" t="str">
        <f t="shared" si="125"/>
        <v>||||0</v>
      </c>
      <c r="C840" s="61" t="str">
        <f t="shared" si="126"/>
        <v>|0</v>
      </c>
      <c r="D840" s="31"/>
      <c r="E840" s="31"/>
      <c r="F840" s="75" t="str">
        <f t="shared" si="127"/>
        <v>/</v>
      </c>
      <c r="G840" s="31"/>
      <c r="H840" s="31"/>
      <c r="I840" s="75" t="str">
        <f t="shared" si="128"/>
        <v>.</v>
      </c>
      <c r="J840" s="31"/>
      <c r="K840" s="31"/>
      <c r="L840" s="31"/>
      <c r="M840" s="32"/>
      <c r="N840" s="31"/>
      <c r="O840" s="32"/>
      <c r="P840" s="18"/>
      <c r="Q840" s="31"/>
      <c r="R840" s="33"/>
      <c r="S840" s="33"/>
      <c r="T840" s="33"/>
      <c r="U840" s="72">
        <f t="shared" si="129"/>
        <v>0</v>
      </c>
      <c r="V840" s="18" t="e">
        <f>IF(X840&lt;&gt;"Liquidação Cancelada",VLOOKUP(B840,'BASE DE DADOS OPS'!$B$4:$P$9650,10,FALSE),"Liquidação Cancelada")</f>
        <v>#N/A</v>
      </c>
      <c r="W840" s="35" t="e">
        <f t="shared" si="130"/>
        <v>#N/A</v>
      </c>
      <c r="X840" s="31">
        <f>VLOOKUP(A840,'BASE DE DADOS OPS'!$A$4:$P$9650,12,FALSE)</f>
        <v>0</v>
      </c>
      <c r="Y840" s="4" t="e">
        <f>IF(X840&lt;&gt;"Liquidação Cancelada",VLOOKUP(B840,'BASE DE DADOS OPS'!$B$5:$P$9635,12,FALSE),"Liquidação Cancelada")</f>
        <v>#N/A</v>
      </c>
      <c r="Z840" s="4" t="e">
        <f>IF(X840&lt;&gt;"Liquidação Cancelada",VLOOKUP(B840,'BASE DE DADOS OPS'!$B$5:$P$9635,14,FALSE),"Liquidação Cancelada")</f>
        <v>#N/A</v>
      </c>
      <c r="AA840" s="4" t="e">
        <f>IF(X840&lt;&gt;"Liquidação Cancelada",VLOOKUP(B840,'BASE DE DADOS OPS'!$B$5:$P$9635,13,FALSE),"Liquidação Cancelada")</f>
        <v>#N/A</v>
      </c>
      <c r="AB840" s="4" t="e">
        <f t="shared" si="131"/>
        <v>#N/A</v>
      </c>
      <c r="AC840" s="3" t="e">
        <f t="shared" si="132"/>
        <v>#N/A</v>
      </c>
      <c r="AD840" s="62"/>
    </row>
    <row r="841" spans="1:30" ht="24.95" customHeight="1" x14ac:dyDescent="0.2">
      <c r="A841" s="55" t="str">
        <f t="shared" si="124"/>
        <v>||||||0</v>
      </c>
      <c r="B841" s="55" t="str">
        <f t="shared" si="125"/>
        <v>||||0</v>
      </c>
      <c r="C841" s="61" t="str">
        <f t="shared" si="126"/>
        <v>|0</v>
      </c>
      <c r="D841" s="31"/>
      <c r="E841" s="31"/>
      <c r="F841" s="75" t="str">
        <f t="shared" si="127"/>
        <v>/</v>
      </c>
      <c r="G841" s="31"/>
      <c r="H841" s="31"/>
      <c r="I841" s="75" t="str">
        <f t="shared" si="128"/>
        <v>.</v>
      </c>
      <c r="J841" s="31"/>
      <c r="K841" s="31"/>
      <c r="L841" s="31"/>
      <c r="M841" s="32"/>
      <c r="N841" s="31"/>
      <c r="O841" s="32"/>
      <c r="P841" s="18"/>
      <c r="Q841" s="31"/>
      <c r="R841" s="33"/>
      <c r="S841" s="33"/>
      <c r="T841" s="33"/>
      <c r="U841" s="72">
        <f t="shared" si="129"/>
        <v>0</v>
      </c>
      <c r="V841" s="18" t="e">
        <f>IF(X841&lt;&gt;"Liquidação Cancelada",VLOOKUP(B841,'BASE DE DADOS OPS'!$B$4:$P$9650,10,FALSE),"Liquidação Cancelada")</f>
        <v>#N/A</v>
      </c>
      <c r="W841" s="35" t="e">
        <f t="shared" si="130"/>
        <v>#N/A</v>
      </c>
      <c r="X841" s="31">
        <f>VLOOKUP(A841,'BASE DE DADOS OPS'!$A$4:$P$9650,12,FALSE)</f>
        <v>0</v>
      </c>
      <c r="Y841" s="4" t="e">
        <f>IF(X841&lt;&gt;"Liquidação Cancelada",VLOOKUP(B841,'BASE DE DADOS OPS'!$B$5:$P$9635,12,FALSE),"Liquidação Cancelada")</f>
        <v>#N/A</v>
      </c>
      <c r="Z841" s="4" t="e">
        <f>IF(X841&lt;&gt;"Liquidação Cancelada",VLOOKUP(B841,'BASE DE DADOS OPS'!$B$5:$P$9635,14,FALSE),"Liquidação Cancelada")</f>
        <v>#N/A</v>
      </c>
      <c r="AA841" s="4" t="e">
        <f>IF(X841&lt;&gt;"Liquidação Cancelada",VLOOKUP(B841,'BASE DE DADOS OPS'!$B$5:$P$9635,13,FALSE),"Liquidação Cancelada")</f>
        <v>#N/A</v>
      </c>
      <c r="AB841" s="4" t="e">
        <f t="shared" si="131"/>
        <v>#N/A</v>
      </c>
      <c r="AC841" s="3" t="e">
        <f t="shared" si="132"/>
        <v>#N/A</v>
      </c>
      <c r="AD841" s="62"/>
    </row>
    <row r="842" spans="1:30" ht="24.95" customHeight="1" x14ac:dyDescent="0.2">
      <c r="A842" s="55" t="str">
        <f t="shared" si="124"/>
        <v>||||||0</v>
      </c>
      <c r="B842" s="55" t="str">
        <f t="shared" si="125"/>
        <v>||||0</v>
      </c>
      <c r="C842" s="61" t="str">
        <f t="shared" si="126"/>
        <v>|0</v>
      </c>
      <c r="D842" s="31"/>
      <c r="E842" s="31"/>
      <c r="F842" s="75" t="str">
        <f t="shared" si="127"/>
        <v>/</v>
      </c>
      <c r="G842" s="31"/>
      <c r="H842" s="31"/>
      <c r="I842" s="75" t="str">
        <f t="shared" si="128"/>
        <v>.</v>
      </c>
      <c r="J842" s="31"/>
      <c r="K842" s="31"/>
      <c r="L842" s="31"/>
      <c r="M842" s="32"/>
      <c r="N842" s="31"/>
      <c r="O842" s="32"/>
      <c r="P842" s="18"/>
      <c r="Q842" s="31"/>
      <c r="R842" s="33"/>
      <c r="S842" s="33"/>
      <c r="T842" s="33"/>
      <c r="U842" s="72">
        <f t="shared" si="129"/>
        <v>0</v>
      </c>
      <c r="V842" s="18" t="e">
        <f>IF(X842&lt;&gt;"Liquidação Cancelada",VLOOKUP(B842,'BASE DE DADOS OPS'!$B$4:$P$9650,10,FALSE),"Liquidação Cancelada")</f>
        <v>#N/A</v>
      </c>
      <c r="W842" s="35" t="e">
        <f t="shared" si="130"/>
        <v>#N/A</v>
      </c>
      <c r="X842" s="31">
        <f>VLOOKUP(A842,'BASE DE DADOS OPS'!$A$4:$P$9650,12,FALSE)</f>
        <v>0</v>
      </c>
      <c r="Y842" s="4" t="e">
        <f>IF(X842&lt;&gt;"Liquidação Cancelada",VLOOKUP(B842,'BASE DE DADOS OPS'!$B$5:$P$9635,12,FALSE),"Liquidação Cancelada")</f>
        <v>#N/A</v>
      </c>
      <c r="Z842" s="4" t="e">
        <f>IF(X842&lt;&gt;"Liquidação Cancelada",VLOOKUP(B842,'BASE DE DADOS OPS'!$B$5:$P$9635,14,FALSE),"Liquidação Cancelada")</f>
        <v>#N/A</v>
      </c>
      <c r="AA842" s="4" t="e">
        <f>IF(X842&lt;&gt;"Liquidação Cancelada",VLOOKUP(B842,'BASE DE DADOS OPS'!$B$5:$P$9635,13,FALSE),"Liquidação Cancelada")</f>
        <v>#N/A</v>
      </c>
      <c r="AB842" s="4" t="e">
        <f t="shared" si="131"/>
        <v>#N/A</v>
      </c>
      <c r="AC842" s="3" t="e">
        <f t="shared" si="132"/>
        <v>#N/A</v>
      </c>
      <c r="AD842" s="62"/>
    </row>
    <row r="843" spans="1:30" ht="24.95" customHeight="1" x14ac:dyDescent="0.2">
      <c r="A843" s="55" t="str">
        <f t="shared" si="124"/>
        <v>||||||0</v>
      </c>
      <c r="B843" s="55" t="str">
        <f t="shared" si="125"/>
        <v>||||0</v>
      </c>
      <c r="C843" s="61" t="str">
        <f t="shared" si="126"/>
        <v>|0</v>
      </c>
      <c r="D843" s="31"/>
      <c r="E843" s="31"/>
      <c r="F843" s="75" t="str">
        <f t="shared" si="127"/>
        <v>/</v>
      </c>
      <c r="G843" s="31"/>
      <c r="H843" s="31"/>
      <c r="I843" s="75" t="str">
        <f t="shared" si="128"/>
        <v>.</v>
      </c>
      <c r="J843" s="31"/>
      <c r="K843" s="31"/>
      <c r="L843" s="31"/>
      <c r="M843" s="32"/>
      <c r="N843" s="31"/>
      <c r="O843" s="32"/>
      <c r="P843" s="18"/>
      <c r="Q843" s="31"/>
      <c r="R843" s="33"/>
      <c r="S843" s="33"/>
      <c r="T843" s="33"/>
      <c r="U843" s="72">
        <f t="shared" si="129"/>
        <v>0</v>
      </c>
      <c r="V843" s="18" t="e">
        <f>IF(X843&lt;&gt;"Liquidação Cancelada",VLOOKUP(B843,'BASE DE DADOS OPS'!$B$4:$P$9650,10,FALSE),"Liquidação Cancelada")</f>
        <v>#N/A</v>
      </c>
      <c r="W843" s="35" t="e">
        <f t="shared" si="130"/>
        <v>#N/A</v>
      </c>
      <c r="X843" s="31">
        <f>VLOOKUP(A843,'BASE DE DADOS OPS'!$A$4:$P$9650,12,FALSE)</f>
        <v>0</v>
      </c>
      <c r="Y843" s="4" t="e">
        <f>IF(X843&lt;&gt;"Liquidação Cancelada",VLOOKUP(B843,'BASE DE DADOS OPS'!$B$5:$P$9635,12,FALSE),"Liquidação Cancelada")</f>
        <v>#N/A</v>
      </c>
      <c r="Z843" s="4" t="e">
        <f>IF(X843&lt;&gt;"Liquidação Cancelada",VLOOKUP(B843,'BASE DE DADOS OPS'!$B$5:$P$9635,14,FALSE),"Liquidação Cancelada")</f>
        <v>#N/A</v>
      </c>
      <c r="AA843" s="4" t="e">
        <f>IF(X843&lt;&gt;"Liquidação Cancelada",VLOOKUP(B843,'BASE DE DADOS OPS'!$B$5:$P$9635,13,FALSE),"Liquidação Cancelada")</f>
        <v>#N/A</v>
      </c>
      <c r="AB843" s="4" t="e">
        <f t="shared" si="131"/>
        <v>#N/A</v>
      </c>
      <c r="AC843" s="3" t="e">
        <f t="shared" si="132"/>
        <v>#N/A</v>
      </c>
      <c r="AD843" s="62"/>
    </row>
    <row r="844" spans="1:30" ht="24.95" customHeight="1" x14ac:dyDescent="0.2">
      <c r="A844" s="55" t="str">
        <f t="shared" si="124"/>
        <v>||||||0</v>
      </c>
      <c r="B844" s="55" t="str">
        <f t="shared" si="125"/>
        <v>||||0</v>
      </c>
      <c r="C844" s="61" t="str">
        <f t="shared" si="126"/>
        <v>|0</v>
      </c>
      <c r="D844" s="31"/>
      <c r="E844" s="31"/>
      <c r="F844" s="75" t="str">
        <f t="shared" si="127"/>
        <v>/</v>
      </c>
      <c r="G844" s="31"/>
      <c r="H844" s="31"/>
      <c r="I844" s="75" t="str">
        <f t="shared" si="128"/>
        <v>.</v>
      </c>
      <c r="J844" s="31"/>
      <c r="K844" s="31"/>
      <c r="L844" s="31"/>
      <c r="M844" s="32"/>
      <c r="N844" s="31"/>
      <c r="O844" s="32"/>
      <c r="P844" s="18"/>
      <c r="Q844" s="31"/>
      <c r="R844" s="33"/>
      <c r="S844" s="33"/>
      <c r="T844" s="33"/>
      <c r="U844" s="72">
        <f t="shared" si="129"/>
        <v>0</v>
      </c>
      <c r="V844" s="18" t="e">
        <f>IF(X844&lt;&gt;"Liquidação Cancelada",VLOOKUP(B844,'BASE DE DADOS OPS'!$B$4:$P$9650,10,FALSE),"Liquidação Cancelada")</f>
        <v>#N/A</v>
      </c>
      <c r="W844" s="35" t="e">
        <f t="shared" si="130"/>
        <v>#N/A</v>
      </c>
      <c r="X844" s="31">
        <f>VLOOKUP(A844,'BASE DE DADOS OPS'!$A$4:$P$9650,12,FALSE)</f>
        <v>0</v>
      </c>
      <c r="Y844" s="4" t="e">
        <f>IF(X844&lt;&gt;"Liquidação Cancelada",VLOOKUP(B844,'BASE DE DADOS OPS'!$B$5:$P$9635,12,FALSE),"Liquidação Cancelada")</f>
        <v>#N/A</v>
      </c>
      <c r="Z844" s="4" t="e">
        <f>IF(X844&lt;&gt;"Liquidação Cancelada",VLOOKUP(B844,'BASE DE DADOS OPS'!$B$5:$P$9635,14,FALSE),"Liquidação Cancelada")</f>
        <v>#N/A</v>
      </c>
      <c r="AA844" s="4" t="e">
        <f>IF(X844&lt;&gt;"Liquidação Cancelada",VLOOKUP(B844,'BASE DE DADOS OPS'!$B$5:$P$9635,13,FALSE),"Liquidação Cancelada")</f>
        <v>#N/A</v>
      </c>
      <c r="AB844" s="4" t="e">
        <f t="shared" si="131"/>
        <v>#N/A</v>
      </c>
      <c r="AC844" s="3" t="e">
        <f t="shared" si="132"/>
        <v>#N/A</v>
      </c>
      <c r="AD844" s="62"/>
    </row>
    <row r="845" spans="1:30" ht="24.95" customHeight="1" x14ac:dyDescent="0.2">
      <c r="A845" s="55" t="str">
        <f t="shared" si="124"/>
        <v>||||||0</v>
      </c>
      <c r="B845" s="55" t="str">
        <f t="shared" si="125"/>
        <v>||||0</v>
      </c>
      <c r="C845" s="61" t="str">
        <f t="shared" si="126"/>
        <v>|0</v>
      </c>
      <c r="D845" s="31"/>
      <c r="E845" s="31"/>
      <c r="F845" s="75" t="str">
        <f t="shared" si="127"/>
        <v>/</v>
      </c>
      <c r="G845" s="31"/>
      <c r="H845" s="31"/>
      <c r="I845" s="75" t="str">
        <f t="shared" si="128"/>
        <v>.</v>
      </c>
      <c r="J845" s="31"/>
      <c r="K845" s="31"/>
      <c r="L845" s="31"/>
      <c r="M845" s="32"/>
      <c r="N845" s="31"/>
      <c r="O845" s="32"/>
      <c r="P845" s="18"/>
      <c r="Q845" s="31"/>
      <c r="R845" s="33"/>
      <c r="S845" s="33"/>
      <c r="T845" s="33"/>
      <c r="U845" s="72">
        <f t="shared" si="129"/>
        <v>0</v>
      </c>
      <c r="V845" s="18" t="e">
        <f>IF(X845&lt;&gt;"Liquidação Cancelada",VLOOKUP(B845,'BASE DE DADOS OPS'!$B$4:$P$9650,10,FALSE),"Liquidação Cancelada")</f>
        <v>#N/A</v>
      </c>
      <c r="W845" s="35" t="e">
        <f t="shared" si="130"/>
        <v>#N/A</v>
      </c>
      <c r="X845" s="31">
        <f>VLOOKUP(A845,'BASE DE DADOS OPS'!$A$4:$P$9650,12,FALSE)</f>
        <v>0</v>
      </c>
      <c r="Y845" s="4" t="e">
        <f>IF(X845&lt;&gt;"Liquidação Cancelada",VLOOKUP(B845,'BASE DE DADOS OPS'!$B$5:$P$9635,12,FALSE),"Liquidação Cancelada")</f>
        <v>#N/A</v>
      </c>
      <c r="Z845" s="4" t="e">
        <f>IF(X845&lt;&gt;"Liquidação Cancelada",VLOOKUP(B845,'BASE DE DADOS OPS'!$B$5:$P$9635,14,FALSE),"Liquidação Cancelada")</f>
        <v>#N/A</v>
      </c>
      <c r="AA845" s="4" t="e">
        <f>IF(X845&lt;&gt;"Liquidação Cancelada",VLOOKUP(B845,'BASE DE DADOS OPS'!$B$5:$P$9635,13,FALSE),"Liquidação Cancelada")</f>
        <v>#N/A</v>
      </c>
      <c r="AB845" s="4" t="e">
        <f t="shared" si="131"/>
        <v>#N/A</v>
      </c>
      <c r="AC845" s="3" t="e">
        <f t="shared" si="132"/>
        <v>#N/A</v>
      </c>
      <c r="AD845" s="62"/>
    </row>
    <row r="846" spans="1:30" ht="24.95" customHeight="1" x14ac:dyDescent="0.2">
      <c r="A846" s="55" t="str">
        <f t="shared" si="124"/>
        <v>||||||0</v>
      </c>
      <c r="B846" s="55" t="str">
        <f t="shared" si="125"/>
        <v>||||0</v>
      </c>
      <c r="C846" s="61" t="str">
        <f t="shared" si="126"/>
        <v>|0</v>
      </c>
      <c r="D846" s="31"/>
      <c r="E846" s="31"/>
      <c r="F846" s="75" t="str">
        <f t="shared" si="127"/>
        <v>/</v>
      </c>
      <c r="G846" s="31"/>
      <c r="H846" s="31"/>
      <c r="I846" s="75" t="str">
        <f t="shared" si="128"/>
        <v>.</v>
      </c>
      <c r="J846" s="31"/>
      <c r="K846" s="31"/>
      <c r="L846" s="31"/>
      <c r="M846" s="32"/>
      <c r="N846" s="31"/>
      <c r="O846" s="32"/>
      <c r="P846" s="18"/>
      <c r="Q846" s="31"/>
      <c r="R846" s="33"/>
      <c r="S846" s="33"/>
      <c r="T846" s="33"/>
      <c r="U846" s="72">
        <f t="shared" si="129"/>
        <v>0</v>
      </c>
      <c r="V846" s="18" t="e">
        <f>IF(X846&lt;&gt;"Liquidação Cancelada",VLOOKUP(B846,'BASE DE DADOS OPS'!$B$4:$P$9650,10,FALSE),"Liquidação Cancelada")</f>
        <v>#N/A</v>
      </c>
      <c r="W846" s="35" t="e">
        <f t="shared" si="130"/>
        <v>#N/A</v>
      </c>
      <c r="X846" s="31">
        <f>VLOOKUP(A846,'BASE DE DADOS OPS'!$A$4:$P$9650,12,FALSE)</f>
        <v>0</v>
      </c>
      <c r="Y846" s="4" t="e">
        <f>IF(X846&lt;&gt;"Liquidação Cancelada",VLOOKUP(B846,'BASE DE DADOS OPS'!$B$5:$P$9635,12,FALSE),"Liquidação Cancelada")</f>
        <v>#N/A</v>
      </c>
      <c r="Z846" s="4" t="e">
        <f>IF(X846&lt;&gt;"Liquidação Cancelada",VLOOKUP(B846,'BASE DE DADOS OPS'!$B$5:$P$9635,14,FALSE),"Liquidação Cancelada")</f>
        <v>#N/A</v>
      </c>
      <c r="AA846" s="4" t="e">
        <f>IF(X846&lt;&gt;"Liquidação Cancelada",VLOOKUP(B846,'BASE DE DADOS OPS'!$B$5:$P$9635,13,FALSE),"Liquidação Cancelada")</f>
        <v>#N/A</v>
      </c>
      <c r="AB846" s="4" t="e">
        <f t="shared" si="131"/>
        <v>#N/A</v>
      </c>
      <c r="AC846" s="3" t="e">
        <f t="shared" si="132"/>
        <v>#N/A</v>
      </c>
      <c r="AD846" s="62"/>
    </row>
    <row r="847" spans="1:30" ht="24.95" customHeight="1" x14ac:dyDescent="0.2">
      <c r="A847" s="55" t="str">
        <f t="shared" si="124"/>
        <v>||||||0</v>
      </c>
      <c r="B847" s="55" t="str">
        <f t="shared" si="125"/>
        <v>||||0</v>
      </c>
      <c r="C847" s="61" t="str">
        <f t="shared" si="126"/>
        <v>|0</v>
      </c>
      <c r="D847" s="31"/>
      <c r="E847" s="31"/>
      <c r="F847" s="75" t="str">
        <f t="shared" si="127"/>
        <v>/</v>
      </c>
      <c r="G847" s="31"/>
      <c r="H847" s="31"/>
      <c r="I847" s="75" t="str">
        <f t="shared" si="128"/>
        <v>.</v>
      </c>
      <c r="J847" s="31"/>
      <c r="K847" s="31"/>
      <c r="L847" s="31"/>
      <c r="M847" s="32"/>
      <c r="N847" s="31"/>
      <c r="O847" s="32"/>
      <c r="P847" s="18"/>
      <c r="Q847" s="31"/>
      <c r="R847" s="33"/>
      <c r="S847" s="33"/>
      <c r="T847" s="33"/>
      <c r="U847" s="72">
        <f t="shared" si="129"/>
        <v>0</v>
      </c>
      <c r="V847" s="18" t="e">
        <f>IF(X847&lt;&gt;"Liquidação Cancelada",VLOOKUP(B847,'BASE DE DADOS OPS'!$B$4:$P$9650,10,FALSE),"Liquidação Cancelada")</f>
        <v>#N/A</v>
      </c>
      <c r="W847" s="35" t="e">
        <f t="shared" si="130"/>
        <v>#N/A</v>
      </c>
      <c r="X847" s="31">
        <f>VLOOKUP(A847,'BASE DE DADOS OPS'!$A$4:$P$9650,12,FALSE)</f>
        <v>0</v>
      </c>
      <c r="Y847" s="4" t="e">
        <f>IF(X847&lt;&gt;"Liquidação Cancelada",VLOOKUP(B847,'BASE DE DADOS OPS'!$B$5:$P$9635,12,FALSE),"Liquidação Cancelada")</f>
        <v>#N/A</v>
      </c>
      <c r="Z847" s="4" t="e">
        <f>IF(X847&lt;&gt;"Liquidação Cancelada",VLOOKUP(B847,'BASE DE DADOS OPS'!$B$5:$P$9635,14,FALSE),"Liquidação Cancelada")</f>
        <v>#N/A</v>
      </c>
      <c r="AA847" s="4" t="e">
        <f>IF(X847&lt;&gt;"Liquidação Cancelada",VLOOKUP(B847,'BASE DE DADOS OPS'!$B$5:$P$9635,13,FALSE),"Liquidação Cancelada")</f>
        <v>#N/A</v>
      </c>
      <c r="AB847" s="4" t="e">
        <f t="shared" si="131"/>
        <v>#N/A</v>
      </c>
      <c r="AC847" s="3" t="e">
        <f t="shared" si="132"/>
        <v>#N/A</v>
      </c>
      <c r="AD847" s="62"/>
    </row>
    <row r="848" spans="1:30" ht="24.95" customHeight="1" x14ac:dyDescent="0.2">
      <c r="A848" s="55" t="str">
        <f t="shared" si="124"/>
        <v>||||||0</v>
      </c>
      <c r="B848" s="55" t="str">
        <f t="shared" si="125"/>
        <v>||||0</v>
      </c>
      <c r="C848" s="61" t="str">
        <f t="shared" si="126"/>
        <v>|0</v>
      </c>
      <c r="D848" s="31"/>
      <c r="E848" s="31"/>
      <c r="F848" s="75" t="str">
        <f t="shared" si="127"/>
        <v>/</v>
      </c>
      <c r="G848" s="31"/>
      <c r="H848" s="31"/>
      <c r="I848" s="75" t="str">
        <f t="shared" si="128"/>
        <v>.</v>
      </c>
      <c r="J848" s="31"/>
      <c r="K848" s="31"/>
      <c r="L848" s="31"/>
      <c r="M848" s="32"/>
      <c r="N848" s="31"/>
      <c r="O848" s="32"/>
      <c r="P848" s="18"/>
      <c r="Q848" s="31"/>
      <c r="R848" s="33"/>
      <c r="S848" s="33"/>
      <c r="T848" s="33"/>
      <c r="U848" s="72">
        <f t="shared" si="129"/>
        <v>0</v>
      </c>
      <c r="V848" s="18" t="e">
        <f>IF(X848&lt;&gt;"Liquidação Cancelada",VLOOKUP(B848,'BASE DE DADOS OPS'!$B$4:$P$9650,10,FALSE),"Liquidação Cancelada")</f>
        <v>#N/A</v>
      </c>
      <c r="W848" s="35" t="e">
        <f t="shared" si="130"/>
        <v>#N/A</v>
      </c>
      <c r="X848" s="31">
        <f>VLOOKUP(A848,'BASE DE DADOS OPS'!$A$4:$P$9650,12,FALSE)</f>
        <v>0</v>
      </c>
      <c r="Y848" s="4" t="e">
        <f>IF(X848&lt;&gt;"Liquidação Cancelada",VLOOKUP(B848,'BASE DE DADOS OPS'!$B$5:$P$9635,12,FALSE),"Liquidação Cancelada")</f>
        <v>#N/A</v>
      </c>
      <c r="Z848" s="4" t="e">
        <f>IF(X848&lt;&gt;"Liquidação Cancelada",VLOOKUP(B848,'BASE DE DADOS OPS'!$B$5:$P$9635,14,FALSE),"Liquidação Cancelada")</f>
        <v>#N/A</v>
      </c>
      <c r="AA848" s="4" t="e">
        <f>IF(X848&lt;&gt;"Liquidação Cancelada",VLOOKUP(B848,'BASE DE DADOS OPS'!$B$5:$P$9635,13,FALSE),"Liquidação Cancelada")</f>
        <v>#N/A</v>
      </c>
      <c r="AB848" s="4" t="e">
        <f t="shared" si="131"/>
        <v>#N/A</v>
      </c>
      <c r="AC848" s="3" t="e">
        <f t="shared" si="132"/>
        <v>#N/A</v>
      </c>
      <c r="AD848" s="62"/>
    </row>
    <row r="849" spans="1:30" ht="24.95" customHeight="1" x14ac:dyDescent="0.2">
      <c r="A849" s="55" t="str">
        <f t="shared" si="124"/>
        <v>||||||0</v>
      </c>
      <c r="B849" s="55" t="str">
        <f t="shared" si="125"/>
        <v>||||0</v>
      </c>
      <c r="C849" s="61" t="str">
        <f t="shared" si="126"/>
        <v>|0</v>
      </c>
      <c r="D849" s="31"/>
      <c r="E849" s="31"/>
      <c r="F849" s="75" t="str">
        <f t="shared" si="127"/>
        <v>/</v>
      </c>
      <c r="G849" s="31"/>
      <c r="H849" s="31"/>
      <c r="I849" s="75" t="str">
        <f t="shared" si="128"/>
        <v>.</v>
      </c>
      <c r="J849" s="31"/>
      <c r="K849" s="31"/>
      <c r="L849" s="31"/>
      <c r="M849" s="32"/>
      <c r="N849" s="31"/>
      <c r="O849" s="32"/>
      <c r="P849" s="18"/>
      <c r="Q849" s="31"/>
      <c r="R849" s="33"/>
      <c r="S849" s="33"/>
      <c r="T849" s="33"/>
      <c r="U849" s="72">
        <f t="shared" si="129"/>
        <v>0</v>
      </c>
      <c r="V849" s="18" t="e">
        <f>IF(X849&lt;&gt;"Liquidação Cancelada",VLOOKUP(B849,'BASE DE DADOS OPS'!$B$4:$P$9650,10,FALSE),"Liquidação Cancelada")</f>
        <v>#N/A</v>
      </c>
      <c r="W849" s="35" t="e">
        <f t="shared" si="130"/>
        <v>#N/A</v>
      </c>
      <c r="X849" s="31">
        <f>VLOOKUP(A849,'BASE DE DADOS OPS'!$A$4:$P$9650,12,FALSE)</f>
        <v>0</v>
      </c>
      <c r="Y849" s="4" t="e">
        <f>IF(X849&lt;&gt;"Liquidação Cancelada",VLOOKUP(B849,'BASE DE DADOS OPS'!$B$5:$P$9635,12,FALSE),"Liquidação Cancelada")</f>
        <v>#N/A</v>
      </c>
      <c r="Z849" s="4" t="e">
        <f>IF(X849&lt;&gt;"Liquidação Cancelada",VLOOKUP(B849,'BASE DE DADOS OPS'!$B$5:$P$9635,14,FALSE),"Liquidação Cancelada")</f>
        <v>#N/A</v>
      </c>
      <c r="AA849" s="4" t="e">
        <f>IF(X849&lt;&gt;"Liquidação Cancelada",VLOOKUP(B849,'BASE DE DADOS OPS'!$B$5:$P$9635,13,FALSE),"Liquidação Cancelada")</f>
        <v>#N/A</v>
      </c>
      <c r="AB849" s="4" t="e">
        <f t="shared" si="131"/>
        <v>#N/A</v>
      </c>
      <c r="AC849" s="3" t="e">
        <f t="shared" si="132"/>
        <v>#N/A</v>
      </c>
      <c r="AD849" s="62"/>
    </row>
    <row r="850" spans="1:30" ht="24.95" customHeight="1" x14ac:dyDescent="0.2">
      <c r="A850" s="55" t="str">
        <f t="shared" si="124"/>
        <v>||||||0</v>
      </c>
      <c r="B850" s="55" t="str">
        <f t="shared" si="125"/>
        <v>||||0</v>
      </c>
      <c r="C850" s="61" t="str">
        <f t="shared" si="126"/>
        <v>|0</v>
      </c>
      <c r="D850" s="31"/>
      <c r="E850" s="31"/>
      <c r="F850" s="75" t="str">
        <f t="shared" si="127"/>
        <v>/</v>
      </c>
      <c r="G850" s="31"/>
      <c r="H850" s="31"/>
      <c r="I850" s="75" t="str">
        <f t="shared" si="128"/>
        <v>.</v>
      </c>
      <c r="J850" s="31"/>
      <c r="K850" s="31"/>
      <c r="L850" s="31"/>
      <c r="M850" s="32"/>
      <c r="N850" s="31"/>
      <c r="O850" s="32"/>
      <c r="P850" s="18"/>
      <c r="Q850" s="31"/>
      <c r="R850" s="33"/>
      <c r="S850" s="33"/>
      <c r="T850" s="33"/>
      <c r="U850" s="72">
        <f t="shared" si="129"/>
        <v>0</v>
      </c>
      <c r="V850" s="18" t="e">
        <f>IF(X850&lt;&gt;"Liquidação Cancelada",VLOOKUP(B850,'BASE DE DADOS OPS'!$B$4:$P$9650,10,FALSE),"Liquidação Cancelada")</f>
        <v>#N/A</v>
      </c>
      <c r="W850" s="35" t="e">
        <f t="shared" si="130"/>
        <v>#N/A</v>
      </c>
      <c r="X850" s="31">
        <f>VLOOKUP(A850,'BASE DE DADOS OPS'!$A$4:$P$9650,12,FALSE)</f>
        <v>0</v>
      </c>
      <c r="Y850" s="4" t="e">
        <f>IF(X850&lt;&gt;"Liquidação Cancelada",VLOOKUP(B850,'BASE DE DADOS OPS'!$B$5:$P$9635,12,FALSE),"Liquidação Cancelada")</f>
        <v>#N/A</v>
      </c>
      <c r="Z850" s="4" t="e">
        <f>IF(X850&lt;&gt;"Liquidação Cancelada",VLOOKUP(B850,'BASE DE DADOS OPS'!$B$5:$P$9635,14,FALSE),"Liquidação Cancelada")</f>
        <v>#N/A</v>
      </c>
      <c r="AA850" s="4" t="e">
        <f>IF(X850&lt;&gt;"Liquidação Cancelada",VLOOKUP(B850,'BASE DE DADOS OPS'!$B$5:$P$9635,13,FALSE),"Liquidação Cancelada")</f>
        <v>#N/A</v>
      </c>
      <c r="AB850" s="4" t="e">
        <f t="shared" si="131"/>
        <v>#N/A</v>
      </c>
      <c r="AC850" s="3" t="e">
        <f t="shared" si="132"/>
        <v>#N/A</v>
      </c>
      <c r="AD850" s="62"/>
    </row>
    <row r="851" spans="1:30" ht="24.95" customHeight="1" x14ac:dyDescent="0.2">
      <c r="A851" s="55" t="str">
        <f t="shared" si="124"/>
        <v>||||||0</v>
      </c>
      <c r="B851" s="55" t="str">
        <f t="shared" si="125"/>
        <v>||||0</v>
      </c>
      <c r="C851" s="61" t="str">
        <f t="shared" si="126"/>
        <v>|0</v>
      </c>
      <c r="D851" s="31"/>
      <c r="E851" s="31"/>
      <c r="F851" s="75" t="str">
        <f t="shared" si="127"/>
        <v>/</v>
      </c>
      <c r="G851" s="31"/>
      <c r="H851" s="31"/>
      <c r="I851" s="75" t="str">
        <f t="shared" si="128"/>
        <v>.</v>
      </c>
      <c r="J851" s="31"/>
      <c r="K851" s="31"/>
      <c r="L851" s="31"/>
      <c r="M851" s="32"/>
      <c r="N851" s="31"/>
      <c r="O851" s="32"/>
      <c r="P851" s="18"/>
      <c r="Q851" s="31"/>
      <c r="R851" s="33"/>
      <c r="S851" s="33"/>
      <c r="T851" s="33"/>
      <c r="U851" s="72">
        <f t="shared" si="129"/>
        <v>0</v>
      </c>
      <c r="V851" s="18" t="e">
        <f>IF(X851&lt;&gt;"Liquidação Cancelada",VLOOKUP(B851,'BASE DE DADOS OPS'!$B$4:$P$9650,10,FALSE),"Liquidação Cancelada")</f>
        <v>#N/A</v>
      </c>
      <c r="W851" s="35" t="e">
        <f t="shared" si="130"/>
        <v>#N/A</v>
      </c>
      <c r="X851" s="31">
        <f>VLOOKUP(A851,'BASE DE DADOS OPS'!$A$4:$P$9650,12,FALSE)</f>
        <v>0</v>
      </c>
      <c r="Y851" s="4" t="e">
        <f>IF(X851&lt;&gt;"Liquidação Cancelada",VLOOKUP(B851,'BASE DE DADOS OPS'!$B$5:$P$9635,12,FALSE),"Liquidação Cancelada")</f>
        <v>#N/A</v>
      </c>
      <c r="Z851" s="4" t="e">
        <f>IF(X851&lt;&gt;"Liquidação Cancelada",VLOOKUP(B851,'BASE DE DADOS OPS'!$B$5:$P$9635,14,FALSE),"Liquidação Cancelada")</f>
        <v>#N/A</v>
      </c>
      <c r="AA851" s="4" t="e">
        <f>IF(X851&lt;&gt;"Liquidação Cancelada",VLOOKUP(B851,'BASE DE DADOS OPS'!$B$5:$P$9635,13,FALSE),"Liquidação Cancelada")</f>
        <v>#N/A</v>
      </c>
      <c r="AB851" s="4" t="e">
        <f t="shared" si="131"/>
        <v>#N/A</v>
      </c>
      <c r="AC851" s="3" t="e">
        <f t="shared" si="132"/>
        <v>#N/A</v>
      </c>
      <c r="AD851" s="62"/>
    </row>
    <row r="852" spans="1:30" ht="24.95" customHeight="1" x14ac:dyDescent="0.2">
      <c r="A852" s="55" t="str">
        <f t="shared" si="124"/>
        <v>||||||0</v>
      </c>
      <c r="B852" s="55" t="str">
        <f t="shared" si="125"/>
        <v>||||0</v>
      </c>
      <c r="C852" s="61" t="str">
        <f t="shared" si="126"/>
        <v>|0</v>
      </c>
      <c r="D852" s="31"/>
      <c r="E852" s="31"/>
      <c r="F852" s="75" t="str">
        <f t="shared" si="127"/>
        <v>/</v>
      </c>
      <c r="G852" s="31"/>
      <c r="H852" s="31"/>
      <c r="I852" s="75" t="str">
        <f t="shared" si="128"/>
        <v>.</v>
      </c>
      <c r="J852" s="31"/>
      <c r="K852" s="31"/>
      <c r="L852" s="31"/>
      <c r="M852" s="32"/>
      <c r="N852" s="31"/>
      <c r="O852" s="32"/>
      <c r="P852" s="18"/>
      <c r="Q852" s="31"/>
      <c r="R852" s="33"/>
      <c r="S852" s="33"/>
      <c r="T852" s="33"/>
      <c r="U852" s="72">
        <f t="shared" si="129"/>
        <v>0</v>
      </c>
      <c r="V852" s="18" t="e">
        <f>IF(X852&lt;&gt;"Liquidação Cancelada",VLOOKUP(B852,'BASE DE DADOS OPS'!$B$4:$P$9650,10,FALSE),"Liquidação Cancelada")</f>
        <v>#N/A</v>
      </c>
      <c r="W852" s="35" t="e">
        <f t="shared" si="130"/>
        <v>#N/A</v>
      </c>
      <c r="X852" s="31">
        <f>VLOOKUP(A852,'BASE DE DADOS OPS'!$A$4:$P$9650,12,FALSE)</f>
        <v>0</v>
      </c>
      <c r="Y852" s="4" t="e">
        <f>IF(X852&lt;&gt;"Liquidação Cancelada",VLOOKUP(B852,'BASE DE DADOS OPS'!$B$5:$P$9635,12,FALSE),"Liquidação Cancelada")</f>
        <v>#N/A</v>
      </c>
      <c r="Z852" s="4" t="e">
        <f>IF(X852&lt;&gt;"Liquidação Cancelada",VLOOKUP(B852,'BASE DE DADOS OPS'!$B$5:$P$9635,14,FALSE),"Liquidação Cancelada")</f>
        <v>#N/A</v>
      </c>
      <c r="AA852" s="4" t="e">
        <f>IF(X852&lt;&gt;"Liquidação Cancelada",VLOOKUP(B852,'BASE DE DADOS OPS'!$B$5:$P$9635,13,FALSE),"Liquidação Cancelada")</f>
        <v>#N/A</v>
      </c>
      <c r="AB852" s="4" t="e">
        <f t="shared" si="131"/>
        <v>#N/A</v>
      </c>
      <c r="AC852" s="3" t="e">
        <f t="shared" si="132"/>
        <v>#N/A</v>
      </c>
      <c r="AD852" s="62"/>
    </row>
    <row r="853" spans="1:30" ht="24.95" customHeight="1" x14ac:dyDescent="0.2">
      <c r="A853" s="55" t="str">
        <f t="shared" si="124"/>
        <v>||||||0</v>
      </c>
      <c r="B853" s="55" t="str">
        <f t="shared" si="125"/>
        <v>||||0</v>
      </c>
      <c r="C853" s="61" t="str">
        <f t="shared" si="126"/>
        <v>|0</v>
      </c>
      <c r="D853" s="31"/>
      <c r="E853" s="31"/>
      <c r="F853" s="75" t="str">
        <f t="shared" si="127"/>
        <v>/</v>
      </c>
      <c r="G853" s="31"/>
      <c r="H853" s="31"/>
      <c r="I853" s="75" t="str">
        <f t="shared" si="128"/>
        <v>.</v>
      </c>
      <c r="J853" s="31"/>
      <c r="K853" s="31"/>
      <c r="L853" s="31"/>
      <c r="M853" s="32"/>
      <c r="N853" s="31"/>
      <c r="O853" s="32"/>
      <c r="P853" s="18"/>
      <c r="Q853" s="31"/>
      <c r="R853" s="33"/>
      <c r="S853" s="33"/>
      <c r="T853" s="33"/>
      <c r="U853" s="72">
        <f t="shared" si="129"/>
        <v>0</v>
      </c>
      <c r="V853" s="18" t="e">
        <f>IF(X853&lt;&gt;"Liquidação Cancelada",VLOOKUP(B853,'BASE DE DADOS OPS'!$B$4:$P$9650,10,FALSE),"Liquidação Cancelada")</f>
        <v>#N/A</v>
      </c>
      <c r="W853" s="35" t="e">
        <f t="shared" si="130"/>
        <v>#N/A</v>
      </c>
      <c r="X853" s="31">
        <f>VLOOKUP(A853,'BASE DE DADOS OPS'!$A$4:$P$9650,12,FALSE)</f>
        <v>0</v>
      </c>
      <c r="Y853" s="4" t="e">
        <f>IF(X853&lt;&gt;"Liquidação Cancelada",VLOOKUP(B853,'BASE DE DADOS OPS'!$B$5:$P$9635,12,FALSE),"Liquidação Cancelada")</f>
        <v>#N/A</v>
      </c>
      <c r="Z853" s="4" t="e">
        <f>IF(X853&lt;&gt;"Liquidação Cancelada",VLOOKUP(B853,'BASE DE DADOS OPS'!$B$5:$P$9635,14,FALSE),"Liquidação Cancelada")</f>
        <v>#N/A</v>
      </c>
      <c r="AA853" s="4" t="e">
        <f>IF(X853&lt;&gt;"Liquidação Cancelada",VLOOKUP(B853,'BASE DE DADOS OPS'!$B$5:$P$9635,13,FALSE),"Liquidação Cancelada")</f>
        <v>#N/A</v>
      </c>
      <c r="AB853" s="4" t="e">
        <f t="shared" si="131"/>
        <v>#N/A</v>
      </c>
      <c r="AC853" s="3" t="e">
        <f t="shared" si="132"/>
        <v>#N/A</v>
      </c>
      <c r="AD853" s="62"/>
    </row>
    <row r="854" spans="1:30" ht="24.95" customHeight="1" x14ac:dyDescent="0.2">
      <c r="A854" s="55" t="str">
        <f t="shared" si="124"/>
        <v>||||||0</v>
      </c>
      <c r="B854" s="55" t="str">
        <f t="shared" si="125"/>
        <v>||||0</v>
      </c>
      <c r="C854" s="61" t="str">
        <f t="shared" si="126"/>
        <v>|0</v>
      </c>
      <c r="D854" s="31"/>
      <c r="E854" s="31"/>
      <c r="F854" s="75" t="str">
        <f t="shared" si="127"/>
        <v>/</v>
      </c>
      <c r="G854" s="31"/>
      <c r="H854" s="31"/>
      <c r="I854" s="75" t="str">
        <f t="shared" si="128"/>
        <v>.</v>
      </c>
      <c r="J854" s="31"/>
      <c r="K854" s="31"/>
      <c r="L854" s="31"/>
      <c r="M854" s="32"/>
      <c r="N854" s="31"/>
      <c r="O854" s="32"/>
      <c r="P854" s="18"/>
      <c r="Q854" s="31"/>
      <c r="R854" s="33"/>
      <c r="S854" s="33"/>
      <c r="T854" s="33"/>
      <c r="U854" s="72">
        <f t="shared" si="129"/>
        <v>0</v>
      </c>
      <c r="V854" s="18" t="e">
        <f>IF(X854&lt;&gt;"Liquidação Cancelada",VLOOKUP(B854,'BASE DE DADOS OPS'!$B$4:$P$9650,10,FALSE),"Liquidação Cancelada")</f>
        <v>#N/A</v>
      </c>
      <c r="W854" s="35" t="e">
        <f t="shared" si="130"/>
        <v>#N/A</v>
      </c>
      <c r="X854" s="31">
        <f>VLOOKUP(A854,'BASE DE DADOS OPS'!$A$4:$P$9650,12,FALSE)</f>
        <v>0</v>
      </c>
      <c r="Y854" s="4" t="e">
        <f>IF(X854&lt;&gt;"Liquidação Cancelada",VLOOKUP(B854,'BASE DE DADOS OPS'!$B$5:$P$9635,12,FALSE),"Liquidação Cancelada")</f>
        <v>#N/A</v>
      </c>
      <c r="Z854" s="4" t="e">
        <f>IF(X854&lt;&gt;"Liquidação Cancelada",VLOOKUP(B854,'BASE DE DADOS OPS'!$B$5:$P$9635,14,FALSE),"Liquidação Cancelada")</f>
        <v>#N/A</v>
      </c>
      <c r="AA854" s="4" t="e">
        <f>IF(X854&lt;&gt;"Liquidação Cancelada",VLOOKUP(B854,'BASE DE DADOS OPS'!$B$5:$P$9635,13,FALSE),"Liquidação Cancelada")</f>
        <v>#N/A</v>
      </c>
      <c r="AB854" s="4" t="e">
        <f t="shared" si="131"/>
        <v>#N/A</v>
      </c>
      <c r="AC854" s="3" t="e">
        <f t="shared" si="132"/>
        <v>#N/A</v>
      </c>
      <c r="AD854" s="62"/>
    </row>
    <row r="855" spans="1:30" ht="24.95" customHeight="1" x14ac:dyDescent="0.2">
      <c r="A855" s="55" t="str">
        <f t="shared" si="124"/>
        <v>||||||0</v>
      </c>
      <c r="B855" s="55" t="str">
        <f t="shared" si="125"/>
        <v>||||0</v>
      </c>
      <c r="C855" s="61" t="str">
        <f t="shared" si="126"/>
        <v>|0</v>
      </c>
      <c r="D855" s="31"/>
      <c r="E855" s="31"/>
      <c r="F855" s="75" t="str">
        <f t="shared" si="127"/>
        <v>/</v>
      </c>
      <c r="G855" s="31"/>
      <c r="H855" s="31"/>
      <c r="I855" s="75" t="str">
        <f t="shared" si="128"/>
        <v>.</v>
      </c>
      <c r="J855" s="31"/>
      <c r="K855" s="31"/>
      <c r="L855" s="31"/>
      <c r="M855" s="32"/>
      <c r="N855" s="31"/>
      <c r="O855" s="32"/>
      <c r="P855" s="18"/>
      <c r="Q855" s="31"/>
      <c r="R855" s="33"/>
      <c r="S855" s="33"/>
      <c r="T855" s="33"/>
      <c r="U855" s="72">
        <f t="shared" si="129"/>
        <v>0</v>
      </c>
      <c r="V855" s="18" t="e">
        <f>IF(X855&lt;&gt;"Liquidação Cancelada",VLOOKUP(B855,'BASE DE DADOS OPS'!$B$4:$P$9650,10,FALSE),"Liquidação Cancelada")</f>
        <v>#N/A</v>
      </c>
      <c r="W855" s="35" t="e">
        <f t="shared" si="130"/>
        <v>#N/A</v>
      </c>
      <c r="X855" s="31">
        <f>VLOOKUP(A855,'BASE DE DADOS OPS'!$A$4:$P$9650,12,FALSE)</f>
        <v>0</v>
      </c>
      <c r="Y855" s="4" t="e">
        <f>IF(X855&lt;&gt;"Liquidação Cancelada",VLOOKUP(B855,'BASE DE DADOS OPS'!$B$5:$P$9635,12,FALSE),"Liquidação Cancelada")</f>
        <v>#N/A</v>
      </c>
      <c r="Z855" s="4" t="e">
        <f>IF(X855&lt;&gt;"Liquidação Cancelada",VLOOKUP(B855,'BASE DE DADOS OPS'!$B$5:$P$9635,14,FALSE),"Liquidação Cancelada")</f>
        <v>#N/A</v>
      </c>
      <c r="AA855" s="4" t="e">
        <f>IF(X855&lt;&gt;"Liquidação Cancelada",VLOOKUP(B855,'BASE DE DADOS OPS'!$B$5:$P$9635,13,FALSE),"Liquidação Cancelada")</f>
        <v>#N/A</v>
      </c>
      <c r="AB855" s="4" t="e">
        <f t="shared" si="131"/>
        <v>#N/A</v>
      </c>
      <c r="AC855" s="3" t="e">
        <f t="shared" si="132"/>
        <v>#N/A</v>
      </c>
      <c r="AD855" s="62"/>
    </row>
    <row r="856" spans="1:30" ht="24.95" customHeight="1" x14ac:dyDescent="0.2">
      <c r="A856" s="55" t="str">
        <f t="shared" si="124"/>
        <v>||||||0</v>
      </c>
      <c r="B856" s="55" t="str">
        <f t="shared" si="125"/>
        <v>||||0</v>
      </c>
      <c r="C856" s="61" t="str">
        <f t="shared" si="126"/>
        <v>|0</v>
      </c>
      <c r="D856" s="31"/>
      <c r="E856" s="31"/>
      <c r="F856" s="75" t="str">
        <f t="shared" si="127"/>
        <v>/</v>
      </c>
      <c r="G856" s="31"/>
      <c r="H856" s="31"/>
      <c r="I856" s="75" t="str">
        <f t="shared" si="128"/>
        <v>.</v>
      </c>
      <c r="J856" s="31"/>
      <c r="K856" s="31"/>
      <c r="L856" s="31"/>
      <c r="M856" s="32"/>
      <c r="N856" s="31"/>
      <c r="O856" s="32"/>
      <c r="P856" s="18"/>
      <c r="Q856" s="31"/>
      <c r="R856" s="33"/>
      <c r="S856" s="33"/>
      <c r="T856" s="33"/>
      <c r="U856" s="72">
        <f t="shared" si="129"/>
        <v>0</v>
      </c>
      <c r="V856" s="18" t="e">
        <f>IF(X856&lt;&gt;"Liquidação Cancelada",VLOOKUP(B856,'BASE DE DADOS OPS'!$B$4:$P$9650,10,FALSE),"Liquidação Cancelada")</f>
        <v>#N/A</v>
      </c>
      <c r="W856" s="35" t="e">
        <f t="shared" si="130"/>
        <v>#N/A</v>
      </c>
      <c r="X856" s="31">
        <f>VLOOKUP(A856,'BASE DE DADOS OPS'!$A$4:$P$9650,12,FALSE)</f>
        <v>0</v>
      </c>
      <c r="Y856" s="4" t="e">
        <f>IF(X856&lt;&gt;"Liquidação Cancelada",VLOOKUP(B856,'BASE DE DADOS OPS'!$B$5:$P$9635,12,FALSE),"Liquidação Cancelada")</f>
        <v>#N/A</v>
      </c>
      <c r="Z856" s="4" t="e">
        <f>IF(X856&lt;&gt;"Liquidação Cancelada",VLOOKUP(B856,'BASE DE DADOS OPS'!$B$5:$P$9635,14,FALSE),"Liquidação Cancelada")</f>
        <v>#N/A</v>
      </c>
      <c r="AA856" s="4" t="e">
        <f>IF(X856&lt;&gt;"Liquidação Cancelada",VLOOKUP(B856,'BASE DE DADOS OPS'!$B$5:$P$9635,13,FALSE),"Liquidação Cancelada")</f>
        <v>#N/A</v>
      </c>
      <c r="AB856" s="4" t="e">
        <f t="shared" si="131"/>
        <v>#N/A</v>
      </c>
      <c r="AC856" s="3" t="e">
        <f t="shared" si="132"/>
        <v>#N/A</v>
      </c>
      <c r="AD856" s="62"/>
    </row>
    <row r="857" spans="1:30" ht="24.95" customHeight="1" x14ac:dyDescent="0.2">
      <c r="A857" s="55" t="str">
        <f t="shared" si="124"/>
        <v>||||||0</v>
      </c>
      <c r="B857" s="55" t="str">
        <f t="shared" si="125"/>
        <v>||||0</v>
      </c>
      <c r="C857" s="61" t="str">
        <f t="shared" si="126"/>
        <v>|0</v>
      </c>
      <c r="D857" s="31"/>
      <c r="E857" s="31"/>
      <c r="F857" s="75" t="str">
        <f t="shared" si="127"/>
        <v>/</v>
      </c>
      <c r="G857" s="31"/>
      <c r="H857" s="31"/>
      <c r="I857" s="75" t="str">
        <f t="shared" si="128"/>
        <v>.</v>
      </c>
      <c r="J857" s="31"/>
      <c r="K857" s="31"/>
      <c r="L857" s="31"/>
      <c r="M857" s="32"/>
      <c r="N857" s="31"/>
      <c r="O857" s="32"/>
      <c r="P857" s="18"/>
      <c r="Q857" s="31"/>
      <c r="R857" s="33"/>
      <c r="S857" s="33"/>
      <c r="T857" s="33"/>
      <c r="U857" s="72">
        <f t="shared" si="129"/>
        <v>0</v>
      </c>
      <c r="V857" s="18" t="e">
        <f>IF(X857&lt;&gt;"Liquidação Cancelada",VLOOKUP(B857,'BASE DE DADOS OPS'!$B$4:$P$9650,10,FALSE),"Liquidação Cancelada")</f>
        <v>#N/A</v>
      </c>
      <c r="W857" s="35" t="e">
        <f t="shared" si="130"/>
        <v>#N/A</v>
      </c>
      <c r="X857" s="31">
        <f>VLOOKUP(A857,'BASE DE DADOS OPS'!$A$4:$P$9650,12,FALSE)</f>
        <v>0</v>
      </c>
      <c r="Y857" s="4" t="e">
        <f>IF(X857&lt;&gt;"Liquidação Cancelada",VLOOKUP(B857,'BASE DE DADOS OPS'!$B$5:$P$9635,12,FALSE),"Liquidação Cancelada")</f>
        <v>#N/A</v>
      </c>
      <c r="Z857" s="4" t="e">
        <f>IF(X857&lt;&gt;"Liquidação Cancelada",VLOOKUP(B857,'BASE DE DADOS OPS'!$B$5:$P$9635,14,FALSE),"Liquidação Cancelada")</f>
        <v>#N/A</v>
      </c>
      <c r="AA857" s="4" t="e">
        <f>IF(X857&lt;&gt;"Liquidação Cancelada",VLOOKUP(B857,'BASE DE DADOS OPS'!$B$5:$P$9635,13,FALSE),"Liquidação Cancelada")</f>
        <v>#N/A</v>
      </c>
      <c r="AB857" s="4" t="e">
        <f t="shared" si="131"/>
        <v>#N/A</v>
      </c>
      <c r="AC857" s="3" t="e">
        <f t="shared" si="132"/>
        <v>#N/A</v>
      </c>
      <c r="AD857" s="62"/>
    </row>
    <row r="858" spans="1:30" ht="24.95" customHeight="1" x14ac:dyDescent="0.2">
      <c r="A858" s="55" t="str">
        <f t="shared" si="124"/>
        <v>||||||0</v>
      </c>
      <c r="B858" s="55" t="str">
        <f t="shared" si="125"/>
        <v>||||0</v>
      </c>
      <c r="C858" s="61" t="str">
        <f t="shared" si="126"/>
        <v>|0</v>
      </c>
      <c r="D858" s="31"/>
      <c r="E858" s="31"/>
      <c r="F858" s="75" t="str">
        <f t="shared" si="127"/>
        <v>/</v>
      </c>
      <c r="G858" s="31"/>
      <c r="H858" s="31"/>
      <c r="I858" s="75" t="str">
        <f t="shared" si="128"/>
        <v>.</v>
      </c>
      <c r="J858" s="31"/>
      <c r="K858" s="31"/>
      <c r="L858" s="31"/>
      <c r="M858" s="32"/>
      <c r="N858" s="31"/>
      <c r="O858" s="32"/>
      <c r="P858" s="18"/>
      <c r="Q858" s="31"/>
      <c r="R858" s="33"/>
      <c r="S858" s="33"/>
      <c r="T858" s="33"/>
      <c r="U858" s="72">
        <f t="shared" si="129"/>
        <v>0</v>
      </c>
      <c r="V858" s="18" t="e">
        <f>IF(X858&lt;&gt;"Liquidação Cancelada",VLOOKUP(B858,'BASE DE DADOS OPS'!$B$4:$P$9650,10,FALSE),"Liquidação Cancelada")</f>
        <v>#N/A</v>
      </c>
      <c r="W858" s="35" t="e">
        <f t="shared" si="130"/>
        <v>#N/A</v>
      </c>
      <c r="X858" s="31">
        <f>VLOOKUP(A858,'BASE DE DADOS OPS'!$A$4:$P$9650,12,FALSE)</f>
        <v>0</v>
      </c>
      <c r="Y858" s="4" t="e">
        <f>IF(X858&lt;&gt;"Liquidação Cancelada",VLOOKUP(B858,'BASE DE DADOS OPS'!$B$5:$P$9635,12,FALSE),"Liquidação Cancelada")</f>
        <v>#N/A</v>
      </c>
      <c r="Z858" s="4" t="e">
        <f>IF(X858&lt;&gt;"Liquidação Cancelada",VLOOKUP(B858,'BASE DE DADOS OPS'!$B$5:$P$9635,14,FALSE),"Liquidação Cancelada")</f>
        <v>#N/A</v>
      </c>
      <c r="AA858" s="4" t="e">
        <f>IF(X858&lt;&gt;"Liquidação Cancelada",VLOOKUP(B858,'BASE DE DADOS OPS'!$B$5:$P$9635,13,FALSE),"Liquidação Cancelada")</f>
        <v>#N/A</v>
      </c>
      <c r="AB858" s="4" t="e">
        <f t="shared" si="131"/>
        <v>#N/A</v>
      </c>
      <c r="AC858" s="3" t="e">
        <f t="shared" si="132"/>
        <v>#N/A</v>
      </c>
      <c r="AD858" s="62"/>
    </row>
    <row r="859" spans="1:30" ht="24.95" customHeight="1" x14ac:dyDescent="0.2">
      <c r="A859" s="55" t="str">
        <f t="shared" si="124"/>
        <v>||||||0</v>
      </c>
      <c r="B859" s="55" t="str">
        <f t="shared" si="125"/>
        <v>||||0</v>
      </c>
      <c r="C859" s="61" t="str">
        <f t="shared" si="126"/>
        <v>|0</v>
      </c>
      <c r="D859" s="31"/>
      <c r="E859" s="31"/>
      <c r="F859" s="75" t="str">
        <f t="shared" si="127"/>
        <v>/</v>
      </c>
      <c r="G859" s="31"/>
      <c r="H859" s="31"/>
      <c r="I859" s="75" t="str">
        <f t="shared" si="128"/>
        <v>.</v>
      </c>
      <c r="J859" s="31"/>
      <c r="K859" s="31"/>
      <c r="L859" s="31"/>
      <c r="M859" s="32"/>
      <c r="N859" s="31"/>
      <c r="O859" s="32"/>
      <c r="P859" s="18"/>
      <c r="Q859" s="31"/>
      <c r="R859" s="33"/>
      <c r="S859" s="33"/>
      <c r="T859" s="33"/>
      <c r="U859" s="72">
        <f t="shared" si="129"/>
        <v>0</v>
      </c>
      <c r="V859" s="18" t="e">
        <f>IF(X859&lt;&gt;"Liquidação Cancelada",VLOOKUP(B859,'BASE DE DADOS OPS'!$B$4:$P$9650,10,FALSE),"Liquidação Cancelada")</f>
        <v>#N/A</v>
      </c>
      <c r="W859" s="35" t="e">
        <f t="shared" si="130"/>
        <v>#N/A</v>
      </c>
      <c r="X859" s="31">
        <f>VLOOKUP(A859,'BASE DE DADOS OPS'!$A$4:$P$9650,12,FALSE)</f>
        <v>0</v>
      </c>
      <c r="Y859" s="4" t="e">
        <f>IF(X859&lt;&gt;"Liquidação Cancelada",VLOOKUP(B859,'BASE DE DADOS OPS'!$B$5:$P$9635,12,FALSE),"Liquidação Cancelada")</f>
        <v>#N/A</v>
      </c>
      <c r="Z859" s="4" t="e">
        <f>IF(X859&lt;&gt;"Liquidação Cancelada",VLOOKUP(B859,'BASE DE DADOS OPS'!$B$5:$P$9635,14,FALSE),"Liquidação Cancelada")</f>
        <v>#N/A</v>
      </c>
      <c r="AA859" s="4" t="e">
        <f>IF(X859&lt;&gt;"Liquidação Cancelada",VLOOKUP(B859,'BASE DE DADOS OPS'!$B$5:$P$9635,13,FALSE),"Liquidação Cancelada")</f>
        <v>#N/A</v>
      </c>
      <c r="AB859" s="4" t="e">
        <f t="shared" si="131"/>
        <v>#N/A</v>
      </c>
      <c r="AC859" s="3" t="e">
        <f t="shared" si="132"/>
        <v>#N/A</v>
      </c>
      <c r="AD859" s="62"/>
    </row>
    <row r="860" spans="1:30" ht="24.95" customHeight="1" x14ac:dyDescent="0.2">
      <c r="A860" s="55" t="str">
        <f t="shared" si="124"/>
        <v>||||||0</v>
      </c>
      <c r="B860" s="55" t="str">
        <f t="shared" si="125"/>
        <v>||||0</v>
      </c>
      <c r="C860" s="61" t="str">
        <f t="shared" si="126"/>
        <v>|0</v>
      </c>
      <c r="D860" s="31"/>
      <c r="E860" s="31"/>
      <c r="F860" s="75" t="str">
        <f t="shared" si="127"/>
        <v>/</v>
      </c>
      <c r="G860" s="31"/>
      <c r="H860" s="31"/>
      <c r="I860" s="75" t="str">
        <f t="shared" si="128"/>
        <v>.</v>
      </c>
      <c r="J860" s="31"/>
      <c r="K860" s="31"/>
      <c r="L860" s="31"/>
      <c r="M860" s="32"/>
      <c r="N860" s="31"/>
      <c r="O860" s="32"/>
      <c r="P860" s="18"/>
      <c r="Q860" s="31"/>
      <c r="R860" s="33"/>
      <c r="S860" s="33"/>
      <c r="T860" s="33"/>
      <c r="U860" s="72">
        <f t="shared" si="129"/>
        <v>0</v>
      </c>
      <c r="V860" s="18" t="e">
        <f>IF(X860&lt;&gt;"Liquidação Cancelada",VLOOKUP(B860,'BASE DE DADOS OPS'!$B$4:$P$9650,10,FALSE),"Liquidação Cancelada")</f>
        <v>#N/A</v>
      </c>
      <c r="W860" s="35" t="e">
        <f t="shared" si="130"/>
        <v>#N/A</v>
      </c>
      <c r="X860" s="31">
        <f>VLOOKUP(A860,'BASE DE DADOS OPS'!$A$4:$P$9650,12,FALSE)</f>
        <v>0</v>
      </c>
      <c r="Y860" s="4" t="e">
        <f>IF(X860&lt;&gt;"Liquidação Cancelada",VLOOKUP(B860,'BASE DE DADOS OPS'!$B$5:$P$9635,12,FALSE),"Liquidação Cancelada")</f>
        <v>#N/A</v>
      </c>
      <c r="Z860" s="4" t="e">
        <f>IF(X860&lt;&gt;"Liquidação Cancelada",VLOOKUP(B860,'BASE DE DADOS OPS'!$B$5:$P$9635,14,FALSE),"Liquidação Cancelada")</f>
        <v>#N/A</v>
      </c>
      <c r="AA860" s="4" t="e">
        <f>IF(X860&lt;&gt;"Liquidação Cancelada",VLOOKUP(B860,'BASE DE DADOS OPS'!$B$5:$P$9635,13,FALSE),"Liquidação Cancelada")</f>
        <v>#N/A</v>
      </c>
      <c r="AB860" s="4" t="e">
        <f t="shared" si="131"/>
        <v>#N/A</v>
      </c>
      <c r="AC860" s="3" t="e">
        <f t="shared" si="132"/>
        <v>#N/A</v>
      </c>
      <c r="AD860" s="62"/>
    </row>
    <row r="861" spans="1:30" ht="24.95" customHeight="1" x14ac:dyDescent="0.2">
      <c r="A861" s="55" t="str">
        <f t="shared" si="124"/>
        <v>||||||0</v>
      </c>
      <c r="B861" s="55" t="str">
        <f t="shared" si="125"/>
        <v>||||0</v>
      </c>
      <c r="C861" s="61" t="str">
        <f t="shared" si="126"/>
        <v>|0</v>
      </c>
      <c r="D861" s="31"/>
      <c r="E861" s="31"/>
      <c r="F861" s="75" t="str">
        <f t="shared" si="127"/>
        <v>/</v>
      </c>
      <c r="G861" s="31"/>
      <c r="H861" s="31"/>
      <c r="I861" s="75" t="str">
        <f t="shared" si="128"/>
        <v>.</v>
      </c>
      <c r="J861" s="31"/>
      <c r="K861" s="31"/>
      <c r="L861" s="31"/>
      <c r="M861" s="32"/>
      <c r="N861" s="31"/>
      <c r="O861" s="32"/>
      <c r="P861" s="18"/>
      <c r="Q861" s="31"/>
      <c r="R861" s="33"/>
      <c r="S861" s="33"/>
      <c r="T861" s="33"/>
      <c r="U861" s="72">
        <f t="shared" si="129"/>
        <v>0</v>
      </c>
      <c r="V861" s="18" t="e">
        <f>IF(X861&lt;&gt;"Liquidação Cancelada",VLOOKUP(B861,'BASE DE DADOS OPS'!$B$4:$P$9650,10,FALSE),"Liquidação Cancelada")</f>
        <v>#N/A</v>
      </c>
      <c r="W861" s="35" t="e">
        <f t="shared" si="130"/>
        <v>#N/A</v>
      </c>
      <c r="X861" s="31">
        <f>VLOOKUP(A861,'BASE DE DADOS OPS'!$A$4:$P$9650,12,FALSE)</f>
        <v>0</v>
      </c>
      <c r="Y861" s="4" t="e">
        <f>IF(X861&lt;&gt;"Liquidação Cancelada",VLOOKUP(B861,'BASE DE DADOS OPS'!$B$5:$P$9635,12,FALSE),"Liquidação Cancelada")</f>
        <v>#N/A</v>
      </c>
      <c r="Z861" s="4" t="e">
        <f>IF(X861&lt;&gt;"Liquidação Cancelada",VLOOKUP(B861,'BASE DE DADOS OPS'!$B$5:$P$9635,14,FALSE),"Liquidação Cancelada")</f>
        <v>#N/A</v>
      </c>
      <c r="AA861" s="4" t="e">
        <f>IF(X861&lt;&gt;"Liquidação Cancelada",VLOOKUP(B861,'BASE DE DADOS OPS'!$B$5:$P$9635,13,FALSE),"Liquidação Cancelada")</f>
        <v>#N/A</v>
      </c>
      <c r="AB861" s="4" t="e">
        <f t="shared" si="131"/>
        <v>#N/A</v>
      </c>
      <c r="AC861" s="3" t="e">
        <f t="shared" si="132"/>
        <v>#N/A</v>
      </c>
      <c r="AD861" s="62"/>
    </row>
    <row r="862" spans="1:30" ht="24.95" customHeight="1" x14ac:dyDescent="0.2">
      <c r="A862" s="55" t="str">
        <f t="shared" si="124"/>
        <v>||||||0</v>
      </c>
      <c r="B862" s="55" t="str">
        <f t="shared" si="125"/>
        <v>||||0</v>
      </c>
      <c r="C862" s="61" t="str">
        <f t="shared" si="126"/>
        <v>|0</v>
      </c>
      <c r="D862" s="31"/>
      <c r="E862" s="31"/>
      <c r="F862" s="75" t="str">
        <f t="shared" si="127"/>
        <v>/</v>
      </c>
      <c r="G862" s="31"/>
      <c r="H862" s="31"/>
      <c r="I862" s="75" t="str">
        <f t="shared" si="128"/>
        <v>.</v>
      </c>
      <c r="J862" s="31"/>
      <c r="K862" s="31"/>
      <c r="L862" s="31"/>
      <c r="M862" s="32"/>
      <c r="N862" s="31"/>
      <c r="O862" s="32"/>
      <c r="P862" s="18"/>
      <c r="Q862" s="31"/>
      <c r="R862" s="33"/>
      <c r="S862" s="33"/>
      <c r="T862" s="33"/>
      <c r="U862" s="72">
        <f t="shared" si="129"/>
        <v>0</v>
      </c>
      <c r="V862" s="18" t="e">
        <f>IF(X862&lt;&gt;"Liquidação Cancelada",VLOOKUP(B862,'BASE DE DADOS OPS'!$B$4:$P$9650,10,FALSE),"Liquidação Cancelada")</f>
        <v>#N/A</v>
      </c>
      <c r="W862" s="35" t="e">
        <f t="shared" si="130"/>
        <v>#N/A</v>
      </c>
      <c r="X862" s="31">
        <f>VLOOKUP(A862,'BASE DE DADOS OPS'!$A$4:$P$9650,12,FALSE)</f>
        <v>0</v>
      </c>
      <c r="Y862" s="4" t="e">
        <f>IF(X862&lt;&gt;"Liquidação Cancelada",VLOOKUP(B862,'BASE DE DADOS OPS'!$B$5:$P$9635,12,FALSE),"Liquidação Cancelada")</f>
        <v>#N/A</v>
      </c>
      <c r="Z862" s="4" t="e">
        <f>IF(X862&lt;&gt;"Liquidação Cancelada",VLOOKUP(B862,'BASE DE DADOS OPS'!$B$5:$P$9635,14,FALSE),"Liquidação Cancelada")</f>
        <v>#N/A</v>
      </c>
      <c r="AA862" s="4" t="e">
        <f>IF(X862&lt;&gt;"Liquidação Cancelada",VLOOKUP(B862,'BASE DE DADOS OPS'!$B$5:$P$9635,13,FALSE),"Liquidação Cancelada")</f>
        <v>#N/A</v>
      </c>
      <c r="AB862" s="4" t="e">
        <f t="shared" si="131"/>
        <v>#N/A</v>
      </c>
      <c r="AC862" s="3" t="e">
        <f t="shared" si="132"/>
        <v>#N/A</v>
      </c>
      <c r="AD862" s="62"/>
    </row>
    <row r="863" spans="1:30" ht="24.95" customHeight="1" x14ac:dyDescent="0.2">
      <c r="A863" s="55" t="str">
        <f t="shared" si="124"/>
        <v>||||||0</v>
      </c>
      <c r="B863" s="55" t="str">
        <f t="shared" si="125"/>
        <v>||||0</v>
      </c>
      <c r="C863" s="61" t="str">
        <f t="shared" si="126"/>
        <v>|0</v>
      </c>
      <c r="D863" s="31"/>
      <c r="E863" s="31"/>
      <c r="F863" s="75" t="str">
        <f t="shared" si="127"/>
        <v>/</v>
      </c>
      <c r="G863" s="31"/>
      <c r="H863" s="31"/>
      <c r="I863" s="75" t="str">
        <f t="shared" si="128"/>
        <v>.</v>
      </c>
      <c r="J863" s="31"/>
      <c r="K863" s="31"/>
      <c r="L863" s="31"/>
      <c r="M863" s="32"/>
      <c r="N863" s="31"/>
      <c r="O863" s="32"/>
      <c r="P863" s="18"/>
      <c r="Q863" s="31"/>
      <c r="R863" s="33"/>
      <c r="S863" s="33"/>
      <c r="T863" s="33"/>
      <c r="U863" s="72">
        <f t="shared" si="129"/>
        <v>0</v>
      </c>
      <c r="V863" s="18" t="e">
        <f>IF(X863&lt;&gt;"Liquidação Cancelada",VLOOKUP(B863,'BASE DE DADOS OPS'!$B$4:$P$9650,10,FALSE),"Liquidação Cancelada")</f>
        <v>#N/A</v>
      </c>
      <c r="W863" s="35" t="e">
        <f t="shared" si="130"/>
        <v>#N/A</v>
      </c>
      <c r="X863" s="31">
        <f>VLOOKUP(A863,'BASE DE DADOS OPS'!$A$4:$P$9650,12,FALSE)</f>
        <v>0</v>
      </c>
      <c r="Y863" s="4" t="e">
        <f>IF(X863&lt;&gt;"Liquidação Cancelada",VLOOKUP(B863,'BASE DE DADOS OPS'!$B$5:$P$9635,12,FALSE),"Liquidação Cancelada")</f>
        <v>#N/A</v>
      </c>
      <c r="Z863" s="4" t="e">
        <f>IF(X863&lt;&gt;"Liquidação Cancelada",VLOOKUP(B863,'BASE DE DADOS OPS'!$B$5:$P$9635,14,FALSE),"Liquidação Cancelada")</f>
        <v>#N/A</v>
      </c>
      <c r="AA863" s="4" t="e">
        <f>IF(X863&lt;&gt;"Liquidação Cancelada",VLOOKUP(B863,'BASE DE DADOS OPS'!$B$5:$P$9635,13,FALSE),"Liquidação Cancelada")</f>
        <v>#N/A</v>
      </c>
      <c r="AB863" s="4" t="e">
        <f t="shared" si="131"/>
        <v>#N/A</v>
      </c>
      <c r="AC863" s="3" t="e">
        <f t="shared" si="132"/>
        <v>#N/A</v>
      </c>
      <c r="AD863" s="62"/>
    </row>
    <row r="864" spans="1:30" ht="24.95" customHeight="1" x14ac:dyDescent="0.2">
      <c r="A864" s="55" t="str">
        <f t="shared" si="124"/>
        <v>||||||0</v>
      </c>
      <c r="B864" s="55" t="str">
        <f t="shared" si="125"/>
        <v>||||0</v>
      </c>
      <c r="C864" s="61" t="str">
        <f t="shared" si="126"/>
        <v>|0</v>
      </c>
      <c r="D864" s="31"/>
      <c r="E864" s="31"/>
      <c r="F864" s="75" t="str">
        <f t="shared" si="127"/>
        <v>/</v>
      </c>
      <c r="G864" s="31"/>
      <c r="H864" s="31"/>
      <c r="I864" s="75" t="str">
        <f t="shared" si="128"/>
        <v>.</v>
      </c>
      <c r="J864" s="31"/>
      <c r="K864" s="31"/>
      <c r="L864" s="31"/>
      <c r="M864" s="32"/>
      <c r="N864" s="31"/>
      <c r="O864" s="32"/>
      <c r="P864" s="18"/>
      <c r="Q864" s="31"/>
      <c r="R864" s="33"/>
      <c r="S864" s="33"/>
      <c r="T864" s="33"/>
      <c r="U864" s="72">
        <f t="shared" si="129"/>
        <v>0</v>
      </c>
      <c r="V864" s="18" t="e">
        <f>IF(X864&lt;&gt;"Liquidação Cancelada",VLOOKUP(B864,'BASE DE DADOS OPS'!$B$4:$P$9650,10,FALSE),"Liquidação Cancelada")</f>
        <v>#N/A</v>
      </c>
      <c r="W864" s="35" t="e">
        <f t="shared" si="130"/>
        <v>#N/A</v>
      </c>
      <c r="X864" s="31">
        <f>VLOOKUP(A864,'BASE DE DADOS OPS'!$A$4:$P$9650,12,FALSE)</f>
        <v>0</v>
      </c>
      <c r="Y864" s="4" t="e">
        <f>IF(X864&lt;&gt;"Liquidação Cancelada",VLOOKUP(B864,'BASE DE DADOS OPS'!$B$5:$P$9635,12,FALSE),"Liquidação Cancelada")</f>
        <v>#N/A</v>
      </c>
      <c r="Z864" s="4" t="e">
        <f>IF(X864&lt;&gt;"Liquidação Cancelada",VLOOKUP(B864,'BASE DE DADOS OPS'!$B$5:$P$9635,14,FALSE),"Liquidação Cancelada")</f>
        <v>#N/A</v>
      </c>
      <c r="AA864" s="4" t="e">
        <f>IF(X864&lt;&gt;"Liquidação Cancelada",VLOOKUP(B864,'BASE DE DADOS OPS'!$B$5:$P$9635,13,FALSE),"Liquidação Cancelada")</f>
        <v>#N/A</v>
      </c>
      <c r="AB864" s="4" t="e">
        <f t="shared" si="131"/>
        <v>#N/A</v>
      </c>
      <c r="AC864" s="3" t="e">
        <f t="shared" si="132"/>
        <v>#N/A</v>
      </c>
      <c r="AD864" s="62"/>
    </row>
    <row r="865" spans="1:30" ht="24.95" customHeight="1" x14ac:dyDescent="0.2">
      <c r="A865" s="55" t="str">
        <f t="shared" si="124"/>
        <v>||||||0</v>
      </c>
      <c r="B865" s="55" t="str">
        <f t="shared" si="125"/>
        <v>||||0</v>
      </c>
      <c r="C865" s="61" t="str">
        <f t="shared" si="126"/>
        <v>|0</v>
      </c>
      <c r="D865" s="31"/>
      <c r="E865" s="31"/>
      <c r="F865" s="75" t="str">
        <f t="shared" si="127"/>
        <v>/</v>
      </c>
      <c r="G865" s="31"/>
      <c r="H865" s="31"/>
      <c r="I865" s="75" t="str">
        <f t="shared" si="128"/>
        <v>.</v>
      </c>
      <c r="J865" s="31"/>
      <c r="K865" s="31"/>
      <c r="L865" s="31"/>
      <c r="M865" s="32"/>
      <c r="N865" s="31"/>
      <c r="O865" s="32"/>
      <c r="P865" s="18"/>
      <c r="Q865" s="31"/>
      <c r="R865" s="33"/>
      <c r="S865" s="33"/>
      <c r="T865" s="33"/>
      <c r="U865" s="72">
        <f t="shared" si="129"/>
        <v>0</v>
      </c>
      <c r="V865" s="18" t="e">
        <f>IF(X865&lt;&gt;"Liquidação Cancelada",VLOOKUP(B865,'BASE DE DADOS OPS'!$B$4:$P$9650,10,FALSE),"Liquidação Cancelada")</f>
        <v>#N/A</v>
      </c>
      <c r="W865" s="35" t="e">
        <f t="shared" si="130"/>
        <v>#N/A</v>
      </c>
      <c r="X865" s="31">
        <f>VLOOKUP(A865,'BASE DE DADOS OPS'!$A$4:$P$9650,12,FALSE)</f>
        <v>0</v>
      </c>
      <c r="Y865" s="4" t="e">
        <f>IF(X865&lt;&gt;"Liquidação Cancelada",VLOOKUP(B865,'BASE DE DADOS OPS'!$B$5:$P$9635,12,FALSE),"Liquidação Cancelada")</f>
        <v>#N/A</v>
      </c>
      <c r="Z865" s="4" t="e">
        <f>IF(X865&lt;&gt;"Liquidação Cancelada",VLOOKUP(B865,'BASE DE DADOS OPS'!$B$5:$P$9635,14,FALSE),"Liquidação Cancelada")</f>
        <v>#N/A</v>
      </c>
      <c r="AA865" s="4" t="e">
        <f>IF(X865&lt;&gt;"Liquidação Cancelada",VLOOKUP(B865,'BASE DE DADOS OPS'!$B$5:$P$9635,13,FALSE),"Liquidação Cancelada")</f>
        <v>#N/A</v>
      </c>
      <c r="AB865" s="4" t="e">
        <f t="shared" si="131"/>
        <v>#N/A</v>
      </c>
      <c r="AC865" s="3" t="e">
        <f t="shared" si="132"/>
        <v>#N/A</v>
      </c>
      <c r="AD865" s="62"/>
    </row>
    <row r="866" spans="1:30" ht="24.95" customHeight="1" x14ac:dyDescent="0.2">
      <c r="A866" s="55" t="str">
        <f t="shared" si="124"/>
        <v>||||||0</v>
      </c>
      <c r="B866" s="55" t="str">
        <f t="shared" si="125"/>
        <v>||||0</v>
      </c>
      <c r="C866" s="61" t="str">
        <f t="shared" si="126"/>
        <v>|0</v>
      </c>
      <c r="D866" s="31"/>
      <c r="E866" s="31"/>
      <c r="F866" s="75" t="str">
        <f t="shared" si="127"/>
        <v>/</v>
      </c>
      <c r="G866" s="31"/>
      <c r="H866" s="31"/>
      <c r="I866" s="75" t="str">
        <f t="shared" si="128"/>
        <v>.</v>
      </c>
      <c r="J866" s="31"/>
      <c r="K866" s="31"/>
      <c r="L866" s="31"/>
      <c r="M866" s="32"/>
      <c r="N866" s="31"/>
      <c r="O866" s="32"/>
      <c r="P866" s="18"/>
      <c r="Q866" s="31"/>
      <c r="R866" s="33"/>
      <c r="S866" s="33"/>
      <c r="T866" s="33"/>
      <c r="U866" s="72">
        <f t="shared" si="129"/>
        <v>0</v>
      </c>
      <c r="V866" s="18" t="e">
        <f>IF(X866&lt;&gt;"Liquidação Cancelada",VLOOKUP(B866,'BASE DE DADOS OPS'!$B$4:$P$9650,10,FALSE),"Liquidação Cancelada")</f>
        <v>#N/A</v>
      </c>
      <c r="W866" s="35" t="e">
        <f t="shared" si="130"/>
        <v>#N/A</v>
      </c>
      <c r="X866" s="31">
        <f>VLOOKUP(A866,'BASE DE DADOS OPS'!$A$4:$P$9650,12,FALSE)</f>
        <v>0</v>
      </c>
      <c r="Y866" s="4" t="e">
        <f>IF(X866&lt;&gt;"Liquidação Cancelada",VLOOKUP(B866,'BASE DE DADOS OPS'!$B$5:$P$9635,12,FALSE),"Liquidação Cancelada")</f>
        <v>#N/A</v>
      </c>
      <c r="Z866" s="4" t="e">
        <f>IF(X866&lt;&gt;"Liquidação Cancelada",VLOOKUP(B866,'BASE DE DADOS OPS'!$B$5:$P$9635,14,FALSE),"Liquidação Cancelada")</f>
        <v>#N/A</v>
      </c>
      <c r="AA866" s="4" t="e">
        <f>IF(X866&lt;&gt;"Liquidação Cancelada",VLOOKUP(B866,'BASE DE DADOS OPS'!$B$5:$P$9635,13,FALSE),"Liquidação Cancelada")</f>
        <v>#N/A</v>
      </c>
      <c r="AB866" s="4" t="e">
        <f t="shared" si="131"/>
        <v>#N/A</v>
      </c>
      <c r="AC866" s="3" t="e">
        <f t="shared" si="132"/>
        <v>#N/A</v>
      </c>
      <c r="AD866" s="62"/>
    </row>
    <row r="867" spans="1:30" ht="24.95" customHeight="1" x14ac:dyDescent="0.2">
      <c r="A867" s="55" t="str">
        <f t="shared" si="124"/>
        <v>||||||0</v>
      </c>
      <c r="B867" s="55" t="str">
        <f t="shared" si="125"/>
        <v>||||0</v>
      </c>
      <c r="C867" s="61" t="str">
        <f t="shared" si="126"/>
        <v>|0</v>
      </c>
      <c r="D867" s="31"/>
      <c r="E867" s="31"/>
      <c r="F867" s="75" t="str">
        <f t="shared" si="127"/>
        <v>/</v>
      </c>
      <c r="G867" s="31"/>
      <c r="H867" s="31"/>
      <c r="I867" s="75" t="str">
        <f t="shared" si="128"/>
        <v>.</v>
      </c>
      <c r="J867" s="31"/>
      <c r="K867" s="31"/>
      <c r="L867" s="31"/>
      <c r="M867" s="32"/>
      <c r="N867" s="31"/>
      <c r="O867" s="32"/>
      <c r="P867" s="18"/>
      <c r="Q867" s="31"/>
      <c r="R867" s="33"/>
      <c r="S867" s="33"/>
      <c r="T867" s="33"/>
      <c r="U867" s="72">
        <f t="shared" si="129"/>
        <v>0</v>
      </c>
      <c r="V867" s="18" t="e">
        <f>IF(X867&lt;&gt;"Liquidação Cancelada",VLOOKUP(B867,'BASE DE DADOS OPS'!$B$4:$P$9650,10,FALSE),"Liquidação Cancelada")</f>
        <v>#N/A</v>
      </c>
      <c r="W867" s="35" t="e">
        <f t="shared" si="130"/>
        <v>#N/A</v>
      </c>
      <c r="X867" s="31">
        <f>VLOOKUP(A867,'BASE DE DADOS OPS'!$A$4:$P$9650,12,FALSE)</f>
        <v>0</v>
      </c>
      <c r="Y867" s="4" t="e">
        <f>IF(X867&lt;&gt;"Liquidação Cancelada",VLOOKUP(B867,'BASE DE DADOS OPS'!$B$5:$P$9635,12,FALSE),"Liquidação Cancelada")</f>
        <v>#N/A</v>
      </c>
      <c r="Z867" s="4" t="e">
        <f>IF(X867&lt;&gt;"Liquidação Cancelada",VLOOKUP(B867,'BASE DE DADOS OPS'!$B$5:$P$9635,14,FALSE),"Liquidação Cancelada")</f>
        <v>#N/A</v>
      </c>
      <c r="AA867" s="4" t="e">
        <f>IF(X867&lt;&gt;"Liquidação Cancelada",VLOOKUP(B867,'BASE DE DADOS OPS'!$B$5:$P$9635,13,FALSE),"Liquidação Cancelada")</f>
        <v>#N/A</v>
      </c>
      <c r="AB867" s="4" t="e">
        <f t="shared" si="131"/>
        <v>#N/A</v>
      </c>
      <c r="AC867" s="3" t="e">
        <f t="shared" si="132"/>
        <v>#N/A</v>
      </c>
      <c r="AD867" s="62"/>
    </row>
    <row r="868" spans="1:30" ht="24.95" customHeight="1" x14ac:dyDescent="0.2">
      <c r="A868" s="55" t="str">
        <f t="shared" si="124"/>
        <v>||||||0</v>
      </c>
      <c r="B868" s="55" t="str">
        <f t="shared" si="125"/>
        <v>||||0</v>
      </c>
      <c r="C868" s="61" t="str">
        <f t="shared" si="126"/>
        <v>|0</v>
      </c>
      <c r="D868" s="31"/>
      <c r="E868" s="31"/>
      <c r="F868" s="75" t="str">
        <f t="shared" si="127"/>
        <v>/</v>
      </c>
      <c r="G868" s="31"/>
      <c r="H868" s="31"/>
      <c r="I868" s="75" t="str">
        <f t="shared" si="128"/>
        <v>.</v>
      </c>
      <c r="J868" s="31"/>
      <c r="K868" s="31"/>
      <c r="L868" s="31"/>
      <c r="M868" s="32"/>
      <c r="N868" s="31"/>
      <c r="O868" s="32"/>
      <c r="P868" s="18"/>
      <c r="Q868" s="31"/>
      <c r="R868" s="33"/>
      <c r="S868" s="33"/>
      <c r="T868" s="33"/>
      <c r="U868" s="72">
        <f t="shared" si="129"/>
        <v>0</v>
      </c>
      <c r="V868" s="18" t="e">
        <f>IF(X868&lt;&gt;"Liquidação Cancelada",VLOOKUP(B868,'BASE DE DADOS OPS'!$B$4:$P$9650,10,FALSE),"Liquidação Cancelada")</f>
        <v>#N/A</v>
      </c>
      <c r="W868" s="35" t="e">
        <f t="shared" si="130"/>
        <v>#N/A</v>
      </c>
      <c r="X868" s="31">
        <f>VLOOKUP(A868,'BASE DE DADOS OPS'!$A$4:$P$9650,12,FALSE)</f>
        <v>0</v>
      </c>
      <c r="Y868" s="4" t="e">
        <f>IF(X868&lt;&gt;"Liquidação Cancelada",VLOOKUP(B868,'BASE DE DADOS OPS'!$B$5:$P$9635,12,FALSE),"Liquidação Cancelada")</f>
        <v>#N/A</v>
      </c>
      <c r="Z868" s="4" t="e">
        <f>IF(X868&lt;&gt;"Liquidação Cancelada",VLOOKUP(B868,'BASE DE DADOS OPS'!$B$5:$P$9635,14,FALSE),"Liquidação Cancelada")</f>
        <v>#N/A</v>
      </c>
      <c r="AA868" s="4" t="e">
        <f>IF(X868&lt;&gt;"Liquidação Cancelada",VLOOKUP(B868,'BASE DE DADOS OPS'!$B$5:$P$9635,13,FALSE),"Liquidação Cancelada")</f>
        <v>#N/A</v>
      </c>
      <c r="AB868" s="4" t="e">
        <f t="shared" si="131"/>
        <v>#N/A</v>
      </c>
      <c r="AC868" s="3" t="e">
        <f t="shared" si="132"/>
        <v>#N/A</v>
      </c>
      <c r="AD868" s="62"/>
    </row>
    <row r="869" spans="1:30" ht="24.95" customHeight="1" x14ac:dyDescent="0.2">
      <c r="A869" s="55" t="str">
        <f t="shared" si="124"/>
        <v>||||||0</v>
      </c>
      <c r="B869" s="55" t="str">
        <f t="shared" si="125"/>
        <v>||||0</v>
      </c>
      <c r="C869" s="61" t="str">
        <f t="shared" si="126"/>
        <v>|0</v>
      </c>
      <c r="D869" s="31"/>
      <c r="E869" s="31"/>
      <c r="F869" s="75" t="str">
        <f t="shared" si="127"/>
        <v>/</v>
      </c>
      <c r="G869" s="31"/>
      <c r="H869" s="31"/>
      <c r="I869" s="75" t="str">
        <f t="shared" si="128"/>
        <v>.</v>
      </c>
      <c r="J869" s="31"/>
      <c r="K869" s="31"/>
      <c r="L869" s="31"/>
      <c r="M869" s="32"/>
      <c r="N869" s="31"/>
      <c r="O869" s="32"/>
      <c r="P869" s="18"/>
      <c r="Q869" s="31"/>
      <c r="R869" s="33"/>
      <c r="S869" s="33"/>
      <c r="T869" s="33"/>
      <c r="U869" s="72">
        <f t="shared" si="129"/>
        <v>0</v>
      </c>
      <c r="V869" s="18" t="e">
        <f>IF(X869&lt;&gt;"Liquidação Cancelada",VLOOKUP(B869,'BASE DE DADOS OPS'!$B$4:$P$9650,10,FALSE),"Liquidação Cancelada")</f>
        <v>#N/A</v>
      </c>
      <c r="W869" s="35" t="e">
        <f t="shared" si="130"/>
        <v>#N/A</v>
      </c>
      <c r="X869" s="31">
        <f>VLOOKUP(A869,'BASE DE DADOS OPS'!$A$4:$P$9650,12,FALSE)</f>
        <v>0</v>
      </c>
      <c r="Y869" s="4" t="e">
        <f>IF(X869&lt;&gt;"Liquidação Cancelada",VLOOKUP(B869,'BASE DE DADOS OPS'!$B$5:$P$9635,12,FALSE),"Liquidação Cancelada")</f>
        <v>#N/A</v>
      </c>
      <c r="Z869" s="4" t="e">
        <f>IF(X869&lt;&gt;"Liquidação Cancelada",VLOOKUP(B869,'BASE DE DADOS OPS'!$B$5:$P$9635,14,FALSE),"Liquidação Cancelada")</f>
        <v>#N/A</v>
      </c>
      <c r="AA869" s="4" t="e">
        <f>IF(X869&lt;&gt;"Liquidação Cancelada",VLOOKUP(B869,'BASE DE DADOS OPS'!$B$5:$P$9635,13,FALSE),"Liquidação Cancelada")</f>
        <v>#N/A</v>
      </c>
      <c r="AB869" s="4" t="e">
        <f t="shared" si="131"/>
        <v>#N/A</v>
      </c>
      <c r="AC869" s="3" t="e">
        <f t="shared" si="132"/>
        <v>#N/A</v>
      </c>
      <c r="AD869" s="62"/>
    </row>
    <row r="870" spans="1:30" ht="24.95" customHeight="1" x14ac:dyDescent="0.2">
      <c r="A870" s="55" t="str">
        <f t="shared" si="124"/>
        <v>||||||0</v>
      </c>
      <c r="B870" s="55" t="str">
        <f t="shared" si="125"/>
        <v>||||0</v>
      </c>
      <c r="C870" s="61" t="str">
        <f t="shared" si="126"/>
        <v>|0</v>
      </c>
      <c r="D870" s="31"/>
      <c r="E870" s="31"/>
      <c r="F870" s="75" t="str">
        <f t="shared" si="127"/>
        <v>/</v>
      </c>
      <c r="G870" s="31"/>
      <c r="H870" s="31"/>
      <c r="I870" s="75" t="str">
        <f t="shared" si="128"/>
        <v>.</v>
      </c>
      <c r="J870" s="31"/>
      <c r="K870" s="31"/>
      <c r="L870" s="31"/>
      <c r="M870" s="32"/>
      <c r="N870" s="31"/>
      <c r="O870" s="32"/>
      <c r="P870" s="18"/>
      <c r="Q870" s="31"/>
      <c r="R870" s="33"/>
      <c r="S870" s="33"/>
      <c r="T870" s="33"/>
      <c r="U870" s="72">
        <f t="shared" si="129"/>
        <v>0</v>
      </c>
      <c r="V870" s="18" t="e">
        <f>IF(X870&lt;&gt;"Liquidação Cancelada",VLOOKUP(B870,'BASE DE DADOS OPS'!$B$4:$P$9650,10,FALSE),"Liquidação Cancelada")</f>
        <v>#N/A</v>
      </c>
      <c r="W870" s="35" t="e">
        <f t="shared" si="130"/>
        <v>#N/A</v>
      </c>
      <c r="X870" s="31">
        <f>VLOOKUP(A870,'BASE DE DADOS OPS'!$A$4:$P$9650,12,FALSE)</f>
        <v>0</v>
      </c>
      <c r="Y870" s="4" t="e">
        <f>IF(X870&lt;&gt;"Liquidação Cancelada",VLOOKUP(B870,'BASE DE DADOS OPS'!$B$5:$P$9635,12,FALSE),"Liquidação Cancelada")</f>
        <v>#N/A</v>
      </c>
      <c r="Z870" s="4" t="e">
        <f>IF(X870&lt;&gt;"Liquidação Cancelada",VLOOKUP(B870,'BASE DE DADOS OPS'!$B$5:$P$9635,14,FALSE),"Liquidação Cancelada")</f>
        <v>#N/A</v>
      </c>
      <c r="AA870" s="4" t="e">
        <f>IF(X870&lt;&gt;"Liquidação Cancelada",VLOOKUP(B870,'BASE DE DADOS OPS'!$B$5:$P$9635,13,FALSE),"Liquidação Cancelada")</f>
        <v>#N/A</v>
      </c>
      <c r="AB870" s="4" t="e">
        <f t="shared" si="131"/>
        <v>#N/A</v>
      </c>
      <c r="AC870" s="3" t="e">
        <f t="shared" si="132"/>
        <v>#N/A</v>
      </c>
      <c r="AD870" s="62"/>
    </row>
    <row r="871" spans="1:30" ht="24.95" customHeight="1" x14ac:dyDescent="0.2">
      <c r="A871" s="55" t="str">
        <f t="shared" si="124"/>
        <v>||||||0</v>
      </c>
      <c r="B871" s="55" t="str">
        <f t="shared" si="125"/>
        <v>||||0</v>
      </c>
      <c r="C871" s="61" t="str">
        <f t="shared" si="126"/>
        <v>|0</v>
      </c>
      <c r="D871" s="31"/>
      <c r="E871" s="31"/>
      <c r="F871" s="75" t="str">
        <f t="shared" si="127"/>
        <v>/</v>
      </c>
      <c r="G871" s="31"/>
      <c r="H871" s="31"/>
      <c r="I871" s="75" t="str">
        <f t="shared" si="128"/>
        <v>.</v>
      </c>
      <c r="J871" s="31"/>
      <c r="K871" s="31"/>
      <c r="L871" s="31"/>
      <c r="M871" s="32"/>
      <c r="N871" s="31"/>
      <c r="O871" s="32"/>
      <c r="P871" s="18"/>
      <c r="Q871" s="31"/>
      <c r="R871" s="33"/>
      <c r="S871" s="33"/>
      <c r="T871" s="33"/>
      <c r="U871" s="72">
        <f t="shared" si="129"/>
        <v>0</v>
      </c>
      <c r="V871" s="18" t="e">
        <f>IF(X871&lt;&gt;"Liquidação Cancelada",VLOOKUP(B871,'BASE DE DADOS OPS'!$B$4:$P$9650,10,FALSE),"Liquidação Cancelada")</f>
        <v>#N/A</v>
      </c>
      <c r="W871" s="35" t="e">
        <f t="shared" si="130"/>
        <v>#N/A</v>
      </c>
      <c r="X871" s="31">
        <f>VLOOKUP(A871,'BASE DE DADOS OPS'!$A$4:$P$9650,12,FALSE)</f>
        <v>0</v>
      </c>
      <c r="Y871" s="4" t="e">
        <f>IF(X871&lt;&gt;"Liquidação Cancelada",VLOOKUP(B871,'BASE DE DADOS OPS'!$B$5:$P$9635,12,FALSE),"Liquidação Cancelada")</f>
        <v>#N/A</v>
      </c>
      <c r="Z871" s="4" t="e">
        <f>IF(X871&lt;&gt;"Liquidação Cancelada",VLOOKUP(B871,'BASE DE DADOS OPS'!$B$5:$P$9635,14,FALSE),"Liquidação Cancelada")</f>
        <v>#N/A</v>
      </c>
      <c r="AA871" s="4" t="e">
        <f>IF(X871&lt;&gt;"Liquidação Cancelada",VLOOKUP(B871,'BASE DE DADOS OPS'!$B$5:$P$9635,13,FALSE),"Liquidação Cancelada")</f>
        <v>#N/A</v>
      </c>
      <c r="AB871" s="4" t="e">
        <f t="shared" si="131"/>
        <v>#N/A</v>
      </c>
      <c r="AC871" s="3" t="e">
        <f t="shared" si="132"/>
        <v>#N/A</v>
      </c>
      <c r="AD871" s="62"/>
    </row>
    <row r="872" spans="1:30" ht="24.95" customHeight="1" x14ac:dyDescent="0.2">
      <c r="A872" s="55" t="str">
        <f t="shared" si="124"/>
        <v>||||||0</v>
      </c>
      <c r="B872" s="55" t="str">
        <f t="shared" si="125"/>
        <v>||||0</v>
      </c>
      <c r="C872" s="61" t="str">
        <f t="shared" si="126"/>
        <v>|0</v>
      </c>
      <c r="D872" s="31"/>
      <c r="E872" s="31"/>
      <c r="F872" s="75" t="str">
        <f t="shared" si="127"/>
        <v>/</v>
      </c>
      <c r="G872" s="31"/>
      <c r="H872" s="31"/>
      <c r="I872" s="75" t="str">
        <f t="shared" si="128"/>
        <v>.</v>
      </c>
      <c r="J872" s="31"/>
      <c r="K872" s="31"/>
      <c r="L872" s="31"/>
      <c r="M872" s="32"/>
      <c r="N872" s="31"/>
      <c r="O872" s="32"/>
      <c r="P872" s="18"/>
      <c r="Q872" s="31"/>
      <c r="R872" s="33"/>
      <c r="S872" s="33"/>
      <c r="T872" s="33"/>
      <c r="U872" s="72">
        <f t="shared" si="129"/>
        <v>0</v>
      </c>
      <c r="V872" s="18" t="e">
        <f>IF(X872&lt;&gt;"Liquidação Cancelada",VLOOKUP(B872,'BASE DE DADOS OPS'!$B$4:$P$9650,10,FALSE),"Liquidação Cancelada")</f>
        <v>#N/A</v>
      </c>
      <c r="W872" s="35" t="e">
        <f t="shared" si="130"/>
        <v>#N/A</v>
      </c>
      <c r="X872" s="31">
        <f>VLOOKUP(A872,'BASE DE DADOS OPS'!$A$4:$P$9650,12,FALSE)</f>
        <v>0</v>
      </c>
      <c r="Y872" s="4" t="e">
        <f>IF(X872&lt;&gt;"Liquidação Cancelada",VLOOKUP(B872,'BASE DE DADOS OPS'!$B$5:$P$9635,12,FALSE),"Liquidação Cancelada")</f>
        <v>#N/A</v>
      </c>
      <c r="Z872" s="4" t="e">
        <f>IF(X872&lt;&gt;"Liquidação Cancelada",VLOOKUP(B872,'BASE DE DADOS OPS'!$B$5:$P$9635,14,FALSE),"Liquidação Cancelada")</f>
        <v>#N/A</v>
      </c>
      <c r="AA872" s="4" t="e">
        <f>IF(X872&lt;&gt;"Liquidação Cancelada",VLOOKUP(B872,'BASE DE DADOS OPS'!$B$5:$P$9635,13,FALSE),"Liquidação Cancelada")</f>
        <v>#N/A</v>
      </c>
      <c r="AB872" s="4" t="e">
        <f t="shared" si="131"/>
        <v>#N/A</v>
      </c>
      <c r="AC872" s="3" t="e">
        <f t="shared" si="132"/>
        <v>#N/A</v>
      </c>
      <c r="AD872" s="62"/>
    </row>
    <row r="873" spans="1:30" ht="24.95" customHeight="1" x14ac:dyDescent="0.2">
      <c r="A873" s="55" t="str">
        <f t="shared" si="124"/>
        <v>||||||0</v>
      </c>
      <c r="B873" s="55" t="str">
        <f t="shared" si="125"/>
        <v>||||0</v>
      </c>
      <c r="C873" s="61" t="str">
        <f t="shared" si="126"/>
        <v>|0</v>
      </c>
      <c r="D873" s="31"/>
      <c r="E873" s="31"/>
      <c r="F873" s="75" t="str">
        <f t="shared" si="127"/>
        <v>/</v>
      </c>
      <c r="G873" s="31"/>
      <c r="H873" s="31"/>
      <c r="I873" s="75" t="str">
        <f t="shared" si="128"/>
        <v>.</v>
      </c>
      <c r="J873" s="31"/>
      <c r="K873" s="31"/>
      <c r="L873" s="31"/>
      <c r="M873" s="32"/>
      <c r="N873" s="31"/>
      <c r="O873" s="32"/>
      <c r="P873" s="18"/>
      <c r="Q873" s="31"/>
      <c r="R873" s="33"/>
      <c r="S873" s="33"/>
      <c r="T873" s="33"/>
      <c r="U873" s="72">
        <f t="shared" si="129"/>
        <v>0</v>
      </c>
      <c r="V873" s="18" t="e">
        <f>IF(X873&lt;&gt;"Liquidação Cancelada",VLOOKUP(B873,'BASE DE DADOS OPS'!$B$4:$P$9650,10,FALSE),"Liquidação Cancelada")</f>
        <v>#N/A</v>
      </c>
      <c r="W873" s="35" t="e">
        <f t="shared" si="130"/>
        <v>#N/A</v>
      </c>
      <c r="X873" s="31">
        <f>VLOOKUP(A873,'BASE DE DADOS OPS'!$A$4:$P$9650,12,FALSE)</f>
        <v>0</v>
      </c>
      <c r="Y873" s="4" t="e">
        <f>IF(X873&lt;&gt;"Liquidação Cancelada",VLOOKUP(B873,'BASE DE DADOS OPS'!$B$5:$P$9635,12,FALSE),"Liquidação Cancelada")</f>
        <v>#N/A</v>
      </c>
      <c r="Z873" s="4" t="e">
        <f>IF(X873&lt;&gt;"Liquidação Cancelada",VLOOKUP(B873,'BASE DE DADOS OPS'!$B$5:$P$9635,14,FALSE),"Liquidação Cancelada")</f>
        <v>#N/A</v>
      </c>
      <c r="AA873" s="4" t="e">
        <f>IF(X873&lt;&gt;"Liquidação Cancelada",VLOOKUP(B873,'BASE DE DADOS OPS'!$B$5:$P$9635,13,FALSE),"Liquidação Cancelada")</f>
        <v>#N/A</v>
      </c>
      <c r="AB873" s="4" t="e">
        <f t="shared" si="131"/>
        <v>#N/A</v>
      </c>
      <c r="AC873" s="3" t="e">
        <f t="shared" si="132"/>
        <v>#N/A</v>
      </c>
      <c r="AD873" s="62"/>
    </row>
    <row r="874" spans="1:30" ht="24.95" customHeight="1" x14ac:dyDescent="0.2">
      <c r="A874" s="55" t="str">
        <f t="shared" si="124"/>
        <v>||||||0</v>
      </c>
      <c r="B874" s="55" t="str">
        <f t="shared" si="125"/>
        <v>||||0</v>
      </c>
      <c r="C874" s="61" t="str">
        <f t="shared" si="126"/>
        <v>|0</v>
      </c>
      <c r="D874" s="31"/>
      <c r="E874" s="31"/>
      <c r="F874" s="75" t="str">
        <f t="shared" si="127"/>
        <v>/</v>
      </c>
      <c r="G874" s="31"/>
      <c r="H874" s="31"/>
      <c r="I874" s="75" t="str">
        <f t="shared" si="128"/>
        <v>.</v>
      </c>
      <c r="J874" s="31"/>
      <c r="K874" s="31"/>
      <c r="L874" s="31"/>
      <c r="M874" s="32"/>
      <c r="N874" s="31"/>
      <c r="O874" s="32"/>
      <c r="P874" s="18"/>
      <c r="Q874" s="31"/>
      <c r="R874" s="33"/>
      <c r="S874" s="33"/>
      <c r="T874" s="33"/>
      <c r="U874" s="72">
        <f t="shared" si="129"/>
        <v>0</v>
      </c>
      <c r="V874" s="18" t="e">
        <f>IF(X874&lt;&gt;"Liquidação Cancelada",VLOOKUP(B874,'BASE DE DADOS OPS'!$B$4:$P$9650,10,FALSE),"Liquidação Cancelada")</f>
        <v>#N/A</v>
      </c>
      <c r="W874" s="35" t="e">
        <f t="shared" si="130"/>
        <v>#N/A</v>
      </c>
      <c r="X874" s="31">
        <f>VLOOKUP(A874,'BASE DE DADOS OPS'!$A$4:$P$9650,12,FALSE)</f>
        <v>0</v>
      </c>
      <c r="Y874" s="4" t="e">
        <f>IF(X874&lt;&gt;"Liquidação Cancelada",VLOOKUP(B874,'BASE DE DADOS OPS'!$B$5:$P$9635,12,FALSE),"Liquidação Cancelada")</f>
        <v>#N/A</v>
      </c>
      <c r="Z874" s="4" t="e">
        <f>IF(X874&lt;&gt;"Liquidação Cancelada",VLOOKUP(B874,'BASE DE DADOS OPS'!$B$5:$P$9635,14,FALSE),"Liquidação Cancelada")</f>
        <v>#N/A</v>
      </c>
      <c r="AA874" s="4" t="e">
        <f>IF(X874&lt;&gt;"Liquidação Cancelada",VLOOKUP(B874,'BASE DE DADOS OPS'!$B$5:$P$9635,13,FALSE),"Liquidação Cancelada")</f>
        <v>#N/A</v>
      </c>
      <c r="AB874" s="4" t="e">
        <f t="shared" si="131"/>
        <v>#N/A</v>
      </c>
      <c r="AC874" s="3" t="e">
        <f t="shared" si="132"/>
        <v>#N/A</v>
      </c>
      <c r="AD874" s="62"/>
    </row>
    <row r="875" spans="1:30" ht="24.95" customHeight="1" x14ac:dyDescent="0.2">
      <c r="A875" s="55" t="str">
        <f t="shared" si="124"/>
        <v>||||||0</v>
      </c>
      <c r="B875" s="55" t="str">
        <f t="shared" si="125"/>
        <v>||||0</v>
      </c>
      <c r="C875" s="61" t="str">
        <f t="shared" si="126"/>
        <v>|0</v>
      </c>
      <c r="D875" s="31"/>
      <c r="E875" s="31"/>
      <c r="F875" s="75" t="str">
        <f t="shared" si="127"/>
        <v>/</v>
      </c>
      <c r="G875" s="31"/>
      <c r="H875" s="31"/>
      <c r="I875" s="75" t="str">
        <f t="shared" si="128"/>
        <v>.</v>
      </c>
      <c r="J875" s="31"/>
      <c r="K875" s="31"/>
      <c r="L875" s="31"/>
      <c r="M875" s="32"/>
      <c r="N875" s="31"/>
      <c r="O875" s="32"/>
      <c r="P875" s="18"/>
      <c r="Q875" s="31"/>
      <c r="R875" s="33"/>
      <c r="S875" s="33"/>
      <c r="T875" s="33"/>
      <c r="U875" s="72">
        <f t="shared" si="129"/>
        <v>0</v>
      </c>
      <c r="V875" s="18" t="e">
        <f>IF(X875&lt;&gt;"Liquidação Cancelada",VLOOKUP(B875,'BASE DE DADOS OPS'!$B$4:$P$9650,10,FALSE),"Liquidação Cancelada")</f>
        <v>#N/A</v>
      </c>
      <c r="W875" s="35" t="e">
        <f t="shared" si="130"/>
        <v>#N/A</v>
      </c>
      <c r="X875" s="31">
        <f>VLOOKUP(A875,'BASE DE DADOS OPS'!$A$4:$P$9650,12,FALSE)</f>
        <v>0</v>
      </c>
      <c r="Y875" s="4" t="e">
        <f>IF(X875&lt;&gt;"Liquidação Cancelada",VLOOKUP(B875,'BASE DE DADOS OPS'!$B$5:$P$9635,12,FALSE),"Liquidação Cancelada")</f>
        <v>#N/A</v>
      </c>
      <c r="Z875" s="4" t="e">
        <f>IF(X875&lt;&gt;"Liquidação Cancelada",VLOOKUP(B875,'BASE DE DADOS OPS'!$B$5:$P$9635,14,FALSE),"Liquidação Cancelada")</f>
        <v>#N/A</v>
      </c>
      <c r="AA875" s="4" t="e">
        <f>IF(X875&lt;&gt;"Liquidação Cancelada",VLOOKUP(B875,'BASE DE DADOS OPS'!$B$5:$P$9635,13,FALSE),"Liquidação Cancelada")</f>
        <v>#N/A</v>
      </c>
      <c r="AB875" s="4" t="e">
        <f t="shared" si="131"/>
        <v>#N/A</v>
      </c>
      <c r="AC875" s="3" t="e">
        <f t="shared" si="132"/>
        <v>#N/A</v>
      </c>
      <c r="AD875" s="62"/>
    </row>
    <row r="876" spans="1:30" ht="24.95" customHeight="1" x14ac:dyDescent="0.2">
      <c r="A876" s="55" t="str">
        <f t="shared" si="124"/>
        <v>||||||0</v>
      </c>
      <c r="B876" s="55" t="str">
        <f t="shared" si="125"/>
        <v>||||0</v>
      </c>
      <c r="C876" s="61" t="str">
        <f t="shared" si="126"/>
        <v>|0</v>
      </c>
      <c r="D876" s="31"/>
      <c r="E876" s="31"/>
      <c r="F876" s="75" t="str">
        <f t="shared" si="127"/>
        <v>/</v>
      </c>
      <c r="G876" s="31"/>
      <c r="H876" s="31"/>
      <c r="I876" s="75" t="str">
        <f t="shared" si="128"/>
        <v>.</v>
      </c>
      <c r="J876" s="31"/>
      <c r="K876" s="31"/>
      <c r="L876" s="31"/>
      <c r="M876" s="32"/>
      <c r="N876" s="31"/>
      <c r="O876" s="32"/>
      <c r="P876" s="18"/>
      <c r="Q876" s="31"/>
      <c r="R876" s="33"/>
      <c r="S876" s="33"/>
      <c r="T876" s="33"/>
      <c r="U876" s="72">
        <f t="shared" si="129"/>
        <v>0</v>
      </c>
      <c r="V876" s="18" t="e">
        <f>IF(X876&lt;&gt;"Liquidação Cancelada",VLOOKUP(B876,'BASE DE DADOS OPS'!$B$4:$P$9650,10,FALSE),"Liquidação Cancelada")</f>
        <v>#N/A</v>
      </c>
      <c r="W876" s="35" t="e">
        <f t="shared" si="130"/>
        <v>#N/A</v>
      </c>
      <c r="X876" s="31">
        <f>VLOOKUP(A876,'BASE DE DADOS OPS'!$A$4:$P$9650,12,FALSE)</f>
        <v>0</v>
      </c>
      <c r="Y876" s="4" t="e">
        <f>IF(X876&lt;&gt;"Liquidação Cancelada",VLOOKUP(B876,'BASE DE DADOS OPS'!$B$5:$P$9635,12,FALSE),"Liquidação Cancelada")</f>
        <v>#N/A</v>
      </c>
      <c r="Z876" s="4" t="e">
        <f>IF(X876&lt;&gt;"Liquidação Cancelada",VLOOKUP(B876,'BASE DE DADOS OPS'!$B$5:$P$9635,14,FALSE),"Liquidação Cancelada")</f>
        <v>#N/A</v>
      </c>
      <c r="AA876" s="4" t="e">
        <f>IF(X876&lt;&gt;"Liquidação Cancelada",VLOOKUP(B876,'BASE DE DADOS OPS'!$B$5:$P$9635,13,FALSE),"Liquidação Cancelada")</f>
        <v>#N/A</v>
      </c>
      <c r="AB876" s="4" t="e">
        <f t="shared" si="131"/>
        <v>#N/A</v>
      </c>
      <c r="AC876" s="3" t="e">
        <f t="shared" si="132"/>
        <v>#N/A</v>
      </c>
      <c r="AD876" s="62"/>
    </row>
    <row r="877" spans="1:30" ht="24.95" customHeight="1" x14ac:dyDescent="0.2">
      <c r="A877" s="55" t="str">
        <f t="shared" si="124"/>
        <v>||||||0</v>
      </c>
      <c r="B877" s="55" t="str">
        <f t="shared" si="125"/>
        <v>||||0</v>
      </c>
      <c r="C877" s="61" t="str">
        <f t="shared" si="126"/>
        <v>|0</v>
      </c>
      <c r="D877" s="31"/>
      <c r="E877" s="31"/>
      <c r="F877" s="75" t="str">
        <f t="shared" si="127"/>
        <v>/</v>
      </c>
      <c r="G877" s="31"/>
      <c r="H877" s="31"/>
      <c r="I877" s="75" t="str">
        <f t="shared" si="128"/>
        <v>.</v>
      </c>
      <c r="J877" s="31"/>
      <c r="K877" s="31"/>
      <c r="L877" s="31"/>
      <c r="M877" s="32"/>
      <c r="N877" s="31"/>
      <c r="O877" s="32"/>
      <c r="P877" s="18"/>
      <c r="Q877" s="31"/>
      <c r="R877" s="33"/>
      <c r="S877" s="33"/>
      <c r="T877" s="33"/>
      <c r="U877" s="72">
        <f t="shared" si="129"/>
        <v>0</v>
      </c>
      <c r="V877" s="18" t="e">
        <f>IF(X877&lt;&gt;"Liquidação Cancelada",VLOOKUP(B877,'BASE DE DADOS OPS'!$B$4:$P$9650,10,FALSE),"Liquidação Cancelada")</f>
        <v>#N/A</v>
      </c>
      <c r="W877" s="35" t="e">
        <f t="shared" si="130"/>
        <v>#N/A</v>
      </c>
      <c r="X877" s="31">
        <f>VLOOKUP(A877,'BASE DE DADOS OPS'!$A$4:$P$9650,12,FALSE)</f>
        <v>0</v>
      </c>
      <c r="Y877" s="4" t="e">
        <f>IF(X877&lt;&gt;"Liquidação Cancelada",VLOOKUP(B877,'BASE DE DADOS OPS'!$B$5:$P$9635,12,FALSE),"Liquidação Cancelada")</f>
        <v>#N/A</v>
      </c>
      <c r="Z877" s="4" t="e">
        <f>IF(X877&lt;&gt;"Liquidação Cancelada",VLOOKUP(B877,'BASE DE DADOS OPS'!$B$5:$P$9635,14,FALSE),"Liquidação Cancelada")</f>
        <v>#N/A</v>
      </c>
      <c r="AA877" s="4" t="e">
        <f>IF(X877&lt;&gt;"Liquidação Cancelada",VLOOKUP(B877,'BASE DE DADOS OPS'!$B$5:$P$9635,13,FALSE),"Liquidação Cancelada")</f>
        <v>#N/A</v>
      </c>
      <c r="AB877" s="4" t="e">
        <f t="shared" si="131"/>
        <v>#N/A</v>
      </c>
      <c r="AC877" s="3" t="e">
        <f t="shared" si="132"/>
        <v>#N/A</v>
      </c>
      <c r="AD877" s="62"/>
    </row>
    <row r="878" spans="1:30" ht="24.95" customHeight="1" x14ac:dyDescent="0.2">
      <c r="A878" s="55" t="str">
        <f t="shared" si="124"/>
        <v>||||||0</v>
      </c>
      <c r="B878" s="55" t="str">
        <f t="shared" si="125"/>
        <v>||||0</v>
      </c>
      <c r="C878" s="61" t="str">
        <f t="shared" si="126"/>
        <v>|0</v>
      </c>
      <c r="D878" s="31"/>
      <c r="E878" s="31"/>
      <c r="F878" s="75" t="str">
        <f t="shared" si="127"/>
        <v>/</v>
      </c>
      <c r="G878" s="31"/>
      <c r="H878" s="31"/>
      <c r="I878" s="75" t="str">
        <f t="shared" si="128"/>
        <v>.</v>
      </c>
      <c r="J878" s="31"/>
      <c r="K878" s="31"/>
      <c r="L878" s="31"/>
      <c r="M878" s="32"/>
      <c r="N878" s="31"/>
      <c r="O878" s="32"/>
      <c r="P878" s="18"/>
      <c r="Q878" s="31"/>
      <c r="R878" s="33"/>
      <c r="S878" s="33"/>
      <c r="T878" s="33"/>
      <c r="U878" s="72">
        <f t="shared" si="129"/>
        <v>0</v>
      </c>
      <c r="V878" s="18" t="e">
        <f>IF(X878&lt;&gt;"Liquidação Cancelada",VLOOKUP(B878,'BASE DE DADOS OPS'!$B$4:$P$9650,10,FALSE),"Liquidação Cancelada")</f>
        <v>#N/A</v>
      </c>
      <c r="W878" s="35" t="e">
        <f t="shared" si="130"/>
        <v>#N/A</v>
      </c>
      <c r="X878" s="31">
        <f>VLOOKUP(A878,'BASE DE DADOS OPS'!$A$4:$P$9650,12,FALSE)</f>
        <v>0</v>
      </c>
      <c r="Y878" s="4" t="e">
        <f>IF(X878&lt;&gt;"Liquidação Cancelada",VLOOKUP(B878,'BASE DE DADOS OPS'!$B$5:$P$9635,12,FALSE),"Liquidação Cancelada")</f>
        <v>#N/A</v>
      </c>
      <c r="Z878" s="4" t="e">
        <f>IF(X878&lt;&gt;"Liquidação Cancelada",VLOOKUP(B878,'BASE DE DADOS OPS'!$B$5:$P$9635,14,FALSE),"Liquidação Cancelada")</f>
        <v>#N/A</v>
      </c>
      <c r="AA878" s="4" t="e">
        <f>IF(X878&lt;&gt;"Liquidação Cancelada",VLOOKUP(B878,'BASE DE DADOS OPS'!$B$5:$P$9635,13,FALSE),"Liquidação Cancelada")</f>
        <v>#N/A</v>
      </c>
      <c r="AB878" s="4" t="e">
        <f t="shared" si="131"/>
        <v>#N/A</v>
      </c>
      <c r="AC878" s="3" t="e">
        <f t="shared" si="132"/>
        <v>#N/A</v>
      </c>
      <c r="AD878" s="62"/>
    </row>
    <row r="879" spans="1:30" ht="24.95" customHeight="1" x14ac:dyDescent="0.2">
      <c r="A879" s="55" t="str">
        <f t="shared" si="124"/>
        <v>||||||0</v>
      </c>
      <c r="B879" s="55" t="str">
        <f t="shared" si="125"/>
        <v>||||0</v>
      </c>
      <c r="C879" s="61" t="str">
        <f t="shared" si="126"/>
        <v>|0</v>
      </c>
      <c r="D879" s="31"/>
      <c r="E879" s="31"/>
      <c r="F879" s="75" t="str">
        <f t="shared" si="127"/>
        <v>/</v>
      </c>
      <c r="G879" s="31"/>
      <c r="H879" s="31"/>
      <c r="I879" s="75" t="str">
        <f t="shared" si="128"/>
        <v>.</v>
      </c>
      <c r="J879" s="31"/>
      <c r="K879" s="31"/>
      <c r="L879" s="31"/>
      <c r="M879" s="32"/>
      <c r="N879" s="31"/>
      <c r="O879" s="32"/>
      <c r="P879" s="18"/>
      <c r="Q879" s="31"/>
      <c r="R879" s="33"/>
      <c r="S879" s="33"/>
      <c r="T879" s="33"/>
      <c r="U879" s="72">
        <f t="shared" si="129"/>
        <v>0</v>
      </c>
      <c r="V879" s="18" t="e">
        <f>IF(X879&lt;&gt;"Liquidação Cancelada",VLOOKUP(B879,'BASE DE DADOS OPS'!$B$4:$P$9650,10,FALSE),"Liquidação Cancelada")</f>
        <v>#N/A</v>
      </c>
      <c r="W879" s="35" t="e">
        <f t="shared" si="130"/>
        <v>#N/A</v>
      </c>
      <c r="X879" s="31">
        <f>VLOOKUP(A879,'BASE DE DADOS OPS'!$A$4:$P$9650,12,FALSE)</f>
        <v>0</v>
      </c>
      <c r="Y879" s="4" t="e">
        <f>IF(X879&lt;&gt;"Liquidação Cancelada",VLOOKUP(B879,'BASE DE DADOS OPS'!$B$5:$P$9635,12,FALSE),"Liquidação Cancelada")</f>
        <v>#N/A</v>
      </c>
      <c r="Z879" s="4" t="e">
        <f>IF(X879&lt;&gt;"Liquidação Cancelada",VLOOKUP(B879,'BASE DE DADOS OPS'!$B$5:$P$9635,14,FALSE),"Liquidação Cancelada")</f>
        <v>#N/A</v>
      </c>
      <c r="AA879" s="4" t="e">
        <f>IF(X879&lt;&gt;"Liquidação Cancelada",VLOOKUP(B879,'BASE DE DADOS OPS'!$B$5:$P$9635,13,FALSE),"Liquidação Cancelada")</f>
        <v>#N/A</v>
      </c>
      <c r="AB879" s="4" t="e">
        <f t="shared" si="131"/>
        <v>#N/A</v>
      </c>
      <c r="AC879" s="3" t="e">
        <f t="shared" si="132"/>
        <v>#N/A</v>
      </c>
      <c r="AD879" s="62"/>
    </row>
    <row r="880" spans="1:30" ht="24.95" customHeight="1" x14ac:dyDescent="0.2">
      <c r="A880" s="55" t="str">
        <f t="shared" si="124"/>
        <v>||||||0</v>
      </c>
      <c r="B880" s="55" t="str">
        <f t="shared" si="125"/>
        <v>||||0</v>
      </c>
      <c r="C880" s="61" t="str">
        <f t="shared" si="126"/>
        <v>|0</v>
      </c>
      <c r="D880" s="31"/>
      <c r="E880" s="31"/>
      <c r="F880" s="75" t="str">
        <f t="shared" si="127"/>
        <v>/</v>
      </c>
      <c r="G880" s="31"/>
      <c r="H880" s="31"/>
      <c r="I880" s="75" t="str">
        <f t="shared" si="128"/>
        <v>.</v>
      </c>
      <c r="J880" s="31"/>
      <c r="K880" s="31"/>
      <c r="L880" s="31"/>
      <c r="M880" s="32"/>
      <c r="N880" s="31"/>
      <c r="O880" s="32"/>
      <c r="P880" s="18"/>
      <c r="Q880" s="31"/>
      <c r="R880" s="33"/>
      <c r="S880" s="33"/>
      <c r="T880" s="33"/>
      <c r="U880" s="72">
        <f t="shared" si="129"/>
        <v>0</v>
      </c>
      <c r="V880" s="18" t="e">
        <f>IF(X880&lt;&gt;"Liquidação Cancelada",VLOOKUP(B880,'BASE DE DADOS OPS'!$B$4:$P$9650,10,FALSE),"Liquidação Cancelada")</f>
        <v>#N/A</v>
      </c>
      <c r="W880" s="35" t="e">
        <f t="shared" si="130"/>
        <v>#N/A</v>
      </c>
      <c r="X880" s="31">
        <f>VLOOKUP(A880,'BASE DE DADOS OPS'!$A$4:$P$9650,12,FALSE)</f>
        <v>0</v>
      </c>
      <c r="Y880" s="4" t="e">
        <f>IF(X880&lt;&gt;"Liquidação Cancelada",VLOOKUP(B880,'BASE DE DADOS OPS'!$B$5:$P$9635,12,FALSE),"Liquidação Cancelada")</f>
        <v>#N/A</v>
      </c>
      <c r="Z880" s="4" t="e">
        <f>IF(X880&lt;&gt;"Liquidação Cancelada",VLOOKUP(B880,'BASE DE DADOS OPS'!$B$5:$P$9635,14,FALSE),"Liquidação Cancelada")</f>
        <v>#N/A</v>
      </c>
      <c r="AA880" s="4" t="e">
        <f>IF(X880&lt;&gt;"Liquidação Cancelada",VLOOKUP(B880,'BASE DE DADOS OPS'!$B$5:$P$9635,13,FALSE),"Liquidação Cancelada")</f>
        <v>#N/A</v>
      </c>
      <c r="AB880" s="4" t="e">
        <f t="shared" si="131"/>
        <v>#N/A</v>
      </c>
      <c r="AC880" s="3" t="e">
        <f t="shared" si="132"/>
        <v>#N/A</v>
      </c>
      <c r="AD880" s="62"/>
    </row>
    <row r="881" spans="1:30" ht="24.95" customHeight="1" x14ac:dyDescent="0.2">
      <c r="A881" s="55" t="str">
        <f t="shared" si="124"/>
        <v>||||||0</v>
      </c>
      <c r="B881" s="55" t="str">
        <f t="shared" si="125"/>
        <v>||||0</v>
      </c>
      <c r="C881" s="61" t="str">
        <f t="shared" si="126"/>
        <v>|0</v>
      </c>
      <c r="D881" s="31"/>
      <c r="E881" s="31"/>
      <c r="F881" s="75" t="str">
        <f t="shared" si="127"/>
        <v>/</v>
      </c>
      <c r="G881" s="31"/>
      <c r="H881" s="31"/>
      <c r="I881" s="75" t="str">
        <f t="shared" si="128"/>
        <v>.</v>
      </c>
      <c r="J881" s="31"/>
      <c r="K881" s="31"/>
      <c r="L881" s="31"/>
      <c r="M881" s="32"/>
      <c r="N881" s="31"/>
      <c r="O881" s="32"/>
      <c r="P881" s="18"/>
      <c r="Q881" s="31"/>
      <c r="R881" s="33"/>
      <c r="S881" s="33"/>
      <c r="T881" s="33"/>
      <c r="U881" s="72">
        <f t="shared" si="129"/>
        <v>0</v>
      </c>
      <c r="V881" s="18" t="e">
        <f>IF(X881&lt;&gt;"Liquidação Cancelada",VLOOKUP(B881,'BASE DE DADOS OPS'!$B$4:$P$9650,10,FALSE),"Liquidação Cancelada")</f>
        <v>#N/A</v>
      </c>
      <c r="W881" s="35" t="e">
        <f t="shared" si="130"/>
        <v>#N/A</v>
      </c>
      <c r="X881" s="31">
        <f>VLOOKUP(A881,'BASE DE DADOS OPS'!$A$4:$P$9650,12,FALSE)</f>
        <v>0</v>
      </c>
      <c r="Y881" s="4" t="e">
        <f>IF(X881&lt;&gt;"Liquidação Cancelada",VLOOKUP(B881,'BASE DE DADOS OPS'!$B$5:$P$9635,12,FALSE),"Liquidação Cancelada")</f>
        <v>#N/A</v>
      </c>
      <c r="Z881" s="4" t="e">
        <f>IF(X881&lt;&gt;"Liquidação Cancelada",VLOOKUP(B881,'BASE DE DADOS OPS'!$B$5:$P$9635,14,FALSE),"Liquidação Cancelada")</f>
        <v>#N/A</v>
      </c>
      <c r="AA881" s="4" t="e">
        <f>IF(X881&lt;&gt;"Liquidação Cancelada",VLOOKUP(B881,'BASE DE DADOS OPS'!$B$5:$P$9635,13,FALSE),"Liquidação Cancelada")</f>
        <v>#N/A</v>
      </c>
      <c r="AB881" s="4" t="e">
        <f t="shared" si="131"/>
        <v>#N/A</v>
      </c>
      <c r="AC881" s="3" t="e">
        <f t="shared" si="132"/>
        <v>#N/A</v>
      </c>
      <c r="AD881" s="62"/>
    </row>
    <row r="882" spans="1:30" ht="24.95" customHeight="1" x14ac:dyDescent="0.2">
      <c r="A882" s="55" t="str">
        <f t="shared" si="124"/>
        <v>||||||0</v>
      </c>
      <c r="B882" s="55" t="str">
        <f t="shared" si="125"/>
        <v>||||0</v>
      </c>
      <c r="C882" s="61" t="str">
        <f t="shared" si="126"/>
        <v>|0</v>
      </c>
      <c r="D882" s="31"/>
      <c r="E882" s="31"/>
      <c r="F882" s="75" t="str">
        <f t="shared" si="127"/>
        <v>/</v>
      </c>
      <c r="G882" s="31"/>
      <c r="H882" s="31"/>
      <c r="I882" s="75" t="str">
        <f t="shared" si="128"/>
        <v>.</v>
      </c>
      <c r="J882" s="31"/>
      <c r="K882" s="31"/>
      <c r="L882" s="31"/>
      <c r="M882" s="32"/>
      <c r="N882" s="31"/>
      <c r="O882" s="32"/>
      <c r="P882" s="18"/>
      <c r="Q882" s="31"/>
      <c r="R882" s="33"/>
      <c r="S882" s="33"/>
      <c r="T882" s="33"/>
      <c r="U882" s="72">
        <f t="shared" si="129"/>
        <v>0</v>
      </c>
      <c r="V882" s="18" t="e">
        <f>IF(X882&lt;&gt;"Liquidação Cancelada",VLOOKUP(B882,'BASE DE DADOS OPS'!$B$4:$P$9650,10,FALSE),"Liquidação Cancelada")</f>
        <v>#N/A</v>
      </c>
      <c r="W882" s="35" t="e">
        <f t="shared" si="130"/>
        <v>#N/A</v>
      </c>
      <c r="X882" s="31">
        <f>VLOOKUP(A882,'BASE DE DADOS OPS'!$A$4:$P$9650,12,FALSE)</f>
        <v>0</v>
      </c>
      <c r="Y882" s="4" t="e">
        <f>IF(X882&lt;&gt;"Liquidação Cancelada",VLOOKUP(B882,'BASE DE DADOS OPS'!$B$5:$P$9635,12,FALSE),"Liquidação Cancelada")</f>
        <v>#N/A</v>
      </c>
      <c r="Z882" s="4" t="e">
        <f>IF(X882&lt;&gt;"Liquidação Cancelada",VLOOKUP(B882,'BASE DE DADOS OPS'!$B$5:$P$9635,14,FALSE),"Liquidação Cancelada")</f>
        <v>#N/A</v>
      </c>
      <c r="AA882" s="4" t="e">
        <f>IF(X882&lt;&gt;"Liquidação Cancelada",VLOOKUP(B882,'BASE DE DADOS OPS'!$B$5:$P$9635,13,FALSE),"Liquidação Cancelada")</f>
        <v>#N/A</v>
      </c>
      <c r="AB882" s="4" t="e">
        <f t="shared" si="131"/>
        <v>#N/A</v>
      </c>
      <c r="AC882" s="3" t="e">
        <f t="shared" si="132"/>
        <v>#N/A</v>
      </c>
      <c r="AD882" s="62"/>
    </row>
    <row r="883" spans="1:30" ht="24.95" customHeight="1" x14ac:dyDescent="0.2">
      <c r="A883" s="55" t="str">
        <f t="shared" si="124"/>
        <v>||||||0</v>
      </c>
      <c r="B883" s="55" t="str">
        <f t="shared" si="125"/>
        <v>||||0</v>
      </c>
      <c r="C883" s="61" t="str">
        <f t="shared" si="126"/>
        <v>|0</v>
      </c>
      <c r="D883" s="31"/>
      <c r="E883" s="31"/>
      <c r="F883" s="75" t="str">
        <f t="shared" si="127"/>
        <v>/</v>
      </c>
      <c r="G883" s="31"/>
      <c r="H883" s="31"/>
      <c r="I883" s="75" t="str">
        <f t="shared" si="128"/>
        <v>.</v>
      </c>
      <c r="J883" s="31"/>
      <c r="K883" s="31"/>
      <c r="L883" s="31"/>
      <c r="M883" s="32"/>
      <c r="N883" s="31"/>
      <c r="O883" s="32"/>
      <c r="P883" s="18"/>
      <c r="Q883" s="31"/>
      <c r="R883" s="33"/>
      <c r="S883" s="33"/>
      <c r="T883" s="33"/>
      <c r="U883" s="72">
        <f t="shared" si="129"/>
        <v>0</v>
      </c>
      <c r="V883" s="18" t="e">
        <f>IF(X883&lt;&gt;"Liquidação Cancelada",VLOOKUP(B883,'BASE DE DADOS OPS'!$B$4:$P$9650,10,FALSE),"Liquidação Cancelada")</f>
        <v>#N/A</v>
      </c>
      <c r="W883" s="35" t="e">
        <f t="shared" si="130"/>
        <v>#N/A</v>
      </c>
      <c r="X883" s="31">
        <f>VLOOKUP(A883,'BASE DE DADOS OPS'!$A$4:$P$9650,12,FALSE)</f>
        <v>0</v>
      </c>
      <c r="Y883" s="4" t="e">
        <f>IF(X883&lt;&gt;"Liquidação Cancelada",VLOOKUP(B883,'BASE DE DADOS OPS'!$B$5:$P$9635,12,FALSE),"Liquidação Cancelada")</f>
        <v>#N/A</v>
      </c>
      <c r="Z883" s="4" t="e">
        <f>IF(X883&lt;&gt;"Liquidação Cancelada",VLOOKUP(B883,'BASE DE DADOS OPS'!$B$5:$P$9635,14,FALSE),"Liquidação Cancelada")</f>
        <v>#N/A</v>
      </c>
      <c r="AA883" s="4" t="e">
        <f>IF(X883&lt;&gt;"Liquidação Cancelada",VLOOKUP(B883,'BASE DE DADOS OPS'!$B$5:$P$9635,13,FALSE),"Liquidação Cancelada")</f>
        <v>#N/A</v>
      </c>
      <c r="AB883" s="4" t="e">
        <f t="shared" si="131"/>
        <v>#N/A</v>
      </c>
      <c r="AC883" s="3" t="e">
        <f t="shared" si="132"/>
        <v>#N/A</v>
      </c>
      <c r="AD883" s="62"/>
    </row>
    <row r="884" spans="1:30" ht="24.95" customHeight="1" x14ac:dyDescent="0.2">
      <c r="A884" s="55" t="str">
        <f t="shared" si="124"/>
        <v>||||||0</v>
      </c>
      <c r="B884" s="55" t="str">
        <f t="shared" si="125"/>
        <v>||||0</v>
      </c>
      <c r="C884" s="61" t="str">
        <f t="shared" si="126"/>
        <v>|0</v>
      </c>
      <c r="D884" s="31"/>
      <c r="E884" s="31"/>
      <c r="F884" s="75" t="str">
        <f t="shared" si="127"/>
        <v>/</v>
      </c>
      <c r="G884" s="31"/>
      <c r="H884" s="31"/>
      <c r="I884" s="75" t="str">
        <f t="shared" si="128"/>
        <v>.</v>
      </c>
      <c r="J884" s="31"/>
      <c r="K884" s="31"/>
      <c r="L884" s="31"/>
      <c r="M884" s="32"/>
      <c r="N884" s="31"/>
      <c r="O884" s="32"/>
      <c r="P884" s="18"/>
      <c r="Q884" s="31"/>
      <c r="R884" s="33"/>
      <c r="S884" s="33"/>
      <c r="T884" s="33"/>
      <c r="U884" s="72">
        <f t="shared" si="129"/>
        <v>0</v>
      </c>
      <c r="V884" s="18" t="e">
        <f>IF(X884&lt;&gt;"Liquidação Cancelada",VLOOKUP(B884,'BASE DE DADOS OPS'!$B$4:$P$9650,10,FALSE),"Liquidação Cancelada")</f>
        <v>#N/A</v>
      </c>
      <c r="W884" s="35" t="e">
        <f t="shared" si="130"/>
        <v>#N/A</v>
      </c>
      <c r="X884" s="31">
        <f>VLOOKUP(A884,'BASE DE DADOS OPS'!$A$4:$P$9650,12,FALSE)</f>
        <v>0</v>
      </c>
      <c r="Y884" s="4" t="e">
        <f>IF(X884&lt;&gt;"Liquidação Cancelada",VLOOKUP(B884,'BASE DE DADOS OPS'!$B$5:$P$9635,12,FALSE),"Liquidação Cancelada")</f>
        <v>#N/A</v>
      </c>
      <c r="Z884" s="4" t="e">
        <f>IF(X884&lt;&gt;"Liquidação Cancelada",VLOOKUP(B884,'BASE DE DADOS OPS'!$B$5:$P$9635,14,FALSE),"Liquidação Cancelada")</f>
        <v>#N/A</v>
      </c>
      <c r="AA884" s="4" t="e">
        <f>IF(X884&lt;&gt;"Liquidação Cancelada",VLOOKUP(B884,'BASE DE DADOS OPS'!$B$5:$P$9635,13,FALSE),"Liquidação Cancelada")</f>
        <v>#N/A</v>
      </c>
      <c r="AB884" s="4" t="e">
        <f t="shared" si="131"/>
        <v>#N/A</v>
      </c>
      <c r="AC884" s="3" t="e">
        <f t="shared" si="132"/>
        <v>#N/A</v>
      </c>
      <c r="AD884" s="62"/>
    </row>
    <row r="885" spans="1:30" ht="24.95" customHeight="1" x14ac:dyDescent="0.2">
      <c r="A885" s="55" t="str">
        <f t="shared" si="124"/>
        <v>||||||0</v>
      </c>
      <c r="B885" s="55" t="str">
        <f t="shared" si="125"/>
        <v>||||0</v>
      </c>
      <c r="C885" s="61" t="str">
        <f t="shared" si="126"/>
        <v>|0</v>
      </c>
      <c r="D885" s="31"/>
      <c r="E885" s="31"/>
      <c r="F885" s="75" t="str">
        <f t="shared" si="127"/>
        <v>/</v>
      </c>
      <c r="G885" s="31"/>
      <c r="H885" s="31"/>
      <c r="I885" s="75" t="str">
        <f t="shared" si="128"/>
        <v>.</v>
      </c>
      <c r="J885" s="31"/>
      <c r="K885" s="31"/>
      <c r="L885" s="31"/>
      <c r="M885" s="32"/>
      <c r="N885" s="31"/>
      <c r="O885" s="32"/>
      <c r="P885" s="18"/>
      <c r="Q885" s="31"/>
      <c r="R885" s="33"/>
      <c r="S885" s="33"/>
      <c r="T885" s="33"/>
      <c r="U885" s="72">
        <f t="shared" si="129"/>
        <v>0</v>
      </c>
      <c r="V885" s="18" t="e">
        <f>IF(X885&lt;&gt;"Liquidação Cancelada",VLOOKUP(B885,'BASE DE DADOS OPS'!$B$4:$P$9650,10,FALSE),"Liquidação Cancelada")</f>
        <v>#N/A</v>
      </c>
      <c r="W885" s="35" t="e">
        <f t="shared" si="130"/>
        <v>#N/A</v>
      </c>
      <c r="X885" s="31">
        <f>VLOOKUP(A885,'BASE DE DADOS OPS'!$A$4:$P$9650,12,FALSE)</f>
        <v>0</v>
      </c>
      <c r="Y885" s="4" t="e">
        <f>IF(X885&lt;&gt;"Liquidação Cancelada",VLOOKUP(B885,'BASE DE DADOS OPS'!$B$5:$P$9635,12,FALSE),"Liquidação Cancelada")</f>
        <v>#N/A</v>
      </c>
      <c r="Z885" s="4" t="e">
        <f>IF(X885&lt;&gt;"Liquidação Cancelada",VLOOKUP(B885,'BASE DE DADOS OPS'!$B$5:$P$9635,14,FALSE),"Liquidação Cancelada")</f>
        <v>#N/A</v>
      </c>
      <c r="AA885" s="4" t="e">
        <f>IF(X885&lt;&gt;"Liquidação Cancelada",VLOOKUP(B885,'BASE DE DADOS OPS'!$B$5:$P$9635,13,FALSE),"Liquidação Cancelada")</f>
        <v>#N/A</v>
      </c>
      <c r="AB885" s="4" t="e">
        <f t="shared" si="131"/>
        <v>#N/A</v>
      </c>
      <c r="AC885" s="3" t="e">
        <f t="shared" si="132"/>
        <v>#N/A</v>
      </c>
      <c r="AD885" s="62"/>
    </row>
    <row r="886" spans="1:30" ht="24.95" customHeight="1" x14ac:dyDescent="0.2">
      <c r="A886" s="55" t="str">
        <f t="shared" si="124"/>
        <v>||||||0</v>
      </c>
      <c r="B886" s="55" t="str">
        <f t="shared" si="125"/>
        <v>||||0</v>
      </c>
      <c r="C886" s="61" t="str">
        <f t="shared" si="126"/>
        <v>|0</v>
      </c>
      <c r="D886" s="31"/>
      <c r="E886" s="31"/>
      <c r="F886" s="75" t="str">
        <f t="shared" si="127"/>
        <v>/</v>
      </c>
      <c r="G886" s="31"/>
      <c r="H886" s="31"/>
      <c r="I886" s="75" t="str">
        <f t="shared" si="128"/>
        <v>.</v>
      </c>
      <c r="J886" s="31"/>
      <c r="K886" s="31"/>
      <c r="L886" s="31"/>
      <c r="M886" s="32"/>
      <c r="N886" s="31"/>
      <c r="O886" s="32"/>
      <c r="P886" s="18"/>
      <c r="Q886" s="31"/>
      <c r="R886" s="33"/>
      <c r="S886" s="33"/>
      <c r="T886" s="33"/>
      <c r="U886" s="72">
        <f t="shared" si="129"/>
        <v>0</v>
      </c>
      <c r="V886" s="18" t="e">
        <f>IF(X886&lt;&gt;"Liquidação Cancelada",VLOOKUP(B886,'BASE DE DADOS OPS'!$B$4:$P$9650,10,FALSE),"Liquidação Cancelada")</f>
        <v>#N/A</v>
      </c>
      <c r="W886" s="35" t="e">
        <f t="shared" si="130"/>
        <v>#N/A</v>
      </c>
      <c r="X886" s="31">
        <f>VLOOKUP(A886,'BASE DE DADOS OPS'!$A$4:$P$9650,12,FALSE)</f>
        <v>0</v>
      </c>
      <c r="Y886" s="4" t="e">
        <f>IF(X886&lt;&gt;"Liquidação Cancelada",VLOOKUP(B886,'BASE DE DADOS OPS'!$B$5:$P$9635,12,FALSE),"Liquidação Cancelada")</f>
        <v>#N/A</v>
      </c>
      <c r="Z886" s="4" t="e">
        <f>IF(X886&lt;&gt;"Liquidação Cancelada",VLOOKUP(B886,'BASE DE DADOS OPS'!$B$5:$P$9635,14,FALSE),"Liquidação Cancelada")</f>
        <v>#N/A</v>
      </c>
      <c r="AA886" s="4" t="e">
        <f>IF(X886&lt;&gt;"Liquidação Cancelada",VLOOKUP(B886,'BASE DE DADOS OPS'!$B$5:$P$9635,13,FALSE),"Liquidação Cancelada")</f>
        <v>#N/A</v>
      </c>
      <c r="AB886" s="4" t="e">
        <f t="shared" si="131"/>
        <v>#N/A</v>
      </c>
      <c r="AC886" s="3" t="e">
        <f t="shared" si="132"/>
        <v>#N/A</v>
      </c>
      <c r="AD886" s="62"/>
    </row>
    <row r="887" spans="1:30" ht="24.95" customHeight="1" x14ac:dyDescent="0.2">
      <c r="A887" s="55" t="str">
        <f t="shared" si="124"/>
        <v>||||||0</v>
      </c>
      <c r="B887" s="55" t="str">
        <f t="shared" si="125"/>
        <v>||||0</v>
      </c>
      <c r="C887" s="61" t="str">
        <f t="shared" si="126"/>
        <v>|0</v>
      </c>
      <c r="D887" s="31"/>
      <c r="E887" s="31"/>
      <c r="F887" s="75" t="str">
        <f t="shared" si="127"/>
        <v>/</v>
      </c>
      <c r="G887" s="31"/>
      <c r="H887" s="31"/>
      <c r="I887" s="75" t="str">
        <f t="shared" si="128"/>
        <v>.</v>
      </c>
      <c r="J887" s="31"/>
      <c r="K887" s="31"/>
      <c r="L887" s="31"/>
      <c r="M887" s="32"/>
      <c r="N887" s="31"/>
      <c r="O887" s="32"/>
      <c r="P887" s="18"/>
      <c r="Q887" s="31"/>
      <c r="R887" s="33"/>
      <c r="S887" s="33"/>
      <c r="T887" s="33"/>
      <c r="U887" s="72">
        <f t="shared" si="129"/>
        <v>0</v>
      </c>
      <c r="V887" s="18" t="e">
        <f>IF(X887&lt;&gt;"Liquidação Cancelada",VLOOKUP(B887,'BASE DE DADOS OPS'!$B$4:$P$9650,10,FALSE),"Liquidação Cancelada")</f>
        <v>#N/A</v>
      </c>
      <c r="W887" s="35" t="e">
        <f t="shared" si="130"/>
        <v>#N/A</v>
      </c>
      <c r="X887" s="31">
        <f>VLOOKUP(A887,'BASE DE DADOS OPS'!$A$4:$P$9650,12,FALSE)</f>
        <v>0</v>
      </c>
      <c r="Y887" s="4" t="e">
        <f>IF(X887&lt;&gt;"Liquidação Cancelada",VLOOKUP(B887,'BASE DE DADOS OPS'!$B$5:$P$9635,12,FALSE),"Liquidação Cancelada")</f>
        <v>#N/A</v>
      </c>
      <c r="Z887" s="4" t="e">
        <f>IF(X887&lt;&gt;"Liquidação Cancelada",VLOOKUP(B887,'BASE DE DADOS OPS'!$B$5:$P$9635,14,FALSE),"Liquidação Cancelada")</f>
        <v>#N/A</v>
      </c>
      <c r="AA887" s="4" t="e">
        <f>IF(X887&lt;&gt;"Liquidação Cancelada",VLOOKUP(B887,'BASE DE DADOS OPS'!$B$5:$P$9635,13,FALSE),"Liquidação Cancelada")</f>
        <v>#N/A</v>
      </c>
      <c r="AB887" s="4" t="e">
        <f t="shared" si="131"/>
        <v>#N/A</v>
      </c>
      <c r="AC887" s="3" t="e">
        <f t="shared" si="132"/>
        <v>#N/A</v>
      </c>
      <c r="AD887" s="62"/>
    </row>
    <row r="888" spans="1:30" ht="24.95" customHeight="1" x14ac:dyDescent="0.2">
      <c r="A888" s="55" t="str">
        <f t="shared" si="124"/>
        <v>||||||0</v>
      </c>
      <c r="B888" s="55" t="str">
        <f t="shared" si="125"/>
        <v>||||0</v>
      </c>
      <c r="C888" s="61" t="str">
        <f t="shared" si="126"/>
        <v>|0</v>
      </c>
      <c r="D888" s="31"/>
      <c r="E888" s="31"/>
      <c r="F888" s="75" t="str">
        <f t="shared" si="127"/>
        <v>/</v>
      </c>
      <c r="G888" s="31"/>
      <c r="H888" s="31"/>
      <c r="I888" s="75" t="str">
        <f t="shared" si="128"/>
        <v>.</v>
      </c>
      <c r="J888" s="31"/>
      <c r="K888" s="31"/>
      <c r="L888" s="31"/>
      <c r="M888" s="32"/>
      <c r="N888" s="31"/>
      <c r="O888" s="32"/>
      <c r="P888" s="18"/>
      <c r="Q888" s="31"/>
      <c r="R888" s="33"/>
      <c r="S888" s="33"/>
      <c r="T888" s="33"/>
      <c r="U888" s="72">
        <f t="shared" si="129"/>
        <v>0</v>
      </c>
      <c r="V888" s="18" t="e">
        <f>IF(X888&lt;&gt;"Liquidação Cancelada",VLOOKUP(B888,'BASE DE DADOS OPS'!$B$4:$P$9650,10,FALSE),"Liquidação Cancelada")</f>
        <v>#N/A</v>
      </c>
      <c r="W888" s="35" t="e">
        <f t="shared" si="130"/>
        <v>#N/A</v>
      </c>
      <c r="X888" s="31">
        <f>VLOOKUP(A888,'BASE DE DADOS OPS'!$A$4:$P$9650,12,FALSE)</f>
        <v>0</v>
      </c>
      <c r="Y888" s="4" t="e">
        <f>IF(X888&lt;&gt;"Liquidação Cancelada",VLOOKUP(B888,'BASE DE DADOS OPS'!$B$5:$P$9635,12,FALSE),"Liquidação Cancelada")</f>
        <v>#N/A</v>
      </c>
      <c r="Z888" s="4" t="e">
        <f>IF(X888&lt;&gt;"Liquidação Cancelada",VLOOKUP(B888,'BASE DE DADOS OPS'!$B$5:$P$9635,14,FALSE),"Liquidação Cancelada")</f>
        <v>#N/A</v>
      </c>
      <c r="AA888" s="4" t="e">
        <f>IF(X888&lt;&gt;"Liquidação Cancelada",VLOOKUP(B888,'BASE DE DADOS OPS'!$B$5:$P$9635,13,FALSE),"Liquidação Cancelada")</f>
        <v>#N/A</v>
      </c>
      <c r="AB888" s="4" t="e">
        <f t="shared" si="131"/>
        <v>#N/A</v>
      </c>
      <c r="AC888" s="3" t="e">
        <f t="shared" si="132"/>
        <v>#N/A</v>
      </c>
      <c r="AD888" s="62"/>
    </row>
    <row r="889" spans="1:30" ht="24.95" customHeight="1" x14ac:dyDescent="0.2">
      <c r="A889" s="55" t="str">
        <f t="shared" si="124"/>
        <v>||||||0</v>
      </c>
      <c r="B889" s="55" t="str">
        <f t="shared" si="125"/>
        <v>||||0</v>
      </c>
      <c r="C889" s="61" t="str">
        <f t="shared" si="126"/>
        <v>|0</v>
      </c>
      <c r="D889" s="31"/>
      <c r="E889" s="31"/>
      <c r="F889" s="75" t="str">
        <f t="shared" si="127"/>
        <v>/</v>
      </c>
      <c r="G889" s="31"/>
      <c r="H889" s="31"/>
      <c r="I889" s="75" t="str">
        <f t="shared" si="128"/>
        <v>.</v>
      </c>
      <c r="J889" s="31"/>
      <c r="K889" s="31"/>
      <c r="L889" s="31"/>
      <c r="M889" s="32"/>
      <c r="N889" s="31"/>
      <c r="O889" s="32"/>
      <c r="P889" s="18"/>
      <c r="Q889" s="31"/>
      <c r="R889" s="33"/>
      <c r="S889" s="33"/>
      <c r="T889" s="33"/>
      <c r="U889" s="72">
        <f t="shared" si="129"/>
        <v>0</v>
      </c>
      <c r="V889" s="18" t="e">
        <f>IF(X889&lt;&gt;"Liquidação Cancelada",VLOOKUP(B889,'BASE DE DADOS OPS'!$B$4:$P$9650,10,FALSE),"Liquidação Cancelada")</f>
        <v>#N/A</v>
      </c>
      <c r="W889" s="35" t="e">
        <f t="shared" si="130"/>
        <v>#N/A</v>
      </c>
      <c r="X889" s="31">
        <f>VLOOKUP(A889,'BASE DE DADOS OPS'!$A$4:$P$9650,12,FALSE)</f>
        <v>0</v>
      </c>
      <c r="Y889" s="4" t="e">
        <f>IF(X889&lt;&gt;"Liquidação Cancelada",VLOOKUP(B889,'BASE DE DADOS OPS'!$B$5:$P$9635,12,FALSE),"Liquidação Cancelada")</f>
        <v>#N/A</v>
      </c>
      <c r="Z889" s="4" t="e">
        <f>IF(X889&lt;&gt;"Liquidação Cancelada",VLOOKUP(B889,'BASE DE DADOS OPS'!$B$5:$P$9635,14,FALSE),"Liquidação Cancelada")</f>
        <v>#N/A</v>
      </c>
      <c r="AA889" s="4" t="e">
        <f>IF(X889&lt;&gt;"Liquidação Cancelada",VLOOKUP(B889,'BASE DE DADOS OPS'!$B$5:$P$9635,13,FALSE),"Liquidação Cancelada")</f>
        <v>#N/A</v>
      </c>
      <c r="AB889" s="4" t="e">
        <f t="shared" si="131"/>
        <v>#N/A</v>
      </c>
      <c r="AC889" s="3" t="e">
        <f t="shared" si="132"/>
        <v>#N/A</v>
      </c>
      <c r="AD889" s="62"/>
    </row>
    <row r="890" spans="1:30" ht="24.95" customHeight="1" x14ac:dyDescent="0.2">
      <c r="A890" s="55" t="str">
        <f t="shared" si="124"/>
        <v>||||||0</v>
      </c>
      <c r="B890" s="55" t="str">
        <f t="shared" si="125"/>
        <v>||||0</v>
      </c>
      <c r="C890" s="61" t="str">
        <f t="shared" si="126"/>
        <v>|0</v>
      </c>
      <c r="D890" s="31"/>
      <c r="E890" s="31"/>
      <c r="F890" s="75" t="str">
        <f t="shared" si="127"/>
        <v>/</v>
      </c>
      <c r="G890" s="31"/>
      <c r="H890" s="31"/>
      <c r="I890" s="75" t="str">
        <f t="shared" si="128"/>
        <v>.</v>
      </c>
      <c r="J890" s="31"/>
      <c r="K890" s="31"/>
      <c r="L890" s="31"/>
      <c r="M890" s="32"/>
      <c r="N890" s="31"/>
      <c r="O890" s="32"/>
      <c r="P890" s="18"/>
      <c r="Q890" s="31"/>
      <c r="R890" s="33"/>
      <c r="S890" s="33"/>
      <c r="T890" s="33"/>
      <c r="U890" s="72">
        <f t="shared" si="129"/>
        <v>0</v>
      </c>
      <c r="V890" s="18" t="e">
        <f>IF(X890&lt;&gt;"Liquidação Cancelada",VLOOKUP(B890,'BASE DE DADOS OPS'!$B$4:$P$9650,10,FALSE),"Liquidação Cancelada")</f>
        <v>#N/A</v>
      </c>
      <c r="W890" s="35" t="e">
        <f t="shared" si="130"/>
        <v>#N/A</v>
      </c>
      <c r="X890" s="31">
        <f>VLOOKUP(A890,'BASE DE DADOS OPS'!$A$4:$P$9650,12,FALSE)</f>
        <v>0</v>
      </c>
      <c r="Y890" s="4" t="e">
        <f>IF(X890&lt;&gt;"Liquidação Cancelada",VLOOKUP(B890,'BASE DE DADOS OPS'!$B$5:$P$9635,12,FALSE),"Liquidação Cancelada")</f>
        <v>#N/A</v>
      </c>
      <c r="Z890" s="4" t="e">
        <f>IF(X890&lt;&gt;"Liquidação Cancelada",VLOOKUP(B890,'BASE DE DADOS OPS'!$B$5:$P$9635,14,FALSE),"Liquidação Cancelada")</f>
        <v>#N/A</v>
      </c>
      <c r="AA890" s="4" t="e">
        <f>IF(X890&lt;&gt;"Liquidação Cancelada",VLOOKUP(B890,'BASE DE DADOS OPS'!$B$5:$P$9635,13,FALSE),"Liquidação Cancelada")</f>
        <v>#N/A</v>
      </c>
      <c r="AB890" s="4" t="e">
        <f t="shared" si="131"/>
        <v>#N/A</v>
      </c>
      <c r="AC890" s="3" t="e">
        <f t="shared" si="132"/>
        <v>#N/A</v>
      </c>
      <c r="AD890" s="62"/>
    </row>
    <row r="891" spans="1:30" ht="24.95" customHeight="1" x14ac:dyDescent="0.2">
      <c r="A891" s="55" t="str">
        <f t="shared" si="124"/>
        <v>||||||0</v>
      </c>
      <c r="B891" s="55" t="str">
        <f t="shared" si="125"/>
        <v>||||0</v>
      </c>
      <c r="C891" s="61" t="str">
        <f t="shared" si="126"/>
        <v>|0</v>
      </c>
      <c r="D891" s="31"/>
      <c r="E891" s="31"/>
      <c r="F891" s="75" t="str">
        <f t="shared" si="127"/>
        <v>/</v>
      </c>
      <c r="G891" s="31"/>
      <c r="H891" s="31"/>
      <c r="I891" s="75" t="str">
        <f t="shared" si="128"/>
        <v>.</v>
      </c>
      <c r="J891" s="31"/>
      <c r="K891" s="31"/>
      <c r="L891" s="31"/>
      <c r="M891" s="32"/>
      <c r="N891" s="31"/>
      <c r="O891" s="32"/>
      <c r="P891" s="18"/>
      <c r="Q891" s="31"/>
      <c r="R891" s="33"/>
      <c r="S891" s="33"/>
      <c r="T891" s="33"/>
      <c r="U891" s="72">
        <f t="shared" si="129"/>
        <v>0</v>
      </c>
      <c r="V891" s="18" t="e">
        <f>IF(X891&lt;&gt;"Liquidação Cancelada",VLOOKUP(B891,'BASE DE DADOS OPS'!$B$4:$P$9650,10,FALSE),"Liquidação Cancelada")</f>
        <v>#N/A</v>
      </c>
      <c r="W891" s="35" t="e">
        <f t="shared" si="130"/>
        <v>#N/A</v>
      </c>
      <c r="X891" s="31">
        <f>VLOOKUP(A891,'BASE DE DADOS OPS'!$A$4:$P$9650,12,FALSE)</f>
        <v>0</v>
      </c>
      <c r="Y891" s="4" t="e">
        <f>IF(X891&lt;&gt;"Liquidação Cancelada",VLOOKUP(B891,'BASE DE DADOS OPS'!$B$5:$P$9635,12,FALSE),"Liquidação Cancelada")</f>
        <v>#N/A</v>
      </c>
      <c r="Z891" s="4" t="e">
        <f>IF(X891&lt;&gt;"Liquidação Cancelada",VLOOKUP(B891,'BASE DE DADOS OPS'!$B$5:$P$9635,14,FALSE),"Liquidação Cancelada")</f>
        <v>#N/A</v>
      </c>
      <c r="AA891" s="4" t="e">
        <f>IF(X891&lt;&gt;"Liquidação Cancelada",VLOOKUP(B891,'BASE DE DADOS OPS'!$B$5:$P$9635,13,FALSE),"Liquidação Cancelada")</f>
        <v>#N/A</v>
      </c>
      <c r="AB891" s="4" t="e">
        <f t="shared" si="131"/>
        <v>#N/A</v>
      </c>
      <c r="AC891" s="3" t="e">
        <f t="shared" si="132"/>
        <v>#N/A</v>
      </c>
      <c r="AD891" s="62"/>
    </row>
    <row r="892" spans="1:30" ht="24.95" customHeight="1" x14ac:dyDescent="0.2">
      <c r="A892" s="55" t="str">
        <f t="shared" si="124"/>
        <v>||||||0</v>
      </c>
      <c r="B892" s="55" t="str">
        <f t="shared" si="125"/>
        <v>||||0</v>
      </c>
      <c r="C892" s="61" t="str">
        <f t="shared" si="126"/>
        <v>|0</v>
      </c>
      <c r="D892" s="31"/>
      <c r="E892" s="31"/>
      <c r="F892" s="75" t="str">
        <f t="shared" si="127"/>
        <v>/</v>
      </c>
      <c r="G892" s="31"/>
      <c r="H892" s="31"/>
      <c r="I892" s="75" t="str">
        <f t="shared" si="128"/>
        <v>.</v>
      </c>
      <c r="J892" s="31"/>
      <c r="K892" s="31"/>
      <c r="L892" s="31"/>
      <c r="M892" s="32"/>
      <c r="N892" s="31"/>
      <c r="O892" s="32"/>
      <c r="P892" s="18"/>
      <c r="Q892" s="31"/>
      <c r="R892" s="33"/>
      <c r="S892" s="33"/>
      <c r="T892" s="33"/>
      <c r="U892" s="72">
        <f t="shared" si="129"/>
        <v>0</v>
      </c>
      <c r="V892" s="18" t="e">
        <f>IF(X892&lt;&gt;"Liquidação Cancelada",VLOOKUP(B892,'BASE DE DADOS OPS'!$B$4:$P$9650,10,FALSE),"Liquidação Cancelada")</f>
        <v>#N/A</v>
      </c>
      <c r="W892" s="35" t="e">
        <f t="shared" si="130"/>
        <v>#N/A</v>
      </c>
      <c r="X892" s="31">
        <f>VLOOKUP(A892,'BASE DE DADOS OPS'!$A$4:$P$9650,12,FALSE)</f>
        <v>0</v>
      </c>
      <c r="Y892" s="4" t="e">
        <f>IF(X892&lt;&gt;"Liquidação Cancelada",VLOOKUP(B892,'BASE DE DADOS OPS'!$B$5:$P$9635,12,FALSE),"Liquidação Cancelada")</f>
        <v>#N/A</v>
      </c>
      <c r="Z892" s="4" t="e">
        <f>IF(X892&lt;&gt;"Liquidação Cancelada",VLOOKUP(B892,'BASE DE DADOS OPS'!$B$5:$P$9635,14,FALSE),"Liquidação Cancelada")</f>
        <v>#N/A</v>
      </c>
      <c r="AA892" s="4" t="e">
        <f>IF(X892&lt;&gt;"Liquidação Cancelada",VLOOKUP(B892,'BASE DE DADOS OPS'!$B$5:$P$9635,13,FALSE),"Liquidação Cancelada")</f>
        <v>#N/A</v>
      </c>
      <c r="AB892" s="4" t="e">
        <f t="shared" si="131"/>
        <v>#N/A</v>
      </c>
      <c r="AC892" s="3" t="e">
        <f t="shared" si="132"/>
        <v>#N/A</v>
      </c>
      <c r="AD892" s="62"/>
    </row>
    <row r="893" spans="1:30" ht="24.95" customHeight="1" x14ac:dyDescent="0.2">
      <c r="A893" s="55" t="str">
        <f t="shared" si="124"/>
        <v>||||||0</v>
      </c>
      <c r="B893" s="55" t="str">
        <f t="shared" si="125"/>
        <v>||||0</v>
      </c>
      <c r="C893" s="61" t="str">
        <f t="shared" si="126"/>
        <v>|0</v>
      </c>
      <c r="D893" s="31"/>
      <c r="E893" s="31"/>
      <c r="F893" s="75" t="str">
        <f t="shared" si="127"/>
        <v>/</v>
      </c>
      <c r="G893" s="31"/>
      <c r="H893" s="31"/>
      <c r="I893" s="75" t="str">
        <f t="shared" si="128"/>
        <v>.</v>
      </c>
      <c r="J893" s="31"/>
      <c r="K893" s="31"/>
      <c r="L893" s="31"/>
      <c r="M893" s="32"/>
      <c r="N893" s="31"/>
      <c r="O893" s="32"/>
      <c r="P893" s="18"/>
      <c r="Q893" s="31"/>
      <c r="R893" s="33"/>
      <c r="S893" s="33"/>
      <c r="T893" s="33"/>
      <c r="U893" s="72">
        <f t="shared" si="129"/>
        <v>0</v>
      </c>
      <c r="V893" s="18" t="e">
        <f>IF(X893&lt;&gt;"Liquidação Cancelada",VLOOKUP(B893,'BASE DE DADOS OPS'!$B$4:$P$9650,10,FALSE),"Liquidação Cancelada")</f>
        <v>#N/A</v>
      </c>
      <c r="W893" s="35" t="e">
        <f t="shared" si="130"/>
        <v>#N/A</v>
      </c>
      <c r="X893" s="31">
        <f>VLOOKUP(A893,'BASE DE DADOS OPS'!$A$4:$P$9650,12,FALSE)</f>
        <v>0</v>
      </c>
      <c r="Y893" s="4" t="e">
        <f>IF(X893&lt;&gt;"Liquidação Cancelada",VLOOKUP(B893,'BASE DE DADOS OPS'!$B$5:$P$9635,12,FALSE),"Liquidação Cancelada")</f>
        <v>#N/A</v>
      </c>
      <c r="Z893" s="4" t="e">
        <f>IF(X893&lt;&gt;"Liquidação Cancelada",VLOOKUP(B893,'BASE DE DADOS OPS'!$B$5:$P$9635,14,FALSE),"Liquidação Cancelada")</f>
        <v>#N/A</v>
      </c>
      <c r="AA893" s="4" t="e">
        <f>IF(X893&lt;&gt;"Liquidação Cancelada",VLOOKUP(B893,'BASE DE DADOS OPS'!$B$5:$P$9635,13,FALSE),"Liquidação Cancelada")</f>
        <v>#N/A</v>
      </c>
      <c r="AB893" s="4" t="e">
        <f t="shared" si="131"/>
        <v>#N/A</v>
      </c>
      <c r="AC893" s="3" t="e">
        <f t="shared" si="132"/>
        <v>#N/A</v>
      </c>
      <c r="AD893" s="62"/>
    </row>
    <row r="894" spans="1:30" ht="24.95" customHeight="1" x14ac:dyDescent="0.2">
      <c r="A894" s="55" t="str">
        <f t="shared" si="124"/>
        <v>||||||0</v>
      </c>
      <c r="B894" s="55" t="str">
        <f t="shared" si="125"/>
        <v>||||0</v>
      </c>
      <c r="C894" s="61" t="str">
        <f t="shared" si="126"/>
        <v>|0</v>
      </c>
      <c r="D894" s="31"/>
      <c r="E894" s="31"/>
      <c r="F894" s="75" t="str">
        <f t="shared" si="127"/>
        <v>/</v>
      </c>
      <c r="G894" s="31"/>
      <c r="H894" s="31"/>
      <c r="I894" s="75" t="str">
        <f t="shared" si="128"/>
        <v>.</v>
      </c>
      <c r="J894" s="31"/>
      <c r="K894" s="31"/>
      <c r="L894" s="31"/>
      <c r="M894" s="32"/>
      <c r="N894" s="31"/>
      <c r="O894" s="32"/>
      <c r="P894" s="18"/>
      <c r="Q894" s="31"/>
      <c r="R894" s="33"/>
      <c r="S894" s="33"/>
      <c r="T894" s="33"/>
      <c r="U894" s="72">
        <f t="shared" si="129"/>
        <v>0</v>
      </c>
      <c r="V894" s="18" t="e">
        <f>IF(X894&lt;&gt;"Liquidação Cancelada",VLOOKUP(B894,'BASE DE DADOS OPS'!$B$4:$P$9650,10,FALSE),"Liquidação Cancelada")</f>
        <v>#N/A</v>
      </c>
      <c r="W894" s="35" t="e">
        <f t="shared" si="130"/>
        <v>#N/A</v>
      </c>
      <c r="X894" s="31">
        <f>VLOOKUP(A894,'BASE DE DADOS OPS'!$A$4:$P$9650,12,FALSE)</f>
        <v>0</v>
      </c>
      <c r="Y894" s="4" t="e">
        <f>IF(X894&lt;&gt;"Liquidação Cancelada",VLOOKUP(B894,'BASE DE DADOS OPS'!$B$5:$P$9635,12,FALSE),"Liquidação Cancelada")</f>
        <v>#N/A</v>
      </c>
      <c r="Z894" s="4" t="e">
        <f>IF(X894&lt;&gt;"Liquidação Cancelada",VLOOKUP(B894,'BASE DE DADOS OPS'!$B$5:$P$9635,14,FALSE),"Liquidação Cancelada")</f>
        <v>#N/A</v>
      </c>
      <c r="AA894" s="4" t="e">
        <f>IF(X894&lt;&gt;"Liquidação Cancelada",VLOOKUP(B894,'BASE DE DADOS OPS'!$B$5:$P$9635,13,FALSE),"Liquidação Cancelada")</f>
        <v>#N/A</v>
      </c>
      <c r="AB894" s="4" t="e">
        <f t="shared" si="131"/>
        <v>#N/A</v>
      </c>
      <c r="AC894" s="3" t="e">
        <f t="shared" si="132"/>
        <v>#N/A</v>
      </c>
      <c r="AD894" s="62"/>
    </row>
    <row r="895" spans="1:30" ht="24.95" customHeight="1" x14ac:dyDescent="0.2">
      <c r="A895" s="55" t="str">
        <f t="shared" si="124"/>
        <v>||||||0</v>
      </c>
      <c r="B895" s="55" t="str">
        <f t="shared" si="125"/>
        <v>||||0</v>
      </c>
      <c r="C895" s="61" t="str">
        <f t="shared" si="126"/>
        <v>|0</v>
      </c>
      <c r="D895" s="31"/>
      <c r="E895" s="31"/>
      <c r="F895" s="75" t="str">
        <f t="shared" si="127"/>
        <v>/</v>
      </c>
      <c r="G895" s="31"/>
      <c r="H895" s="31"/>
      <c r="I895" s="75" t="str">
        <f t="shared" si="128"/>
        <v>.</v>
      </c>
      <c r="J895" s="31"/>
      <c r="K895" s="31"/>
      <c r="L895" s="31"/>
      <c r="M895" s="32"/>
      <c r="N895" s="31"/>
      <c r="O895" s="32"/>
      <c r="P895" s="18"/>
      <c r="Q895" s="31"/>
      <c r="R895" s="33"/>
      <c r="S895" s="33"/>
      <c r="T895" s="33"/>
      <c r="U895" s="72">
        <f t="shared" si="129"/>
        <v>0</v>
      </c>
      <c r="V895" s="18" t="e">
        <f>IF(X895&lt;&gt;"Liquidação Cancelada",VLOOKUP(B895,'BASE DE DADOS OPS'!$B$4:$P$9650,10,FALSE),"Liquidação Cancelada")</f>
        <v>#N/A</v>
      </c>
      <c r="W895" s="35" t="e">
        <f t="shared" si="130"/>
        <v>#N/A</v>
      </c>
      <c r="X895" s="31">
        <f>VLOOKUP(A895,'BASE DE DADOS OPS'!$A$4:$P$9650,12,FALSE)</f>
        <v>0</v>
      </c>
      <c r="Y895" s="4" t="e">
        <f>IF(X895&lt;&gt;"Liquidação Cancelada",VLOOKUP(B895,'BASE DE DADOS OPS'!$B$5:$P$9635,12,FALSE),"Liquidação Cancelada")</f>
        <v>#N/A</v>
      </c>
      <c r="Z895" s="4" t="e">
        <f>IF(X895&lt;&gt;"Liquidação Cancelada",VLOOKUP(B895,'BASE DE DADOS OPS'!$B$5:$P$9635,14,FALSE),"Liquidação Cancelada")</f>
        <v>#N/A</v>
      </c>
      <c r="AA895" s="4" t="e">
        <f>IF(X895&lt;&gt;"Liquidação Cancelada",VLOOKUP(B895,'BASE DE DADOS OPS'!$B$5:$P$9635,13,FALSE),"Liquidação Cancelada")</f>
        <v>#N/A</v>
      </c>
      <c r="AB895" s="4" t="e">
        <f t="shared" si="131"/>
        <v>#N/A</v>
      </c>
      <c r="AC895" s="3" t="e">
        <f t="shared" si="132"/>
        <v>#N/A</v>
      </c>
      <c r="AD895" s="62"/>
    </row>
    <row r="896" spans="1:30" ht="24.95" customHeight="1" x14ac:dyDescent="0.2">
      <c r="A896" s="55" t="str">
        <f t="shared" si="124"/>
        <v>||||||0</v>
      </c>
      <c r="B896" s="55" t="str">
        <f t="shared" si="125"/>
        <v>||||0</v>
      </c>
      <c r="C896" s="61" t="str">
        <f t="shared" si="126"/>
        <v>|0</v>
      </c>
      <c r="D896" s="31"/>
      <c r="E896" s="31"/>
      <c r="F896" s="75" t="str">
        <f t="shared" si="127"/>
        <v>/</v>
      </c>
      <c r="G896" s="31"/>
      <c r="H896" s="31"/>
      <c r="I896" s="75" t="str">
        <f t="shared" si="128"/>
        <v>.</v>
      </c>
      <c r="J896" s="31"/>
      <c r="K896" s="31"/>
      <c r="L896" s="31"/>
      <c r="M896" s="32"/>
      <c r="N896" s="31"/>
      <c r="O896" s="32"/>
      <c r="P896" s="18"/>
      <c r="Q896" s="31"/>
      <c r="R896" s="33"/>
      <c r="S896" s="33"/>
      <c r="T896" s="33"/>
      <c r="U896" s="72">
        <f t="shared" si="129"/>
        <v>0</v>
      </c>
      <c r="V896" s="18" t="e">
        <f>IF(X896&lt;&gt;"Liquidação Cancelada",VLOOKUP(B896,'BASE DE DADOS OPS'!$B$4:$P$9650,10,FALSE),"Liquidação Cancelada")</f>
        <v>#N/A</v>
      </c>
      <c r="W896" s="35" t="e">
        <f t="shared" si="130"/>
        <v>#N/A</v>
      </c>
      <c r="X896" s="31">
        <f>VLOOKUP(A896,'BASE DE DADOS OPS'!$A$4:$P$9650,12,FALSE)</f>
        <v>0</v>
      </c>
      <c r="Y896" s="4" t="e">
        <f>IF(X896&lt;&gt;"Liquidação Cancelada",VLOOKUP(B896,'BASE DE DADOS OPS'!$B$5:$P$9635,12,FALSE),"Liquidação Cancelada")</f>
        <v>#N/A</v>
      </c>
      <c r="Z896" s="4" t="e">
        <f>IF(X896&lt;&gt;"Liquidação Cancelada",VLOOKUP(B896,'BASE DE DADOS OPS'!$B$5:$P$9635,14,FALSE),"Liquidação Cancelada")</f>
        <v>#N/A</v>
      </c>
      <c r="AA896" s="4" t="e">
        <f>IF(X896&lt;&gt;"Liquidação Cancelada",VLOOKUP(B896,'BASE DE DADOS OPS'!$B$5:$P$9635,13,FALSE),"Liquidação Cancelada")</f>
        <v>#N/A</v>
      </c>
      <c r="AB896" s="4" t="e">
        <f t="shared" si="131"/>
        <v>#N/A</v>
      </c>
      <c r="AC896" s="3" t="e">
        <f t="shared" si="132"/>
        <v>#N/A</v>
      </c>
      <c r="AD896" s="62"/>
    </row>
    <row r="897" spans="1:30" ht="24.95" customHeight="1" x14ac:dyDescent="0.2">
      <c r="A897" s="55" t="str">
        <f t="shared" si="124"/>
        <v>||||||0</v>
      </c>
      <c r="B897" s="55" t="str">
        <f t="shared" si="125"/>
        <v>||||0</v>
      </c>
      <c r="C897" s="61" t="str">
        <f t="shared" si="126"/>
        <v>|0</v>
      </c>
      <c r="D897" s="31"/>
      <c r="E897" s="31"/>
      <c r="F897" s="75" t="str">
        <f t="shared" si="127"/>
        <v>/</v>
      </c>
      <c r="G897" s="31"/>
      <c r="H897" s="31"/>
      <c r="I897" s="75" t="str">
        <f t="shared" si="128"/>
        <v>.</v>
      </c>
      <c r="J897" s="31"/>
      <c r="K897" s="31"/>
      <c r="L897" s="31"/>
      <c r="M897" s="32"/>
      <c r="N897" s="31"/>
      <c r="O897" s="32"/>
      <c r="P897" s="18"/>
      <c r="Q897" s="31"/>
      <c r="R897" s="33"/>
      <c r="S897" s="33"/>
      <c r="T897" s="33"/>
      <c r="U897" s="72">
        <f t="shared" si="129"/>
        <v>0</v>
      </c>
      <c r="V897" s="18" t="e">
        <f>IF(X897&lt;&gt;"Liquidação Cancelada",VLOOKUP(B897,'BASE DE DADOS OPS'!$B$4:$P$9650,10,FALSE),"Liquidação Cancelada")</f>
        <v>#N/A</v>
      </c>
      <c r="W897" s="35" t="e">
        <f t="shared" si="130"/>
        <v>#N/A</v>
      </c>
      <c r="X897" s="31">
        <f>VLOOKUP(A897,'BASE DE DADOS OPS'!$A$4:$P$9650,12,FALSE)</f>
        <v>0</v>
      </c>
      <c r="Y897" s="4" t="e">
        <f>IF(X897&lt;&gt;"Liquidação Cancelada",VLOOKUP(B897,'BASE DE DADOS OPS'!$B$5:$P$9635,12,FALSE),"Liquidação Cancelada")</f>
        <v>#N/A</v>
      </c>
      <c r="Z897" s="4" t="e">
        <f>IF(X897&lt;&gt;"Liquidação Cancelada",VLOOKUP(B897,'BASE DE DADOS OPS'!$B$5:$P$9635,14,FALSE),"Liquidação Cancelada")</f>
        <v>#N/A</v>
      </c>
      <c r="AA897" s="4" t="e">
        <f>IF(X897&lt;&gt;"Liquidação Cancelada",VLOOKUP(B897,'BASE DE DADOS OPS'!$B$5:$P$9635,13,FALSE),"Liquidação Cancelada")</f>
        <v>#N/A</v>
      </c>
      <c r="AB897" s="4" t="e">
        <f t="shared" si="131"/>
        <v>#N/A</v>
      </c>
      <c r="AC897" s="3" t="e">
        <f t="shared" si="132"/>
        <v>#N/A</v>
      </c>
      <c r="AD897" s="62"/>
    </row>
    <row r="898" spans="1:30" ht="24.95" customHeight="1" x14ac:dyDescent="0.2">
      <c r="A898" s="55" t="str">
        <f t="shared" si="124"/>
        <v>||||||0</v>
      </c>
      <c r="B898" s="55" t="str">
        <f t="shared" si="125"/>
        <v>||||0</v>
      </c>
      <c r="C898" s="61" t="str">
        <f t="shared" si="126"/>
        <v>|0</v>
      </c>
      <c r="D898" s="31"/>
      <c r="E898" s="31"/>
      <c r="F898" s="75" t="str">
        <f t="shared" si="127"/>
        <v>/</v>
      </c>
      <c r="G898" s="31"/>
      <c r="H898" s="31"/>
      <c r="I898" s="75" t="str">
        <f t="shared" si="128"/>
        <v>.</v>
      </c>
      <c r="J898" s="31"/>
      <c r="K898" s="31"/>
      <c r="L898" s="31"/>
      <c r="M898" s="32"/>
      <c r="N898" s="31"/>
      <c r="O898" s="32"/>
      <c r="P898" s="18"/>
      <c r="Q898" s="31"/>
      <c r="R898" s="33"/>
      <c r="S898" s="33"/>
      <c r="T898" s="33"/>
      <c r="U898" s="72">
        <f t="shared" si="129"/>
        <v>0</v>
      </c>
      <c r="V898" s="18" t="e">
        <f>IF(X898&lt;&gt;"Liquidação Cancelada",VLOOKUP(B898,'BASE DE DADOS OPS'!$B$4:$P$9650,10,FALSE),"Liquidação Cancelada")</f>
        <v>#N/A</v>
      </c>
      <c r="W898" s="35" t="e">
        <f t="shared" si="130"/>
        <v>#N/A</v>
      </c>
      <c r="X898" s="31">
        <f>VLOOKUP(A898,'BASE DE DADOS OPS'!$A$4:$P$9650,12,FALSE)</f>
        <v>0</v>
      </c>
      <c r="Y898" s="4" t="e">
        <f>IF(X898&lt;&gt;"Liquidação Cancelada",VLOOKUP(B898,'BASE DE DADOS OPS'!$B$5:$P$9635,12,FALSE),"Liquidação Cancelada")</f>
        <v>#N/A</v>
      </c>
      <c r="Z898" s="4" t="e">
        <f>IF(X898&lt;&gt;"Liquidação Cancelada",VLOOKUP(B898,'BASE DE DADOS OPS'!$B$5:$P$9635,14,FALSE),"Liquidação Cancelada")</f>
        <v>#N/A</v>
      </c>
      <c r="AA898" s="4" t="e">
        <f>IF(X898&lt;&gt;"Liquidação Cancelada",VLOOKUP(B898,'BASE DE DADOS OPS'!$B$5:$P$9635,13,FALSE),"Liquidação Cancelada")</f>
        <v>#N/A</v>
      </c>
      <c r="AB898" s="4" t="e">
        <f t="shared" si="131"/>
        <v>#N/A</v>
      </c>
      <c r="AC898" s="3" t="e">
        <f t="shared" si="132"/>
        <v>#N/A</v>
      </c>
      <c r="AD898" s="62"/>
    </row>
    <row r="899" spans="1:30" ht="24.95" customHeight="1" x14ac:dyDescent="0.2">
      <c r="A899" s="55" t="str">
        <f t="shared" si="124"/>
        <v>||||||0</v>
      </c>
      <c r="B899" s="55" t="str">
        <f t="shared" si="125"/>
        <v>||||0</v>
      </c>
      <c r="C899" s="61" t="str">
        <f t="shared" si="126"/>
        <v>|0</v>
      </c>
      <c r="D899" s="31"/>
      <c r="E899" s="31"/>
      <c r="F899" s="75" t="str">
        <f t="shared" si="127"/>
        <v>/</v>
      </c>
      <c r="G899" s="31"/>
      <c r="H899" s="31"/>
      <c r="I899" s="75" t="str">
        <f t="shared" si="128"/>
        <v>.</v>
      </c>
      <c r="J899" s="31"/>
      <c r="K899" s="31"/>
      <c r="L899" s="31"/>
      <c r="M899" s="32"/>
      <c r="N899" s="31"/>
      <c r="O899" s="32"/>
      <c r="P899" s="18"/>
      <c r="Q899" s="31"/>
      <c r="R899" s="33"/>
      <c r="S899" s="33"/>
      <c r="T899" s="33"/>
      <c r="U899" s="72">
        <f t="shared" si="129"/>
        <v>0</v>
      </c>
      <c r="V899" s="18" t="e">
        <f>IF(X899&lt;&gt;"Liquidação Cancelada",VLOOKUP(B899,'BASE DE DADOS OPS'!$B$4:$P$9650,10,FALSE),"Liquidação Cancelada")</f>
        <v>#N/A</v>
      </c>
      <c r="W899" s="35" t="e">
        <f t="shared" si="130"/>
        <v>#N/A</v>
      </c>
      <c r="X899" s="31">
        <f>VLOOKUP(A899,'BASE DE DADOS OPS'!$A$4:$P$9650,12,FALSE)</f>
        <v>0</v>
      </c>
      <c r="Y899" s="4" t="e">
        <f>IF(X899&lt;&gt;"Liquidação Cancelada",VLOOKUP(B899,'BASE DE DADOS OPS'!$B$5:$P$9635,12,FALSE),"Liquidação Cancelada")</f>
        <v>#N/A</v>
      </c>
      <c r="Z899" s="4" t="e">
        <f>IF(X899&lt;&gt;"Liquidação Cancelada",VLOOKUP(B899,'BASE DE DADOS OPS'!$B$5:$P$9635,14,FALSE),"Liquidação Cancelada")</f>
        <v>#N/A</v>
      </c>
      <c r="AA899" s="4" t="e">
        <f>IF(X899&lt;&gt;"Liquidação Cancelada",VLOOKUP(B899,'BASE DE DADOS OPS'!$B$5:$P$9635,13,FALSE),"Liquidação Cancelada")</f>
        <v>#N/A</v>
      </c>
      <c r="AB899" s="4" t="e">
        <f t="shared" si="131"/>
        <v>#N/A</v>
      </c>
      <c r="AC899" s="3" t="e">
        <f t="shared" si="132"/>
        <v>#N/A</v>
      </c>
      <c r="AD899" s="62"/>
    </row>
    <row r="900" spans="1:30" ht="24.95" customHeight="1" x14ac:dyDescent="0.2">
      <c r="A900" s="55" t="str">
        <f t="shared" si="124"/>
        <v>||||||0</v>
      </c>
      <c r="B900" s="55" t="str">
        <f t="shared" si="125"/>
        <v>||||0</v>
      </c>
      <c r="C900" s="61" t="str">
        <f t="shared" si="126"/>
        <v>|0</v>
      </c>
      <c r="D900" s="31"/>
      <c r="E900" s="31"/>
      <c r="F900" s="75" t="str">
        <f t="shared" si="127"/>
        <v>/</v>
      </c>
      <c r="G900" s="31"/>
      <c r="H900" s="31"/>
      <c r="I900" s="75" t="str">
        <f t="shared" si="128"/>
        <v>.</v>
      </c>
      <c r="J900" s="31"/>
      <c r="K900" s="31"/>
      <c r="L900" s="31"/>
      <c r="M900" s="32"/>
      <c r="N900" s="31"/>
      <c r="O900" s="32"/>
      <c r="P900" s="18"/>
      <c r="Q900" s="31"/>
      <c r="R900" s="33"/>
      <c r="S900" s="33"/>
      <c r="T900" s="33"/>
      <c r="U900" s="72">
        <f t="shared" si="129"/>
        <v>0</v>
      </c>
      <c r="V900" s="18" t="e">
        <f>IF(X900&lt;&gt;"Liquidação Cancelada",VLOOKUP(B900,'BASE DE DADOS OPS'!$B$4:$P$9650,10,FALSE),"Liquidação Cancelada")</f>
        <v>#N/A</v>
      </c>
      <c r="W900" s="35" t="e">
        <f t="shared" si="130"/>
        <v>#N/A</v>
      </c>
      <c r="X900" s="31">
        <f>VLOOKUP(A900,'BASE DE DADOS OPS'!$A$4:$P$9650,12,FALSE)</f>
        <v>0</v>
      </c>
      <c r="Y900" s="4" t="e">
        <f>IF(X900&lt;&gt;"Liquidação Cancelada",VLOOKUP(B900,'BASE DE DADOS OPS'!$B$5:$P$9635,12,FALSE),"Liquidação Cancelada")</f>
        <v>#N/A</v>
      </c>
      <c r="Z900" s="4" t="e">
        <f>IF(X900&lt;&gt;"Liquidação Cancelada",VLOOKUP(B900,'BASE DE DADOS OPS'!$B$5:$P$9635,14,FALSE),"Liquidação Cancelada")</f>
        <v>#N/A</v>
      </c>
      <c r="AA900" s="4" t="e">
        <f>IF(X900&lt;&gt;"Liquidação Cancelada",VLOOKUP(B900,'BASE DE DADOS OPS'!$B$5:$P$9635,13,FALSE),"Liquidação Cancelada")</f>
        <v>#N/A</v>
      </c>
      <c r="AB900" s="4" t="e">
        <f t="shared" si="131"/>
        <v>#N/A</v>
      </c>
      <c r="AC900" s="3" t="e">
        <f t="shared" si="132"/>
        <v>#N/A</v>
      </c>
      <c r="AD900" s="62"/>
    </row>
    <row r="901" spans="1:30" ht="24.95" customHeight="1" x14ac:dyDescent="0.2">
      <c r="A901" s="55" t="str">
        <f t="shared" ref="A901:A964" si="133">D901&amp;"|"&amp;E901&amp;"|"&amp;G901&amp;"|"&amp;H901&amp;"|"&amp;L901&amp;"|"&amp;N901&amp;"|"&amp;U901</f>
        <v>||||||0</v>
      </c>
      <c r="B901" s="55" t="str">
        <f t="shared" ref="B901:B964" si="134">D901&amp;"|"&amp;E901&amp;"|"&amp;G901&amp;"|"&amp;H901&amp;"|"&amp;X901</f>
        <v>||||0</v>
      </c>
      <c r="C901" s="61" t="str">
        <f t="shared" ref="C901:C964" si="135">E901&amp;"|"&amp;X901</f>
        <v>|0</v>
      </c>
      <c r="D901" s="31"/>
      <c r="E901" s="31"/>
      <c r="F901" s="75" t="str">
        <f t="shared" ref="F901:F964" si="136">G901&amp;"/"&amp;H901</f>
        <v>/</v>
      </c>
      <c r="G901" s="31"/>
      <c r="H901" s="31"/>
      <c r="I901" s="75" t="str">
        <f t="shared" ref="I901:I964" si="137">J901&amp;"."&amp;K901</f>
        <v>.</v>
      </c>
      <c r="J901" s="31"/>
      <c r="K901" s="31"/>
      <c r="L901" s="31"/>
      <c r="M901" s="32"/>
      <c r="N901" s="31"/>
      <c r="O901" s="32"/>
      <c r="P901" s="18"/>
      <c r="Q901" s="31"/>
      <c r="R901" s="33"/>
      <c r="S901" s="33"/>
      <c r="T901" s="33"/>
      <c r="U901" s="72">
        <f t="shared" ref="U901:U964" si="138">R901-S901-T901</f>
        <v>0</v>
      </c>
      <c r="V901" s="18" t="e">
        <f>IF(X901&lt;&gt;"Liquidação Cancelada",VLOOKUP(B901,'BASE DE DADOS OPS'!$B$4:$P$9650,10,FALSE),"Liquidação Cancelada")</f>
        <v>#N/A</v>
      </c>
      <c r="W901" s="35" t="e">
        <f t="shared" ref="W901:W964" si="139">IF(X901&lt;&gt;"Liquidação Cancelada",IF(ISBLANK(V901),"AGUARDANDO PAGAMENTO",NETWORKDAYS(P901,V901)-1),"Liquidação Cancelada")</f>
        <v>#N/A</v>
      </c>
      <c r="X901" s="31">
        <f>VLOOKUP(A901,'BASE DE DADOS OPS'!$A$4:$P$9650,12,FALSE)</f>
        <v>0</v>
      </c>
      <c r="Y901" s="4" t="e">
        <f>IF(X901&lt;&gt;"Liquidação Cancelada",VLOOKUP(B901,'BASE DE DADOS OPS'!$B$5:$P$9635,12,FALSE),"Liquidação Cancelada")</f>
        <v>#N/A</v>
      </c>
      <c r="Z901" s="4" t="e">
        <f>IF(X901&lt;&gt;"Liquidação Cancelada",VLOOKUP(B901,'BASE DE DADOS OPS'!$B$5:$P$9635,14,FALSE),"Liquidação Cancelada")</f>
        <v>#N/A</v>
      </c>
      <c r="AA901" s="4" t="e">
        <f>IF(X901&lt;&gt;"Liquidação Cancelada",VLOOKUP(B901,'BASE DE DADOS OPS'!$B$5:$P$9635,13,FALSE),"Liquidação Cancelada")</f>
        <v>#N/A</v>
      </c>
      <c r="AB901" s="4" t="e">
        <f t="shared" ref="AB901:AB964" si="140">IF(X901&lt;&gt;"Liquidação Cancelada",Y901-Z901,"Liquidação Cancelada")</f>
        <v>#N/A</v>
      </c>
      <c r="AC901" s="3" t="e">
        <f t="shared" ref="AC901:AC964" si="141">IF(X901&lt;&gt;"Liquidação Cancelada",(AA901-AB901)+(U901-Z901-AB901),"Liquidação Cancelada")</f>
        <v>#N/A</v>
      </c>
      <c r="AD901" s="62"/>
    </row>
    <row r="902" spans="1:30" ht="24.95" customHeight="1" x14ac:dyDescent="0.2">
      <c r="A902" s="55" t="str">
        <f t="shared" si="133"/>
        <v>||||||0</v>
      </c>
      <c r="B902" s="55" t="str">
        <f t="shared" si="134"/>
        <v>||||0</v>
      </c>
      <c r="C902" s="61" t="str">
        <f t="shared" si="135"/>
        <v>|0</v>
      </c>
      <c r="D902" s="31"/>
      <c r="E902" s="31"/>
      <c r="F902" s="75" t="str">
        <f t="shared" si="136"/>
        <v>/</v>
      </c>
      <c r="G902" s="31"/>
      <c r="H902" s="31"/>
      <c r="I902" s="75" t="str">
        <f t="shared" si="137"/>
        <v>.</v>
      </c>
      <c r="J902" s="31"/>
      <c r="K902" s="31"/>
      <c r="L902" s="31"/>
      <c r="M902" s="32"/>
      <c r="N902" s="31"/>
      <c r="O902" s="32"/>
      <c r="P902" s="18"/>
      <c r="Q902" s="31"/>
      <c r="R902" s="33"/>
      <c r="S902" s="33"/>
      <c r="T902" s="33"/>
      <c r="U902" s="72">
        <f t="shared" si="138"/>
        <v>0</v>
      </c>
      <c r="V902" s="18" t="e">
        <f>IF(X902&lt;&gt;"Liquidação Cancelada",VLOOKUP(B902,'BASE DE DADOS OPS'!$B$4:$P$9650,10,FALSE),"Liquidação Cancelada")</f>
        <v>#N/A</v>
      </c>
      <c r="W902" s="35" t="e">
        <f t="shared" si="139"/>
        <v>#N/A</v>
      </c>
      <c r="X902" s="31">
        <f>VLOOKUP(A902,'BASE DE DADOS OPS'!$A$4:$P$9650,12,FALSE)</f>
        <v>0</v>
      </c>
      <c r="Y902" s="4" t="e">
        <f>IF(X902&lt;&gt;"Liquidação Cancelada",VLOOKUP(B902,'BASE DE DADOS OPS'!$B$5:$P$9635,12,FALSE),"Liquidação Cancelada")</f>
        <v>#N/A</v>
      </c>
      <c r="Z902" s="4" t="e">
        <f>IF(X902&lt;&gt;"Liquidação Cancelada",VLOOKUP(B902,'BASE DE DADOS OPS'!$B$5:$P$9635,14,FALSE),"Liquidação Cancelada")</f>
        <v>#N/A</v>
      </c>
      <c r="AA902" s="4" t="e">
        <f>IF(X902&lt;&gt;"Liquidação Cancelada",VLOOKUP(B902,'BASE DE DADOS OPS'!$B$5:$P$9635,13,FALSE),"Liquidação Cancelada")</f>
        <v>#N/A</v>
      </c>
      <c r="AB902" s="4" t="e">
        <f t="shared" si="140"/>
        <v>#N/A</v>
      </c>
      <c r="AC902" s="3" t="e">
        <f t="shared" si="141"/>
        <v>#N/A</v>
      </c>
      <c r="AD902" s="62"/>
    </row>
    <row r="903" spans="1:30" ht="24.95" customHeight="1" x14ac:dyDescent="0.2">
      <c r="A903" s="55" t="str">
        <f t="shared" si="133"/>
        <v>||||||0</v>
      </c>
      <c r="B903" s="55" t="str">
        <f t="shared" si="134"/>
        <v>||||0</v>
      </c>
      <c r="C903" s="61" t="str">
        <f t="shared" si="135"/>
        <v>|0</v>
      </c>
      <c r="D903" s="31"/>
      <c r="E903" s="31"/>
      <c r="F903" s="75" t="str">
        <f t="shared" si="136"/>
        <v>/</v>
      </c>
      <c r="G903" s="31"/>
      <c r="H903" s="31"/>
      <c r="I903" s="75" t="str">
        <f t="shared" si="137"/>
        <v>.</v>
      </c>
      <c r="J903" s="31"/>
      <c r="K903" s="31"/>
      <c r="L903" s="31"/>
      <c r="M903" s="32"/>
      <c r="N903" s="31"/>
      <c r="O903" s="32"/>
      <c r="P903" s="18"/>
      <c r="Q903" s="31"/>
      <c r="R903" s="33"/>
      <c r="S903" s="33"/>
      <c r="T903" s="33"/>
      <c r="U903" s="72">
        <f t="shared" si="138"/>
        <v>0</v>
      </c>
      <c r="V903" s="18" t="e">
        <f>IF(X903&lt;&gt;"Liquidação Cancelada",VLOOKUP(B903,'BASE DE DADOS OPS'!$B$4:$P$9650,10,FALSE),"Liquidação Cancelada")</f>
        <v>#N/A</v>
      </c>
      <c r="W903" s="35" t="e">
        <f t="shared" si="139"/>
        <v>#N/A</v>
      </c>
      <c r="X903" s="31">
        <f>VLOOKUP(A903,'BASE DE DADOS OPS'!$A$4:$P$9650,12,FALSE)</f>
        <v>0</v>
      </c>
      <c r="Y903" s="4" t="e">
        <f>IF(X903&lt;&gt;"Liquidação Cancelada",VLOOKUP(B903,'BASE DE DADOS OPS'!$B$5:$P$9635,12,FALSE),"Liquidação Cancelada")</f>
        <v>#N/A</v>
      </c>
      <c r="Z903" s="4" t="e">
        <f>IF(X903&lt;&gt;"Liquidação Cancelada",VLOOKUP(B903,'BASE DE DADOS OPS'!$B$5:$P$9635,14,FALSE),"Liquidação Cancelada")</f>
        <v>#N/A</v>
      </c>
      <c r="AA903" s="4" t="e">
        <f>IF(X903&lt;&gt;"Liquidação Cancelada",VLOOKUP(B903,'BASE DE DADOS OPS'!$B$5:$P$9635,13,FALSE),"Liquidação Cancelada")</f>
        <v>#N/A</v>
      </c>
      <c r="AB903" s="4" t="e">
        <f t="shared" si="140"/>
        <v>#N/A</v>
      </c>
      <c r="AC903" s="3" t="e">
        <f t="shared" si="141"/>
        <v>#N/A</v>
      </c>
      <c r="AD903" s="62"/>
    </row>
    <row r="904" spans="1:30" ht="24.95" customHeight="1" x14ac:dyDescent="0.2">
      <c r="A904" s="55" t="str">
        <f t="shared" si="133"/>
        <v>||||||0</v>
      </c>
      <c r="B904" s="55" t="str">
        <f t="shared" si="134"/>
        <v>||||0</v>
      </c>
      <c r="C904" s="61" t="str">
        <f t="shared" si="135"/>
        <v>|0</v>
      </c>
      <c r="D904" s="31"/>
      <c r="E904" s="31"/>
      <c r="F904" s="75" t="str">
        <f t="shared" si="136"/>
        <v>/</v>
      </c>
      <c r="G904" s="31"/>
      <c r="H904" s="31"/>
      <c r="I904" s="75" t="str">
        <f t="shared" si="137"/>
        <v>.</v>
      </c>
      <c r="J904" s="31"/>
      <c r="K904" s="31"/>
      <c r="L904" s="31"/>
      <c r="M904" s="32"/>
      <c r="N904" s="31"/>
      <c r="O904" s="32"/>
      <c r="P904" s="18"/>
      <c r="Q904" s="31"/>
      <c r="R904" s="33"/>
      <c r="S904" s="33"/>
      <c r="T904" s="33"/>
      <c r="U904" s="72">
        <f t="shared" si="138"/>
        <v>0</v>
      </c>
      <c r="V904" s="18" t="e">
        <f>IF(X904&lt;&gt;"Liquidação Cancelada",VLOOKUP(B904,'BASE DE DADOS OPS'!$B$4:$P$9650,10,FALSE),"Liquidação Cancelada")</f>
        <v>#N/A</v>
      </c>
      <c r="W904" s="35" t="e">
        <f t="shared" si="139"/>
        <v>#N/A</v>
      </c>
      <c r="X904" s="31">
        <f>VLOOKUP(A904,'BASE DE DADOS OPS'!$A$4:$P$9650,12,FALSE)</f>
        <v>0</v>
      </c>
      <c r="Y904" s="4" t="e">
        <f>IF(X904&lt;&gt;"Liquidação Cancelada",VLOOKUP(B904,'BASE DE DADOS OPS'!$B$5:$P$9635,12,FALSE),"Liquidação Cancelada")</f>
        <v>#N/A</v>
      </c>
      <c r="Z904" s="4" t="e">
        <f>IF(X904&lt;&gt;"Liquidação Cancelada",VLOOKUP(B904,'BASE DE DADOS OPS'!$B$5:$P$9635,14,FALSE),"Liquidação Cancelada")</f>
        <v>#N/A</v>
      </c>
      <c r="AA904" s="4" t="e">
        <f>IF(X904&lt;&gt;"Liquidação Cancelada",VLOOKUP(B904,'BASE DE DADOS OPS'!$B$5:$P$9635,13,FALSE),"Liquidação Cancelada")</f>
        <v>#N/A</v>
      </c>
      <c r="AB904" s="4" t="e">
        <f t="shared" si="140"/>
        <v>#N/A</v>
      </c>
      <c r="AC904" s="3" t="e">
        <f t="shared" si="141"/>
        <v>#N/A</v>
      </c>
      <c r="AD904" s="62"/>
    </row>
    <row r="905" spans="1:30" ht="24.95" customHeight="1" x14ac:dyDescent="0.2">
      <c r="A905" s="55" t="str">
        <f t="shared" si="133"/>
        <v>||||||0</v>
      </c>
      <c r="B905" s="55" t="str">
        <f t="shared" si="134"/>
        <v>||||0</v>
      </c>
      <c r="C905" s="61" t="str">
        <f t="shared" si="135"/>
        <v>|0</v>
      </c>
      <c r="D905" s="31"/>
      <c r="E905" s="31"/>
      <c r="F905" s="75" t="str">
        <f t="shared" si="136"/>
        <v>/</v>
      </c>
      <c r="G905" s="31"/>
      <c r="H905" s="31"/>
      <c r="I905" s="75" t="str">
        <f t="shared" si="137"/>
        <v>.</v>
      </c>
      <c r="J905" s="31"/>
      <c r="K905" s="31"/>
      <c r="L905" s="31"/>
      <c r="M905" s="32"/>
      <c r="N905" s="31"/>
      <c r="O905" s="32"/>
      <c r="P905" s="18"/>
      <c r="Q905" s="31"/>
      <c r="R905" s="33"/>
      <c r="S905" s="33"/>
      <c r="T905" s="33"/>
      <c r="U905" s="72">
        <f t="shared" si="138"/>
        <v>0</v>
      </c>
      <c r="V905" s="18" t="e">
        <f>IF(X905&lt;&gt;"Liquidação Cancelada",VLOOKUP(B905,'BASE DE DADOS OPS'!$B$4:$P$9650,10,FALSE),"Liquidação Cancelada")</f>
        <v>#N/A</v>
      </c>
      <c r="W905" s="35" t="e">
        <f t="shared" si="139"/>
        <v>#N/A</v>
      </c>
      <c r="X905" s="31">
        <f>VLOOKUP(A905,'BASE DE DADOS OPS'!$A$4:$P$9650,12,FALSE)</f>
        <v>0</v>
      </c>
      <c r="Y905" s="4" t="e">
        <f>IF(X905&lt;&gt;"Liquidação Cancelada",VLOOKUP(B905,'BASE DE DADOS OPS'!$B$5:$P$9635,12,FALSE),"Liquidação Cancelada")</f>
        <v>#N/A</v>
      </c>
      <c r="Z905" s="4" t="e">
        <f>IF(X905&lt;&gt;"Liquidação Cancelada",VLOOKUP(B905,'BASE DE DADOS OPS'!$B$5:$P$9635,14,FALSE),"Liquidação Cancelada")</f>
        <v>#N/A</v>
      </c>
      <c r="AA905" s="4" t="e">
        <f>IF(X905&lt;&gt;"Liquidação Cancelada",VLOOKUP(B905,'BASE DE DADOS OPS'!$B$5:$P$9635,13,FALSE),"Liquidação Cancelada")</f>
        <v>#N/A</v>
      </c>
      <c r="AB905" s="4" t="e">
        <f t="shared" si="140"/>
        <v>#N/A</v>
      </c>
      <c r="AC905" s="3" t="e">
        <f t="shared" si="141"/>
        <v>#N/A</v>
      </c>
      <c r="AD905" s="62"/>
    </row>
    <row r="906" spans="1:30" ht="24.95" customHeight="1" x14ac:dyDescent="0.2">
      <c r="A906" s="55" t="str">
        <f t="shared" si="133"/>
        <v>||||||0</v>
      </c>
      <c r="B906" s="55" t="str">
        <f t="shared" si="134"/>
        <v>||||0</v>
      </c>
      <c r="C906" s="61" t="str">
        <f t="shared" si="135"/>
        <v>|0</v>
      </c>
      <c r="D906" s="31"/>
      <c r="E906" s="31"/>
      <c r="F906" s="75" t="str">
        <f t="shared" si="136"/>
        <v>/</v>
      </c>
      <c r="G906" s="31"/>
      <c r="H906" s="31"/>
      <c r="I906" s="75" t="str">
        <f t="shared" si="137"/>
        <v>.</v>
      </c>
      <c r="J906" s="31"/>
      <c r="K906" s="31"/>
      <c r="L906" s="31"/>
      <c r="M906" s="32"/>
      <c r="N906" s="31"/>
      <c r="O906" s="32"/>
      <c r="P906" s="18"/>
      <c r="Q906" s="31"/>
      <c r="R906" s="33"/>
      <c r="S906" s="33"/>
      <c r="T906" s="33"/>
      <c r="U906" s="72">
        <f t="shared" si="138"/>
        <v>0</v>
      </c>
      <c r="V906" s="18" t="e">
        <f>IF(X906&lt;&gt;"Liquidação Cancelada",VLOOKUP(B906,'BASE DE DADOS OPS'!$B$4:$P$9650,10,FALSE),"Liquidação Cancelada")</f>
        <v>#N/A</v>
      </c>
      <c r="W906" s="35" t="e">
        <f t="shared" si="139"/>
        <v>#N/A</v>
      </c>
      <c r="X906" s="31">
        <f>VLOOKUP(A906,'BASE DE DADOS OPS'!$A$4:$P$9650,12,FALSE)</f>
        <v>0</v>
      </c>
      <c r="Y906" s="4" t="e">
        <f>IF(X906&lt;&gt;"Liquidação Cancelada",VLOOKUP(B906,'BASE DE DADOS OPS'!$B$5:$P$9635,12,FALSE),"Liquidação Cancelada")</f>
        <v>#N/A</v>
      </c>
      <c r="Z906" s="4" t="e">
        <f>IF(X906&lt;&gt;"Liquidação Cancelada",VLOOKUP(B906,'BASE DE DADOS OPS'!$B$5:$P$9635,14,FALSE),"Liquidação Cancelada")</f>
        <v>#N/A</v>
      </c>
      <c r="AA906" s="4" t="e">
        <f>IF(X906&lt;&gt;"Liquidação Cancelada",VLOOKUP(B906,'BASE DE DADOS OPS'!$B$5:$P$9635,13,FALSE),"Liquidação Cancelada")</f>
        <v>#N/A</v>
      </c>
      <c r="AB906" s="4" t="e">
        <f t="shared" si="140"/>
        <v>#N/A</v>
      </c>
      <c r="AC906" s="3" t="e">
        <f t="shared" si="141"/>
        <v>#N/A</v>
      </c>
      <c r="AD906" s="62"/>
    </row>
    <row r="907" spans="1:30" ht="24.95" customHeight="1" x14ac:dyDescent="0.2">
      <c r="A907" s="55" t="str">
        <f t="shared" si="133"/>
        <v>||||||0</v>
      </c>
      <c r="B907" s="55" t="str">
        <f t="shared" si="134"/>
        <v>||||0</v>
      </c>
      <c r="C907" s="61" t="str">
        <f t="shared" si="135"/>
        <v>|0</v>
      </c>
      <c r="D907" s="31"/>
      <c r="E907" s="31"/>
      <c r="F907" s="75" t="str">
        <f t="shared" si="136"/>
        <v>/</v>
      </c>
      <c r="G907" s="31"/>
      <c r="H907" s="31"/>
      <c r="I907" s="75" t="str">
        <f t="shared" si="137"/>
        <v>.</v>
      </c>
      <c r="J907" s="31"/>
      <c r="K907" s="31"/>
      <c r="L907" s="31"/>
      <c r="M907" s="32"/>
      <c r="N907" s="31"/>
      <c r="O907" s="32"/>
      <c r="P907" s="18"/>
      <c r="Q907" s="31"/>
      <c r="R907" s="33"/>
      <c r="S907" s="33"/>
      <c r="T907" s="33"/>
      <c r="U907" s="72">
        <f t="shared" si="138"/>
        <v>0</v>
      </c>
      <c r="V907" s="18" t="e">
        <f>IF(X907&lt;&gt;"Liquidação Cancelada",VLOOKUP(B907,'BASE DE DADOS OPS'!$B$4:$P$9650,10,FALSE),"Liquidação Cancelada")</f>
        <v>#N/A</v>
      </c>
      <c r="W907" s="35" t="e">
        <f t="shared" si="139"/>
        <v>#N/A</v>
      </c>
      <c r="X907" s="31">
        <f>VLOOKUP(A907,'BASE DE DADOS OPS'!$A$4:$P$9650,12,FALSE)</f>
        <v>0</v>
      </c>
      <c r="Y907" s="4" t="e">
        <f>IF(X907&lt;&gt;"Liquidação Cancelada",VLOOKUP(B907,'BASE DE DADOS OPS'!$B$5:$P$9635,12,FALSE),"Liquidação Cancelada")</f>
        <v>#N/A</v>
      </c>
      <c r="Z907" s="4" t="e">
        <f>IF(X907&lt;&gt;"Liquidação Cancelada",VLOOKUP(B907,'BASE DE DADOS OPS'!$B$5:$P$9635,14,FALSE),"Liquidação Cancelada")</f>
        <v>#N/A</v>
      </c>
      <c r="AA907" s="4" t="e">
        <f>IF(X907&lt;&gt;"Liquidação Cancelada",VLOOKUP(B907,'BASE DE DADOS OPS'!$B$5:$P$9635,13,FALSE),"Liquidação Cancelada")</f>
        <v>#N/A</v>
      </c>
      <c r="AB907" s="4" t="e">
        <f t="shared" si="140"/>
        <v>#N/A</v>
      </c>
      <c r="AC907" s="3" t="e">
        <f t="shared" si="141"/>
        <v>#N/A</v>
      </c>
      <c r="AD907" s="62"/>
    </row>
    <row r="908" spans="1:30" ht="24.95" customHeight="1" x14ac:dyDescent="0.2">
      <c r="A908" s="55" t="str">
        <f t="shared" si="133"/>
        <v>||||||0</v>
      </c>
      <c r="B908" s="55" t="str">
        <f t="shared" si="134"/>
        <v>||||0</v>
      </c>
      <c r="C908" s="61" t="str">
        <f t="shared" si="135"/>
        <v>|0</v>
      </c>
      <c r="D908" s="31"/>
      <c r="E908" s="31"/>
      <c r="F908" s="75" t="str">
        <f t="shared" si="136"/>
        <v>/</v>
      </c>
      <c r="G908" s="31"/>
      <c r="H908" s="31"/>
      <c r="I908" s="75" t="str">
        <f t="shared" si="137"/>
        <v>.</v>
      </c>
      <c r="J908" s="31"/>
      <c r="K908" s="31"/>
      <c r="L908" s="31"/>
      <c r="M908" s="32"/>
      <c r="N908" s="31"/>
      <c r="O908" s="32"/>
      <c r="P908" s="18"/>
      <c r="Q908" s="31"/>
      <c r="R908" s="33"/>
      <c r="S908" s="33"/>
      <c r="T908" s="33"/>
      <c r="U908" s="72">
        <f t="shared" si="138"/>
        <v>0</v>
      </c>
      <c r="V908" s="18" t="e">
        <f>IF(X908&lt;&gt;"Liquidação Cancelada",VLOOKUP(B908,'BASE DE DADOS OPS'!$B$4:$P$9650,10,FALSE),"Liquidação Cancelada")</f>
        <v>#N/A</v>
      </c>
      <c r="W908" s="35" t="e">
        <f t="shared" si="139"/>
        <v>#N/A</v>
      </c>
      <c r="X908" s="31">
        <f>VLOOKUP(A908,'BASE DE DADOS OPS'!$A$4:$P$9650,12,FALSE)</f>
        <v>0</v>
      </c>
      <c r="Y908" s="4" t="e">
        <f>IF(X908&lt;&gt;"Liquidação Cancelada",VLOOKUP(B908,'BASE DE DADOS OPS'!$B$5:$P$9635,12,FALSE),"Liquidação Cancelada")</f>
        <v>#N/A</v>
      </c>
      <c r="Z908" s="4" t="e">
        <f>IF(X908&lt;&gt;"Liquidação Cancelada",VLOOKUP(B908,'BASE DE DADOS OPS'!$B$5:$P$9635,14,FALSE),"Liquidação Cancelada")</f>
        <v>#N/A</v>
      </c>
      <c r="AA908" s="4" t="e">
        <f>IF(X908&lt;&gt;"Liquidação Cancelada",VLOOKUP(B908,'BASE DE DADOS OPS'!$B$5:$P$9635,13,FALSE),"Liquidação Cancelada")</f>
        <v>#N/A</v>
      </c>
      <c r="AB908" s="4" t="e">
        <f t="shared" si="140"/>
        <v>#N/A</v>
      </c>
      <c r="AC908" s="3" t="e">
        <f t="shared" si="141"/>
        <v>#N/A</v>
      </c>
      <c r="AD908" s="62"/>
    </row>
    <row r="909" spans="1:30" ht="24.95" customHeight="1" x14ac:dyDescent="0.2">
      <c r="A909" s="55" t="str">
        <f t="shared" si="133"/>
        <v>||||||0</v>
      </c>
      <c r="B909" s="55" t="str">
        <f t="shared" si="134"/>
        <v>||||0</v>
      </c>
      <c r="C909" s="61" t="str">
        <f t="shared" si="135"/>
        <v>|0</v>
      </c>
      <c r="D909" s="31"/>
      <c r="E909" s="31"/>
      <c r="F909" s="75" t="str">
        <f t="shared" si="136"/>
        <v>/</v>
      </c>
      <c r="G909" s="31"/>
      <c r="H909" s="31"/>
      <c r="I909" s="75" t="str">
        <f t="shared" si="137"/>
        <v>.</v>
      </c>
      <c r="J909" s="31"/>
      <c r="K909" s="31"/>
      <c r="L909" s="31"/>
      <c r="M909" s="32"/>
      <c r="N909" s="31"/>
      <c r="O909" s="32"/>
      <c r="P909" s="18"/>
      <c r="Q909" s="31"/>
      <c r="R909" s="33"/>
      <c r="S909" s="33"/>
      <c r="T909" s="33"/>
      <c r="U909" s="72">
        <f t="shared" si="138"/>
        <v>0</v>
      </c>
      <c r="V909" s="18" t="e">
        <f>IF(X909&lt;&gt;"Liquidação Cancelada",VLOOKUP(B909,'BASE DE DADOS OPS'!$B$4:$P$9650,10,FALSE),"Liquidação Cancelada")</f>
        <v>#N/A</v>
      </c>
      <c r="W909" s="35" t="e">
        <f t="shared" si="139"/>
        <v>#N/A</v>
      </c>
      <c r="X909" s="31">
        <f>VLOOKUP(A909,'BASE DE DADOS OPS'!$A$4:$P$9650,12,FALSE)</f>
        <v>0</v>
      </c>
      <c r="Y909" s="4" t="e">
        <f>IF(X909&lt;&gt;"Liquidação Cancelada",VLOOKUP(B909,'BASE DE DADOS OPS'!$B$5:$P$9635,12,FALSE),"Liquidação Cancelada")</f>
        <v>#N/A</v>
      </c>
      <c r="Z909" s="4" t="e">
        <f>IF(X909&lt;&gt;"Liquidação Cancelada",VLOOKUP(B909,'BASE DE DADOS OPS'!$B$5:$P$9635,14,FALSE),"Liquidação Cancelada")</f>
        <v>#N/A</v>
      </c>
      <c r="AA909" s="4" t="e">
        <f>IF(X909&lt;&gt;"Liquidação Cancelada",VLOOKUP(B909,'BASE DE DADOS OPS'!$B$5:$P$9635,13,FALSE),"Liquidação Cancelada")</f>
        <v>#N/A</v>
      </c>
      <c r="AB909" s="4" t="e">
        <f t="shared" si="140"/>
        <v>#N/A</v>
      </c>
      <c r="AC909" s="3" t="e">
        <f t="shared" si="141"/>
        <v>#N/A</v>
      </c>
      <c r="AD909" s="62"/>
    </row>
    <row r="910" spans="1:30" ht="24.95" customHeight="1" x14ac:dyDescent="0.2">
      <c r="A910" s="55" t="str">
        <f t="shared" si="133"/>
        <v>||||||0</v>
      </c>
      <c r="B910" s="55" t="str">
        <f t="shared" si="134"/>
        <v>||||0</v>
      </c>
      <c r="C910" s="61" t="str">
        <f t="shared" si="135"/>
        <v>|0</v>
      </c>
      <c r="D910" s="31"/>
      <c r="E910" s="31"/>
      <c r="F910" s="75" t="str">
        <f t="shared" si="136"/>
        <v>/</v>
      </c>
      <c r="G910" s="31"/>
      <c r="H910" s="31"/>
      <c r="I910" s="75" t="str">
        <f t="shared" si="137"/>
        <v>.</v>
      </c>
      <c r="J910" s="31"/>
      <c r="K910" s="31"/>
      <c r="L910" s="31"/>
      <c r="M910" s="32"/>
      <c r="N910" s="31"/>
      <c r="O910" s="32"/>
      <c r="P910" s="18"/>
      <c r="Q910" s="31"/>
      <c r="R910" s="33"/>
      <c r="S910" s="33"/>
      <c r="T910" s="33"/>
      <c r="U910" s="72">
        <f t="shared" si="138"/>
        <v>0</v>
      </c>
      <c r="V910" s="18" t="e">
        <f>IF(X910&lt;&gt;"Liquidação Cancelada",VLOOKUP(B910,'BASE DE DADOS OPS'!$B$4:$P$9650,10,FALSE),"Liquidação Cancelada")</f>
        <v>#N/A</v>
      </c>
      <c r="W910" s="35" t="e">
        <f t="shared" si="139"/>
        <v>#N/A</v>
      </c>
      <c r="X910" s="31">
        <f>VLOOKUP(A910,'BASE DE DADOS OPS'!$A$4:$P$9650,12,FALSE)</f>
        <v>0</v>
      </c>
      <c r="Y910" s="4" t="e">
        <f>IF(X910&lt;&gt;"Liquidação Cancelada",VLOOKUP(B910,'BASE DE DADOS OPS'!$B$5:$P$9635,12,FALSE),"Liquidação Cancelada")</f>
        <v>#N/A</v>
      </c>
      <c r="Z910" s="4" t="e">
        <f>IF(X910&lt;&gt;"Liquidação Cancelada",VLOOKUP(B910,'BASE DE DADOS OPS'!$B$5:$P$9635,14,FALSE),"Liquidação Cancelada")</f>
        <v>#N/A</v>
      </c>
      <c r="AA910" s="4" t="e">
        <f>IF(X910&lt;&gt;"Liquidação Cancelada",VLOOKUP(B910,'BASE DE DADOS OPS'!$B$5:$P$9635,13,FALSE),"Liquidação Cancelada")</f>
        <v>#N/A</v>
      </c>
      <c r="AB910" s="4" t="e">
        <f t="shared" si="140"/>
        <v>#N/A</v>
      </c>
      <c r="AC910" s="3" t="e">
        <f t="shared" si="141"/>
        <v>#N/A</v>
      </c>
      <c r="AD910" s="62"/>
    </row>
    <row r="911" spans="1:30" ht="24.95" customHeight="1" x14ac:dyDescent="0.2">
      <c r="A911" s="55" t="str">
        <f t="shared" si="133"/>
        <v>||||||0</v>
      </c>
      <c r="B911" s="55" t="str">
        <f t="shared" si="134"/>
        <v>||||0</v>
      </c>
      <c r="C911" s="61" t="str">
        <f t="shared" si="135"/>
        <v>|0</v>
      </c>
      <c r="D911" s="31"/>
      <c r="E911" s="31"/>
      <c r="F911" s="75" t="str">
        <f t="shared" si="136"/>
        <v>/</v>
      </c>
      <c r="G911" s="31"/>
      <c r="H911" s="31"/>
      <c r="I911" s="75" t="str">
        <f t="shared" si="137"/>
        <v>.</v>
      </c>
      <c r="J911" s="31"/>
      <c r="K911" s="31"/>
      <c r="L911" s="31"/>
      <c r="M911" s="32"/>
      <c r="N911" s="31"/>
      <c r="O911" s="32"/>
      <c r="P911" s="18"/>
      <c r="Q911" s="31"/>
      <c r="R911" s="33"/>
      <c r="S911" s="33"/>
      <c r="T911" s="33"/>
      <c r="U911" s="72">
        <f t="shared" si="138"/>
        <v>0</v>
      </c>
      <c r="V911" s="18" t="e">
        <f>IF(X911&lt;&gt;"Liquidação Cancelada",VLOOKUP(B911,'BASE DE DADOS OPS'!$B$4:$P$9650,10,FALSE),"Liquidação Cancelada")</f>
        <v>#N/A</v>
      </c>
      <c r="W911" s="35" t="e">
        <f t="shared" si="139"/>
        <v>#N/A</v>
      </c>
      <c r="X911" s="31">
        <f>VLOOKUP(A911,'BASE DE DADOS OPS'!$A$4:$P$9650,12,FALSE)</f>
        <v>0</v>
      </c>
      <c r="Y911" s="4" t="e">
        <f>IF(X911&lt;&gt;"Liquidação Cancelada",VLOOKUP(B911,'BASE DE DADOS OPS'!$B$5:$P$9635,12,FALSE),"Liquidação Cancelada")</f>
        <v>#N/A</v>
      </c>
      <c r="Z911" s="4" t="e">
        <f>IF(X911&lt;&gt;"Liquidação Cancelada",VLOOKUP(B911,'BASE DE DADOS OPS'!$B$5:$P$9635,14,FALSE),"Liquidação Cancelada")</f>
        <v>#N/A</v>
      </c>
      <c r="AA911" s="4" t="e">
        <f>IF(X911&lt;&gt;"Liquidação Cancelada",VLOOKUP(B911,'BASE DE DADOS OPS'!$B$5:$P$9635,13,FALSE),"Liquidação Cancelada")</f>
        <v>#N/A</v>
      </c>
      <c r="AB911" s="4" t="e">
        <f t="shared" si="140"/>
        <v>#N/A</v>
      </c>
      <c r="AC911" s="3" t="e">
        <f t="shared" si="141"/>
        <v>#N/A</v>
      </c>
      <c r="AD911" s="62"/>
    </row>
    <row r="912" spans="1:30" ht="24.95" customHeight="1" x14ac:dyDescent="0.2">
      <c r="A912" s="55" t="str">
        <f t="shared" si="133"/>
        <v>||||||0</v>
      </c>
      <c r="B912" s="55" t="str">
        <f t="shared" si="134"/>
        <v>||||0</v>
      </c>
      <c r="C912" s="61" t="str">
        <f t="shared" si="135"/>
        <v>|0</v>
      </c>
      <c r="D912" s="31"/>
      <c r="E912" s="31"/>
      <c r="F912" s="75" t="str">
        <f t="shared" si="136"/>
        <v>/</v>
      </c>
      <c r="G912" s="31"/>
      <c r="H912" s="31"/>
      <c r="I912" s="75" t="str">
        <f t="shared" si="137"/>
        <v>.</v>
      </c>
      <c r="J912" s="31"/>
      <c r="K912" s="31"/>
      <c r="L912" s="31"/>
      <c r="M912" s="32"/>
      <c r="N912" s="31"/>
      <c r="O912" s="32"/>
      <c r="P912" s="18"/>
      <c r="Q912" s="31"/>
      <c r="R912" s="33"/>
      <c r="S912" s="33"/>
      <c r="T912" s="33"/>
      <c r="U912" s="72">
        <f t="shared" si="138"/>
        <v>0</v>
      </c>
      <c r="V912" s="18" t="e">
        <f>IF(X912&lt;&gt;"Liquidação Cancelada",VLOOKUP(B912,'BASE DE DADOS OPS'!$B$4:$P$9650,10,FALSE),"Liquidação Cancelada")</f>
        <v>#N/A</v>
      </c>
      <c r="W912" s="35" t="e">
        <f t="shared" si="139"/>
        <v>#N/A</v>
      </c>
      <c r="X912" s="31">
        <f>VLOOKUP(A912,'BASE DE DADOS OPS'!$A$4:$P$9650,12,FALSE)</f>
        <v>0</v>
      </c>
      <c r="Y912" s="4" t="e">
        <f>IF(X912&lt;&gt;"Liquidação Cancelada",VLOOKUP(B912,'BASE DE DADOS OPS'!$B$5:$P$9635,12,FALSE),"Liquidação Cancelada")</f>
        <v>#N/A</v>
      </c>
      <c r="Z912" s="4" t="e">
        <f>IF(X912&lt;&gt;"Liquidação Cancelada",VLOOKUP(B912,'BASE DE DADOS OPS'!$B$5:$P$9635,14,FALSE),"Liquidação Cancelada")</f>
        <v>#N/A</v>
      </c>
      <c r="AA912" s="4" t="e">
        <f>IF(X912&lt;&gt;"Liquidação Cancelada",VLOOKUP(B912,'BASE DE DADOS OPS'!$B$5:$P$9635,13,FALSE),"Liquidação Cancelada")</f>
        <v>#N/A</v>
      </c>
      <c r="AB912" s="4" t="e">
        <f t="shared" si="140"/>
        <v>#N/A</v>
      </c>
      <c r="AC912" s="3" t="e">
        <f t="shared" si="141"/>
        <v>#N/A</v>
      </c>
      <c r="AD912" s="62"/>
    </row>
    <row r="913" spans="1:30" ht="24.95" customHeight="1" x14ac:dyDescent="0.2">
      <c r="A913" s="55" t="str">
        <f t="shared" si="133"/>
        <v>||||||0</v>
      </c>
      <c r="B913" s="55" t="str">
        <f t="shared" si="134"/>
        <v>||||0</v>
      </c>
      <c r="C913" s="61" t="str">
        <f t="shared" si="135"/>
        <v>|0</v>
      </c>
      <c r="D913" s="31"/>
      <c r="E913" s="31"/>
      <c r="F913" s="75" t="str">
        <f t="shared" si="136"/>
        <v>/</v>
      </c>
      <c r="G913" s="31"/>
      <c r="H913" s="31"/>
      <c r="I913" s="75" t="str">
        <f t="shared" si="137"/>
        <v>.</v>
      </c>
      <c r="J913" s="31"/>
      <c r="K913" s="31"/>
      <c r="L913" s="31"/>
      <c r="M913" s="32"/>
      <c r="N913" s="31"/>
      <c r="O913" s="32"/>
      <c r="P913" s="18"/>
      <c r="Q913" s="31"/>
      <c r="R913" s="33"/>
      <c r="S913" s="33"/>
      <c r="T913" s="33"/>
      <c r="U913" s="72">
        <f t="shared" si="138"/>
        <v>0</v>
      </c>
      <c r="V913" s="18" t="e">
        <f>IF(X913&lt;&gt;"Liquidação Cancelada",VLOOKUP(B913,'BASE DE DADOS OPS'!$B$4:$P$9650,10,FALSE),"Liquidação Cancelada")</f>
        <v>#N/A</v>
      </c>
      <c r="W913" s="35" t="e">
        <f t="shared" si="139"/>
        <v>#N/A</v>
      </c>
      <c r="X913" s="31">
        <f>VLOOKUP(A913,'BASE DE DADOS OPS'!$A$4:$P$9650,12,FALSE)</f>
        <v>0</v>
      </c>
      <c r="Y913" s="4" t="e">
        <f>IF(X913&lt;&gt;"Liquidação Cancelada",VLOOKUP(B913,'BASE DE DADOS OPS'!$B$5:$P$9635,12,FALSE),"Liquidação Cancelada")</f>
        <v>#N/A</v>
      </c>
      <c r="Z913" s="4" t="e">
        <f>IF(X913&lt;&gt;"Liquidação Cancelada",VLOOKUP(B913,'BASE DE DADOS OPS'!$B$5:$P$9635,14,FALSE),"Liquidação Cancelada")</f>
        <v>#N/A</v>
      </c>
      <c r="AA913" s="4" t="e">
        <f>IF(X913&lt;&gt;"Liquidação Cancelada",VLOOKUP(B913,'BASE DE DADOS OPS'!$B$5:$P$9635,13,FALSE),"Liquidação Cancelada")</f>
        <v>#N/A</v>
      </c>
      <c r="AB913" s="4" t="e">
        <f t="shared" si="140"/>
        <v>#N/A</v>
      </c>
      <c r="AC913" s="3" t="e">
        <f t="shared" si="141"/>
        <v>#N/A</v>
      </c>
      <c r="AD913" s="62"/>
    </row>
    <row r="914" spans="1:30" ht="24.95" customHeight="1" x14ac:dyDescent="0.2">
      <c r="A914" s="55" t="str">
        <f t="shared" si="133"/>
        <v>||||||0</v>
      </c>
      <c r="B914" s="55" t="str">
        <f t="shared" si="134"/>
        <v>||||0</v>
      </c>
      <c r="C914" s="61" t="str">
        <f t="shared" si="135"/>
        <v>|0</v>
      </c>
      <c r="D914" s="31"/>
      <c r="E914" s="31"/>
      <c r="F914" s="75" t="str">
        <f t="shared" si="136"/>
        <v>/</v>
      </c>
      <c r="G914" s="31"/>
      <c r="H914" s="31"/>
      <c r="I914" s="75" t="str">
        <f t="shared" si="137"/>
        <v>.</v>
      </c>
      <c r="J914" s="31"/>
      <c r="K914" s="31"/>
      <c r="L914" s="31"/>
      <c r="M914" s="32"/>
      <c r="N914" s="31"/>
      <c r="O914" s="32"/>
      <c r="P914" s="18"/>
      <c r="Q914" s="31"/>
      <c r="R914" s="33"/>
      <c r="S914" s="33"/>
      <c r="T914" s="33"/>
      <c r="U914" s="72">
        <f t="shared" si="138"/>
        <v>0</v>
      </c>
      <c r="V914" s="18" t="e">
        <f>IF(X914&lt;&gt;"Liquidação Cancelada",VLOOKUP(B914,'BASE DE DADOS OPS'!$B$4:$P$9650,10,FALSE),"Liquidação Cancelada")</f>
        <v>#N/A</v>
      </c>
      <c r="W914" s="35" t="e">
        <f t="shared" si="139"/>
        <v>#N/A</v>
      </c>
      <c r="X914" s="31">
        <f>VLOOKUP(A914,'BASE DE DADOS OPS'!$A$4:$P$9650,12,FALSE)</f>
        <v>0</v>
      </c>
      <c r="Y914" s="4" t="e">
        <f>IF(X914&lt;&gt;"Liquidação Cancelada",VLOOKUP(B914,'BASE DE DADOS OPS'!$B$5:$P$9635,12,FALSE),"Liquidação Cancelada")</f>
        <v>#N/A</v>
      </c>
      <c r="Z914" s="4" t="e">
        <f>IF(X914&lt;&gt;"Liquidação Cancelada",VLOOKUP(B914,'BASE DE DADOS OPS'!$B$5:$P$9635,14,FALSE),"Liquidação Cancelada")</f>
        <v>#N/A</v>
      </c>
      <c r="AA914" s="4" t="e">
        <f>IF(X914&lt;&gt;"Liquidação Cancelada",VLOOKUP(B914,'BASE DE DADOS OPS'!$B$5:$P$9635,13,FALSE),"Liquidação Cancelada")</f>
        <v>#N/A</v>
      </c>
      <c r="AB914" s="4" t="e">
        <f t="shared" si="140"/>
        <v>#N/A</v>
      </c>
      <c r="AC914" s="3" t="e">
        <f t="shared" si="141"/>
        <v>#N/A</v>
      </c>
      <c r="AD914" s="62"/>
    </row>
    <row r="915" spans="1:30" ht="24.95" customHeight="1" x14ac:dyDescent="0.2">
      <c r="A915" s="55" t="str">
        <f t="shared" si="133"/>
        <v>||||||0</v>
      </c>
      <c r="B915" s="55" t="str">
        <f t="shared" si="134"/>
        <v>||||0</v>
      </c>
      <c r="C915" s="61" t="str">
        <f t="shared" si="135"/>
        <v>|0</v>
      </c>
      <c r="D915" s="31"/>
      <c r="E915" s="31"/>
      <c r="F915" s="75" t="str">
        <f t="shared" si="136"/>
        <v>/</v>
      </c>
      <c r="G915" s="31"/>
      <c r="H915" s="31"/>
      <c r="I915" s="75" t="str">
        <f t="shared" si="137"/>
        <v>.</v>
      </c>
      <c r="J915" s="31"/>
      <c r="K915" s="31"/>
      <c r="L915" s="31"/>
      <c r="M915" s="32"/>
      <c r="N915" s="31"/>
      <c r="O915" s="32"/>
      <c r="P915" s="18"/>
      <c r="Q915" s="31"/>
      <c r="R915" s="33"/>
      <c r="S915" s="33"/>
      <c r="T915" s="33"/>
      <c r="U915" s="72">
        <f t="shared" si="138"/>
        <v>0</v>
      </c>
      <c r="V915" s="18" t="e">
        <f>IF(X915&lt;&gt;"Liquidação Cancelada",VLOOKUP(B915,'BASE DE DADOS OPS'!$B$4:$P$9650,10,FALSE),"Liquidação Cancelada")</f>
        <v>#N/A</v>
      </c>
      <c r="W915" s="35" t="e">
        <f t="shared" si="139"/>
        <v>#N/A</v>
      </c>
      <c r="X915" s="31">
        <f>VLOOKUP(A915,'BASE DE DADOS OPS'!$A$4:$P$9650,12,FALSE)</f>
        <v>0</v>
      </c>
      <c r="Y915" s="4" t="e">
        <f>IF(X915&lt;&gt;"Liquidação Cancelada",VLOOKUP(B915,'BASE DE DADOS OPS'!$B$5:$P$9635,12,FALSE),"Liquidação Cancelada")</f>
        <v>#N/A</v>
      </c>
      <c r="Z915" s="4" t="e">
        <f>IF(X915&lt;&gt;"Liquidação Cancelada",VLOOKUP(B915,'BASE DE DADOS OPS'!$B$5:$P$9635,14,FALSE),"Liquidação Cancelada")</f>
        <v>#N/A</v>
      </c>
      <c r="AA915" s="4" t="e">
        <f>IF(X915&lt;&gt;"Liquidação Cancelada",VLOOKUP(B915,'BASE DE DADOS OPS'!$B$5:$P$9635,13,FALSE),"Liquidação Cancelada")</f>
        <v>#N/A</v>
      </c>
      <c r="AB915" s="4" t="e">
        <f t="shared" si="140"/>
        <v>#N/A</v>
      </c>
      <c r="AC915" s="3" t="e">
        <f t="shared" si="141"/>
        <v>#N/A</v>
      </c>
      <c r="AD915" s="62"/>
    </row>
    <row r="916" spans="1:30" ht="24.95" customHeight="1" x14ac:dyDescent="0.2">
      <c r="A916" s="55" t="str">
        <f t="shared" si="133"/>
        <v>||||||0</v>
      </c>
      <c r="B916" s="55" t="str">
        <f t="shared" si="134"/>
        <v>||||0</v>
      </c>
      <c r="C916" s="61" t="str">
        <f t="shared" si="135"/>
        <v>|0</v>
      </c>
      <c r="D916" s="31"/>
      <c r="E916" s="31"/>
      <c r="F916" s="75" t="str">
        <f t="shared" si="136"/>
        <v>/</v>
      </c>
      <c r="G916" s="31"/>
      <c r="H916" s="31"/>
      <c r="I916" s="75" t="str">
        <f t="shared" si="137"/>
        <v>.</v>
      </c>
      <c r="J916" s="31"/>
      <c r="K916" s="31"/>
      <c r="L916" s="31"/>
      <c r="M916" s="32"/>
      <c r="N916" s="31"/>
      <c r="O916" s="32"/>
      <c r="P916" s="18"/>
      <c r="Q916" s="31"/>
      <c r="R916" s="33"/>
      <c r="S916" s="33"/>
      <c r="T916" s="33"/>
      <c r="U916" s="72">
        <f t="shared" si="138"/>
        <v>0</v>
      </c>
      <c r="V916" s="18" t="e">
        <f>IF(X916&lt;&gt;"Liquidação Cancelada",VLOOKUP(B916,'BASE DE DADOS OPS'!$B$4:$P$9650,10,FALSE),"Liquidação Cancelada")</f>
        <v>#N/A</v>
      </c>
      <c r="W916" s="35" t="e">
        <f t="shared" si="139"/>
        <v>#N/A</v>
      </c>
      <c r="X916" s="31">
        <f>VLOOKUP(A916,'BASE DE DADOS OPS'!$A$4:$P$9650,12,FALSE)</f>
        <v>0</v>
      </c>
      <c r="Y916" s="4" t="e">
        <f>IF(X916&lt;&gt;"Liquidação Cancelada",VLOOKUP(B916,'BASE DE DADOS OPS'!$B$5:$P$9635,12,FALSE),"Liquidação Cancelada")</f>
        <v>#N/A</v>
      </c>
      <c r="Z916" s="4" t="e">
        <f>IF(X916&lt;&gt;"Liquidação Cancelada",VLOOKUP(B916,'BASE DE DADOS OPS'!$B$5:$P$9635,14,FALSE),"Liquidação Cancelada")</f>
        <v>#N/A</v>
      </c>
      <c r="AA916" s="4" t="e">
        <f>IF(X916&lt;&gt;"Liquidação Cancelada",VLOOKUP(B916,'BASE DE DADOS OPS'!$B$5:$P$9635,13,FALSE),"Liquidação Cancelada")</f>
        <v>#N/A</v>
      </c>
      <c r="AB916" s="4" t="e">
        <f t="shared" si="140"/>
        <v>#N/A</v>
      </c>
      <c r="AC916" s="3" t="e">
        <f t="shared" si="141"/>
        <v>#N/A</v>
      </c>
      <c r="AD916" s="62"/>
    </row>
    <row r="917" spans="1:30" ht="24.95" customHeight="1" x14ac:dyDescent="0.2">
      <c r="A917" s="55" t="str">
        <f t="shared" si="133"/>
        <v>||||||0</v>
      </c>
      <c r="B917" s="55" t="str">
        <f t="shared" si="134"/>
        <v>||||0</v>
      </c>
      <c r="C917" s="61" t="str">
        <f t="shared" si="135"/>
        <v>|0</v>
      </c>
      <c r="D917" s="31"/>
      <c r="E917" s="31"/>
      <c r="F917" s="75" t="str">
        <f t="shared" si="136"/>
        <v>/</v>
      </c>
      <c r="G917" s="31"/>
      <c r="H917" s="31"/>
      <c r="I917" s="75" t="str">
        <f t="shared" si="137"/>
        <v>.</v>
      </c>
      <c r="J917" s="31"/>
      <c r="K917" s="31"/>
      <c r="L917" s="31"/>
      <c r="M917" s="32"/>
      <c r="N917" s="31"/>
      <c r="O917" s="32"/>
      <c r="P917" s="18"/>
      <c r="Q917" s="31"/>
      <c r="R917" s="33"/>
      <c r="S917" s="33"/>
      <c r="T917" s="33"/>
      <c r="U917" s="72">
        <f t="shared" si="138"/>
        <v>0</v>
      </c>
      <c r="V917" s="18" t="e">
        <f>IF(X917&lt;&gt;"Liquidação Cancelada",VLOOKUP(B917,'BASE DE DADOS OPS'!$B$4:$P$9650,10,FALSE),"Liquidação Cancelada")</f>
        <v>#N/A</v>
      </c>
      <c r="W917" s="35" t="e">
        <f t="shared" si="139"/>
        <v>#N/A</v>
      </c>
      <c r="X917" s="31">
        <f>VLOOKUP(A917,'BASE DE DADOS OPS'!$A$4:$P$9650,12,FALSE)</f>
        <v>0</v>
      </c>
      <c r="Y917" s="4" t="e">
        <f>IF(X917&lt;&gt;"Liquidação Cancelada",VLOOKUP(B917,'BASE DE DADOS OPS'!$B$5:$P$9635,12,FALSE),"Liquidação Cancelada")</f>
        <v>#N/A</v>
      </c>
      <c r="Z917" s="4" t="e">
        <f>IF(X917&lt;&gt;"Liquidação Cancelada",VLOOKUP(B917,'BASE DE DADOS OPS'!$B$5:$P$9635,14,FALSE),"Liquidação Cancelada")</f>
        <v>#N/A</v>
      </c>
      <c r="AA917" s="4" t="e">
        <f>IF(X917&lt;&gt;"Liquidação Cancelada",VLOOKUP(B917,'BASE DE DADOS OPS'!$B$5:$P$9635,13,FALSE),"Liquidação Cancelada")</f>
        <v>#N/A</v>
      </c>
      <c r="AB917" s="4" t="e">
        <f t="shared" si="140"/>
        <v>#N/A</v>
      </c>
      <c r="AC917" s="3" t="e">
        <f t="shared" si="141"/>
        <v>#N/A</v>
      </c>
      <c r="AD917" s="62"/>
    </row>
    <row r="918" spans="1:30" ht="24.95" customHeight="1" x14ac:dyDescent="0.2">
      <c r="A918" s="55" t="str">
        <f t="shared" si="133"/>
        <v>||||||0</v>
      </c>
      <c r="B918" s="55" t="str">
        <f t="shared" si="134"/>
        <v>||||0</v>
      </c>
      <c r="C918" s="61" t="str">
        <f t="shared" si="135"/>
        <v>|0</v>
      </c>
      <c r="D918" s="31"/>
      <c r="E918" s="31"/>
      <c r="F918" s="75" t="str">
        <f t="shared" si="136"/>
        <v>/</v>
      </c>
      <c r="G918" s="31"/>
      <c r="H918" s="31"/>
      <c r="I918" s="75" t="str">
        <f t="shared" si="137"/>
        <v>.</v>
      </c>
      <c r="J918" s="31"/>
      <c r="K918" s="31"/>
      <c r="L918" s="31"/>
      <c r="M918" s="32"/>
      <c r="N918" s="31"/>
      <c r="O918" s="32"/>
      <c r="P918" s="18"/>
      <c r="Q918" s="31"/>
      <c r="R918" s="33"/>
      <c r="S918" s="33"/>
      <c r="T918" s="33"/>
      <c r="U918" s="72">
        <f t="shared" si="138"/>
        <v>0</v>
      </c>
      <c r="V918" s="18" t="e">
        <f>IF(X918&lt;&gt;"Liquidação Cancelada",VLOOKUP(B918,'BASE DE DADOS OPS'!$B$4:$P$9650,10,FALSE),"Liquidação Cancelada")</f>
        <v>#N/A</v>
      </c>
      <c r="W918" s="35" t="e">
        <f t="shared" si="139"/>
        <v>#N/A</v>
      </c>
      <c r="X918" s="31">
        <f>VLOOKUP(A918,'BASE DE DADOS OPS'!$A$4:$P$9650,12,FALSE)</f>
        <v>0</v>
      </c>
      <c r="Y918" s="4" t="e">
        <f>IF(X918&lt;&gt;"Liquidação Cancelada",VLOOKUP(B918,'BASE DE DADOS OPS'!$B$5:$P$9635,12,FALSE),"Liquidação Cancelada")</f>
        <v>#N/A</v>
      </c>
      <c r="Z918" s="4" t="e">
        <f>IF(X918&lt;&gt;"Liquidação Cancelada",VLOOKUP(B918,'BASE DE DADOS OPS'!$B$5:$P$9635,14,FALSE),"Liquidação Cancelada")</f>
        <v>#N/A</v>
      </c>
      <c r="AA918" s="4" t="e">
        <f>IF(X918&lt;&gt;"Liquidação Cancelada",VLOOKUP(B918,'BASE DE DADOS OPS'!$B$5:$P$9635,13,FALSE),"Liquidação Cancelada")</f>
        <v>#N/A</v>
      </c>
      <c r="AB918" s="4" t="e">
        <f t="shared" si="140"/>
        <v>#N/A</v>
      </c>
      <c r="AC918" s="3" t="e">
        <f t="shared" si="141"/>
        <v>#N/A</v>
      </c>
      <c r="AD918" s="62"/>
    </row>
    <row r="919" spans="1:30" ht="24.95" customHeight="1" x14ac:dyDescent="0.2">
      <c r="A919" s="55" t="str">
        <f t="shared" si="133"/>
        <v>||||||0</v>
      </c>
      <c r="B919" s="55" t="str">
        <f t="shared" si="134"/>
        <v>||||0</v>
      </c>
      <c r="C919" s="61" t="str">
        <f t="shared" si="135"/>
        <v>|0</v>
      </c>
      <c r="D919" s="31"/>
      <c r="E919" s="31"/>
      <c r="F919" s="75" t="str">
        <f t="shared" si="136"/>
        <v>/</v>
      </c>
      <c r="G919" s="31"/>
      <c r="H919" s="31"/>
      <c r="I919" s="75" t="str">
        <f t="shared" si="137"/>
        <v>.</v>
      </c>
      <c r="J919" s="31"/>
      <c r="K919" s="31"/>
      <c r="L919" s="31"/>
      <c r="M919" s="32"/>
      <c r="N919" s="31"/>
      <c r="O919" s="32"/>
      <c r="P919" s="18"/>
      <c r="Q919" s="31"/>
      <c r="R919" s="33"/>
      <c r="S919" s="33"/>
      <c r="T919" s="33"/>
      <c r="U919" s="72">
        <f t="shared" si="138"/>
        <v>0</v>
      </c>
      <c r="V919" s="18" t="e">
        <f>IF(X919&lt;&gt;"Liquidação Cancelada",VLOOKUP(B919,'BASE DE DADOS OPS'!$B$4:$P$9650,10,FALSE),"Liquidação Cancelada")</f>
        <v>#N/A</v>
      </c>
      <c r="W919" s="35" t="e">
        <f t="shared" si="139"/>
        <v>#N/A</v>
      </c>
      <c r="X919" s="31">
        <f>VLOOKUP(A919,'BASE DE DADOS OPS'!$A$4:$P$9650,12,FALSE)</f>
        <v>0</v>
      </c>
      <c r="Y919" s="4" t="e">
        <f>IF(X919&lt;&gt;"Liquidação Cancelada",VLOOKUP(B919,'BASE DE DADOS OPS'!$B$5:$P$9635,12,FALSE),"Liquidação Cancelada")</f>
        <v>#N/A</v>
      </c>
      <c r="Z919" s="4" t="e">
        <f>IF(X919&lt;&gt;"Liquidação Cancelada",VLOOKUP(B919,'BASE DE DADOS OPS'!$B$5:$P$9635,14,FALSE),"Liquidação Cancelada")</f>
        <v>#N/A</v>
      </c>
      <c r="AA919" s="4" t="e">
        <f>IF(X919&lt;&gt;"Liquidação Cancelada",VLOOKUP(B919,'BASE DE DADOS OPS'!$B$5:$P$9635,13,FALSE),"Liquidação Cancelada")</f>
        <v>#N/A</v>
      </c>
      <c r="AB919" s="4" t="e">
        <f t="shared" si="140"/>
        <v>#N/A</v>
      </c>
      <c r="AC919" s="3" t="e">
        <f t="shared" si="141"/>
        <v>#N/A</v>
      </c>
      <c r="AD919" s="62"/>
    </row>
    <row r="920" spans="1:30" ht="24.95" customHeight="1" x14ac:dyDescent="0.2">
      <c r="A920" s="55" t="str">
        <f t="shared" si="133"/>
        <v>||||||0</v>
      </c>
      <c r="B920" s="55" t="str">
        <f t="shared" si="134"/>
        <v>||||0</v>
      </c>
      <c r="C920" s="61" t="str">
        <f t="shared" si="135"/>
        <v>|0</v>
      </c>
      <c r="D920" s="31"/>
      <c r="E920" s="31"/>
      <c r="F920" s="75" t="str">
        <f t="shared" si="136"/>
        <v>/</v>
      </c>
      <c r="G920" s="31"/>
      <c r="H920" s="31"/>
      <c r="I920" s="75" t="str">
        <f t="shared" si="137"/>
        <v>.</v>
      </c>
      <c r="J920" s="31"/>
      <c r="K920" s="31"/>
      <c r="L920" s="31"/>
      <c r="M920" s="32"/>
      <c r="N920" s="31"/>
      <c r="O920" s="32"/>
      <c r="P920" s="18"/>
      <c r="Q920" s="31"/>
      <c r="R920" s="33"/>
      <c r="S920" s="33"/>
      <c r="T920" s="33"/>
      <c r="U920" s="72">
        <f t="shared" si="138"/>
        <v>0</v>
      </c>
      <c r="V920" s="18" t="e">
        <f>IF(X920&lt;&gt;"Liquidação Cancelada",VLOOKUP(B920,'BASE DE DADOS OPS'!$B$4:$P$9650,10,FALSE),"Liquidação Cancelada")</f>
        <v>#N/A</v>
      </c>
      <c r="W920" s="35" t="e">
        <f t="shared" si="139"/>
        <v>#N/A</v>
      </c>
      <c r="X920" s="31">
        <f>VLOOKUP(A920,'BASE DE DADOS OPS'!$A$4:$P$9650,12,FALSE)</f>
        <v>0</v>
      </c>
      <c r="Y920" s="4" t="e">
        <f>IF(X920&lt;&gt;"Liquidação Cancelada",VLOOKUP(B920,'BASE DE DADOS OPS'!$B$5:$P$9635,12,FALSE),"Liquidação Cancelada")</f>
        <v>#N/A</v>
      </c>
      <c r="Z920" s="4" t="e">
        <f>IF(X920&lt;&gt;"Liquidação Cancelada",VLOOKUP(B920,'BASE DE DADOS OPS'!$B$5:$P$9635,14,FALSE),"Liquidação Cancelada")</f>
        <v>#N/A</v>
      </c>
      <c r="AA920" s="4" t="e">
        <f>IF(X920&lt;&gt;"Liquidação Cancelada",VLOOKUP(B920,'BASE DE DADOS OPS'!$B$5:$P$9635,13,FALSE),"Liquidação Cancelada")</f>
        <v>#N/A</v>
      </c>
      <c r="AB920" s="4" t="e">
        <f t="shared" si="140"/>
        <v>#N/A</v>
      </c>
      <c r="AC920" s="3" t="e">
        <f t="shared" si="141"/>
        <v>#N/A</v>
      </c>
      <c r="AD920" s="62"/>
    </row>
    <row r="921" spans="1:30" ht="24.95" customHeight="1" x14ac:dyDescent="0.2">
      <c r="A921" s="55" t="str">
        <f t="shared" si="133"/>
        <v>||||||0</v>
      </c>
      <c r="B921" s="55" t="str">
        <f t="shared" si="134"/>
        <v>||||0</v>
      </c>
      <c r="C921" s="61" t="str">
        <f t="shared" si="135"/>
        <v>|0</v>
      </c>
      <c r="D921" s="31"/>
      <c r="E921" s="31"/>
      <c r="F921" s="75" t="str">
        <f t="shared" si="136"/>
        <v>/</v>
      </c>
      <c r="G921" s="31"/>
      <c r="H921" s="31"/>
      <c r="I921" s="75" t="str">
        <f t="shared" si="137"/>
        <v>.</v>
      </c>
      <c r="J921" s="31"/>
      <c r="K921" s="31"/>
      <c r="L921" s="31"/>
      <c r="M921" s="32"/>
      <c r="N921" s="31"/>
      <c r="O921" s="32"/>
      <c r="P921" s="18"/>
      <c r="Q921" s="31"/>
      <c r="R921" s="33"/>
      <c r="S921" s="33"/>
      <c r="T921" s="33"/>
      <c r="U921" s="72">
        <f t="shared" si="138"/>
        <v>0</v>
      </c>
      <c r="V921" s="18" t="e">
        <f>IF(X921&lt;&gt;"Liquidação Cancelada",VLOOKUP(B921,'BASE DE DADOS OPS'!$B$4:$P$9650,10,FALSE),"Liquidação Cancelada")</f>
        <v>#N/A</v>
      </c>
      <c r="W921" s="35" t="e">
        <f t="shared" si="139"/>
        <v>#N/A</v>
      </c>
      <c r="X921" s="31">
        <f>VLOOKUP(A921,'BASE DE DADOS OPS'!$A$4:$P$9650,12,FALSE)</f>
        <v>0</v>
      </c>
      <c r="Y921" s="4" t="e">
        <f>IF(X921&lt;&gt;"Liquidação Cancelada",VLOOKUP(B921,'BASE DE DADOS OPS'!$B$5:$P$9635,12,FALSE),"Liquidação Cancelada")</f>
        <v>#N/A</v>
      </c>
      <c r="Z921" s="4" t="e">
        <f>IF(X921&lt;&gt;"Liquidação Cancelada",VLOOKUP(B921,'BASE DE DADOS OPS'!$B$5:$P$9635,14,FALSE),"Liquidação Cancelada")</f>
        <v>#N/A</v>
      </c>
      <c r="AA921" s="4" t="e">
        <f>IF(X921&lt;&gt;"Liquidação Cancelada",VLOOKUP(B921,'BASE DE DADOS OPS'!$B$5:$P$9635,13,FALSE),"Liquidação Cancelada")</f>
        <v>#N/A</v>
      </c>
      <c r="AB921" s="4" t="e">
        <f t="shared" si="140"/>
        <v>#N/A</v>
      </c>
      <c r="AC921" s="3" t="e">
        <f t="shared" si="141"/>
        <v>#N/A</v>
      </c>
      <c r="AD921" s="62"/>
    </row>
    <row r="922" spans="1:30" ht="24.95" customHeight="1" x14ac:dyDescent="0.2">
      <c r="A922" s="55" t="str">
        <f t="shared" si="133"/>
        <v>||||||0</v>
      </c>
      <c r="B922" s="55" t="str">
        <f t="shared" si="134"/>
        <v>||||0</v>
      </c>
      <c r="C922" s="61" t="str">
        <f t="shared" si="135"/>
        <v>|0</v>
      </c>
      <c r="D922" s="31"/>
      <c r="E922" s="31"/>
      <c r="F922" s="75" t="str">
        <f t="shared" si="136"/>
        <v>/</v>
      </c>
      <c r="G922" s="31"/>
      <c r="H922" s="31"/>
      <c r="I922" s="75" t="str">
        <f t="shared" si="137"/>
        <v>.</v>
      </c>
      <c r="J922" s="31"/>
      <c r="K922" s="31"/>
      <c r="L922" s="31"/>
      <c r="M922" s="32"/>
      <c r="N922" s="31"/>
      <c r="O922" s="32"/>
      <c r="P922" s="18"/>
      <c r="Q922" s="31"/>
      <c r="R922" s="33"/>
      <c r="S922" s="33"/>
      <c r="T922" s="33"/>
      <c r="U922" s="72">
        <f t="shared" si="138"/>
        <v>0</v>
      </c>
      <c r="V922" s="18" t="e">
        <f>IF(X922&lt;&gt;"Liquidação Cancelada",VLOOKUP(B922,'BASE DE DADOS OPS'!$B$4:$P$9650,10,FALSE),"Liquidação Cancelada")</f>
        <v>#N/A</v>
      </c>
      <c r="W922" s="35" t="e">
        <f t="shared" si="139"/>
        <v>#N/A</v>
      </c>
      <c r="X922" s="31">
        <f>VLOOKUP(A922,'BASE DE DADOS OPS'!$A$4:$P$9650,12,FALSE)</f>
        <v>0</v>
      </c>
      <c r="Y922" s="4" t="e">
        <f>IF(X922&lt;&gt;"Liquidação Cancelada",VLOOKUP(B922,'BASE DE DADOS OPS'!$B$5:$P$9635,12,FALSE),"Liquidação Cancelada")</f>
        <v>#N/A</v>
      </c>
      <c r="Z922" s="4" t="e">
        <f>IF(X922&lt;&gt;"Liquidação Cancelada",VLOOKUP(B922,'BASE DE DADOS OPS'!$B$5:$P$9635,14,FALSE),"Liquidação Cancelada")</f>
        <v>#N/A</v>
      </c>
      <c r="AA922" s="4" t="e">
        <f>IF(X922&lt;&gt;"Liquidação Cancelada",VLOOKUP(B922,'BASE DE DADOS OPS'!$B$5:$P$9635,13,FALSE),"Liquidação Cancelada")</f>
        <v>#N/A</v>
      </c>
      <c r="AB922" s="4" t="e">
        <f t="shared" si="140"/>
        <v>#N/A</v>
      </c>
      <c r="AC922" s="3" t="e">
        <f t="shared" si="141"/>
        <v>#N/A</v>
      </c>
      <c r="AD922" s="62"/>
    </row>
    <row r="923" spans="1:30" ht="24.95" customHeight="1" x14ac:dyDescent="0.2">
      <c r="A923" s="55" t="str">
        <f t="shared" si="133"/>
        <v>||||||0</v>
      </c>
      <c r="B923" s="55" t="str">
        <f t="shared" si="134"/>
        <v>||||0</v>
      </c>
      <c r="C923" s="61" t="str">
        <f t="shared" si="135"/>
        <v>|0</v>
      </c>
      <c r="D923" s="31"/>
      <c r="E923" s="31"/>
      <c r="F923" s="75" t="str">
        <f t="shared" si="136"/>
        <v>/</v>
      </c>
      <c r="G923" s="31"/>
      <c r="H923" s="31"/>
      <c r="I923" s="75" t="str">
        <f t="shared" si="137"/>
        <v>.</v>
      </c>
      <c r="J923" s="31"/>
      <c r="K923" s="31"/>
      <c r="L923" s="31"/>
      <c r="M923" s="32"/>
      <c r="N923" s="31"/>
      <c r="O923" s="32"/>
      <c r="P923" s="18"/>
      <c r="Q923" s="31"/>
      <c r="R923" s="33"/>
      <c r="S923" s="33"/>
      <c r="T923" s="33"/>
      <c r="U923" s="72">
        <f t="shared" si="138"/>
        <v>0</v>
      </c>
      <c r="V923" s="18" t="e">
        <f>IF(X923&lt;&gt;"Liquidação Cancelada",VLOOKUP(B923,'BASE DE DADOS OPS'!$B$4:$P$9650,10,FALSE),"Liquidação Cancelada")</f>
        <v>#N/A</v>
      </c>
      <c r="W923" s="35" t="e">
        <f t="shared" si="139"/>
        <v>#N/A</v>
      </c>
      <c r="X923" s="31">
        <f>VLOOKUP(A923,'BASE DE DADOS OPS'!$A$4:$P$9650,12,FALSE)</f>
        <v>0</v>
      </c>
      <c r="Y923" s="4" t="e">
        <f>IF(X923&lt;&gt;"Liquidação Cancelada",VLOOKUP(B923,'BASE DE DADOS OPS'!$B$5:$P$9635,12,FALSE),"Liquidação Cancelada")</f>
        <v>#N/A</v>
      </c>
      <c r="Z923" s="4" t="e">
        <f>IF(X923&lt;&gt;"Liquidação Cancelada",VLOOKUP(B923,'BASE DE DADOS OPS'!$B$5:$P$9635,14,FALSE),"Liquidação Cancelada")</f>
        <v>#N/A</v>
      </c>
      <c r="AA923" s="4" t="e">
        <f>IF(X923&lt;&gt;"Liquidação Cancelada",VLOOKUP(B923,'BASE DE DADOS OPS'!$B$5:$P$9635,13,FALSE),"Liquidação Cancelada")</f>
        <v>#N/A</v>
      </c>
      <c r="AB923" s="4" t="e">
        <f t="shared" si="140"/>
        <v>#N/A</v>
      </c>
      <c r="AC923" s="3" t="e">
        <f t="shared" si="141"/>
        <v>#N/A</v>
      </c>
      <c r="AD923" s="62"/>
    </row>
    <row r="924" spans="1:30" ht="24.95" customHeight="1" x14ac:dyDescent="0.2">
      <c r="A924" s="55" t="str">
        <f t="shared" si="133"/>
        <v>||||||0</v>
      </c>
      <c r="B924" s="55" t="str">
        <f t="shared" si="134"/>
        <v>||||0</v>
      </c>
      <c r="C924" s="61" t="str">
        <f t="shared" si="135"/>
        <v>|0</v>
      </c>
      <c r="D924" s="31"/>
      <c r="E924" s="31"/>
      <c r="F924" s="75" t="str">
        <f t="shared" si="136"/>
        <v>/</v>
      </c>
      <c r="G924" s="31"/>
      <c r="H924" s="31"/>
      <c r="I924" s="75" t="str">
        <f t="shared" si="137"/>
        <v>.</v>
      </c>
      <c r="J924" s="31"/>
      <c r="K924" s="31"/>
      <c r="L924" s="31"/>
      <c r="M924" s="32"/>
      <c r="N924" s="31"/>
      <c r="O924" s="32"/>
      <c r="P924" s="18"/>
      <c r="Q924" s="31"/>
      <c r="R924" s="33"/>
      <c r="S924" s="33"/>
      <c r="T924" s="33"/>
      <c r="U924" s="72">
        <f t="shared" si="138"/>
        <v>0</v>
      </c>
      <c r="V924" s="18" t="e">
        <f>IF(X924&lt;&gt;"Liquidação Cancelada",VLOOKUP(B924,'BASE DE DADOS OPS'!$B$4:$P$9650,10,FALSE),"Liquidação Cancelada")</f>
        <v>#N/A</v>
      </c>
      <c r="W924" s="35" t="e">
        <f t="shared" si="139"/>
        <v>#N/A</v>
      </c>
      <c r="X924" s="31">
        <f>VLOOKUP(A924,'BASE DE DADOS OPS'!$A$4:$P$9650,12,FALSE)</f>
        <v>0</v>
      </c>
      <c r="Y924" s="4" t="e">
        <f>IF(X924&lt;&gt;"Liquidação Cancelada",VLOOKUP(B924,'BASE DE DADOS OPS'!$B$5:$P$9635,12,FALSE),"Liquidação Cancelada")</f>
        <v>#N/A</v>
      </c>
      <c r="Z924" s="4" t="e">
        <f>IF(X924&lt;&gt;"Liquidação Cancelada",VLOOKUP(B924,'BASE DE DADOS OPS'!$B$5:$P$9635,14,FALSE),"Liquidação Cancelada")</f>
        <v>#N/A</v>
      </c>
      <c r="AA924" s="4" t="e">
        <f>IF(X924&lt;&gt;"Liquidação Cancelada",VLOOKUP(B924,'BASE DE DADOS OPS'!$B$5:$P$9635,13,FALSE),"Liquidação Cancelada")</f>
        <v>#N/A</v>
      </c>
      <c r="AB924" s="4" t="e">
        <f t="shared" si="140"/>
        <v>#N/A</v>
      </c>
      <c r="AC924" s="3" t="e">
        <f t="shared" si="141"/>
        <v>#N/A</v>
      </c>
      <c r="AD924" s="62"/>
    </row>
    <row r="925" spans="1:30" ht="24.95" customHeight="1" x14ac:dyDescent="0.2">
      <c r="A925" s="55" t="str">
        <f t="shared" si="133"/>
        <v>||||||0</v>
      </c>
      <c r="B925" s="55" t="str">
        <f t="shared" si="134"/>
        <v>||||0</v>
      </c>
      <c r="C925" s="61" t="str">
        <f t="shared" si="135"/>
        <v>|0</v>
      </c>
      <c r="D925" s="31"/>
      <c r="E925" s="31"/>
      <c r="F925" s="75" t="str">
        <f t="shared" si="136"/>
        <v>/</v>
      </c>
      <c r="G925" s="31"/>
      <c r="H925" s="31"/>
      <c r="I925" s="75" t="str">
        <f t="shared" si="137"/>
        <v>.</v>
      </c>
      <c r="J925" s="31"/>
      <c r="K925" s="31"/>
      <c r="L925" s="31"/>
      <c r="M925" s="32"/>
      <c r="N925" s="31"/>
      <c r="O925" s="32"/>
      <c r="P925" s="18"/>
      <c r="Q925" s="31"/>
      <c r="R925" s="33"/>
      <c r="S925" s="33"/>
      <c r="T925" s="33"/>
      <c r="U925" s="72">
        <f t="shared" si="138"/>
        <v>0</v>
      </c>
      <c r="V925" s="18" t="e">
        <f>IF(X925&lt;&gt;"Liquidação Cancelada",VLOOKUP(B925,'BASE DE DADOS OPS'!$B$4:$P$9650,10,FALSE),"Liquidação Cancelada")</f>
        <v>#N/A</v>
      </c>
      <c r="W925" s="35" t="e">
        <f t="shared" si="139"/>
        <v>#N/A</v>
      </c>
      <c r="X925" s="31">
        <f>VLOOKUP(A925,'BASE DE DADOS OPS'!$A$4:$P$9650,12,FALSE)</f>
        <v>0</v>
      </c>
      <c r="Y925" s="4" t="e">
        <f>IF(X925&lt;&gt;"Liquidação Cancelada",VLOOKUP(B925,'BASE DE DADOS OPS'!$B$5:$P$9635,12,FALSE),"Liquidação Cancelada")</f>
        <v>#N/A</v>
      </c>
      <c r="Z925" s="4" t="e">
        <f>IF(X925&lt;&gt;"Liquidação Cancelada",VLOOKUP(B925,'BASE DE DADOS OPS'!$B$5:$P$9635,14,FALSE),"Liquidação Cancelada")</f>
        <v>#N/A</v>
      </c>
      <c r="AA925" s="4" t="e">
        <f>IF(X925&lt;&gt;"Liquidação Cancelada",VLOOKUP(B925,'BASE DE DADOS OPS'!$B$5:$P$9635,13,FALSE),"Liquidação Cancelada")</f>
        <v>#N/A</v>
      </c>
      <c r="AB925" s="4" t="e">
        <f t="shared" si="140"/>
        <v>#N/A</v>
      </c>
      <c r="AC925" s="3" t="e">
        <f t="shared" si="141"/>
        <v>#N/A</v>
      </c>
      <c r="AD925" s="62"/>
    </row>
    <row r="926" spans="1:30" ht="24.95" customHeight="1" x14ac:dyDescent="0.2">
      <c r="A926" s="55" t="str">
        <f t="shared" si="133"/>
        <v>||||||0</v>
      </c>
      <c r="B926" s="55" t="str">
        <f t="shared" si="134"/>
        <v>||||0</v>
      </c>
      <c r="C926" s="61" t="str">
        <f t="shared" si="135"/>
        <v>|0</v>
      </c>
      <c r="D926" s="31"/>
      <c r="E926" s="31"/>
      <c r="F926" s="75" t="str">
        <f t="shared" si="136"/>
        <v>/</v>
      </c>
      <c r="G926" s="31"/>
      <c r="H926" s="31"/>
      <c r="I926" s="75" t="str">
        <f t="shared" si="137"/>
        <v>.</v>
      </c>
      <c r="J926" s="31"/>
      <c r="K926" s="31"/>
      <c r="L926" s="31"/>
      <c r="M926" s="32"/>
      <c r="N926" s="31"/>
      <c r="O926" s="32"/>
      <c r="P926" s="18"/>
      <c r="Q926" s="31"/>
      <c r="R926" s="33"/>
      <c r="S926" s="33"/>
      <c r="T926" s="33"/>
      <c r="U926" s="72">
        <f t="shared" si="138"/>
        <v>0</v>
      </c>
      <c r="V926" s="18" t="e">
        <f>IF(X926&lt;&gt;"Liquidação Cancelada",VLOOKUP(B926,'BASE DE DADOS OPS'!$B$4:$P$9650,10,FALSE),"Liquidação Cancelada")</f>
        <v>#N/A</v>
      </c>
      <c r="W926" s="35" t="e">
        <f t="shared" si="139"/>
        <v>#N/A</v>
      </c>
      <c r="X926" s="31">
        <f>VLOOKUP(A926,'BASE DE DADOS OPS'!$A$4:$P$9650,12,FALSE)</f>
        <v>0</v>
      </c>
      <c r="Y926" s="4" t="e">
        <f>IF(X926&lt;&gt;"Liquidação Cancelada",VLOOKUP(B926,'BASE DE DADOS OPS'!$B$5:$P$9635,12,FALSE),"Liquidação Cancelada")</f>
        <v>#N/A</v>
      </c>
      <c r="Z926" s="4" t="e">
        <f>IF(X926&lt;&gt;"Liquidação Cancelada",VLOOKUP(B926,'BASE DE DADOS OPS'!$B$5:$P$9635,14,FALSE),"Liquidação Cancelada")</f>
        <v>#N/A</v>
      </c>
      <c r="AA926" s="4" t="e">
        <f>IF(X926&lt;&gt;"Liquidação Cancelada",VLOOKUP(B926,'BASE DE DADOS OPS'!$B$5:$P$9635,13,FALSE),"Liquidação Cancelada")</f>
        <v>#N/A</v>
      </c>
      <c r="AB926" s="4" t="e">
        <f t="shared" si="140"/>
        <v>#N/A</v>
      </c>
      <c r="AC926" s="3" t="e">
        <f t="shared" si="141"/>
        <v>#N/A</v>
      </c>
      <c r="AD926" s="62"/>
    </row>
    <row r="927" spans="1:30" ht="24.95" customHeight="1" x14ac:dyDescent="0.2">
      <c r="A927" s="55" t="str">
        <f t="shared" si="133"/>
        <v>||||||0</v>
      </c>
      <c r="B927" s="55" t="str">
        <f t="shared" si="134"/>
        <v>||||0</v>
      </c>
      <c r="C927" s="61" t="str">
        <f t="shared" si="135"/>
        <v>|0</v>
      </c>
      <c r="D927" s="31"/>
      <c r="E927" s="31"/>
      <c r="F927" s="75" t="str">
        <f t="shared" si="136"/>
        <v>/</v>
      </c>
      <c r="G927" s="31"/>
      <c r="H927" s="31"/>
      <c r="I927" s="75" t="str">
        <f t="shared" si="137"/>
        <v>.</v>
      </c>
      <c r="J927" s="31"/>
      <c r="K927" s="31"/>
      <c r="L927" s="31"/>
      <c r="M927" s="32"/>
      <c r="N927" s="31"/>
      <c r="O927" s="32"/>
      <c r="P927" s="18"/>
      <c r="Q927" s="31"/>
      <c r="R927" s="33"/>
      <c r="S927" s="33"/>
      <c r="T927" s="33"/>
      <c r="U927" s="72">
        <f t="shared" si="138"/>
        <v>0</v>
      </c>
      <c r="V927" s="18" t="e">
        <f>IF(X927&lt;&gt;"Liquidação Cancelada",VLOOKUP(B927,'BASE DE DADOS OPS'!$B$4:$P$9650,10,FALSE),"Liquidação Cancelada")</f>
        <v>#N/A</v>
      </c>
      <c r="W927" s="35" t="e">
        <f t="shared" si="139"/>
        <v>#N/A</v>
      </c>
      <c r="X927" s="31">
        <f>VLOOKUP(A927,'BASE DE DADOS OPS'!$A$4:$P$9650,12,FALSE)</f>
        <v>0</v>
      </c>
      <c r="Y927" s="4" t="e">
        <f>IF(X927&lt;&gt;"Liquidação Cancelada",VLOOKUP(B927,'BASE DE DADOS OPS'!$B$5:$P$9635,12,FALSE),"Liquidação Cancelada")</f>
        <v>#N/A</v>
      </c>
      <c r="Z927" s="4" t="e">
        <f>IF(X927&lt;&gt;"Liquidação Cancelada",VLOOKUP(B927,'BASE DE DADOS OPS'!$B$5:$P$9635,14,FALSE),"Liquidação Cancelada")</f>
        <v>#N/A</v>
      </c>
      <c r="AA927" s="4" t="e">
        <f>IF(X927&lt;&gt;"Liquidação Cancelada",VLOOKUP(B927,'BASE DE DADOS OPS'!$B$5:$P$9635,13,FALSE),"Liquidação Cancelada")</f>
        <v>#N/A</v>
      </c>
      <c r="AB927" s="4" t="e">
        <f t="shared" si="140"/>
        <v>#N/A</v>
      </c>
      <c r="AC927" s="3" t="e">
        <f t="shared" si="141"/>
        <v>#N/A</v>
      </c>
      <c r="AD927" s="62"/>
    </row>
    <row r="928" spans="1:30" ht="24.95" customHeight="1" x14ac:dyDescent="0.2">
      <c r="A928" s="55" t="str">
        <f t="shared" si="133"/>
        <v>||||||0</v>
      </c>
      <c r="B928" s="55" t="str">
        <f t="shared" si="134"/>
        <v>||||0</v>
      </c>
      <c r="C928" s="61" t="str">
        <f t="shared" si="135"/>
        <v>|0</v>
      </c>
      <c r="D928" s="31"/>
      <c r="E928" s="31"/>
      <c r="F928" s="75" t="str">
        <f t="shared" si="136"/>
        <v>/</v>
      </c>
      <c r="G928" s="31"/>
      <c r="H928" s="31"/>
      <c r="I928" s="75" t="str">
        <f t="shared" si="137"/>
        <v>.</v>
      </c>
      <c r="J928" s="31"/>
      <c r="K928" s="31"/>
      <c r="L928" s="31"/>
      <c r="M928" s="32"/>
      <c r="N928" s="31"/>
      <c r="O928" s="32"/>
      <c r="P928" s="18"/>
      <c r="Q928" s="31"/>
      <c r="R928" s="33"/>
      <c r="S928" s="33"/>
      <c r="T928" s="33"/>
      <c r="U928" s="72">
        <f t="shared" si="138"/>
        <v>0</v>
      </c>
      <c r="V928" s="18" t="e">
        <f>IF(X928&lt;&gt;"Liquidação Cancelada",VLOOKUP(B928,'BASE DE DADOS OPS'!$B$4:$P$9650,10,FALSE),"Liquidação Cancelada")</f>
        <v>#N/A</v>
      </c>
      <c r="W928" s="35" t="e">
        <f t="shared" si="139"/>
        <v>#N/A</v>
      </c>
      <c r="X928" s="31">
        <f>VLOOKUP(A928,'BASE DE DADOS OPS'!$A$4:$P$9650,12,FALSE)</f>
        <v>0</v>
      </c>
      <c r="Y928" s="4" t="e">
        <f>IF(X928&lt;&gt;"Liquidação Cancelada",VLOOKUP(B928,'BASE DE DADOS OPS'!$B$5:$P$9635,12,FALSE),"Liquidação Cancelada")</f>
        <v>#N/A</v>
      </c>
      <c r="Z928" s="4" t="e">
        <f>IF(X928&lt;&gt;"Liquidação Cancelada",VLOOKUP(B928,'BASE DE DADOS OPS'!$B$5:$P$9635,14,FALSE),"Liquidação Cancelada")</f>
        <v>#N/A</v>
      </c>
      <c r="AA928" s="4" t="e">
        <f>IF(X928&lt;&gt;"Liquidação Cancelada",VLOOKUP(B928,'BASE DE DADOS OPS'!$B$5:$P$9635,13,FALSE),"Liquidação Cancelada")</f>
        <v>#N/A</v>
      </c>
      <c r="AB928" s="4" t="e">
        <f t="shared" si="140"/>
        <v>#N/A</v>
      </c>
      <c r="AC928" s="3" t="e">
        <f t="shared" si="141"/>
        <v>#N/A</v>
      </c>
      <c r="AD928" s="62"/>
    </row>
    <row r="929" spans="1:30" ht="24.95" customHeight="1" x14ac:dyDescent="0.2">
      <c r="A929" s="55" t="str">
        <f t="shared" si="133"/>
        <v>||||||0</v>
      </c>
      <c r="B929" s="55" t="str">
        <f t="shared" si="134"/>
        <v>||||0</v>
      </c>
      <c r="C929" s="61" t="str">
        <f t="shared" si="135"/>
        <v>|0</v>
      </c>
      <c r="D929" s="31"/>
      <c r="E929" s="31"/>
      <c r="F929" s="75" t="str">
        <f t="shared" si="136"/>
        <v>/</v>
      </c>
      <c r="G929" s="31"/>
      <c r="H929" s="31"/>
      <c r="I929" s="75" t="str">
        <f t="shared" si="137"/>
        <v>.</v>
      </c>
      <c r="J929" s="31"/>
      <c r="K929" s="31"/>
      <c r="L929" s="31"/>
      <c r="M929" s="32"/>
      <c r="N929" s="31"/>
      <c r="O929" s="32"/>
      <c r="P929" s="18"/>
      <c r="Q929" s="31"/>
      <c r="R929" s="33"/>
      <c r="S929" s="33"/>
      <c r="T929" s="33"/>
      <c r="U929" s="72">
        <f t="shared" si="138"/>
        <v>0</v>
      </c>
      <c r="V929" s="18" t="e">
        <f>IF(X929&lt;&gt;"Liquidação Cancelada",VLOOKUP(B929,'BASE DE DADOS OPS'!$B$4:$P$9650,10,FALSE),"Liquidação Cancelada")</f>
        <v>#N/A</v>
      </c>
      <c r="W929" s="35" t="e">
        <f t="shared" si="139"/>
        <v>#N/A</v>
      </c>
      <c r="X929" s="31">
        <f>VLOOKUP(A929,'BASE DE DADOS OPS'!$A$4:$P$9650,12,FALSE)</f>
        <v>0</v>
      </c>
      <c r="Y929" s="4" t="e">
        <f>IF(X929&lt;&gt;"Liquidação Cancelada",VLOOKUP(B929,'BASE DE DADOS OPS'!$B$5:$P$9635,12,FALSE),"Liquidação Cancelada")</f>
        <v>#N/A</v>
      </c>
      <c r="Z929" s="4" t="e">
        <f>IF(X929&lt;&gt;"Liquidação Cancelada",VLOOKUP(B929,'BASE DE DADOS OPS'!$B$5:$P$9635,14,FALSE),"Liquidação Cancelada")</f>
        <v>#N/A</v>
      </c>
      <c r="AA929" s="4" t="e">
        <f>IF(X929&lt;&gt;"Liquidação Cancelada",VLOOKUP(B929,'BASE DE DADOS OPS'!$B$5:$P$9635,13,FALSE),"Liquidação Cancelada")</f>
        <v>#N/A</v>
      </c>
      <c r="AB929" s="4" t="e">
        <f t="shared" si="140"/>
        <v>#N/A</v>
      </c>
      <c r="AC929" s="3" t="e">
        <f t="shared" si="141"/>
        <v>#N/A</v>
      </c>
      <c r="AD929" s="62"/>
    </row>
    <row r="930" spans="1:30" ht="24.95" customHeight="1" x14ac:dyDescent="0.2">
      <c r="A930" s="55" t="str">
        <f t="shared" si="133"/>
        <v>||||||0</v>
      </c>
      <c r="B930" s="55" t="str">
        <f t="shared" si="134"/>
        <v>||||0</v>
      </c>
      <c r="C930" s="61" t="str">
        <f t="shared" si="135"/>
        <v>|0</v>
      </c>
      <c r="D930" s="31"/>
      <c r="E930" s="31"/>
      <c r="F930" s="75" t="str">
        <f t="shared" si="136"/>
        <v>/</v>
      </c>
      <c r="G930" s="31"/>
      <c r="H930" s="31"/>
      <c r="I930" s="75" t="str">
        <f t="shared" si="137"/>
        <v>.</v>
      </c>
      <c r="J930" s="31"/>
      <c r="K930" s="31"/>
      <c r="L930" s="31"/>
      <c r="M930" s="32"/>
      <c r="N930" s="31"/>
      <c r="O930" s="32"/>
      <c r="P930" s="18"/>
      <c r="Q930" s="31"/>
      <c r="R930" s="33"/>
      <c r="S930" s="33"/>
      <c r="T930" s="33"/>
      <c r="U930" s="72">
        <f t="shared" si="138"/>
        <v>0</v>
      </c>
      <c r="V930" s="18" t="e">
        <f>IF(X930&lt;&gt;"Liquidação Cancelada",VLOOKUP(B930,'BASE DE DADOS OPS'!$B$4:$P$9650,10,FALSE),"Liquidação Cancelada")</f>
        <v>#N/A</v>
      </c>
      <c r="W930" s="35" t="e">
        <f t="shared" si="139"/>
        <v>#N/A</v>
      </c>
      <c r="X930" s="31">
        <f>VLOOKUP(A930,'BASE DE DADOS OPS'!$A$4:$P$9650,12,FALSE)</f>
        <v>0</v>
      </c>
      <c r="Y930" s="4" t="e">
        <f>IF(X930&lt;&gt;"Liquidação Cancelada",VLOOKUP(B930,'BASE DE DADOS OPS'!$B$5:$P$9635,12,FALSE),"Liquidação Cancelada")</f>
        <v>#N/A</v>
      </c>
      <c r="Z930" s="4" t="e">
        <f>IF(X930&lt;&gt;"Liquidação Cancelada",VLOOKUP(B930,'BASE DE DADOS OPS'!$B$5:$P$9635,14,FALSE),"Liquidação Cancelada")</f>
        <v>#N/A</v>
      </c>
      <c r="AA930" s="4" t="e">
        <f>IF(X930&lt;&gt;"Liquidação Cancelada",VLOOKUP(B930,'BASE DE DADOS OPS'!$B$5:$P$9635,13,FALSE),"Liquidação Cancelada")</f>
        <v>#N/A</v>
      </c>
      <c r="AB930" s="4" t="e">
        <f t="shared" si="140"/>
        <v>#N/A</v>
      </c>
      <c r="AC930" s="3" t="e">
        <f t="shared" si="141"/>
        <v>#N/A</v>
      </c>
      <c r="AD930" s="62"/>
    </row>
    <row r="931" spans="1:30" ht="24.95" customHeight="1" x14ac:dyDescent="0.2">
      <c r="A931" s="55" t="str">
        <f t="shared" si="133"/>
        <v>||||||0</v>
      </c>
      <c r="B931" s="55" t="str">
        <f t="shared" si="134"/>
        <v>||||0</v>
      </c>
      <c r="C931" s="61" t="str">
        <f t="shared" si="135"/>
        <v>|0</v>
      </c>
      <c r="D931" s="31"/>
      <c r="E931" s="31"/>
      <c r="F931" s="75" t="str">
        <f t="shared" si="136"/>
        <v>/</v>
      </c>
      <c r="G931" s="31"/>
      <c r="H931" s="31"/>
      <c r="I931" s="75" t="str">
        <f t="shared" si="137"/>
        <v>.</v>
      </c>
      <c r="J931" s="31"/>
      <c r="K931" s="31"/>
      <c r="L931" s="31"/>
      <c r="M931" s="32"/>
      <c r="N931" s="31"/>
      <c r="O931" s="32"/>
      <c r="P931" s="18"/>
      <c r="Q931" s="31"/>
      <c r="R931" s="33"/>
      <c r="S931" s="33"/>
      <c r="T931" s="33"/>
      <c r="U931" s="72">
        <f t="shared" si="138"/>
        <v>0</v>
      </c>
      <c r="V931" s="18" t="e">
        <f>IF(X931&lt;&gt;"Liquidação Cancelada",VLOOKUP(B931,'BASE DE DADOS OPS'!$B$4:$P$9650,10,FALSE),"Liquidação Cancelada")</f>
        <v>#N/A</v>
      </c>
      <c r="W931" s="35" t="e">
        <f t="shared" si="139"/>
        <v>#N/A</v>
      </c>
      <c r="X931" s="31">
        <f>VLOOKUP(A931,'BASE DE DADOS OPS'!$A$4:$P$9650,12,FALSE)</f>
        <v>0</v>
      </c>
      <c r="Y931" s="4" t="e">
        <f>IF(X931&lt;&gt;"Liquidação Cancelada",VLOOKUP(B931,'BASE DE DADOS OPS'!$B$5:$P$9635,12,FALSE),"Liquidação Cancelada")</f>
        <v>#N/A</v>
      </c>
      <c r="Z931" s="4" t="e">
        <f>IF(X931&lt;&gt;"Liquidação Cancelada",VLOOKUP(B931,'BASE DE DADOS OPS'!$B$5:$P$9635,14,FALSE),"Liquidação Cancelada")</f>
        <v>#N/A</v>
      </c>
      <c r="AA931" s="4" t="e">
        <f>IF(X931&lt;&gt;"Liquidação Cancelada",VLOOKUP(B931,'BASE DE DADOS OPS'!$B$5:$P$9635,13,FALSE),"Liquidação Cancelada")</f>
        <v>#N/A</v>
      </c>
      <c r="AB931" s="4" t="e">
        <f t="shared" si="140"/>
        <v>#N/A</v>
      </c>
      <c r="AC931" s="3" t="e">
        <f t="shared" si="141"/>
        <v>#N/A</v>
      </c>
      <c r="AD931" s="62"/>
    </row>
    <row r="932" spans="1:30" ht="24.95" customHeight="1" x14ac:dyDescent="0.2">
      <c r="A932" s="55" t="str">
        <f t="shared" si="133"/>
        <v>||||||0</v>
      </c>
      <c r="B932" s="55" t="str">
        <f t="shared" si="134"/>
        <v>||||0</v>
      </c>
      <c r="C932" s="61" t="str">
        <f t="shared" si="135"/>
        <v>|0</v>
      </c>
      <c r="D932" s="31"/>
      <c r="E932" s="31"/>
      <c r="F932" s="75" t="str">
        <f t="shared" si="136"/>
        <v>/</v>
      </c>
      <c r="G932" s="31"/>
      <c r="H932" s="31"/>
      <c r="I932" s="75" t="str">
        <f t="shared" si="137"/>
        <v>.</v>
      </c>
      <c r="J932" s="31"/>
      <c r="K932" s="31"/>
      <c r="L932" s="31"/>
      <c r="M932" s="32"/>
      <c r="N932" s="31"/>
      <c r="O932" s="32"/>
      <c r="P932" s="18"/>
      <c r="Q932" s="31"/>
      <c r="R932" s="33"/>
      <c r="S932" s="33"/>
      <c r="T932" s="33"/>
      <c r="U932" s="72">
        <f t="shared" si="138"/>
        <v>0</v>
      </c>
      <c r="V932" s="18" t="e">
        <f>IF(X932&lt;&gt;"Liquidação Cancelada",VLOOKUP(B932,'BASE DE DADOS OPS'!$B$4:$P$9650,10,FALSE),"Liquidação Cancelada")</f>
        <v>#N/A</v>
      </c>
      <c r="W932" s="35" t="e">
        <f t="shared" si="139"/>
        <v>#N/A</v>
      </c>
      <c r="X932" s="31">
        <f>VLOOKUP(A932,'BASE DE DADOS OPS'!$A$4:$P$9650,12,FALSE)</f>
        <v>0</v>
      </c>
      <c r="Y932" s="4" t="e">
        <f>IF(X932&lt;&gt;"Liquidação Cancelada",VLOOKUP(B932,'BASE DE DADOS OPS'!$B$5:$P$9635,12,FALSE),"Liquidação Cancelada")</f>
        <v>#N/A</v>
      </c>
      <c r="Z932" s="4" t="e">
        <f>IF(X932&lt;&gt;"Liquidação Cancelada",VLOOKUP(B932,'BASE DE DADOS OPS'!$B$5:$P$9635,14,FALSE),"Liquidação Cancelada")</f>
        <v>#N/A</v>
      </c>
      <c r="AA932" s="4" t="e">
        <f>IF(X932&lt;&gt;"Liquidação Cancelada",VLOOKUP(B932,'BASE DE DADOS OPS'!$B$5:$P$9635,13,FALSE),"Liquidação Cancelada")</f>
        <v>#N/A</v>
      </c>
      <c r="AB932" s="4" t="e">
        <f t="shared" si="140"/>
        <v>#N/A</v>
      </c>
      <c r="AC932" s="3" t="e">
        <f t="shared" si="141"/>
        <v>#N/A</v>
      </c>
      <c r="AD932" s="62"/>
    </row>
    <row r="933" spans="1:30" ht="24.95" customHeight="1" x14ac:dyDescent="0.2">
      <c r="A933" s="55" t="str">
        <f t="shared" si="133"/>
        <v>||||||0</v>
      </c>
      <c r="B933" s="55" t="str">
        <f t="shared" si="134"/>
        <v>||||0</v>
      </c>
      <c r="C933" s="61" t="str">
        <f t="shared" si="135"/>
        <v>|0</v>
      </c>
      <c r="D933" s="31"/>
      <c r="E933" s="31"/>
      <c r="F933" s="75" t="str">
        <f t="shared" si="136"/>
        <v>/</v>
      </c>
      <c r="G933" s="31"/>
      <c r="H933" s="31"/>
      <c r="I933" s="75" t="str">
        <f t="shared" si="137"/>
        <v>.</v>
      </c>
      <c r="J933" s="31"/>
      <c r="K933" s="31"/>
      <c r="L933" s="31"/>
      <c r="M933" s="32"/>
      <c r="N933" s="31"/>
      <c r="O933" s="32"/>
      <c r="P933" s="18"/>
      <c r="Q933" s="31"/>
      <c r="R933" s="33"/>
      <c r="S933" s="33"/>
      <c r="T933" s="33"/>
      <c r="U933" s="72">
        <f t="shared" si="138"/>
        <v>0</v>
      </c>
      <c r="V933" s="18" t="e">
        <f>IF(X933&lt;&gt;"Liquidação Cancelada",VLOOKUP(B933,'BASE DE DADOS OPS'!$B$4:$P$9650,10,FALSE),"Liquidação Cancelada")</f>
        <v>#N/A</v>
      </c>
      <c r="W933" s="35" t="e">
        <f t="shared" si="139"/>
        <v>#N/A</v>
      </c>
      <c r="X933" s="31">
        <f>VLOOKUP(A933,'BASE DE DADOS OPS'!$A$4:$P$9650,12,FALSE)</f>
        <v>0</v>
      </c>
      <c r="Y933" s="4" t="e">
        <f>IF(X933&lt;&gt;"Liquidação Cancelada",VLOOKUP(B933,'BASE DE DADOS OPS'!$B$5:$P$9635,12,FALSE),"Liquidação Cancelada")</f>
        <v>#N/A</v>
      </c>
      <c r="Z933" s="4" t="e">
        <f>IF(X933&lt;&gt;"Liquidação Cancelada",VLOOKUP(B933,'BASE DE DADOS OPS'!$B$5:$P$9635,14,FALSE),"Liquidação Cancelada")</f>
        <v>#N/A</v>
      </c>
      <c r="AA933" s="4" t="e">
        <f>IF(X933&lt;&gt;"Liquidação Cancelada",VLOOKUP(B933,'BASE DE DADOS OPS'!$B$5:$P$9635,13,FALSE),"Liquidação Cancelada")</f>
        <v>#N/A</v>
      </c>
      <c r="AB933" s="4" t="e">
        <f t="shared" si="140"/>
        <v>#N/A</v>
      </c>
      <c r="AC933" s="3" t="e">
        <f t="shared" si="141"/>
        <v>#N/A</v>
      </c>
      <c r="AD933" s="62"/>
    </row>
    <row r="934" spans="1:30" ht="24.95" customHeight="1" x14ac:dyDescent="0.2">
      <c r="A934" s="55" t="str">
        <f t="shared" si="133"/>
        <v>||||||0</v>
      </c>
      <c r="B934" s="55" t="str">
        <f t="shared" si="134"/>
        <v>||||0</v>
      </c>
      <c r="C934" s="61" t="str">
        <f t="shared" si="135"/>
        <v>|0</v>
      </c>
      <c r="D934" s="31"/>
      <c r="E934" s="31"/>
      <c r="F934" s="75" t="str">
        <f t="shared" si="136"/>
        <v>/</v>
      </c>
      <c r="G934" s="31"/>
      <c r="H934" s="31"/>
      <c r="I934" s="75" t="str">
        <f t="shared" si="137"/>
        <v>.</v>
      </c>
      <c r="J934" s="31"/>
      <c r="K934" s="31"/>
      <c r="L934" s="31"/>
      <c r="M934" s="32"/>
      <c r="N934" s="31"/>
      <c r="O934" s="32"/>
      <c r="P934" s="18"/>
      <c r="Q934" s="31"/>
      <c r="R934" s="33"/>
      <c r="S934" s="33"/>
      <c r="T934" s="33"/>
      <c r="U934" s="72">
        <f t="shared" si="138"/>
        <v>0</v>
      </c>
      <c r="V934" s="18" t="e">
        <f>IF(X934&lt;&gt;"Liquidação Cancelada",VLOOKUP(B934,'BASE DE DADOS OPS'!$B$4:$P$9650,10,FALSE),"Liquidação Cancelada")</f>
        <v>#N/A</v>
      </c>
      <c r="W934" s="35" t="e">
        <f t="shared" si="139"/>
        <v>#N/A</v>
      </c>
      <c r="X934" s="31">
        <f>VLOOKUP(A934,'BASE DE DADOS OPS'!$A$4:$P$9650,12,FALSE)</f>
        <v>0</v>
      </c>
      <c r="Y934" s="4" t="e">
        <f>IF(X934&lt;&gt;"Liquidação Cancelada",VLOOKUP(B934,'BASE DE DADOS OPS'!$B$5:$P$9635,12,FALSE),"Liquidação Cancelada")</f>
        <v>#N/A</v>
      </c>
      <c r="Z934" s="4" t="e">
        <f>IF(X934&lt;&gt;"Liquidação Cancelada",VLOOKUP(B934,'BASE DE DADOS OPS'!$B$5:$P$9635,14,FALSE),"Liquidação Cancelada")</f>
        <v>#N/A</v>
      </c>
      <c r="AA934" s="4" t="e">
        <f>IF(X934&lt;&gt;"Liquidação Cancelada",VLOOKUP(B934,'BASE DE DADOS OPS'!$B$5:$P$9635,13,FALSE),"Liquidação Cancelada")</f>
        <v>#N/A</v>
      </c>
      <c r="AB934" s="4" t="e">
        <f t="shared" si="140"/>
        <v>#N/A</v>
      </c>
      <c r="AC934" s="3" t="e">
        <f t="shared" si="141"/>
        <v>#N/A</v>
      </c>
      <c r="AD934" s="62"/>
    </row>
    <row r="935" spans="1:30" ht="24.95" customHeight="1" x14ac:dyDescent="0.2">
      <c r="A935" s="55" t="str">
        <f t="shared" si="133"/>
        <v>||||||0</v>
      </c>
      <c r="B935" s="55" t="str">
        <f t="shared" si="134"/>
        <v>||||0</v>
      </c>
      <c r="C935" s="61" t="str">
        <f t="shared" si="135"/>
        <v>|0</v>
      </c>
      <c r="D935" s="31"/>
      <c r="E935" s="31"/>
      <c r="F935" s="75" t="str">
        <f t="shared" si="136"/>
        <v>/</v>
      </c>
      <c r="G935" s="31"/>
      <c r="H935" s="31"/>
      <c r="I935" s="75" t="str">
        <f t="shared" si="137"/>
        <v>.</v>
      </c>
      <c r="J935" s="31"/>
      <c r="K935" s="31"/>
      <c r="L935" s="31"/>
      <c r="M935" s="32"/>
      <c r="N935" s="31"/>
      <c r="O935" s="32"/>
      <c r="P935" s="18"/>
      <c r="Q935" s="31"/>
      <c r="R935" s="33"/>
      <c r="S935" s="33"/>
      <c r="T935" s="33"/>
      <c r="U935" s="72">
        <f t="shared" si="138"/>
        <v>0</v>
      </c>
      <c r="V935" s="18" t="e">
        <f>IF(X935&lt;&gt;"Liquidação Cancelada",VLOOKUP(B935,'BASE DE DADOS OPS'!$B$4:$P$9650,10,FALSE),"Liquidação Cancelada")</f>
        <v>#N/A</v>
      </c>
      <c r="W935" s="35" t="e">
        <f t="shared" si="139"/>
        <v>#N/A</v>
      </c>
      <c r="X935" s="31">
        <f>VLOOKUP(A935,'BASE DE DADOS OPS'!$A$4:$P$9650,12,FALSE)</f>
        <v>0</v>
      </c>
      <c r="Y935" s="4" t="e">
        <f>IF(X935&lt;&gt;"Liquidação Cancelada",VLOOKUP(B935,'BASE DE DADOS OPS'!$B$5:$P$9635,12,FALSE),"Liquidação Cancelada")</f>
        <v>#N/A</v>
      </c>
      <c r="Z935" s="4" t="e">
        <f>IF(X935&lt;&gt;"Liquidação Cancelada",VLOOKUP(B935,'BASE DE DADOS OPS'!$B$5:$P$9635,14,FALSE),"Liquidação Cancelada")</f>
        <v>#N/A</v>
      </c>
      <c r="AA935" s="4" t="e">
        <f>IF(X935&lt;&gt;"Liquidação Cancelada",VLOOKUP(B935,'BASE DE DADOS OPS'!$B$5:$P$9635,13,FALSE),"Liquidação Cancelada")</f>
        <v>#N/A</v>
      </c>
      <c r="AB935" s="4" t="e">
        <f t="shared" si="140"/>
        <v>#N/A</v>
      </c>
      <c r="AC935" s="3" t="e">
        <f t="shared" si="141"/>
        <v>#N/A</v>
      </c>
      <c r="AD935" s="62"/>
    </row>
    <row r="936" spans="1:30" ht="24.95" customHeight="1" x14ac:dyDescent="0.2">
      <c r="A936" s="55" t="str">
        <f t="shared" si="133"/>
        <v>||||||0</v>
      </c>
      <c r="B936" s="55" t="str">
        <f t="shared" si="134"/>
        <v>||||0</v>
      </c>
      <c r="C936" s="61" t="str">
        <f t="shared" si="135"/>
        <v>|0</v>
      </c>
      <c r="D936" s="31"/>
      <c r="E936" s="31"/>
      <c r="F936" s="75" t="str">
        <f t="shared" si="136"/>
        <v>/</v>
      </c>
      <c r="G936" s="31"/>
      <c r="H936" s="31"/>
      <c r="I936" s="75" t="str">
        <f t="shared" si="137"/>
        <v>.</v>
      </c>
      <c r="J936" s="31"/>
      <c r="K936" s="31"/>
      <c r="L936" s="31"/>
      <c r="M936" s="32"/>
      <c r="N936" s="31"/>
      <c r="O936" s="32"/>
      <c r="P936" s="18"/>
      <c r="Q936" s="31"/>
      <c r="R936" s="33"/>
      <c r="S936" s="33"/>
      <c r="T936" s="33"/>
      <c r="U936" s="72">
        <f t="shared" si="138"/>
        <v>0</v>
      </c>
      <c r="V936" s="18" t="e">
        <f>IF(X936&lt;&gt;"Liquidação Cancelada",VLOOKUP(B936,'BASE DE DADOS OPS'!$B$4:$P$9650,10,FALSE),"Liquidação Cancelada")</f>
        <v>#N/A</v>
      </c>
      <c r="W936" s="35" t="e">
        <f t="shared" si="139"/>
        <v>#N/A</v>
      </c>
      <c r="X936" s="31">
        <f>VLOOKUP(A936,'BASE DE DADOS OPS'!$A$4:$P$9650,12,FALSE)</f>
        <v>0</v>
      </c>
      <c r="Y936" s="4" t="e">
        <f>IF(X936&lt;&gt;"Liquidação Cancelada",VLOOKUP(B936,'BASE DE DADOS OPS'!$B$5:$P$9635,12,FALSE),"Liquidação Cancelada")</f>
        <v>#N/A</v>
      </c>
      <c r="Z936" s="4" t="e">
        <f>IF(X936&lt;&gt;"Liquidação Cancelada",VLOOKUP(B936,'BASE DE DADOS OPS'!$B$5:$P$9635,14,FALSE),"Liquidação Cancelada")</f>
        <v>#N/A</v>
      </c>
      <c r="AA936" s="4" t="e">
        <f>IF(X936&lt;&gt;"Liquidação Cancelada",VLOOKUP(B936,'BASE DE DADOS OPS'!$B$5:$P$9635,13,FALSE),"Liquidação Cancelada")</f>
        <v>#N/A</v>
      </c>
      <c r="AB936" s="4" t="e">
        <f t="shared" si="140"/>
        <v>#N/A</v>
      </c>
      <c r="AC936" s="3" t="e">
        <f t="shared" si="141"/>
        <v>#N/A</v>
      </c>
      <c r="AD936" s="62"/>
    </row>
    <row r="937" spans="1:30" ht="24.95" customHeight="1" x14ac:dyDescent="0.2">
      <c r="A937" s="55" t="str">
        <f t="shared" si="133"/>
        <v>||||||0</v>
      </c>
      <c r="B937" s="55" t="str">
        <f t="shared" si="134"/>
        <v>||||0</v>
      </c>
      <c r="C937" s="61" t="str">
        <f t="shared" si="135"/>
        <v>|0</v>
      </c>
      <c r="D937" s="31"/>
      <c r="E937" s="31"/>
      <c r="F937" s="75" t="str">
        <f t="shared" si="136"/>
        <v>/</v>
      </c>
      <c r="G937" s="31"/>
      <c r="H937" s="31"/>
      <c r="I937" s="75" t="str">
        <f t="shared" si="137"/>
        <v>.</v>
      </c>
      <c r="J937" s="31"/>
      <c r="K937" s="31"/>
      <c r="L937" s="31"/>
      <c r="M937" s="32"/>
      <c r="N937" s="31"/>
      <c r="O937" s="32"/>
      <c r="P937" s="18"/>
      <c r="Q937" s="31"/>
      <c r="R937" s="33"/>
      <c r="S937" s="33"/>
      <c r="T937" s="33"/>
      <c r="U937" s="72">
        <f t="shared" si="138"/>
        <v>0</v>
      </c>
      <c r="V937" s="18" t="e">
        <f>IF(X937&lt;&gt;"Liquidação Cancelada",VLOOKUP(B937,'BASE DE DADOS OPS'!$B$4:$P$9650,10,FALSE),"Liquidação Cancelada")</f>
        <v>#N/A</v>
      </c>
      <c r="W937" s="35" t="e">
        <f t="shared" si="139"/>
        <v>#N/A</v>
      </c>
      <c r="X937" s="31">
        <f>VLOOKUP(A937,'BASE DE DADOS OPS'!$A$4:$P$9650,12,FALSE)</f>
        <v>0</v>
      </c>
      <c r="Y937" s="4" t="e">
        <f>IF(X937&lt;&gt;"Liquidação Cancelada",VLOOKUP(B937,'BASE DE DADOS OPS'!$B$5:$P$9635,12,FALSE),"Liquidação Cancelada")</f>
        <v>#N/A</v>
      </c>
      <c r="Z937" s="4" t="e">
        <f>IF(X937&lt;&gt;"Liquidação Cancelada",VLOOKUP(B937,'BASE DE DADOS OPS'!$B$5:$P$9635,14,FALSE),"Liquidação Cancelada")</f>
        <v>#N/A</v>
      </c>
      <c r="AA937" s="4" t="e">
        <f>IF(X937&lt;&gt;"Liquidação Cancelada",VLOOKUP(B937,'BASE DE DADOS OPS'!$B$5:$P$9635,13,FALSE),"Liquidação Cancelada")</f>
        <v>#N/A</v>
      </c>
      <c r="AB937" s="4" t="e">
        <f t="shared" si="140"/>
        <v>#N/A</v>
      </c>
      <c r="AC937" s="3" t="e">
        <f t="shared" si="141"/>
        <v>#N/A</v>
      </c>
      <c r="AD937" s="62"/>
    </row>
    <row r="938" spans="1:30" ht="24.95" customHeight="1" x14ac:dyDescent="0.2">
      <c r="A938" s="55" t="str">
        <f t="shared" si="133"/>
        <v>||||||0</v>
      </c>
      <c r="B938" s="55" t="str">
        <f t="shared" si="134"/>
        <v>||||0</v>
      </c>
      <c r="C938" s="61" t="str">
        <f t="shared" si="135"/>
        <v>|0</v>
      </c>
      <c r="D938" s="31"/>
      <c r="E938" s="31"/>
      <c r="F938" s="75" t="str">
        <f t="shared" si="136"/>
        <v>/</v>
      </c>
      <c r="G938" s="31"/>
      <c r="H938" s="31"/>
      <c r="I938" s="75" t="str">
        <f t="shared" si="137"/>
        <v>.</v>
      </c>
      <c r="J938" s="31"/>
      <c r="K938" s="31"/>
      <c r="L938" s="31"/>
      <c r="M938" s="32"/>
      <c r="N938" s="31"/>
      <c r="O938" s="32"/>
      <c r="P938" s="18"/>
      <c r="Q938" s="31"/>
      <c r="R938" s="33"/>
      <c r="S938" s="33"/>
      <c r="T938" s="33"/>
      <c r="U938" s="72">
        <f t="shared" si="138"/>
        <v>0</v>
      </c>
      <c r="V938" s="18" t="e">
        <f>IF(X938&lt;&gt;"Liquidação Cancelada",VLOOKUP(B938,'BASE DE DADOS OPS'!$B$4:$P$9650,10,FALSE),"Liquidação Cancelada")</f>
        <v>#N/A</v>
      </c>
      <c r="W938" s="35" t="e">
        <f t="shared" si="139"/>
        <v>#N/A</v>
      </c>
      <c r="X938" s="31">
        <f>VLOOKUP(A938,'BASE DE DADOS OPS'!$A$4:$P$9650,12,FALSE)</f>
        <v>0</v>
      </c>
      <c r="Y938" s="4" t="e">
        <f>IF(X938&lt;&gt;"Liquidação Cancelada",VLOOKUP(B938,'BASE DE DADOS OPS'!$B$5:$P$9635,12,FALSE),"Liquidação Cancelada")</f>
        <v>#N/A</v>
      </c>
      <c r="Z938" s="4" t="e">
        <f>IF(X938&lt;&gt;"Liquidação Cancelada",VLOOKUP(B938,'BASE DE DADOS OPS'!$B$5:$P$9635,14,FALSE),"Liquidação Cancelada")</f>
        <v>#N/A</v>
      </c>
      <c r="AA938" s="4" t="e">
        <f>IF(X938&lt;&gt;"Liquidação Cancelada",VLOOKUP(B938,'BASE DE DADOS OPS'!$B$5:$P$9635,13,FALSE),"Liquidação Cancelada")</f>
        <v>#N/A</v>
      </c>
      <c r="AB938" s="4" t="e">
        <f t="shared" si="140"/>
        <v>#N/A</v>
      </c>
      <c r="AC938" s="3" t="e">
        <f t="shared" si="141"/>
        <v>#N/A</v>
      </c>
      <c r="AD938" s="62"/>
    </row>
    <row r="939" spans="1:30" ht="24.95" customHeight="1" x14ac:dyDescent="0.2">
      <c r="A939" s="55" t="str">
        <f t="shared" si="133"/>
        <v>||||||0</v>
      </c>
      <c r="B939" s="55" t="str">
        <f t="shared" si="134"/>
        <v>||||0</v>
      </c>
      <c r="C939" s="61" t="str">
        <f t="shared" si="135"/>
        <v>|0</v>
      </c>
      <c r="D939" s="31"/>
      <c r="E939" s="31"/>
      <c r="F939" s="75" t="str">
        <f t="shared" si="136"/>
        <v>/</v>
      </c>
      <c r="G939" s="31"/>
      <c r="H939" s="31"/>
      <c r="I939" s="75" t="str">
        <f t="shared" si="137"/>
        <v>.</v>
      </c>
      <c r="J939" s="31"/>
      <c r="K939" s="31"/>
      <c r="L939" s="31"/>
      <c r="M939" s="32"/>
      <c r="N939" s="31"/>
      <c r="O939" s="32"/>
      <c r="P939" s="18"/>
      <c r="Q939" s="31"/>
      <c r="R939" s="33"/>
      <c r="S939" s="33"/>
      <c r="T939" s="33"/>
      <c r="U939" s="72">
        <f t="shared" si="138"/>
        <v>0</v>
      </c>
      <c r="V939" s="18" t="e">
        <f>IF(X939&lt;&gt;"Liquidação Cancelada",VLOOKUP(B939,'BASE DE DADOS OPS'!$B$4:$P$9650,10,FALSE),"Liquidação Cancelada")</f>
        <v>#N/A</v>
      </c>
      <c r="W939" s="35" t="e">
        <f t="shared" si="139"/>
        <v>#N/A</v>
      </c>
      <c r="X939" s="31">
        <f>VLOOKUP(A939,'BASE DE DADOS OPS'!$A$4:$P$9650,12,FALSE)</f>
        <v>0</v>
      </c>
      <c r="Y939" s="4" t="e">
        <f>IF(X939&lt;&gt;"Liquidação Cancelada",VLOOKUP(B939,'BASE DE DADOS OPS'!$B$5:$P$9635,12,FALSE),"Liquidação Cancelada")</f>
        <v>#N/A</v>
      </c>
      <c r="Z939" s="4" t="e">
        <f>IF(X939&lt;&gt;"Liquidação Cancelada",VLOOKUP(B939,'BASE DE DADOS OPS'!$B$5:$P$9635,14,FALSE),"Liquidação Cancelada")</f>
        <v>#N/A</v>
      </c>
      <c r="AA939" s="4" t="e">
        <f>IF(X939&lt;&gt;"Liquidação Cancelada",VLOOKUP(B939,'BASE DE DADOS OPS'!$B$5:$P$9635,13,FALSE),"Liquidação Cancelada")</f>
        <v>#N/A</v>
      </c>
      <c r="AB939" s="4" t="e">
        <f t="shared" si="140"/>
        <v>#N/A</v>
      </c>
      <c r="AC939" s="3" t="e">
        <f t="shared" si="141"/>
        <v>#N/A</v>
      </c>
      <c r="AD939" s="62"/>
    </row>
    <row r="940" spans="1:30" ht="24.95" customHeight="1" x14ac:dyDescent="0.2">
      <c r="A940" s="55" t="str">
        <f t="shared" si="133"/>
        <v>||||||0</v>
      </c>
      <c r="B940" s="55" t="str">
        <f t="shared" si="134"/>
        <v>||||0</v>
      </c>
      <c r="C940" s="61" t="str">
        <f t="shared" si="135"/>
        <v>|0</v>
      </c>
      <c r="D940" s="31"/>
      <c r="E940" s="31"/>
      <c r="F940" s="75" t="str">
        <f t="shared" si="136"/>
        <v>/</v>
      </c>
      <c r="G940" s="31"/>
      <c r="H940" s="31"/>
      <c r="I940" s="75" t="str">
        <f t="shared" si="137"/>
        <v>.</v>
      </c>
      <c r="J940" s="31"/>
      <c r="K940" s="31"/>
      <c r="L940" s="31"/>
      <c r="M940" s="32"/>
      <c r="N940" s="31"/>
      <c r="O940" s="32"/>
      <c r="P940" s="18"/>
      <c r="Q940" s="31"/>
      <c r="R940" s="33"/>
      <c r="S940" s="33"/>
      <c r="T940" s="33"/>
      <c r="U940" s="72">
        <f t="shared" si="138"/>
        <v>0</v>
      </c>
      <c r="V940" s="18" t="e">
        <f>IF(X940&lt;&gt;"Liquidação Cancelada",VLOOKUP(B940,'BASE DE DADOS OPS'!$B$4:$P$9650,10,FALSE),"Liquidação Cancelada")</f>
        <v>#N/A</v>
      </c>
      <c r="W940" s="35" t="e">
        <f t="shared" si="139"/>
        <v>#N/A</v>
      </c>
      <c r="X940" s="31">
        <f>VLOOKUP(A940,'BASE DE DADOS OPS'!$A$4:$P$9650,12,FALSE)</f>
        <v>0</v>
      </c>
      <c r="Y940" s="4" t="e">
        <f>IF(X940&lt;&gt;"Liquidação Cancelada",VLOOKUP(B940,'BASE DE DADOS OPS'!$B$5:$P$9635,12,FALSE),"Liquidação Cancelada")</f>
        <v>#N/A</v>
      </c>
      <c r="Z940" s="4" t="e">
        <f>IF(X940&lt;&gt;"Liquidação Cancelada",VLOOKUP(B940,'BASE DE DADOS OPS'!$B$5:$P$9635,14,FALSE),"Liquidação Cancelada")</f>
        <v>#N/A</v>
      </c>
      <c r="AA940" s="4" t="e">
        <f>IF(X940&lt;&gt;"Liquidação Cancelada",VLOOKUP(B940,'BASE DE DADOS OPS'!$B$5:$P$9635,13,FALSE),"Liquidação Cancelada")</f>
        <v>#N/A</v>
      </c>
      <c r="AB940" s="4" t="e">
        <f t="shared" si="140"/>
        <v>#N/A</v>
      </c>
      <c r="AC940" s="3" t="e">
        <f t="shared" si="141"/>
        <v>#N/A</v>
      </c>
      <c r="AD940" s="62"/>
    </row>
    <row r="941" spans="1:30" ht="24.95" customHeight="1" x14ac:dyDescent="0.2">
      <c r="A941" s="55" t="str">
        <f t="shared" si="133"/>
        <v>||||||0</v>
      </c>
      <c r="B941" s="55" t="str">
        <f t="shared" si="134"/>
        <v>||||0</v>
      </c>
      <c r="C941" s="61" t="str">
        <f t="shared" si="135"/>
        <v>|0</v>
      </c>
      <c r="D941" s="31"/>
      <c r="E941" s="31"/>
      <c r="F941" s="75" t="str">
        <f t="shared" si="136"/>
        <v>/</v>
      </c>
      <c r="G941" s="31"/>
      <c r="H941" s="31"/>
      <c r="I941" s="75" t="str">
        <f t="shared" si="137"/>
        <v>.</v>
      </c>
      <c r="J941" s="31"/>
      <c r="K941" s="31"/>
      <c r="L941" s="31"/>
      <c r="M941" s="32"/>
      <c r="N941" s="31"/>
      <c r="O941" s="32"/>
      <c r="P941" s="18"/>
      <c r="Q941" s="31"/>
      <c r="R941" s="33"/>
      <c r="S941" s="33"/>
      <c r="T941" s="33"/>
      <c r="U941" s="72">
        <f t="shared" si="138"/>
        <v>0</v>
      </c>
      <c r="V941" s="18" t="e">
        <f>IF(X941&lt;&gt;"Liquidação Cancelada",VLOOKUP(B941,'BASE DE DADOS OPS'!$B$4:$P$9650,10,FALSE),"Liquidação Cancelada")</f>
        <v>#N/A</v>
      </c>
      <c r="W941" s="35" t="e">
        <f t="shared" si="139"/>
        <v>#N/A</v>
      </c>
      <c r="X941" s="31">
        <f>VLOOKUP(A941,'BASE DE DADOS OPS'!$A$4:$P$9650,12,FALSE)</f>
        <v>0</v>
      </c>
      <c r="Y941" s="4" t="e">
        <f>IF(X941&lt;&gt;"Liquidação Cancelada",VLOOKUP(B941,'BASE DE DADOS OPS'!$B$5:$P$9635,12,FALSE),"Liquidação Cancelada")</f>
        <v>#N/A</v>
      </c>
      <c r="Z941" s="4" t="e">
        <f>IF(X941&lt;&gt;"Liquidação Cancelada",VLOOKUP(B941,'BASE DE DADOS OPS'!$B$5:$P$9635,14,FALSE),"Liquidação Cancelada")</f>
        <v>#N/A</v>
      </c>
      <c r="AA941" s="4" t="e">
        <f>IF(X941&lt;&gt;"Liquidação Cancelada",VLOOKUP(B941,'BASE DE DADOS OPS'!$B$5:$P$9635,13,FALSE),"Liquidação Cancelada")</f>
        <v>#N/A</v>
      </c>
      <c r="AB941" s="4" t="e">
        <f t="shared" si="140"/>
        <v>#N/A</v>
      </c>
      <c r="AC941" s="3" t="e">
        <f t="shared" si="141"/>
        <v>#N/A</v>
      </c>
      <c r="AD941" s="62"/>
    </row>
    <row r="942" spans="1:30" ht="24.95" customHeight="1" x14ac:dyDescent="0.2">
      <c r="A942" s="55" t="str">
        <f t="shared" si="133"/>
        <v>||||||0</v>
      </c>
      <c r="B942" s="55" t="str">
        <f t="shared" si="134"/>
        <v>||||0</v>
      </c>
      <c r="C942" s="61" t="str">
        <f t="shared" si="135"/>
        <v>|0</v>
      </c>
      <c r="D942" s="31"/>
      <c r="E942" s="31"/>
      <c r="F942" s="75" t="str">
        <f t="shared" si="136"/>
        <v>/</v>
      </c>
      <c r="G942" s="31"/>
      <c r="H942" s="31"/>
      <c r="I942" s="75" t="str">
        <f t="shared" si="137"/>
        <v>.</v>
      </c>
      <c r="J942" s="31"/>
      <c r="K942" s="31"/>
      <c r="L942" s="31"/>
      <c r="M942" s="32"/>
      <c r="N942" s="31"/>
      <c r="O942" s="32"/>
      <c r="P942" s="18"/>
      <c r="Q942" s="31"/>
      <c r="R942" s="33"/>
      <c r="S942" s="33"/>
      <c r="T942" s="33"/>
      <c r="U942" s="72">
        <f t="shared" si="138"/>
        <v>0</v>
      </c>
      <c r="V942" s="18" t="e">
        <f>IF(X942&lt;&gt;"Liquidação Cancelada",VLOOKUP(B942,'BASE DE DADOS OPS'!$B$4:$P$9650,10,FALSE),"Liquidação Cancelada")</f>
        <v>#N/A</v>
      </c>
      <c r="W942" s="35" t="e">
        <f t="shared" si="139"/>
        <v>#N/A</v>
      </c>
      <c r="X942" s="31">
        <f>VLOOKUP(A942,'BASE DE DADOS OPS'!$A$4:$P$9650,12,FALSE)</f>
        <v>0</v>
      </c>
      <c r="Y942" s="4" t="e">
        <f>IF(X942&lt;&gt;"Liquidação Cancelada",VLOOKUP(B942,'BASE DE DADOS OPS'!$B$5:$P$9635,12,FALSE),"Liquidação Cancelada")</f>
        <v>#N/A</v>
      </c>
      <c r="Z942" s="4" t="e">
        <f>IF(X942&lt;&gt;"Liquidação Cancelada",VLOOKUP(B942,'BASE DE DADOS OPS'!$B$5:$P$9635,14,FALSE),"Liquidação Cancelada")</f>
        <v>#N/A</v>
      </c>
      <c r="AA942" s="4" t="e">
        <f>IF(X942&lt;&gt;"Liquidação Cancelada",VLOOKUP(B942,'BASE DE DADOS OPS'!$B$5:$P$9635,13,FALSE),"Liquidação Cancelada")</f>
        <v>#N/A</v>
      </c>
      <c r="AB942" s="4" t="e">
        <f t="shared" si="140"/>
        <v>#N/A</v>
      </c>
      <c r="AC942" s="3" t="e">
        <f t="shared" si="141"/>
        <v>#N/A</v>
      </c>
      <c r="AD942" s="62"/>
    </row>
    <row r="943" spans="1:30" ht="24.95" customHeight="1" x14ac:dyDescent="0.2">
      <c r="A943" s="55" t="str">
        <f t="shared" si="133"/>
        <v>||||||0</v>
      </c>
      <c r="B943" s="55" t="str">
        <f t="shared" si="134"/>
        <v>||||0</v>
      </c>
      <c r="C943" s="61" t="str">
        <f t="shared" si="135"/>
        <v>|0</v>
      </c>
      <c r="D943" s="31"/>
      <c r="E943" s="31"/>
      <c r="F943" s="75" t="str">
        <f t="shared" si="136"/>
        <v>/</v>
      </c>
      <c r="G943" s="31"/>
      <c r="H943" s="31"/>
      <c r="I943" s="75" t="str">
        <f t="shared" si="137"/>
        <v>.</v>
      </c>
      <c r="J943" s="31"/>
      <c r="K943" s="31"/>
      <c r="L943" s="31"/>
      <c r="M943" s="32"/>
      <c r="N943" s="31"/>
      <c r="O943" s="32"/>
      <c r="P943" s="18"/>
      <c r="Q943" s="31"/>
      <c r="R943" s="33"/>
      <c r="S943" s="33"/>
      <c r="T943" s="33"/>
      <c r="U943" s="72">
        <f t="shared" si="138"/>
        <v>0</v>
      </c>
      <c r="V943" s="18" t="e">
        <f>IF(X943&lt;&gt;"Liquidação Cancelada",VLOOKUP(B943,'BASE DE DADOS OPS'!$B$4:$P$9650,10,FALSE),"Liquidação Cancelada")</f>
        <v>#N/A</v>
      </c>
      <c r="W943" s="35" t="e">
        <f t="shared" si="139"/>
        <v>#N/A</v>
      </c>
      <c r="X943" s="31">
        <f>VLOOKUP(A943,'BASE DE DADOS OPS'!$A$4:$P$9650,12,FALSE)</f>
        <v>0</v>
      </c>
      <c r="Y943" s="4" t="e">
        <f>IF(X943&lt;&gt;"Liquidação Cancelada",VLOOKUP(B943,'BASE DE DADOS OPS'!$B$5:$P$9635,12,FALSE),"Liquidação Cancelada")</f>
        <v>#N/A</v>
      </c>
      <c r="Z943" s="4" t="e">
        <f>IF(X943&lt;&gt;"Liquidação Cancelada",VLOOKUP(B943,'BASE DE DADOS OPS'!$B$5:$P$9635,14,FALSE),"Liquidação Cancelada")</f>
        <v>#N/A</v>
      </c>
      <c r="AA943" s="4" t="e">
        <f>IF(X943&lt;&gt;"Liquidação Cancelada",VLOOKUP(B943,'BASE DE DADOS OPS'!$B$5:$P$9635,13,FALSE),"Liquidação Cancelada")</f>
        <v>#N/A</v>
      </c>
      <c r="AB943" s="4" t="e">
        <f t="shared" si="140"/>
        <v>#N/A</v>
      </c>
      <c r="AC943" s="3" t="e">
        <f t="shared" si="141"/>
        <v>#N/A</v>
      </c>
      <c r="AD943" s="62"/>
    </row>
    <row r="944" spans="1:30" ht="24.95" customHeight="1" x14ac:dyDescent="0.2">
      <c r="A944" s="55" t="str">
        <f t="shared" si="133"/>
        <v>||||||0</v>
      </c>
      <c r="B944" s="55" t="str">
        <f t="shared" si="134"/>
        <v>||||0</v>
      </c>
      <c r="C944" s="61" t="str">
        <f t="shared" si="135"/>
        <v>|0</v>
      </c>
      <c r="D944" s="31"/>
      <c r="E944" s="31"/>
      <c r="F944" s="75" t="str">
        <f t="shared" si="136"/>
        <v>/</v>
      </c>
      <c r="G944" s="31"/>
      <c r="H944" s="31"/>
      <c r="I944" s="75" t="str">
        <f t="shared" si="137"/>
        <v>.</v>
      </c>
      <c r="J944" s="31"/>
      <c r="K944" s="31"/>
      <c r="L944" s="31"/>
      <c r="M944" s="32"/>
      <c r="N944" s="31"/>
      <c r="O944" s="32"/>
      <c r="P944" s="18"/>
      <c r="Q944" s="31"/>
      <c r="R944" s="33"/>
      <c r="S944" s="33"/>
      <c r="T944" s="33"/>
      <c r="U944" s="72">
        <f t="shared" si="138"/>
        <v>0</v>
      </c>
      <c r="V944" s="18" t="e">
        <f>IF(X944&lt;&gt;"Liquidação Cancelada",VLOOKUP(B944,'BASE DE DADOS OPS'!$B$4:$P$9650,10,FALSE),"Liquidação Cancelada")</f>
        <v>#N/A</v>
      </c>
      <c r="W944" s="35" t="e">
        <f t="shared" si="139"/>
        <v>#N/A</v>
      </c>
      <c r="X944" s="31">
        <f>VLOOKUP(A944,'BASE DE DADOS OPS'!$A$4:$P$9650,12,FALSE)</f>
        <v>0</v>
      </c>
      <c r="Y944" s="4" t="e">
        <f>IF(X944&lt;&gt;"Liquidação Cancelada",VLOOKUP(B944,'BASE DE DADOS OPS'!$B$5:$P$9635,12,FALSE),"Liquidação Cancelada")</f>
        <v>#N/A</v>
      </c>
      <c r="Z944" s="4" t="e">
        <f>IF(X944&lt;&gt;"Liquidação Cancelada",VLOOKUP(B944,'BASE DE DADOS OPS'!$B$5:$P$9635,14,FALSE),"Liquidação Cancelada")</f>
        <v>#N/A</v>
      </c>
      <c r="AA944" s="4" t="e">
        <f>IF(X944&lt;&gt;"Liquidação Cancelada",VLOOKUP(B944,'BASE DE DADOS OPS'!$B$5:$P$9635,13,FALSE),"Liquidação Cancelada")</f>
        <v>#N/A</v>
      </c>
      <c r="AB944" s="4" t="e">
        <f t="shared" si="140"/>
        <v>#N/A</v>
      </c>
      <c r="AC944" s="3" t="e">
        <f t="shared" si="141"/>
        <v>#N/A</v>
      </c>
      <c r="AD944" s="62"/>
    </row>
    <row r="945" spans="1:30" ht="24.95" customHeight="1" x14ac:dyDescent="0.2">
      <c r="A945" s="55" t="str">
        <f t="shared" si="133"/>
        <v>||||||0</v>
      </c>
      <c r="B945" s="55" t="str">
        <f t="shared" si="134"/>
        <v>||||0</v>
      </c>
      <c r="C945" s="61" t="str">
        <f t="shared" si="135"/>
        <v>|0</v>
      </c>
      <c r="D945" s="31"/>
      <c r="E945" s="31"/>
      <c r="F945" s="75" t="str">
        <f t="shared" si="136"/>
        <v>/</v>
      </c>
      <c r="G945" s="31"/>
      <c r="H945" s="31"/>
      <c r="I945" s="75" t="str">
        <f t="shared" si="137"/>
        <v>.</v>
      </c>
      <c r="J945" s="31"/>
      <c r="K945" s="31"/>
      <c r="L945" s="31"/>
      <c r="M945" s="32"/>
      <c r="N945" s="31"/>
      <c r="O945" s="32"/>
      <c r="P945" s="18"/>
      <c r="Q945" s="31"/>
      <c r="R945" s="33"/>
      <c r="S945" s="33"/>
      <c r="T945" s="33"/>
      <c r="U945" s="72">
        <f t="shared" si="138"/>
        <v>0</v>
      </c>
      <c r="V945" s="18" t="e">
        <f>IF(X945&lt;&gt;"Liquidação Cancelada",VLOOKUP(B945,'BASE DE DADOS OPS'!$B$4:$P$9650,10,FALSE),"Liquidação Cancelada")</f>
        <v>#N/A</v>
      </c>
      <c r="W945" s="35" t="e">
        <f t="shared" si="139"/>
        <v>#N/A</v>
      </c>
      <c r="X945" s="31">
        <f>VLOOKUP(A945,'BASE DE DADOS OPS'!$A$4:$P$9650,12,FALSE)</f>
        <v>0</v>
      </c>
      <c r="Y945" s="4" t="e">
        <f>IF(X945&lt;&gt;"Liquidação Cancelada",VLOOKUP(B945,'BASE DE DADOS OPS'!$B$5:$P$9635,12,FALSE),"Liquidação Cancelada")</f>
        <v>#N/A</v>
      </c>
      <c r="Z945" s="4" t="e">
        <f>IF(X945&lt;&gt;"Liquidação Cancelada",VLOOKUP(B945,'BASE DE DADOS OPS'!$B$5:$P$9635,14,FALSE),"Liquidação Cancelada")</f>
        <v>#N/A</v>
      </c>
      <c r="AA945" s="4" t="e">
        <f>IF(X945&lt;&gt;"Liquidação Cancelada",VLOOKUP(B945,'BASE DE DADOS OPS'!$B$5:$P$9635,13,FALSE),"Liquidação Cancelada")</f>
        <v>#N/A</v>
      </c>
      <c r="AB945" s="4" t="e">
        <f t="shared" si="140"/>
        <v>#N/A</v>
      </c>
      <c r="AC945" s="3" t="e">
        <f t="shared" si="141"/>
        <v>#N/A</v>
      </c>
      <c r="AD945" s="62"/>
    </row>
    <row r="946" spans="1:30" ht="24.95" customHeight="1" x14ac:dyDescent="0.2">
      <c r="A946" s="55" t="str">
        <f t="shared" si="133"/>
        <v>||||||0</v>
      </c>
      <c r="B946" s="55" t="str">
        <f t="shared" si="134"/>
        <v>||||0</v>
      </c>
      <c r="C946" s="61" t="str">
        <f t="shared" si="135"/>
        <v>|0</v>
      </c>
      <c r="D946" s="31"/>
      <c r="E946" s="31"/>
      <c r="F946" s="75" t="str">
        <f t="shared" si="136"/>
        <v>/</v>
      </c>
      <c r="G946" s="31"/>
      <c r="H946" s="31"/>
      <c r="I946" s="75" t="str">
        <f t="shared" si="137"/>
        <v>.</v>
      </c>
      <c r="J946" s="31"/>
      <c r="K946" s="31"/>
      <c r="L946" s="31"/>
      <c r="M946" s="32"/>
      <c r="N946" s="31"/>
      <c r="O946" s="32"/>
      <c r="P946" s="18"/>
      <c r="Q946" s="31"/>
      <c r="R946" s="33"/>
      <c r="S946" s="33"/>
      <c r="T946" s="33"/>
      <c r="U946" s="72">
        <f t="shared" si="138"/>
        <v>0</v>
      </c>
      <c r="V946" s="18" t="e">
        <f>IF(X946&lt;&gt;"Liquidação Cancelada",VLOOKUP(B946,'BASE DE DADOS OPS'!$B$4:$P$9650,10,FALSE),"Liquidação Cancelada")</f>
        <v>#N/A</v>
      </c>
      <c r="W946" s="35" t="e">
        <f t="shared" si="139"/>
        <v>#N/A</v>
      </c>
      <c r="X946" s="31">
        <f>VLOOKUP(A946,'BASE DE DADOS OPS'!$A$4:$P$9650,12,FALSE)</f>
        <v>0</v>
      </c>
      <c r="Y946" s="4" t="e">
        <f>IF(X946&lt;&gt;"Liquidação Cancelada",VLOOKUP(B946,'BASE DE DADOS OPS'!$B$5:$P$9635,12,FALSE),"Liquidação Cancelada")</f>
        <v>#N/A</v>
      </c>
      <c r="Z946" s="4" t="e">
        <f>IF(X946&lt;&gt;"Liquidação Cancelada",VLOOKUP(B946,'BASE DE DADOS OPS'!$B$5:$P$9635,14,FALSE),"Liquidação Cancelada")</f>
        <v>#N/A</v>
      </c>
      <c r="AA946" s="4" t="e">
        <f>IF(X946&lt;&gt;"Liquidação Cancelada",VLOOKUP(B946,'BASE DE DADOS OPS'!$B$5:$P$9635,13,FALSE),"Liquidação Cancelada")</f>
        <v>#N/A</v>
      </c>
      <c r="AB946" s="4" t="e">
        <f t="shared" si="140"/>
        <v>#N/A</v>
      </c>
      <c r="AC946" s="3" t="e">
        <f t="shared" si="141"/>
        <v>#N/A</v>
      </c>
      <c r="AD946" s="62"/>
    </row>
    <row r="947" spans="1:30" ht="24.95" customHeight="1" x14ac:dyDescent="0.2">
      <c r="A947" s="55" t="str">
        <f t="shared" si="133"/>
        <v>||||||0</v>
      </c>
      <c r="B947" s="55" t="str">
        <f t="shared" si="134"/>
        <v>||||0</v>
      </c>
      <c r="C947" s="61" t="str">
        <f t="shared" si="135"/>
        <v>|0</v>
      </c>
      <c r="D947" s="31"/>
      <c r="E947" s="31"/>
      <c r="F947" s="75" t="str">
        <f t="shared" si="136"/>
        <v>/</v>
      </c>
      <c r="G947" s="31"/>
      <c r="H947" s="31"/>
      <c r="I947" s="75" t="str">
        <f t="shared" si="137"/>
        <v>.</v>
      </c>
      <c r="J947" s="31"/>
      <c r="K947" s="31"/>
      <c r="L947" s="31"/>
      <c r="M947" s="32"/>
      <c r="N947" s="31"/>
      <c r="O947" s="32"/>
      <c r="P947" s="18"/>
      <c r="Q947" s="31"/>
      <c r="R947" s="33"/>
      <c r="S947" s="33"/>
      <c r="T947" s="33"/>
      <c r="U947" s="72">
        <f t="shared" si="138"/>
        <v>0</v>
      </c>
      <c r="V947" s="18" t="e">
        <f>IF(X947&lt;&gt;"Liquidação Cancelada",VLOOKUP(B947,'BASE DE DADOS OPS'!$B$4:$P$9650,10,FALSE),"Liquidação Cancelada")</f>
        <v>#N/A</v>
      </c>
      <c r="W947" s="35" t="e">
        <f t="shared" si="139"/>
        <v>#N/A</v>
      </c>
      <c r="X947" s="31">
        <f>VLOOKUP(A947,'BASE DE DADOS OPS'!$A$4:$P$9650,12,FALSE)</f>
        <v>0</v>
      </c>
      <c r="Y947" s="4" t="e">
        <f>IF(X947&lt;&gt;"Liquidação Cancelada",VLOOKUP(B947,'BASE DE DADOS OPS'!$B$5:$P$9635,12,FALSE),"Liquidação Cancelada")</f>
        <v>#N/A</v>
      </c>
      <c r="Z947" s="4" t="e">
        <f>IF(X947&lt;&gt;"Liquidação Cancelada",VLOOKUP(B947,'BASE DE DADOS OPS'!$B$5:$P$9635,14,FALSE),"Liquidação Cancelada")</f>
        <v>#N/A</v>
      </c>
      <c r="AA947" s="4" t="e">
        <f>IF(X947&lt;&gt;"Liquidação Cancelada",VLOOKUP(B947,'BASE DE DADOS OPS'!$B$5:$P$9635,13,FALSE),"Liquidação Cancelada")</f>
        <v>#N/A</v>
      </c>
      <c r="AB947" s="4" t="e">
        <f t="shared" si="140"/>
        <v>#N/A</v>
      </c>
      <c r="AC947" s="3" t="e">
        <f t="shared" si="141"/>
        <v>#N/A</v>
      </c>
      <c r="AD947" s="62"/>
    </row>
    <row r="948" spans="1:30" ht="24.95" customHeight="1" x14ac:dyDescent="0.2">
      <c r="A948" s="55" t="str">
        <f t="shared" si="133"/>
        <v>||||||0</v>
      </c>
      <c r="B948" s="55" t="str">
        <f t="shared" si="134"/>
        <v>||||0</v>
      </c>
      <c r="C948" s="61" t="str">
        <f t="shared" si="135"/>
        <v>|0</v>
      </c>
      <c r="D948" s="31"/>
      <c r="E948" s="31"/>
      <c r="F948" s="75" t="str">
        <f t="shared" si="136"/>
        <v>/</v>
      </c>
      <c r="G948" s="31"/>
      <c r="H948" s="31"/>
      <c r="I948" s="75" t="str">
        <f t="shared" si="137"/>
        <v>.</v>
      </c>
      <c r="J948" s="31"/>
      <c r="K948" s="31"/>
      <c r="L948" s="31"/>
      <c r="M948" s="32"/>
      <c r="N948" s="31"/>
      <c r="O948" s="32"/>
      <c r="P948" s="18"/>
      <c r="Q948" s="31"/>
      <c r="R948" s="33"/>
      <c r="S948" s="33"/>
      <c r="T948" s="33"/>
      <c r="U948" s="72">
        <f t="shared" si="138"/>
        <v>0</v>
      </c>
      <c r="V948" s="18" t="e">
        <f>IF(X948&lt;&gt;"Liquidação Cancelada",VLOOKUP(B948,'BASE DE DADOS OPS'!$B$4:$P$9650,10,FALSE),"Liquidação Cancelada")</f>
        <v>#N/A</v>
      </c>
      <c r="W948" s="35" t="e">
        <f t="shared" si="139"/>
        <v>#N/A</v>
      </c>
      <c r="X948" s="31">
        <f>VLOOKUP(A948,'BASE DE DADOS OPS'!$A$4:$P$9650,12,FALSE)</f>
        <v>0</v>
      </c>
      <c r="Y948" s="4" t="e">
        <f>IF(X948&lt;&gt;"Liquidação Cancelada",VLOOKUP(B948,'BASE DE DADOS OPS'!$B$5:$P$9635,12,FALSE),"Liquidação Cancelada")</f>
        <v>#N/A</v>
      </c>
      <c r="Z948" s="4" t="e">
        <f>IF(X948&lt;&gt;"Liquidação Cancelada",VLOOKUP(B948,'BASE DE DADOS OPS'!$B$5:$P$9635,14,FALSE),"Liquidação Cancelada")</f>
        <v>#N/A</v>
      </c>
      <c r="AA948" s="4" t="e">
        <f>IF(X948&lt;&gt;"Liquidação Cancelada",VLOOKUP(B948,'BASE DE DADOS OPS'!$B$5:$P$9635,13,FALSE),"Liquidação Cancelada")</f>
        <v>#N/A</v>
      </c>
      <c r="AB948" s="4" t="e">
        <f t="shared" si="140"/>
        <v>#N/A</v>
      </c>
      <c r="AC948" s="3" t="e">
        <f t="shared" si="141"/>
        <v>#N/A</v>
      </c>
      <c r="AD948" s="62"/>
    </row>
    <row r="949" spans="1:30" ht="24.95" customHeight="1" x14ac:dyDescent="0.2">
      <c r="A949" s="55" t="str">
        <f t="shared" si="133"/>
        <v>||||||0</v>
      </c>
      <c r="B949" s="55" t="str">
        <f t="shared" si="134"/>
        <v>||||0</v>
      </c>
      <c r="C949" s="61" t="str">
        <f t="shared" si="135"/>
        <v>|0</v>
      </c>
      <c r="D949" s="31"/>
      <c r="E949" s="31"/>
      <c r="F949" s="75" t="str">
        <f t="shared" si="136"/>
        <v>/</v>
      </c>
      <c r="G949" s="31"/>
      <c r="H949" s="31"/>
      <c r="I949" s="75" t="str">
        <f t="shared" si="137"/>
        <v>.</v>
      </c>
      <c r="J949" s="31"/>
      <c r="K949" s="31"/>
      <c r="L949" s="31"/>
      <c r="M949" s="32"/>
      <c r="N949" s="31"/>
      <c r="O949" s="32"/>
      <c r="P949" s="18"/>
      <c r="Q949" s="31"/>
      <c r="R949" s="33"/>
      <c r="S949" s="33"/>
      <c r="T949" s="33"/>
      <c r="U949" s="72">
        <f t="shared" si="138"/>
        <v>0</v>
      </c>
      <c r="V949" s="18" t="e">
        <f>IF(X949&lt;&gt;"Liquidação Cancelada",VLOOKUP(B949,'BASE DE DADOS OPS'!$B$4:$P$9650,10,FALSE),"Liquidação Cancelada")</f>
        <v>#N/A</v>
      </c>
      <c r="W949" s="35" t="e">
        <f t="shared" si="139"/>
        <v>#N/A</v>
      </c>
      <c r="X949" s="31">
        <f>VLOOKUP(A949,'BASE DE DADOS OPS'!$A$4:$P$9650,12,FALSE)</f>
        <v>0</v>
      </c>
      <c r="Y949" s="4" t="e">
        <f>IF(X949&lt;&gt;"Liquidação Cancelada",VLOOKUP(B949,'BASE DE DADOS OPS'!$B$5:$P$9635,12,FALSE),"Liquidação Cancelada")</f>
        <v>#N/A</v>
      </c>
      <c r="Z949" s="4" t="e">
        <f>IF(X949&lt;&gt;"Liquidação Cancelada",VLOOKUP(B949,'BASE DE DADOS OPS'!$B$5:$P$9635,14,FALSE),"Liquidação Cancelada")</f>
        <v>#N/A</v>
      </c>
      <c r="AA949" s="4" t="e">
        <f>IF(X949&lt;&gt;"Liquidação Cancelada",VLOOKUP(B949,'BASE DE DADOS OPS'!$B$5:$P$9635,13,FALSE),"Liquidação Cancelada")</f>
        <v>#N/A</v>
      </c>
      <c r="AB949" s="4" t="e">
        <f t="shared" si="140"/>
        <v>#N/A</v>
      </c>
      <c r="AC949" s="3" t="e">
        <f t="shared" si="141"/>
        <v>#N/A</v>
      </c>
      <c r="AD949" s="62"/>
    </row>
    <row r="950" spans="1:30" ht="24.95" customHeight="1" x14ac:dyDescent="0.2">
      <c r="A950" s="55" t="str">
        <f t="shared" si="133"/>
        <v>||||||0</v>
      </c>
      <c r="B950" s="55" t="str">
        <f t="shared" si="134"/>
        <v>||||0</v>
      </c>
      <c r="C950" s="61" t="str">
        <f t="shared" si="135"/>
        <v>|0</v>
      </c>
      <c r="D950" s="31"/>
      <c r="E950" s="31"/>
      <c r="F950" s="75" t="str">
        <f t="shared" si="136"/>
        <v>/</v>
      </c>
      <c r="G950" s="31"/>
      <c r="H950" s="31"/>
      <c r="I950" s="75" t="str">
        <f t="shared" si="137"/>
        <v>.</v>
      </c>
      <c r="J950" s="31"/>
      <c r="K950" s="31"/>
      <c r="L950" s="31"/>
      <c r="M950" s="32"/>
      <c r="N950" s="31"/>
      <c r="O950" s="32"/>
      <c r="P950" s="18"/>
      <c r="Q950" s="31"/>
      <c r="R950" s="33"/>
      <c r="S950" s="33"/>
      <c r="T950" s="33"/>
      <c r="U950" s="72">
        <f t="shared" si="138"/>
        <v>0</v>
      </c>
      <c r="V950" s="18" t="e">
        <f>IF(X950&lt;&gt;"Liquidação Cancelada",VLOOKUP(B950,'BASE DE DADOS OPS'!$B$4:$P$9650,10,FALSE),"Liquidação Cancelada")</f>
        <v>#N/A</v>
      </c>
      <c r="W950" s="35" t="e">
        <f t="shared" si="139"/>
        <v>#N/A</v>
      </c>
      <c r="X950" s="31">
        <f>VLOOKUP(A950,'BASE DE DADOS OPS'!$A$4:$P$9650,12,FALSE)</f>
        <v>0</v>
      </c>
      <c r="Y950" s="4" t="e">
        <f>IF(X950&lt;&gt;"Liquidação Cancelada",VLOOKUP(B950,'BASE DE DADOS OPS'!$B$5:$P$9635,12,FALSE),"Liquidação Cancelada")</f>
        <v>#N/A</v>
      </c>
      <c r="Z950" s="4" t="e">
        <f>IF(X950&lt;&gt;"Liquidação Cancelada",VLOOKUP(B950,'BASE DE DADOS OPS'!$B$5:$P$9635,14,FALSE),"Liquidação Cancelada")</f>
        <v>#N/A</v>
      </c>
      <c r="AA950" s="4" t="e">
        <f>IF(X950&lt;&gt;"Liquidação Cancelada",VLOOKUP(B950,'BASE DE DADOS OPS'!$B$5:$P$9635,13,FALSE),"Liquidação Cancelada")</f>
        <v>#N/A</v>
      </c>
      <c r="AB950" s="4" t="e">
        <f t="shared" si="140"/>
        <v>#N/A</v>
      </c>
      <c r="AC950" s="3" t="e">
        <f t="shared" si="141"/>
        <v>#N/A</v>
      </c>
      <c r="AD950" s="62"/>
    </row>
    <row r="951" spans="1:30" ht="24.95" customHeight="1" x14ac:dyDescent="0.2">
      <c r="A951" s="55" t="str">
        <f t="shared" si="133"/>
        <v>||||||0</v>
      </c>
      <c r="B951" s="55" t="str">
        <f t="shared" si="134"/>
        <v>||||0</v>
      </c>
      <c r="C951" s="61" t="str">
        <f t="shared" si="135"/>
        <v>|0</v>
      </c>
      <c r="D951" s="31"/>
      <c r="E951" s="31"/>
      <c r="F951" s="75" t="str">
        <f t="shared" si="136"/>
        <v>/</v>
      </c>
      <c r="G951" s="31"/>
      <c r="H951" s="31"/>
      <c r="I951" s="75" t="str">
        <f t="shared" si="137"/>
        <v>.</v>
      </c>
      <c r="J951" s="31"/>
      <c r="K951" s="31"/>
      <c r="L951" s="31"/>
      <c r="M951" s="32"/>
      <c r="N951" s="31"/>
      <c r="O951" s="32"/>
      <c r="P951" s="18"/>
      <c r="Q951" s="31"/>
      <c r="R951" s="33"/>
      <c r="S951" s="33"/>
      <c r="T951" s="33"/>
      <c r="U951" s="72">
        <f t="shared" si="138"/>
        <v>0</v>
      </c>
      <c r="V951" s="18" t="e">
        <f>IF(X951&lt;&gt;"Liquidação Cancelada",VLOOKUP(B951,'BASE DE DADOS OPS'!$B$4:$P$9650,10,FALSE),"Liquidação Cancelada")</f>
        <v>#N/A</v>
      </c>
      <c r="W951" s="35" t="e">
        <f t="shared" si="139"/>
        <v>#N/A</v>
      </c>
      <c r="X951" s="31">
        <f>VLOOKUP(A951,'BASE DE DADOS OPS'!$A$4:$P$9650,12,FALSE)</f>
        <v>0</v>
      </c>
      <c r="Y951" s="4" t="e">
        <f>IF(X951&lt;&gt;"Liquidação Cancelada",VLOOKUP(B951,'BASE DE DADOS OPS'!$B$5:$P$9635,12,FALSE),"Liquidação Cancelada")</f>
        <v>#N/A</v>
      </c>
      <c r="Z951" s="4" t="e">
        <f>IF(X951&lt;&gt;"Liquidação Cancelada",VLOOKUP(B951,'BASE DE DADOS OPS'!$B$5:$P$9635,14,FALSE),"Liquidação Cancelada")</f>
        <v>#N/A</v>
      </c>
      <c r="AA951" s="4" t="e">
        <f>IF(X951&lt;&gt;"Liquidação Cancelada",VLOOKUP(B951,'BASE DE DADOS OPS'!$B$5:$P$9635,13,FALSE),"Liquidação Cancelada")</f>
        <v>#N/A</v>
      </c>
      <c r="AB951" s="4" t="e">
        <f t="shared" si="140"/>
        <v>#N/A</v>
      </c>
      <c r="AC951" s="3" t="e">
        <f t="shared" si="141"/>
        <v>#N/A</v>
      </c>
      <c r="AD951" s="62"/>
    </row>
    <row r="952" spans="1:30" ht="24.95" customHeight="1" x14ac:dyDescent="0.2">
      <c r="A952" s="55" t="str">
        <f t="shared" si="133"/>
        <v>||||||0</v>
      </c>
      <c r="B952" s="55" t="str">
        <f t="shared" si="134"/>
        <v>||||0</v>
      </c>
      <c r="C952" s="61" t="str">
        <f t="shared" si="135"/>
        <v>|0</v>
      </c>
      <c r="D952" s="31"/>
      <c r="E952" s="31"/>
      <c r="F952" s="75" t="str">
        <f t="shared" si="136"/>
        <v>/</v>
      </c>
      <c r="G952" s="31"/>
      <c r="H952" s="31"/>
      <c r="I952" s="75" t="str">
        <f t="shared" si="137"/>
        <v>.</v>
      </c>
      <c r="J952" s="31"/>
      <c r="K952" s="31"/>
      <c r="L952" s="31"/>
      <c r="M952" s="32"/>
      <c r="N952" s="31"/>
      <c r="O952" s="32"/>
      <c r="P952" s="18"/>
      <c r="Q952" s="31"/>
      <c r="R952" s="33"/>
      <c r="S952" s="33"/>
      <c r="T952" s="33"/>
      <c r="U952" s="72">
        <f t="shared" si="138"/>
        <v>0</v>
      </c>
      <c r="V952" s="18" t="e">
        <f>IF(X952&lt;&gt;"Liquidação Cancelada",VLOOKUP(B952,'BASE DE DADOS OPS'!$B$4:$P$9650,10,FALSE),"Liquidação Cancelada")</f>
        <v>#N/A</v>
      </c>
      <c r="W952" s="35" t="e">
        <f t="shared" si="139"/>
        <v>#N/A</v>
      </c>
      <c r="X952" s="31">
        <f>VLOOKUP(A952,'BASE DE DADOS OPS'!$A$4:$P$9650,12,FALSE)</f>
        <v>0</v>
      </c>
      <c r="Y952" s="4" t="e">
        <f>IF(X952&lt;&gt;"Liquidação Cancelada",VLOOKUP(B952,'BASE DE DADOS OPS'!$B$5:$P$9635,12,FALSE),"Liquidação Cancelada")</f>
        <v>#N/A</v>
      </c>
      <c r="Z952" s="4" t="e">
        <f>IF(X952&lt;&gt;"Liquidação Cancelada",VLOOKUP(B952,'BASE DE DADOS OPS'!$B$5:$P$9635,14,FALSE),"Liquidação Cancelada")</f>
        <v>#N/A</v>
      </c>
      <c r="AA952" s="4" t="e">
        <f>IF(X952&lt;&gt;"Liquidação Cancelada",VLOOKUP(B952,'BASE DE DADOS OPS'!$B$5:$P$9635,13,FALSE),"Liquidação Cancelada")</f>
        <v>#N/A</v>
      </c>
      <c r="AB952" s="4" t="e">
        <f t="shared" si="140"/>
        <v>#N/A</v>
      </c>
      <c r="AC952" s="3" t="e">
        <f t="shared" si="141"/>
        <v>#N/A</v>
      </c>
      <c r="AD952" s="62"/>
    </row>
    <row r="953" spans="1:30" ht="24.95" customHeight="1" x14ac:dyDescent="0.2">
      <c r="A953" s="55" t="str">
        <f t="shared" si="133"/>
        <v>||||||0</v>
      </c>
      <c r="B953" s="55" t="str">
        <f t="shared" si="134"/>
        <v>||||0</v>
      </c>
      <c r="C953" s="61" t="str">
        <f t="shared" si="135"/>
        <v>|0</v>
      </c>
      <c r="D953" s="31"/>
      <c r="E953" s="31"/>
      <c r="F953" s="75" t="str">
        <f t="shared" si="136"/>
        <v>/</v>
      </c>
      <c r="G953" s="31"/>
      <c r="H953" s="31"/>
      <c r="I953" s="75" t="str">
        <f t="shared" si="137"/>
        <v>.</v>
      </c>
      <c r="J953" s="31"/>
      <c r="K953" s="31"/>
      <c r="L953" s="31"/>
      <c r="M953" s="32"/>
      <c r="N953" s="31"/>
      <c r="O953" s="32"/>
      <c r="P953" s="18"/>
      <c r="Q953" s="31"/>
      <c r="R953" s="33"/>
      <c r="S953" s="33"/>
      <c r="T953" s="33"/>
      <c r="U953" s="72">
        <f t="shared" si="138"/>
        <v>0</v>
      </c>
      <c r="V953" s="18" t="e">
        <f>IF(X953&lt;&gt;"Liquidação Cancelada",VLOOKUP(B953,'BASE DE DADOS OPS'!$B$4:$P$9650,10,FALSE),"Liquidação Cancelada")</f>
        <v>#N/A</v>
      </c>
      <c r="W953" s="35" t="e">
        <f t="shared" si="139"/>
        <v>#N/A</v>
      </c>
      <c r="X953" s="31">
        <f>VLOOKUP(A953,'BASE DE DADOS OPS'!$A$4:$P$9650,12,FALSE)</f>
        <v>0</v>
      </c>
      <c r="Y953" s="4" t="e">
        <f>IF(X953&lt;&gt;"Liquidação Cancelada",VLOOKUP(B953,'BASE DE DADOS OPS'!$B$5:$P$9635,12,FALSE),"Liquidação Cancelada")</f>
        <v>#N/A</v>
      </c>
      <c r="Z953" s="4" t="e">
        <f>IF(X953&lt;&gt;"Liquidação Cancelada",VLOOKUP(B953,'BASE DE DADOS OPS'!$B$5:$P$9635,14,FALSE),"Liquidação Cancelada")</f>
        <v>#N/A</v>
      </c>
      <c r="AA953" s="4" t="e">
        <f>IF(X953&lt;&gt;"Liquidação Cancelada",VLOOKUP(B953,'BASE DE DADOS OPS'!$B$5:$P$9635,13,FALSE),"Liquidação Cancelada")</f>
        <v>#N/A</v>
      </c>
      <c r="AB953" s="4" t="e">
        <f t="shared" si="140"/>
        <v>#N/A</v>
      </c>
      <c r="AC953" s="3" t="e">
        <f t="shared" si="141"/>
        <v>#N/A</v>
      </c>
      <c r="AD953" s="62"/>
    </row>
    <row r="954" spans="1:30" ht="24.95" customHeight="1" x14ac:dyDescent="0.2">
      <c r="A954" s="55" t="str">
        <f t="shared" si="133"/>
        <v>||||||0</v>
      </c>
      <c r="B954" s="55" t="str">
        <f t="shared" si="134"/>
        <v>||||0</v>
      </c>
      <c r="C954" s="61" t="str">
        <f t="shared" si="135"/>
        <v>|0</v>
      </c>
      <c r="D954" s="31"/>
      <c r="E954" s="31"/>
      <c r="F954" s="75" t="str">
        <f t="shared" si="136"/>
        <v>/</v>
      </c>
      <c r="G954" s="31"/>
      <c r="H954" s="31"/>
      <c r="I954" s="75" t="str">
        <f t="shared" si="137"/>
        <v>.</v>
      </c>
      <c r="J954" s="31"/>
      <c r="K954" s="31"/>
      <c r="L954" s="31"/>
      <c r="M954" s="32"/>
      <c r="N954" s="31"/>
      <c r="O954" s="32"/>
      <c r="P954" s="18"/>
      <c r="Q954" s="31"/>
      <c r="R954" s="33"/>
      <c r="S954" s="33"/>
      <c r="T954" s="33"/>
      <c r="U954" s="72">
        <f t="shared" si="138"/>
        <v>0</v>
      </c>
      <c r="V954" s="18" t="e">
        <f>IF(X954&lt;&gt;"Liquidação Cancelada",VLOOKUP(B954,'BASE DE DADOS OPS'!$B$4:$P$9650,10,FALSE),"Liquidação Cancelada")</f>
        <v>#N/A</v>
      </c>
      <c r="W954" s="35" t="e">
        <f t="shared" si="139"/>
        <v>#N/A</v>
      </c>
      <c r="X954" s="31">
        <f>VLOOKUP(A954,'BASE DE DADOS OPS'!$A$4:$P$9650,12,FALSE)</f>
        <v>0</v>
      </c>
      <c r="Y954" s="4" t="e">
        <f>IF(X954&lt;&gt;"Liquidação Cancelada",VLOOKUP(B954,'BASE DE DADOS OPS'!$B$5:$P$9635,12,FALSE),"Liquidação Cancelada")</f>
        <v>#N/A</v>
      </c>
      <c r="Z954" s="4" t="e">
        <f>IF(X954&lt;&gt;"Liquidação Cancelada",VLOOKUP(B954,'BASE DE DADOS OPS'!$B$5:$P$9635,14,FALSE),"Liquidação Cancelada")</f>
        <v>#N/A</v>
      </c>
      <c r="AA954" s="4" t="e">
        <f>IF(X954&lt;&gt;"Liquidação Cancelada",VLOOKUP(B954,'BASE DE DADOS OPS'!$B$5:$P$9635,13,FALSE),"Liquidação Cancelada")</f>
        <v>#N/A</v>
      </c>
      <c r="AB954" s="4" t="e">
        <f t="shared" si="140"/>
        <v>#N/A</v>
      </c>
      <c r="AC954" s="3" t="e">
        <f t="shared" si="141"/>
        <v>#N/A</v>
      </c>
      <c r="AD954" s="62"/>
    </row>
    <row r="955" spans="1:30" ht="24.95" customHeight="1" x14ac:dyDescent="0.2">
      <c r="A955" s="55" t="str">
        <f t="shared" si="133"/>
        <v>||||||0</v>
      </c>
      <c r="B955" s="55" t="str">
        <f t="shared" si="134"/>
        <v>||||0</v>
      </c>
      <c r="C955" s="61" t="str">
        <f t="shared" si="135"/>
        <v>|0</v>
      </c>
      <c r="D955" s="31"/>
      <c r="E955" s="31"/>
      <c r="F955" s="75" t="str">
        <f t="shared" si="136"/>
        <v>/</v>
      </c>
      <c r="G955" s="31"/>
      <c r="H955" s="31"/>
      <c r="I955" s="75" t="str">
        <f t="shared" si="137"/>
        <v>.</v>
      </c>
      <c r="J955" s="31"/>
      <c r="K955" s="31"/>
      <c r="L955" s="31"/>
      <c r="M955" s="32"/>
      <c r="N955" s="31"/>
      <c r="O955" s="32"/>
      <c r="P955" s="18"/>
      <c r="Q955" s="31"/>
      <c r="R955" s="33"/>
      <c r="S955" s="33"/>
      <c r="T955" s="33"/>
      <c r="U955" s="72">
        <f t="shared" si="138"/>
        <v>0</v>
      </c>
      <c r="V955" s="18" t="e">
        <f>IF(X955&lt;&gt;"Liquidação Cancelada",VLOOKUP(B955,'BASE DE DADOS OPS'!$B$4:$P$9650,10,FALSE),"Liquidação Cancelada")</f>
        <v>#N/A</v>
      </c>
      <c r="W955" s="35" t="e">
        <f t="shared" si="139"/>
        <v>#N/A</v>
      </c>
      <c r="X955" s="31">
        <f>VLOOKUP(A955,'BASE DE DADOS OPS'!$A$4:$P$9650,12,FALSE)</f>
        <v>0</v>
      </c>
      <c r="Y955" s="4" t="e">
        <f>IF(X955&lt;&gt;"Liquidação Cancelada",VLOOKUP(B955,'BASE DE DADOS OPS'!$B$5:$P$9635,12,FALSE),"Liquidação Cancelada")</f>
        <v>#N/A</v>
      </c>
      <c r="Z955" s="4" t="e">
        <f>IF(X955&lt;&gt;"Liquidação Cancelada",VLOOKUP(B955,'BASE DE DADOS OPS'!$B$5:$P$9635,14,FALSE),"Liquidação Cancelada")</f>
        <v>#N/A</v>
      </c>
      <c r="AA955" s="4" t="e">
        <f>IF(X955&lt;&gt;"Liquidação Cancelada",VLOOKUP(B955,'BASE DE DADOS OPS'!$B$5:$P$9635,13,FALSE),"Liquidação Cancelada")</f>
        <v>#N/A</v>
      </c>
      <c r="AB955" s="4" t="e">
        <f t="shared" si="140"/>
        <v>#N/A</v>
      </c>
      <c r="AC955" s="3" t="e">
        <f t="shared" si="141"/>
        <v>#N/A</v>
      </c>
      <c r="AD955" s="62"/>
    </row>
    <row r="956" spans="1:30" ht="24.95" customHeight="1" x14ac:dyDescent="0.2">
      <c r="A956" s="55" t="str">
        <f t="shared" si="133"/>
        <v>||||||0</v>
      </c>
      <c r="B956" s="55" t="str">
        <f t="shared" si="134"/>
        <v>||||0</v>
      </c>
      <c r="C956" s="61" t="str">
        <f t="shared" si="135"/>
        <v>|0</v>
      </c>
      <c r="D956" s="31"/>
      <c r="E956" s="31"/>
      <c r="F956" s="75" t="str">
        <f t="shared" si="136"/>
        <v>/</v>
      </c>
      <c r="G956" s="31"/>
      <c r="H956" s="31"/>
      <c r="I956" s="75" t="str">
        <f t="shared" si="137"/>
        <v>.</v>
      </c>
      <c r="J956" s="31"/>
      <c r="K956" s="31"/>
      <c r="L956" s="31"/>
      <c r="M956" s="32"/>
      <c r="N956" s="31"/>
      <c r="O956" s="32"/>
      <c r="P956" s="18"/>
      <c r="Q956" s="31"/>
      <c r="R956" s="33"/>
      <c r="S956" s="33"/>
      <c r="T956" s="33"/>
      <c r="U956" s="72">
        <f t="shared" si="138"/>
        <v>0</v>
      </c>
      <c r="V956" s="18" t="e">
        <f>IF(X956&lt;&gt;"Liquidação Cancelada",VLOOKUP(B956,'BASE DE DADOS OPS'!$B$4:$P$9650,10,FALSE),"Liquidação Cancelada")</f>
        <v>#N/A</v>
      </c>
      <c r="W956" s="35" t="e">
        <f t="shared" si="139"/>
        <v>#N/A</v>
      </c>
      <c r="X956" s="31">
        <f>VLOOKUP(A956,'BASE DE DADOS OPS'!$A$4:$P$9650,12,FALSE)</f>
        <v>0</v>
      </c>
      <c r="Y956" s="4" t="e">
        <f>IF(X956&lt;&gt;"Liquidação Cancelada",VLOOKUP(B956,'BASE DE DADOS OPS'!$B$5:$P$9635,12,FALSE),"Liquidação Cancelada")</f>
        <v>#N/A</v>
      </c>
      <c r="Z956" s="4" t="e">
        <f>IF(X956&lt;&gt;"Liquidação Cancelada",VLOOKUP(B956,'BASE DE DADOS OPS'!$B$5:$P$9635,14,FALSE),"Liquidação Cancelada")</f>
        <v>#N/A</v>
      </c>
      <c r="AA956" s="4" t="e">
        <f>IF(X956&lt;&gt;"Liquidação Cancelada",VLOOKUP(B956,'BASE DE DADOS OPS'!$B$5:$P$9635,13,FALSE),"Liquidação Cancelada")</f>
        <v>#N/A</v>
      </c>
      <c r="AB956" s="4" t="e">
        <f t="shared" si="140"/>
        <v>#N/A</v>
      </c>
      <c r="AC956" s="3" t="e">
        <f t="shared" si="141"/>
        <v>#N/A</v>
      </c>
      <c r="AD956" s="62"/>
    </row>
    <row r="957" spans="1:30" ht="24.95" customHeight="1" x14ac:dyDescent="0.2">
      <c r="A957" s="55" t="str">
        <f t="shared" si="133"/>
        <v>||||||0</v>
      </c>
      <c r="B957" s="55" t="str">
        <f t="shared" si="134"/>
        <v>||||0</v>
      </c>
      <c r="C957" s="61" t="str">
        <f t="shared" si="135"/>
        <v>|0</v>
      </c>
      <c r="D957" s="31"/>
      <c r="E957" s="31"/>
      <c r="F957" s="75" t="str">
        <f t="shared" si="136"/>
        <v>/</v>
      </c>
      <c r="G957" s="31"/>
      <c r="H957" s="31"/>
      <c r="I957" s="75" t="str">
        <f t="shared" si="137"/>
        <v>.</v>
      </c>
      <c r="J957" s="31"/>
      <c r="K957" s="31"/>
      <c r="L957" s="31"/>
      <c r="M957" s="32"/>
      <c r="N957" s="31"/>
      <c r="O957" s="32"/>
      <c r="P957" s="18"/>
      <c r="Q957" s="31"/>
      <c r="R957" s="33"/>
      <c r="S957" s="33"/>
      <c r="T957" s="33"/>
      <c r="U957" s="72">
        <f t="shared" si="138"/>
        <v>0</v>
      </c>
      <c r="V957" s="18" t="e">
        <f>IF(X957&lt;&gt;"Liquidação Cancelada",VLOOKUP(B957,'BASE DE DADOS OPS'!$B$4:$P$9650,10,FALSE),"Liquidação Cancelada")</f>
        <v>#N/A</v>
      </c>
      <c r="W957" s="35" t="e">
        <f t="shared" si="139"/>
        <v>#N/A</v>
      </c>
      <c r="X957" s="31">
        <f>VLOOKUP(A957,'BASE DE DADOS OPS'!$A$4:$P$9650,12,FALSE)</f>
        <v>0</v>
      </c>
      <c r="Y957" s="4" t="e">
        <f>IF(X957&lt;&gt;"Liquidação Cancelada",VLOOKUP(B957,'BASE DE DADOS OPS'!$B$5:$P$9635,12,FALSE),"Liquidação Cancelada")</f>
        <v>#N/A</v>
      </c>
      <c r="Z957" s="4" t="e">
        <f>IF(X957&lt;&gt;"Liquidação Cancelada",VLOOKUP(B957,'BASE DE DADOS OPS'!$B$5:$P$9635,14,FALSE),"Liquidação Cancelada")</f>
        <v>#N/A</v>
      </c>
      <c r="AA957" s="4" t="e">
        <f>IF(X957&lt;&gt;"Liquidação Cancelada",VLOOKUP(B957,'BASE DE DADOS OPS'!$B$5:$P$9635,13,FALSE),"Liquidação Cancelada")</f>
        <v>#N/A</v>
      </c>
      <c r="AB957" s="4" t="e">
        <f t="shared" si="140"/>
        <v>#N/A</v>
      </c>
      <c r="AC957" s="3" t="e">
        <f t="shared" si="141"/>
        <v>#N/A</v>
      </c>
      <c r="AD957" s="62"/>
    </row>
    <row r="958" spans="1:30" ht="24.95" customHeight="1" x14ac:dyDescent="0.2">
      <c r="A958" s="55" t="str">
        <f t="shared" si="133"/>
        <v>||||||0</v>
      </c>
      <c r="B958" s="55" t="str">
        <f t="shared" si="134"/>
        <v>||||0</v>
      </c>
      <c r="C958" s="61" t="str">
        <f t="shared" si="135"/>
        <v>|0</v>
      </c>
      <c r="D958" s="31"/>
      <c r="E958" s="31"/>
      <c r="F958" s="75" t="str">
        <f t="shared" si="136"/>
        <v>/</v>
      </c>
      <c r="G958" s="31"/>
      <c r="H958" s="31"/>
      <c r="I958" s="75" t="str">
        <f t="shared" si="137"/>
        <v>.</v>
      </c>
      <c r="J958" s="31"/>
      <c r="K958" s="31"/>
      <c r="L958" s="31"/>
      <c r="M958" s="32"/>
      <c r="N958" s="31"/>
      <c r="O958" s="32"/>
      <c r="P958" s="18"/>
      <c r="Q958" s="31"/>
      <c r="R958" s="33"/>
      <c r="S958" s="33"/>
      <c r="T958" s="33"/>
      <c r="U958" s="72">
        <f t="shared" si="138"/>
        <v>0</v>
      </c>
      <c r="V958" s="18" t="e">
        <f>IF(X958&lt;&gt;"Liquidação Cancelada",VLOOKUP(B958,'BASE DE DADOS OPS'!$B$4:$P$9650,10,FALSE),"Liquidação Cancelada")</f>
        <v>#N/A</v>
      </c>
      <c r="W958" s="35" t="e">
        <f t="shared" si="139"/>
        <v>#N/A</v>
      </c>
      <c r="X958" s="31">
        <f>VLOOKUP(A958,'BASE DE DADOS OPS'!$A$4:$P$9650,12,FALSE)</f>
        <v>0</v>
      </c>
      <c r="Y958" s="4" t="e">
        <f>IF(X958&lt;&gt;"Liquidação Cancelada",VLOOKUP(B958,'BASE DE DADOS OPS'!$B$5:$P$9635,12,FALSE),"Liquidação Cancelada")</f>
        <v>#N/A</v>
      </c>
      <c r="Z958" s="4" t="e">
        <f>IF(X958&lt;&gt;"Liquidação Cancelada",VLOOKUP(B958,'BASE DE DADOS OPS'!$B$5:$P$9635,14,FALSE),"Liquidação Cancelada")</f>
        <v>#N/A</v>
      </c>
      <c r="AA958" s="4" t="e">
        <f>IF(X958&lt;&gt;"Liquidação Cancelada",VLOOKUP(B958,'BASE DE DADOS OPS'!$B$5:$P$9635,13,FALSE),"Liquidação Cancelada")</f>
        <v>#N/A</v>
      </c>
      <c r="AB958" s="4" t="e">
        <f t="shared" si="140"/>
        <v>#N/A</v>
      </c>
      <c r="AC958" s="3" t="e">
        <f t="shared" si="141"/>
        <v>#N/A</v>
      </c>
      <c r="AD958" s="62"/>
    </row>
    <row r="959" spans="1:30" ht="24.95" customHeight="1" x14ac:dyDescent="0.2">
      <c r="A959" s="55" t="str">
        <f t="shared" si="133"/>
        <v>||||||0</v>
      </c>
      <c r="B959" s="55" t="str">
        <f t="shared" si="134"/>
        <v>||||0</v>
      </c>
      <c r="C959" s="61" t="str">
        <f t="shared" si="135"/>
        <v>|0</v>
      </c>
      <c r="D959" s="31"/>
      <c r="E959" s="31"/>
      <c r="F959" s="75" t="str">
        <f t="shared" si="136"/>
        <v>/</v>
      </c>
      <c r="G959" s="31"/>
      <c r="H959" s="31"/>
      <c r="I959" s="75" t="str">
        <f t="shared" si="137"/>
        <v>.</v>
      </c>
      <c r="J959" s="31"/>
      <c r="K959" s="31"/>
      <c r="L959" s="31"/>
      <c r="M959" s="32"/>
      <c r="N959" s="31"/>
      <c r="O959" s="32"/>
      <c r="P959" s="18"/>
      <c r="Q959" s="31"/>
      <c r="R959" s="33"/>
      <c r="S959" s="33"/>
      <c r="T959" s="33"/>
      <c r="U959" s="72">
        <f t="shared" si="138"/>
        <v>0</v>
      </c>
      <c r="V959" s="18" t="e">
        <f>IF(X959&lt;&gt;"Liquidação Cancelada",VLOOKUP(B959,'BASE DE DADOS OPS'!$B$4:$P$9650,10,FALSE),"Liquidação Cancelada")</f>
        <v>#N/A</v>
      </c>
      <c r="W959" s="35" t="e">
        <f t="shared" si="139"/>
        <v>#N/A</v>
      </c>
      <c r="X959" s="31">
        <f>VLOOKUP(A959,'BASE DE DADOS OPS'!$A$4:$P$9650,12,FALSE)</f>
        <v>0</v>
      </c>
      <c r="Y959" s="4" t="e">
        <f>IF(X959&lt;&gt;"Liquidação Cancelada",VLOOKUP(B959,'BASE DE DADOS OPS'!$B$5:$P$9635,12,FALSE),"Liquidação Cancelada")</f>
        <v>#N/A</v>
      </c>
      <c r="Z959" s="4" t="e">
        <f>IF(X959&lt;&gt;"Liquidação Cancelada",VLOOKUP(B959,'BASE DE DADOS OPS'!$B$5:$P$9635,14,FALSE),"Liquidação Cancelada")</f>
        <v>#N/A</v>
      </c>
      <c r="AA959" s="4" t="e">
        <f>IF(X959&lt;&gt;"Liquidação Cancelada",VLOOKUP(B959,'BASE DE DADOS OPS'!$B$5:$P$9635,13,FALSE),"Liquidação Cancelada")</f>
        <v>#N/A</v>
      </c>
      <c r="AB959" s="4" t="e">
        <f t="shared" si="140"/>
        <v>#N/A</v>
      </c>
      <c r="AC959" s="3" t="e">
        <f t="shared" si="141"/>
        <v>#N/A</v>
      </c>
      <c r="AD959" s="62"/>
    </row>
    <row r="960" spans="1:30" ht="24.95" customHeight="1" x14ac:dyDescent="0.2">
      <c r="A960" s="55" t="str">
        <f t="shared" si="133"/>
        <v>||||||0</v>
      </c>
      <c r="B960" s="55" t="str">
        <f t="shared" si="134"/>
        <v>||||0</v>
      </c>
      <c r="C960" s="61" t="str">
        <f t="shared" si="135"/>
        <v>|0</v>
      </c>
      <c r="D960" s="31"/>
      <c r="E960" s="31"/>
      <c r="F960" s="75" t="str">
        <f t="shared" si="136"/>
        <v>/</v>
      </c>
      <c r="G960" s="31"/>
      <c r="H960" s="31"/>
      <c r="I960" s="75" t="str">
        <f t="shared" si="137"/>
        <v>.</v>
      </c>
      <c r="J960" s="31"/>
      <c r="K960" s="31"/>
      <c r="L960" s="31"/>
      <c r="M960" s="32"/>
      <c r="N960" s="31"/>
      <c r="O960" s="32"/>
      <c r="P960" s="18"/>
      <c r="Q960" s="31"/>
      <c r="R960" s="33"/>
      <c r="S960" s="33"/>
      <c r="T960" s="33"/>
      <c r="U960" s="72">
        <f t="shared" si="138"/>
        <v>0</v>
      </c>
      <c r="V960" s="18" t="e">
        <f>IF(X960&lt;&gt;"Liquidação Cancelada",VLOOKUP(B960,'BASE DE DADOS OPS'!$B$4:$P$9650,10,FALSE),"Liquidação Cancelada")</f>
        <v>#N/A</v>
      </c>
      <c r="W960" s="35" t="e">
        <f t="shared" si="139"/>
        <v>#N/A</v>
      </c>
      <c r="X960" s="31">
        <f>VLOOKUP(A960,'BASE DE DADOS OPS'!$A$4:$P$9650,12,FALSE)</f>
        <v>0</v>
      </c>
      <c r="Y960" s="4" t="e">
        <f>IF(X960&lt;&gt;"Liquidação Cancelada",VLOOKUP(B960,'BASE DE DADOS OPS'!$B$5:$P$9635,12,FALSE),"Liquidação Cancelada")</f>
        <v>#N/A</v>
      </c>
      <c r="Z960" s="4" t="e">
        <f>IF(X960&lt;&gt;"Liquidação Cancelada",VLOOKUP(B960,'BASE DE DADOS OPS'!$B$5:$P$9635,14,FALSE),"Liquidação Cancelada")</f>
        <v>#N/A</v>
      </c>
      <c r="AA960" s="4" t="e">
        <f>IF(X960&lt;&gt;"Liquidação Cancelada",VLOOKUP(B960,'BASE DE DADOS OPS'!$B$5:$P$9635,13,FALSE),"Liquidação Cancelada")</f>
        <v>#N/A</v>
      </c>
      <c r="AB960" s="4" t="e">
        <f t="shared" si="140"/>
        <v>#N/A</v>
      </c>
      <c r="AC960" s="3" t="e">
        <f t="shared" si="141"/>
        <v>#N/A</v>
      </c>
      <c r="AD960" s="62"/>
    </row>
    <row r="961" spans="1:30" ht="24.95" customHeight="1" x14ac:dyDescent="0.2">
      <c r="A961" s="55" t="str">
        <f t="shared" si="133"/>
        <v>||||||0</v>
      </c>
      <c r="B961" s="55" t="str">
        <f t="shared" si="134"/>
        <v>||||0</v>
      </c>
      <c r="C961" s="61" t="str">
        <f t="shared" si="135"/>
        <v>|0</v>
      </c>
      <c r="D961" s="31"/>
      <c r="E961" s="31"/>
      <c r="F961" s="75" t="str">
        <f t="shared" si="136"/>
        <v>/</v>
      </c>
      <c r="G961" s="31"/>
      <c r="H961" s="31"/>
      <c r="I961" s="75" t="str">
        <f t="shared" si="137"/>
        <v>.</v>
      </c>
      <c r="J961" s="31"/>
      <c r="K961" s="31"/>
      <c r="L961" s="31"/>
      <c r="M961" s="32"/>
      <c r="N961" s="31"/>
      <c r="O961" s="32"/>
      <c r="P961" s="18"/>
      <c r="Q961" s="31"/>
      <c r="R961" s="33"/>
      <c r="S961" s="33"/>
      <c r="T961" s="33"/>
      <c r="U961" s="72">
        <f t="shared" si="138"/>
        <v>0</v>
      </c>
      <c r="V961" s="18" t="e">
        <f>IF(X961&lt;&gt;"Liquidação Cancelada",VLOOKUP(B961,'BASE DE DADOS OPS'!$B$4:$P$9650,10,FALSE),"Liquidação Cancelada")</f>
        <v>#N/A</v>
      </c>
      <c r="W961" s="35" t="e">
        <f t="shared" si="139"/>
        <v>#N/A</v>
      </c>
      <c r="X961" s="31">
        <f>VLOOKUP(A961,'BASE DE DADOS OPS'!$A$4:$P$9650,12,FALSE)</f>
        <v>0</v>
      </c>
      <c r="Y961" s="4" t="e">
        <f>IF(X961&lt;&gt;"Liquidação Cancelada",VLOOKUP(B961,'BASE DE DADOS OPS'!$B$5:$P$9635,12,FALSE),"Liquidação Cancelada")</f>
        <v>#N/A</v>
      </c>
      <c r="Z961" s="4" t="e">
        <f>IF(X961&lt;&gt;"Liquidação Cancelada",VLOOKUP(B961,'BASE DE DADOS OPS'!$B$5:$P$9635,14,FALSE),"Liquidação Cancelada")</f>
        <v>#N/A</v>
      </c>
      <c r="AA961" s="4" t="e">
        <f>IF(X961&lt;&gt;"Liquidação Cancelada",VLOOKUP(B961,'BASE DE DADOS OPS'!$B$5:$P$9635,13,FALSE),"Liquidação Cancelada")</f>
        <v>#N/A</v>
      </c>
      <c r="AB961" s="4" t="e">
        <f t="shared" si="140"/>
        <v>#N/A</v>
      </c>
      <c r="AC961" s="3" t="e">
        <f t="shared" si="141"/>
        <v>#N/A</v>
      </c>
      <c r="AD961" s="62"/>
    </row>
    <row r="962" spans="1:30" ht="24.95" customHeight="1" x14ac:dyDescent="0.2">
      <c r="A962" s="55" t="str">
        <f t="shared" si="133"/>
        <v>||||||0</v>
      </c>
      <c r="B962" s="55" t="str">
        <f t="shared" si="134"/>
        <v>||||0</v>
      </c>
      <c r="C962" s="61" t="str">
        <f t="shared" si="135"/>
        <v>|0</v>
      </c>
      <c r="D962" s="31"/>
      <c r="E962" s="31"/>
      <c r="F962" s="75" t="str">
        <f t="shared" si="136"/>
        <v>/</v>
      </c>
      <c r="G962" s="31"/>
      <c r="H962" s="31"/>
      <c r="I962" s="75" t="str">
        <f t="shared" si="137"/>
        <v>.</v>
      </c>
      <c r="J962" s="31"/>
      <c r="K962" s="31"/>
      <c r="L962" s="31"/>
      <c r="M962" s="32"/>
      <c r="N962" s="31"/>
      <c r="O962" s="32"/>
      <c r="P962" s="18"/>
      <c r="Q962" s="31"/>
      <c r="R962" s="33"/>
      <c r="S962" s="33"/>
      <c r="T962" s="33"/>
      <c r="U962" s="72">
        <f t="shared" si="138"/>
        <v>0</v>
      </c>
      <c r="V962" s="18" t="e">
        <f>IF(X962&lt;&gt;"Liquidação Cancelada",VLOOKUP(B962,'BASE DE DADOS OPS'!$B$4:$P$9650,10,FALSE),"Liquidação Cancelada")</f>
        <v>#N/A</v>
      </c>
      <c r="W962" s="35" t="e">
        <f t="shared" si="139"/>
        <v>#N/A</v>
      </c>
      <c r="X962" s="31">
        <f>VLOOKUP(A962,'BASE DE DADOS OPS'!$A$4:$P$9650,12,FALSE)</f>
        <v>0</v>
      </c>
      <c r="Y962" s="4" t="e">
        <f>IF(X962&lt;&gt;"Liquidação Cancelada",VLOOKUP(B962,'BASE DE DADOS OPS'!$B$5:$P$9635,12,FALSE),"Liquidação Cancelada")</f>
        <v>#N/A</v>
      </c>
      <c r="Z962" s="4" t="e">
        <f>IF(X962&lt;&gt;"Liquidação Cancelada",VLOOKUP(B962,'BASE DE DADOS OPS'!$B$5:$P$9635,14,FALSE),"Liquidação Cancelada")</f>
        <v>#N/A</v>
      </c>
      <c r="AA962" s="4" t="e">
        <f>IF(X962&lt;&gt;"Liquidação Cancelada",VLOOKUP(B962,'BASE DE DADOS OPS'!$B$5:$P$9635,13,FALSE),"Liquidação Cancelada")</f>
        <v>#N/A</v>
      </c>
      <c r="AB962" s="4" t="e">
        <f t="shared" si="140"/>
        <v>#N/A</v>
      </c>
      <c r="AC962" s="3" t="e">
        <f t="shared" si="141"/>
        <v>#N/A</v>
      </c>
      <c r="AD962" s="62"/>
    </row>
    <row r="963" spans="1:30" ht="24.95" customHeight="1" x14ac:dyDescent="0.2">
      <c r="A963" s="55" t="str">
        <f t="shared" si="133"/>
        <v>||||||0</v>
      </c>
      <c r="B963" s="55" t="str">
        <f t="shared" si="134"/>
        <v>||||0</v>
      </c>
      <c r="C963" s="61" t="str">
        <f t="shared" si="135"/>
        <v>|0</v>
      </c>
      <c r="D963" s="31"/>
      <c r="E963" s="31"/>
      <c r="F963" s="75" t="str">
        <f t="shared" si="136"/>
        <v>/</v>
      </c>
      <c r="G963" s="31"/>
      <c r="H963" s="31"/>
      <c r="I963" s="75" t="str">
        <f t="shared" si="137"/>
        <v>.</v>
      </c>
      <c r="J963" s="31"/>
      <c r="K963" s="31"/>
      <c r="L963" s="31"/>
      <c r="M963" s="32"/>
      <c r="N963" s="31"/>
      <c r="O963" s="32"/>
      <c r="P963" s="18"/>
      <c r="Q963" s="31"/>
      <c r="R963" s="33"/>
      <c r="S963" s="33"/>
      <c r="T963" s="33"/>
      <c r="U963" s="72">
        <f t="shared" si="138"/>
        <v>0</v>
      </c>
      <c r="V963" s="18" t="e">
        <f>IF(X963&lt;&gt;"Liquidação Cancelada",VLOOKUP(B963,'BASE DE DADOS OPS'!$B$4:$P$9650,10,FALSE),"Liquidação Cancelada")</f>
        <v>#N/A</v>
      </c>
      <c r="W963" s="35" t="e">
        <f t="shared" si="139"/>
        <v>#N/A</v>
      </c>
      <c r="X963" s="31">
        <f>VLOOKUP(A963,'BASE DE DADOS OPS'!$A$4:$P$9650,12,FALSE)</f>
        <v>0</v>
      </c>
      <c r="Y963" s="4" t="e">
        <f>IF(X963&lt;&gt;"Liquidação Cancelada",VLOOKUP(B963,'BASE DE DADOS OPS'!$B$5:$P$9635,12,FALSE),"Liquidação Cancelada")</f>
        <v>#N/A</v>
      </c>
      <c r="Z963" s="4" t="e">
        <f>IF(X963&lt;&gt;"Liquidação Cancelada",VLOOKUP(B963,'BASE DE DADOS OPS'!$B$5:$P$9635,14,FALSE),"Liquidação Cancelada")</f>
        <v>#N/A</v>
      </c>
      <c r="AA963" s="4" t="e">
        <f>IF(X963&lt;&gt;"Liquidação Cancelada",VLOOKUP(B963,'BASE DE DADOS OPS'!$B$5:$P$9635,13,FALSE),"Liquidação Cancelada")</f>
        <v>#N/A</v>
      </c>
      <c r="AB963" s="4" t="e">
        <f t="shared" si="140"/>
        <v>#N/A</v>
      </c>
      <c r="AC963" s="3" t="e">
        <f t="shared" si="141"/>
        <v>#N/A</v>
      </c>
      <c r="AD963" s="62"/>
    </row>
    <row r="964" spans="1:30" ht="24.95" customHeight="1" x14ac:dyDescent="0.2">
      <c r="A964" s="55" t="str">
        <f t="shared" si="133"/>
        <v>||||||0</v>
      </c>
      <c r="B964" s="55" t="str">
        <f t="shared" si="134"/>
        <v>||||0</v>
      </c>
      <c r="C964" s="61" t="str">
        <f t="shared" si="135"/>
        <v>|0</v>
      </c>
      <c r="D964" s="31"/>
      <c r="E964" s="31"/>
      <c r="F964" s="75" t="str">
        <f t="shared" si="136"/>
        <v>/</v>
      </c>
      <c r="G964" s="31"/>
      <c r="H964" s="31"/>
      <c r="I964" s="75" t="str">
        <f t="shared" si="137"/>
        <v>.</v>
      </c>
      <c r="J964" s="31"/>
      <c r="K964" s="31"/>
      <c r="L964" s="31"/>
      <c r="M964" s="32"/>
      <c r="N964" s="31"/>
      <c r="O964" s="32"/>
      <c r="P964" s="18"/>
      <c r="Q964" s="31"/>
      <c r="R964" s="33"/>
      <c r="S964" s="33"/>
      <c r="T964" s="33"/>
      <c r="U964" s="72">
        <f t="shared" si="138"/>
        <v>0</v>
      </c>
      <c r="V964" s="18" t="e">
        <f>IF(X964&lt;&gt;"Liquidação Cancelada",VLOOKUP(B964,'BASE DE DADOS OPS'!$B$4:$P$9650,10,FALSE),"Liquidação Cancelada")</f>
        <v>#N/A</v>
      </c>
      <c r="W964" s="35" t="e">
        <f t="shared" si="139"/>
        <v>#N/A</v>
      </c>
      <c r="X964" s="31">
        <f>VLOOKUP(A964,'BASE DE DADOS OPS'!$A$4:$P$9650,12,FALSE)</f>
        <v>0</v>
      </c>
      <c r="Y964" s="4" t="e">
        <f>IF(X964&lt;&gt;"Liquidação Cancelada",VLOOKUP(B964,'BASE DE DADOS OPS'!$B$5:$P$9635,12,FALSE),"Liquidação Cancelada")</f>
        <v>#N/A</v>
      </c>
      <c r="Z964" s="4" t="e">
        <f>IF(X964&lt;&gt;"Liquidação Cancelada",VLOOKUP(B964,'BASE DE DADOS OPS'!$B$5:$P$9635,14,FALSE),"Liquidação Cancelada")</f>
        <v>#N/A</v>
      </c>
      <c r="AA964" s="4" t="e">
        <f>IF(X964&lt;&gt;"Liquidação Cancelada",VLOOKUP(B964,'BASE DE DADOS OPS'!$B$5:$P$9635,13,FALSE),"Liquidação Cancelada")</f>
        <v>#N/A</v>
      </c>
      <c r="AB964" s="4" t="e">
        <f t="shared" si="140"/>
        <v>#N/A</v>
      </c>
      <c r="AC964" s="3" t="e">
        <f t="shared" si="141"/>
        <v>#N/A</v>
      </c>
      <c r="AD964" s="62"/>
    </row>
    <row r="965" spans="1:30" ht="24.95" customHeight="1" x14ac:dyDescent="0.2">
      <c r="A965" s="55" t="str">
        <f t="shared" ref="A965:A1028" si="142">D965&amp;"|"&amp;E965&amp;"|"&amp;G965&amp;"|"&amp;H965&amp;"|"&amp;L965&amp;"|"&amp;N965&amp;"|"&amp;U965</f>
        <v>||||||0</v>
      </c>
      <c r="B965" s="55" t="str">
        <f t="shared" ref="B965:B1028" si="143">D965&amp;"|"&amp;E965&amp;"|"&amp;G965&amp;"|"&amp;H965&amp;"|"&amp;X965</f>
        <v>||||0</v>
      </c>
      <c r="C965" s="61" t="str">
        <f t="shared" ref="C965:C1028" si="144">E965&amp;"|"&amp;X965</f>
        <v>|0</v>
      </c>
      <c r="D965" s="31"/>
      <c r="E965" s="31"/>
      <c r="F965" s="75" t="str">
        <f t="shared" ref="F965:F1028" si="145">G965&amp;"/"&amp;H965</f>
        <v>/</v>
      </c>
      <c r="G965" s="31"/>
      <c r="H965" s="31"/>
      <c r="I965" s="75" t="str">
        <f t="shared" ref="I965:I1028" si="146">J965&amp;"."&amp;K965</f>
        <v>.</v>
      </c>
      <c r="J965" s="31"/>
      <c r="K965" s="31"/>
      <c r="L965" s="31"/>
      <c r="M965" s="32"/>
      <c r="N965" s="31"/>
      <c r="O965" s="32"/>
      <c r="P965" s="18"/>
      <c r="Q965" s="31"/>
      <c r="R965" s="33"/>
      <c r="S965" s="33"/>
      <c r="T965" s="33"/>
      <c r="U965" s="72">
        <f t="shared" ref="U965:U1028" si="147">R965-S965-T965</f>
        <v>0</v>
      </c>
      <c r="V965" s="18" t="e">
        <f>IF(X965&lt;&gt;"Liquidação Cancelada",VLOOKUP(B965,'BASE DE DADOS OPS'!$B$4:$P$9650,10,FALSE),"Liquidação Cancelada")</f>
        <v>#N/A</v>
      </c>
      <c r="W965" s="35" t="e">
        <f t="shared" ref="W965:W1028" si="148">IF(X965&lt;&gt;"Liquidação Cancelada",IF(ISBLANK(V965),"AGUARDANDO PAGAMENTO",NETWORKDAYS(P965,V965)-1),"Liquidação Cancelada")</f>
        <v>#N/A</v>
      </c>
      <c r="X965" s="31">
        <f>VLOOKUP(A965,'BASE DE DADOS OPS'!$A$4:$P$9650,12,FALSE)</f>
        <v>0</v>
      </c>
      <c r="Y965" s="4" t="e">
        <f>IF(X965&lt;&gt;"Liquidação Cancelada",VLOOKUP(B965,'BASE DE DADOS OPS'!$B$5:$P$9635,12,FALSE),"Liquidação Cancelada")</f>
        <v>#N/A</v>
      </c>
      <c r="Z965" s="4" t="e">
        <f>IF(X965&lt;&gt;"Liquidação Cancelada",VLOOKUP(B965,'BASE DE DADOS OPS'!$B$5:$P$9635,14,FALSE),"Liquidação Cancelada")</f>
        <v>#N/A</v>
      </c>
      <c r="AA965" s="4" t="e">
        <f>IF(X965&lt;&gt;"Liquidação Cancelada",VLOOKUP(B965,'BASE DE DADOS OPS'!$B$5:$P$9635,13,FALSE),"Liquidação Cancelada")</f>
        <v>#N/A</v>
      </c>
      <c r="AB965" s="4" t="e">
        <f t="shared" ref="AB965:AB1028" si="149">IF(X965&lt;&gt;"Liquidação Cancelada",Y965-Z965,"Liquidação Cancelada")</f>
        <v>#N/A</v>
      </c>
      <c r="AC965" s="3" t="e">
        <f t="shared" ref="AC965:AC1028" si="150">IF(X965&lt;&gt;"Liquidação Cancelada",(AA965-AB965)+(U965-Z965-AB965),"Liquidação Cancelada")</f>
        <v>#N/A</v>
      </c>
      <c r="AD965" s="62"/>
    </row>
    <row r="966" spans="1:30" ht="24.95" customHeight="1" x14ac:dyDescent="0.2">
      <c r="A966" s="55" t="str">
        <f t="shared" si="142"/>
        <v>||||||0</v>
      </c>
      <c r="B966" s="55" t="str">
        <f t="shared" si="143"/>
        <v>||||0</v>
      </c>
      <c r="C966" s="61" t="str">
        <f t="shared" si="144"/>
        <v>|0</v>
      </c>
      <c r="D966" s="31"/>
      <c r="E966" s="31"/>
      <c r="F966" s="75" t="str">
        <f t="shared" si="145"/>
        <v>/</v>
      </c>
      <c r="G966" s="31"/>
      <c r="H966" s="31"/>
      <c r="I966" s="75" t="str">
        <f t="shared" si="146"/>
        <v>.</v>
      </c>
      <c r="J966" s="31"/>
      <c r="K966" s="31"/>
      <c r="L966" s="31"/>
      <c r="M966" s="32"/>
      <c r="N966" s="31"/>
      <c r="O966" s="32"/>
      <c r="P966" s="18"/>
      <c r="Q966" s="31"/>
      <c r="R966" s="33"/>
      <c r="S966" s="33"/>
      <c r="T966" s="33"/>
      <c r="U966" s="72">
        <f t="shared" si="147"/>
        <v>0</v>
      </c>
      <c r="V966" s="18" t="e">
        <f>IF(X966&lt;&gt;"Liquidação Cancelada",VLOOKUP(B966,'BASE DE DADOS OPS'!$B$4:$P$9650,10,FALSE),"Liquidação Cancelada")</f>
        <v>#N/A</v>
      </c>
      <c r="W966" s="35" t="e">
        <f t="shared" si="148"/>
        <v>#N/A</v>
      </c>
      <c r="X966" s="31">
        <f>VLOOKUP(A966,'BASE DE DADOS OPS'!$A$4:$P$9650,12,FALSE)</f>
        <v>0</v>
      </c>
      <c r="Y966" s="4" t="e">
        <f>IF(X966&lt;&gt;"Liquidação Cancelada",VLOOKUP(B966,'BASE DE DADOS OPS'!$B$5:$P$9635,12,FALSE),"Liquidação Cancelada")</f>
        <v>#N/A</v>
      </c>
      <c r="Z966" s="4" t="e">
        <f>IF(X966&lt;&gt;"Liquidação Cancelada",VLOOKUP(B966,'BASE DE DADOS OPS'!$B$5:$P$9635,14,FALSE),"Liquidação Cancelada")</f>
        <v>#N/A</v>
      </c>
      <c r="AA966" s="4" t="e">
        <f>IF(X966&lt;&gt;"Liquidação Cancelada",VLOOKUP(B966,'BASE DE DADOS OPS'!$B$5:$P$9635,13,FALSE),"Liquidação Cancelada")</f>
        <v>#N/A</v>
      </c>
      <c r="AB966" s="4" t="e">
        <f t="shared" si="149"/>
        <v>#N/A</v>
      </c>
      <c r="AC966" s="3" t="e">
        <f t="shared" si="150"/>
        <v>#N/A</v>
      </c>
      <c r="AD966" s="62"/>
    </row>
    <row r="967" spans="1:30" ht="24.95" customHeight="1" x14ac:dyDescent="0.2">
      <c r="A967" s="55" t="str">
        <f t="shared" si="142"/>
        <v>||||||0</v>
      </c>
      <c r="B967" s="55" t="str">
        <f t="shared" si="143"/>
        <v>||||0</v>
      </c>
      <c r="C967" s="61" t="str">
        <f t="shared" si="144"/>
        <v>|0</v>
      </c>
      <c r="D967" s="31"/>
      <c r="E967" s="31"/>
      <c r="F967" s="75" t="str">
        <f t="shared" si="145"/>
        <v>/</v>
      </c>
      <c r="G967" s="31"/>
      <c r="H967" s="31"/>
      <c r="I967" s="75" t="str">
        <f t="shared" si="146"/>
        <v>.</v>
      </c>
      <c r="J967" s="31"/>
      <c r="K967" s="31"/>
      <c r="L967" s="31"/>
      <c r="M967" s="32"/>
      <c r="N967" s="31"/>
      <c r="O967" s="32"/>
      <c r="P967" s="18"/>
      <c r="Q967" s="31"/>
      <c r="R967" s="33"/>
      <c r="S967" s="33"/>
      <c r="T967" s="33"/>
      <c r="U967" s="72">
        <f t="shared" si="147"/>
        <v>0</v>
      </c>
      <c r="V967" s="18" t="e">
        <f>IF(X967&lt;&gt;"Liquidação Cancelada",VLOOKUP(B967,'BASE DE DADOS OPS'!$B$4:$P$9650,10,FALSE),"Liquidação Cancelada")</f>
        <v>#N/A</v>
      </c>
      <c r="W967" s="35" t="e">
        <f t="shared" si="148"/>
        <v>#N/A</v>
      </c>
      <c r="X967" s="31">
        <f>VLOOKUP(A967,'BASE DE DADOS OPS'!$A$4:$P$9650,12,FALSE)</f>
        <v>0</v>
      </c>
      <c r="Y967" s="4" t="e">
        <f>IF(X967&lt;&gt;"Liquidação Cancelada",VLOOKUP(B967,'BASE DE DADOS OPS'!$B$5:$P$9635,12,FALSE),"Liquidação Cancelada")</f>
        <v>#N/A</v>
      </c>
      <c r="Z967" s="4" t="e">
        <f>IF(X967&lt;&gt;"Liquidação Cancelada",VLOOKUP(B967,'BASE DE DADOS OPS'!$B$5:$P$9635,14,FALSE),"Liquidação Cancelada")</f>
        <v>#N/A</v>
      </c>
      <c r="AA967" s="4" t="e">
        <f>IF(X967&lt;&gt;"Liquidação Cancelada",VLOOKUP(B967,'BASE DE DADOS OPS'!$B$5:$P$9635,13,FALSE),"Liquidação Cancelada")</f>
        <v>#N/A</v>
      </c>
      <c r="AB967" s="4" t="e">
        <f t="shared" si="149"/>
        <v>#N/A</v>
      </c>
      <c r="AC967" s="3" t="e">
        <f t="shared" si="150"/>
        <v>#N/A</v>
      </c>
      <c r="AD967" s="62"/>
    </row>
    <row r="968" spans="1:30" ht="24.95" customHeight="1" x14ac:dyDescent="0.2">
      <c r="A968" s="55" t="str">
        <f t="shared" si="142"/>
        <v>||||||0</v>
      </c>
      <c r="B968" s="55" t="str">
        <f t="shared" si="143"/>
        <v>||||0</v>
      </c>
      <c r="C968" s="61" t="str">
        <f t="shared" si="144"/>
        <v>|0</v>
      </c>
      <c r="D968" s="31"/>
      <c r="E968" s="31"/>
      <c r="F968" s="75" t="str">
        <f t="shared" si="145"/>
        <v>/</v>
      </c>
      <c r="G968" s="31"/>
      <c r="H968" s="31"/>
      <c r="I968" s="75" t="str">
        <f t="shared" si="146"/>
        <v>.</v>
      </c>
      <c r="J968" s="31"/>
      <c r="K968" s="31"/>
      <c r="L968" s="31"/>
      <c r="M968" s="32"/>
      <c r="N968" s="31"/>
      <c r="O968" s="32"/>
      <c r="P968" s="18"/>
      <c r="Q968" s="31"/>
      <c r="R968" s="33"/>
      <c r="S968" s="33"/>
      <c r="T968" s="33"/>
      <c r="U968" s="72">
        <f t="shared" si="147"/>
        <v>0</v>
      </c>
      <c r="V968" s="18" t="e">
        <f>IF(X968&lt;&gt;"Liquidação Cancelada",VLOOKUP(B968,'BASE DE DADOS OPS'!$B$4:$P$9650,10,FALSE),"Liquidação Cancelada")</f>
        <v>#N/A</v>
      </c>
      <c r="W968" s="35" t="e">
        <f t="shared" si="148"/>
        <v>#N/A</v>
      </c>
      <c r="X968" s="31">
        <f>VLOOKUP(A968,'BASE DE DADOS OPS'!$A$4:$P$9650,12,FALSE)</f>
        <v>0</v>
      </c>
      <c r="Y968" s="4" t="e">
        <f>IF(X968&lt;&gt;"Liquidação Cancelada",VLOOKUP(B968,'BASE DE DADOS OPS'!$B$5:$P$9635,12,FALSE),"Liquidação Cancelada")</f>
        <v>#N/A</v>
      </c>
      <c r="Z968" s="4" t="e">
        <f>IF(X968&lt;&gt;"Liquidação Cancelada",VLOOKUP(B968,'BASE DE DADOS OPS'!$B$5:$P$9635,14,FALSE),"Liquidação Cancelada")</f>
        <v>#N/A</v>
      </c>
      <c r="AA968" s="4" t="e">
        <f>IF(X968&lt;&gt;"Liquidação Cancelada",VLOOKUP(B968,'BASE DE DADOS OPS'!$B$5:$P$9635,13,FALSE),"Liquidação Cancelada")</f>
        <v>#N/A</v>
      </c>
      <c r="AB968" s="4" t="e">
        <f t="shared" si="149"/>
        <v>#N/A</v>
      </c>
      <c r="AC968" s="3" t="e">
        <f t="shared" si="150"/>
        <v>#N/A</v>
      </c>
      <c r="AD968" s="62"/>
    </row>
    <row r="969" spans="1:30" ht="24.95" customHeight="1" x14ac:dyDescent="0.2">
      <c r="A969" s="55" t="str">
        <f t="shared" si="142"/>
        <v>||||||0</v>
      </c>
      <c r="B969" s="55" t="str">
        <f t="shared" si="143"/>
        <v>||||0</v>
      </c>
      <c r="C969" s="61" t="str">
        <f t="shared" si="144"/>
        <v>|0</v>
      </c>
      <c r="D969" s="31"/>
      <c r="E969" s="31"/>
      <c r="F969" s="75" t="str">
        <f t="shared" si="145"/>
        <v>/</v>
      </c>
      <c r="G969" s="31"/>
      <c r="H969" s="31"/>
      <c r="I969" s="75" t="str">
        <f t="shared" si="146"/>
        <v>.</v>
      </c>
      <c r="J969" s="31"/>
      <c r="K969" s="31"/>
      <c r="L969" s="31"/>
      <c r="M969" s="32"/>
      <c r="N969" s="31"/>
      <c r="O969" s="32"/>
      <c r="P969" s="18"/>
      <c r="Q969" s="31"/>
      <c r="R969" s="33"/>
      <c r="S969" s="33"/>
      <c r="T969" s="33"/>
      <c r="U969" s="72">
        <f t="shared" si="147"/>
        <v>0</v>
      </c>
      <c r="V969" s="18" t="e">
        <f>IF(X969&lt;&gt;"Liquidação Cancelada",VLOOKUP(B969,'BASE DE DADOS OPS'!$B$4:$P$9650,10,FALSE),"Liquidação Cancelada")</f>
        <v>#N/A</v>
      </c>
      <c r="W969" s="35" t="e">
        <f t="shared" si="148"/>
        <v>#N/A</v>
      </c>
      <c r="X969" s="31">
        <f>VLOOKUP(A969,'BASE DE DADOS OPS'!$A$4:$P$9650,12,FALSE)</f>
        <v>0</v>
      </c>
      <c r="Y969" s="4" t="e">
        <f>IF(X969&lt;&gt;"Liquidação Cancelada",VLOOKUP(B969,'BASE DE DADOS OPS'!$B$5:$P$9635,12,FALSE),"Liquidação Cancelada")</f>
        <v>#N/A</v>
      </c>
      <c r="Z969" s="4" t="e">
        <f>IF(X969&lt;&gt;"Liquidação Cancelada",VLOOKUP(B969,'BASE DE DADOS OPS'!$B$5:$P$9635,14,FALSE),"Liquidação Cancelada")</f>
        <v>#N/A</v>
      </c>
      <c r="AA969" s="4" t="e">
        <f>IF(X969&lt;&gt;"Liquidação Cancelada",VLOOKUP(B969,'BASE DE DADOS OPS'!$B$5:$P$9635,13,FALSE),"Liquidação Cancelada")</f>
        <v>#N/A</v>
      </c>
      <c r="AB969" s="4" t="e">
        <f t="shared" si="149"/>
        <v>#N/A</v>
      </c>
      <c r="AC969" s="3" t="e">
        <f t="shared" si="150"/>
        <v>#N/A</v>
      </c>
      <c r="AD969" s="62"/>
    </row>
    <row r="970" spans="1:30" ht="24.95" customHeight="1" x14ac:dyDescent="0.2">
      <c r="A970" s="55" t="str">
        <f t="shared" si="142"/>
        <v>||||||0</v>
      </c>
      <c r="B970" s="55" t="str">
        <f t="shared" si="143"/>
        <v>||||0</v>
      </c>
      <c r="C970" s="61" t="str">
        <f t="shared" si="144"/>
        <v>|0</v>
      </c>
      <c r="D970" s="31"/>
      <c r="E970" s="31"/>
      <c r="F970" s="75" t="str">
        <f t="shared" si="145"/>
        <v>/</v>
      </c>
      <c r="G970" s="31"/>
      <c r="H970" s="31"/>
      <c r="I970" s="75" t="str">
        <f t="shared" si="146"/>
        <v>.</v>
      </c>
      <c r="J970" s="31"/>
      <c r="K970" s="31"/>
      <c r="L970" s="31"/>
      <c r="M970" s="32"/>
      <c r="N970" s="31"/>
      <c r="O970" s="32"/>
      <c r="P970" s="18"/>
      <c r="Q970" s="31"/>
      <c r="R970" s="33"/>
      <c r="S970" s="33"/>
      <c r="T970" s="33"/>
      <c r="U970" s="72">
        <f t="shared" si="147"/>
        <v>0</v>
      </c>
      <c r="V970" s="18" t="e">
        <f>IF(X970&lt;&gt;"Liquidação Cancelada",VLOOKUP(B970,'BASE DE DADOS OPS'!$B$4:$P$9650,10,FALSE),"Liquidação Cancelada")</f>
        <v>#N/A</v>
      </c>
      <c r="W970" s="35" t="e">
        <f t="shared" si="148"/>
        <v>#N/A</v>
      </c>
      <c r="X970" s="31">
        <f>VLOOKUP(A970,'BASE DE DADOS OPS'!$A$4:$P$9650,12,FALSE)</f>
        <v>0</v>
      </c>
      <c r="Y970" s="4" t="e">
        <f>IF(X970&lt;&gt;"Liquidação Cancelada",VLOOKUP(B970,'BASE DE DADOS OPS'!$B$5:$P$9635,12,FALSE),"Liquidação Cancelada")</f>
        <v>#N/A</v>
      </c>
      <c r="Z970" s="4" t="e">
        <f>IF(X970&lt;&gt;"Liquidação Cancelada",VLOOKUP(B970,'BASE DE DADOS OPS'!$B$5:$P$9635,14,FALSE),"Liquidação Cancelada")</f>
        <v>#N/A</v>
      </c>
      <c r="AA970" s="4" t="e">
        <f>IF(X970&lt;&gt;"Liquidação Cancelada",VLOOKUP(B970,'BASE DE DADOS OPS'!$B$5:$P$9635,13,FALSE),"Liquidação Cancelada")</f>
        <v>#N/A</v>
      </c>
      <c r="AB970" s="4" t="e">
        <f t="shared" si="149"/>
        <v>#N/A</v>
      </c>
      <c r="AC970" s="3" t="e">
        <f t="shared" si="150"/>
        <v>#N/A</v>
      </c>
      <c r="AD970" s="62"/>
    </row>
    <row r="971" spans="1:30" ht="24.95" customHeight="1" x14ac:dyDescent="0.2">
      <c r="A971" s="55" t="str">
        <f t="shared" si="142"/>
        <v>||||||0</v>
      </c>
      <c r="B971" s="55" t="str">
        <f t="shared" si="143"/>
        <v>||||0</v>
      </c>
      <c r="C971" s="61" t="str">
        <f t="shared" si="144"/>
        <v>|0</v>
      </c>
      <c r="D971" s="31"/>
      <c r="E971" s="31"/>
      <c r="F971" s="75" t="str">
        <f t="shared" si="145"/>
        <v>/</v>
      </c>
      <c r="G971" s="31"/>
      <c r="H971" s="31"/>
      <c r="I971" s="75" t="str">
        <f t="shared" si="146"/>
        <v>.</v>
      </c>
      <c r="J971" s="31"/>
      <c r="K971" s="31"/>
      <c r="L971" s="31"/>
      <c r="M971" s="32"/>
      <c r="N971" s="31"/>
      <c r="O971" s="32"/>
      <c r="P971" s="18"/>
      <c r="Q971" s="31"/>
      <c r="R971" s="33"/>
      <c r="S971" s="33"/>
      <c r="T971" s="33"/>
      <c r="U971" s="72">
        <f t="shared" si="147"/>
        <v>0</v>
      </c>
      <c r="V971" s="18" t="e">
        <f>IF(X971&lt;&gt;"Liquidação Cancelada",VLOOKUP(B971,'BASE DE DADOS OPS'!$B$4:$P$9650,10,FALSE),"Liquidação Cancelada")</f>
        <v>#N/A</v>
      </c>
      <c r="W971" s="35" t="e">
        <f t="shared" si="148"/>
        <v>#N/A</v>
      </c>
      <c r="X971" s="31">
        <f>VLOOKUP(A971,'BASE DE DADOS OPS'!$A$4:$P$9650,12,FALSE)</f>
        <v>0</v>
      </c>
      <c r="Y971" s="4" t="e">
        <f>IF(X971&lt;&gt;"Liquidação Cancelada",VLOOKUP(B971,'BASE DE DADOS OPS'!$B$5:$P$9635,12,FALSE),"Liquidação Cancelada")</f>
        <v>#N/A</v>
      </c>
      <c r="Z971" s="4" t="e">
        <f>IF(X971&lt;&gt;"Liquidação Cancelada",VLOOKUP(B971,'BASE DE DADOS OPS'!$B$5:$P$9635,14,FALSE),"Liquidação Cancelada")</f>
        <v>#N/A</v>
      </c>
      <c r="AA971" s="4" t="e">
        <f>IF(X971&lt;&gt;"Liquidação Cancelada",VLOOKUP(B971,'BASE DE DADOS OPS'!$B$5:$P$9635,13,FALSE),"Liquidação Cancelada")</f>
        <v>#N/A</v>
      </c>
      <c r="AB971" s="4" t="e">
        <f t="shared" si="149"/>
        <v>#N/A</v>
      </c>
      <c r="AC971" s="3" t="e">
        <f t="shared" si="150"/>
        <v>#N/A</v>
      </c>
      <c r="AD971" s="62"/>
    </row>
    <row r="972" spans="1:30" ht="24.95" customHeight="1" x14ac:dyDescent="0.2">
      <c r="A972" s="55" t="str">
        <f t="shared" si="142"/>
        <v>||||||0</v>
      </c>
      <c r="B972" s="55" t="str">
        <f t="shared" si="143"/>
        <v>||||0</v>
      </c>
      <c r="C972" s="61" t="str">
        <f t="shared" si="144"/>
        <v>|0</v>
      </c>
      <c r="D972" s="31"/>
      <c r="E972" s="31"/>
      <c r="F972" s="75" t="str">
        <f t="shared" si="145"/>
        <v>/</v>
      </c>
      <c r="G972" s="31"/>
      <c r="H972" s="31"/>
      <c r="I972" s="75" t="str">
        <f t="shared" si="146"/>
        <v>.</v>
      </c>
      <c r="J972" s="31"/>
      <c r="K972" s="31"/>
      <c r="L972" s="31"/>
      <c r="M972" s="32"/>
      <c r="N972" s="31"/>
      <c r="O972" s="32"/>
      <c r="P972" s="18"/>
      <c r="Q972" s="31"/>
      <c r="R972" s="33"/>
      <c r="S972" s="33"/>
      <c r="T972" s="33"/>
      <c r="U972" s="72">
        <f t="shared" si="147"/>
        <v>0</v>
      </c>
      <c r="V972" s="18" t="e">
        <f>IF(X972&lt;&gt;"Liquidação Cancelada",VLOOKUP(B972,'BASE DE DADOS OPS'!$B$4:$P$9650,10,FALSE),"Liquidação Cancelada")</f>
        <v>#N/A</v>
      </c>
      <c r="W972" s="35" t="e">
        <f t="shared" si="148"/>
        <v>#N/A</v>
      </c>
      <c r="X972" s="31">
        <f>VLOOKUP(A972,'BASE DE DADOS OPS'!$A$4:$P$9650,12,FALSE)</f>
        <v>0</v>
      </c>
      <c r="Y972" s="4" t="e">
        <f>IF(X972&lt;&gt;"Liquidação Cancelada",VLOOKUP(B972,'BASE DE DADOS OPS'!$B$5:$P$9635,12,FALSE),"Liquidação Cancelada")</f>
        <v>#N/A</v>
      </c>
      <c r="Z972" s="4" t="e">
        <f>IF(X972&lt;&gt;"Liquidação Cancelada",VLOOKUP(B972,'BASE DE DADOS OPS'!$B$5:$P$9635,14,FALSE),"Liquidação Cancelada")</f>
        <v>#N/A</v>
      </c>
      <c r="AA972" s="4" t="e">
        <f>IF(X972&lt;&gt;"Liquidação Cancelada",VLOOKUP(B972,'BASE DE DADOS OPS'!$B$5:$P$9635,13,FALSE),"Liquidação Cancelada")</f>
        <v>#N/A</v>
      </c>
      <c r="AB972" s="4" t="e">
        <f t="shared" si="149"/>
        <v>#N/A</v>
      </c>
      <c r="AC972" s="3" t="e">
        <f t="shared" si="150"/>
        <v>#N/A</v>
      </c>
      <c r="AD972" s="62"/>
    </row>
    <row r="973" spans="1:30" ht="24.95" customHeight="1" x14ac:dyDescent="0.2">
      <c r="A973" s="55" t="str">
        <f t="shared" si="142"/>
        <v>||||||0</v>
      </c>
      <c r="B973" s="55" t="str">
        <f t="shared" si="143"/>
        <v>||||0</v>
      </c>
      <c r="C973" s="61" t="str">
        <f t="shared" si="144"/>
        <v>|0</v>
      </c>
      <c r="D973" s="31"/>
      <c r="E973" s="31"/>
      <c r="F973" s="75" t="str">
        <f t="shared" si="145"/>
        <v>/</v>
      </c>
      <c r="G973" s="31"/>
      <c r="H973" s="31"/>
      <c r="I973" s="75" t="str">
        <f t="shared" si="146"/>
        <v>.</v>
      </c>
      <c r="J973" s="31"/>
      <c r="K973" s="31"/>
      <c r="L973" s="31"/>
      <c r="M973" s="32"/>
      <c r="N973" s="31"/>
      <c r="O973" s="32"/>
      <c r="P973" s="18"/>
      <c r="Q973" s="31"/>
      <c r="R973" s="33"/>
      <c r="S973" s="33"/>
      <c r="T973" s="33"/>
      <c r="U973" s="72">
        <f t="shared" si="147"/>
        <v>0</v>
      </c>
      <c r="V973" s="18" t="e">
        <f>IF(X973&lt;&gt;"Liquidação Cancelada",VLOOKUP(B973,'BASE DE DADOS OPS'!$B$4:$P$9650,10,FALSE),"Liquidação Cancelada")</f>
        <v>#N/A</v>
      </c>
      <c r="W973" s="35" t="e">
        <f t="shared" si="148"/>
        <v>#N/A</v>
      </c>
      <c r="X973" s="31">
        <f>VLOOKUP(A973,'BASE DE DADOS OPS'!$A$4:$P$9650,12,FALSE)</f>
        <v>0</v>
      </c>
      <c r="Y973" s="4" t="e">
        <f>IF(X973&lt;&gt;"Liquidação Cancelada",VLOOKUP(B973,'BASE DE DADOS OPS'!$B$5:$P$9635,12,FALSE),"Liquidação Cancelada")</f>
        <v>#N/A</v>
      </c>
      <c r="Z973" s="4" t="e">
        <f>IF(X973&lt;&gt;"Liquidação Cancelada",VLOOKUP(B973,'BASE DE DADOS OPS'!$B$5:$P$9635,14,FALSE),"Liquidação Cancelada")</f>
        <v>#N/A</v>
      </c>
      <c r="AA973" s="4" t="e">
        <f>IF(X973&lt;&gt;"Liquidação Cancelada",VLOOKUP(B973,'BASE DE DADOS OPS'!$B$5:$P$9635,13,FALSE),"Liquidação Cancelada")</f>
        <v>#N/A</v>
      </c>
      <c r="AB973" s="4" t="e">
        <f t="shared" si="149"/>
        <v>#N/A</v>
      </c>
      <c r="AC973" s="3" t="e">
        <f t="shared" si="150"/>
        <v>#N/A</v>
      </c>
      <c r="AD973" s="62"/>
    </row>
    <row r="974" spans="1:30" ht="24.95" customHeight="1" x14ac:dyDescent="0.2">
      <c r="A974" s="55" t="str">
        <f t="shared" si="142"/>
        <v>||||||0</v>
      </c>
      <c r="B974" s="55" t="str">
        <f t="shared" si="143"/>
        <v>||||0</v>
      </c>
      <c r="C974" s="61" t="str">
        <f t="shared" si="144"/>
        <v>|0</v>
      </c>
      <c r="D974" s="31"/>
      <c r="E974" s="31"/>
      <c r="F974" s="75" t="str">
        <f t="shared" si="145"/>
        <v>/</v>
      </c>
      <c r="G974" s="31"/>
      <c r="H974" s="31"/>
      <c r="I974" s="75" t="str">
        <f t="shared" si="146"/>
        <v>.</v>
      </c>
      <c r="J974" s="31"/>
      <c r="K974" s="31"/>
      <c r="L974" s="31"/>
      <c r="M974" s="32"/>
      <c r="N974" s="31"/>
      <c r="O974" s="32"/>
      <c r="P974" s="18"/>
      <c r="Q974" s="31"/>
      <c r="R974" s="33"/>
      <c r="S974" s="33"/>
      <c r="T974" s="33"/>
      <c r="U974" s="72">
        <f t="shared" si="147"/>
        <v>0</v>
      </c>
      <c r="V974" s="18" t="e">
        <f>IF(X974&lt;&gt;"Liquidação Cancelada",VLOOKUP(B974,'BASE DE DADOS OPS'!$B$4:$P$9650,10,FALSE),"Liquidação Cancelada")</f>
        <v>#N/A</v>
      </c>
      <c r="W974" s="35" t="e">
        <f t="shared" si="148"/>
        <v>#N/A</v>
      </c>
      <c r="X974" s="31">
        <f>VLOOKUP(A974,'BASE DE DADOS OPS'!$A$4:$P$9650,12,FALSE)</f>
        <v>0</v>
      </c>
      <c r="Y974" s="4" t="e">
        <f>IF(X974&lt;&gt;"Liquidação Cancelada",VLOOKUP(B974,'BASE DE DADOS OPS'!$B$5:$P$9635,12,FALSE),"Liquidação Cancelada")</f>
        <v>#N/A</v>
      </c>
      <c r="Z974" s="4" t="e">
        <f>IF(X974&lt;&gt;"Liquidação Cancelada",VLOOKUP(B974,'BASE DE DADOS OPS'!$B$5:$P$9635,14,FALSE),"Liquidação Cancelada")</f>
        <v>#N/A</v>
      </c>
      <c r="AA974" s="4" t="e">
        <f>IF(X974&lt;&gt;"Liquidação Cancelada",VLOOKUP(B974,'BASE DE DADOS OPS'!$B$5:$P$9635,13,FALSE),"Liquidação Cancelada")</f>
        <v>#N/A</v>
      </c>
      <c r="AB974" s="4" t="e">
        <f t="shared" si="149"/>
        <v>#N/A</v>
      </c>
      <c r="AC974" s="3" t="e">
        <f t="shared" si="150"/>
        <v>#N/A</v>
      </c>
      <c r="AD974" s="62"/>
    </row>
    <row r="975" spans="1:30" ht="24.95" customHeight="1" x14ac:dyDescent="0.2">
      <c r="A975" s="55" t="str">
        <f t="shared" si="142"/>
        <v>||||||0</v>
      </c>
      <c r="B975" s="55" t="str">
        <f t="shared" si="143"/>
        <v>||||0</v>
      </c>
      <c r="C975" s="61" t="str">
        <f t="shared" si="144"/>
        <v>|0</v>
      </c>
      <c r="D975" s="31"/>
      <c r="E975" s="31"/>
      <c r="F975" s="75" t="str">
        <f t="shared" si="145"/>
        <v>/</v>
      </c>
      <c r="G975" s="31"/>
      <c r="H975" s="31"/>
      <c r="I975" s="75" t="str">
        <f t="shared" si="146"/>
        <v>.</v>
      </c>
      <c r="J975" s="31"/>
      <c r="K975" s="31"/>
      <c r="L975" s="31"/>
      <c r="M975" s="32"/>
      <c r="N975" s="31"/>
      <c r="O975" s="32"/>
      <c r="P975" s="18"/>
      <c r="Q975" s="31"/>
      <c r="R975" s="33"/>
      <c r="S975" s="33"/>
      <c r="T975" s="33"/>
      <c r="U975" s="72">
        <f t="shared" si="147"/>
        <v>0</v>
      </c>
      <c r="V975" s="18" t="e">
        <f>IF(X975&lt;&gt;"Liquidação Cancelada",VLOOKUP(B975,'BASE DE DADOS OPS'!$B$4:$P$9650,10,FALSE),"Liquidação Cancelada")</f>
        <v>#N/A</v>
      </c>
      <c r="W975" s="35" t="e">
        <f t="shared" si="148"/>
        <v>#N/A</v>
      </c>
      <c r="X975" s="31">
        <f>VLOOKUP(A975,'BASE DE DADOS OPS'!$A$4:$P$9650,12,FALSE)</f>
        <v>0</v>
      </c>
      <c r="Y975" s="4" t="e">
        <f>IF(X975&lt;&gt;"Liquidação Cancelada",VLOOKUP(B975,'BASE DE DADOS OPS'!$B$5:$P$9635,12,FALSE),"Liquidação Cancelada")</f>
        <v>#N/A</v>
      </c>
      <c r="Z975" s="4" t="e">
        <f>IF(X975&lt;&gt;"Liquidação Cancelada",VLOOKUP(B975,'BASE DE DADOS OPS'!$B$5:$P$9635,14,FALSE),"Liquidação Cancelada")</f>
        <v>#N/A</v>
      </c>
      <c r="AA975" s="4" t="e">
        <f>IF(X975&lt;&gt;"Liquidação Cancelada",VLOOKUP(B975,'BASE DE DADOS OPS'!$B$5:$P$9635,13,FALSE),"Liquidação Cancelada")</f>
        <v>#N/A</v>
      </c>
      <c r="AB975" s="4" t="e">
        <f t="shared" si="149"/>
        <v>#N/A</v>
      </c>
      <c r="AC975" s="3" t="e">
        <f t="shared" si="150"/>
        <v>#N/A</v>
      </c>
      <c r="AD975" s="62"/>
    </row>
    <row r="976" spans="1:30" ht="24.95" customHeight="1" x14ac:dyDescent="0.2">
      <c r="A976" s="55" t="str">
        <f t="shared" si="142"/>
        <v>||||||0</v>
      </c>
      <c r="B976" s="55" t="str">
        <f t="shared" si="143"/>
        <v>||||0</v>
      </c>
      <c r="C976" s="61" t="str">
        <f t="shared" si="144"/>
        <v>|0</v>
      </c>
      <c r="D976" s="31"/>
      <c r="E976" s="31"/>
      <c r="F976" s="75" t="str">
        <f t="shared" si="145"/>
        <v>/</v>
      </c>
      <c r="G976" s="31"/>
      <c r="H976" s="31"/>
      <c r="I976" s="75" t="str">
        <f t="shared" si="146"/>
        <v>.</v>
      </c>
      <c r="J976" s="31"/>
      <c r="K976" s="31"/>
      <c r="L976" s="31"/>
      <c r="M976" s="32"/>
      <c r="N976" s="31"/>
      <c r="O976" s="32"/>
      <c r="P976" s="18"/>
      <c r="Q976" s="31"/>
      <c r="R976" s="33"/>
      <c r="S976" s="33"/>
      <c r="T976" s="33"/>
      <c r="U976" s="72">
        <f t="shared" si="147"/>
        <v>0</v>
      </c>
      <c r="V976" s="18" t="e">
        <f>IF(X976&lt;&gt;"Liquidação Cancelada",VLOOKUP(B976,'BASE DE DADOS OPS'!$B$4:$P$9650,10,FALSE),"Liquidação Cancelada")</f>
        <v>#N/A</v>
      </c>
      <c r="W976" s="35" t="e">
        <f t="shared" si="148"/>
        <v>#N/A</v>
      </c>
      <c r="X976" s="31">
        <f>VLOOKUP(A976,'BASE DE DADOS OPS'!$A$4:$P$9650,12,FALSE)</f>
        <v>0</v>
      </c>
      <c r="Y976" s="4" t="e">
        <f>IF(X976&lt;&gt;"Liquidação Cancelada",VLOOKUP(B976,'BASE DE DADOS OPS'!$B$5:$P$9635,12,FALSE),"Liquidação Cancelada")</f>
        <v>#N/A</v>
      </c>
      <c r="Z976" s="4" t="e">
        <f>IF(X976&lt;&gt;"Liquidação Cancelada",VLOOKUP(B976,'BASE DE DADOS OPS'!$B$5:$P$9635,14,FALSE),"Liquidação Cancelada")</f>
        <v>#N/A</v>
      </c>
      <c r="AA976" s="4" t="e">
        <f>IF(X976&lt;&gt;"Liquidação Cancelada",VLOOKUP(B976,'BASE DE DADOS OPS'!$B$5:$P$9635,13,FALSE),"Liquidação Cancelada")</f>
        <v>#N/A</v>
      </c>
      <c r="AB976" s="4" t="e">
        <f t="shared" si="149"/>
        <v>#N/A</v>
      </c>
      <c r="AC976" s="3" t="e">
        <f t="shared" si="150"/>
        <v>#N/A</v>
      </c>
      <c r="AD976" s="62"/>
    </row>
    <row r="977" spans="1:30" ht="24.95" customHeight="1" x14ac:dyDescent="0.2">
      <c r="A977" s="55" t="str">
        <f t="shared" si="142"/>
        <v>||||||0</v>
      </c>
      <c r="B977" s="55" t="str">
        <f t="shared" si="143"/>
        <v>||||0</v>
      </c>
      <c r="C977" s="61" t="str">
        <f t="shared" si="144"/>
        <v>|0</v>
      </c>
      <c r="D977" s="31"/>
      <c r="E977" s="31"/>
      <c r="F977" s="75" t="str">
        <f t="shared" si="145"/>
        <v>/</v>
      </c>
      <c r="G977" s="31"/>
      <c r="H977" s="31"/>
      <c r="I977" s="75" t="str">
        <f t="shared" si="146"/>
        <v>.</v>
      </c>
      <c r="J977" s="31"/>
      <c r="K977" s="31"/>
      <c r="L977" s="31"/>
      <c r="M977" s="32"/>
      <c r="N977" s="31"/>
      <c r="O977" s="32"/>
      <c r="P977" s="18"/>
      <c r="Q977" s="31"/>
      <c r="R977" s="33"/>
      <c r="S977" s="33"/>
      <c r="T977" s="33"/>
      <c r="U977" s="72">
        <f t="shared" si="147"/>
        <v>0</v>
      </c>
      <c r="V977" s="18" t="e">
        <f>IF(X977&lt;&gt;"Liquidação Cancelada",VLOOKUP(B977,'BASE DE DADOS OPS'!$B$4:$P$9650,10,FALSE),"Liquidação Cancelada")</f>
        <v>#N/A</v>
      </c>
      <c r="W977" s="35" t="e">
        <f t="shared" si="148"/>
        <v>#N/A</v>
      </c>
      <c r="X977" s="31">
        <f>VLOOKUP(A977,'BASE DE DADOS OPS'!$A$4:$P$9650,12,FALSE)</f>
        <v>0</v>
      </c>
      <c r="Y977" s="4" t="e">
        <f>IF(X977&lt;&gt;"Liquidação Cancelada",VLOOKUP(B977,'BASE DE DADOS OPS'!$B$5:$P$9635,12,FALSE),"Liquidação Cancelada")</f>
        <v>#N/A</v>
      </c>
      <c r="Z977" s="4" t="e">
        <f>IF(X977&lt;&gt;"Liquidação Cancelada",VLOOKUP(B977,'BASE DE DADOS OPS'!$B$5:$P$9635,14,FALSE),"Liquidação Cancelada")</f>
        <v>#N/A</v>
      </c>
      <c r="AA977" s="4" t="e">
        <f>IF(X977&lt;&gt;"Liquidação Cancelada",VLOOKUP(B977,'BASE DE DADOS OPS'!$B$5:$P$9635,13,FALSE),"Liquidação Cancelada")</f>
        <v>#N/A</v>
      </c>
      <c r="AB977" s="4" t="e">
        <f t="shared" si="149"/>
        <v>#N/A</v>
      </c>
      <c r="AC977" s="3" t="e">
        <f t="shared" si="150"/>
        <v>#N/A</v>
      </c>
      <c r="AD977" s="62"/>
    </row>
    <row r="978" spans="1:30" ht="24.95" customHeight="1" x14ac:dyDescent="0.2">
      <c r="A978" s="55" t="str">
        <f t="shared" si="142"/>
        <v>||||||0</v>
      </c>
      <c r="B978" s="55" t="str">
        <f t="shared" si="143"/>
        <v>||||0</v>
      </c>
      <c r="C978" s="61" t="str">
        <f t="shared" si="144"/>
        <v>|0</v>
      </c>
      <c r="D978" s="31"/>
      <c r="E978" s="31"/>
      <c r="F978" s="75" t="str">
        <f t="shared" si="145"/>
        <v>/</v>
      </c>
      <c r="G978" s="31"/>
      <c r="H978" s="31"/>
      <c r="I978" s="75" t="str">
        <f t="shared" si="146"/>
        <v>.</v>
      </c>
      <c r="J978" s="31"/>
      <c r="K978" s="31"/>
      <c r="L978" s="31"/>
      <c r="M978" s="32"/>
      <c r="N978" s="31"/>
      <c r="O978" s="32"/>
      <c r="P978" s="18"/>
      <c r="Q978" s="31"/>
      <c r="R978" s="33"/>
      <c r="S978" s="33"/>
      <c r="T978" s="33"/>
      <c r="U978" s="72">
        <f t="shared" si="147"/>
        <v>0</v>
      </c>
      <c r="V978" s="18" t="e">
        <f>IF(X978&lt;&gt;"Liquidação Cancelada",VLOOKUP(B978,'BASE DE DADOS OPS'!$B$4:$P$9650,10,FALSE),"Liquidação Cancelada")</f>
        <v>#N/A</v>
      </c>
      <c r="W978" s="35" t="e">
        <f t="shared" si="148"/>
        <v>#N/A</v>
      </c>
      <c r="X978" s="31">
        <f>VLOOKUP(A978,'BASE DE DADOS OPS'!$A$4:$P$9650,12,FALSE)</f>
        <v>0</v>
      </c>
      <c r="Y978" s="4" t="e">
        <f>IF(X978&lt;&gt;"Liquidação Cancelada",VLOOKUP(B978,'BASE DE DADOS OPS'!$B$5:$P$9635,12,FALSE),"Liquidação Cancelada")</f>
        <v>#N/A</v>
      </c>
      <c r="Z978" s="4" t="e">
        <f>IF(X978&lt;&gt;"Liquidação Cancelada",VLOOKUP(B978,'BASE DE DADOS OPS'!$B$5:$P$9635,14,FALSE),"Liquidação Cancelada")</f>
        <v>#N/A</v>
      </c>
      <c r="AA978" s="4" t="e">
        <f>IF(X978&lt;&gt;"Liquidação Cancelada",VLOOKUP(B978,'BASE DE DADOS OPS'!$B$5:$P$9635,13,FALSE),"Liquidação Cancelada")</f>
        <v>#N/A</v>
      </c>
      <c r="AB978" s="4" t="e">
        <f t="shared" si="149"/>
        <v>#N/A</v>
      </c>
      <c r="AC978" s="3" t="e">
        <f t="shared" si="150"/>
        <v>#N/A</v>
      </c>
      <c r="AD978" s="62"/>
    </row>
    <row r="979" spans="1:30" ht="24.95" customHeight="1" x14ac:dyDescent="0.2">
      <c r="A979" s="55" t="str">
        <f t="shared" si="142"/>
        <v>||||||0</v>
      </c>
      <c r="B979" s="55" t="str">
        <f t="shared" si="143"/>
        <v>||||0</v>
      </c>
      <c r="C979" s="61" t="str">
        <f t="shared" si="144"/>
        <v>|0</v>
      </c>
      <c r="D979" s="31"/>
      <c r="E979" s="31"/>
      <c r="F979" s="75" t="str">
        <f t="shared" si="145"/>
        <v>/</v>
      </c>
      <c r="G979" s="31"/>
      <c r="H979" s="31"/>
      <c r="I979" s="75" t="str">
        <f t="shared" si="146"/>
        <v>.</v>
      </c>
      <c r="J979" s="31"/>
      <c r="K979" s="31"/>
      <c r="L979" s="31"/>
      <c r="M979" s="32"/>
      <c r="N979" s="31"/>
      <c r="O979" s="32"/>
      <c r="P979" s="18"/>
      <c r="Q979" s="31"/>
      <c r="R979" s="33"/>
      <c r="S979" s="33"/>
      <c r="T979" s="33"/>
      <c r="U979" s="72">
        <f t="shared" si="147"/>
        <v>0</v>
      </c>
      <c r="V979" s="18" t="e">
        <f>IF(X979&lt;&gt;"Liquidação Cancelada",VLOOKUP(B979,'BASE DE DADOS OPS'!$B$4:$P$9650,10,FALSE),"Liquidação Cancelada")</f>
        <v>#N/A</v>
      </c>
      <c r="W979" s="35" t="e">
        <f t="shared" si="148"/>
        <v>#N/A</v>
      </c>
      <c r="X979" s="31">
        <f>VLOOKUP(A979,'BASE DE DADOS OPS'!$A$4:$P$9650,12,FALSE)</f>
        <v>0</v>
      </c>
      <c r="Y979" s="4" t="e">
        <f>IF(X979&lt;&gt;"Liquidação Cancelada",VLOOKUP(B979,'BASE DE DADOS OPS'!$B$5:$P$9635,12,FALSE),"Liquidação Cancelada")</f>
        <v>#N/A</v>
      </c>
      <c r="Z979" s="4" t="e">
        <f>IF(X979&lt;&gt;"Liquidação Cancelada",VLOOKUP(B979,'BASE DE DADOS OPS'!$B$5:$P$9635,14,FALSE),"Liquidação Cancelada")</f>
        <v>#N/A</v>
      </c>
      <c r="AA979" s="4" t="e">
        <f>IF(X979&lt;&gt;"Liquidação Cancelada",VLOOKUP(B979,'BASE DE DADOS OPS'!$B$5:$P$9635,13,FALSE),"Liquidação Cancelada")</f>
        <v>#N/A</v>
      </c>
      <c r="AB979" s="4" t="e">
        <f t="shared" si="149"/>
        <v>#N/A</v>
      </c>
      <c r="AC979" s="3" t="e">
        <f t="shared" si="150"/>
        <v>#N/A</v>
      </c>
      <c r="AD979" s="62"/>
    </row>
    <row r="980" spans="1:30" ht="24.95" customHeight="1" x14ac:dyDescent="0.2">
      <c r="A980" s="55" t="str">
        <f t="shared" si="142"/>
        <v>||||||0</v>
      </c>
      <c r="B980" s="55" t="str">
        <f t="shared" si="143"/>
        <v>||||0</v>
      </c>
      <c r="C980" s="61" t="str">
        <f t="shared" si="144"/>
        <v>|0</v>
      </c>
      <c r="D980" s="31"/>
      <c r="E980" s="31"/>
      <c r="F980" s="75" t="str">
        <f t="shared" si="145"/>
        <v>/</v>
      </c>
      <c r="G980" s="31"/>
      <c r="H980" s="31"/>
      <c r="I980" s="75" t="str">
        <f t="shared" si="146"/>
        <v>.</v>
      </c>
      <c r="J980" s="31"/>
      <c r="K980" s="31"/>
      <c r="L980" s="31"/>
      <c r="M980" s="32"/>
      <c r="N980" s="31"/>
      <c r="O980" s="32"/>
      <c r="P980" s="18"/>
      <c r="Q980" s="31"/>
      <c r="R980" s="33"/>
      <c r="S980" s="33"/>
      <c r="T980" s="33"/>
      <c r="U980" s="72">
        <f t="shared" si="147"/>
        <v>0</v>
      </c>
      <c r="V980" s="18" t="e">
        <f>IF(X980&lt;&gt;"Liquidação Cancelada",VLOOKUP(B980,'BASE DE DADOS OPS'!$B$4:$P$9650,10,FALSE),"Liquidação Cancelada")</f>
        <v>#N/A</v>
      </c>
      <c r="W980" s="35" t="e">
        <f t="shared" si="148"/>
        <v>#N/A</v>
      </c>
      <c r="X980" s="31">
        <f>VLOOKUP(A980,'BASE DE DADOS OPS'!$A$4:$P$9650,12,FALSE)</f>
        <v>0</v>
      </c>
      <c r="Y980" s="4" t="e">
        <f>IF(X980&lt;&gt;"Liquidação Cancelada",VLOOKUP(B980,'BASE DE DADOS OPS'!$B$5:$P$9635,12,FALSE),"Liquidação Cancelada")</f>
        <v>#N/A</v>
      </c>
      <c r="Z980" s="4" t="e">
        <f>IF(X980&lt;&gt;"Liquidação Cancelada",VLOOKUP(B980,'BASE DE DADOS OPS'!$B$5:$P$9635,14,FALSE),"Liquidação Cancelada")</f>
        <v>#N/A</v>
      </c>
      <c r="AA980" s="4" t="e">
        <f>IF(X980&lt;&gt;"Liquidação Cancelada",VLOOKUP(B980,'BASE DE DADOS OPS'!$B$5:$P$9635,13,FALSE),"Liquidação Cancelada")</f>
        <v>#N/A</v>
      </c>
      <c r="AB980" s="4" t="e">
        <f t="shared" si="149"/>
        <v>#N/A</v>
      </c>
      <c r="AC980" s="3" t="e">
        <f t="shared" si="150"/>
        <v>#N/A</v>
      </c>
      <c r="AD980" s="62"/>
    </row>
    <row r="981" spans="1:30" ht="24.95" customHeight="1" x14ac:dyDescent="0.2">
      <c r="A981" s="55" t="str">
        <f t="shared" si="142"/>
        <v>||||||0</v>
      </c>
      <c r="B981" s="55" t="str">
        <f t="shared" si="143"/>
        <v>||||0</v>
      </c>
      <c r="C981" s="61" t="str">
        <f t="shared" si="144"/>
        <v>|0</v>
      </c>
      <c r="D981" s="31"/>
      <c r="E981" s="31"/>
      <c r="F981" s="75" t="str">
        <f t="shared" si="145"/>
        <v>/</v>
      </c>
      <c r="G981" s="31"/>
      <c r="H981" s="31"/>
      <c r="I981" s="75" t="str">
        <f t="shared" si="146"/>
        <v>.</v>
      </c>
      <c r="J981" s="31"/>
      <c r="K981" s="31"/>
      <c r="L981" s="31"/>
      <c r="M981" s="32"/>
      <c r="N981" s="31"/>
      <c r="O981" s="32"/>
      <c r="P981" s="18"/>
      <c r="Q981" s="31"/>
      <c r="R981" s="33"/>
      <c r="S981" s="33"/>
      <c r="T981" s="33"/>
      <c r="U981" s="72">
        <f t="shared" si="147"/>
        <v>0</v>
      </c>
      <c r="V981" s="18" t="e">
        <f>IF(X981&lt;&gt;"Liquidação Cancelada",VLOOKUP(B981,'BASE DE DADOS OPS'!$B$4:$P$9650,10,FALSE),"Liquidação Cancelada")</f>
        <v>#N/A</v>
      </c>
      <c r="W981" s="35" t="e">
        <f t="shared" si="148"/>
        <v>#N/A</v>
      </c>
      <c r="X981" s="31">
        <f>VLOOKUP(A981,'BASE DE DADOS OPS'!$A$4:$P$9650,12,FALSE)</f>
        <v>0</v>
      </c>
      <c r="Y981" s="4" t="e">
        <f>IF(X981&lt;&gt;"Liquidação Cancelada",VLOOKUP(B981,'BASE DE DADOS OPS'!$B$5:$P$9635,12,FALSE),"Liquidação Cancelada")</f>
        <v>#N/A</v>
      </c>
      <c r="Z981" s="4" t="e">
        <f>IF(X981&lt;&gt;"Liquidação Cancelada",VLOOKUP(B981,'BASE DE DADOS OPS'!$B$5:$P$9635,14,FALSE),"Liquidação Cancelada")</f>
        <v>#N/A</v>
      </c>
      <c r="AA981" s="4" t="e">
        <f>IF(X981&lt;&gt;"Liquidação Cancelada",VLOOKUP(B981,'BASE DE DADOS OPS'!$B$5:$P$9635,13,FALSE),"Liquidação Cancelada")</f>
        <v>#N/A</v>
      </c>
      <c r="AB981" s="4" t="e">
        <f t="shared" si="149"/>
        <v>#N/A</v>
      </c>
      <c r="AC981" s="3" t="e">
        <f t="shared" si="150"/>
        <v>#N/A</v>
      </c>
      <c r="AD981" s="62"/>
    </row>
    <row r="982" spans="1:30" ht="24.95" customHeight="1" x14ac:dyDescent="0.2">
      <c r="A982" s="55" t="str">
        <f t="shared" si="142"/>
        <v>||||||0</v>
      </c>
      <c r="B982" s="55" t="str">
        <f t="shared" si="143"/>
        <v>||||0</v>
      </c>
      <c r="C982" s="61" t="str">
        <f t="shared" si="144"/>
        <v>|0</v>
      </c>
      <c r="D982" s="31"/>
      <c r="E982" s="31"/>
      <c r="F982" s="75" t="str">
        <f t="shared" si="145"/>
        <v>/</v>
      </c>
      <c r="G982" s="31"/>
      <c r="H982" s="31"/>
      <c r="I982" s="75" t="str">
        <f t="shared" si="146"/>
        <v>.</v>
      </c>
      <c r="J982" s="31"/>
      <c r="K982" s="31"/>
      <c r="L982" s="31"/>
      <c r="M982" s="32"/>
      <c r="N982" s="31"/>
      <c r="O982" s="32"/>
      <c r="P982" s="18"/>
      <c r="Q982" s="31"/>
      <c r="R982" s="33"/>
      <c r="S982" s="33"/>
      <c r="T982" s="33"/>
      <c r="U982" s="72">
        <f t="shared" si="147"/>
        <v>0</v>
      </c>
      <c r="V982" s="18" t="e">
        <f>IF(X982&lt;&gt;"Liquidação Cancelada",VLOOKUP(B982,'BASE DE DADOS OPS'!$B$4:$P$9650,10,FALSE),"Liquidação Cancelada")</f>
        <v>#N/A</v>
      </c>
      <c r="W982" s="35" t="e">
        <f t="shared" si="148"/>
        <v>#N/A</v>
      </c>
      <c r="X982" s="31">
        <f>VLOOKUP(A982,'BASE DE DADOS OPS'!$A$4:$P$9650,12,FALSE)</f>
        <v>0</v>
      </c>
      <c r="Y982" s="4" t="e">
        <f>IF(X982&lt;&gt;"Liquidação Cancelada",VLOOKUP(B982,'BASE DE DADOS OPS'!$B$5:$P$9635,12,FALSE),"Liquidação Cancelada")</f>
        <v>#N/A</v>
      </c>
      <c r="Z982" s="4" t="e">
        <f>IF(X982&lt;&gt;"Liquidação Cancelada",VLOOKUP(B982,'BASE DE DADOS OPS'!$B$5:$P$9635,14,FALSE),"Liquidação Cancelada")</f>
        <v>#N/A</v>
      </c>
      <c r="AA982" s="4" t="e">
        <f>IF(X982&lt;&gt;"Liquidação Cancelada",VLOOKUP(B982,'BASE DE DADOS OPS'!$B$5:$P$9635,13,FALSE),"Liquidação Cancelada")</f>
        <v>#N/A</v>
      </c>
      <c r="AB982" s="4" t="e">
        <f t="shared" si="149"/>
        <v>#N/A</v>
      </c>
      <c r="AC982" s="3" t="e">
        <f t="shared" si="150"/>
        <v>#N/A</v>
      </c>
      <c r="AD982" s="62"/>
    </row>
    <row r="983" spans="1:30" ht="24.95" customHeight="1" x14ac:dyDescent="0.2">
      <c r="A983" s="55" t="str">
        <f t="shared" si="142"/>
        <v>||||||0</v>
      </c>
      <c r="B983" s="55" t="str">
        <f t="shared" si="143"/>
        <v>||||0</v>
      </c>
      <c r="C983" s="61" t="str">
        <f t="shared" si="144"/>
        <v>|0</v>
      </c>
      <c r="D983" s="31"/>
      <c r="E983" s="31"/>
      <c r="F983" s="75" t="str">
        <f t="shared" si="145"/>
        <v>/</v>
      </c>
      <c r="G983" s="31"/>
      <c r="H983" s="31"/>
      <c r="I983" s="75" t="str">
        <f t="shared" si="146"/>
        <v>.</v>
      </c>
      <c r="J983" s="31"/>
      <c r="K983" s="31"/>
      <c r="L983" s="31"/>
      <c r="M983" s="32"/>
      <c r="N983" s="31"/>
      <c r="O983" s="32"/>
      <c r="P983" s="18"/>
      <c r="Q983" s="31"/>
      <c r="R983" s="33"/>
      <c r="S983" s="33"/>
      <c r="T983" s="33"/>
      <c r="U983" s="72">
        <f t="shared" si="147"/>
        <v>0</v>
      </c>
      <c r="V983" s="18" t="e">
        <f>IF(X983&lt;&gt;"Liquidação Cancelada",VLOOKUP(B983,'BASE DE DADOS OPS'!$B$4:$P$9650,10,FALSE),"Liquidação Cancelada")</f>
        <v>#N/A</v>
      </c>
      <c r="W983" s="35" t="e">
        <f t="shared" si="148"/>
        <v>#N/A</v>
      </c>
      <c r="X983" s="31">
        <f>VLOOKUP(A983,'BASE DE DADOS OPS'!$A$4:$P$9650,12,FALSE)</f>
        <v>0</v>
      </c>
      <c r="Y983" s="4" t="e">
        <f>IF(X983&lt;&gt;"Liquidação Cancelada",VLOOKUP(B983,'BASE DE DADOS OPS'!$B$5:$P$9635,12,FALSE),"Liquidação Cancelada")</f>
        <v>#N/A</v>
      </c>
      <c r="Z983" s="4" t="e">
        <f>IF(X983&lt;&gt;"Liquidação Cancelada",VLOOKUP(B983,'BASE DE DADOS OPS'!$B$5:$P$9635,14,FALSE),"Liquidação Cancelada")</f>
        <v>#N/A</v>
      </c>
      <c r="AA983" s="4" t="e">
        <f>IF(X983&lt;&gt;"Liquidação Cancelada",VLOOKUP(B983,'BASE DE DADOS OPS'!$B$5:$P$9635,13,FALSE),"Liquidação Cancelada")</f>
        <v>#N/A</v>
      </c>
      <c r="AB983" s="4" t="e">
        <f t="shared" si="149"/>
        <v>#N/A</v>
      </c>
      <c r="AC983" s="3" t="e">
        <f t="shared" si="150"/>
        <v>#N/A</v>
      </c>
      <c r="AD983" s="62"/>
    </row>
    <row r="984" spans="1:30" ht="24.95" customHeight="1" x14ac:dyDescent="0.2">
      <c r="A984" s="55" t="str">
        <f t="shared" si="142"/>
        <v>||||||0</v>
      </c>
      <c r="B984" s="55" t="str">
        <f t="shared" si="143"/>
        <v>||||0</v>
      </c>
      <c r="C984" s="61" t="str">
        <f t="shared" si="144"/>
        <v>|0</v>
      </c>
      <c r="D984" s="31"/>
      <c r="E984" s="31"/>
      <c r="F984" s="75" t="str">
        <f t="shared" si="145"/>
        <v>/</v>
      </c>
      <c r="G984" s="31"/>
      <c r="H984" s="31"/>
      <c r="I984" s="75" t="str">
        <f t="shared" si="146"/>
        <v>.</v>
      </c>
      <c r="J984" s="31"/>
      <c r="K984" s="31"/>
      <c r="L984" s="31"/>
      <c r="M984" s="32"/>
      <c r="N984" s="31"/>
      <c r="O984" s="32"/>
      <c r="P984" s="18"/>
      <c r="Q984" s="31"/>
      <c r="R984" s="33"/>
      <c r="S984" s="33"/>
      <c r="T984" s="33"/>
      <c r="U984" s="72">
        <f t="shared" si="147"/>
        <v>0</v>
      </c>
      <c r="V984" s="18" t="e">
        <f>IF(X984&lt;&gt;"Liquidação Cancelada",VLOOKUP(B984,'BASE DE DADOS OPS'!$B$4:$P$9650,10,FALSE),"Liquidação Cancelada")</f>
        <v>#N/A</v>
      </c>
      <c r="W984" s="35" t="e">
        <f t="shared" si="148"/>
        <v>#N/A</v>
      </c>
      <c r="X984" s="31">
        <f>VLOOKUP(A984,'BASE DE DADOS OPS'!$A$4:$P$9650,12,FALSE)</f>
        <v>0</v>
      </c>
      <c r="Y984" s="4" t="e">
        <f>IF(X984&lt;&gt;"Liquidação Cancelada",VLOOKUP(B984,'BASE DE DADOS OPS'!$B$5:$P$9635,12,FALSE),"Liquidação Cancelada")</f>
        <v>#N/A</v>
      </c>
      <c r="Z984" s="4" t="e">
        <f>IF(X984&lt;&gt;"Liquidação Cancelada",VLOOKUP(B984,'BASE DE DADOS OPS'!$B$5:$P$9635,14,FALSE),"Liquidação Cancelada")</f>
        <v>#N/A</v>
      </c>
      <c r="AA984" s="4" t="e">
        <f>IF(X984&lt;&gt;"Liquidação Cancelada",VLOOKUP(B984,'BASE DE DADOS OPS'!$B$5:$P$9635,13,FALSE),"Liquidação Cancelada")</f>
        <v>#N/A</v>
      </c>
      <c r="AB984" s="4" t="e">
        <f t="shared" si="149"/>
        <v>#N/A</v>
      </c>
      <c r="AC984" s="3" t="e">
        <f t="shared" si="150"/>
        <v>#N/A</v>
      </c>
      <c r="AD984" s="62"/>
    </row>
    <row r="985" spans="1:30" ht="24.95" customHeight="1" x14ac:dyDescent="0.2">
      <c r="A985" s="55" t="str">
        <f t="shared" si="142"/>
        <v>||||||0</v>
      </c>
      <c r="B985" s="55" t="str">
        <f t="shared" si="143"/>
        <v>||||0</v>
      </c>
      <c r="C985" s="61" t="str">
        <f t="shared" si="144"/>
        <v>|0</v>
      </c>
      <c r="D985" s="31"/>
      <c r="E985" s="31"/>
      <c r="F985" s="75" t="str">
        <f t="shared" si="145"/>
        <v>/</v>
      </c>
      <c r="G985" s="31"/>
      <c r="H985" s="31"/>
      <c r="I985" s="75" t="str">
        <f t="shared" si="146"/>
        <v>.</v>
      </c>
      <c r="J985" s="31"/>
      <c r="K985" s="31"/>
      <c r="L985" s="31"/>
      <c r="M985" s="32"/>
      <c r="N985" s="31"/>
      <c r="O985" s="32"/>
      <c r="P985" s="18"/>
      <c r="Q985" s="31"/>
      <c r="R985" s="33"/>
      <c r="S985" s="33"/>
      <c r="T985" s="33"/>
      <c r="U985" s="72">
        <f t="shared" si="147"/>
        <v>0</v>
      </c>
      <c r="V985" s="18" t="e">
        <f>IF(X985&lt;&gt;"Liquidação Cancelada",VLOOKUP(B985,'BASE DE DADOS OPS'!$B$4:$P$9650,10,FALSE),"Liquidação Cancelada")</f>
        <v>#N/A</v>
      </c>
      <c r="W985" s="35" t="e">
        <f t="shared" si="148"/>
        <v>#N/A</v>
      </c>
      <c r="X985" s="31">
        <f>VLOOKUP(A985,'BASE DE DADOS OPS'!$A$4:$P$9650,12,FALSE)</f>
        <v>0</v>
      </c>
      <c r="Y985" s="4" t="e">
        <f>IF(X985&lt;&gt;"Liquidação Cancelada",VLOOKUP(B985,'BASE DE DADOS OPS'!$B$5:$P$9635,12,FALSE),"Liquidação Cancelada")</f>
        <v>#N/A</v>
      </c>
      <c r="Z985" s="4" t="e">
        <f>IF(X985&lt;&gt;"Liquidação Cancelada",VLOOKUP(B985,'BASE DE DADOS OPS'!$B$5:$P$9635,14,FALSE),"Liquidação Cancelada")</f>
        <v>#N/A</v>
      </c>
      <c r="AA985" s="4" t="e">
        <f>IF(X985&lt;&gt;"Liquidação Cancelada",VLOOKUP(B985,'BASE DE DADOS OPS'!$B$5:$P$9635,13,FALSE),"Liquidação Cancelada")</f>
        <v>#N/A</v>
      </c>
      <c r="AB985" s="4" t="e">
        <f t="shared" si="149"/>
        <v>#N/A</v>
      </c>
      <c r="AC985" s="3" t="e">
        <f t="shared" si="150"/>
        <v>#N/A</v>
      </c>
      <c r="AD985" s="62"/>
    </row>
    <row r="986" spans="1:30" ht="24.95" customHeight="1" x14ac:dyDescent="0.2">
      <c r="A986" s="55" t="str">
        <f t="shared" si="142"/>
        <v>||||||0</v>
      </c>
      <c r="B986" s="55" t="str">
        <f t="shared" si="143"/>
        <v>||||0</v>
      </c>
      <c r="C986" s="61" t="str">
        <f t="shared" si="144"/>
        <v>|0</v>
      </c>
      <c r="D986" s="31"/>
      <c r="E986" s="31"/>
      <c r="F986" s="75" t="str">
        <f t="shared" si="145"/>
        <v>/</v>
      </c>
      <c r="G986" s="31"/>
      <c r="H986" s="31"/>
      <c r="I986" s="75" t="str">
        <f t="shared" si="146"/>
        <v>.</v>
      </c>
      <c r="J986" s="31"/>
      <c r="K986" s="31"/>
      <c r="L986" s="31"/>
      <c r="M986" s="32"/>
      <c r="N986" s="31"/>
      <c r="O986" s="32"/>
      <c r="P986" s="18"/>
      <c r="Q986" s="31"/>
      <c r="R986" s="33"/>
      <c r="S986" s="33"/>
      <c r="T986" s="33"/>
      <c r="U986" s="72">
        <f t="shared" si="147"/>
        <v>0</v>
      </c>
      <c r="V986" s="18" t="e">
        <f>IF(X986&lt;&gt;"Liquidação Cancelada",VLOOKUP(B986,'BASE DE DADOS OPS'!$B$4:$P$9650,10,FALSE),"Liquidação Cancelada")</f>
        <v>#N/A</v>
      </c>
      <c r="W986" s="35" t="e">
        <f t="shared" si="148"/>
        <v>#N/A</v>
      </c>
      <c r="X986" s="31">
        <f>VLOOKUP(A986,'BASE DE DADOS OPS'!$A$4:$P$9650,12,FALSE)</f>
        <v>0</v>
      </c>
      <c r="Y986" s="4" t="e">
        <f>IF(X986&lt;&gt;"Liquidação Cancelada",VLOOKUP(B986,'BASE DE DADOS OPS'!$B$5:$P$9635,12,FALSE),"Liquidação Cancelada")</f>
        <v>#N/A</v>
      </c>
      <c r="Z986" s="4" t="e">
        <f>IF(X986&lt;&gt;"Liquidação Cancelada",VLOOKUP(B986,'BASE DE DADOS OPS'!$B$5:$P$9635,14,FALSE),"Liquidação Cancelada")</f>
        <v>#N/A</v>
      </c>
      <c r="AA986" s="4" t="e">
        <f>IF(X986&lt;&gt;"Liquidação Cancelada",VLOOKUP(B986,'BASE DE DADOS OPS'!$B$5:$P$9635,13,FALSE),"Liquidação Cancelada")</f>
        <v>#N/A</v>
      </c>
      <c r="AB986" s="4" t="e">
        <f t="shared" si="149"/>
        <v>#N/A</v>
      </c>
      <c r="AC986" s="3" t="e">
        <f t="shared" si="150"/>
        <v>#N/A</v>
      </c>
      <c r="AD986" s="62"/>
    </row>
    <row r="987" spans="1:30" ht="24.95" customHeight="1" x14ac:dyDescent="0.2">
      <c r="A987" s="55" t="str">
        <f t="shared" si="142"/>
        <v>||||||0</v>
      </c>
      <c r="B987" s="55" t="str">
        <f t="shared" si="143"/>
        <v>||||0</v>
      </c>
      <c r="C987" s="61" t="str">
        <f t="shared" si="144"/>
        <v>|0</v>
      </c>
      <c r="D987" s="31"/>
      <c r="E987" s="31"/>
      <c r="F987" s="75" t="str">
        <f t="shared" si="145"/>
        <v>/</v>
      </c>
      <c r="G987" s="31"/>
      <c r="H987" s="31"/>
      <c r="I987" s="75" t="str">
        <f t="shared" si="146"/>
        <v>.</v>
      </c>
      <c r="J987" s="31"/>
      <c r="K987" s="31"/>
      <c r="L987" s="31"/>
      <c r="M987" s="32"/>
      <c r="N987" s="31"/>
      <c r="O987" s="32"/>
      <c r="P987" s="18"/>
      <c r="Q987" s="31"/>
      <c r="R987" s="33"/>
      <c r="S987" s="33"/>
      <c r="T987" s="33"/>
      <c r="U987" s="72">
        <f t="shared" si="147"/>
        <v>0</v>
      </c>
      <c r="V987" s="18" t="e">
        <f>IF(X987&lt;&gt;"Liquidação Cancelada",VLOOKUP(B987,'BASE DE DADOS OPS'!$B$4:$P$9650,10,FALSE),"Liquidação Cancelada")</f>
        <v>#N/A</v>
      </c>
      <c r="W987" s="35" t="e">
        <f t="shared" si="148"/>
        <v>#N/A</v>
      </c>
      <c r="X987" s="31">
        <f>VLOOKUP(A987,'BASE DE DADOS OPS'!$A$4:$P$9650,12,FALSE)</f>
        <v>0</v>
      </c>
      <c r="Y987" s="4" t="e">
        <f>IF(X987&lt;&gt;"Liquidação Cancelada",VLOOKUP(B987,'BASE DE DADOS OPS'!$B$5:$P$9635,12,FALSE),"Liquidação Cancelada")</f>
        <v>#N/A</v>
      </c>
      <c r="Z987" s="4" t="e">
        <f>IF(X987&lt;&gt;"Liquidação Cancelada",VLOOKUP(B987,'BASE DE DADOS OPS'!$B$5:$P$9635,14,FALSE),"Liquidação Cancelada")</f>
        <v>#N/A</v>
      </c>
      <c r="AA987" s="4" t="e">
        <f>IF(X987&lt;&gt;"Liquidação Cancelada",VLOOKUP(B987,'BASE DE DADOS OPS'!$B$5:$P$9635,13,FALSE),"Liquidação Cancelada")</f>
        <v>#N/A</v>
      </c>
      <c r="AB987" s="4" t="e">
        <f t="shared" si="149"/>
        <v>#N/A</v>
      </c>
      <c r="AC987" s="3" t="e">
        <f t="shared" si="150"/>
        <v>#N/A</v>
      </c>
      <c r="AD987" s="62"/>
    </row>
    <row r="988" spans="1:30" ht="24.95" customHeight="1" x14ac:dyDescent="0.2">
      <c r="A988" s="55" t="str">
        <f t="shared" si="142"/>
        <v>||||||0</v>
      </c>
      <c r="B988" s="55" t="str">
        <f t="shared" si="143"/>
        <v>||||0</v>
      </c>
      <c r="C988" s="61" t="str">
        <f t="shared" si="144"/>
        <v>|0</v>
      </c>
      <c r="D988" s="31"/>
      <c r="E988" s="31"/>
      <c r="F988" s="75" t="str">
        <f t="shared" si="145"/>
        <v>/</v>
      </c>
      <c r="G988" s="31"/>
      <c r="H988" s="31"/>
      <c r="I988" s="75" t="str">
        <f t="shared" si="146"/>
        <v>.</v>
      </c>
      <c r="J988" s="31"/>
      <c r="K988" s="31"/>
      <c r="L988" s="31"/>
      <c r="M988" s="32"/>
      <c r="N988" s="31"/>
      <c r="O988" s="32"/>
      <c r="P988" s="18"/>
      <c r="Q988" s="31"/>
      <c r="R988" s="33"/>
      <c r="S988" s="33"/>
      <c r="T988" s="33"/>
      <c r="U988" s="72">
        <f t="shared" si="147"/>
        <v>0</v>
      </c>
      <c r="V988" s="18" t="e">
        <f>IF(X988&lt;&gt;"Liquidação Cancelada",VLOOKUP(B988,'BASE DE DADOS OPS'!$B$4:$P$9650,10,FALSE),"Liquidação Cancelada")</f>
        <v>#N/A</v>
      </c>
      <c r="W988" s="35" t="e">
        <f t="shared" si="148"/>
        <v>#N/A</v>
      </c>
      <c r="X988" s="31">
        <f>VLOOKUP(A988,'BASE DE DADOS OPS'!$A$4:$P$9650,12,FALSE)</f>
        <v>0</v>
      </c>
      <c r="Y988" s="4" t="e">
        <f>IF(X988&lt;&gt;"Liquidação Cancelada",VLOOKUP(B988,'BASE DE DADOS OPS'!$B$5:$P$9635,12,FALSE),"Liquidação Cancelada")</f>
        <v>#N/A</v>
      </c>
      <c r="Z988" s="4" t="e">
        <f>IF(X988&lt;&gt;"Liquidação Cancelada",VLOOKUP(B988,'BASE DE DADOS OPS'!$B$5:$P$9635,14,FALSE),"Liquidação Cancelada")</f>
        <v>#N/A</v>
      </c>
      <c r="AA988" s="4" t="e">
        <f>IF(X988&lt;&gt;"Liquidação Cancelada",VLOOKUP(B988,'BASE DE DADOS OPS'!$B$5:$P$9635,13,FALSE),"Liquidação Cancelada")</f>
        <v>#N/A</v>
      </c>
      <c r="AB988" s="4" t="e">
        <f t="shared" si="149"/>
        <v>#N/A</v>
      </c>
      <c r="AC988" s="3" t="e">
        <f t="shared" si="150"/>
        <v>#N/A</v>
      </c>
      <c r="AD988" s="62"/>
    </row>
    <row r="989" spans="1:30" ht="24.95" customHeight="1" x14ac:dyDescent="0.2">
      <c r="A989" s="55" t="str">
        <f t="shared" si="142"/>
        <v>||||||0</v>
      </c>
      <c r="B989" s="55" t="str">
        <f t="shared" si="143"/>
        <v>||||0</v>
      </c>
      <c r="C989" s="61" t="str">
        <f t="shared" si="144"/>
        <v>|0</v>
      </c>
      <c r="D989" s="31"/>
      <c r="E989" s="31"/>
      <c r="F989" s="75" t="str">
        <f t="shared" si="145"/>
        <v>/</v>
      </c>
      <c r="G989" s="31"/>
      <c r="H989" s="31"/>
      <c r="I989" s="75" t="str">
        <f t="shared" si="146"/>
        <v>.</v>
      </c>
      <c r="J989" s="31"/>
      <c r="K989" s="31"/>
      <c r="L989" s="31"/>
      <c r="M989" s="32"/>
      <c r="N989" s="31"/>
      <c r="O989" s="32"/>
      <c r="P989" s="18"/>
      <c r="Q989" s="31"/>
      <c r="R989" s="33"/>
      <c r="S989" s="33"/>
      <c r="T989" s="33"/>
      <c r="U989" s="72">
        <f t="shared" si="147"/>
        <v>0</v>
      </c>
      <c r="V989" s="18" t="e">
        <f>IF(X989&lt;&gt;"Liquidação Cancelada",VLOOKUP(B989,'BASE DE DADOS OPS'!$B$4:$P$9650,10,FALSE),"Liquidação Cancelada")</f>
        <v>#N/A</v>
      </c>
      <c r="W989" s="35" t="e">
        <f t="shared" si="148"/>
        <v>#N/A</v>
      </c>
      <c r="X989" s="31">
        <f>VLOOKUP(A989,'BASE DE DADOS OPS'!$A$4:$P$9650,12,FALSE)</f>
        <v>0</v>
      </c>
      <c r="Y989" s="4" t="e">
        <f>IF(X989&lt;&gt;"Liquidação Cancelada",VLOOKUP(B989,'BASE DE DADOS OPS'!$B$5:$P$9635,12,FALSE),"Liquidação Cancelada")</f>
        <v>#N/A</v>
      </c>
      <c r="Z989" s="4" t="e">
        <f>IF(X989&lt;&gt;"Liquidação Cancelada",VLOOKUP(B989,'BASE DE DADOS OPS'!$B$5:$P$9635,14,FALSE),"Liquidação Cancelada")</f>
        <v>#N/A</v>
      </c>
      <c r="AA989" s="4" t="e">
        <f>IF(X989&lt;&gt;"Liquidação Cancelada",VLOOKUP(B989,'BASE DE DADOS OPS'!$B$5:$P$9635,13,FALSE),"Liquidação Cancelada")</f>
        <v>#N/A</v>
      </c>
      <c r="AB989" s="4" t="e">
        <f t="shared" si="149"/>
        <v>#N/A</v>
      </c>
      <c r="AC989" s="3" t="e">
        <f t="shared" si="150"/>
        <v>#N/A</v>
      </c>
      <c r="AD989" s="62"/>
    </row>
    <row r="990" spans="1:30" ht="24.95" customHeight="1" x14ac:dyDescent="0.2">
      <c r="A990" s="55" t="str">
        <f t="shared" si="142"/>
        <v>||||||0</v>
      </c>
      <c r="B990" s="55" t="str">
        <f t="shared" si="143"/>
        <v>||||0</v>
      </c>
      <c r="C990" s="61" t="str">
        <f t="shared" si="144"/>
        <v>|0</v>
      </c>
      <c r="D990" s="31"/>
      <c r="E990" s="31"/>
      <c r="F990" s="75" t="str">
        <f t="shared" si="145"/>
        <v>/</v>
      </c>
      <c r="G990" s="31"/>
      <c r="H990" s="31"/>
      <c r="I990" s="75" t="str">
        <f t="shared" si="146"/>
        <v>.</v>
      </c>
      <c r="J990" s="31"/>
      <c r="K990" s="31"/>
      <c r="L990" s="31"/>
      <c r="M990" s="32"/>
      <c r="N990" s="31"/>
      <c r="O990" s="32"/>
      <c r="P990" s="18"/>
      <c r="Q990" s="31"/>
      <c r="R990" s="33"/>
      <c r="S990" s="33"/>
      <c r="T990" s="33"/>
      <c r="U990" s="72">
        <f t="shared" si="147"/>
        <v>0</v>
      </c>
      <c r="V990" s="18" t="e">
        <f>IF(X990&lt;&gt;"Liquidação Cancelada",VLOOKUP(B990,'BASE DE DADOS OPS'!$B$4:$P$9650,10,FALSE),"Liquidação Cancelada")</f>
        <v>#N/A</v>
      </c>
      <c r="W990" s="35" t="e">
        <f t="shared" si="148"/>
        <v>#N/A</v>
      </c>
      <c r="X990" s="31">
        <f>VLOOKUP(A990,'BASE DE DADOS OPS'!$A$4:$P$9650,12,FALSE)</f>
        <v>0</v>
      </c>
      <c r="Y990" s="4" t="e">
        <f>IF(X990&lt;&gt;"Liquidação Cancelada",VLOOKUP(B990,'BASE DE DADOS OPS'!$B$5:$P$9635,12,FALSE),"Liquidação Cancelada")</f>
        <v>#N/A</v>
      </c>
      <c r="Z990" s="4" t="e">
        <f>IF(X990&lt;&gt;"Liquidação Cancelada",VLOOKUP(B990,'BASE DE DADOS OPS'!$B$5:$P$9635,14,FALSE),"Liquidação Cancelada")</f>
        <v>#N/A</v>
      </c>
      <c r="AA990" s="4" t="e">
        <f>IF(X990&lt;&gt;"Liquidação Cancelada",VLOOKUP(B990,'BASE DE DADOS OPS'!$B$5:$P$9635,13,FALSE),"Liquidação Cancelada")</f>
        <v>#N/A</v>
      </c>
      <c r="AB990" s="4" t="e">
        <f t="shared" si="149"/>
        <v>#N/A</v>
      </c>
      <c r="AC990" s="3" t="e">
        <f t="shared" si="150"/>
        <v>#N/A</v>
      </c>
      <c r="AD990" s="62"/>
    </row>
    <row r="991" spans="1:30" ht="24.95" customHeight="1" x14ac:dyDescent="0.2">
      <c r="A991" s="55" t="str">
        <f t="shared" si="142"/>
        <v>||||||0</v>
      </c>
      <c r="B991" s="55" t="str">
        <f t="shared" si="143"/>
        <v>||||0</v>
      </c>
      <c r="C991" s="61" t="str">
        <f t="shared" si="144"/>
        <v>|0</v>
      </c>
      <c r="D991" s="31"/>
      <c r="E991" s="31"/>
      <c r="F991" s="75" t="str">
        <f t="shared" si="145"/>
        <v>/</v>
      </c>
      <c r="G991" s="31"/>
      <c r="H991" s="31"/>
      <c r="I991" s="75" t="str">
        <f t="shared" si="146"/>
        <v>.</v>
      </c>
      <c r="J991" s="31"/>
      <c r="K991" s="31"/>
      <c r="L991" s="31"/>
      <c r="M991" s="32"/>
      <c r="N991" s="31"/>
      <c r="O991" s="32"/>
      <c r="P991" s="18"/>
      <c r="Q991" s="31"/>
      <c r="R991" s="33"/>
      <c r="S991" s="33"/>
      <c r="T991" s="33"/>
      <c r="U991" s="72">
        <f t="shared" si="147"/>
        <v>0</v>
      </c>
      <c r="V991" s="18" t="e">
        <f>IF(X991&lt;&gt;"Liquidação Cancelada",VLOOKUP(B991,'BASE DE DADOS OPS'!$B$4:$P$9650,10,FALSE),"Liquidação Cancelada")</f>
        <v>#N/A</v>
      </c>
      <c r="W991" s="35" t="e">
        <f t="shared" si="148"/>
        <v>#N/A</v>
      </c>
      <c r="X991" s="31">
        <f>VLOOKUP(A991,'BASE DE DADOS OPS'!$A$4:$P$9650,12,FALSE)</f>
        <v>0</v>
      </c>
      <c r="Y991" s="4" t="e">
        <f>IF(X991&lt;&gt;"Liquidação Cancelada",VLOOKUP(B991,'BASE DE DADOS OPS'!$B$5:$P$9635,12,FALSE),"Liquidação Cancelada")</f>
        <v>#N/A</v>
      </c>
      <c r="Z991" s="4" t="e">
        <f>IF(X991&lt;&gt;"Liquidação Cancelada",VLOOKUP(B991,'BASE DE DADOS OPS'!$B$5:$P$9635,14,FALSE),"Liquidação Cancelada")</f>
        <v>#N/A</v>
      </c>
      <c r="AA991" s="4" t="e">
        <f>IF(X991&lt;&gt;"Liquidação Cancelada",VLOOKUP(B991,'BASE DE DADOS OPS'!$B$5:$P$9635,13,FALSE),"Liquidação Cancelada")</f>
        <v>#N/A</v>
      </c>
      <c r="AB991" s="4" t="e">
        <f t="shared" si="149"/>
        <v>#N/A</v>
      </c>
      <c r="AC991" s="3" t="e">
        <f t="shared" si="150"/>
        <v>#N/A</v>
      </c>
      <c r="AD991" s="62"/>
    </row>
    <row r="992" spans="1:30" ht="24.95" customHeight="1" x14ac:dyDescent="0.2">
      <c r="A992" s="55" t="str">
        <f t="shared" si="142"/>
        <v>||||||0</v>
      </c>
      <c r="B992" s="55" t="str">
        <f t="shared" si="143"/>
        <v>||||0</v>
      </c>
      <c r="C992" s="61" t="str">
        <f t="shared" si="144"/>
        <v>|0</v>
      </c>
      <c r="D992" s="31"/>
      <c r="E992" s="31"/>
      <c r="F992" s="75" t="str">
        <f t="shared" si="145"/>
        <v>/</v>
      </c>
      <c r="G992" s="31"/>
      <c r="H992" s="31"/>
      <c r="I992" s="75" t="str">
        <f t="shared" si="146"/>
        <v>.</v>
      </c>
      <c r="J992" s="31"/>
      <c r="K992" s="31"/>
      <c r="L992" s="31"/>
      <c r="M992" s="32"/>
      <c r="N992" s="31"/>
      <c r="O992" s="32"/>
      <c r="P992" s="18"/>
      <c r="Q992" s="31"/>
      <c r="R992" s="33"/>
      <c r="S992" s="33"/>
      <c r="T992" s="33"/>
      <c r="U992" s="72">
        <f t="shared" si="147"/>
        <v>0</v>
      </c>
      <c r="V992" s="18" t="e">
        <f>IF(X992&lt;&gt;"Liquidação Cancelada",VLOOKUP(B992,'BASE DE DADOS OPS'!$B$4:$P$9650,10,FALSE),"Liquidação Cancelada")</f>
        <v>#N/A</v>
      </c>
      <c r="W992" s="35" t="e">
        <f t="shared" si="148"/>
        <v>#N/A</v>
      </c>
      <c r="X992" s="31">
        <f>VLOOKUP(A992,'BASE DE DADOS OPS'!$A$4:$P$9650,12,FALSE)</f>
        <v>0</v>
      </c>
      <c r="Y992" s="4" t="e">
        <f>IF(X992&lt;&gt;"Liquidação Cancelada",VLOOKUP(B992,'BASE DE DADOS OPS'!$B$5:$P$9635,12,FALSE),"Liquidação Cancelada")</f>
        <v>#N/A</v>
      </c>
      <c r="Z992" s="4" t="e">
        <f>IF(X992&lt;&gt;"Liquidação Cancelada",VLOOKUP(B992,'BASE DE DADOS OPS'!$B$5:$P$9635,14,FALSE),"Liquidação Cancelada")</f>
        <v>#N/A</v>
      </c>
      <c r="AA992" s="4" t="e">
        <f>IF(X992&lt;&gt;"Liquidação Cancelada",VLOOKUP(B992,'BASE DE DADOS OPS'!$B$5:$P$9635,13,FALSE),"Liquidação Cancelada")</f>
        <v>#N/A</v>
      </c>
      <c r="AB992" s="4" t="e">
        <f t="shared" si="149"/>
        <v>#N/A</v>
      </c>
      <c r="AC992" s="3" t="e">
        <f t="shared" si="150"/>
        <v>#N/A</v>
      </c>
      <c r="AD992" s="62"/>
    </row>
    <row r="993" spans="1:30" ht="24.95" customHeight="1" x14ac:dyDescent="0.2">
      <c r="A993" s="55" t="str">
        <f t="shared" si="142"/>
        <v>||||||0</v>
      </c>
      <c r="B993" s="55" t="str">
        <f t="shared" si="143"/>
        <v>||||0</v>
      </c>
      <c r="C993" s="61" t="str">
        <f t="shared" si="144"/>
        <v>|0</v>
      </c>
      <c r="D993" s="31"/>
      <c r="E993" s="31"/>
      <c r="F993" s="75" t="str">
        <f t="shared" si="145"/>
        <v>/</v>
      </c>
      <c r="G993" s="31"/>
      <c r="H993" s="31"/>
      <c r="I993" s="75" t="str">
        <f t="shared" si="146"/>
        <v>.</v>
      </c>
      <c r="J993" s="31"/>
      <c r="K993" s="31"/>
      <c r="L993" s="31"/>
      <c r="M993" s="32"/>
      <c r="N993" s="31"/>
      <c r="O993" s="32"/>
      <c r="P993" s="18"/>
      <c r="Q993" s="31"/>
      <c r="R993" s="33"/>
      <c r="S993" s="33"/>
      <c r="T993" s="33"/>
      <c r="U993" s="72">
        <f t="shared" si="147"/>
        <v>0</v>
      </c>
      <c r="V993" s="18" t="e">
        <f>IF(X993&lt;&gt;"Liquidação Cancelada",VLOOKUP(B993,'BASE DE DADOS OPS'!$B$4:$P$9650,10,FALSE),"Liquidação Cancelada")</f>
        <v>#N/A</v>
      </c>
      <c r="W993" s="35" t="e">
        <f t="shared" si="148"/>
        <v>#N/A</v>
      </c>
      <c r="X993" s="31">
        <f>VLOOKUP(A993,'BASE DE DADOS OPS'!$A$4:$P$9650,12,FALSE)</f>
        <v>0</v>
      </c>
      <c r="Y993" s="4" t="e">
        <f>IF(X993&lt;&gt;"Liquidação Cancelada",VLOOKUP(B993,'BASE DE DADOS OPS'!$B$5:$P$9635,12,FALSE),"Liquidação Cancelada")</f>
        <v>#N/A</v>
      </c>
      <c r="Z993" s="4" t="e">
        <f>IF(X993&lt;&gt;"Liquidação Cancelada",VLOOKUP(B993,'BASE DE DADOS OPS'!$B$5:$P$9635,14,FALSE),"Liquidação Cancelada")</f>
        <v>#N/A</v>
      </c>
      <c r="AA993" s="4" t="e">
        <f>IF(X993&lt;&gt;"Liquidação Cancelada",VLOOKUP(B993,'BASE DE DADOS OPS'!$B$5:$P$9635,13,FALSE),"Liquidação Cancelada")</f>
        <v>#N/A</v>
      </c>
      <c r="AB993" s="4" t="e">
        <f t="shared" si="149"/>
        <v>#N/A</v>
      </c>
      <c r="AC993" s="3" t="e">
        <f t="shared" si="150"/>
        <v>#N/A</v>
      </c>
      <c r="AD993" s="62"/>
    </row>
    <row r="994" spans="1:30" ht="24.95" customHeight="1" x14ac:dyDescent="0.2">
      <c r="A994" s="55" t="str">
        <f t="shared" si="142"/>
        <v>||||||0</v>
      </c>
      <c r="B994" s="55" t="str">
        <f t="shared" si="143"/>
        <v>||||0</v>
      </c>
      <c r="C994" s="61" t="str">
        <f t="shared" si="144"/>
        <v>|0</v>
      </c>
      <c r="D994" s="31"/>
      <c r="E994" s="31"/>
      <c r="F994" s="75" t="str">
        <f t="shared" si="145"/>
        <v>/</v>
      </c>
      <c r="G994" s="31"/>
      <c r="H994" s="31"/>
      <c r="I994" s="75" t="str">
        <f t="shared" si="146"/>
        <v>.</v>
      </c>
      <c r="J994" s="31"/>
      <c r="K994" s="31"/>
      <c r="L994" s="31"/>
      <c r="M994" s="32"/>
      <c r="N994" s="31"/>
      <c r="O994" s="32"/>
      <c r="P994" s="18"/>
      <c r="Q994" s="31"/>
      <c r="R994" s="33"/>
      <c r="S994" s="33"/>
      <c r="T994" s="33"/>
      <c r="U994" s="72">
        <f t="shared" si="147"/>
        <v>0</v>
      </c>
      <c r="V994" s="18" t="e">
        <f>IF(X994&lt;&gt;"Liquidação Cancelada",VLOOKUP(B994,'BASE DE DADOS OPS'!$B$4:$P$9650,10,FALSE),"Liquidação Cancelada")</f>
        <v>#N/A</v>
      </c>
      <c r="W994" s="35" t="e">
        <f t="shared" si="148"/>
        <v>#N/A</v>
      </c>
      <c r="X994" s="31">
        <f>VLOOKUP(A994,'BASE DE DADOS OPS'!$A$4:$P$9650,12,FALSE)</f>
        <v>0</v>
      </c>
      <c r="Y994" s="4" t="e">
        <f>IF(X994&lt;&gt;"Liquidação Cancelada",VLOOKUP(B994,'BASE DE DADOS OPS'!$B$5:$P$9635,12,FALSE),"Liquidação Cancelada")</f>
        <v>#N/A</v>
      </c>
      <c r="Z994" s="4" t="e">
        <f>IF(X994&lt;&gt;"Liquidação Cancelada",VLOOKUP(B994,'BASE DE DADOS OPS'!$B$5:$P$9635,14,FALSE),"Liquidação Cancelada")</f>
        <v>#N/A</v>
      </c>
      <c r="AA994" s="4" t="e">
        <f>IF(X994&lt;&gt;"Liquidação Cancelada",VLOOKUP(B994,'BASE DE DADOS OPS'!$B$5:$P$9635,13,FALSE),"Liquidação Cancelada")</f>
        <v>#N/A</v>
      </c>
      <c r="AB994" s="4" t="e">
        <f t="shared" si="149"/>
        <v>#N/A</v>
      </c>
      <c r="AC994" s="3" t="e">
        <f t="shared" si="150"/>
        <v>#N/A</v>
      </c>
      <c r="AD994" s="62"/>
    </row>
    <row r="995" spans="1:30" ht="24.95" customHeight="1" x14ac:dyDescent="0.2">
      <c r="A995" s="55" t="str">
        <f t="shared" si="142"/>
        <v>||||||0</v>
      </c>
      <c r="B995" s="55" t="str">
        <f t="shared" si="143"/>
        <v>||||0</v>
      </c>
      <c r="C995" s="61" t="str">
        <f t="shared" si="144"/>
        <v>|0</v>
      </c>
      <c r="D995" s="31"/>
      <c r="E995" s="31"/>
      <c r="F995" s="75" t="str">
        <f t="shared" si="145"/>
        <v>/</v>
      </c>
      <c r="G995" s="31"/>
      <c r="H995" s="31"/>
      <c r="I995" s="75" t="str">
        <f t="shared" si="146"/>
        <v>.</v>
      </c>
      <c r="J995" s="31"/>
      <c r="K995" s="31"/>
      <c r="L995" s="31"/>
      <c r="M995" s="32"/>
      <c r="N995" s="31"/>
      <c r="O995" s="32"/>
      <c r="P995" s="18"/>
      <c r="Q995" s="31"/>
      <c r="R995" s="33"/>
      <c r="S995" s="33"/>
      <c r="T995" s="33"/>
      <c r="U995" s="72">
        <f t="shared" si="147"/>
        <v>0</v>
      </c>
      <c r="V995" s="18" t="e">
        <f>IF(X995&lt;&gt;"Liquidação Cancelada",VLOOKUP(B995,'BASE DE DADOS OPS'!$B$4:$P$9650,10,FALSE),"Liquidação Cancelada")</f>
        <v>#N/A</v>
      </c>
      <c r="W995" s="35" t="e">
        <f t="shared" si="148"/>
        <v>#N/A</v>
      </c>
      <c r="X995" s="31">
        <f>VLOOKUP(A995,'BASE DE DADOS OPS'!$A$4:$P$9650,12,FALSE)</f>
        <v>0</v>
      </c>
      <c r="Y995" s="4" t="e">
        <f>IF(X995&lt;&gt;"Liquidação Cancelada",VLOOKUP(B995,'BASE DE DADOS OPS'!$B$5:$P$9635,12,FALSE),"Liquidação Cancelada")</f>
        <v>#N/A</v>
      </c>
      <c r="Z995" s="4" t="e">
        <f>IF(X995&lt;&gt;"Liquidação Cancelada",VLOOKUP(B995,'BASE DE DADOS OPS'!$B$5:$P$9635,14,FALSE),"Liquidação Cancelada")</f>
        <v>#N/A</v>
      </c>
      <c r="AA995" s="4" t="e">
        <f>IF(X995&lt;&gt;"Liquidação Cancelada",VLOOKUP(B995,'BASE DE DADOS OPS'!$B$5:$P$9635,13,FALSE),"Liquidação Cancelada")</f>
        <v>#N/A</v>
      </c>
      <c r="AB995" s="4" t="e">
        <f t="shared" si="149"/>
        <v>#N/A</v>
      </c>
      <c r="AC995" s="3" t="e">
        <f t="shared" si="150"/>
        <v>#N/A</v>
      </c>
      <c r="AD995" s="62"/>
    </row>
    <row r="996" spans="1:30" ht="24.95" customHeight="1" x14ac:dyDescent="0.2">
      <c r="A996" s="55" t="str">
        <f t="shared" si="142"/>
        <v>||||||0</v>
      </c>
      <c r="B996" s="55" t="str">
        <f t="shared" si="143"/>
        <v>||||0</v>
      </c>
      <c r="C996" s="61" t="str">
        <f t="shared" si="144"/>
        <v>|0</v>
      </c>
      <c r="D996" s="31"/>
      <c r="E996" s="31"/>
      <c r="F996" s="75" t="str">
        <f t="shared" si="145"/>
        <v>/</v>
      </c>
      <c r="G996" s="31"/>
      <c r="H996" s="31"/>
      <c r="I996" s="75" t="str">
        <f t="shared" si="146"/>
        <v>.</v>
      </c>
      <c r="J996" s="31"/>
      <c r="K996" s="31"/>
      <c r="L996" s="31"/>
      <c r="M996" s="32"/>
      <c r="N996" s="31"/>
      <c r="O996" s="32"/>
      <c r="P996" s="18"/>
      <c r="Q996" s="31"/>
      <c r="R996" s="33"/>
      <c r="S996" s="33"/>
      <c r="T996" s="33"/>
      <c r="U996" s="72">
        <f t="shared" si="147"/>
        <v>0</v>
      </c>
      <c r="V996" s="18" t="e">
        <f>IF(X996&lt;&gt;"Liquidação Cancelada",VLOOKUP(B996,'BASE DE DADOS OPS'!$B$4:$P$9650,10,FALSE),"Liquidação Cancelada")</f>
        <v>#N/A</v>
      </c>
      <c r="W996" s="35" t="e">
        <f t="shared" si="148"/>
        <v>#N/A</v>
      </c>
      <c r="X996" s="31">
        <f>VLOOKUP(A996,'BASE DE DADOS OPS'!$A$4:$P$9650,12,FALSE)</f>
        <v>0</v>
      </c>
      <c r="Y996" s="4" t="e">
        <f>IF(X996&lt;&gt;"Liquidação Cancelada",VLOOKUP(B996,'BASE DE DADOS OPS'!$B$5:$P$9635,12,FALSE),"Liquidação Cancelada")</f>
        <v>#N/A</v>
      </c>
      <c r="Z996" s="4" t="e">
        <f>IF(X996&lt;&gt;"Liquidação Cancelada",VLOOKUP(B996,'BASE DE DADOS OPS'!$B$5:$P$9635,14,FALSE),"Liquidação Cancelada")</f>
        <v>#N/A</v>
      </c>
      <c r="AA996" s="4" t="e">
        <f>IF(X996&lt;&gt;"Liquidação Cancelada",VLOOKUP(B996,'BASE DE DADOS OPS'!$B$5:$P$9635,13,FALSE),"Liquidação Cancelada")</f>
        <v>#N/A</v>
      </c>
      <c r="AB996" s="4" t="e">
        <f t="shared" si="149"/>
        <v>#N/A</v>
      </c>
      <c r="AC996" s="3" t="e">
        <f t="shared" si="150"/>
        <v>#N/A</v>
      </c>
      <c r="AD996" s="62"/>
    </row>
    <row r="997" spans="1:30" ht="24.95" customHeight="1" x14ac:dyDescent="0.2">
      <c r="A997" s="55" t="str">
        <f t="shared" si="142"/>
        <v>||||||0</v>
      </c>
      <c r="B997" s="55" t="str">
        <f t="shared" si="143"/>
        <v>||||0</v>
      </c>
      <c r="C997" s="61" t="str">
        <f t="shared" si="144"/>
        <v>|0</v>
      </c>
      <c r="D997" s="31"/>
      <c r="E997" s="31"/>
      <c r="F997" s="75" t="str">
        <f t="shared" si="145"/>
        <v>/</v>
      </c>
      <c r="G997" s="31"/>
      <c r="H997" s="31"/>
      <c r="I997" s="75" t="str">
        <f t="shared" si="146"/>
        <v>.</v>
      </c>
      <c r="J997" s="31"/>
      <c r="K997" s="31"/>
      <c r="L997" s="31"/>
      <c r="M997" s="32"/>
      <c r="N997" s="31"/>
      <c r="O997" s="32"/>
      <c r="P997" s="18"/>
      <c r="Q997" s="31"/>
      <c r="R997" s="33"/>
      <c r="S997" s="33"/>
      <c r="T997" s="33"/>
      <c r="U997" s="72">
        <f t="shared" si="147"/>
        <v>0</v>
      </c>
      <c r="V997" s="18" t="e">
        <f>IF(X997&lt;&gt;"Liquidação Cancelada",VLOOKUP(B997,'BASE DE DADOS OPS'!$B$4:$P$9650,10,FALSE),"Liquidação Cancelada")</f>
        <v>#N/A</v>
      </c>
      <c r="W997" s="35" t="e">
        <f t="shared" si="148"/>
        <v>#N/A</v>
      </c>
      <c r="X997" s="31">
        <f>VLOOKUP(A997,'BASE DE DADOS OPS'!$A$4:$P$9650,12,FALSE)</f>
        <v>0</v>
      </c>
      <c r="Y997" s="4" t="e">
        <f>IF(X997&lt;&gt;"Liquidação Cancelada",VLOOKUP(B997,'BASE DE DADOS OPS'!$B$5:$P$9635,12,FALSE),"Liquidação Cancelada")</f>
        <v>#N/A</v>
      </c>
      <c r="Z997" s="4" t="e">
        <f>IF(X997&lt;&gt;"Liquidação Cancelada",VLOOKUP(B997,'BASE DE DADOS OPS'!$B$5:$P$9635,14,FALSE),"Liquidação Cancelada")</f>
        <v>#N/A</v>
      </c>
      <c r="AA997" s="4" t="e">
        <f>IF(X997&lt;&gt;"Liquidação Cancelada",VLOOKUP(B997,'BASE DE DADOS OPS'!$B$5:$P$9635,13,FALSE),"Liquidação Cancelada")</f>
        <v>#N/A</v>
      </c>
      <c r="AB997" s="4" t="e">
        <f t="shared" si="149"/>
        <v>#N/A</v>
      </c>
      <c r="AC997" s="3" t="e">
        <f t="shared" si="150"/>
        <v>#N/A</v>
      </c>
      <c r="AD997" s="62"/>
    </row>
    <row r="998" spans="1:30" ht="24.95" customHeight="1" x14ac:dyDescent="0.2">
      <c r="A998" s="55" t="str">
        <f t="shared" si="142"/>
        <v>||||||0</v>
      </c>
      <c r="B998" s="55" t="str">
        <f t="shared" si="143"/>
        <v>||||0</v>
      </c>
      <c r="C998" s="61" t="str">
        <f t="shared" si="144"/>
        <v>|0</v>
      </c>
      <c r="D998" s="31"/>
      <c r="E998" s="31"/>
      <c r="F998" s="75" t="str">
        <f t="shared" si="145"/>
        <v>/</v>
      </c>
      <c r="G998" s="31"/>
      <c r="H998" s="31"/>
      <c r="I998" s="75" t="str">
        <f t="shared" si="146"/>
        <v>.</v>
      </c>
      <c r="J998" s="31"/>
      <c r="K998" s="31"/>
      <c r="L998" s="31"/>
      <c r="M998" s="32"/>
      <c r="N998" s="31"/>
      <c r="O998" s="32"/>
      <c r="P998" s="18"/>
      <c r="Q998" s="31"/>
      <c r="R998" s="33"/>
      <c r="S998" s="33"/>
      <c r="T998" s="33"/>
      <c r="U998" s="72">
        <f t="shared" si="147"/>
        <v>0</v>
      </c>
      <c r="V998" s="18" t="e">
        <f>IF(X998&lt;&gt;"Liquidação Cancelada",VLOOKUP(B998,'BASE DE DADOS OPS'!$B$4:$P$9650,10,FALSE),"Liquidação Cancelada")</f>
        <v>#N/A</v>
      </c>
      <c r="W998" s="35" t="e">
        <f t="shared" si="148"/>
        <v>#N/A</v>
      </c>
      <c r="X998" s="31">
        <f>VLOOKUP(A998,'BASE DE DADOS OPS'!$A$4:$P$9650,12,FALSE)</f>
        <v>0</v>
      </c>
      <c r="Y998" s="4" t="e">
        <f>IF(X998&lt;&gt;"Liquidação Cancelada",VLOOKUP(B998,'BASE DE DADOS OPS'!$B$5:$P$9635,12,FALSE),"Liquidação Cancelada")</f>
        <v>#N/A</v>
      </c>
      <c r="Z998" s="4" t="e">
        <f>IF(X998&lt;&gt;"Liquidação Cancelada",VLOOKUP(B998,'BASE DE DADOS OPS'!$B$5:$P$9635,14,FALSE),"Liquidação Cancelada")</f>
        <v>#N/A</v>
      </c>
      <c r="AA998" s="4" t="e">
        <f>IF(X998&lt;&gt;"Liquidação Cancelada",VLOOKUP(B998,'BASE DE DADOS OPS'!$B$5:$P$9635,13,FALSE),"Liquidação Cancelada")</f>
        <v>#N/A</v>
      </c>
      <c r="AB998" s="4" t="e">
        <f t="shared" si="149"/>
        <v>#N/A</v>
      </c>
      <c r="AC998" s="3" t="e">
        <f t="shared" si="150"/>
        <v>#N/A</v>
      </c>
      <c r="AD998" s="62"/>
    </row>
    <row r="999" spans="1:30" ht="24.95" customHeight="1" x14ac:dyDescent="0.2">
      <c r="A999" s="55" t="str">
        <f t="shared" si="142"/>
        <v>||||||0</v>
      </c>
      <c r="B999" s="55" t="str">
        <f t="shared" si="143"/>
        <v>||||0</v>
      </c>
      <c r="C999" s="61" t="str">
        <f t="shared" si="144"/>
        <v>|0</v>
      </c>
      <c r="D999" s="31"/>
      <c r="E999" s="31"/>
      <c r="F999" s="75" t="str">
        <f t="shared" si="145"/>
        <v>/</v>
      </c>
      <c r="G999" s="31"/>
      <c r="H999" s="31"/>
      <c r="I999" s="75" t="str">
        <f t="shared" si="146"/>
        <v>.</v>
      </c>
      <c r="J999" s="31"/>
      <c r="K999" s="31"/>
      <c r="L999" s="31"/>
      <c r="M999" s="32"/>
      <c r="N999" s="31"/>
      <c r="O999" s="32"/>
      <c r="P999" s="18"/>
      <c r="Q999" s="31"/>
      <c r="R999" s="33"/>
      <c r="S999" s="33"/>
      <c r="T999" s="33"/>
      <c r="U999" s="72">
        <f t="shared" si="147"/>
        <v>0</v>
      </c>
      <c r="V999" s="18" t="e">
        <f>IF(X999&lt;&gt;"Liquidação Cancelada",VLOOKUP(B999,'BASE DE DADOS OPS'!$B$4:$P$9650,10,FALSE),"Liquidação Cancelada")</f>
        <v>#N/A</v>
      </c>
      <c r="W999" s="35" t="e">
        <f t="shared" si="148"/>
        <v>#N/A</v>
      </c>
      <c r="X999" s="31">
        <f>VLOOKUP(A999,'BASE DE DADOS OPS'!$A$4:$P$9650,12,FALSE)</f>
        <v>0</v>
      </c>
      <c r="Y999" s="4" t="e">
        <f>IF(X999&lt;&gt;"Liquidação Cancelada",VLOOKUP(B999,'BASE DE DADOS OPS'!$B$5:$P$9635,12,FALSE),"Liquidação Cancelada")</f>
        <v>#N/A</v>
      </c>
      <c r="Z999" s="4" t="e">
        <f>IF(X999&lt;&gt;"Liquidação Cancelada",VLOOKUP(B999,'BASE DE DADOS OPS'!$B$5:$P$9635,14,FALSE),"Liquidação Cancelada")</f>
        <v>#N/A</v>
      </c>
      <c r="AA999" s="4" t="e">
        <f>IF(X999&lt;&gt;"Liquidação Cancelada",VLOOKUP(B999,'BASE DE DADOS OPS'!$B$5:$P$9635,13,FALSE),"Liquidação Cancelada")</f>
        <v>#N/A</v>
      </c>
      <c r="AB999" s="4" t="e">
        <f t="shared" si="149"/>
        <v>#N/A</v>
      </c>
      <c r="AC999" s="3" t="e">
        <f t="shared" si="150"/>
        <v>#N/A</v>
      </c>
      <c r="AD999" s="62"/>
    </row>
    <row r="1000" spans="1:30" ht="24.95" customHeight="1" x14ac:dyDescent="0.2">
      <c r="A1000" s="55" t="str">
        <f t="shared" si="142"/>
        <v>||||||0</v>
      </c>
      <c r="B1000" s="55" t="str">
        <f t="shared" si="143"/>
        <v>||||0</v>
      </c>
      <c r="C1000" s="61" t="str">
        <f t="shared" si="144"/>
        <v>|0</v>
      </c>
      <c r="D1000" s="31"/>
      <c r="E1000" s="31"/>
      <c r="F1000" s="75" t="str">
        <f t="shared" si="145"/>
        <v>/</v>
      </c>
      <c r="G1000" s="31"/>
      <c r="H1000" s="31"/>
      <c r="I1000" s="75" t="str">
        <f t="shared" si="146"/>
        <v>.</v>
      </c>
      <c r="J1000" s="31"/>
      <c r="K1000" s="31"/>
      <c r="L1000" s="31"/>
      <c r="M1000" s="32"/>
      <c r="N1000" s="31"/>
      <c r="O1000" s="32"/>
      <c r="P1000" s="18"/>
      <c r="Q1000" s="31"/>
      <c r="R1000" s="33"/>
      <c r="S1000" s="33"/>
      <c r="T1000" s="33"/>
      <c r="U1000" s="72">
        <f t="shared" si="147"/>
        <v>0</v>
      </c>
      <c r="V1000" s="18" t="e">
        <f>IF(X1000&lt;&gt;"Liquidação Cancelada",VLOOKUP(B1000,'BASE DE DADOS OPS'!$B$4:$P$9650,10,FALSE),"Liquidação Cancelada")</f>
        <v>#N/A</v>
      </c>
      <c r="W1000" s="35" t="e">
        <f t="shared" si="148"/>
        <v>#N/A</v>
      </c>
      <c r="X1000" s="31">
        <f>VLOOKUP(A1000,'BASE DE DADOS OPS'!$A$4:$P$9650,12,FALSE)</f>
        <v>0</v>
      </c>
      <c r="Y1000" s="4" t="e">
        <f>IF(X1000&lt;&gt;"Liquidação Cancelada",VLOOKUP(B1000,'BASE DE DADOS OPS'!$B$5:$P$9635,12,FALSE),"Liquidação Cancelada")</f>
        <v>#N/A</v>
      </c>
      <c r="Z1000" s="4" t="e">
        <f>IF(X1000&lt;&gt;"Liquidação Cancelada",VLOOKUP(B1000,'BASE DE DADOS OPS'!$B$5:$P$9635,14,FALSE),"Liquidação Cancelada")</f>
        <v>#N/A</v>
      </c>
      <c r="AA1000" s="4" t="e">
        <f>IF(X1000&lt;&gt;"Liquidação Cancelada",VLOOKUP(B1000,'BASE DE DADOS OPS'!$B$5:$P$9635,13,FALSE),"Liquidação Cancelada")</f>
        <v>#N/A</v>
      </c>
      <c r="AB1000" s="4" t="e">
        <f t="shared" si="149"/>
        <v>#N/A</v>
      </c>
      <c r="AC1000" s="3" t="e">
        <f t="shared" si="150"/>
        <v>#N/A</v>
      </c>
      <c r="AD1000" s="62"/>
    </row>
    <row r="1001" spans="1:30" ht="24.95" customHeight="1" x14ac:dyDescent="0.2">
      <c r="A1001" s="55" t="str">
        <f t="shared" si="142"/>
        <v>||||||0</v>
      </c>
      <c r="B1001" s="55" t="str">
        <f t="shared" si="143"/>
        <v>||||0</v>
      </c>
      <c r="C1001" s="61" t="str">
        <f t="shared" si="144"/>
        <v>|0</v>
      </c>
      <c r="D1001" s="31"/>
      <c r="E1001" s="31"/>
      <c r="F1001" s="75" t="str">
        <f t="shared" si="145"/>
        <v>/</v>
      </c>
      <c r="G1001" s="31"/>
      <c r="H1001" s="31"/>
      <c r="I1001" s="75" t="str">
        <f t="shared" si="146"/>
        <v>.</v>
      </c>
      <c r="J1001" s="31"/>
      <c r="K1001" s="31"/>
      <c r="L1001" s="31"/>
      <c r="M1001" s="32"/>
      <c r="N1001" s="31"/>
      <c r="O1001" s="32"/>
      <c r="P1001" s="18"/>
      <c r="Q1001" s="31"/>
      <c r="R1001" s="33"/>
      <c r="S1001" s="33"/>
      <c r="T1001" s="33"/>
      <c r="U1001" s="72">
        <f t="shared" si="147"/>
        <v>0</v>
      </c>
      <c r="V1001" s="18" t="e">
        <f>IF(X1001&lt;&gt;"Liquidação Cancelada",VLOOKUP(B1001,'BASE DE DADOS OPS'!$B$4:$P$9650,10,FALSE),"Liquidação Cancelada")</f>
        <v>#N/A</v>
      </c>
      <c r="W1001" s="35" t="e">
        <f t="shared" si="148"/>
        <v>#N/A</v>
      </c>
      <c r="X1001" s="31">
        <f>VLOOKUP(A1001,'BASE DE DADOS OPS'!$A$4:$P$9650,12,FALSE)</f>
        <v>0</v>
      </c>
      <c r="Y1001" s="4" t="e">
        <f>IF(X1001&lt;&gt;"Liquidação Cancelada",VLOOKUP(B1001,'BASE DE DADOS OPS'!$B$5:$P$9635,12,FALSE),"Liquidação Cancelada")</f>
        <v>#N/A</v>
      </c>
      <c r="Z1001" s="4" t="e">
        <f>IF(X1001&lt;&gt;"Liquidação Cancelada",VLOOKUP(B1001,'BASE DE DADOS OPS'!$B$5:$P$9635,14,FALSE),"Liquidação Cancelada")</f>
        <v>#N/A</v>
      </c>
      <c r="AA1001" s="4" t="e">
        <f>IF(X1001&lt;&gt;"Liquidação Cancelada",VLOOKUP(B1001,'BASE DE DADOS OPS'!$B$5:$P$9635,13,FALSE),"Liquidação Cancelada")</f>
        <v>#N/A</v>
      </c>
      <c r="AB1001" s="4" t="e">
        <f t="shared" si="149"/>
        <v>#N/A</v>
      </c>
      <c r="AC1001" s="3" t="e">
        <f t="shared" si="150"/>
        <v>#N/A</v>
      </c>
      <c r="AD1001" s="62"/>
    </row>
    <row r="1002" spans="1:30" ht="24.95" customHeight="1" x14ac:dyDescent="0.2">
      <c r="A1002" s="55" t="str">
        <f t="shared" si="142"/>
        <v>||||||0</v>
      </c>
      <c r="B1002" s="55" t="str">
        <f t="shared" si="143"/>
        <v>||||0</v>
      </c>
      <c r="C1002" s="61" t="str">
        <f t="shared" si="144"/>
        <v>|0</v>
      </c>
      <c r="D1002" s="31"/>
      <c r="E1002" s="31"/>
      <c r="F1002" s="75" t="str">
        <f t="shared" si="145"/>
        <v>/</v>
      </c>
      <c r="G1002" s="31"/>
      <c r="H1002" s="31"/>
      <c r="I1002" s="75" t="str">
        <f t="shared" si="146"/>
        <v>.</v>
      </c>
      <c r="J1002" s="31"/>
      <c r="K1002" s="31"/>
      <c r="L1002" s="31"/>
      <c r="M1002" s="32"/>
      <c r="N1002" s="31"/>
      <c r="O1002" s="32"/>
      <c r="P1002" s="18"/>
      <c r="Q1002" s="31"/>
      <c r="R1002" s="33"/>
      <c r="S1002" s="33"/>
      <c r="T1002" s="33"/>
      <c r="U1002" s="72">
        <f t="shared" si="147"/>
        <v>0</v>
      </c>
      <c r="V1002" s="18" t="e">
        <f>IF(X1002&lt;&gt;"Liquidação Cancelada",VLOOKUP(B1002,'BASE DE DADOS OPS'!$B$4:$P$9650,10,FALSE),"Liquidação Cancelada")</f>
        <v>#N/A</v>
      </c>
      <c r="W1002" s="35" t="e">
        <f t="shared" si="148"/>
        <v>#N/A</v>
      </c>
      <c r="X1002" s="31">
        <f>VLOOKUP(A1002,'BASE DE DADOS OPS'!$A$4:$P$9650,12,FALSE)</f>
        <v>0</v>
      </c>
      <c r="Y1002" s="4" t="e">
        <f>IF(X1002&lt;&gt;"Liquidação Cancelada",VLOOKUP(B1002,'BASE DE DADOS OPS'!$B$5:$P$9635,12,FALSE),"Liquidação Cancelada")</f>
        <v>#N/A</v>
      </c>
      <c r="Z1002" s="4" t="e">
        <f>IF(X1002&lt;&gt;"Liquidação Cancelada",VLOOKUP(B1002,'BASE DE DADOS OPS'!$B$5:$P$9635,14,FALSE),"Liquidação Cancelada")</f>
        <v>#N/A</v>
      </c>
      <c r="AA1002" s="4" t="e">
        <f>IF(X1002&lt;&gt;"Liquidação Cancelada",VLOOKUP(B1002,'BASE DE DADOS OPS'!$B$5:$P$9635,13,FALSE),"Liquidação Cancelada")</f>
        <v>#N/A</v>
      </c>
      <c r="AB1002" s="4" t="e">
        <f t="shared" si="149"/>
        <v>#N/A</v>
      </c>
      <c r="AC1002" s="3" t="e">
        <f t="shared" si="150"/>
        <v>#N/A</v>
      </c>
      <c r="AD1002" s="62"/>
    </row>
    <row r="1003" spans="1:30" ht="24.95" customHeight="1" x14ac:dyDescent="0.2">
      <c r="A1003" s="55" t="str">
        <f t="shared" si="142"/>
        <v>||||||0</v>
      </c>
      <c r="B1003" s="55" t="str">
        <f t="shared" si="143"/>
        <v>||||0</v>
      </c>
      <c r="C1003" s="61" t="str">
        <f t="shared" si="144"/>
        <v>|0</v>
      </c>
      <c r="D1003" s="31"/>
      <c r="E1003" s="31"/>
      <c r="F1003" s="75" t="str">
        <f t="shared" si="145"/>
        <v>/</v>
      </c>
      <c r="G1003" s="31"/>
      <c r="H1003" s="31"/>
      <c r="I1003" s="75" t="str">
        <f t="shared" si="146"/>
        <v>.</v>
      </c>
      <c r="J1003" s="31"/>
      <c r="K1003" s="31"/>
      <c r="L1003" s="31"/>
      <c r="M1003" s="32"/>
      <c r="N1003" s="31"/>
      <c r="O1003" s="32"/>
      <c r="P1003" s="18"/>
      <c r="Q1003" s="31"/>
      <c r="R1003" s="33"/>
      <c r="S1003" s="33"/>
      <c r="T1003" s="33"/>
      <c r="U1003" s="72">
        <f t="shared" si="147"/>
        <v>0</v>
      </c>
      <c r="V1003" s="18" t="e">
        <f>IF(X1003&lt;&gt;"Liquidação Cancelada",VLOOKUP(B1003,'BASE DE DADOS OPS'!$B$4:$P$9650,10,FALSE),"Liquidação Cancelada")</f>
        <v>#N/A</v>
      </c>
      <c r="W1003" s="35" t="e">
        <f t="shared" si="148"/>
        <v>#N/A</v>
      </c>
      <c r="X1003" s="31">
        <f>VLOOKUP(A1003,'BASE DE DADOS OPS'!$A$4:$P$9650,12,FALSE)</f>
        <v>0</v>
      </c>
      <c r="Y1003" s="4" t="e">
        <f>IF(X1003&lt;&gt;"Liquidação Cancelada",VLOOKUP(B1003,'BASE DE DADOS OPS'!$B$5:$P$9635,12,FALSE),"Liquidação Cancelada")</f>
        <v>#N/A</v>
      </c>
      <c r="Z1003" s="4" t="e">
        <f>IF(X1003&lt;&gt;"Liquidação Cancelada",VLOOKUP(B1003,'BASE DE DADOS OPS'!$B$5:$P$9635,14,FALSE),"Liquidação Cancelada")</f>
        <v>#N/A</v>
      </c>
      <c r="AA1003" s="4" t="e">
        <f>IF(X1003&lt;&gt;"Liquidação Cancelada",VLOOKUP(B1003,'BASE DE DADOS OPS'!$B$5:$P$9635,13,FALSE),"Liquidação Cancelada")</f>
        <v>#N/A</v>
      </c>
      <c r="AB1003" s="4" t="e">
        <f t="shared" si="149"/>
        <v>#N/A</v>
      </c>
      <c r="AC1003" s="3" t="e">
        <f t="shared" si="150"/>
        <v>#N/A</v>
      </c>
      <c r="AD1003" s="62"/>
    </row>
    <row r="1004" spans="1:30" ht="24.95" customHeight="1" x14ac:dyDescent="0.2">
      <c r="A1004" s="55" t="str">
        <f t="shared" si="142"/>
        <v>||||||0</v>
      </c>
      <c r="B1004" s="55" t="str">
        <f t="shared" si="143"/>
        <v>||||0</v>
      </c>
      <c r="C1004" s="61" t="str">
        <f t="shared" si="144"/>
        <v>|0</v>
      </c>
      <c r="D1004" s="31"/>
      <c r="E1004" s="31"/>
      <c r="F1004" s="75" t="str">
        <f t="shared" si="145"/>
        <v>/</v>
      </c>
      <c r="G1004" s="31"/>
      <c r="H1004" s="31"/>
      <c r="I1004" s="75" t="str">
        <f t="shared" si="146"/>
        <v>.</v>
      </c>
      <c r="J1004" s="31"/>
      <c r="K1004" s="31"/>
      <c r="L1004" s="31"/>
      <c r="M1004" s="32"/>
      <c r="N1004" s="31"/>
      <c r="O1004" s="32"/>
      <c r="P1004" s="18"/>
      <c r="Q1004" s="31"/>
      <c r="R1004" s="33"/>
      <c r="S1004" s="33"/>
      <c r="T1004" s="33"/>
      <c r="U1004" s="72">
        <f t="shared" si="147"/>
        <v>0</v>
      </c>
      <c r="V1004" s="18" t="e">
        <f>IF(X1004&lt;&gt;"Liquidação Cancelada",VLOOKUP(B1004,'BASE DE DADOS OPS'!$B$4:$P$9650,10,FALSE),"Liquidação Cancelada")</f>
        <v>#N/A</v>
      </c>
      <c r="W1004" s="35" t="e">
        <f t="shared" si="148"/>
        <v>#N/A</v>
      </c>
      <c r="X1004" s="31">
        <f>VLOOKUP(A1004,'BASE DE DADOS OPS'!$A$4:$P$9650,12,FALSE)</f>
        <v>0</v>
      </c>
      <c r="Y1004" s="4" t="e">
        <f>IF(X1004&lt;&gt;"Liquidação Cancelada",VLOOKUP(B1004,'BASE DE DADOS OPS'!$B$5:$P$9635,12,FALSE),"Liquidação Cancelada")</f>
        <v>#N/A</v>
      </c>
      <c r="Z1004" s="4" t="e">
        <f>IF(X1004&lt;&gt;"Liquidação Cancelada",VLOOKUP(B1004,'BASE DE DADOS OPS'!$B$5:$P$9635,14,FALSE),"Liquidação Cancelada")</f>
        <v>#N/A</v>
      </c>
      <c r="AA1004" s="4" t="e">
        <f>IF(X1004&lt;&gt;"Liquidação Cancelada",VLOOKUP(B1004,'BASE DE DADOS OPS'!$B$5:$P$9635,13,FALSE),"Liquidação Cancelada")</f>
        <v>#N/A</v>
      </c>
      <c r="AB1004" s="4" t="e">
        <f t="shared" si="149"/>
        <v>#N/A</v>
      </c>
      <c r="AC1004" s="3" t="e">
        <f t="shared" si="150"/>
        <v>#N/A</v>
      </c>
      <c r="AD1004" s="62"/>
    </row>
    <row r="1005" spans="1:30" ht="24.95" customHeight="1" x14ac:dyDescent="0.2">
      <c r="A1005" s="55" t="str">
        <f t="shared" si="142"/>
        <v>||||||0</v>
      </c>
      <c r="B1005" s="55" t="str">
        <f t="shared" si="143"/>
        <v>||||0</v>
      </c>
      <c r="C1005" s="61" t="str">
        <f t="shared" si="144"/>
        <v>|0</v>
      </c>
      <c r="D1005" s="31"/>
      <c r="E1005" s="31"/>
      <c r="F1005" s="75" t="str">
        <f t="shared" si="145"/>
        <v>/</v>
      </c>
      <c r="G1005" s="31"/>
      <c r="H1005" s="31"/>
      <c r="I1005" s="75" t="str">
        <f t="shared" si="146"/>
        <v>.</v>
      </c>
      <c r="J1005" s="31"/>
      <c r="K1005" s="31"/>
      <c r="L1005" s="31"/>
      <c r="M1005" s="32"/>
      <c r="N1005" s="31"/>
      <c r="O1005" s="32"/>
      <c r="P1005" s="18"/>
      <c r="Q1005" s="31"/>
      <c r="R1005" s="33"/>
      <c r="S1005" s="33"/>
      <c r="T1005" s="33"/>
      <c r="U1005" s="72">
        <f t="shared" si="147"/>
        <v>0</v>
      </c>
      <c r="V1005" s="18" t="e">
        <f>IF(X1005&lt;&gt;"Liquidação Cancelada",VLOOKUP(B1005,'BASE DE DADOS OPS'!$B$4:$P$9650,10,FALSE),"Liquidação Cancelada")</f>
        <v>#N/A</v>
      </c>
      <c r="W1005" s="35" t="e">
        <f t="shared" si="148"/>
        <v>#N/A</v>
      </c>
      <c r="X1005" s="31">
        <f>VLOOKUP(A1005,'BASE DE DADOS OPS'!$A$4:$P$9650,12,FALSE)</f>
        <v>0</v>
      </c>
      <c r="Y1005" s="4" t="e">
        <f>IF(X1005&lt;&gt;"Liquidação Cancelada",VLOOKUP(B1005,'BASE DE DADOS OPS'!$B$5:$P$9635,12,FALSE),"Liquidação Cancelada")</f>
        <v>#N/A</v>
      </c>
      <c r="Z1005" s="4" t="e">
        <f>IF(X1005&lt;&gt;"Liquidação Cancelada",VLOOKUP(B1005,'BASE DE DADOS OPS'!$B$5:$P$9635,14,FALSE),"Liquidação Cancelada")</f>
        <v>#N/A</v>
      </c>
      <c r="AA1005" s="4" t="e">
        <f>IF(X1005&lt;&gt;"Liquidação Cancelada",VLOOKUP(B1005,'BASE DE DADOS OPS'!$B$5:$P$9635,13,FALSE),"Liquidação Cancelada")</f>
        <v>#N/A</v>
      </c>
      <c r="AB1005" s="4" t="e">
        <f t="shared" si="149"/>
        <v>#N/A</v>
      </c>
      <c r="AC1005" s="3" t="e">
        <f t="shared" si="150"/>
        <v>#N/A</v>
      </c>
      <c r="AD1005" s="62"/>
    </row>
    <row r="1006" spans="1:30" ht="24.95" customHeight="1" x14ac:dyDescent="0.2">
      <c r="A1006" s="55" t="str">
        <f t="shared" si="142"/>
        <v>||||||0</v>
      </c>
      <c r="B1006" s="55" t="str">
        <f t="shared" si="143"/>
        <v>||||0</v>
      </c>
      <c r="C1006" s="61" t="str">
        <f t="shared" si="144"/>
        <v>|0</v>
      </c>
      <c r="D1006" s="31"/>
      <c r="E1006" s="31"/>
      <c r="F1006" s="75" t="str">
        <f t="shared" si="145"/>
        <v>/</v>
      </c>
      <c r="G1006" s="31"/>
      <c r="H1006" s="31"/>
      <c r="I1006" s="75" t="str">
        <f t="shared" si="146"/>
        <v>.</v>
      </c>
      <c r="J1006" s="31"/>
      <c r="K1006" s="31"/>
      <c r="L1006" s="31"/>
      <c r="M1006" s="32"/>
      <c r="N1006" s="31"/>
      <c r="O1006" s="32"/>
      <c r="P1006" s="18"/>
      <c r="Q1006" s="31"/>
      <c r="R1006" s="33"/>
      <c r="S1006" s="33"/>
      <c r="T1006" s="33"/>
      <c r="U1006" s="72">
        <f t="shared" si="147"/>
        <v>0</v>
      </c>
      <c r="V1006" s="18" t="e">
        <f>IF(X1006&lt;&gt;"Liquidação Cancelada",VLOOKUP(B1006,'BASE DE DADOS OPS'!$B$4:$P$9650,10,FALSE),"Liquidação Cancelada")</f>
        <v>#N/A</v>
      </c>
      <c r="W1006" s="35" t="e">
        <f t="shared" si="148"/>
        <v>#N/A</v>
      </c>
      <c r="X1006" s="31">
        <f>VLOOKUP(A1006,'BASE DE DADOS OPS'!$A$4:$P$9650,12,FALSE)</f>
        <v>0</v>
      </c>
      <c r="Y1006" s="4" t="e">
        <f>IF(X1006&lt;&gt;"Liquidação Cancelada",VLOOKUP(B1006,'BASE DE DADOS OPS'!$B$5:$P$9635,12,FALSE),"Liquidação Cancelada")</f>
        <v>#N/A</v>
      </c>
      <c r="Z1006" s="4" t="e">
        <f>IF(X1006&lt;&gt;"Liquidação Cancelada",VLOOKUP(B1006,'BASE DE DADOS OPS'!$B$5:$P$9635,14,FALSE),"Liquidação Cancelada")</f>
        <v>#N/A</v>
      </c>
      <c r="AA1006" s="4" t="e">
        <f>IF(X1006&lt;&gt;"Liquidação Cancelada",VLOOKUP(B1006,'BASE DE DADOS OPS'!$B$5:$P$9635,13,FALSE),"Liquidação Cancelada")</f>
        <v>#N/A</v>
      </c>
      <c r="AB1006" s="4" t="e">
        <f t="shared" si="149"/>
        <v>#N/A</v>
      </c>
      <c r="AC1006" s="3" t="e">
        <f t="shared" si="150"/>
        <v>#N/A</v>
      </c>
      <c r="AD1006" s="62"/>
    </row>
    <row r="1007" spans="1:30" ht="24.95" customHeight="1" x14ac:dyDescent="0.2">
      <c r="A1007" s="55" t="str">
        <f t="shared" si="142"/>
        <v>||||||0</v>
      </c>
      <c r="B1007" s="55" t="str">
        <f t="shared" si="143"/>
        <v>||||0</v>
      </c>
      <c r="C1007" s="61" t="str">
        <f t="shared" si="144"/>
        <v>|0</v>
      </c>
      <c r="D1007" s="31"/>
      <c r="E1007" s="31"/>
      <c r="F1007" s="75" t="str">
        <f t="shared" si="145"/>
        <v>/</v>
      </c>
      <c r="G1007" s="31"/>
      <c r="H1007" s="31"/>
      <c r="I1007" s="75" t="str">
        <f t="shared" si="146"/>
        <v>.</v>
      </c>
      <c r="J1007" s="31"/>
      <c r="K1007" s="31"/>
      <c r="L1007" s="31"/>
      <c r="M1007" s="32"/>
      <c r="N1007" s="31"/>
      <c r="O1007" s="32"/>
      <c r="P1007" s="18"/>
      <c r="Q1007" s="31"/>
      <c r="R1007" s="33"/>
      <c r="S1007" s="33"/>
      <c r="T1007" s="33"/>
      <c r="U1007" s="72">
        <f t="shared" si="147"/>
        <v>0</v>
      </c>
      <c r="V1007" s="18" t="e">
        <f>IF(X1007&lt;&gt;"Liquidação Cancelada",VLOOKUP(B1007,'BASE DE DADOS OPS'!$B$4:$P$9650,10,FALSE),"Liquidação Cancelada")</f>
        <v>#N/A</v>
      </c>
      <c r="W1007" s="35" t="e">
        <f t="shared" si="148"/>
        <v>#N/A</v>
      </c>
      <c r="X1007" s="31">
        <f>VLOOKUP(A1007,'BASE DE DADOS OPS'!$A$4:$P$9650,12,FALSE)</f>
        <v>0</v>
      </c>
      <c r="Y1007" s="4" t="e">
        <f>IF(X1007&lt;&gt;"Liquidação Cancelada",VLOOKUP(B1007,'BASE DE DADOS OPS'!$B$5:$P$9635,12,FALSE),"Liquidação Cancelada")</f>
        <v>#N/A</v>
      </c>
      <c r="Z1007" s="4" t="e">
        <f>IF(X1007&lt;&gt;"Liquidação Cancelada",VLOOKUP(B1007,'BASE DE DADOS OPS'!$B$5:$P$9635,14,FALSE),"Liquidação Cancelada")</f>
        <v>#N/A</v>
      </c>
      <c r="AA1007" s="4" t="e">
        <f>IF(X1007&lt;&gt;"Liquidação Cancelada",VLOOKUP(B1007,'BASE DE DADOS OPS'!$B$5:$P$9635,13,FALSE),"Liquidação Cancelada")</f>
        <v>#N/A</v>
      </c>
      <c r="AB1007" s="4" t="e">
        <f t="shared" si="149"/>
        <v>#N/A</v>
      </c>
      <c r="AC1007" s="3" t="e">
        <f t="shared" si="150"/>
        <v>#N/A</v>
      </c>
      <c r="AD1007" s="62"/>
    </row>
    <row r="1008" spans="1:30" ht="24.95" customHeight="1" x14ac:dyDescent="0.2">
      <c r="A1008" s="55" t="str">
        <f t="shared" si="142"/>
        <v>||||||0</v>
      </c>
      <c r="B1008" s="55" t="str">
        <f t="shared" si="143"/>
        <v>||||0</v>
      </c>
      <c r="C1008" s="61" t="str">
        <f t="shared" si="144"/>
        <v>|0</v>
      </c>
      <c r="D1008" s="31"/>
      <c r="E1008" s="31"/>
      <c r="F1008" s="75" t="str">
        <f t="shared" si="145"/>
        <v>/</v>
      </c>
      <c r="G1008" s="31"/>
      <c r="H1008" s="31"/>
      <c r="I1008" s="75" t="str">
        <f t="shared" si="146"/>
        <v>.</v>
      </c>
      <c r="J1008" s="31"/>
      <c r="K1008" s="31"/>
      <c r="L1008" s="31"/>
      <c r="M1008" s="32"/>
      <c r="N1008" s="31"/>
      <c r="O1008" s="32"/>
      <c r="P1008" s="18"/>
      <c r="Q1008" s="31"/>
      <c r="R1008" s="33"/>
      <c r="S1008" s="33"/>
      <c r="T1008" s="33"/>
      <c r="U1008" s="72">
        <f t="shared" si="147"/>
        <v>0</v>
      </c>
      <c r="V1008" s="18" t="e">
        <f>IF(X1008&lt;&gt;"Liquidação Cancelada",VLOOKUP(B1008,'BASE DE DADOS OPS'!$B$4:$P$9650,10,FALSE),"Liquidação Cancelada")</f>
        <v>#N/A</v>
      </c>
      <c r="W1008" s="35" t="e">
        <f t="shared" si="148"/>
        <v>#N/A</v>
      </c>
      <c r="X1008" s="31">
        <f>VLOOKUP(A1008,'BASE DE DADOS OPS'!$A$4:$P$9650,12,FALSE)</f>
        <v>0</v>
      </c>
      <c r="Y1008" s="4" t="e">
        <f>IF(X1008&lt;&gt;"Liquidação Cancelada",VLOOKUP(B1008,'BASE DE DADOS OPS'!$B$5:$P$9635,12,FALSE),"Liquidação Cancelada")</f>
        <v>#N/A</v>
      </c>
      <c r="Z1008" s="4" t="e">
        <f>IF(X1008&lt;&gt;"Liquidação Cancelada",VLOOKUP(B1008,'BASE DE DADOS OPS'!$B$5:$P$9635,14,FALSE),"Liquidação Cancelada")</f>
        <v>#N/A</v>
      </c>
      <c r="AA1008" s="4" t="e">
        <f>IF(X1008&lt;&gt;"Liquidação Cancelada",VLOOKUP(B1008,'BASE DE DADOS OPS'!$B$5:$P$9635,13,FALSE),"Liquidação Cancelada")</f>
        <v>#N/A</v>
      </c>
      <c r="AB1008" s="4" t="e">
        <f t="shared" si="149"/>
        <v>#N/A</v>
      </c>
      <c r="AC1008" s="3" t="e">
        <f t="shared" si="150"/>
        <v>#N/A</v>
      </c>
      <c r="AD1008" s="62"/>
    </row>
    <row r="1009" spans="1:30" ht="24.95" customHeight="1" x14ac:dyDescent="0.2">
      <c r="A1009" s="55" t="str">
        <f t="shared" si="142"/>
        <v>||||||0</v>
      </c>
      <c r="B1009" s="55" t="str">
        <f t="shared" si="143"/>
        <v>||||0</v>
      </c>
      <c r="C1009" s="61" t="str">
        <f t="shared" si="144"/>
        <v>|0</v>
      </c>
      <c r="D1009" s="31"/>
      <c r="E1009" s="31"/>
      <c r="F1009" s="75" t="str">
        <f t="shared" si="145"/>
        <v>/</v>
      </c>
      <c r="G1009" s="31"/>
      <c r="H1009" s="31"/>
      <c r="I1009" s="75" t="str">
        <f t="shared" si="146"/>
        <v>.</v>
      </c>
      <c r="J1009" s="31"/>
      <c r="K1009" s="31"/>
      <c r="L1009" s="31"/>
      <c r="M1009" s="32"/>
      <c r="N1009" s="31"/>
      <c r="O1009" s="32"/>
      <c r="P1009" s="18"/>
      <c r="Q1009" s="31"/>
      <c r="R1009" s="33"/>
      <c r="S1009" s="33"/>
      <c r="T1009" s="33"/>
      <c r="U1009" s="72">
        <f t="shared" si="147"/>
        <v>0</v>
      </c>
      <c r="V1009" s="18" t="e">
        <f>IF(X1009&lt;&gt;"Liquidação Cancelada",VLOOKUP(B1009,'BASE DE DADOS OPS'!$B$4:$P$9650,10,FALSE),"Liquidação Cancelada")</f>
        <v>#N/A</v>
      </c>
      <c r="W1009" s="35" t="e">
        <f t="shared" si="148"/>
        <v>#N/A</v>
      </c>
      <c r="X1009" s="31">
        <f>VLOOKUP(A1009,'BASE DE DADOS OPS'!$A$4:$P$9650,12,FALSE)</f>
        <v>0</v>
      </c>
      <c r="Y1009" s="4" t="e">
        <f>IF(X1009&lt;&gt;"Liquidação Cancelada",VLOOKUP(B1009,'BASE DE DADOS OPS'!$B$5:$P$9635,12,FALSE),"Liquidação Cancelada")</f>
        <v>#N/A</v>
      </c>
      <c r="Z1009" s="4" t="e">
        <f>IF(X1009&lt;&gt;"Liquidação Cancelada",VLOOKUP(B1009,'BASE DE DADOS OPS'!$B$5:$P$9635,14,FALSE),"Liquidação Cancelada")</f>
        <v>#N/A</v>
      </c>
      <c r="AA1009" s="4" t="e">
        <f>IF(X1009&lt;&gt;"Liquidação Cancelada",VLOOKUP(B1009,'BASE DE DADOS OPS'!$B$5:$P$9635,13,FALSE),"Liquidação Cancelada")</f>
        <v>#N/A</v>
      </c>
      <c r="AB1009" s="4" t="e">
        <f t="shared" si="149"/>
        <v>#N/A</v>
      </c>
      <c r="AC1009" s="3" t="e">
        <f t="shared" si="150"/>
        <v>#N/A</v>
      </c>
      <c r="AD1009" s="62"/>
    </row>
    <row r="1010" spans="1:30" ht="24.95" customHeight="1" x14ac:dyDescent="0.2">
      <c r="A1010" s="55" t="str">
        <f t="shared" si="142"/>
        <v>||||||0</v>
      </c>
      <c r="B1010" s="55" t="str">
        <f t="shared" si="143"/>
        <v>||||0</v>
      </c>
      <c r="C1010" s="61" t="str">
        <f t="shared" si="144"/>
        <v>|0</v>
      </c>
      <c r="D1010" s="31"/>
      <c r="E1010" s="31"/>
      <c r="F1010" s="75" t="str">
        <f t="shared" si="145"/>
        <v>/</v>
      </c>
      <c r="G1010" s="31"/>
      <c r="H1010" s="31"/>
      <c r="I1010" s="75" t="str">
        <f t="shared" si="146"/>
        <v>.</v>
      </c>
      <c r="J1010" s="31"/>
      <c r="K1010" s="31"/>
      <c r="L1010" s="31"/>
      <c r="M1010" s="32"/>
      <c r="N1010" s="31"/>
      <c r="O1010" s="32"/>
      <c r="P1010" s="18"/>
      <c r="Q1010" s="31"/>
      <c r="R1010" s="33"/>
      <c r="S1010" s="33"/>
      <c r="T1010" s="33"/>
      <c r="U1010" s="72">
        <f t="shared" si="147"/>
        <v>0</v>
      </c>
      <c r="V1010" s="18" t="e">
        <f>IF(X1010&lt;&gt;"Liquidação Cancelada",VLOOKUP(B1010,'BASE DE DADOS OPS'!$B$4:$P$9650,10,FALSE),"Liquidação Cancelada")</f>
        <v>#N/A</v>
      </c>
      <c r="W1010" s="35" t="e">
        <f t="shared" si="148"/>
        <v>#N/A</v>
      </c>
      <c r="X1010" s="31">
        <f>VLOOKUP(A1010,'BASE DE DADOS OPS'!$A$4:$P$9650,12,FALSE)</f>
        <v>0</v>
      </c>
      <c r="Y1010" s="4" t="e">
        <f>IF(X1010&lt;&gt;"Liquidação Cancelada",VLOOKUP(B1010,'BASE DE DADOS OPS'!$B$5:$P$9635,12,FALSE),"Liquidação Cancelada")</f>
        <v>#N/A</v>
      </c>
      <c r="Z1010" s="4" t="e">
        <f>IF(X1010&lt;&gt;"Liquidação Cancelada",VLOOKUP(B1010,'BASE DE DADOS OPS'!$B$5:$P$9635,14,FALSE),"Liquidação Cancelada")</f>
        <v>#N/A</v>
      </c>
      <c r="AA1010" s="4" t="e">
        <f>IF(X1010&lt;&gt;"Liquidação Cancelada",VLOOKUP(B1010,'BASE DE DADOS OPS'!$B$5:$P$9635,13,FALSE),"Liquidação Cancelada")</f>
        <v>#N/A</v>
      </c>
      <c r="AB1010" s="4" t="e">
        <f t="shared" si="149"/>
        <v>#N/A</v>
      </c>
      <c r="AC1010" s="3" t="e">
        <f t="shared" si="150"/>
        <v>#N/A</v>
      </c>
      <c r="AD1010" s="62"/>
    </row>
    <row r="1011" spans="1:30" ht="24.95" customHeight="1" x14ac:dyDescent="0.2">
      <c r="A1011" s="55" t="str">
        <f t="shared" si="142"/>
        <v>||||||0</v>
      </c>
      <c r="B1011" s="55" t="str">
        <f t="shared" si="143"/>
        <v>||||0</v>
      </c>
      <c r="C1011" s="61" t="str">
        <f t="shared" si="144"/>
        <v>|0</v>
      </c>
      <c r="D1011" s="31"/>
      <c r="E1011" s="31"/>
      <c r="F1011" s="75" t="str">
        <f t="shared" si="145"/>
        <v>/</v>
      </c>
      <c r="G1011" s="31"/>
      <c r="H1011" s="31"/>
      <c r="I1011" s="75" t="str">
        <f t="shared" si="146"/>
        <v>.</v>
      </c>
      <c r="J1011" s="31"/>
      <c r="K1011" s="31"/>
      <c r="L1011" s="31"/>
      <c r="M1011" s="32"/>
      <c r="N1011" s="31"/>
      <c r="O1011" s="32"/>
      <c r="P1011" s="18"/>
      <c r="Q1011" s="31"/>
      <c r="R1011" s="33"/>
      <c r="S1011" s="33"/>
      <c r="T1011" s="33"/>
      <c r="U1011" s="72">
        <f t="shared" si="147"/>
        <v>0</v>
      </c>
      <c r="V1011" s="18" t="e">
        <f>IF(X1011&lt;&gt;"Liquidação Cancelada",VLOOKUP(B1011,'BASE DE DADOS OPS'!$B$4:$P$9650,10,FALSE),"Liquidação Cancelada")</f>
        <v>#N/A</v>
      </c>
      <c r="W1011" s="35" t="e">
        <f t="shared" si="148"/>
        <v>#N/A</v>
      </c>
      <c r="X1011" s="31">
        <f>VLOOKUP(A1011,'BASE DE DADOS OPS'!$A$4:$P$9650,12,FALSE)</f>
        <v>0</v>
      </c>
      <c r="Y1011" s="4" t="e">
        <f>IF(X1011&lt;&gt;"Liquidação Cancelada",VLOOKUP(B1011,'BASE DE DADOS OPS'!$B$5:$P$9635,12,FALSE),"Liquidação Cancelada")</f>
        <v>#N/A</v>
      </c>
      <c r="Z1011" s="4" t="e">
        <f>IF(X1011&lt;&gt;"Liquidação Cancelada",VLOOKUP(B1011,'BASE DE DADOS OPS'!$B$5:$P$9635,14,FALSE),"Liquidação Cancelada")</f>
        <v>#N/A</v>
      </c>
      <c r="AA1011" s="4" t="e">
        <f>IF(X1011&lt;&gt;"Liquidação Cancelada",VLOOKUP(B1011,'BASE DE DADOS OPS'!$B$5:$P$9635,13,FALSE),"Liquidação Cancelada")</f>
        <v>#N/A</v>
      </c>
      <c r="AB1011" s="4" t="e">
        <f t="shared" si="149"/>
        <v>#N/A</v>
      </c>
      <c r="AC1011" s="3" t="e">
        <f t="shared" si="150"/>
        <v>#N/A</v>
      </c>
      <c r="AD1011" s="62"/>
    </row>
    <row r="1012" spans="1:30" ht="24.95" customHeight="1" x14ac:dyDescent="0.2">
      <c r="A1012" s="55" t="str">
        <f t="shared" si="142"/>
        <v>||||||0</v>
      </c>
      <c r="B1012" s="55" t="str">
        <f t="shared" si="143"/>
        <v>||||0</v>
      </c>
      <c r="C1012" s="61" t="str">
        <f t="shared" si="144"/>
        <v>|0</v>
      </c>
      <c r="D1012" s="31"/>
      <c r="E1012" s="31"/>
      <c r="F1012" s="75" t="str">
        <f t="shared" si="145"/>
        <v>/</v>
      </c>
      <c r="G1012" s="31"/>
      <c r="H1012" s="31"/>
      <c r="I1012" s="75" t="str">
        <f t="shared" si="146"/>
        <v>.</v>
      </c>
      <c r="J1012" s="31"/>
      <c r="K1012" s="31"/>
      <c r="L1012" s="31"/>
      <c r="M1012" s="32"/>
      <c r="N1012" s="31"/>
      <c r="O1012" s="32"/>
      <c r="P1012" s="18"/>
      <c r="Q1012" s="31"/>
      <c r="R1012" s="33"/>
      <c r="S1012" s="33"/>
      <c r="T1012" s="33"/>
      <c r="U1012" s="72">
        <f t="shared" si="147"/>
        <v>0</v>
      </c>
      <c r="V1012" s="18" t="e">
        <f>IF(X1012&lt;&gt;"Liquidação Cancelada",VLOOKUP(B1012,'BASE DE DADOS OPS'!$B$4:$P$9650,10,FALSE),"Liquidação Cancelada")</f>
        <v>#N/A</v>
      </c>
      <c r="W1012" s="35" t="e">
        <f t="shared" si="148"/>
        <v>#N/A</v>
      </c>
      <c r="X1012" s="31">
        <f>VLOOKUP(A1012,'BASE DE DADOS OPS'!$A$4:$P$9650,12,FALSE)</f>
        <v>0</v>
      </c>
      <c r="Y1012" s="4" t="e">
        <f>IF(X1012&lt;&gt;"Liquidação Cancelada",VLOOKUP(B1012,'BASE DE DADOS OPS'!$B$5:$P$9635,12,FALSE),"Liquidação Cancelada")</f>
        <v>#N/A</v>
      </c>
      <c r="Z1012" s="4" t="e">
        <f>IF(X1012&lt;&gt;"Liquidação Cancelada",VLOOKUP(B1012,'BASE DE DADOS OPS'!$B$5:$P$9635,14,FALSE),"Liquidação Cancelada")</f>
        <v>#N/A</v>
      </c>
      <c r="AA1012" s="4" t="e">
        <f>IF(X1012&lt;&gt;"Liquidação Cancelada",VLOOKUP(B1012,'BASE DE DADOS OPS'!$B$5:$P$9635,13,FALSE),"Liquidação Cancelada")</f>
        <v>#N/A</v>
      </c>
      <c r="AB1012" s="4" t="e">
        <f t="shared" si="149"/>
        <v>#N/A</v>
      </c>
      <c r="AC1012" s="3" t="e">
        <f t="shared" si="150"/>
        <v>#N/A</v>
      </c>
      <c r="AD1012" s="62"/>
    </row>
    <row r="1013" spans="1:30" ht="24.95" customHeight="1" x14ac:dyDescent="0.2">
      <c r="A1013" s="55" t="str">
        <f t="shared" si="142"/>
        <v>||||||0</v>
      </c>
      <c r="B1013" s="55" t="str">
        <f t="shared" si="143"/>
        <v>||||0</v>
      </c>
      <c r="C1013" s="61" t="str">
        <f t="shared" si="144"/>
        <v>|0</v>
      </c>
      <c r="D1013" s="31"/>
      <c r="E1013" s="31"/>
      <c r="F1013" s="75" t="str">
        <f t="shared" si="145"/>
        <v>/</v>
      </c>
      <c r="G1013" s="31"/>
      <c r="H1013" s="31"/>
      <c r="I1013" s="75" t="str">
        <f t="shared" si="146"/>
        <v>.</v>
      </c>
      <c r="J1013" s="31"/>
      <c r="K1013" s="31"/>
      <c r="L1013" s="31"/>
      <c r="M1013" s="32"/>
      <c r="N1013" s="31"/>
      <c r="O1013" s="32"/>
      <c r="P1013" s="18"/>
      <c r="Q1013" s="31"/>
      <c r="R1013" s="33"/>
      <c r="S1013" s="33"/>
      <c r="T1013" s="33"/>
      <c r="U1013" s="72">
        <f t="shared" si="147"/>
        <v>0</v>
      </c>
      <c r="V1013" s="18" t="e">
        <f>IF(X1013&lt;&gt;"Liquidação Cancelada",VLOOKUP(B1013,'BASE DE DADOS OPS'!$B$4:$P$9650,10,FALSE),"Liquidação Cancelada")</f>
        <v>#N/A</v>
      </c>
      <c r="W1013" s="35" t="e">
        <f t="shared" si="148"/>
        <v>#N/A</v>
      </c>
      <c r="X1013" s="31">
        <f>VLOOKUP(A1013,'BASE DE DADOS OPS'!$A$4:$P$9650,12,FALSE)</f>
        <v>0</v>
      </c>
      <c r="Y1013" s="4" t="e">
        <f>IF(X1013&lt;&gt;"Liquidação Cancelada",VLOOKUP(B1013,'BASE DE DADOS OPS'!$B$5:$P$9635,12,FALSE),"Liquidação Cancelada")</f>
        <v>#N/A</v>
      </c>
      <c r="Z1013" s="4" t="e">
        <f>IF(X1013&lt;&gt;"Liquidação Cancelada",VLOOKUP(B1013,'BASE DE DADOS OPS'!$B$5:$P$9635,14,FALSE),"Liquidação Cancelada")</f>
        <v>#N/A</v>
      </c>
      <c r="AA1013" s="4" t="e">
        <f>IF(X1013&lt;&gt;"Liquidação Cancelada",VLOOKUP(B1013,'BASE DE DADOS OPS'!$B$5:$P$9635,13,FALSE),"Liquidação Cancelada")</f>
        <v>#N/A</v>
      </c>
      <c r="AB1013" s="4" t="e">
        <f t="shared" si="149"/>
        <v>#N/A</v>
      </c>
      <c r="AC1013" s="3" t="e">
        <f t="shared" si="150"/>
        <v>#N/A</v>
      </c>
      <c r="AD1013" s="62"/>
    </row>
    <row r="1014" spans="1:30" ht="24.95" customHeight="1" x14ac:dyDescent="0.2">
      <c r="A1014" s="55" t="str">
        <f t="shared" si="142"/>
        <v>||||||0</v>
      </c>
      <c r="B1014" s="55" t="str">
        <f t="shared" si="143"/>
        <v>||||0</v>
      </c>
      <c r="C1014" s="61" t="str">
        <f t="shared" si="144"/>
        <v>|0</v>
      </c>
      <c r="D1014" s="31"/>
      <c r="E1014" s="31"/>
      <c r="F1014" s="75" t="str">
        <f t="shared" si="145"/>
        <v>/</v>
      </c>
      <c r="G1014" s="31"/>
      <c r="H1014" s="31"/>
      <c r="I1014" s="75" t="str">
        <f t="shared" si="146"/>
        <v>.</v>
      </c>
      <c r="J1014" s="31"/>
      <c r="K1014" s="31"/>
      <c r="L1014" s="31"/>
      <c r="M1014" s="32"/>
      <c r="N1014" s="31"/>
      <c r="O1014" s="32"/>
      <c r="P1014" s="18"/>
      <c r="Q1014" s="31"/>
      <c r="R1014" s="33"/>
      <c r="S1014" s="33"/>
      <c r="T1014" s="33"/>
      <c r="U1014" s="72">
        <f t="shared" si="147"/>
        <v>0</v>
      </c>
      <c r="V1014" s="18" t="e">
        <f>IF(X1014&lt;&gt;"Liquidação Cancelada",VLOOKUP(B1014,'BASE DE DADOS OPS'!$B$4:$P$9650,10,FALSE),"Liquidação Cancelada")</f>
        <v>#N/A</v>
      </c>
      <c r="W1014" s="35" t="e">
        <f t="shared" si="148"/>
        <v>#N/A</v>
      </c>
      <c r="X1014" s="31">
        <f>VLOOKUP(A1014,'BASE DE DADOS OPS'!$A$4:$P$9650,12,FALSE)</f>
        <v>0</v>
      </c>
      <c r="Y1014" s="4" t="e">
        <f>IF(X1014&lt;&gt;"Liquidação Cancelada",VLOOKUP(B1014,'BASE DE DADOS OPS'!$B$5:$P$9635,12,FALSE),"Liquidação Cancelada")</f>
        <v>#N/A</v>
      </c>
      <c r="Z1014" s="4" t="e">
        <f>IF(X1014&lt;&gt;"Liquidação Cancelada",VLOOKUP(B1014,'BASE DE DADOS OPS'!$B$5:$P$9635,14,FALSE),"Liquidação Cancelada")</f>
        <v>#N/A</v>
      </c>
      <c r="AA1014" s="4" t="e">
        <f>IF(X1014&lt;&gt;"Liquidação Cancelada",VLOOKUP(B1014,'BASE DE DADOS OPS'!$B$5:$P$9635,13,FALSE),"Liquidação Cancelada")</f>
        <v>#N/A</v>
      </c>
      <c r="AB1014" s="4" t="e">
        <f t="shared" si="149"/>
        <v>#N/A</v>
      </c>
      <c r="AC1014" s="3" t="e">
        <f t="shared" si="150"/>
        <v>#N/A</v>
      </c>
      <c r="AD1014" s="62"/>
    </row>
    <row r="1015" spans="1:30" ht="24.95" customHeight="1" x14ac:dyDescent="0.2">
      <c r="A1015" s="55" t="str">
        <f t="shared" si="142"/>
        <v>||||||0</v>
      </c>
      <c r="B1015" s="55" t="str">
        <f t="shared" si="143"/>
        <v>||||0</v>
      </c>
      <c r="C1015" s="61" t="str">
        <f t="shared" si="144"/>
        <v>|0</v>
      </c>
      <c r="D1015" s="31"/>
      <c r="E1015" s="31"/>
      <c r="F1015" s="75" t="str">
        <f t="shared" si="145"/>
        <v>/</v>
      </c>
      <c r="G1015" s="31"/>
      <c r="H1015" s="31"/>
      <c r="I1015" s="75" t="str">
        <f t="shared" si="146"/>
        <v>.</v>
      </c>
      <c r="J1015" s="31"/>
      <c r="K1015" s="31"/>
      <c r="L1015" s="31"/>
      <c r="M1015" s="32"/>
      <c r="N1015" s="31"/>
      <c r="O1015" s="32"/>
      <c r="P1015" s="18"/>
      <c r="Q1015" s="31"/>
      <c r="R1015" s="33"/>
      <c r="S1015" s="33"/>
      <c r="T1015" s="33"/>
      <c r="U1015" s="72">
        <f t="shared" si="147"/>
        <v>0</v>
      </c>
      <c r="V1015" s="18" t="e">
        <f>IF(X1015&lt;&gt;"Liquidação Cancelada",VLOOKUP(B1015,'BASE DE DADOS OPS'!$B$4:$P$9650,10,FALSE),"Liquidação Cancelada")</f>
        <v>#N/A</v>
      </c>
      <c r="W1015" s="35" t="e">
        <f t="shared" si="148"/>
        <v>#N/A</v>
      </c>
      <c r="X1015" s="31">
        <f>VLOOKUP(A1015,'BASE DE DADOS OPS'!$A$4:$P$9650,12,FALSE)</f>
        <v>0</v>
      </c>
      <c r="Y1015" s="4" t="e">
        <f>IF(X1015&lt;&gt;"Liquidação Cancelada",VLOOKUP(B1015,'BASE DE DADOS OPS'!$B$5:$P$9635,12,FALSE),"Liquidação Cancelada")</f>
        <v>#N/A</v>
      </c>
      <c r="Z1015" s="4" t="e">
        <f>IF(X1015&lt;&gt;"Liquidação Cancelada",VLOOKUP(B1015,'BASE DE DADOS OPS'!$B$5:$P$9635,14,FALSE),"Liquidação Cancelada")</f>
        <v>#N/A</v>
      </c>
      <c r="AA1015" s="4" t="e">
        <f>IF(X1015&lt;&gt;"Liquidação Cancelada",VLOOKUP(B1015,'BASE DE DADOS OPS'!$B$5:$P$9635,13,FALSE),"Liquidação Cancelada")</f>
        <v>#N/A</v>
      </c>
      <c r="AB1015" s="4" t="e">
        <f t="shared" si="149"/>
        <v>#N/A</v>
      </c>
      <c r="AC1015" s="3" t="e">
        <f t="shared" si="150"/>
        <v>#N/A</v>
      </c>
      <c r="AD1015" s="62"/>
    </row>
    <row r="1016" spans="1:30" ht="24.95" customHeight="1" x14ac:dyDescent="0.2">
      <c r="A1016" s="55" t="str">
        <f t="shared" si="142"/>
        <v>||||||0</v>
      </c>
      <c r="B1016" s="55" t="str">
        <f t="shared" si="143"/>
        <v>||||0</v>
      </c>
      <c r="C1016" s="61" t="str">
        <f t="shared" si="144"/>
        <v>|0</v>
      </c>
      <c r="D1016" s="31"/>
      <c r="E1016" s="31"/>
      <c r="F1016" s="75" t="str">
        <f t="shared" si="145"/>
        <v>/</v>
      </c>
      <c r="G1016" s="31"/>
      <c r="H1016" s="31"/>
      <c r="I1016" s="75" t="str">
        <f t="shared" si="146"/>
        <v>.</v>
      </c>
      <c r="J1016" s="31"/>
      <c r="K1016" s="31"/>
      <c r="L1016" s="31"/>
      <c r="M1016" s="32"/>
      <c r="N1016" s="31"/>
      <c r="O1016" s="32"/>
      <c r="P1016" s="18"/>
      <c r="Q1016" s="31"/>
      <c r="R1016" s="33"/>
      <c r="S1016" s="33"/>
      <c r="T1016" s="33"/>
      <c r="U1016" s="72">
        <f t="shared" si="147"/>
        <v>0</v>
      </c>
      <c r="V1016" s="18" t="e">
        <f>IF(X1016&lt;&gt;"Liquidação Cancelada",VLOOKUP(B1016,'BASE DE DADOS OPS'!$B$4:$P$9650,10,FALSE),"Liquidação Cancelada")</f>
        <v>#N/A</v>
      </c>
      <c r="W1016" s="35" t="e">
        <f t="shared" si="148"/>
        <v>#N/A</v>
      </c>
      <c r="X1016" s="31">
        <f>VLOOKUP(A1016,'BASE DE DADOS OPS'!$A$4:$P$9650,12,FALSE)</f>
        <v>0</v>
      </c>
      <c r="Y1016" s="4" t="e">
        <f>IF(X1016&lt;&gt;"Liquidação Cancelada",VLOOKUP(B1016,'BASE DE DADOS OPS'!$B$5:$P$9635,12,FALSE),"Liquidação Cancelada")</f>
        <v>#N/A</v>
      </c>
      <c r="Z1016" s="4" t="e">
        <f>IF(X1016&lt;&gt;"Liquidação Cancelada",VLOOKUP(B1016,'BASE DE DADOS OPS'!$B$5:$P$9635,14,FALSE),"Liquidação Cancelada")</f>
        <v>#N/A</v>
      </c>
      <c r="AA1016" s="4" t="e">
        <f>IF(X1016&lt;&gt;"Liquidação Cancelada",VLOOKUP(B1016,'BASE DE DADOS OPS'!$B$5:$P$9635,13,FALSE),"Liquidação Cancelada")</f>
        <v>#N/A</v>
      </c>
      <c r="AB1016" s="4" t="e">
        <f t="shared" si="149"/>
        <v>#N/A</v>
      </c>
      <c r="AC1016" s="3" t="e">
        <f t="shared" si="150"/>
        <v>#N/A</v>
      </c>
      <c r="AD1016" s="62"/>
    </row>
    <row r="1017" spans="1:30" ht="24.95" customHeight="1" x14ac:dyDescent="0.2">
      <c r="A1017" s="55" t="str">
        <f t="shared" si="142"/>
        <v>||||||0</v>
      </c>
      <c r="B1017" s="55" t="str">
        <f t="shared" si="143"/>
        <v>||||0</v>
      </c>
      <c r="C1017" s="61" t="str">
        <f t="shared" si="144"/>
        <v>|0</v>
      </c>
      <c r="D1017" s="31"/>
      <c r="E1017" s="31"/>
      <c r="F1017" s="75" t="str">
        <f t="shared" si="145"/>
        <v>/</v>
      </c>
      <c r="G1017" s="31"/>
      <c r="H1017" s="31"/>
      <c r="I1017" s="75" t="str">
        <f t="shared" si="146"/>
        <v>.</v>
      </c>
      <c r="J1017" s="31"/>
      <c r="K1017" s="31"/>
      <c r="L1017" s="31"/>
      <c r="M1017" s="32"/>
      <c r="N1017" s="31"/>
      <c r="O1017" s="32"/>
      <c r="P1017" s="18"/>
      <c r="Q1017" s="31"/>
      <c r="R1017" s="33"/>
      <c r="S1017" s="33"/>
      <c r="T1017" s="33"/>
      <c r="U1017" s="72">
        <f t="shared" si="147"/>
        <v>0</v>
      </c>
      <c r="V1017" s="18" t="e">
        <f>IF(X1017&lt;&gt;"Liquidação Cancelada",VLOOKUP(B1017,'BASE DE DADOS OPS'!$B$4:$P$9650,10,FALSE),"Liquidação Cancelada")</f>
        <v>#N/A</v>
      </c>
      <c r="W1017" s="35" t="e">
        <f t="shared" si="148"/>
        <v>#N/A</v>
      </c>
      <c r="X1017" s="31">
        <f>VLOOKUP(A1017,'BASE DE DADOS OPS'!$A$4:$P$9650,12,FALSE)</f>
        <v>0</v>
      </c>
      <c r="Y1017" s="4" t="e">
        <f>IF(X1017&lt;&gt;"Liquidação Cancelada",VLOOKUP(B1017,'BASE DE DADOS OPS'!$B$5:$P$9635,12,FALSE),"Liquidação Cancelada")</f>
        <v>#N/A</v>
      </c>
      <c r="Z1017" s="4" t="e">
        <f>IF(X1017&lt;&gt;"Liquidação Cancelada",VLOOKUP(B1017,'BASE DE DADOS OPS'!$B$5:$P$9635,14,FALSE),"Liquidação Cancelada")</f>
        <v>#N/A</v>
      </c>
      <c r="AA1017" s="4" t="e">
        <f>IF(X1017&lt;&gt;"Liquidação Cancelada",VLOOKUP(B1017,'BASE DE DADOS OPS'!$B$5:$P$9635,13,FALSE),"Liquidação Cancelada")</f>
        <v>#N/A</v>
      </c>
      <c r="AB1017" s="4" t="e">
        <f t="shared" si="149"/>
        <v>#N/A</v>
      </c>
      <c r="AC1017" s="3" t="e">
        <f t="shared" si="150"/>
        <v>#N/A</v>
      </c>
      <c r="AD1017" s="62"/>
    </row>
    <row r="1018" spans="1:30" ht="24.95" customHeight="1" x14ac:dyDescent="0.2">
      <c r="A1018" s="55" t="str">
        <f t="shared" si="142"/>
        <v>||||||0</v>
      </c>
      <c r="B1018" s="55" t="str">
        <f t="shared" si="143"/>
        <v>||||0</v>
      </c>
      <c r="C1018" s="61" t="str">
        <f t="shared" si="144"/>
        <v>|0</v>
      </c>
      <c r="D1018" s="31"/>
      <c r="E1018" s="31"/>
      <c r="F1018" s="75" t="str">
        <f t="shared" si="145"/>
        <v>/</v>
      </c>
      <c r="G1018" s="31"/>
      <c r="H1018" s="31"/>
      <c r="I1018" s="75" t="str">
        <f t="shared" si="146"/>
        <v>.</v>
      </c>
      <c r="J1018" s="31"/>
      <c r="K1018" s="31"/>
      <c r="L1018" s="31"/>
      <c r="M1018" s="32"/>
      <c r="N1018" s="31"/>
      <c r="O1018" s="32"/>
      <c r="P1018" s="18"/>
      <c r="Q1018" s="31"/>
      <c r="R1018" s="33"/>
      <c r="S1018" s="33"/>
      <c r="T1018" s="33"/>
      <c r="U1018" s="72">
        <f t="shared" si="147"/>
        <v>0</v>
      </c>
      <c r="V1018" s="18" t="e">
        <f>IF(X1018&lt;&gt;"Liquidação Cancelada",VLOOKUP(B1018,'BASE DE DADOS OPS'!$B$4:$P$9650,10,FALSE),"Liquidação Cancelada")</f>
        <v>#N/A</v>
      </c>
      <c r="W1018" s="35" t="e">
        <f t="shared" si="148"/>
        <v>#N/A</v>
      </c>
      <c r="X1018" s="31">
        <f>VLOOKUP(A1018,'BASE DE DADOS OPS'!$A$4:$P$9650,12,FALSE)</f>
        <v>0</v>
      </c>
      <c r="Y1018" s="4" t="e">
        <f>IF(X1018&lt;&gt;"Liquidação Cancelada",VLOOKUP(B1018,'BASE DE DADOS OPS'!$B$5:$P$9635,12,FALSE),"Liquidação Cancelada")</f>
        <v>#N/A</v>
      </c>
      <c r="Z1018" s="4" t="e">
        <f>IF(X1018&lt;&gt;"Liquidação Cancelada",VLOOKUP(B1018,'BASE DE DADOS OPS'!$B$5:$P$9635,14,FALSE),"Liquidação Cancelada")</f>
        <v>#N/A</v>
      </c>
      <c r="AA1018" s="4" t="e">
        <f>IF(X1018&lt;&gt;"Liquidação Cancelada",VLOOKUP(B1018,'BASE DE DADOS OPS'!$B$5:$P$9635,13,FALSE),"Liquidação Cancelada")</f>
        <v>#N/A</v>
      </c>
      <c r="AB1018" s="4" t="e">
        <f t="shared" si="149"/>
        <v>#N/A</v>
      </c>
      <c r="AC1018" s="3" t="e">
        <f t="shared" si="150"/>
        <v>#N/A</v>
      </c>
      <c r="AD1018" s="62"/>
    </row>
    <row r="1019" spans="1:30" ht="24.95" customHeight="1" x14ac:dyDescent="0.2">
      <c r="A1019" s="55" t="str">
        <f t="shared" si="142"/>
        <v>||||||0</v>
      </c>
      <c r="B1019" s="55" t="str">
        <f t="shared" si="143"/>
        <v>||||0</v>
      </c>
      <c r="C1019" s="61" t="str">
        <f t="shared" si="144"/>
        <v>|0</v>
      </c>
      <c r="D1019" s="31"/>
      <c r="E1019" s="31"/>
      <c r="F1019" s="75" t="str">
        <f t="shared" si="145"/>
        <v>/</v>
      </c>
      <c r="G1019" s="31"/>
      <c r="H1019" s="31"/>
      <c r="I1019" s="75" t="str">
        <f t="shared" si="146"/>
        <v>.</v>
      </c>
      <c r="J1019" s="31"/>
      <c r="K1019" s="31"/>
      <c r="L1019" s="31"/>
      <c r="M1019" s="32"/>
      <c r="N1019" s="31"/>
      <c r="O1019" s="32"/>
      <c r="P1019" s="18"/>
      <c r="Q1019" s="31"/>
      <c r="R1019" s="33"/>
      <c r="S1019" s="33"/>
      <c r="T1019" s="33"/>
      <c r="U1019" s="72">
        <f t="shared" si="147"/>
        <v>0</v>
      </c>
      <c r="V1019" s="18" t="e">
        <f>IF(X1019&lt;&gt;"Liquidação Cancelada",VLOOKUP(B1019,'BASE DE DADOS OPS'!$B$4:$P$9650,10,FALSE),"Liquidação Cancelada")</f>
        <v>#N/A</v>
      </c>
      <c r="W1019" s="35" t="e">
        <f t="shared" si="148"/>
        <v>#N/A</v>
      </c>
      <c r="X1019" s="31">
        <f>VLOOKUP(A1019,'BASE DE DADOS OPS'!$A$4:$P$9650,12,FALSE)</f>
        <v>0</v>
      </c>
      <c r="Y1019" s="4" t="e">
        <f>IF(X1019&lt;&gt;"Liquidação Cancelada",VLOOKUP(B1019,'BASE DE DADOS OPS'!$B$5:$P$9635,12,FALSE),"Liquidação Cancelada")</f>
        <v>#N/A</v>
      </c>
      <c r="Z1019" s="4" t="e">
        <f>IF(X1019&lt;&gt;"Liquidação Cancelada",VLOOKUP(B1019,'BASE DE DADOS OPS'!$B$5:$P$9635,14,FALSE),"Liquidação Cancelada")</f>
        <v>#N/A</v>
      </c>
      <c r="AA1019" s="4" t="e">
        <f>IF(X1019&lt;&gt;"Liquidação Cancelada",VLOOKUP(B1019,'BASE DE DADOS OPS'!$B$5:$P$9635,13,FALSE),"Liquidação Cancelada")</f>
        <v>#N/A</v>
      </c>
      <c r="AB1019" s="4" t="e">
        <f t="shared" si="149"/>
        <v>#N/A</v>
      </c>
      <c r="AC1019" s="3" t="e">
        <f t="shared" si="150"/>
        <v>#N/A</v>
      </c>
      <c r="AD1019" s="62"/>
    </row>
    <row r="1020" spans="1:30" ht="24.95" customHeight="1" x14ac:dyDescent="0.2">
      <c r="A1020" s="55" t="str">
        <f t="shared" si="142"/>
        <v>||||||0</v>
      </c>
      <c r="B1020" s="55" t="str">
        <f t="shared" si="143"/>
        <v>||||0</v>
      </c>
      <c r="C1020" s="61" t="str">
        <f t="shared" si="144"/>
        <v>|0</v>
      </c>
      <c r="D1020" s="31"/>
      <c r="E1020" s="31"/>
      <c r="F1020" s="75" t="str">
        <f t="shared" si="145"/>
        <v>/</v>
      </c>
      <c r="G1020" s="31"/>
      <c r="H1020" s="31"/>
      <c r="I1020" s="75" t="str">
        <f t="shared" si="146"/>
        <v>.</v>
      </c>
      <c r="J1020" s="31"/>
      <c r="K1020" s="31"/>
      <c r="L1020" s="31"/>
      <c r="M1020" s="32"/>
      <c r="N1020" s="31"/>
      <c r="O1020" s="32"/>
      <c r="P1020" s="18"/>
      <c r="Q1020" s="31"/>
      <c r="R1020" s="33"/>
      <c r="S1020" s="33"/>
      <c r="T1020" s="33"/>
      <c r="U1020" s="72">
        <f t="shared" si="147"/>
        <v>0</v>
      </c>
      <c r="V1020" s="18" t="e">
        <f>IF(X1020&lt;&gt;"Liquidação Cancelada",VLOOKUP(B1020,'BASE DE DADOS OPS'!$B$4:$P$9650,10,FALSE),"Liquidação Cancelada")</f>
        <v>#N/A</v>
      </c>
      <c r="W1020" s="35" t="e">
        <f t="shared" si="148"/>
        <v>#N/A</v>
      </c>
      <c r="X1020" s="31">
        <f>VLOOKUP(A1020,'BASE DE DADOS OPS'!$A$4:$P$9650,12,FALSE)</f>
        <v>0</v>
      </c>
      <c r="Y1020" s="4" t="e">
        <f>IF(X1020&lt;&gt;"Liquidação Cancelada",VLOOKUP(B1020,'BASE DE DADOS OPS'!$B$5:$P$9635,12,FALSE),"Liquidação Cancelada")</f>
        <v>#N/A</v>
      </c>
      <c r="Z1020" s="4" t="e">
        <f>IF(X1020&lt;&gt;"Liquidação Cancelada",VLOOKUP(B1020,'BASE DE DADOS OPS'!$B$5:$P$9635,14,FALSE),"Liquidação Cancelada")</f>
        <v>#N/A</v>
      </c>
      <c r="AA1020" s="4" t="e">
        <f>IF(X1020&lt;&gt;"Liquidação Cancelada",VLOOKUP(B1020,'BASE DE DADOS OPS'!$B$5:$P$9635,13,FALSE),"Liquidação Cancelada")</f>
        <v>#N/A</v>
      </c>
      <c r="AB1020" s="4" t="e">
        <f t="shared" si="149"/>
        <v>#N/A</v>
      </c>
      <c r="AC1020" s="3" t="e">
        <f t="shared" si="150"/>
        <v>#N/A</v>
      </c>
      <c r="AD1020" s="62"/>
    </row>
    <row r="1021" spans="1:30" ht="24.95" customHeight="1" x14ac:dyDescent="0.2">
      <c r="A1021" s="55" t="str">
        <f t="shared" si="142"/>
        <v>||||||0</v>
      </c>
      <c r="B1021" s="55" t="str">
        <f t="shared" si="143"/>
        <v>||||0</v>
      </c>
      <c r="C1021" s="61" t="str">
        <f t="shared" si="144"/>
        <v>|0</v>
      </c>
      <c r="D1021" s="31"/>
      <c r="E1021" s="31"/>
      <c r="F1021" s="75" t="str">
        <f t="shared" si="145"/>
        <v>/</v>
      </c>
      <c r="G1021" s="31"/>
      <c r="H1021" s="31"/>
      <c r="I1021" s="75" t="str">
        <f t="shared" si="146"/>
        <v>.</v>
      </c>
      <c r="J1021" s="31"/>
      <c r="K1021" s="31"/>
      <c r="L1021" s="31"/>
      <c r="M1021" s="32"/>
      <c r="N1021" s="31"/>
      <c r="O1021" s="32"/>
      <c r="P1021" s="18"/>
      <c r="Q1021" s="31"/>
      <c r="R1021" s="33"/>
      <c r="S1021" s="33"/>
      <c r="T1021" s="33"/>
      <c r="U1021" s="72">
        <f t="shared" si="147"/>
        <v>0</v>
      </c>
      <c r="V1021" s="18" t="e">
        <f>IF(X1021&lt;&gt;"Liquidação Cancelada",VLOOKUP(B1021,'BASE DE DADOS OPS'!$B$4:$P$9650,10,FALSE),"Liquidação Cancelada")</f>
        <v>#N/A</v>
      </c>
      <c r="W1021" s="35" t="e">
        <f t="shared" si="148"/>
        <v>#N/A</v>
      </c>
      <c r="X1021" s="31">
        <f>VLOOKUP(A1021,'BASE DE DADOS OPS'!$A$4:$P$9650,12,FALSE)</f>
        <v>0</v>
      </c>
      <c r="Y1021" s="4" t="e">
        <f>IF(X1021&lt;&gt;"Liquidação Cancelada",VLOOKUP(B1021,'BASE DE DADOS OPS'!$B$5:$P$9635,12,FALSE),"Liquidação Cancelada")</f>
        <v>#N/A</v>
      </c>
      <c r="Z1021" s="4" t="e">
        <f>IF(X1021&lt;&gt;"Liquidação Cancelada",VLOOKUP(B1021,'BASE DE DADOS OPS'!$B$5:$P$9635,14,FALSE),"Liquidação Cancelada")</f>
        <v>#N/A</v>
      </c>
      <c r="AA1021" s="4" t="e">
        <f>IF(X1021&lt;&gt;"Liquidação Cancelada",VLOOKUP(B1021,'BASE DE DADOS OPS'!$B$5:$P$9635,13,FALSE),"Liquidação Cancelada")</f>
        <v>#N/A</v>
      </c>
      <c r="AB1021" s="4" t="e">
        <f t="shared" si="149"/>
        <v>#N/A</v>
      </c>
      <c r="AC1021" s="3" t="e">
        <f t="shared" si="150"/>
        <v>#N/A</v>
      </c>
      <c r="AD1021" s="62"/>
    </row>
    <row r="1022" spans="1:30" ht="24.95" customHeight="1" x14ac:dyDescent="0.2">
      <c r="A1022" s="55" t="str">
        <f t="shared" si="142"/>
        <v>||||||0</v>
      </c>
      <c r="B1022" s="55" t="str">
        <f t="shared" si="143"/>
        <v>||||0</v>
      </c>
      <c r="C1022" s="61" t="str">
        <f t="shared" si="144"/>
        <v>|0</v>
      </c>
      <c r="D1022" s="31"/>
      <c r="E1022" s="31"/>
      <c r="F1022" s="75" t="str">
        <f t="shared" si="145"/>
        <v>/</v>
      </c>
      <c r="G1022" s="31"/>
      <c r="H1022" s="31"/>
      <c r="I1022" s="75" t="str">
        <f t="shared" si="146"/>
        <v>.</v>
      </c>
      <c r="J1022" s="31"/>
      <c r="K1022" s="31"/>
      <c r="L1022" s="31"/>
      <c r="M1022" s="32"/>
      <c r="N1022" s="31"/>
      <c r="O1022" s="32"/>
      <c r="P1022" s="18"/>
      <c r="Q1022" s="31"/>
      <c r="R1022" s="33"/>
      <c r="S1022" s="33"/>
      <c r="T1022" s="33"/>
      <c r="U1022" s="72">
        <f t="shared" si="147"/>
        <v>0</v>
      </c>
      <c r="V1022" s="18" t="e">
        <f>IF(X1022&lt;&gt;"Liquidação Cancelada",VLOOKUP(B1022,'BASE DE DADOS OPS'!$B$4:$P$9650,10,FALSE),"Liquidação Cancelada")</f>
        <v>#N/A</v>
      </c>
      <c r="W1022" s="35" t="e">
        <f t="shared" si="148"/>
        <v>#N/A</v>
      </c>
      <c r="X1022" s="31">
        <f>VLOOKUP(A1022,'BASE DE DADOS OPS'!$A$4:$P$9650,12,FALSE)</f>
        <v>0</v>
      </c>
      <c r="Y1022" s="4" t="e">
        <f>IF(X1022&lt;&gt;"Liquidação Cancelada",VLOOKUP(B1022,'BASE DE DADOS OPS'!$B$5:$P$9635,12,FALSE),"Liquidação Cancelada")</f>
        <v>#N/A</v>
      </c>
      <c r="Z1022" s="4" t="e">
        <f>IF(X1022&lt;&gt;"Liquidação Cancelada",VLOOKUP(B1022,'BASE DE DADOS OPS'!$B$5:$P$9635,14,FALSE),"Liquidação Cancelada")</f>
        <v>#N/A</v>
      </c>
      <c r="AA1022" s="4" t="e">
        <f>IF(X1022&lt;&gt;"Liquidação Cancelada",VLOOKUP(B1022,'BASE DE DADOS OPS'!$B$5:$P$9635,13,FALSE),"Liquidação Cancelada")</f>
        <v>#N/A</v>
      </c>
      <c r="AB1022" s="4" t="e">
        <f t="shared" si="149"/>
        <v>#N/A</v>
      </c>
      <c r="AC1022" s="3" t="e">
        <f t="shared" si="150"/>
        <v>#N/A</v>
      </c>
      <c r="AD1022" s="62"/>
    </row>
    <row r="1023" spans="1:30" ht="24.95" customHeight="1" x14ac:dyDescent="0.2">
      <c r="A1023" s="55" t="str">
        <f t="shared" si="142"/>
        <v>||||||0</v>
      </c>
      <c r="B1023" s="55" t="str">
        <f t="shared" si="143"/>
        <v>||||0</v>
      </c>
      <c r="C1023" s="61" t="str">
        <f t="shared" si="144"/>
        <v>|0</v>
      </c>
      <c r="D1023" s="31"/>
      <c r="E1023" s="31"/>
      <c r="F1023" s="75" t="str">
        <f t="shared" si="145"/>
        <v>/</v>
      </c>
      <c r="G1023" s="31"/>
      <c r="H1023" s="31"/>
      <c r="I1023" s="75" t="str">
        <f t="shared" si="146"/>
        <v>.</v>
      </c>
      <c r="J1023" s="31"/>
      <c r="K1023" s="31"/>
      <c r="L1023" s="31"/>
      <c r="M1023" s="32"/>
      <c r="N1023" s="31"/>
      <c r="O1023" s="32"/>
      <c r="P1023" s="18"/>
      <c r="Q1023" s="31"/>
      <c r="R1023" s="33"/>
      <c r="S1023" s="33"/>
      <c r="T1023" s="33"/>
      <c r="U1023" s="72">
        <f t="shared" si="147"/>
        <v>0</v>
      </c>
      <c r="V1023" s="18" t="e">
        <f>IF(X1023&lt;&gt;"Liquidação Cancelada",VLOOKUP(B1023,'BASE DE DADOS OPS'!$B$4:$P$9650,10,FALSE),"Liquidação Cancelada")</f>
        <v>#N/A</v>
      </c>
      <c r="W1023" s="35" t="e">
        <f t="shared" si="148"/>
        <v>#N/A</v>
      </c>
      <c r="X1023" s="31">
        <f>VLOOKUP(A1023,'BASE DE DADOS OPS'!$A$4:$P$9650,12,FALSE)</f>
        <v>0</v>
      </c>
      <c r="Y1023" s="4" t="e">
        <f>IF(X1023&lt;&gt;"Liquidação Cancelada",VLOOKUP(B1023,'BASE DE DADOS OPS'!$B$5:$P$9635,12,FALSE),"Liquidação Cancelada")</f>
        <v>#N/A</v>
      </c>
      <c r="Z1023" s="4" t="e">
        <f>IF(X1023&lt;&gt;"Liquidação Cancelada",VLOOKUP(B1023,'BASE DE DADOS OPS'!$B$5:$P$9635,14,FALSE),"Liquidação Cancelada")</f>
        <v>#N/A</v>
      </c>
      <c r="AA1023" s="4" t="e">
        <f>IF(X1023&lt;&gt;"Liquidação Cancelada",VLOOKUP(B1023,'BASE DE DADOS OPS'!$B$5:$P$9635,13,FALSE),"Liquidação Cancelada")</f>
        <v>#N/A</v>
      </c>
      <c r="AB1023" s="4" t="e">
        <f t="shared" si="149"/>
        <v>#N/A</v>
      </c>
      <c r="AC1023" s="3" t="e">
        <f t="shared" si="150"/>
        <v>#N/A</v>
      </c>
      <c r="AD1023" s="62"/>
    </row>
    <row r="1024" spans="1:30" ht="24.95" customHeight="1" x14ac:dyDescent="0.2">
      <c r="A1024" s="55" t="str">
        <f t="shared" si="142"/>
        <v>||||||0</v>
      </c>
      <c r="B1024" s="55" t="str">
        <f t="shared" si="143"/>
        <v>||||0</v>
      </c>
      <c r="C1024" s="61" t="str">
        <f t="shared" si="144"/>
        <v>|0</v>
      </c>
      <c r="D1024" s="31"/>
      <c r="E1024" s="31"/>
      <c r="F1024" s="75" t="str">
        <f t="shared" si="145"/>
        <v>/</v>
      </c>
      <c r="G1024" s="31"/>
      <c r="H1024" s="31"/>
      <c r="I1024" s="75" t="str">
        <f t="shared" si="146"/>
        <v>.</v>
      </c>
      <c r="J1024" s="31"/>
      <c r="K1024" s="31"/>
      <c r="L1024" s="31"/>
      <c r="M1024" s="32"/>
      <c r="N1024" s="31"/>
      <c r="O1024" s="32"/>
      <c r="P1024" s="18"/>
      <c r="Q1024" s="31"/>
      <c r="R1024" s="33"/>
      <c r="S1024" s="33"/>
      <c r="T1024" s="33"/>
      <c r="U1024" s="72">
        <f t="shared" si="147"/>
        <v>0</v>
      </c>
      <c r="V1024" s="18" t="e">
        <f>IF(X1024&lt;&gt;"Liquidação Cancelada",VLOOKUP(B1024,'BASE DE DADOS OPS'!$B$4:$P$9650,10,FALSE),"Liquidação Cancelada")</f>
        <v>#N/A</v>
      </c>
      <c r="W1024" s="35" t="e">
        <f t="shared" si="148"/>
        <v>#N/A</v>
      </c>
      <c r="X1024" s="31">
        <f>VLOOKUP(A1024,'BASE DE DADOS OPS'!$A$4:$P$9650,12,FALSE)</f>
        <v>0</v>
      </c>
      <c r="Y1024" s="4" t="e">
        <f>IF(X1024&lt;&gt;"Liquidação Cancelada",VLOOKUP(B1024,'BASE DE DADOS OPS'!$B$5:$P$9635,12,FALSE),"Liquidação Cancelada")</f>
        <v>#N/A</v>
      </c>
      <c r="Z1024" s="4" t="e">
        <f>IF(X1024&lt;&gt;"Liquidação Cancelada",VLOOKUP(B1024,'BASE DE DADOS OPS'!$B$5:$P$9635,14,FALSE),"Liquidação Cancelada")</f>
        <v>#N/A</v>
      </c>
      <c r="AA1024" s="4" t="e">
        <f>IF(X1024&lt;&gt;"Liquidação Cancelada",VLOOKUP(B1024,'BASE DE DADOS OPS'!$B$5:$P$9635,13,FALSE),"Liquidação Cancelada")</f>
        <v>#N/A</v>
      </c>
      <c r="AB1024" s="4" t="e">
        <f t="shared" si="149"/>
        <v>#N/A</v>
      </c>
      <c r="AC1024" s="3" t="e">
        <f t="shared" si="150"/>
        <v>#N/A</v>
      </c>
      <c r="AD1024" s="62"/>
    </row>
    <row r="1025" spans="1:30" ht="24.95" customHeight="1" x14ac:dyDescent="0.2">
      <c r="A1025" s="55" t="str">
        <f t="shared" si="142"/>
        <v>||||||0</v>
      </c>
      <c r="B1025" s="55" t="str">
        <f t="shared" si="143"/>
        <v>||||0</v>
      </c>
      <c r="C1025" s="61" t="str">
        <f t="shared" si="144"/>
        <v>|0</v>
      </c>
      <c r="D1025" s="31"/>
      <c r="E1025" s="31"/>
      <c r="F1025" s="75" t="str">
        <f t="shared" si="145"/>
        <v>/</v>
      </c>
      <c r="G1025" s="31"/>
      <c r="H1025" s="31"/>
      <c r="I1025" s="75" t="str">
        <f t="shared" si="146"/>
        <v>.</v>
      </c>
      <c r="J1025" s="31"/>
      <c r="K1025" s="31"/>
      <c r="L1025" s="31"/>
      <c r="M1025" s="32"/>
      <c r="N1025" s="31"/>
      <c r="O1025" s="32"/>
      <c r="P1025" s="18"/>
      <c r="Q1025" s="31"/>
      <c r="R1025" s="33"/>
      <c r="S1025" s="33"/>
      <c r="T1025" s="33"/>
      <c r="U1025" s="72">
        <f t="shared" si="147"/>
        <v>0</v>
      </c>
      <c r="V1025" s="18" t="e">
        <f>IF(X1025&lt;&gt;"Liquidação Cancelada",VLOOKUP(B1025,'BASE DE DADOS OPS'!$B$4:$P$9650,10,FALSE),"Liquidação Cancelada")</f>
        <v>#N/A</v>
      </c>
      <c r="W1025" s="35" t="e">
        <f t="shared" si="148"/>
        <v>#N/A</v>
      </c>
      <c r="X1025" s="31">
        <f>VLOOKUP(A1025,'BASE DE DADOS OPS'!$A$4:$P$9650,12,FALSE)</f>
        <v>0</v>
      </c>
      <c r="Y1025" s="4" t="e">
        <f>IF(X1025&lt;&gt;"Liquidação Cancelada",VLOOKUP(B1025,'BASE DE DADOS OPS'!$B$5:$P$9635,12,FALSE),"Liquidação Cancelada")</f>
        <v>#N/A</v>
      </c>
      <c r="Z1025" s="4" t="e">
        <f>IF(X1025&lt;&gt;"Liquidação Cancelada",VLOOKUP(B1025,'BASE DE DADOS OPS'!$B$5:$P$9635,14,FALSE),"Liquidação Cancelada")</f>
        <v>#N/A</v>
      </c>
      <c r="AA1025" s="4" t="e">
        <f>IF(X1025&lt;&gt;"Liquidação Cancelada",VLOOKUP(B1025,'BASE DE DADOS OPS'!$B$5:$P$9635,13,FALSE),"Liquidação Cancelada")</f>
        <v>#N/A</v>
      </c>
      <c r="AB1025" s="4" t="e">
        <f t="shared" si="149"/>
        <v>#N/A</v>
      </c>
      <c r="AC1025" s="3" t="e">
        <f t="shared" si="150"/>
        <v>#N/A</v>
      </c>
      <c r="AD1025" s="62"/>
    </row>
    <row r="1026" spans="1:30" ht="24.95" customHeight="1" x14ac:dyDescent="0.2">
      <c r="A1026" s="55" t="str">
        <f t="shared" si="142"/>
        <v>||||||0</v>
      </c>
      <c r="B1026" s="55" t="str">
        <f t="shared" si="143"/>
        <v>||||0</v>
      </c>
      <c r="C1026" s="61" t="str">
        <f t="shared" si="144"/>
        <v>|0</v>
      </c>
      <c r="D1026" s="31"/>
      <c r="E1026" s="31"/>
      <c r="F1026" s="75" t="str">
        <f t="shared" si="145"/>
        <v>/</v>
      </c>
      <c r="G1026" s="31"/>
      <c r="H1026" s="31"/>
      <c r="I1026" s="75" t="str">
        <f t="shared" si="146"/>
        <v>.</v>
      </c>
      <c r="J1026" s="31"/>
      <c r="K1026" s="31"/>
      <c r="L1026" s="31"/>
      <c r="M1026" s="32"/>
      <c r="N1026" s="31"/>
      <c r="O1026" s="32"/>
      <c r="P1026" s="18"/>
      <c r="Q1026" s="31"/>
      <c r="R1026" s="33"/>
      <c r="S1026" s="33"/>
      <c r="T1026" s="33"/>
      <c r="U1026" s="72">
        <f t="shared" si="147"/>
        <v>0</v>
      </c>
      <c r="V1026" s="18" t="e">
        <f>IF(X1026&lt;&gt;"Liquidação Cancelada",VLOOKUP(B1026,'BASE DE DADOS OPS'!$B$4:$P$9650,10,FALSE),"Liquidação Cancelada")</f>
        <v>#N/A</v>
      </c>
      <c r="W1026" s="35" t="e">
        <f t="shared" si="148"/>
        <v>#N/A</v>
      </c>
      <c r="X1026" s="31">
        <f>VLOOKUP(A1026,'BASE DE DADOS OPS'!$A$4:$P$9650,12,FALSE)</f>
        <v>0</v>
      </c>
      <c r="Y1026" s="4" t="e">
        <f>IF(X1026&lt;&gt;"Liquidação Cancelada",VLOOKUP(B1026,'BASE DE DADOS OPS'!$B$5:$P$9635,12,FALSE),"Liquidação Cancelada")</f>
        <v>#N/A</v>
      </c>
      <c r="Z1026" s="4" t="e">
        <f>IF(X1026&lt;&gt;"Liquidação Cancelada",VLOOKUP(B1026,'BASE DE DADOS OPS'!$B$5:$P$9635,14,FALSE),"Liquidação Cancelada")</f>
        <v>#N/A</v>
      </c>
      <c r="AA1026" s="4" t="e">
        <f>IF(X1026&lt;&gt;"Liquidação Cancelada",VLOOKUP(B1026,'BASE DE DADOS OPS'!$B$5:$P$9635,13,FALSE),"Liquidação Cancelada")</f>
        <v>#N/A</v>
      </c>
      <c r="AB1026" s="4" t="e">
        <f t="shared" si="149"/>
        <v>#N/A</v>
      </c>
      <c r="AC1026" s="3" t="e">
        <f t="shared" si="150"/>
        <v>#N/A</v>
      </c>
      <c r="AD1026" s="62"/>
    </row>
    <row r="1027" spans="1:30" ht="24.95" customHeight="1" x14ac:dyDescent="0.2">
      <c r="A1027" s="55" t="str">
        <f t="shared" si="142"/>
        <v>||||||0</v>
      </c>
      <c r="B1027" s="55" t="str">
        <f t="shared" si="143"/>
        <v>||||0</v>
      </c>
      <c r="C1027" s="61" t="str">
        <f t="shared" si="144"/>
        <v>|0</v>
      </c>
      <c r="D1027" s="31"/>
      <c r="E1027" s="31"/>
      <c r="F1027" s="75" t="str">
        <f t="shared" si="145"/>
        <v>/</v>
      </c>
      <c r="G1027" s="31"/>
      <c r="H1027" s="31"/>
      <c r="I1027" s="75" t="str">
        <f t="shared" si="146"/>
        <v>.</v>
      </c>
      <c r="J1027" s="31"/>
      <c r="K1027" s="31"/>
      <c r="L1027" s="31"/>
      <c r="M1027" s="32"/>
      <c r="N1027" s="31"/>
      <c r="O1027" s="32"/>
      <c r="P1027" s="18"/>
      <c r="Q1027" s="31"/>
      <c r="R1027" s="33"/>
      <c r="S1027" s="33"/>
      <c r="T1027" s="33"/>
      <c r="U1027" s="72">
        <f t="shared" si="147"/>
        <v>0</v>
      </c>
      <c r="V1027" s="18" t="e">
        <f>IF(X1027&lt;&gt;"Liquidação Cancelada",VLOOKUP(B1027,'BASE DE DADOS OPS'!$B$4:$P$9650,10,FALSE),"Liquidação Cancelada")</f>
        <v>#N/A</v>
      </c>
      <c r="W1027" s="35" t="e">
        <f t="shared" si="148"/>
        <v>#N/A</v>
      </c>
      <c r="X1027" s="31">
        <f>VLOOKUP(A1027,'BASE DE DADOS OPS'!$A$4:$P$9650,12,FALSE)</f>
        <v>0</v>
      </c>
      <c r="Y1027" s="4" t="e">
        <f>IF(X1027&lt;&gt;"Liquidação Cancelada",VLOOKUP(B1027,'BASE DE DADOS OPS'!$B$5:$P$9635,12,FALSE),"Liquidação Cancelada")</f>
        <v>#N/A</v>
      </c>
      <c r="Z1027" s="4" t="e">
        <f>IF(X1027&lt;&gt;"Liquidação Cancelada",VLOOKUP(B1027,'BASE DE DADOS OPS'!$B$5:$P$9635,14,FALSE),"Liquidação Cancelada")</f>
        <v>#N/A</v>
      </c>
      <c r="AA1027" s="4" t="e">
        <f>IF(X1027&lt;&gt;"Liquidação Cancelada",VLOOKUP(B1027,'BASE DE DADOS OPS'!$B$5:$P$9635,13,FALSE),"Liquidação Cancelada")</f>
        <v>#N/A</v>
      </c>
      <c r="AB1027" s="4" t="e">
        <f t="shared" si="149"/>
        <v>#N/A</v>
      </c>
      <c r="AC1027" s="3" t="e">
        <f t="shared" si="150"/>
        <v>#N/A</v>
      </c>
      <c r="AD1027" s="62"/>
    </row>
    <row r="1028" spans="1:30" ht="24.95" customHeight="1" x14ac:dyDescent="0.2">
      <c r="A1028" s="55" t="str">
        <f t="shared" si="142"/>
        <v>||||||0</v>
      </c>
      <c r="B1028" s="55" t="str">
        <f t="shared" si="143"/>
        <v>||||0</v>
      </c>
      <c r="C1028" s="61" t="str">
        <f t="shared" si="144"/>
        <v>|0</v>
      </c>
      <c r="D1028" s="31"/>
      <c r="E1028" s="31"/>
      <c r="F1028" s="75" t="str">
        <f t="shared" si="145"/>
        <v>/</v>
      </c>
      <c r="G1028" s="31"/>
      <c r="H1028" s="31"/>
      <c r="I1028" s="75" t="str">
        <f t="shared" si="146"/>
        <v>.</v>
      </c>
      <c r="J1028" s="31"/>
      <c r="K1028" s="31"/>
      <c r="L1028" s="31"/>
      <c r="M1028" s="32"/>
      <c r="N1028" s="31"/>
      <c r="O1028" s="32"/>
      <c r="P1028" s="18"/>
      <c r="Q1028" s="31"/>
      <c r="R1028" s="33"/>
      <c r="S1028" s="33"/>
      <c r="T1028" s="33"/>
      <c r="U1028" s="72">
        <f t="shared" si="147"/>
        <v>0</v>
      </c>
      <c r="V1028" s="18" t="e">
        <f>IF(X1028&lt;&gt;"Liquidação Cancelada",VLOOKUP(B1028,'BASE DE DADOS OPS'!$B$4:$P$9650,10,FALSE),"Liquidação Cancelada")</f>
        <v>#N/A</v>
      </c>
      <c r="W1028" s="35" t="e">
        <f t="shared" si="148"/>
        <v>#N/A</v>
      </c>
      <c r="X1028" s="31">
        <f>VLOOKUP(A1028,'BASE DE DADOS OPS'!$A$4:$P$9650,12,FALSE)</f>
        <v>0</v>
      </c>
      <c r="Y1028" s="4" t="e">
        <f>IF(X1028&lt;&gt;"Liquidação Cancelada",VLOOKUP(B1028,'BASE DE DADOS OPS'!$B$5:$P$9635,12,FALSE),"Liquidação Cancelada")</f>
        <v>#N/A</v>
      </c>
      <c r="Z1028" s="4" t="e">
        <f>IF(X1028&lt;&gt;"Liquidação Cancelada",VLOOKUP(B1028,'BASE DE DADOS OPS'!$B$5:$P$9635,14,FALSE),"Liquidação Cancelada")</f>
        <v>#N/A</v>
      </c>
      <c r="AA1028" s="4" t="e">
        <f>IF(X1028&lt;&gt;"Liquidação Cancelada",VLOOKUP(B1028,'BASE DE DADOS OPS'!$B$5:$P$9635,13,FALSE),"Liquidação Cancelada")</f>
        <v>#N/A</v>
      </c>
      <c r="AB1028" s="4" t="e">
        <f t="shared" si="149"/>
        <v>#N/A</v>
      </c>
      <c r="AC1028" s="3" t="e">
        <f t="shared" si="150"/>
        <v>#N/A</v>
      </c>
      <c r="AD1028" s="62"/>
    </row>
    <row r="1029" spans="1:30" ht="24.95" customHeight="1" x14ac:dyDescent="0.2">
      <c r="A1029" s="55" t="str">
        <f t="shared" ref="A1029:A1092" si="151">D1029&amp;"|"&amp;E1029&amp;"|"&amp;G1029&amp;"|"&amp;H1029&amp;"|"&amp;L1029&amp;"|"&amp;N1029&amp;"|"&amp;U1029</f>
        <v>||||||0</v>
      </c>
      <c r="B1029" s="55" t="str">
        <f t="shared" ref="B1029:B1092" si="152">D1029&amp;"|"&amp;E1029&amp;"|"&amp;G1029&amp;"|"&amp;H1029&amp;"|"&amp;X1029</f>
        <v>||||0</v>
      </c>
      <c r="C1029" s="61" t="str">
        <f t="shared" ref="C1029:C1092" si="153">E1029&amp;"|"&amp;X1029</f>
        <v>|0</v>
      </c>
      <c r="D1029" s="31"/>
      <c r="E1029" s="31"/>
      <c r="F1029" s="75" t="str">
        <f t="shared" ref="F1029:F1092" si="154">G1029&amp;"/"&amp;H1029</f>
        <v>/</v>
      </c>
      <c r="G1029" s="31"/>
      <c r="H1029" s="31"/>
      <c r="I1029" s="75" t="str">
        <f t="shared" ref="I1029:I1092" si="155">J1029&amp;"."&amp;K1029</f>
        <v>.</v>
      </c>
      <c r="J1029" s="31"/>
      <c r="K1029" s="31"/>
      <c r="L1029" s="31"/>
      <c r="M1029" s="32"/>
      <c r="N1029" s="31"/>
      <c r="O1029" s="32"/>
      <c r="P1029" s="18"/>
      <c r="Q1029" s="31"/>
      <c r="R1029" s="33"/>
      <c r="S1029" s="33"/>
      <c r="T1029" s="33"/>
      <c r="U1029" s="72">
        <f t="shared" ref="U1029:U1092" si="156">R1029-S1029-T1029</f>
        <v>0</v>
      </c>
      <c r="V1029" s="18" t="e">
        <f>IF(X1029&lt;&gt;"Liquidação Cancelada",VLOOKUP(B1029,'BASE DE DADOS OPS'!$B$4:$P$9650,10,FALSE),"Liquidação Cancelada")</f>
        <v>#N/A</v>
      </c>
      <c r="W1029" s="35" t="e">
        <f t="shared" ref="W1029:W1092" si="157">IF(X1029&lt;&gt;"Liquidação Cancelada",IF(ISBLANK(V1029),"AGUARDANDO PAGAMENTO",NETWORKDAYS(P1029,V1029)-1),"Liquidação Cancelada")</f>
        <v>#N/A</v>
      </c>
      <c r="X1029" s="31">
        <f>VLOOKUP(A1029,'BASE DE DADOS OPS'!$A$4:$P$9650,12,FALSE)</f>
        <v>0</v>
      </c>
      <c r="Y1029" s="4" t="e">
        <f>IF(X1029&lt;&gt;"Liquidação Cancelada",VLOOKUP(B1029,'BASE DE DADOS OPS'!$B$5:$P$9635,12,FALSE),"Liquidação Cancelada")</f>
        <v>#N/A</v>
      </c>
      <c r="Z1029" s="4" t="e">
        <f>IF(X1029&lt;&gt;"Liquidação Cancelada",VLOOKUP(B1029,'BASE DE DADOS OPS'!$B$5:$P$9635,14,FALSE),"Liquidação Cancelada")</f>
        <v>#N/A</v>
      </c>
      <c r="AA1029" s="4" t="e">
        <f>IF(X1029&lt;&gt;"Liquidação Cancelada",VLOOKUP(B1029,'BASE DE DADOS OPS'!$B$5:$P$9635,13,FALSE),"Liquidação Cancelada")</f>
        <v>#N/A</v>
      </c>
      <c r="AB1029" s="4" t="e">
        <f t="shared" ref="AB1029:AB1092" si="158">IF(X1029&lt;&gt;"Liquidação Cancelada",Y1029-Z1029,"Liquidação Cancelada")</f>
        <v>#N/A</v>
      </c>
      <c r="AC1029" s="3" t="e">
        <f t="shared" ref="AC1029:AC1092" si="159">IF(X1029&lt;&gt;"Liquidação Cancelada",(AA1029-AB1029)+(U1029-Z1029-AB1029),"Liquidação Cancelada")</f>
        <v>#N/A</v>
      </c>
      <c r="AD1029" s="62"/>
    </row>
    <row r="1030" spans="1:30" ht="24.95" customHeight="1" x14ac:dyDescent="0.2">
      <c r="A1030" s="55" t="str">
        <f t="shared" si="151"/>
        <v>||||||0</v>
      </c>
      <c r="B1030" s="55" t="str">
        <f t="shared" si="152"/>
        <v>||||0</v>
      </c>
      <c r="C1030" s="61" t="str">
        <f t="shared" si="153"/>
        <v>|0</v>
      </c>
      <c r="D1030" s="31"/>
      <c r="E1030" s="31"/>
      <c r="F1030" s="75" t="str">
        <f t="shared" si="154"/>
        <v>/</v>
      </c>
      <c r="G1030" s="31"/>
      <c r="H1030" s="31"/>
      <c r="I1030" s="75" t="str">
        <f t="shared" si="155"/>
        <v>.</v>
      </c>
      <c r="J1030" s="31"/>
      <c r="K1030" s="31"/>
      <c r="L1030" s="31"/>
      <c r="M1030" s="32"/>
      <c r="N1030" s="31"/>
      <c r="O1030" s="32"/>
      <c r="P1030" s="18"/>
      <c r="Q1030" s="31"/>
      <c r="R1030" s="33"/>
      <c r="S1030" s="33"/>
      <c r="T1030" s="33"/>
      <c r="U1030" s="72">
        <f t="shared" si="156"/>
        <v>0</v>
      </c>
      <c r="V1030" s="18" t="e">
        <f>IF(X1030&lt;&gt;"Liquidação Cancelada",VLOOKUP(B1030,'BASE DE DADOS OPS'!$B$4:$P$9650,10,FALSE),"Liquidação Cancelada")</f>
        <v>#N/A</v>
      </c>
      <c r="W1030" s="35" t="e">
        <f t="shared" si="157"/>
        <v>#N/A</v>
      </c>
      <c r="X1030" s="31">
        <f>VLOOKUP(A1030,'BASE DE DADOS OPS'!$A$4:$P$9650,12,FALSE)</f>
        <v>0</v>
      </c>
      <c r="Y1030" s="4" t="e">
        <f>IF(X1030&lt;&gt;"Liquidação Cancelada",VLOOKUP(B1030,'BASE DE DADOS OPS'!$B$5:$P$9635,12,FALSE),"Liquidação Cancelada")</f>
        <v>#N/A</v>
      </c>
      <c r="Z1030" s="4" t="e">
        <f>IF(X1030&lt;&gt;"Liquidação Cancelada",VLOOKUP(B1030,'BASE DE DADOS OPS'!$B$5:$P$9635,14,FALSE),"Liquidação Cancelada")</f>
        <v>#N/A</v>
      </c>
      <c r="AA1030" s="4" t="e">
        <f>IF(X1030&lt;&gt;"Liquidação Cancelada",VLOOKUP(B1030,'BASE DE DADOS OPS'!$B$5:$P$9635,13,FALSE),"Liquidação Cancelada")</f>
        <v>#N/A</v>
      </c>
      <c r="AB1030" s="4" t="e">
        <f t="shared" si="158"/>
        <v>#N/A</v>
      </c>
      <c r="AC1030" s="3" t="e">
        <f t="shared" si="159"/>
        <v>#N/A</v>
      </c>
      <c r="AD1030" s="62"/>
    </row>
    <row r="1031" spans="1:30" ht="24.95" customHeight="1" x14ac:dyDescent="0.2">
      <c r="A1031" s="55" t="str">
        <f t="shared" si="151"/>
        <v>||||||0</v>
      </c>
      <c r="B1031" s="55" t="str">
        <f t="shared" si="152"/>
        <v>||||0</v>
      </c>
      <c r="C1031" s="61" t="str">
        <f t="shared" si="153"/>
        <v>|0</v>
      </c>
      <c r="D1031" s="31"/>
      <c r="E1031" s="31"/>
      <c r="F1031" s="75" t="str">
        <f t="shared" si="154"/>
        <v>/</v>
      </c>
      <c r="G1031" s="31"/>
      <c r="H1031" s="31"/>
      <c r="I1031" s="75" t="str">
        <f t="shared" si="155"/>
        <v>.</v>
      </c>
      <c r="J1031" s="31"/>
      <c r="K1031" s="31"/>
      <c r="L1031" s="31"/>
      <c r="M1031" s="32"/>
      <c r="N1031" s="31"/>
      <c r="O1031" s="32"/>
      <c r="P1031" s="18"/>
      <c r="Q1031" s="31"/>
      <c r="R1031" s="33"/>
      <c r="S1031" s="33"/>
      <c r="T1031" s="33"/>
      <c r="U1031" s="72">
        <f t="shared" si="156"/>
        <v>0</v>
      </c>
      <c r="V1031" s="18" t="e">
        <f>IF(X1031&lt;&gt;"Liquidação Cancelada",VLOOKUP(B1031,'BASE DE DADOS OPS'!$B$4:$P$9650,10,FALSE),"Liquidação Cancelada")</f>
        <v>#N/A</v>
      </c>
      <c r="W1031" s="35" t="e">
        <f t="shared" si="157"/>
        <v>#N/A</v>
      </c>
      <c r="X1031" s="31">
        <f>VLOOKUP(A1031,'BASE DE DADOS OPS'!$A$4:$P$9650,12,FALSE)</f>
        <v>0</v>
      </c>
      <c r="Y1031" s="4" t="e">
        <f>IF(X1031&lt;&gt;"Liquidação Cancelada",VLOOKUP(B1031,'BASE DE DADOS OPS'!$B$5:$P$9635,12,FALSE),"Liquidação Cancelada")</f>
        <v>#N/A</v>
      </c>
      <c r="Z1031" s="4" t="e">
        <f>IF(X1031&lt;&gt;"Liquidação Cancelada",VLOOKUP(B1031,'BASE DE DADOS OPS'!$B$5:$P$9635,14,FALSE),"Liquidação Cancelada")</f>
        <v>#N/A</v>
      </c>
      <c r="AA1031" s="4" t="e">
        <f>IF(X1031&lt;&gt;"Liquidação Cancelada",VLOOKUP(B1031,'BASE DE DADOS OPS'!$B$5:$P$9635,13,FALSE),"Liquidação Cancelada")</f>
        <v>#N/A</v>
      </c>
      <c r="AB1031" s="4" t="e">
        <f t="shared" si="158"/>
        <v>#N/A</v>
      </c>
      <c r="AC1031" s="3" t="e">
        <f t="shared" si="159"/>
        <v>#N/A</v>
      </c>
      <c r="AD1031" s="62"/>
    </row>
    <row r="1032" spans="1:30" ht="24.95" customHeight="1" x14ac:dyDescent="0.2">
      <c r="A1032" s="55" t="str">
        <f t="shared" si="151"/>
        <v>||||||0</v>
      </c>
      <c r="B1032" s="55" t="str">
        <f t="shared" si="152"/>
        <v>||||0</v>
      </c>
      <c r="C1032" s="61" t="str">
        <f t="shared" si="153"/>
        <v>|0</v>
      </c>
      <c r="D1032" s="31"/>
      <c r="E1032" s="31"/>
      <c r="F1032" s="75" t="str">
        <f t="shared" si="154"/>
        <v>/</v>
      </c>
      <c r="G1032" s="31"/>
      <c r="H1032" s="31"/>
      <c r="I1032" s="75" t="str">
        <f t="shared" si="155"/>
        <v>.</v>
      </c>
      <c r="J1032" s="31"/>
      <c r="K1032" s="31"/>
      <c r="L1032" s="31"/>
      <c r="M1032" s="32"/>
      <c r="N1032" s="31"/>
      <c r="O1032" s="32"/>
      <c r="P1032" s="18"/>
      <c r="Q1032" s="31"/>
      <c r="R1032" s="33"/>
      <c r="S1032" s="33"/>
      <c r="T1032" s="33"/>
      <c r="U1032" s="72">
        <f t="shared" si="156"/>
        <v>0</v>
      </c>
      <c r="V1032" s="18" t="e">
        <f>IF(X1032&lt;&gt;"Liquidação Cancelada",VLOOKUP(B1032,'BASE DE DADOS OPS'!$B$4:$P$9650,10,FALSE),"Liquidação Cancelada")</f>
        <v>#N/A</v>
      </c>
      <c r="W1032" s="35" t="e">
        <f t="shared" si="157"/>
        <v>#N/A</v>
      </c>
      <c r="X1032" s="31">
        <f>VLOOKUP(A1032,'BASE DE DADOS OPS'!$A$4:$P$9650,12,FALSE)</f>
        <v>0</v>
      </c>
      <c r="Y1032" s="4" t="e">
        <f>IF(X1032&lt;&gt;"Liquidação Cancelada",VLOOKUP(B1032,'BASE DE DADOS OPS'!$B$5:$P$9635,12,FALSE),"Liquidação Cancelada")</f>
        <v>#N/A</v>
      </c>
      <c r="Z1032" s="4" t="e">
        <f>IF(X1032&lt;&gt;"Liquidação Cancelada",VLOOKUP(B1032,'BASE DE DADOS OPS'!$B$5:$P$9635,14,FALSE),"Liquidação Cancelada")</f>
        <v>#N/A</v>
      </c>
      <c r="AA1032" s="4" t="e">
        <f>IF(X1032&lt;&gt;"Liquidação Cancelada",VLOOKUP(B1032,'BASE DE DADOS OPS'!$B$5:$P$9635,13,FALSE),"Liquidação Cancelada")</f>
        <v>#N/A</v>
      </c>
      <c r="AB1032" s="4" t="e">
        <f t="shared" si="158"/>
        <v>#N/A</v>
      </c>
      <c r="AC1032" s="3" t="e">
        <f t="shared" si="159"/>
        <v>#N/A</v>
      </c>
      <c r="AD1032" s="62"/>
    </row>
    <row r="1033" spans="1:30" ht="24.95" customHeight="1" x14ac:dyDescent="0.2">
      <c r="A1033" s="55" t="str">
        <f t="shared" si="151"/>
        <v>||||||0</v>
      </c>
      <c r="B1033" s="55" t="str">
        <f t="shared" si="152"/>
        <v>||||0</v>
      </c>
      <c r="C1033" s="61" t="str">
        <f t="shared" si="153"/>
        <v>|0</v>
      </c>
      <c r="D1033" s="31"/>
      <c r="E1033" s="31"/>
      <c r="F1033" s="75" t="str">
        <f t="shared" si="154"/>
        <v>/</v>
      </c>
      <c r="G1033" s="31"/>
      <c r="H1033" s="31"/>
      <c r="I1033" s="75" t="str">
        <f t="shared" si="155"/>
        <v>.</v>
      </c>
      <c r="J1033" s="31"/>
      <c r="K1033" s="31"/>
      <c r="L1033" s="31"/>
      <c r="M1033" s="32"/>
      <c r="N1033" s="31"/>
      <c r="O1033" s="32"/>
      <c r="P1033" s="18"/>
      <c r="Q1033" s="31"/>
      <c r="R1033" s="33"/>
      <c r="S1033" s="33"/>
      <c r="T1033" s="33"/>
      <c r="U1033" s="72">
        <f t="shared" si="156"/>
        <v>0</v>
      </c>
      <c r="V1033" s="18" t="e">
        <f>IF(X1033&lt;&gt;"Liquidação Cancelada",VLOOKUP(B1033,'BASE DE DADOS OPS'!$B$4:$P$9650,10,FALSE),"Liquidação Cancelada")</f>
        <v>#N/A</v>
      </c>
      <c r="W1033" s="35" t="e">
        <f t="shared" si="157"/>
        <v>#N/A</v>
      </c>
      <c r="X1033" s="31">
        <f>VLOOKUP(A1033,'BASE DE DADOS OPS'!$A$4:$P$9650,12,FALSE)</f>
        <v>0</v>
      </c>
      <c r="Y1033" s="4" t="e">
        <f>IF(X1033&lt;&gt;"Liquidação Cancelada",VLOOKUP(B1033,'BASE DE DADOS OPS'!$B$5:$P$9635,12,FALSE),"Liquidação Cancelada")</f>
        <v>#N/A</v>
      </c>
      <c r="Z1033" s="4" t="e">
        <f>IF(X1033&lt;&gt;"Liquidação Cancelada",VLOOKUP(B1033,'BASE DE DADOS OPS'!$B$5:$P$9635,14,FALSE),"Liquidação Cancelada")</f>
        <v>#N/A</v>
      </c>
      <c r="AA1033" s="4" t="e">
        <f>IF(X1033&lt;&gt;"Liquidação Cancelada",VLOOKUP(B1033,'BASE DE DADOS OPS'!$B$5:$P$9635,13,FALSE),"Liquidação Cancelada")</f>
        <v>#N/A</v>
      </c>
      <c r="AB1033" s="4" t="e">
        <f t="shared" si="158"/>
        <v>#N/A</v>
      </c>
      <c r="AC1033" s="3" t="e">
        <f t="shared" si="159"/>
        <v>#N/A</v>
      </c>
      <c r="AD1033" s="62"/>
    </row>
    <row r="1034" spans="1:30" ht="24.95" customHeight="1" x14ac:dyDescent="0.2">
      <c r="A1034" s="55" t="str">
        <f t="shared" si="151"/>
        <v>||||||0</v>
      </c>
      <c r="B1034" s="55" t="str">
        <f t="shared" si="152"/>
        <v>||||0</v>
      </c>
      <c r="C1034" s="61" t="str">
        <f t="shared" si="153"/>
        <v>|0</v>
      </c>
      <c r="D1034" s="31"/>
      <c r="E1034" s="31"/>
      <c r="F1034" s="75" t="str">
        <f t="shared" si="154"/>
        <v>/</v>
      </c>
      <c r="G1034" s="31"/>
      <c r="H1034" s="31"/>
      <c r="I1034" s="75" t="str">
        <f t="shared" si="155"/>
        <v>.</v>
      </c>
      <c r="J1034" s="31"/>
      <c r="K1034" s="31"/>
      <c r="L1034" s="31"/>
      <c r="M1034" s="32"/>
      <c r="N1034" s="31"/>
      <c r="O1034" s="32"/>
      <c r="P1034" s="18"/>
      <c r="Q1034" s="31"/>
      <c r="R1034" s="33"/>
      <c r="S1034" s="33"/>
      <c r="T1034" s="33"/>
      <c r="U1034" s="72">
        <f t="shared" si="156"/>
        <v>0</v>
      </c>
      <c r="V1034" s="18" t="e">
        <f>IF(X1034&lt;&gt;"Liquidação Cancelada",VLOOKUP(B1034,'BASE DE DADOS OPS'!$B$4:$P$9650,10,FALSE),"Liquidação Cancelada")</f>
        <v>#N/A</v>
      </c>
      <c r="W1034" s="35" t="e">
        <f t="shared" si="157"/>
        <v>#N/A</v>
      </c>
      <c r="X1034" s="31">
        <f>VLOOKUP(A1034,'BASE DE DADOS OPS'!$A$4:$P$9650,12,FALSE)</f>
        <v>0</v>
      </c>
      <c r="Y1034" s="4" t="e">
        <f>IF(X1034&lt;&gt;"Liquidação Cancelada",VLOOKUP(B1034,'BASE DE DADOS OPS'!$B$5:$P$9635,12,FALSE),"Liquidação Cancelada")</f>
        <v>#N/A</v>
      </c>
      <c r="Z1034" s="4" t="e">
        <f>IF(X1034&lt;&gt;"Liquidação Cancelada",VLOOKUP(B1034,'BASE DE DADOS OPS'!$B$5:$P$9635,14,FALSE),"Liquidação Cancelada")</f>
        <v>#N/A</v>
      </c>
      <c r="AA1034" s="4" t="e">
        <f>IF(X1034&lt;&gt;"Liquidação Cancelada",VLOOKUP(B1034,'BASE DE DADOS OPS'!$B$5:$P$9635,13,FALSE),"Liquidação Cancelada")</f>
        <v>#N/A</v>
      </c>
      <c r="AB1034" s="4" t="e">
        <f t="shared" si="158"/>
        <v>#N/A</v>
      </c>
      <c r="AC1034" s="3" t="e">
        <f t="shared" si="159"/>
        <v>#N/A</v>
      </c>
      <c r="AD1034" s="62"/>
    </row>
    <row r="1035" spans="1:30" ht="24.95" customHeight="1" x14ac:dyDescent="0.2">
      <c r="A1035" s="55" t="str">
        <f t="shared" si="151"/>
        <v>||||||0</v>
      </c>
      <c r="B1035" s="55" t="str">
        <f t="shared" si="152"/>
        <v>||||0</v>
      </c>
      <c r="C1035" s="61" t="str">
        <f t="shared" si="153"/>
        <v>|0</v>
      </c>
      <c r="D1035" s="31"/>
      <c r="E1035" s="31"/>
      <c r="F1035" s="75" t="str">
        <f t="shared" si="154"/>
        <v>/</v>
      </c>
      <c r="G1035" s="31"/>
      <c r="H1035" s="31"/>
      <c r="I1035" s="75" t="str">
        <f t="shared" si="155"/>
        <v>.</v>
      </c>
      <c r="J1035" s="31"/>
      <c r="K1035" s="31"/>
      <c r="L1035" s="31"/>
      <c r="M1035" s="32"/>
      <c r="N1035" s="31"/>
      <c r="O1035" s="32"/>
      <c r="P1035" s="18"/>
      <c r="Q1035" s="31"/>
      <c r="R1035" s="33"/>
      <c r="S1035" s="33"/>
      <c r="T1035" s="33"/>
      <c r="U1035" s="72">
        <f t="shared" si="156"/>
        <v>0</v>
      </c>
      <c r="V1035" s="18" t="e">
        <f>IF(X1035&lt;&gt;"Liquidação Cancelada",VLOOKUP(B1035,'BASE DE DADOS OPS'!$B$4:$P$9650,10,FALSE),"Liquidação Cancelada")</f>
        <v>#N/A</v>
      </c>
      <c r="W1035" s="35" t="e">
        <f t="shared" si="157"/>
        <v>#N/A</v>
      </c>
      <c r="X1035" s="31">
        <f>VLOOKUP(A1035,'BASE DE DADOS OPS'!$A$4:$P$9650,12,FALSE)</f>
        <v>0</v>
      </c>
      <c r="Y1035" s="4" t="e">
        <f>IF(X1035&lt;&gt;"Liquidação Cancelada",VLOOKUP(B1035,'BASE DE DADOS OPS'!$B$5:$P$9635,12,FALSE),"Liquidação Cancelada")</f>
        <v>#N/A</v>
      </c>
      <c r="Z1035" s="4" t="e">
        <f>IF(X1035&lt;&gt;"Liquidação Cancelada",VLOOKUP(B1035,'BASE DE DADOS OPS'!$B$5:$P$9635,14,FALSE),"Liquidação Cancelada")</f>
        <v>#N/A</v>
      </c>
      <c r="AA1035" s="4" t="e">
        <f>IF(X1035&lt;&gt;"Liquidação Cancelada",VLOOKUP(B1035,'BASE DE DADOS OPS'!$B$5:$P$9635,13,FALSE),"Liquidação Cancelada")</f>
        <v>#N/A</v>
      </c>
      <c r="AB1035" s="4" t="e">
        <f t="shared" si="158"/>
        <v>#N/A</v>
      </c>
      <c r="AC1035" s="3" t="e">
        <f t="shared" si="159"/>
        <v>#N/A</v>
      </c>
      <c r="AD1035" s="62"/>
    </row>
    <row r="1036" spans="1:30" ht="24.95" customHeight="1" x14ac:dyDescent="0.2">
      <c r="A1036" s="55" t="str">
        <f t="shared" si="151"/>
        <v>||||||0</v>
      </c>
      <c r="B1036" s="55" t="str">
        <f t="shared" si="152"/>
        <v>||||0</v>
      </c>
      <c r="C1036" s="61" t="str">
        <f t="shared" si="153"/>
        <v>|0</v>
      </c>
      <c r="D1036" s="31"/>
      <c r="E1036" s="31"/>
      <c r="F1036" s="75" t="str">
        <f t="shared" si="154"/>
        <v>/</v>
      </c>
      <c r="G1036" s="31"/>
      <c r="H1036" s="31"/>
      <c r="I1036" s="75" t="str">
        <f t="shared" si="155"/>
        <v>.</v>
      </c>
      <c r="J1036" s="31"/>
      <c r="K1036" s="31"/>
      <c r="L1036" s="31"/>
      <c r="M1036" s="32"/>
      <c r="N1036" s="31"/>
      <c r="O1036" s="32"/>
      <c r="P1036" s="18"/>
      <c r="Q1036" s="31"/>
      <c r="R1036" s="33"/>
      <c r="S1036" s="33"/>
      <c r="T1036" s="33"/>
      <c r="U1036" s="72">
        <f t="shared" si="156"/>
        <v>0</v>
      </c>
      <c r="V1036" s="18" t="e">
        <f>IF(X1036&lt;&gt;"Liquidação Cancelada",VLOOKUP(B1036,'BASE DE DADOS OPS'!$B$4:$P$9650,10,FALSE),"Liquidação Cancelada")</f>
        <v>#N/A</v>
      </c>
      <c r="W1036" s="35" t="e">
        <f t="shared" si="157"/>
        <v>#N/A</v>
      </c>
      <c r="X1036" s="31">
        <f>VLOOKUP(A1036,'BASE DE DADOS OPS'!$A$4:$P$9650,12,FALSE)</f>
        <v>0</v>
      </c>
      <c r="Y1036" s="4" t="e">
        <f>IF(X1036&lt;&gt;"Liquidação Cancelada",VLOOKUP(B1036,'BASE DE DADOS OPS'!$B$5:$P$9635,12,FALSE),"Liquidação Cancelada")</f>
        <v>#N/A</v>
      </c>
      <c r="Z1036" s="4" t="e">
        <f>IF(X1036&lt;&gt;"Liquidação Cancelada",VLOOKUP(B1036,'BASE DE DADOS OPS'!$B$5:$P$9635,14,FALSE),"Liquidação Cancelada")</f>
        <v>#N/A</v>
      </c>
      <c r="AA1036" s="4" t="e">
        <f>IF(X1036&lt;&gt;"Liquidação Cancelada",VLOOKUP(B1036,'BASE DE DADOS OPS'!$B$5:$P$9635,13,FALSE),"Liquidação Cancelada")</f>
        <v>#N/A</v>
      </c>
      <c r="AB1036" s="4" t="e">
        <f t="shared" si="158"/>
        <v>#N/A</v>
      </c>
      <c r="AC1036" s="3" t="e">
        <f t="shared" si="159"/>
        <v>#N/A</v>
      </c>
      <c r="AD1036" s="62"/>
    </row>
    <row r="1037" spans="1:30" ht="24.95" customHeight="1" x14ac:dyDescent="0.2">
      <c r="A1037" s="55" t="str">
        <f t="shared" si="151"/>
        <v>||||||0</v>
      </c>
      <c r="B1037" s="55" t="str">
        <f t="shared" si="152"/>
        <v>||||0</v>
      </c>
      <c r="C1037" s="61" t="str">
        <f t="shared" si="153"/>
        <v>|0</v>
      </c>
      <c r="D1037" s="31"/>
      <c r="E1037" s="31"/>
      <c r="F1037" s="75" t="str">
        <f t="shared" si="154"/>
        <v>/</v>
      </c>
      <c r="G1037" s="31"/>
      <c r="H1037" s="31"/>
      <c r="I1037" s="75" t="str">
        <f t="shared" si="155"/>
        <v>.</v>
      </c>
      <c r="J1037" s="31"/>
      <c r="K1037" s="31"/>
      <c r="L1037" s="31"/>
      <c r="M1037" s="32"/>
      <c r="N1037" s="31"/>
      <c r="O1037" s="32"/>
      <c r="P1037" s="18"/>
      <c r="Q1037" s="31"/>
      <c r="R1037" s="33"/>
      <c r="S1037" s="33"/>
      <c r="T1037" s="33"/>
      <c r="U1037" s="72">
        <f t="shared" si="156"/>
        <v>0</v>
      </c>
      <c r="V1037" s="18" t="e">
        <f>IF(X1037&lt;&gt;"Liquidação Cancelada",VLOOKUP(B1037,'BASE DE DADOS OPS'!$B$4:$P$9650,10,FALSE),"Liquidação Cancelada")</f>
        <v>#N/A</v>
      </c>
      <c r="W1037" s="35" t="e">
        <f t="shared" si="157"/>
        <v>#N/A</v>
      </c>
      <c r="X1037" s="31">
        <f>VLOOKUP(A1037,'BASE DE DADOS OPS'!$A$4:$P$9650,12,FALSE)</f>
        <v>0</v>
      </c>
      <c r="Y1037" s="4" t="e">
        <f>IF(X1037&lt;&gt;"Liquidação Cancelada",VLOOKUP(B1037,'BASE DE DADOS OPS'!$B$5:$P$9635,12,FALSE),"Liquidação Cancelada")</f>
        <v>#N/A</v>
      </c>
      <c r="Z1037" s="4" t="e">
        <f>IF(X1037&lt;&gt;"Liquidação Cancelada",VLOOKUP(B1037,'BASE DE DADOS OPS'!$B$5:$P$9635,14,FALSE),"Liquidação Cancelada")</f>
        <v>#N/A</v>
      </c>
      <c r="AA1037" s="4" t="e">
        <f>IF(X1037&lt;&gt;"Liquidação Cancelada",VLOOKUP(B1037,'BASE DE DADOS OPS'!$B$5:$P$9635,13,FALSE),"Liquidação Cancelada")</f>
        <v>#N/A</v>
      </c>
      <c r="AB1037" s="4" t="e">
        <f t="shared" si="158"/>
        <v>#N/A</v>
      </c>
      <c r="AC1037" s="3" t="e">
        <f t="shared" si="159"/>
        <v>#N/A</v>
      </c>
      <c r="AD1037" s="62"/>
    </row>
    <row r="1038" spans="1:30" ht="24.95" customHeight="1" x14ac:dyDescent="0.2">
      <c r="A1038" s="55" t="str">
        <f t="shared" si="151"/>
        <v>||||||0</v>
      </c>
      <c r="B1038" s="55" t="str">
        <f t="shared" si="152"/>
        <v>||||0</v>
      </c>
      <c r="C1038" s="61" t="str">
        <f t="shared" si="153"/>
        <v>|0</v>
      </c>
      <c r="D1038" s="31"/>
      <c r="E1038" s="31"/>
      <c r="F1038" s="75" t="str">
        <f t="shared" si="154"/>
        <v>/</v>
      </c>
      <c r="G1038" s="31"/>
      <c r="H1038" s="31"/>
      <c r="I1038" s="75" t="str">
        <f t="shared" si="155"/>
        <v>.</v>
      </c>
      <c r="J1038" s="31"/>
      <c r="K1038" s="31"/>
      <c r="L1038" s="31"/>
      <c r="M1038" s="32"/>
      <c r="N1038" s="31"/>
      <c r="O1038" s="32"/>
      <c r="P1038" s="18"/>
      <c r="Q1038" s="31"/>
      <c r="R1038" s="33"/>
      <c r="S1038" s="33"/>
      <c r="T1038" s="33"/>
      <c r="U1038" s="72">
        <f t="shared" si="156"/>
        <v>0</v>
      </c>
      <c r="V1038" s="18" t="e">
        <f>IF(X1038&lt;&gt;"Liquidação Cancelada",VLOOKUP(B1038,'BASE DE DADOS OPS'!$B$4:$P$9650,10,FALSE),"Liquidação Cancelada")</f>
        <v>#N/A</v>
      </c>
      <c r="W1038" s="35" t="e">
        <f t="shared" si="157"/>
        <v>#N/A</v>
      </c>
      <c r="X1038" s="31">
        <f>VLOOKUP(A1038,'BASE DE DADOS OPS'!$A$4:$P$9650,12,FALSE)</f>
        <v>0</v>
      </c>
      <c r="Y1038" s="4" t="e">
        <f>IF(X1038&lt;&gt;"Liquidação Cancelada",VLOOKUP(B1038,'BASE DE DADOS OPS'!$B$5:$P$9635,12,FALSE),"Liquidação Cancelada")</f>
        <v>#N/A</v>
      </c>
      <c r="Z1038" s="4" t="e">
        <f>IF(X1038&lt;&gt;"Liquidação Cancelada",VLOOKUP(B1038,'BASE DE DADOS OPS'!$B$5:$P$9635,14,FALSE),"Liquidação Cancelada")</f>
        <v>#N/A</v>
      </c>
      <c r="AA1038" s="4" t="e">
        <f>IF(X1038&lt;&gt;"Liquidação Cancelada",VLOOKUP(B1038,'BASE DE DADOS OPS'!$B$5:$P$9635,13,FALSE),"Liquidação Cancelada")</f>
        <v>#N/A</v>
      </c>
      <c r="AB1038" s="4" t="e">
        <f t="shared" si="158"/>
        <v>#N/A</v>
      </c>
      <c r="AC1038" s="3" t="e">
        <f t="shared" si="159"/>
        <v>#N/A</v>
      </c>
      <c r="AD1038" s="62"/>
    </row>
    <row r="1039" spans="1:30" ht="24.95" customHeight="1" x14ac:dyDescent="0.2">
      <c r="A1039" s="55" t="str">
        <f t="shared" si="151"/>
        <v>||||||0</v>
      </c>
      <c r="B1039" s="55" t="str">
        <f t="shared" si="152"/>
        <v>||||0</v>
      </c>
      <c r="C1039" s="61" t="str">
        <f t="shared" si="153"/>
        <v>|0</v>
      </c>
      <c r="D1039" s="31"/>
      <c r="E1039" s="31"/>
      <c r="F1039" s="75" t="str">
        <f t="shared" si="154"/>
        <v>/</v>
      </c>
      <c r="G1039" s="31"/>
      <c r="H1039" s="31"/>
      <c r="I1039" s="75" t="str">
        <f t="shared" si="155"/>
        <v>.</v>
      </c>
      <c r="J1039" s="31"/>
      <c r="K1039" s="31"/>
      <c r="L1039" s="31"/>
      <c r="M1039" s="32"/>
      <c r="N1039" s="31"/>
      <c r="O1039" s="32"/>
      <c r="P1039" s="18"/>
      <c r="Q1039" s="31"/>
      <c r="R1039" s="33"/>
      <c r="S1039" s="33"/>
      <c r="T1039" s="33"/>
      <c r="U1039" s="72">
        <f t="shared" si="156"/>
        <v>0</v>
      </c>
      <c r="V1039" s="18" t="e">
        <f>IF(X1039&lt;&gt;"Liquidação Cancelada",VLOOKUP(B1039,'BASE DE DADOS OPS'!$B$4:$P$9650,10,FALSE),"Liquidação Cancelada")</f>
        <v>#N/A</v>
      </c>
      <c r="W1039" s="35" t="e">
        <f t="shared" si="157"/>
        <v>#N/A</v>
      </c>
      <c r="X1039" s="31">
        <f>VLOOKUP(A1039,'BASE DE DADOS OPS'!$A$4:$P$9650,12,FALSE)</f>
        <v>0</v>
      </c>
      <c r="Y1039" s="4" t="e">
        <f>IF(X1039&lt;&gt;"Liquidação Cancelada",VLOOKUP(B1039,'BASE DE DADOS OPS'!$B$5:$P$9635,12,FALSE),"Liquidação Cancelada")</f>
        <v>#N/A</v>
      </c>
      <c r="Z1039" s="4" t="e">
        <f>IF(X1039&lt;&gt;"Liquidação Cancelada",VLOOKUP(B1039,'BASE DE DADOS OPS'!$B$5:$P$9635,14,FALSE),"Liquidação Cancelada")</f>
        <v>#N/A</v>
      </c>
      <c r="AA1039" s="4" t="e">
        <f>IF(X1039&lt;&gt;"Liquidação Cancelada",VLOOKUP(B1039,'BASE DE DADOS OPS'!$B$5:$P$9635,13,FALSE),"Liquidação Cancelada")</f>
        <v>#N/A</v>
      </c>
      <c r="AB1039" s="4" t="e">
        <f t="shared" si="158"/>
        <v>#N/A</v>
      </c>
      <c r="AC1039" s="3" t="e">
        <f t="shared" si="159"/>
        <v>#N/A</v>
      </c>
      <c r="AD1039" s="62"/>
    </row>
    <row r="1040" spans="1:30" ht="24.95" customHeight="1" x14ac:dyDescent="0.2">
      <c r="A1040" s="55" t="str">
        <f t="shared" si="151"/>
        <v>||||||0</v>
      </c>
      <c r="B1040" s="55" t="str">
        <f t="shared" si="152"/>
        <v>||||0</v>
      </c>
      <c r="C1040" s="61" t="str">
        <f t="shared" si="153"/>
        <v>|0</v>
      </c>
      <c r="D1040" s="31"/>
      <c r="E1040" s="31"/>
      <c r="F1040" s="75" t="str">
        <f t="shared" si="154"/>
        <v>/</v>
      </c>
      <c r="G1040" s="31"/>
      <c r="H1040" s="31"/>
      <c r="I1040" s="75" t="str">
        <f t="shared" si="155"/>
        <v>.</v>
      </c>
      <c r="J1040" s="31"/>
      <c r="K1040" s="31"/>
      <c r="L1040" s="31"/>
      <c r="M1040" s="32"/>
      <c r="N1040" s="31"/>
      <c r="O1040" s="32"/>
      <c r="P1040" s="18"/>
      <c r="Q1040" s="31"/>
      <c r="R1040" s="33"/>
      <c r="S1040" s="33"/>
      <c r="T1040" s="33"/>
      <c r="U1040" s="72">
        <f t="shared" si="156"/>
        <v>0</v>
      </c>
      <c r="V1040" s="18" t="e">
        <f>IF(X1040&lt;&gt;"Liquidação Cancelada",VLOOKUP(B1040,'BASE DE DADOS OPS'!$B$4:$P$9650,10,FALSE),"Liquidação Cancelada")</f>
        <v>#N/A</v>
      </c>
      <c r="W1040" s="35" t="e">
        <f t="shared" si="157"/>
        <v>#N/A</v>
      </c>
      <c r="X1040" s="31">
        <f>VLOOKUP(A1040,'BASE DE DADOS OPS'!$A$4:$P$9650,12,FALSE)</f>
        <v>0</v>
      </c>
      <c r="Y1040" s="4" t="e">
        <f>IF(X1040&lt;&gt;"Liquidação Cancelada",VLOOKUP(B1040,'BASE DE DADOS OPS'!$B$5:$P$9635,12,FALSE),"Liquidação Cancelada")</f>
        <v>#N/A</v>
      </c>
      <c r="Z1040" s="4" t="e">
        <f>IF(X1040&lt;&gt;"Liquidação Cancelada",VLOOKUP(B1040,'BASE DE DADOS OPS'!$B$5:$P$9635,14,FALSE),"Liquidação Cancelada")</f>
        <v>#N/A</v>
      </c>
      <c r="AA1040" s="4" t="e">
        <f>IF(X1040&lt;&gt;"Liquidação Cancelada",VLOOKUP(B1040,'BASE DE DADOS OPS'!$B$5:$P$9635,13,FALSE),"Liquidação Cancelada")</f>
        <v>#N/A</v>
      </c>
      <c r="AB1040" s="4" t="e">
        <f t="shared" si="158"/>
        <v>#N/A</v>
      </c>
      <c r="AC1040" s="3" t="e">
        <f t="shared" si="159"/>
        <v>#N/A</v>
      </c>
      <c r="AD1040" s="62"/>
    </row>
    <row r="1041" spans="1:30" ht="24.95" customHeight="1" x14ac:dyDescent="0.2">
      <c r="A1041" s="55" t="str">
        <f t="shared" si="151"/>
        <v>||||||0</v>
      </c>
      <c r="B1041" s="55" t="str">
        <f t="shared" si="152"/>
        <v>||||0</v>
      </c>
      <c r="C1041" s="61" t="str">
        <f t="shared" si="153"/>
        <v>|0</v>
      </c>
      <c r="D1041" s="31"/>
      <c r="E1041" s="31"/>
      <c r="F1041" s="75" t="str">
        <f t="shared" si="154"/>
        <v>/</v>
      </c>
      <c r="G1041" s="31"/>
      <c r="H1041" s="31"/>
      <c r="I1041" s="75" t="str">
        <f t="shared" si="155"/>
        <v>.</v>
      </c>
      <c r="J1041" s="31"/>
      <c r="K1041" s="31"/>
      <c r="L1041" s="31"/>
      <c r="M1041" s="32"/>
      <c r="N1041" s="31"/>
      <c r="O1041" s="32"/>
      <c r="P1041" s="18"/>
      <c r="Q1041" s="31"/>
      <c r="R1041" s="33"/>
      <c r="S1041" s="33"/>
      <c r="T1041" s="33"/>
      <c r="U1041" s="72">
        <f t="shared" si="156"/>
        <v>0</v>
      </c>
      <c r="V1041" s="18" t="e">
        <f>IF(X1041&lt;&gt;"Liquidação Cancelada",VLOOKUP(B1041,'BASE DE DADOS OPS'!$B$4:$P$9650,10,FALSE),"Liquidação Cancelada")</f>
        <v>#N/A</v>
      </c>
      <c r="W1041" s="35" t="e">
        <f t="shared" si="157"/>
        <v>#N/A</v>
      </c>
      <c r="X1041" s="31">
        <f>VLOOKUP(A1041,'BASE DE DADOS OPS'!$A$4:$P$9650,12,FALSE)</f>
        <v>0</v>
      </c>
      <c r="Y1041" s="4" t="e">
        <f>IF(X1041&lt;&gt;"Liquidação Cancelada",VLOOKUP(B1041,'BASE DE DADOS OPS'!$B$5:$P$9635,12,FALSE),"Liquidação Cancelada")</f>
        <v>#N/A</v>
      </c>
      <c r="Z1041" s="4" t="e">
        <f>IF(X1041&lt;&gt;"Liquidação Cancelada",VLOOKUP(B1041,'BASE DE DADOS OPS'!$B$5:$P$9635,14,FALSE),"Liquidação Cancelada")</f>
        <v>#N/A</v>
      </c>
      <c r="AA1041" s="4" t="e">
        <f>IF(X1041&lt;&gt;"Liquidação Cancelada",VLOOKUP(B1041,'BASE DE DADOS OPS'!$B$5:$P$9635,13,FALSE),"Liquidação Cancelada")</f>
        <v>#N/A</v>
      </c>
      <c r="AB1041" s="4" t="e">
        <f t="shared" si="158"/>
        <v>#N/A</v>
      </c>
      <c r="AC1041" s="3" t="e">
        <f t="shared" si="159"/>
        <v>#N/A</v>
      </c>
      <c r="AD1041" s="62"/>
    </row>
    <row r="1042" spans="1:30" ht="24.95" customHeight="1" x14ac:dyDescent="0.2">
      <c r="A1042" s="55" t="str">
        <f t="shared" si="151"/>
        <v>||||||0</v>
      </c>
      <c r="B1042" s="55" t="str">
        <f t="shared" si="152"/>
        <v>||||0</v>
      </c>
      <c r="C1042" s="61" t="str">
        <f t="shared" si="153"/>
        <v>|0</v>
      </c>
      <c r="D1042" s="31"/>
      <c r="E1042" s="31"/>
      <c r="F1042" s="75" t="str">
        <f t="shared" si="154"/>
        <v>/</v>
      </c>
      <c r="G1042" s="31"/>
      <c r="H1042" s="31"/>
      <c r="I1042" s="75" t="str">
        <f t="shared" si="155"/>
        <v>.</v>
      </c>
      <c r="J1042" s="31"/>
      <c r="K1042" s="31"/>
      <c r="L1042" s="31"/>
      <c r="M1042" s="32"/>
      <c r="N1042" s="31"/>
      <c r="O1042" s="32"/>
      <c r="P1042" s="18"/>
      <c r="Q1042" s="31"/>
      <c r="R1042" s="33"/>
      <c r="S1042" s="33"/>
      <c r="T1042" s="33"/>
      <c r="U1042" s="72">
        <f t="shared" si="156"/>
        <v>0</v>
      </c>
      <c r="V1042" s="18" t="e">
        <f>IF(X1042&lt;&gt;"Liquidação Cancelada",VLOOKUP(B1042,'BASE DE DADOS OPS'!$B$4:$P$9650,10,FALSE),"Liquidação Cancelada")</f>
        <v>#N/A</v>
      </c>
      <c r="W1042" s="35" t="e">
        <f t="shared" si="157"/>
        <v>#N/A</v>
      </c>
      <c r="X1042" s="31">
        <f>VLOOKUP(A1042,'BASE DE DADOS OPS'!$A$4:$P$9650,12,FALSE)</f>
        <v>0</v>
      </c>
      <c r="Y1042" s="4" t="e">
        <f>IF(X1042&lt;&gt;"Liquidação Cancelada",VLOOKUP(B1042,'BASE DE DADOS OPS'!$B$5:$P$9635,12,FALSE),"Liquidação Cancelada")</f>
        <v>#N/A</v>
      </c>
      <c r="Z1042" s="4" t="e">
        <f>IF(X1042&lt;&gt;"Liquidação Cancelada",VLOOKUP(B1042,'BASE DE DADOS OPS'!$B$5:$P$9635,14,FALSE),"Liquidação Cancelada")</f>
        <v>#N/A</v>
      </c>
      <c r="AA1042" s="4" t="e">
        <f>IF(X1042&lt;&gt;"Liquidação Cancelada",VLOOKUP(B1042,'BASE DE DADOS OPS'!$B$5:$P$9635,13,FALSE),"Liquidação Cancelada")</f>
        <v>#N/A</v>
      </c>
      <c r="AB1042" s="4" t="e">
        <f t="shared" si="158"/>
        <v>#N/A</v>
      </c>
      <c r="AC1042" s="3" t="e">
        <f t="shared" si="159"/>
        <v>#N/A</v>
      </c>
      <c r="AD1042" s="62"/>
    </row>
    <row r="1043" spans="1:30" ht="24.95" customHeight="1" x14ac:dyDescent="0.2">
      <c r="A1043" s="55" t="str">
        <f t="shared" si="151"/>
        <v>||||||0</v>
      </c>
      <c r="B1043" s="55" t="str">
        <f t="shared" si="152"/>
        <v>||||0</v>
      </c>
      <c r="C1043" s="61" t="str">
        <f t="shared" si="153"/>
        <v>|0</v>
      </c>
      <c r="D1043" s="31"/>
      <c r="E1043" s="31"/>
      <c r="F1043" s="75" t="str">
        <f t="shared" si="154"/>
        <v>/</v>
      </c>
      <c r="G1043" s="31"/>
      <c r="H1043" s="31"/>
      <c r="I1043" s="75" t="str">
        <f t="shared" si="155"/>
        <v>.</v>
      </c>
      <c r="J1043" s="31"/>
      <c r="K1043" s="31"/>
      <c r="L1043" s="31"/>
      <c r="M1043" s="32"/>
      <c r="N1043" s="31"/>
      <c r="O1043" s="32"/>
      <c r="P1043" s="18"/>
      <c r="Q1043" s="31"/>
      <c r="R1043" s="33"/>
      <c r="S1043" s="33"/>
      <c r="T1043" s="33"/>
      <c r="U1043" s="72">
        <f t="shared" si="156"/>
        <v>0</v>
      </c>
      <c r="V1043" s="18" t="e">
        <f>IF(X1043&lt;&gt;"Liquidação Cancelada",VLOOKUP(B1043,'BASE DE DADOS OPS'!$B$4:$P$9650,10,FALSE),"Liquidação Cancelada")</f>
        <v>#N/A</v>
      </c>
      <c r="W1043" s="35" t="e">
        <f t="shared" si="157"/>
        <v>#N/A</v>
      </c>
      <c r="X1043" s="31">
        <f>VLOOKUP(A1043,'BASE DE DADOS OPS'!$A$4:$P$9650,12,FALSE)</f>
        <v>0</v>
      </c>
      <c r="Y1043" s="4" t="e">
        <f>IF(X1043&lt;&gt;"Liquidação Cancelada",VLOOKUP(B1043,'BASE DE DADOS OPS'!$B$5:$P$9635,12,FALSE),"Liquidação Cancelada")</f>
        <v>#N/A</v>
      </c>
      <c r="Z1043" s="4" t="e">
        <f>IF(X1043&lt;&gt;"Liquidação Cancelada",VLOOKUP(B1043,'BASE DE DADOS OPS'!$B$5:$P$9635,14,FALSE),"Liquidação Cancelada")</f>
        <v>#N/A</v>
      </c>
      <c r="AA1043" s="4" t="e">
        <f>IF(X1043&lt;&gt;"Liquidação Cancelada",VLOOKUP(B1043,'BASE DE DADOS OPS'!$B$5:$P$9635,13,FALSE),"Liquidação Cancelada")</f>
        <v>#N/A</v>
      </c>
      <c r="AB1043" s="4" t="e">
        <f t="shared" si="158"/>
        <v>#N/A</v>
      </c>
      <c r="AC1043" s="3" t="e">
        <f t="shared" si="159"/>
        <v>#N/A</v>
      </c>
      <c r="AD1043" s="62"/>
    </row>
    <row r="1044" spans="1:30" ht="24.95" customHeight="1" x14ac:dyDescent="0.2">
      <c r="A1044" s="55" t="str">
        <f t="shared" si="151"/>
        <v>||||||0</v>
      </c>
      <c r="B1044" s="55" t="str">
        <f t="shared" si="152"/>
        <v>||||0</v>
      </c>
      <c r="C1044" s="61" t="str">
        <f t="shared" si="153"/>
        <v>|0</v>
      </c>
      <c r="D1044" s="31"/>
      <c r="E1044" s="31"/>
      <c r="F1044" s="75" t="str">
        <f t="shared" si="154"/>
        <v>/</v>
      </c>
      <c r="G1044" s="31"/>
      <c r="H1044" s="31"/>
      <c r="I1044" s="75" t="str">
        <f t="shared" si="155"/>
        <v>.</v>
      </c>
      <c r="J1044" s="31"/>
      <c r="K1044" s="31"/>
      <c r="L1044" s="31"/>
      <c r="M1044" s="32"/>
      <c r="N1044" s="31"/>
      <c r="O1044" s="32"/>
      <c r="P1044" s="18"/>
      <c r="Q1044" s="31"/>
      <c r="R1044" s="33"/>
      <c r="S1044" s="33"/>
      <c r="T1044" s="33"/>
      <c r="U1044" s="72">
        <f t="shared" si="156"/>
        <v>0</v>
      </c>
      <c r="V1044" s="18" t="e">
        <f>IF(X1044&lt;&gt;"Liquidação Cancelada",VLOOKUP(B1044,'BASE DE DADOS OPS'!$B$4:$P$9650,10,FALSE),"Liquidação Cancelada")</f>
        <v>#N/A</v>
      </c>
      <c r="W1044" s="35" t="e">
        <f t="shared" si="157"/>
        <v>#N/A</v>
      </c>
      <c r="X1044" s="31">
        <f>VLOOKUP(A1044,'BASE DE DADOS OPS'!$A$4:$P$9650,12,FALSE)</f>
        <v>0</v>
      </c>
      <c r="Y1044" s="4" t="e">
        <f>IF(X1044&lt;&gt;"Liquidação Cancelada",VLOOKUP(B1044,'BASE DE DADOS OPS'!$B$5:$P$9635,12,FALSE),"Liquidação Cancelada")</f>
        <v>#N/A</v>
      </c>
      <c r="Z1044" s="4" t="e">
        <f>IF(X1044&lt;&gt;"Liquidação Cancelada",VLOOKUP(B1044,'BASE DE DADOS OPS'!$B$5:$P$9635,14,FALSE),"Liquidação Cancelada")</f>
        <v>#N/A</v>
      </c>
      <c r="AA1044" s="4" t="e">
        <f>IF(X1044&lt;&gt;"Liquidação Cancelada",VLOOKUP(B1044,'BASE DE DADOS OPS'!$B$5:$P$9635,13,FALSE),"Liquidação Cancelada")</f>
        <v>#N/A</v>
      </c>
      <c r="AB1044" s="4" t="e">
        <f t="shared" si="158"/>
        <v>#N/A</v>
      </c>
      <c r="AC1044" s="3" t="e">
        <f t="shared" si="159"/>
        <v>#N/A</v>
      </c>
      <c r="AD1044" s="62"/>
    </row>
    <row r="1045" spans="1:30" ht="24.95" customHeight="1" x14ac:dyDescent="0.2">
      <c r="A1045" s="55" t="str">
        <f t="shared" si="151"/>
        <v>||||||0</v>
      </c>
      <c r="B1045" s="55" t="str">
        <f t="shared" si="152"/>
        <v>||||0</v>
      </c>
      <c r="C1045" s="61" t="str">
        <f t="shared" si="153"/>
        <v>|0</v>
      </c>
      <c r="D1045" s="31"/>
      <c r="E1045" s="31"/>
      <c r="F1045" s="75" t="str">
        <f t="shared" si="154"/>
        <v>/</v>
      </c>
      <c r="G1045" s="31"/>
      <c r="H1045" s="31"/>
      <c r="I1045" s="75" t="str">
        <f t="shared" si="155"/>
        <v>.</v>
      </c>
      <c r="J1045" s="31"/>
      <c r="K1045" s="31"/>
      <c r="L1045" s="31"/>
      <c r="M1045" s="32"/>
      <c r="N1045" s="31"/>
      <c r="O1045" s="32"/>
      <c r="P1045" s="18"/>
      <c r="Q1045" s="31"/>
      <c r="R1045" s="33"/>
      <c r="S1045" s="33"/>
      <c r="T1045" s="33"/>
      <c r="U1045" s="72">
        <f t="shared" si="156"/>
        <v>0</v>
      </c>
      <c r="V1045" s="18" t="e">
        <f>IF(X1045&lt;&gt;"Liquidação Cancelada",VLOOKUP(B1045,'BASE DE DADOS OPS'!$B$4:$P$9650,10,FALSE),"Liquidação Cancelada")</f>
        <v>#N/A</v>
      </c>
      <c r="W1045" s="35" t="e">
        <f t="shared" si="157"/>
        <v>#N/A</v>
      </c>
      <c r="X1045" s="31">
        <f>VLOOKUP(A1045,'BASE DE DADOS OPS'!$A$4:$P$9650,12,FALSE)</f>
        <v>0</v>
      </c>
      <c r="Y1045" s="4" t="e">
        <f>IF(X1045&lt;&gt;"Liquidação Cancelada",VLOOKUP(B1045,'BASE DE DADOS OPS'!$B$5:$P$9635,12,FALSE),"Liquidação Cancelada")</f>
        <v>#N/A</v>
      </c>
      <c r="Z1045" s="4" t="e">
        <f>IF(X1045&lt;&gt;"Liquidação Cancelada",VLOOKUP(B1045,'BASE DE DADOS OPS'!$B$5:$P$9635,14,FALSE),"Liquidação Cancelada")</f>
        <v>#N/A</v>
      </c>
      <c r="AA1045" s="4" t="e">
        <f>IF(X1045&lt;&gt;"Liquidação Cancelada",VLOOKUP(B1045,'BASE DE DADOS OPS'!$B$5:$P$9635,13,FALSE),"Liquidação Cancelada")</f>
        <v>#N/A</v>
      </c>
      <c r="AB1045" s="4" t="e">
        <f t="shared" si="158"/>
        <v>#N/A</v>
      </c>
      <c r="AC1045" s="3" t="e">
        <f t="shared" si="159"/>
        <v>#N/A</v>
      </c>
      <c r="AD1045" s="62"/>
    </row>
    <row r="1046" spans="1:30" ht="24.95" customHeight="1" x14ac:dyDescent="0.2">
      <c r="A1046" s="55" t="str">
        <f t="shared" si="151"/>
        <v>||||||0</v>
      </c>
      <c r="B1046" s="55" t="str">
        <f t="shared" si="152"/>
        <v>||||0</v>
      </c>
      <c r="C1046" s="61" t="str">
        <f t="shared" si="153"/>
        <v>|0</v>
      </c>
      <c r="D1046" s="31"/>
      <c r="E1046" s="31"/>
      <c r="F1046" s="75" t="str">
        <f t="shared" si="154"/>
        <v>/</v>
      </c>
      <c r="G1046" s="31"/>
      <c r="H1046" s="31"/>
      <c r="I1046" s="75" t="str">
        <f t="shared" si="155"/>
        <v>.</v>
      </c>
      <c r="J1046" s="31"/>
      <c r="K1046" s="31"/>
      <c r="L1046" s="31"/>
      <c r="M1046" s="32"/>
      <c r="N1046" s="31"/>
      <c r="O1046" s="32"/>
      <c r="P1046" s="18"/>
      <c r="Q1046" s="31"/>
      <c r="R1046" s="33"/>
      <c r="S1046" s="33"/>
      <c r="T1046" s="33"/>
      <c r="U1046" s="72">
        <f t="shared" si="156"/>
        <v>0</v>
      </c>
      <c r="V1046" s="18" t="e">
        <f>IF(X1046&lt;&gt;"Liquidação Cancelada",VLOOKUP(B1046,'BASE DE DADOS OPS'!$B$4:$P$9650,10,FALSE),"Liquidação Cancelada")</f>
        <v>#N/A</v>
      </c>
      <c r="W1046" s="35" t="e">
        <f t="shared" si="157"/>
        <v>#N/A</v>
      </c>
      <c r="X1046" s="31">
        <f>VLOOKUP(A1046,'BASE DE DADOS OPS'!$A$4:$P$9650,12,FALSE)</f>
        <v>0</v>
      </c>
      <c r="Y1046" s="4" t="e">
        <f>IF(X1046&lt;&gt;"Liquidação Cancelada",VLOOKUP(B1046,'BASE DE DADOS OPS'!$B$5:$P$9635,12,FALSE),"Liquidação Cancelada")</f>
        <v>#N/A</v>
      </c>
      <c r="Z1046" s="4" t="e">
        <f>IF(X1046&lt;&gt;"Liquidação Cancelada",VLOOKUP(B1046,'BASE DE DADOS OPS'!$B$5:$P$9635,14,FALSE),"Liquidação Cancelada")</f>
        <v>#N/A</v>
      </c>
      <c r="AA1046" s="4" t="e">
        <f>IF(X1046&lt;&gt;"Liquidação Cancelada",VLOOKUP(B1046,'BASE DE DADOS OPS'!$B$5:$P$9635,13,FALSE),"Liquidação Cancelada")</f>
        <v>#N/A</v>
      </c>
      <c r="AB1046" s="4" t="e">
        <f t="shared" si="158"/>
        <v>#N/A</v>
      </c>
      <c r="AC1046" s="3" t="e">
        <f t="shared" si="159"/>
        <v>#N/A</v>
      </c>
      <c r="AD1046" s="62"/>
    </row>
    <row r="1047" spans="1:30" ht="24.95" customHeight="1" x14ac:dyDescent="0.2">
      <c r="A1047" s="55" t="str">
        <f t="shared" si="151"/>
        <v>||||||0</v>
      </c>
      <c r="B1047" s="55" t="str">
        <f t="shared" si="152"/>
        <v>||||0</v>
      </c>
      <c r="C1047" s="61" t="str">
        <f t="shared" si="153"/>
        <v>|0</v>
      </c>
      <c r="D1047" s="31"/>
      <c r="E1047" s="31"/>
      <c r="F1047" s="75" t="str">
        <f t="shared" si="154"/>
        <v>/</v>
      </c>
      <c r="G1047" s="31"/>
      <c r="H1047" s="31"/>
      <c r="I1047" s="75" t="str">
        <f t="shared" si="155"/>
        <v>.</v>
      </c>
      <c r="J1047" s="31"/>
      <c r="K1047" s="31"/>
      <c r="L1047" s="31"/>
      <c r="M1047" s="32"/>
      <c r="N1047" s="31"/>
      <c r="O1047" s="32"/>
      <c r="P1047" s="18"/>
      <c r="Q1047" s="31"/>
      <c r="R1047" s="33"/>
      <c r="S1047" s="33"/>
      <c r="T1047" s="33"/>
      <c r="U1047" s="72">
        <f t="shared" si="156"/>
        <v>0</v>
      </c>
      <c r="V1047" s="18" t="e">
        <f>IF(X1047&lt;&gt;"Liquidação Cancelada",VLOOKUP(B1047,'BASE DE DADOS OPS'!$B$4:$P$9650,10,FALSE),"Liquidação Cancelada")</f>
        <v>#N/A</v>
      </c>
      <c r="W1047" s="35" t="e">
        <f t="shared" si="157"/>
        <v>#N/A</v>
      </c>
      <c r="X1047" s="31">
        <f>VLOOKUP(A1047,'BASE DE DADOS OPS'!$A$4:$P$9650,12,FALSE)</f>
        <v>0</v>
      </c>
      <c r="Y1047" s="4" t="e">
        <f>IF(X1047&lt;&gt;"Liquidação Cancelada",VLOOKUP(B1047,'BASE DE DADOS OPS'!$B$5:$P$9635,12,FALSE),"Liquidação Cancelada")</f>
        <v>#N/A</v>
      </c>
      <c r="Z1047" s="4" t="e">
        <f>IF(X1047&lt;&gt;"Liquidação Cancelada",VLOOKUP(B1047,'BASE DE DADOS OPS'!$B$5:$P$9635,14,FALSE),"Liquidação Cancelada")</f>
        <v>#N/A</v>
      </c>
      <c r="AA1047" s="4" t="e">
        <f>IF(X1047&lt;&gt;"Liquidação Cancelada",VLOOKUP(B1047,'BASE DE DADOS OPS'!$B$5:$P$9635,13,FALSE),"Liquidação Cancelada")</f>
        <v>#N/A</v>
      </c>
      <c r="AB1047" s="4" t="e">
        <f t="shared" si="158"/>
        <v>#N/A</v>
      </c>
      <c r="AC1047" s="3" t="e">
        <f t="shared" si="159"/>
        <v>#N/A</v>
      </c>
      <c r="AD1047" s="62"/>
    </row>
    <row r="1048" spans="1:30" ht="24.95" customHeight="1" x14ac:dyDescent="0.2">
      <c r="A1048" s="55" t="str">
        <f t="shared" si="151"/>
        <v>||||||0</v>
      </c>
      <c r="B1048" s="55" t="str">
        <f t="shared" si="152"/>
        <v>||||0</v>
      </c>
      <c r="C1048" s="61" t="str">
        <f t="shared" si="153"/>
        <v>|0</v>
      </c>
      <c r="D1048" s="31"/>
      <c r="E1048" s="31"/>
      <c r="F1048" s="75" t="str">
        <f t="shared" si="154"/>
        <v>/</v>
      </c>
      <c r="G1048" s="31"/>
      <c r="H1048" s="31"/>
      <c r="I1048" s="75" t="str">
        <f t="shared" si="155"/>
        <v>.</v>
      </c>
      <c r="J1048" s="31"/>
      <c r="K1048" s="31"/>
      <c r="L1048" s="31"/>
      <c r="M1048" s="32"/>
      <c r="N1048" s="31"/>
      <c r="O1048" s="32"/>
      <c r="P1048" s="18"/>
      <c r="Q1048" s="31"/>
      <c r="R1048" s="33"/>
      <c r="S1048" s="33"/>
      <c r="T1048" s="33"/>
      <c r="U1048" s="72">
        <f t="shared" si="156"/>
        <v>0</v>
      </c>
      <c r="V1048" s="18" t="e">
        <f>IF(X1048&lt;&gt;"Liquidação Cancelada",VLOOKUP(B1048,'BASE DE DADOS OPS'!$B$4:$P$9650,10,FALSE),"Liquidação Cancelada")</f>
        <v>#N/A</v>
      </c>
      <c r="W1048" s="35" t="e">
        <f t="shared" si="157"/>
        <v>#N/A</v>
      </c>
      <c r="X1048" s="31">
        <f>VLOOKUP(A1048,'BASE DE DADOS OPS'!$A$4:$P$9650,12,FALSE)</f>
        <v>0</v>
      </c>
      <c r="Y1048" s="4" t="e">
        <f>IF(X1048&lt;&gt;"Liquidação Cancelada",VLOOKUP(B1048,'BASE DE DADOS OPS'!$B$5:$P$9635,12,FALSE),"Liquidação Cancelada")</f>
        <v>#N/A</v>
      </c>
      <c r="Z1048" s="4" t="e">
        <f>IF(X1048&lt;&gt;"Liquidação Cancelada",VLOOKUP(B1048,'BASE DE DADOS OPS'!$B$5:$P$9635,14,FALSE),"Liquidação Cancelada")</f>
        <v>#N/A</v>
      </c>
      <c r="AA1048" s="4" t="e">
        <f>IF(X1048&lt;&gt;"Liquidação Cancelada",VLOOKUP(B1048,'BASE DE DADOS OPS'!$B$5:$P$9635,13,FALSE),"Liquidação Cancelada")</f>
        <v>#N/A</v>
      </c>
      <c r="AB1048" s="4" t="e">
        <f t="shared" si="158"/>
        <v>#N/A</v>
      </c>
      <c r="AC1048" s="3" t="e">
        <f t="shared" si="159"/>
        <v>#N/A</v>
      </c>
      <c r="AD1048" s="62"/>
    </row>
    <row r="1049" spans="1:30" ht="24.95" customHeight="1" x14ac:dyDescent="0.2">
      <c r="A1049" s="55" t="str">
        <f t="shared" si="151"/>
        <v>||||||0</v>
      </c>
      <c r="B1049" s="55" t="str">
        <f t="shared" si="152"/>
        <v>||||0</v>
      </c>
      <c r="C1049" s="61" t="str">
        <f t="shared" si="153"/>
        <v>|0</v>
      </c>
      <c r="D1049" s="31"/>
      <c r="E1049" s="31"/>
      <c r="F1049" s="75" t="str">
        <f t="shared" si="154"/>
        <v>/</v>
      </c>
      <c r="G1049" s="31"/>
      <c r="H1049" s="31"/>
      <c r="I1049" s="75" t="str">
        <f t="shared" si="155"/>
        <v>.</v>
      </c>
      <c r="J1049" s="31"/>
      <c r="K1049" s="31"/>
      <c r="L1049" s="31"/>
      <c r="M1049" s="32"/>
      <c r="N1049" s="31"/>
      <c r="O1049" s="32"/>
      <c r="P1049" s="18"/>
      <c r="Q1049" s="31"/>
      <c r="R1049" s="33"/>
      <c r="S1049" s="33"/>
      <c r="T1049" s="33"/>
      <c r="U1049" s="72">
        <f t="shared" si="156"/>
        <v>0</v>
      </c>
      <c r="V1049" s="18" t="e">
        <f>IF(X1049&lt;&gt;"Liquidação Cancelada",VLOOKUP(B1049,'BASE DE DADOS OPS'!$B$4:$P$9650,10,FALSE),"Liquidação Cancelada")</f>
        <v>#N/A</v>
      </c>
      <c r="W1049" s="35" t="e">
        <f t="shared" si="157"/>
        <v>#N/A</v>
      </c>
      <c r="X1049" s="31">
        <f>VLOOKUP(A1049,'BASE DE DADOS OPS'!$A$4:$P$9650,12,FALSE)</f>
        <v>0</v>
      </c>
      <c r="Y1049" s="4" t="e">
        <f>IF(X1049&lt;&gt;"Liquidação Cancelada",VLOOKUP(B1049,'BASE DE DADOS OPS'!$B$5:$P$9635,12,FALSE),"Liquidação Cancelada")</f>
        <v>#N/A</v>
      </c>
      <c r="Z1049" s="4" t="e">
        <f>IF(X1049&lt;&gt;"Liquidação Cancelada",VLOOKUP(B1049,'BASE DE DADOS OPS'!$B$5:$P$9635,14,FALSE),"Liquidação Cancelada")</f>
        <v>#N/A</v>
      </c>
      <c r="AA1049" s="4" t="e">
        <f>IF(X1049&lt;&gt;"Liquidação Cancelada",VLOOKUP(B1049,'BASE DE DADOS OPS'!$B$5:$P$9635,13,FALSE),"Liquidação Cancelada")</f>
        <v>#N/A</v>
      </c>
      <c r="AB1049" s="4" t="e">
        <f t="shared" si="158"/>
        <v>#N/A</v>
      </c>
      <c r="AC1049" s="3" t="e">
        <f t="shared" si="159"/>
        <v>#N/A</v>
      </c>
      <c r="AD1049" s="62"/>
    </row>
    <row r="1050" spans="1:30" ht="24.95" customHeight="1" x14ac:dyDescent="0.2">
      <c r="A1050" s="55" t="str">
        <f t="shared" si="151"/>
        <v>||||||0</v>
      </c>
      <c r="B1050" s="55" t="str">
        <f t="shared" si="152"/>
        <v>||||0</v>
      </c>
      <c r="C1050" s="61" t="str">
        <f t="shared" si="153"/>
        <v>|0</v>
      </c>
      <c r="D1050" s="31"/>
      <c r="E1050" s="31"/>
      <c r="F1050" s="75" t="str">
        <f t="shared" si="154"/>
        <v>/</v>
      </c>
      <c r="G1050" s="31"/>
      <c r="H1050" s="31"/>
      <c r="I1050" s="75" t="str">
        <f t="shared" si="155"/>
        <v>.</v>
      </c>
      <c r="J1050" s="31"/>
      <c r="K1050" s="31"/>
      <c r="L1050" s="31"/>
      <c r="M1050" s="32"/>
      <c r="N1050" s="31"/>
      <c r="O1050" s="32"/>
      <c r="P1050" s="18"/>
      <c r="Q1050" s="31"/>
      <c r="R1050" s="33"/>
      <c r="S1050" s="33"/>
      <c r="T1050" s="33"/>
      <c r="U1050" s="72">
        <f t="shared" si="156"/>
        <v>0</v>
      </c>
      <c r="V1050" s="18" t="e">
        <f>IF(X1050&lt;&gt;"Liquidação Cancelada",VLOOKUP(B1050,'BASE DE DADOS OPS'!$B$4:$P$9650,10,FALSE),"Liquidação Cancelada")</f>
        <v>#N/A</v>
      </c>
      <c r="W1050" s="35" t="e">
        <f t="shared" si="157"/>
        <v>#N/A</v>
      </c>
      <c r="X1050" s="31">
        <f>VLOOKUP(A1050,'BASE DE DADOS OPS'!$A$4:$P$9650,12,FALSE)</f>
        <v>0</v>
      </c>
      <c r="Y1050" s="4" t="e">
        <f>IF(X1050&lt;&gt;"Liquidação Cancelada",VLOOKUP(B1050,'BASE DE DADOS OPS'!$B$5:$P$9635,12,FALSE),"Liquidação Cancelada")</f>
        <v>#N/A</v>
      </c>
      <c r="Z1050" s="4" t="e">
        <f>IF(X1050&lt;&gt;"Liquidação Cancelada",VLOOKUP(B1050,'BASE DE DADOS OPS'!$B$5:$P$9635,14,FALSE),"Liquidação Cancelada")</f>
        <v>#N/A</v>
      </c>
      <c r="AA1050" s="4" t="e">
        <f>IF(X1050&lt;&gt;"Liquidação Cancelada",VLOOKUP(B1050,'BASE DE DADOS OPS'!$B$5:$P$9635,13,FALSE),"Liquidação Cancelada")</f>
        <v>#N/A</v>
      </c>
      <c r="AB1050" s="4" t="e">
        <f t="shared" si="158"/>
        <v>#N/A</v>
      </c>
      <c r="AC1050" s="3" t="e">
        <f t="shared" si="159"/>
        <v>#N/A</v>
      </c>
      <c r="AD1050" s="62"/>
    </row>
    <row r="1051" spans="1:30" ht="24.95" customHeight="1" x14ac:dyDescent="0.2">
      <c r="A1051" s="55" t="str">
        <f t="shared" si="151"/>
        <v>||||||0</v>
      </c>
      <c r="B1051" s="55" t="str">
        <f t="shared" si="152"/>
        <v>||||0</v>
      </c>
      <c r="C1051" s="61" t="str">
        <f t="shared" si="153"/>
        <v>|0</v>
      </c>
      <c r="D1051" s="31"/>
      <c r="E1051" s="31"/>
      <c r="F1051" s="75" t="str">
        <f t="shared" si="154"/>
        <v>/</v>
      </c>
      <c r="G1051" s="31"/>
      <c r="H1051" s="31"/>
      <c r="I1051" s="75" t="str">
        <f t="shared" si="155"/>
        <v>.</v>
      </c>
      <c r="J1051" s="31"/>
      <c r="K1051" s="31"/>
      <c r="L1051" s="31"/>
      <c r="M1051" s="32"/>
      <c r="N1051" s="31"/>
      <c r="O1051" s="32"/>
      <c r="P1051" s="18"/>
      <c r="Q1051" s="31"/>
      <c r="R1051" s="33"/>
      <c r="S1051" s="33"/>
      <c r="T1051" s="33"/>
      <c r="U1051" s="72">
        <f t="shared" si="156"/>
        <v>0</v>
      </c>
      <c r="V1051" s="18" t="e">
        <f>IF(X1051&lt;&gt;"Liquidação Cancelada",VLOOKUP(B1051,'BASE DE DADOS OPS'!$B$4:$P$9650,10,FALSE),"Liquidação Cancelada")</f>
        <v>#N/A</v>
      </c>
      <c r="W1051" s="35" t="e">
        <f t="shared" si="157"/>
        <v>#N/A</v>
      </c>
      <c r="X1051" s="31">
        <f>VLOOKUP(A1051,'BASE DE DADOS OPS'!$A$4:$P$9650,12,FALSE)</f>
        <v>0</v>
      </c>
      <c r="Y1051" s="4" t="e">
        <f>IF(X1051&lt;&gt;"Liquidação Cancelada",VLOOKUP(B1051,'BASE DE DADOS OPS'!$B$5:$P$9635,12,FALSE),"Liquidação Cancelada")</f>
        <v>#N/A</v>
      </c>
      <c r="Z1051" s="4" t="e">
        <f>IF(X1051&lt;&gt;"Liquidação Cancelada",VLOOKUP(B1051,'BASE DE DADOS OPS'!$B$5:$P$9635,14,FALSE),"Liquidação Cancelada")</f>
        <v>#N/A</v>
      </c>
      <c r="AA1051" s="4" t="e">
        <f>IF(X1051&lt;&gt;"Liquidação Cancelada",VLOOKUP(B1051,'BASE DE DADOS OPS'!$B$5:$P$9635,13,FALSE),"Liquidação Cancelada")</f>
        <v>#N/A</v>
      </c>
      <c r="AB1051" s="4" t="e">
        <f t="shared" si="158"/>
        <v>#N/A</v>
      </c>
      <c r="AC1051" s="3" t="e">
        <f t="shared" si="159"/>
        <v>#N/A</v>
      </c>
      <c r="AD1051" s="62"/>
    </row>
    <row r="1052" spans="1:30" ht="24.95" customHeight="1" x14ac:dyDescent="0.2">
      <c r="A1052" s="55" t="str">
        <f t="shared" si="151"/>
        <v>||||||0</v>
      </c>
      <c r="B1052" s="55" t="str">
        <f t="shared" si="152"/>
        <v>||||0</v>
      </c>
      <c r="C1052" s="61" t="str">
        <f t="shared" si="153"/>
        <v>|0</v>
      </c>
      <c r="D1052" s="31"/>
      <c r="E1052" s="31"/>
      <c r="F1052" s="75" t="str">
        <f t="shared" si="154"/>
        <v>/</v>
      </c>
      <c r="G1052" s="31"/>
      <c r="H1052" s="31"/>
      <c r="I1052" s="75" t="str">
        <f t="shared" si="155"/>
        <v>.</v>
      </c>
      <c r="J1052" s="31"/>
      <c r="K1052" s="31"/>
      <c r="L1052" s="31"/>
      <c r="M1052" s="32"/>
      <c r="N1052" s="31"/>
      <c r="O1052" s="32"/>
      <c r="P1052" s="18"/>
      <c r="Q1052" s="31"/>
      <c r="R1052" s="33"/>
      <c r="S1052" s="33"/>
      <c r="T1052" s="33"/>
      <c r="U1052" s="72">
        <f t="shared" si="156"/>
        <v>0</v>
      </c>
      <c r="V1052" s="18" t="e">
        <f>IF(X1052&lt;&gt;"Liquidação Cancelada",VLOOKUP(B1052,'BASE DE DADOS OPS'!$B$4:$P$9650,10,FALSE),"Liquidação Cancelada")</f>
        <v>#N/A</v>
      </c>
      <c r="W1052" s="35" t="e">
        <f t="shared" si="157"/>
        <v>#N/A</v>
      </c>
      <c r="X1052" s="31">
        <f>VLOOKUP(A1052,'BASE DE DADOS OPS'!$A$4:$P$9650,12,FALSE)</f>
        <v>0</v>
      </c>
      <c r="Y1052" s="4" t="e">
        <f>IF(X1052&lt;&gt;"Liquidação Cancelada",VLOOKUP(B1052,'BASE DE DADOS OPS'!$B$5:$P$9635,12,FALSE),"Liquidação Cancelada")</f>
        <v>#N/A</v>
      </c>
      <c r="Z1052" s="4" t="e">
        <f>IF(X1052&lt;&gt;"Liquidação Cancelada",VLOOKUP(B1052,'BASE DE DADOS OPS'!$B$5:$P$9635,14,FALSE),"Liquidação Cancelada")</f>
        <v>#N/A</v>
      </c>
      <c r="AA1052" s="4" t="e">
        <f>IF(X1052&lt;&gt;"Liquidação Cancelada",VLOOKUP(B1052,'BASE DE DADOS OPS'!$B$5:$P$9635,13,FALSE),"Liquidação Cancelada")</f>
        <v>#N/A</v>
      </c>
      <c r="AB1052" s="4" t="e">
        <f t="shared" si="158"/>
        <v>#N/A</v>
      </c>
      <c r="AC1052" s="3" t="e">
        <f t="shared" si="159"/>
        <v>#N/A</v>
      </c>
      <c r="AD1052" s="62"/>
    </row>
    <row r="1053" spans="1:30" ht="24.95" customHeight="1" x14ac:dyDescent="0.2">
      <c r="A1053" s="55" t="str">
        <f t="shared" si="151"/>
        <v>||||||0</v>
      </c>
      <c r="B1053" s="55" t="str">
        <f t="shared" si="152"/>
        <v>||||0</v>
      </c>
      <c r="C1053" s="61" t="str">
        <f t="shared" si="153"/>
        <v>|0</v>
      </c>
      <c r="D1053" s="31"/>
      <c r="E1053" s="31"/>
      <c r="F1053" s="75" t="str">
        <f t="shared" si="154"/>
        <v>/</v>
      </c>
      <c r="G1053" s="31"/>
      <c r="H1053" s="31"/>
      <c r="I1053" s="75" t="str">
        <f t="shared" si="155"/>
        <v>.</v>
      </c>
      <c r="J1053" s="31"/>
      <c r="K1053" s="31"/>
      <c r="L1053" s="31"/>
      <c r="M1053" s="32"/>
      <c r="N1053" s="31"/>
      <c r="O1053" s="32"/>
      <c r="P1053" s="18"/>
      <c r="Q1053" s="31"/>
      <c r="R1053" s="33"/>
      <c r="S1053" s="33"/>
      <c r="T1053" s="33"/>
      <c r="U1053" s="72">
        <f t="shared" si="156"/>
        <v>0</v>
      </c>
      <c r="V1053" s="18" t="e">
        <f>IF(X1053&lt;&gt;"Liquidação Cancelada",VLOOKUP(B1053,'BASE DE DADOS OPS'!$B$4:$P$9650,10,FALSE),"Liquidação Cancelada")</f>
        <v>#N/A</v>
      </c>
      <c r="W1053" s="35" t="e">
        <f t="shared" si="157"/>
        <v>#N/A</v>
      </c>
      <c r="X1053" s="31">
        <f>VLOOKUP(A1053,'BASE DE DADOS OPS'!$A$4:$P$9650,12,FALSE)</f>
        <v>0</v>
      </c>
      <c r="Y1053" s="4" t="e">
        <f>IF(X1053&lt;&gt;"Liquidação Cancelada",VLOOKUP(B1053,'BASE DE DADOS OPS'!$B$5:$P$9635,12,FALSE),"Liquidação Cancelada")</f>
        <v>#N/A</v>
      </c>
      <c r="Z1053" s="4" t="e">
        <f>IF(X1053&lt;&gt;"Liquidação Cancelada",VLOOKUP(B1053,'BASE DE DADOS OPS'!$B$5:$P$9635,14,FALSE),"Liquidação Cancelada")</f>
        <v>#N/A</v>
      </c>
      <c r="AA1053" s="4" t="e">
        <f>IF(X1053&lt;&gt;"Liquidação Cancelada",VLOOKUP(B1053,'BASE DE DADOS OPS'!$B$5:$P$9635,13,FALSE),"Liquidação Cancelada")</f>
        <v>#N/A</v>
      </c>
      <c r="AB1053" s="4" t="e">
        <f t="shared" si="158"/>
        <v>#N/A</v>
      </c>
      <c r="AC1053" s="3" t="e">
        <f t="shared" si="159"/>
        <v>#N/A</v>
      </c>
      <c r="AD1053" s="62"/>
    </row>
    <row r="1054" spans="1:30" ht="24.95" customHeight="1" x14ac:dyDescent="0.2">
      <c r="A1054" s="55" t="str">
        <f t="shared" si="151"/>
        <v>||||||0</v>
      </c>
      <c r="B1054" s="55" t="str">
        <f t="shared" si="152"/>
        <v>||||0</v>
      </c>
      <c r="C1054" s="61" t="str">
        <f t="shared" si="153"/>
        <v>|0</v>
      </c>
      <c r="D1054" s="31"/>
      <c r="E1054" s="31"/>
      <c r="F1054" s="75" t="str">
        <f t="shared" si="154"/>
        <v>/</v>
      </c>
      <c r="G1054" s="31"/>
      <c r="H1054" s="31"/>
      <c r="I1054" s="75" t="str">
        <f t="shared" si="155"/>
        <v>.</v>
      </c>
      <c r="J1054" s="31"/>
      <c r="K1054" s="31"/>
      <c r="L1054" s="31"/>
      <c r="M1054" s="32"/>
      <c r="N1054" s="31"/>
      <c r="O1054" s="32"/>
      <c r="P1054" s="18"/>
      <c r="Q1054" s="31"/>
      <c r="R1054" s="33"/>
      <c r="S1054" s="33"/>
      <c r="T1054" s="33"/>
      <c r="U1054" s="72">
        <f t="shared" si="156"/>
        <v>0</v>
      </c>
      <c r="V1054" s="18" t="e">
        <f>IF(X1054&lt;&gt;"Liquidação Cancelada",VLOOKUP(B1054,'BASE DE DADOS OPS'!$B$4:$P$9650,10,FALSE),"Liquidação Cancelada")</f>
        <v>#N/A</v>
      </c>
      <c r="W1054" s="35" t="e">
        <f t="shared" si="157"/>
        <v>#N/A</v>
      </c>
      <c r="X1054" s="31">
        <f>VLOOKUP(A1054,'BASE DE DADOS OPS'!$A$4:$P$9650,12,FALSE)</f>
        <v>0</v>
      </c>
      <c r="Y1054" s="4" t="e">
        <f>IF(X1054&lt;&gt;"Liquidação Cancelada",VLOOKUP(B1054,'BASE DE DADOS OPS'!$B$5:$P$9635,12,FALSE),"Liquidação Cancelada")</f>
        <v>#N/A</v>
      </c>
      <c r="Z1054" s="4" t="e">
        <f>IF(X1054&lt;&gt;"Liquidação Cancelada",VLOOKUP(B1054,'BASE DE DADOS OPS'!$B$5:$P$9635,14,FALSE),"Liquidação Cancelada")</f>
        <v>#N/A</v>
      </c>
      <c r="AA1054" s="4" t="e">
        <f>IF(X1054&lt;&gt;"Liquidação Cancelada",VLOOKUP(B1054,'BASE DE DADOS OPS'!$B$5:$P$9635,13,FALSE),"Liquidação Cancelada")</f>
        <v>#N/A</v>
      </c>
      <c r="AB1054" s="4" t="e">
        <f t="shared" si="158"/>
        <v>#N/A</v>
      </c>
      <c r="AC1054" s="3" t="e">
        <f t="shared" si="159"/>
        <v>#N/A</v>
      </c>
      <c r="AD1054" s="62"/>
    </row>
    <row r="1055" spans="1:30" ht="24.95" customHeight="1" x14ac:dyDescent="0.2">
      <c r="A1055" s="55" t="str">
        <f t="shared" si="151"/>
        <v>||||||0</v>
      </c>
      <c r="B1055" s="55" t="str">
        <f t="shared" si="152"/>
        <v>||||0</v>
      </c>
      <c r="C1055" s="61" t="str">
        <f t="shared" si="153"/>
        <v>|0</v>
      </c>
      <c r="D1055" s="31"/>
      <c r="E1055" s="31"/>
      <c r="F1055" s="75" t="str">
        <f t="shared" si="154"/>
        <v>/</v>
      </c>
      <c r="G1055" s="31"/>
      <c r="H1055" s="31"/>
      <c r="I1055" s="75" t="str">
        <f t="shared" si="155"/>
        <v>.</v>
      </c>
      <c r="J1055" s="31"/>
      <c r="K1055" s="31"/>
      <c r="L1055" s="31"/>
      <c r="M1055" s="32"/>
      <c r="N1055" s="31"/>
      <c r="O1055" s="32"/>
      <c r="P1055" s="18"/>
      <c r="Q1055" s="31"/>
      <c r="R1055" s="33"/>
      <c r="S1055" s="33"/>
      <c r="T1055" s="33"/>
      <c r="U1055" s="72">
        <f t="shared" si="156"/>
        <v>0</v>
      </c>
      <c r="V1055" s="18" t="e">
        <f>IF(X1055&lt;&gt;"Liquidação Cancelada",VLOOKUP(B1055,'BASE DE DADOS OPS'!$B$4:$P$9650,10,FALSE),"Liquidação Cancelada")</f>
        <v>#N/A</v>
      </c>
      <c r="W1055" s="35" t="e">
        <f t="shared" si="157"/>
        <v>#N/A</v>
      </c>
      <c r="X1055" s="31">
        <f>VLOOKUP(A1055,'BASE DE DADOS OPS'!$A$4:$P$9650,12,FALSE)</f>
        <v>0</v>
      </c>
      <c r="Y1055" s="4" t="e">
        <f>IF(X1055&lt;&gt;"Liquidação Cancelada",VLOOKUP(B1055,'BASE DE DADOS OPS'!$B$5:$P$9635,12,FALSE),"Liquidação Cancelada")</f>
        <v>#N/A</v>
      </c>
      <c r="Z1055" s="4" t="e">
        <f>IF(X1055&lt;&gt;"Liquidação Cancelada",VLOOKUP(B1055,'BASE DE DADOS OPS'!$B$5:$P$9635,14,FALSE),"Liquidação Cancelada")</f>
        <v>#N/A</v>
      </c>
      <c r="AA1055" s="4" t="e">
        <f>IF(X1055&lt;&gt;"Liquidação Cancelada",VLOOKUP(B1055,'BASE DE DADOS OPS'!$B$5:$P$9635,13,FALSE),"Liquidação Cancelada")</f>
        <v>#N/A</v>
      </c>
      <c r="AB1055" s="4" t="e">
        <f t="shared" si="158"/>
        <v>#N/A</v>
      </c>
      <c r="AC1055" s="3" t="e">
        <f t="shared" si="159"/>
        <v>#N/A</v>
      </c>
      <c r="AD1055" s="62"/>
    </row>
    <row r="1056" spans="1:30" ht="24.95" customHeight="1" x14ac:dyDescent="0.2">
      <c r="A1056" s="55" t="str">
        <f t="shared" si="151"/>
        <v>||||||0</v>
      </c>
      <c r="B1056" s="55" t="str">
        <f t="shared" si="152"/>
        <v>||||0</v>
      </c>
      <c r="C1056" s="61" t="str">
        <f t="shared" si="153"/>
        <v>|0</v>
      </c>
      <c r="D1056" s="31"/>
      <c r="E1056" s="31"/>
      <c r="F1056" s="75" t="str">
        <f t="shared" si="154"/>
        <v>/</v>
      </c>
      <c r="G1056" s="31"/>
      <c r="H1056" s="31"/>
      <c r="I1056" s="75" t="str">
        <f t="shared" si="155"/>
        <v>.</v>
      </c>
      <c r="J1056" s="31"/>
      <c r="K1056" s="31"/>
      <c r="L1056" s="31"/>
      <c r="M1056" s="32"/>
      <c r="N1056" s="31"/>
      <c r="O1056" s="32"/>
      <c r="P1056" s="18"/>
      <c r="Q1056" s="31"/>
      <c r="R1056" s="33"/>
      <c r="S1056" s="33"/>
      <c r="T1056" s="33"/>
      <c r="U1056" s="72">
        <f t="shared" si="156"/>
        <v>0</v>
      </c>
      <c r="V1056" s="18" t="e">
        <f>IF(X1056&lt;&gt;"Liquidação Cancelada",VLOOKUP(B1056,'BASE DE DADOS OPS'!$B$4:$P$9650,10,FALSE),"Liquidação Cancelada")</f>
        <v>#N/A</v>
      </c>
      <c r="W1056" s="35" t="e">
        <f t="shared" si="157"/>
        <v>#N/A</v>
      </c>
      <c r="X1056" s="31">
        <f>VLOOKUP(A1056,'BASE DE DADOS OPS'!$A$4:$P$9650,12,FALSE)</f>
        <v>0</v>
      </c>
      <c r="Y1056" s="4" t="e">
        <f>IF(X1056&lt;&gt;"Liquidação Cancelada",VLOOKUP(B1056,'BASE DE DADOS OPS'!$B$5:$P$9635,12,FALSE),"Liquidação Cancelada")</f>
        <v>#N/A</v>
      </c>
      <c r="Z1056" s="4" t="e">
        <f>IF(X1056&lt;&gt;"Liquidação Cancelada",VLOOKUP(B1056,'BASE DE DADOS OPS'!$B$5:$P$9635,14,FALSE),"Liquidação Cancelada")</f>
        <v>#N/A</v>
      </c>
      <c r="AA1056" s="4" t="e">
        <f>IF(X1056&lt;&gt;"Liquidação Cancelada",VLOOKUP(B1056,'BASE DE DADOS OPS'!$B$5:$P$9635,13,FALSE),"Liquidação Cancelada")</f>
        <v>#N/A</v>
      </c>
      <c r="AB1056" s="4" t="e">
        <f t="shared" si="158"/>
        <v>#N/A</v>
      </c>
      <c r="AC1056" s="3" t="e">
        <f t="shared" si="159"/>
        <v>#N/A</v>
      </c>
      <c r="AD1056" s="62"/>
    </row>
    <row r="1057" spans="1:30" ht="24.95" customHeight="1" x14ac:dyDescent="0.2">
      <c r="A1057" s="55" t="str">
        <f t="shared" si="151"/>
        <v>||||||0</v>
      </c>
      <c r="B1057" s="55" t="str">
        <f t="shared" si="152"/>
        <v>||||0</v>
      </c>
      <c r="C1057" s="61" t="str">
        <f t="shared" si="153"/>
        <v>|0</v>
      </c>
      <c r="D1057" s="31"/>
      <c r="E1057" s="31"/>
      <c r="F1057" s="75" t="str">
        <f t="shared" si="154"/>
        <v>/</v>
      </c>
      <c r="G1057" s="31"/>
      <c r="H1057" s="31"/>
      <c r="I1057" s="75" t="str">
        <f t="shared" si="155"/>
        <v>.</v>
      </c>
      <c r="J1057" s="31"/>
      <c r="K1057" s="31"/>
      <c r="L1057" s="31"/>
      <c r="M1057" s="32"/>
      <c r="N1057" s="31"/>
      <c r="O1057" s="32"/>
      <c r="P1057" s="18"/>
      <c r="Q1057" s="31"/>
      <c r="R1057" s="33"/>
      <c r="S1057" s="33"/>
      <c r="T1057" s="33"/>
      <c r="U1057" s="72">
        <f t="shared" si="156"/>
        <v>0</v>
      </c>
      <c r="V1057" s="18" t="e">
        <f>IF(X1057&lt;&gt;"Liquidação Cancelada",VLOOKUP(B1057,'BASE DE DADOS OPS'!$B$4:$P$9650,10,FALSE),"Liquidação Cancelada")</f>
        <v>#N/A</v>
      </c>
      <c r="W1057" s="35" t="e">
        <f t="shared" si="157"/>
        <v>#N/A</v>
      </c>
      <c r="X1057" s="31">
        <f>VLOOKUP(A1057,'BASE DE DADOS OPS'!$A$4:$P$9650,12,FALSE)</f>
        <v>0</v>
      </c>
      <c r="Y1057" s="4" t="e">
        <f>IF(X1057&lt;&gt;"Liquidação Cancelada",VLOOKUP(B1057,'BASE DE DADOS OPS'!$B$5:$P$9635,12,FALSE),"Liquidação Cancelada")</f>
        <v>#N/A</v>
      </c>
      <c r="Z1057" s="4" t="e">
        <f>IF(X1057&lt;&gt;"Liquidação Cancelada",VLOOKUP(B1057,'BASE DE DADOS OPS'!$B$5:$P$9635,14,FALSE),"Liquidação Cancelada")</f>
        <v>#N/A</v>
      </c>
      <c r="AA1057" s="4" t="e">
        <f>IF(X1057&lt;&gt;"Liquidação Cancelada",VLOOKUP(B1057,'BASE DE DADOS OPS'!$B$5:$P$9635,13,FALSE),"Liquidação Cancelada")</f>
        <v>#N/A</v>
      </c>
      <c r="AB1057" s="4" t="e">
        <f t="shared" si="158"/>
        <v>#N/A</v>
      </c>
      <c r="AC1057" s="3" t="e">
        <f t="shared" si="159"/>
        <v>#N/A</v>
      </c>
      <c r="AD1057" s="62"/>
    </row>
    <row r="1058" spans="1:30" ht="24.95" customHeight="1" x14ac:dyDescent="0.2">
      <c r="A1058" s="55" t="str">
        <f t="shared" si="151"/>
        <v>||||||0</v>
      </c>
      <c r="B1058" s="55" t="str">
        <f t="shared" si="152"/>
        <v>||||0</v>
      </c>
      <c r="C1058" s="61" t="str">
        <f t="shared" si="153"/>
        <v>|0</v>
      </c>
      <c r="D1058" s="31"/>
      <c r="E1058" s="31"/>
      <c r="F1058" s="75" t="str">
        <f t="shared" si="154"/>
        <v>/</v>
      </c>
      <c r="G1058" s="31"/>
      <c r="H1058" s="31"/>
      <c r="I1058" s="75" t="str">
        <f t="shared" si="155"/>
        <v>.</v>
      </c>
      <c r="J1058" s="31"/>
      <c r="K1058" s="31"/>
      <c r="L1058" s="31"/>
      <c r="M1058" s="32"/>
      <c r="N1058" s="31"/>
      <c r="O1058" s="32"/>
      <c r="P1058" s="18"/>
      <c r="Q1058" s="31"/>
      <c r="R1058" s="33"/>
      <c r="S1058" s="33"/>
      <c r="T1058" s="33"/>
      <c r="U1058" s="72">
        <f t="shared" si="156"/>
        <v>0</v>
      </c>
      <c r="V1058" s="18" t="e">
        <f>IF(X1058&lt;&gt;"Liquidação Cancelada",VLOOKUP(B1058,'BASE DE DADOS OPS'!$B$4:$P$9650,10,FALSE),"Liquidação Cancelada")</f>
        <v>#N/A</v>
      </c>
      <c r="W1058" s="35" t="e">
        <f t="shared" si="157"/>
        <v>#N/A</v>
      </c>
      <c r="X1058" s="31">
        <f>VLOOKUP(A1058,'BASE DE DADOS OPS'!$A$4:$P$9650,12,FALSE)</f>
        <v>0</v>
      </c>
      <c r="Y1058" s="4" t="e">
        <f>IF(X1058&lt;&gt;"Liquidação Cancelada",VLOOKUP(B1058,'BASE DE DADOS OPS'!$B$5:$P$9635,12,FALSE),"Liquidação Cancelada")</f>
        <v>#N/A</v>
      </c>
      <c r="Z1058" s="4" t="e">
        <f>IF(X1058&lt;&gt;"Liquidação Cancelada",VLOOKUP(B1058,'BASE DE DADOS OPS'!$B$5:$P$9635,14,FALSE),"Liquidação Cancelada")</f>
        <v>#N/A</v>
      </c>
      <c r="AA1058" s="4" t="e">
        <f>IF(X1058&lt;&gt;"Liquidação Cancelada",VLOOKUP(B1058,'BASE DE DADOS OPS'!$B$5:$P$9635,13,FALSE),"Liquidação Cancelada")</f>
        <v>#N/A</v>
      </c>
      <c r="AB1058" s="4" t="e">
        <f t="shared" si="158"/>
        <v>#N/A</v>
      </c>
      <c r="AC1058" s="3" t="e">
        <f t="shared" si="159"/>
        <v>#N/A</v>
      </c>
      <c r="AD1058" s="62"/>
    </row>
    <row r="1059" spans="1:30" ht="24.95" customHeight="1" x14ac:dyDescent="0.2">
      <c r="A1059" s="55" t="str">
        <f t="shared" si="151"/>
        <v>||||||0</v>
      </c>
      <c r="B1059" s="55" t="str">
        <f t="shared" si="152"/>
        <v>||||0</v>
      </c>
      <c r="C1059" s="61" t="str">
        <f t="shared" si="153"/>
        <v>|0</v>
      </c>
      <c r="D1059" s="31"/>
      <c r="E1059" s="31"/>
      <c r="F1059" s="75" t="str">
        <f t="shared" si="154"/>
        <v>/</v>
      </c>
      <c r="G1059" s="31"/>
      <c r="H1059" s="31"/>
      <c r="I1059" s="75" t="str">
        <f t="shared" si="155"/>
        <v>.</v>
      </c>
      <c r="J1059" s="31"/>
      <c r="K1059" s="31"/>
      <c r="L1059" s="31"/>
      <c r="M1059" s="32"/>
      <c r="N1059" s="31"/>
      <c r="O1059" s="32"/>
      <c r="P1059" s="18"/>
      <c r="Q1059" s="31"/>
      <c r="R1059" s="33"/>
      <c r="S1059" s="33"/>
      <c r="T1059" s="33"/>
      <c r="U1059" s="72">
        <f t="shared" si="156"/>
        <v>0</v>
      </c>
      <c r="V1059" s="18" t="e">
        <f>IF(X1059&lt;&gt;"Liquidação Cancelada",VLOOKUP(B1059,'BASE DE DADOS OPS'!$B$4:$P$9650,10,FALSE),"Liquidação Cancelada")</f>
        <v>#N/A</v>
      </c>
      <c r="W1059" s="35" t="e">
        <f t="shared" si="157"/>
        <v>#N/A</v>
      </c>
      <c r="X1059" s="31">
        <f>VLOOKUP(A1059,'BASE DE DADOS OPS'!$A$4:$P$9650,12,FALSE)</f>
        <v>0</v>
      </c>
      <c r="Y1059" s="4" t="e">
        <f>IF(X1059&lt;&gt;"Liquidação Cancelada",VLOOKUP(B1059,'BASE DE DADOS OPS'!$B$5:$P$9635,12,FALSE),"Liquidação Cancelada")</f>
        <v>#N/A</v>
      </c>
      <c r="Z1059" s="4" t="e">
        <f>IF(X1059&lt;&gt;"Liquidação Cancelada",VLOOKUP(B1059,'BASE DE DADOS OPS'!$B$5:$P$9635,14,FALSE),"Liquidação Cancelada")</f>
        <v>#N/A</v>
      </c>
      <c r="AA1059" s="4" t="e">
        <f>IF(X1059&lt;&gt;"Liquidação Cancelada",VLOOKUP(B1059,'BASE DE DADOS OPS'!$B$5:$P$9635,13,FALSE),"Liquidação Cancelada")</f>
        <v>#N/A</v>
      </c>
      <c r="AB1059" s="4" t="e">
        <f t="shared" si="158"/>
        <v>#N/A</v>
      </c>
      <c r="AC1059" s="3" t="e">
        <f t="shared" si="159"/>
        <v>#N/A</v>
      </c>
      <c r="AD1059" s="62"/>
    </row>
    <row r="1060" spans="1:30" ht="24.95" customHeight="1" x14ac:dyDescent="0.2">
      <c r="A1060" s="55" t="str">
        <f t="shared" si="151"/>
        <v>||||||0</v>
      </c>
      <c r="B1060" s="55" t="str">
        <f t="shared" si="152"/>
        <v>||||0</v>
      </c>
      <c r="C1060" s="61" t="str">
        <f t="shared" si="153"/>
        <v>|0</v>
      </c>
      <c r="D1060" s="31"/>
      <c r="E1060" s="31"/>
      <c r="F1060" s="75" t="str">
        <f t="shared" si="154"/>
        <v>/</v>
      </c>
      <c r="G1060" s="31"/>
      <c r="H1060" s="31"/>
      <c r="I1060" s="75" t="str">
        <f t="shared" si="155"/>
        <v>.</v>
      </c>
      <c r="J1060" s="31"/>
      <c r="K1060" s="31"/>
      <c r="L1060" s="31"/>
      <c r="M1060" s="32"/>
      <c r="N1060" s="31"/>
      <c r="O1060" s="32"/>
      <c r="P1060" s="18"/>
      <c r="Q1060" s="31"/>
      <c r="R1060" s="33"/>
      <c r="S1060" s="33"/>
      <c r="T1060" s="33"/>
      <c r="U1060" s="72">
        <f t="shared" si="156"/>
        <v>0</v>
      </c>
      <c r="V1060" s="18" t="e">
        <f>IF(X1060&lt;&gt;"Liquidação Cancelada",VLOOKUP(B1060,'BASE DE DADOS OPS'!$B$4:$P$9650,10,FALSE),"Liquidação Cancelada")</f>
        <v>#N/A</v>
      </c>
      <c r="W1060" s="35" t="e">
        <f t="shared" si="157"/>
        <v>#N/A</v>
      </c>
      <c r="X1060" s="31">
        <f>VLOOKUP(A1060,'BASE DE DADOS OPS'!$A$4:$P$9650,12,FALSE)</f>
        <v>0</v>
      </c>
      <c r="Y1060" s="4" t="e">
        <f>IF(X1060&lt;&gt;"Liquidação Cancelada",VLOOKUP(B1060,'BASE DE DADOS OPS'!$B$5:$P$9635,12,FALSE),"Liquidação Cancelada")</f>
        <v>#N/A</v>
      </c>
      <c r="Z1060" s="4" t="e">
        <f>IF(X1060&lt;&gt;"Liquidação Cancelada",VLOOKUP(B1060,'BASE DE DADOS OPS'!$B$5:$P$9635,14,FALSE),"Liquidação Cancelada")</f>
        <v>#N/A</v>
      </c>
      <c r="AA1060" s="4" t="e">
        <f>IF(X1060&lt;&gt;"Liquidação Cancelada",VLOOKUP(B1060,'BASE DE DADOS OPS'!$B$5:$P$9635,13,FALSE),"Liquidação Cancelada")</f>
        <v>#N/A</v>
      </c>
      <c r="AB1060" s="4" t="e">
        <f t="shared" si="158"/>
        <v>#N/A</v>
      </c>
      <c r="AC1060" s="3" t="e">
        <f t="shared" si="159"/>
        <v>#N/A</v>
      </c>
      <c r="AD1060" s="62"/>
    </row>
    <row r="1061" spans="1:30" ht="24.95" customHeight="1" x14ac:dyDescent="0.2">
      <c r="A1061" s="55" t="str">
        <f t="shared" si="151"/>
        <v>||||||0</v>
      </c>
      <c r="B1061" s="55" t="str">
        <f t="shared" si="152"/>
        <v>||||0</v>
      </c>
      <c r="C1061" s="61" t="str">
        <f t="shared" si="153"/>
        <v>|0</v>
      </c>
      <c r="D1061" s="31"/>
      <c r="E1061" s="31"/>
      <c r="F1061" s="75" t="str">
        <f t="shared" si="154"/>
        <v>/</v>
      </c>
      <c r="G1061" s="31"/>
      <c r="H1061" s="31"/>
      <c r="I1061" s="75" t="str">
        <f t="shared" si="155"/>
        <v>.</v>
      </c>
      <c r="J1061" s="31"/>
      <c r="K1061" s="31"/>
      <c r="L1061" s="31"/>
      <c r="M1061" s="32"/>
      <c r="N1061" s="31"/>
      <c r="O1061" s="32"/>
      <c r="P1061" s="18"/>
      <c r="Q1061" s="31"/>
      <c r="R1061" s="33"/>
      <c r="S1061" s="33"/>
      <c r="T1061" s="33"/>
      <c r="U1061" s="72">
        <f t="shared" si="156"/>
        <v>0</v>
      </c>
      <c r="V1061" s="18" t="e">
        <f>IF(X1061&lt;&gt;"Liquidação Cancelada",VLOOKUP(B1061,'BASE DE DADOS OPS'!$B$4:$P$9650,10,FALSE),"Liquidação Cancelada")</f>
        <v>#N/A</v>
      </c>
      <c r="W1061" s="35" t="e">
        <f t="shared" si="157"/>
        <v>#N/A</v>
      </c>
      <c r="X1061" s="31">
        <f>VLOOKUP(A1061,'BASE DE DADOS OPS'!$A$4:$P$9650,12,FALSE)</f>
        <v>0</v>
      </c>
      <c r="Y1061" s="4" t="e">
        <f>IF(X1061&lt;&gt;"Liquidação Cancelada",VLOOKUP(B1061,'BASE DE DADOS OPS'!$B$5:$P$9635,12,FALSE),"Liquidação Cancelada")</f>
        <v>#N/A</v>
      </c>
      <c r="Z1061" s="4" t="e">
        <f>IF(X1061&lt;&gt;"Liquidação Cancelada",VLOOKUP(B1061,'BASE DE DADOS OPS'!$B$5:$P$9635,14,FALSE),"Liquidação Cancelada")</f>
        <v>#N/A</v>
      </c>
      <c r="AA1061" s="4" t="e">
        <f>IF(X1061&lt;&gt;"Liquidação Cancelada",VLOOKUP(B1061,'BASE DE DADOS OPS'!$B$5:$P$9635,13,FALSE),"Liquidação Cancelada")</f>
        <v>#N/A</v>
      </c>
      <c r="AB1061" s="4" t="e">
        <f t="shared" si="158"/>
        <v>#N/A</v>
      </c>
      <c r="AC1061" s="3" t="e">
        <f t="shared" si="159"/>
        <v>#N/A</v>
      </c>
      <c r="AD1061" s="62"/>
    </row>
    <row r="1062" spans="1:30" ht="24.95" customHeight="1" x14ac:dyDescent="0.2">
      <c r="A1062" s="55" t="str">
        <f t="shared" si="151"/>
        <v>||||||0</v>
      </c>
      <c r="B1062" s="55" t="str">
        <f t="shared" si="152"/>
        <v>||||0</v>
      </c>
      <c r="C1062" s="61" t="str">
        <f t="shared" si="153"/>
        <v>|0</v>
      </c>
      <c r="D1062" s="31"/>
      <c r="E1062" s="31"/>
      <c r="F1062" s="75" t="str">
        <f t="shared" si="154"/>
        <v>/</v>
      </c>
      <c r="G1062" s="31"/>
      <c r="H1062" s="31"/>
      <c r="I1062" s="75" t="str">
        <f t="shared" si="155"/>
        <v>.</v>
      </c>
      <c r="J1062" s="31"/>
      <c r="K1062" s="31"/>
      <c r="L1062" s="31"/>
      <c r="M1062" s="32"/>
      <c r="N1062" s="31"/>
      <c r="O1062" s="32"/>
      <c r="P1062" s="18"/>
      <c r="Q1062" s="31"/>
      <c r="R1062" s="33"/>
      <c r="S1062" s="33"/>
      <c r="T1062" s="33"/>
      <c r="U1062" s="72">
        <f t="shared" si="156"/>
        <v>0</v>
      </c>
      <c r="V1062" s="18" t="e">
        <f>IF(X1062&lt;&gt;"Liquidação Cancelada",VLOOKUP(B1062,'BASE DE DADOS OPS'!$B$4:$P$9650,10,FALSE),"Liquidação Cancelada")</f>
        <v>#N/A</v>
      </c>
      <c r="W1062" s="35" t="e">
        <f t="shared" si="157"/>
        <v>#N/A</v>
      </c>
      <c r="X1062" s="31">
        <f>VLOOKUP(A1062,'BASE DE DADOS OPS'!$A$4:$P$9650,12,FALSE)</f>
        <v>0</v>
      </c>
      <c r="Y1062" s="4" t="e">
        <f>IF(X1062&lt;&gt;"Liquidação Cancelada",VLOOKUP(B1062,'BASE DE DADOS OPS'!$B$5:$P$9635,12,FALSE),"Liquidação Cancelada")</f>
        <v>#N/A</v>
      </c>
      <c r="Z1062" s="4" t="e">
        <f>IF(X1062&lt;&gt;"Liquidação Cancelada",VLOOKUP(B1062,'BASE DE DADOS OPS'!$B$5:$P$9635,14,FALSE),"Liquidação Cancelada")</f>
        <v>#N/A</v>
      </c>
      <c r="AA1062" s="4" t="e">
        <f>IF(X1062&lt;&gt;"Liquidação Cancelada",VLOOKUP(B1062,'BASE DE DADOS OPS'!$B$5:$P$9635,13,FALSE),"Liquidação Cancelada")</f>
        <v>#N/A</v>
      </c>
      <c r="AB1062" s="4" t="e">
        <f t="shared" si="158"/>
        <v>#N/A</v>
      </c>
      <c r="AC1062" s="3" t="e">
        <f t="shared" si="159"/>
        <v>#N/A</v>
      </c>
      <c r="AD1062" s="62"/>
    </row>
    <row r="1063" spans="1:30" ht="24.95" customHeight="1" x14ac:dyDescent="0.2">
      <c r="A1063" s="55" t="str">
        <f t="shared" si="151"/>
        <v>||||||0</v>
      </c>
      <c r="B1063" s="55" t="str">
        <f t="shared" si="152"/>
        <v>||||0</v>
      </c>
      <c r="C1063" s="61" t="str">
        <f t="shared" si="153"/>
        <v>|0</v>
      </c>
      <c r="D1063" s="31"/>
      <c r="E1063" s="31"/>
      <c r="F1063" s="75" t="str">
        <f t="shared" si="154"/>
        <v>/</v>
      </c>
      <c r="G1063" s="31"/>
      <c r="H1063" s="31"/>
      <c r="I1063" s="75" t="str">
        <f t="shared" si="155"/>
        <v>.</v>
      </c>
      <c r="J1063" s="31"/>
      <c r="K1063" s="31"/>
      <c r="L1063" s="31"/>
      <c r="M1063" s="32"/>
      <c r="N1063" s="31"/>
      <c r="O1063" s="32"/>
      <c r="P1063" s="18"/>
      <c r="Q1063" s="31"/>
      <c r="R1063" s="33"/>
      <c r="S1063" s="33"/>
      <c r="T1063" s="33"/>
      <c r="U1063" s="72">
        <f t="shared" si="156"/>
        <v>0</v>
      </c>
      <c r="V1063" s="18" t="e">
        <f>IF(X1063&lt;&gt;"Liquidação Cancelada",VLOOKUP(B1063,'BASE DE DADOS OPS'!$B$4:$P$9650,10,FALSE),"Liquidação Cancelada")</f>
        <v>#N/A</v>
      </c>
      <c r="W1063" s="35" t="e">
        <f t="shared" si="157"/>
        <v>#N/A</v>
      </c>
      <c r="X1063" s="31">
        <f>VLOOKUP(A1063,'BASE DE DADOS OPS'!$A$4:$P$9650,12,FALSE)</f>
        <v>0</v>
      </c>
      <c r="Y1063" s="4" t="e">
        <f>IF(X1063&lt;&gt;"Liquidação Cancelada",VLOOKUP(B1063,'BASE DE DADOS OPS'!$B$5:$P$9635,12,FALSE),"Liquidação Cancelada")</f>
        <v>#N/A</v>
      </c>
      <c r="Z1063" s="4" t="e">
        <f>IF(X1063&lt;&gt;"Liquidação Cancelada",VLOOKUP(B1063,'BASE DE DADOS OPS'!$B$5:$P$9635,14,FALSE),"Liquidação Cancelada")</f>
        <v>#N/A</v>
      </c>
      <c r="AA1063" s="4" t="e">
        <f>IF(X1063&lt;&gt;"Liquidação Cancelada",VLOOKUP(B1063,'BASE DE DADOS OPS'!$B$5:$P$9635,13,FALSE),"Liquidação Cancelada")</f>
        <v>#N/A</v>
      </c>
      <c r="AB1063" s="4" t="e">
        <f t="shared" si="158"/>
        <v>#N/A</v>
      </c>
      <c r="AC1063" s="3" t="e">
        <f t="shared" si="159"/>
        <v>#N/A</v>
      </c>
      <c r="AD1063" s="62"/>
    </row>
    <row r="1064" spans="1:30" ht="24.95" customHeight="1" x14ac:dyDescent="0.2">
      <c r="A1064" s="55" t="str">
        <f t="shared" si="151"/>
        <v>||||||0</v>
      </c>
      <c r="B1064" s="55" t="str">
        <f t="shared" si="152"/>
        <v>||||0</v>
      </c>
      <c r="C1064" s="61" t="str">
        <f t="shared" si="153"/>
        <v>|0</v>
      </c>
      <c r="D1064" s="31"/>
      <c r="E1064" s="31"/>
      <c r="F1064" s="75" t="str">
        <f t="shared" si="154"/>
        <v>/</v>
      </c>
      <c r="G1064" s="31"/>
      <c r="H1064" s="31"/>
      <c r="I1064" s="75" t="str">
        <f t="shared" si="155"/>
        <v>.</v>
      </c>
      <c r="J1064" s="31"/>
      <c r="K1064" s="31"/>
      <c r="L1064" s="31"/>
      <c r="M1064" s="32"/>
      <c r="N1064" s="31"/>
      <c r="O1064" s="32"/>
      <c r="P1064" s="18"/>
      <c r="Q1064" s="31"/>
      <c r="R1064" s="33"/>
      <c r="S1064" s="33"/>
      <c r="T1064" s="33"/>
      <c r="U1064" s="72">
        <f t="shared" si="156"/>
        <v>0</v>
      </c>
      <c r="V1064" s="18" t="e">
        <f>IF(X1064&lt;&gt;"Liquidação Cancelada",VLOOKUP(B1064,'BASE DE DADOS OPS'!$B$4:$P$9650,10,FALSE),"Liquidação Cancelada")</f>
        <v>#N/A</v>
      </c>
      <c r="W1064" s="35" t="e">
        <f t="shared" si="157"/>
        <v>#N/A</v>
      </c>
      <c r="X1064" s="31">
        <f>VLOOKUP(A1064,'BASE DE DADOS OPS'!$A$4:$P$9650,12,FALSE)</f>
        <v>0</v>
      </c>
      <c r="Y1064" s="4" t="e">
        <f>IF(X1064&lt;&gt;"Liquidação Cancelada",VLOOKUP(B1064,'BASE DE DADOS OPS'!$B$5:$P$9635,12,FALSE),"Liquidação Cancelada")</f>
        <v>#N/A</v>
      </c>
      <c r="Z1064" s="4" t="e">
        <f>IF(X1064&lt;&gt;"Liquidação Cancelada",VLOOKUP(B1064,'BASE DE DADOS OPS'!$B$5:$P$9635,14,FALSE),"Liquidação Cancelada")</f>
        <v>#N/A</v>
      </c>
      <c r="AA1064" s="4" t="e">
        <f>IF(X1064&lt;&gt;"Liquidação Cancelada",VLOOKUP(B1064,'BASE DE DADOS OPS'!$B$5:$P$9635,13,FALSE),"Liquidação Cancelada")</f>
        <v>#N/A</v>
      </c>
      <c r="AB1064" s="4" t="e">
        <f t="shared" si="158"/>
        <v>#N/A</v>
      </c>
      <c r="AC1064" s="3" t="e">
        <f t="shared" si="159"/>
        <v>#N/A</v>
      </c>
      <c r="AD1064" s="62"/>
    </row>
    <row r="1065" spans="1:30" ht="24.95" customHeight="1" x14ac:dyDescent="0.2">
      <c r="A1065" s="55" t="str">
        <f t="shared" si="151"/>
        <v>||||||0</v>
      </c>
      <c r="B1065" s="55" t="str">
        <f t="shared" si="152"/>
        <v>||||0</v>
      </c>
      <c r="C1065" s="61" t="str">
        <f t="shared" si="153"/>
        <v>|0</v>
      </c>
      <c r="D1065" s="31"/>
      <c r="E1065" s="31"/>
      <c r="F1065" s="75" t="str">
        <f t="shared" si="154"/>
        <v>/</v>
      </c>
      <c r="G1065" s="31"/>
      <c r="H1065" s="31"/>
      <c r="I1065" s="75" t="str">
        <f t="shared" si="155"/>
        <v>.</v>
      </c>
      <c r="J1065" s="31"/>
      <c r="K1065" s="31"/>
      <c r="L1065" s="31"/>
      <c r="M1065" s="32"/>
      <c r="N1065" s="31"/>
      <c r="O1065" s="32"/>
      <c r="P1065" s="18"/>
      <c r="Q1065" s="31"/>
      <c r="R1065" s="33"/>
      <c r="S1065" s="33"/>
      <c r="T1065" s="33"/>
      <c r="U1065" s="72">
        <f t="shared" si="156"/>
        <v>0</v>
      </c>
      <c r="V1065" s="18" t="e">
        <f>IF(X1065&lt;&gt;"Liquidação Cancelada",VLOOKUP(B1065,'BASE DE DADOS OPS'!$B$4:$P$9650,10,FALSE),"Liquidação Cancelada")</f>
        <v>#N/A</v>
      </c>
      <c r="W1065" s="35" t="e">
        <f t="shared" si="157"/>
        <v>#N/A</v>
      </c>
      <c r="X1065" s="31">
        <f>VLOOKUP(A1065,'BASE DE DADOS OPS'!$A$4:$P$9650,12,FALSE)</f>
        <v>0</v>
      </c>
      <c r="Y1065" s="4" t="e">
        <f>IF(X1065&lt;&gt;"Liquidação Cancelada",VLOOKUP(B1065,'BASE DE DADOS OPS'!$B$5:$P$9635,12,FALSE),"Liquidação Cancelada")</f>
        <v>#N/A</v>
      </c>
      <c r="Z1065" s="4" t="e">
        <f>IF(X1065&lt;&gt;"Liquidação Cancelada",VLOOKUP(B1065,'BASE DE DADOS OPS'!$B$5:$P$9635,14,FALSE),"Liquidação Cancelada")</f>
        <v>#N/A</v>
      </c>
      <c r="AA1065" s="4" t="e">
        <f>IF(X1065&lt;&gt;"Liquidação Cancelada",VLOOKUP(B1065,'BASE DE DADOS OPS'!$B$5:$P$9635,13,FALSE),"Liquidação Cancelada")</f>
        <v>#N/A</v>
      </c>
      <c r="AB1065" s="4" t="e">
        <f t="shared" si="158"/>
        <v>#N/A</v>
      </c>
      <c r="AC1065" s="3" t="e">
        <f t="shared" si="159"/>
        <v>#N/A</v>
      </c>
      <c r="AD1065" s="62"/>
    </row>
    <row r="1066" spans="1:30" ht="24.95" customHeight="1" x14ac:dyDescent="0.2">
      <c r="A1066" s="55" t="str">
        <f t="shared" si="151"/>
        <v>||||||0</v>
      </c>
      <c r="B1066" s="55" t="str">
        <f t="shared" si="152"/>
        <v>||||0</v>
      </c>
      <c r="C1066" s="61" t="str">
        <f t="shared" si="153"/>
        <v>|0</v>
      </c>
      <c r="D1066" s="31"/>
      <c r="E1066" s="31"/>
      <c r="F1066" s="75" t="str">
        <f t="shared" si="154"/>
        <v>/</v>
      </c>
      <c r="G1066" s="31"/>
      <c r="H1066" s="31"/>
      <c r="I1066" s="75" t="str">
        <f t="shared" si="155"/>
        <v>.</v>
      </c>
      <c r="J1066" s="31"/>
      <c r="K1066" s="31"/>
      <c r="L1066" s="31"/>
      <c r="M1066" s="32"/>
      <c r="N1066" s="31"/>
      <c r="O1066" s="32"/>
      <c r="P1066" s="18"/>
      <c r="Q1066" s="31"/>
      <c r="R1066" s="33"/>
      <c r="S1066" s="33"/>
      <c r="T1066" s="33"/>
      <c r="U1066" s="72">
        <f t="shared" si="156"/>
        <v>0</v>
      </c>
      <c r="V1066" s="18" t="e">
        <f>IF(X1066&lt;&gt;"Liquidação Cancelada",VLOOKUP(B1066,'BASE DE DADOS OPS'!$B$4:$P$9650,10,FALSE),"Liquidação Cancelada")</f>
        <v>#N/A</v>
      </c>
      <c r="W1066" s="35" t="e">
        <f t="shared" si="157"/>
        <v>#N/A</v>
      </c>
      <c r="X1066" s="31">
        <f>VLOOKUP(A1066,'BASE DE DADOS OPS'!$A$4:$P$9650,12,FALSE)</f>
        <v>0</v>
      </c>
      <c r="Y1066" s="4" t="e">
        <f>IF(X1066&lt;&gt;"Liquidação Cancelada",VLOOKUP(B1066,'BASE DE DADOS OPS'!$B$5:$P$9635,12,FALSE),"Liquidação Cancelada")</f>
        <v>#N/A</v>
      </c>
      <c r="Z1066" s="4" t="e">
        <f>IF(X1066&lt;&gt;"Liquidação Cancelada",VLOOKUP(B1066,'BASE DE DADOS OPS'!$B$5:$P$9635,14,FALSE),"Liquidação Cancelada")</f>
        <v>#N/A</v>
      </c>
      <c r="AA1066" s="4" t="e">
        <f>IF(X1066&lt;&gt;"Liquidação Cancelada",VLOOKUP(B1066,'BASE DE DADOS OPS'!$B$5:$P$9635,13,FALSE),"Liquidação Cancelada")</f>
        <v>#N/A</v>
      </c>
      <c r="AB1066" s="4" t="e">
        <f t="shared" si="158"/>
        <v>#N/A</v>
      </c>
      <c r="AC1066" s="3" t="e">
        <f t="shared" si="159"/>
        <v>#N/A</v>
      </c>
      <c r="AD1066" s="62"/>
    </row>
    <row r="1067" spans="1:30" ht="24.95" customHeight="1" x14ac:dyDescent="0.2">
      <c r="A1067" s="55" t="str">
        <f t="shared" si="151"/>
        <v>||||||0</v>
      </c>
      <c r="B1067" s="55" t="str">
        <f t="shared" si="152"/>
        <v>||||0</v>
      </c>
      <c r="C1067" s="61" t="str">
        <f t="shared" si="153"/>
        <v>|0</v>
      </c>
      <c r="D1067" s="31"/>
      <c r="E1067" s="31"/>
      <c r="F1067" s="75" t="str">
        <f t="shared" si="154"/>
        <v>/</v>
      </c>
      <c r="G1067" s="31"/>
      <c r="H1067" s="31"/>
      <c r="I1067" s="75" t="str">
        <f t="shared" si="155"/>
        <v>.</v>
      </c>
      <c r="J1067" s="31"/>
      <c r="K1067" s="31"/>
      <c r="L1067" s="31"/>
      <c r="M1067" s="32"/>
      <c r="N1067" s="31"/>
      <c r="O1067" s="32"/>
      <c r="P1067" s="18"/>
      <c r="Q1067" s="31"/>
      <c r="R1067" s="33"/>
      <c r="S1067" s="33"/>
      <c r="T1067" s="33"/>
      <c r="U1067" s="72">
        <f t="shared" si="156"/>
        <v>0</v>
      </c>
      <c r="V1067" s="18" t="e">
        <f>IF(X1067&lt;&gt;"Liquidação Cancelada",VLOOKUP(B1067,'BASE DE DADOS OPS'!$B$4:$P$9650,10,FALSE),"Liquidação Cancelada")</f>
        <v>#N/A</v>
      </c>
      <c r="W1067" s="35" t="e">
        <f t="shared" si="157"/>
        <v>#N/A</v>
      </c>
      <c r="X1067" s="31">
        <f>VLOOKUP(A1067,'BASE DE DADOS OPS'!$A$4:$P$9650,12,FALSE)</f>
        <v>0</v>
      </c>
      <c r="Y1067" s="4" t="e">
        <f>IF(X1067&lt;&gt;"Liquidação Cancelada",VLOOKUP(B1067,'BASE DE DADOS OPS'!$B$5:$P$9635,12,FALSE),"Liquidação Cancelada")</f>
        <v>#N/A</v>
      </c>
      <c r="Z1067" s="4" t="e">
        <f>IF(X1067&lt;&gt;"Liquidação Cancelada",VLOOKUP(B1067,'BASE DE DADOS OPS'!$B$5:$P$9635,14,FALSE),"Liquidação Cancelada")</f>
        <v>#N/A</v>
      </c>
      <c r="AA1067" s="4" t="e">
        <f>IF(X1067&lt;&gt;"Liquidação Cancelada",VLOOKUP(B1067,'BASE DE DADOS OPS'!$B$5:$P$9635,13,FALSE),"Liquidação Cancelada")</f>
        <v>#N/A</v>
      </c>
      <c r="AB1067" s="4" t="e">
        <f t="shared" si="158"/>
        <v>#N/A</v>
      </c>
      <c r="AC1067" s="3" t="e">
        <f t="shared" si="159"/>
        <v>#N/A</v>
      </c>
      <c r="AD1067" s="62"/>
    </row>
    <row r="1068" spans="1:30" ht="24.95" customHeight="1" x14ac:dyDescent="0.2">
      <c r="A1068" s="55" t="str">
        <f t="shared" si="151"/>
        <v>||||||0</v>
      </c>
      <c r="B1068" s="55" t="str">
        <f t="shared" si="152"/>
        <v>||||0</v>
      </c>
      <c r="C1068" s="61" t="str">
        <f t="shared" si="153"/>
        <v>|0</v>
      </c>
      <c r="D1068" s="31"/>
      <c r="E1068" s="31"/>
      <c r="F1068" s="75" t="str">
        <f t="shared" si="154"/>
        <v>/</v>
      </c>
      <c r="G1068" s="31"/>
      <c r="H1068" s="31"/>
      <c r="I1068" s="75" t="str">
        <f t="shared" si="155"/>
        <v>.</v>
      </c>
      <c r="J1068" s="31"/>
      <c r="K1068" s="31"/>
      <c r="L1068" s="31"/>
      <c r="M1068" s="32"/>
      <c r="N1068" s="31"/>
      <c r="O1068" s="32"/>
      <c r="P1068" s="18"/>
      <c r="Q1068" s="31"/>
      <c r="R1068" s="33"/>
      <c r="S1068" s="33"/>
      <c r="T1068" s="33"/>
      <c r="U1068" s="72">
        <f t="shared" si="156"/>
        <v>0</v>
      </c>
      <c r="V1068" s="18" t="e">
        <f>IF(X1068&lt;&gt;"Liquidação Cancelada",VLOOKUP(B1068,'BASE DE DADOS OPS'!$B$4:$P$9650,10,FALSE),"Liquidação Cancelada")</f>
        <v>#N/A</v>
      </c>
      <c r="W1068" s="35" t="e">
        <f t="shared" si="157"/>
        <v>#N/A</v>
      </c>
      <c r="X1068" s="31">
        <f>VLOOKUP(A1068,'BASE DE DADOS OPS'!$A$4:$P$9650,12,FALSE)</f>
        <v>0</v>
      </c>
      <c r="Y1068" s="4" t="e">
        <f>IF(X1068&lt;&gt;"Liquidação Cancelada",VLOOKUP(B1068,'BASE DE DADOS OPS'!$B$5:$P$9635,12,FALSE),"Liquidação Cancelada")</f>
        <v>#N/A</v>
      </c>
      <c r="Z1068" s="4" t="e">
        <f>IF(X1068&lt;&gt;"Liquidação Cancelada",VLOOKUP(B1068,'BASE DE DADOS OPS'!$B$5:$P$9635,14,FALSE),"Liquidação Cancelada")</f>
        <v>#N/A</v>
      </c>
      <c r="AA1068" s="4" t="e">
        <f>IF(X1068&lt;&gt;"Liquidação Cancelada",VLOOKUP(B1068,'BASE DE DADOS OPS'!$B$5:$P$9635,13,FALSE),"Liquidação Cancelada")</f>
        <v>#N/A</v>
      </c>
      <c r="AB1068" s="4" t="e">
        <f t="shared" si="158"/>
        <v>#N/A</v>
      </c>
      <c r="AC1068" s="3" t="e">
        <f t="shared" si="159"/>
        <v>#N/A</v>
      </c>
      <c r="AD1068" s="62"/>
    </row>
    <row r="1069" spans="1:30" ht="24.95" customHeight="1" x14ac:dyDescent="0.2">
      <c r="A1069" s="55" t="str">
        <f t="shared" si="151"/>
        <v>||||||0</v>
      </c>
      <c r="B1069" s="55" t="str">
        <f t="shared" si="152"/>
        <v>||||0</v>
      </c>
      <c r="C1069" s="61" t="str">
        <f t="shared" si="153"/>
        <v>|0</v>
      </c>
      <c r="D1069" s="31"/>
      <c r="E1069" s="31"/>
      <c r="F1069" s="75" t="str">
        <f t="shared" si="154"/>
        <v>/</v>
      </c>
      <c r="G1069" s="31"/>
      <c r="H1069" s="31"/>
      <c r="I1069" s="75" t="str">
        <f t="shared" si="155"/>
        <v>.</v>
      </c>
      <c r="J1069" s="31"/>
      <c r="K1069" s="31"/>
      <c r="L1069" s="31"/>
      <c r="M1069" s="32"/>
      <c r="N1069" s="31"/>
      <c r="O1069" s="32"/>
      <c r="P1069" s="18"/>
      <c r="Q1069" s="31"/>
      <c r="R1069" s="33"/>
      <c r="S1069" s="33"/>
      <c r="T1069" s="33"/>
      <c r="U1069" s="72">
        <f t="shared" si="156"/>
        <v>0</v>
      </c>
      <c r="V1069" s="18" t="e">
        <f>IF(X1069&lt;&gt;"Liquidação Cancelada",VLOOKUP(B1069,'BASE DE DADOS OPS'!$B$4:$P$9650,10,FALSE),"Liquidação Cancelada")</f>
        <v>#N/A</v>
      </c>
      <c r="W1069" s="35" t="e">
        <f t="shared" si="157"/>
        <v>#N/A</v>
      </c>
      <c r="X1069" s="31">
        <f>VLOOKUP(A1069,'BASE DE DADOS OPS'!$A$4:$P$9650,12,FALSE)</f>
        <v>0</v>
      </c>
      <c r="Y1069" s="4" t="e">
        <f>IF(X1069&lt;&gt;"Liquidação Cancelada",VLOOKUP(B1069,'BASE DE DADOS OPS'!$B$5:$P$9635,12,FALSE),"Liquidação Cancelada")</f>
        <v>#N/A</v>
      </c>
      <c r="Z1069" s="4" t="e">
        <f>IF(X1069&lt;&gt;"Liquidação Cancelada",VLOOKUP(B1069,'BASE DE DADOS OPS'!$B$5:$P$9635,14,FALSE),"Liquidação Cancelada")</f>
        <v>#N/A</v>
      </c>
      <c r="AA1069" s="4" t="e">
        <f>IF(X1069&lt;&gt;"Liquidação Cancelada",VLOOKUP(B1069,'BASE DE DADOS OPS'!$B$5:$P$9635,13,FALSE),"Liquidação Cancelada")</f>
        <v>#N/A</v>
      </c>
      <c r="AB1069" s="4" t="e">
        <f t="shared" si="158"/>
        <v>#N/A</v>
      </c>
      <c r="AC1069" s="3" t="e">
        <f t="shared" si="159"/>
        <v>#N/A</v>
      </c>
      <c r="AD1069" s="62"/>
    </row>
    <row r="1070" spans="1:30" ht="24.95" customHeight="1" x14ac:dyDescent="0.2">
      <c r="A1070" s="55" t="str">
        <f t="shared" si="151"/>
        <v>||||||0</v>
      </c>
      <c r="B1070" s="55" t="str">
        <f t="shared" si="152"/>
        <v>||||0</v>
      </c>
      <c r="C1070" s="61" t="str">
        <f t="shared" si="153"/>
        <v>|0</v>
      </c>
      <c r="D1070" s="31"/>
      <c r="E1070" s="31"/>
      <c r="F1070" s="75" t="str">
        <f t="shared" si="154"/>
        <v>/</v>
      </c>
      <c r="G1070" s="31"/>
      <c r="H1070" s="31"/>
      <c r="I1070" s="75" t="str">
        <f t="shared" si="155"/>
        <v>.</v>
      </c>
      <c r="J1070" s="31"/>
      <c r="K1070" s="31"/>
      <c r="L1070" s="31"/>
      <c r="M1070" s="32"/>
      <c r="N1070" s="31"/>
      <c r="O1070" s="32"/>
      <c r="P1070" s="18"/>
      <c r="Q1070" s="31"/>
      <c r="R1070" s="33"/>
      <c r="S1070" s="33"/>
      <c r="T1070" s="33"/>
      <c r="U1070" s="72">
        <f t="shared" si="156"/>
        <v>0</v>
      </c>
      <c r="V1070" s="18" t="e">
        <f>IF(X1070&lt;&gt;"Liquidação Cancelada",VLOOKUP(B1070,'BASE DE DADOS OPS'!$B$4:$P$9650,10,FALSE),"Liquidação Cancelada")</f>
        <v>#N/A</v>
      </c>
      <c r="W1070" s="35" t="e">
        <f t="shared" si="157"/>
        <v>#N/A</v>
      </c>
      <c r="X1070" s="31">
        <f>VLOOKUP(A1070,'BASE DE DADOS OPS'!$A$4:$P$9650,12,FALSE)</f>
        <v>0</v>
      </c>
      <c r="Y1070" s="4" t="e">
        <f>IF(X1070&lt;&gt;"Liquidação Cancelada",VLOOKUP(B1070,'BASE DE DADOS OPS'!$B$5:$P$9635,12,FALSE),"Liquidação Cancelada")</f>
        <v>#N/A</v>
      </c>
      <c r="Z1070" s="4" t="e">
        <f>IF(X1070&lt;&gt;"Liquidação Cancelada",VLOOKUP(B1070,'BASE DE DADOS OPS'!$B$5:$P$9635,14,FALSE),"Liquidação Cancelada")</f>
        <v>#N/A</v>
      </c>
      <c r="AA1070" s="4" t="e">
        <f>IF(X1070&lt;&gt;"Liquidação Cancelada",VLOOKUP(B1070,'BASE DE DADOS OPS'!$B$5:$P$9635,13,FALSE),"Liquidação Cancelada")</f>
        <v>#N/A</v>
      </c>
      <c r="AB1070" s="4" t="e">
        <f t="shared" si="158"/>
        <v>#N/A</v>
      </c>
      <c r="AC1070" s="3" t="e">
        <f t="shared" si="159"/>
        <v>#N/A</v>
      </c>
      <c r="AD1070" s="62"/>
    </row>
    <row r="1071" spans="1:30" ht="24.95" customHeight="1" x14ac:dyDescent="0.2">
      <c r="A1071" s="55" t="str">
        <f t="shared" si="151"/>
        <v>||||||0</v>
      </c>
      <c r="B1071" s="55" t="str">
        <f t="shared" si="152"/>
        <v>||||0</v>
      </c>
      <c r="C1071" s="61" t="str">
        <f t="shared" si="153"/>
        <v>|0</v>
      </c>
      <c r="D1071" s="31"/>
      <c r="E1071" s="31"/>
      <c r="F1071" s="75" t="str">
        <f t="shared" si="154"/>
        <v>/</v>
      </c>
      <c r="G1071" s="31"/>
      <c r="H1071" s="31"/>
      <c r="I1071" s="75" t="str">
        <f t="shared" si="155"/>
        <v>.</v>
      </c>
      <c r="J1071" s="31"/>
      <c r="K1071" s="31"/>
      <c r="L1071" s="31"/>
      <c r="M1071" s="32"/>
      <c r="N1071" s="31"/>
      <c r="O1071" s="32"/>
      <c r="P1071" s="18"/>
      <c r="Q1071" s="31"/>
      <c r="R1071" s="33"/>
      <c r="S1071" s="33"/>
      <c r="T1071" s="33"/>
      <c r="U1071" s="72">
        <f t="shared" si="156"/>
        <v>0</v>
      </c>
      <c r="V1071" s="18" t="e">
        <f>IF(X1071&lt;&gt;"Liquidação Cancelada",VLOOKUP(B1071,'BASE DE DADOS OPS'!$B$4:$P$9650,10,FALSE),"Liquidação Cancelada")</f>
        <v>#N/A</v>
      </c>
      <c r="W1071" s="35" t="e">
        <f t="shared" si="157"/>
        <v>#N/A</v>
      </c>
      <c r="X1071" s="31">
        <f>VLOOKUP(A1071,'BASE DE DADOS OPS'!$A$4:$P$9650,12,FALSE)</f>
        <v>0</v>
      </c>
      <c r="Y1071" s="4" t="e">
        <f>IF(X1071&lt;&gt;"Liquidação Cancelada",VLOOKUP(B1071,'BASE DE DADOS OPS'!$B$5:$P$9635,12,FALSE),"Liquidação Cancelada")</f>
        <v>#N/A</v>
      </c>
      <c r="Z1071" s="4" t="e">
        <f>IF(X1071&lt;&gt;"Liquidação Cancelada",VLOOKUP(B1071,'BASE DE DADOS OPS'!$B$5:$P$9635,14,FALSE),"Liquidação Cancelada")</f>
        <v>#N/A</v>
      </c>
      <c r="AA1071" s="4" t="e">
        <f>IF(X1071&lt;&gt;"Liquidação Cancelada",VLOOKUP(B1071,'BASE DE DADOS OPS'!$B$5:$P$9635,13,FALSE),"Liquidação Cancelada")</f>
        <v>#N/A</v>
      </c>
      <c r="AB1071" s="4" t="e">
        <f t="shared" si="158"/>
        <v>#N/A</v>
      </c>
      <c r="AC1071" s="3" t="e">
        <f t="shared" si="159"/>
        <v>#N/A</v>
      </c>
      <c r="AD1071" s="62"/>
    </row>
    <row r="1072" spans="1:30" ht="24.95" customHeight="1" x14ac:dyDescent="0.2">
      <c r="A1072" s="55" t="str">
        <f t="shared" si="151"/>
        <v>||||||0</v>
      </c>
      <c r="B1072" s="55" t="str">
        <f t="shared" si="152"/>
        <v>||||0</v>
      </c>
      <c r="C1072" s="61" t="str">
        <f t="shared" si="153"/>
        <v>|0</v>
      </c>
      <c r="D1072" s="31"/>
      <c r="E1072" s="31"/>
      <c r="F1072" s="75" t="str">
        <f t="shared" si="154"/>
        <v>/</v>
      </c>
      <c r="G1072" s="31"/>
      <c r="H1072" s="31"/>
      <c r="I1072" s="75" t="str">
        <f t="shared" si="155"/>
        <v>.</v>
      </c>
      <c r="J1072" s="31"/>
      <c r="K1072" s="31"/>
      <c r="L1072" s="31"/>
      <c r="M1072" s="32"/>
      <c r="N1072" s="31"/>
      <c r="O1072" s="32"/>
      <c r="P1072" s="18"/>
      <c r="Q1072" s="31"/>
      <c r="R1072" s="33"/>
      <c r="S1072" s="33"/>
      <c r="T1072" s="33"/>
      <c r="U1072" s="72">
        <f t="shared" si="156"/>
        <v>0</v>
      </c>
      <c r="V1072" s="18" t="e">
        <f>IF(X1072&lt;&gt;"Liquidação Cancelada",VLOOKUP(B1072,'BASE DE DADOS OPS'!$B$4:$P$9650,10,FALSE),"Liquidação Cancelada")</f>
        <v>#N/A</v>
      </c>
      <c r="W1072" s="35" t="e">
        <f t="shared" si="157"/>
        <v>#N/A</v>
      </c>
      <c r="X1072" s="31">
        <f>VLOOKUP(A1072,'BASE DE DADOS OPS'!$A$4:$P$9650,12,FALSE)</f>
        <v>0</v>
      </c>
      <c r="Y1072" s="4" t="e">
        <f>IF(X1072&lt;&gt;"Liquidação Cancelada",VLOOKUP(B1072,'BASE DE DADOS OPS'!$B$5:$P$9635,12,FALSE),"Liquidação Cancelada")</f>
        <v>#N/A</v>
      </c>
      <c r="Z1072" s="4" t="e">
        <f>IF(X1072&lt;&gt;"Liquidação Cancelada",VLOOKUP(B1072,'BASE DE DADOS OPS'!$B$5:$P$9635,14,FALSE),"Liquidação Cancelada")</f>
        <v>#N/A</v>
      </c>
      <c r="AA1072" s="4" t="e">
        <f>IF(X1072&lt;&gt;"Liquidação Cancelada",VLOOKUP(B1072,'BASE DE DADOS OPS'!$B$5:$P$9635,13,FALSE),"Liquidação Cancelada")</f>
        <v>#N/A</v>
      </c>
      <c r="AB1072" s="4" t="e">
        <f t="shared" si="158"/>
        <v>#N/A</v>
      </c>
      <c r="AC1072" s="3" t="e">
        <f t="shared" si="159"/>
        <v>#N/A</v>
      </c>
      <c r="AD1072" s="62"/>
    </row>
    <row r="1073" spans="1:30" ht="24.95" customHeight="1" x14ac:dyDescent="0.2">
      <c r="A1073" s="55" t="str">
        <f t="shared" si="151"/>
        <v>||||||0</v>
      </c>
      <c r="B1073" s="55" t="str">
        <f t="shared" si="152"/>
        <v>||||0</v>
      </c>
      <c r="C1073" s="61" t="str">
        <f t="shared" si="153"/>
        <v>|0</v>
      </c>
      <c r="D1073" s="31"/>
      <c r="E1073" s="31"/>
      <c r="F1073" s="75" t="str">
        <f t="shared" si="154"/>
        <v>/</v>
      </c>
      <c r="G1073" s="31"/>
      <c r="H1073" s="31"/>
      <c r="I1073" s="75" t="str">
        <f t="shared" si="155"/>
        <v>.</v>
      </c>
      <c r="J1073" s="31"/>
      <c r="K1073" s="31"/>
      <c r="L1073" s="31"/>
      <c r="M1073" s="32"/>
      <c r="N1073" s="31"/>
      <c r="O1073" s="32"/>
      <c r="P1073" s="18"/>
      <c r="Q1073" s="31"/>
      <c r="R1073" s="33"/>
      <c r="S1073" s="33"/>
      <c r="T1073" s="33"/>
      <c r="U1073" s="72">
        <f t="shared" si="156"/>
        <v>0</v>
      </c>
      <c r="V1073" s="18" t="e">
        <f>IF(X1073&lt;&gt;"Liquidação Cancelada",VLOOKUP(B1073,'BASE DE DADOS OPS'!$B$4:$P$9650,10,FALSE),"Liquidação Cancelada")</f>
        <v>#N/A</v>
      </c>
      <c r="W1073" s="35" t="e">
        <f t="shared" si="157"/>
        <v>#N/A</v>
      </c>
      <c r="X1073" s="31">
        <f>VLOOKUP(A1073,'BASE DE DADOS OPS'!$A$4:$P$9650,12,FALSE)</f>
        <v>0</v>
      </c>
      <c r="Y1073" s="4" t="e">
        <f>IF(X1073&lt;&gt;"Liquidação Cancelada",VLOOKUP(B1073,'BASE DE DADOS OPS'!$B$5:$P$9635,12,FALSE),"Liquidação Cancelada")</f>
        <v>#N/A</v>
      </c>
      <c r="Z1073" s="4" t="e">
        <f>IF(X1073&lt;&gt;"Liquidação Cancelada",VLOOKUP(B1073,'BASE DE DADOS OPS'!$B$5:$P$9635,14,FALSE),"Liquidação Cancelada")</f>
        <v>#N/A</v>
      </c>
      <c r="AA1073" s="4" t="e">
        <f>IF(X1073&lt;&gt;"Liquidação Cancelada",VLOOKUP(B1073,'BASE DE DADOS OPS'!$B$5:$P$9635,13,FALSE),"Liquidação Cancelada")</f>
        <v>#N/A</v>
      </c>
      <c r="AB1073" s="4" t="e">
        <f t="shared" si="158"/>
        <v>#N/A</v>
      </c>
      <c r="AC1073" s="3" t="e">
        <f t="shared" si="159"/>
        <v>#N/A</v>
      </c>
      <c r="AD1073" s="62"/>
    </row>
    <row r="1074" spans="1:30" ht="24.95" customHeight="1" x14ac:dyDescent="0.2">
      <c r="A1074" s="55" t="str">
        <f t="shared" si="151"/>
        <v>||||||0</v>
      </c>
      <c r="B1074" s="55" t="str">
        <f t="shared" si="152"/>
        <v>||||0</v>
      </c>
      <c r="C1074" s="61" t="str">
        <f t="shared" si="153"/>
        <v>|0</v>
      </c>
      <c r="D1074" s="31"/>
      <c r="E1074" s="31"/>
      <c r="F1074" s="75" t="str">
        <f t="shared" si="154"/>
        <v>/</v>
      </c>
      <c r="G1074" s="31"/>
      <c r="H1074" s="31"/>
      <c r="I1074" s="75" t="str">
        <f t="shared" si="155"/>
        <v>.</v>
      </c>
      <c r="J1074" s="31"/>
      <c r="K1074" s="31"/>
      <c r="L1074" s="31"/>
      <c r="M1074" s="32"/>
      <c r="N1074" s="31"/>
      <c r="O1074" s="32"/>
      <c r="P1074" s="18"/>
      <c r="Q1074" s="31"/>
      <c r="R1074" s="33"/>
      <c r="S1074" s="33"/>
      <c r="T1074" s="33"/>
      <c r="U1074" s="72">
        <f t="shared" si="156"/>
        <v>0</v>
      </c>
      <c r="V1074" s="18" t="e">
        <f>IF(X1074&lt;&gt;"Liquidação Cancelada",VLOOKUP(B1074,'BASE DE DADOS OPS'!$B$4:$P$9650,10,FALSE),"Liquidação Cancelada")</f>
        <v>#N/A</v>
      </c>
      <c r="W1074" s="35" t="e">
        <f t="shared" si="157"/>
        <v>#N/A</v>
      </c>
      <c r="X1074" s="31">
        <f>VLOOKUP(A1074,'BASE DE DADOS OPS'!$A$4:$P$9650,12,FALSE)</f>
        <v>0</v>
      </c>
      <c r="Y1074" s="4" t="e">
        <f>IF(X1074&lt;&gt;"Liquidação Cancelada",VLOOKUP(B1074,'BASE DE DADOS OPS'!$B$5:$P$9635,12,FALSE),"Liquidação Cancelada")</f>
        <v>#N/A</v>
      </c>
      <c r="Z1074" s="4" t="e">
        <f>IF(X1074&lt;&gt;"Liquidação Cancelada",VLOOKUP(B1074,'BASE DE DADOS OPS'!$B$5:$P$9635,14,FALSE),"Liquidação Cancelada")</f>
        <v>#N/A</v>
      </c>
      <c r="AA1074" s="4" t="e">
        <f>IF(X1074&lt;&gt;"Liquidação Cancelada",VLOOKUP(B1074,'BASE DE DADOS OPS'!$B$5:$P$9635,13,FALSE),"Liquidação Cancelada")</f>
        <v>#N/A</v>
      </c>
      <c r="AB1074" s="4" t="e">
        <f t="shared" si="158"/>
        <v>#N/A</v>
      </c>
      <c r="AC1074" s="3" t="e">
        <f t="shared" si="159"/>
        <v>#N/A</v>
      </c>
      <c r="AD1074" s="62"/>
    </row>
    <row r="1075" spans="1:30" ht="24.95" customHeight="1" x14ac:dyDescent="0.2">
      <c r="A1075" s="55" t="str">
        <f t="shared" si="151"/>
        <v>||||||0</v>
      </c>
      <c r="B1075" s="55" t="str">
        <f t="shared" si="152"/>
        <v>||||0</v>
      </c>
      <c r="C1075" s="61" t="str">
        <f t="shared" si="153"/>
        <v>|0</v>
      </c>
      <c r="D1075" s="31"/>
      <c r="E1075" s="31"/>
      <c r="F1075" s="75" t="str">
        <f t="shared" si="154"/>
        <v>/</v>
      </c>
      <c r="G1075" s="31"/>
      <c r="H1075" s="31"/>
      <c r="I1075" s="75" t="str">
        <f t="shared" si="155"/>
        <v>.</v>
      </c>
      <c r="J1075" s="31"/>
      <c r="K1075" s="31"/>
      <c r="L1075" s="31"/>
      <c r="M1075" s="32"/>
      <c r="N1075" s="31"/>
      <c r="O1075" s="32"/>
      <c r="P1075" s="18"/>
      <c r="Q1075" s="31"/>
      <c r="R1075" s="33"/>
      <c r="S1075" s="33"/>
      <c r="T1075" s="33"/>
      <c r="U1075" s="72">
        <f t="shared" si="156"/>
        <v>0</v>
      </c>
      <c r="V1075" s="18" t="e">
        <f>IF(X1075&lt;&gt;"Liquidação Cancelada",VLOOKUP(B1075,'BASE DE DADOS OPS'!$B$4:$P$9650,10,FALSE),"Liquidação Cancelada")</f>
        <v>#N/A</v>
      </c>
      <c r="W1075" s="35" t="e">
        <f t="shared" si="157"/>
        <v>#N/A</v>
      </c>
      <c r="X1075" s="31">
        <f>VLOOKUP(A1075,'BASE DE DADOS OPS'!$A$4:$P$9650,12,FALSE)</f>
        <v>0</v>
      </c>
      <c r="Y1075" s="4" t="e">
        <f>IF(X1075&lt;&gt;"Liquidação Cancelada",VLOOKUP(B1075,'BASE DE DADOS OPS'!$B$5:$P$9635,12,FALSE),"Liquidação Cancelada")</f>
        <v>#N/A</v>
      </c>
      <c r="Z1075" s="4" t="e">
        <f>IF(X1075&lt;&gt;"Liquidação Cancelada",VLOOKUP(B1075,'BASE DE DADOS OPS'!$B$5:$P$9635,14,FALSE),"Liquidação Cancelada")</f>
        <v>#N/A</v>
      </c>
      <c r="AA1075" s="4" t="e">
        <f>IF(X1075&lt;&gt;"Liquidação Cancelada",VLOOKUP(B1075,'BASE DE DADOS OPS'!$B$5:$P$9635,13,FALSE),"Liquidação Cancelada")</f>
        <v>#N/A</v>
      </c>
      <c r="AB1075" s="4" t="e">
        <f t="shared" si="158"/>
        <v>#N/A</v>
      </c>
      <c r="AC1075" s="3" t="e">
        <f t="shared" si="159"/>
        <v>#N/A</v>
      </c>
      <c r="AD1075" s="62"/>
    </row>
    <row r="1076" spans="1:30" ht="24.95" customHeight="1" x14ac:dyDescent="0.2">
      <c r="A1076" s="55" t="str">
        <f t="shared" si="151"/>
        <v>||||||0</v>
      </c>
      <c r="B1076" s="55" t="str">
        <f t="shared" si="152"/>
        <v>||||0</v>
      </c>
      <c r="C1076" s="61" t="str">
        <f t="shared" si="153"/>
        <v>|0</v>
      </c>
      <c r="D1076" s="31"/>
      <c r="E1076" s="31"/>
      <c r="F1076" s="75" t="str">
        <f t="shared" si="154"/>
        <v>/</v>
      </c>
      <c r="G1076" s="31"/>
      <c r="H1076" s="31"/>
      <c r="I1076" s="75" t="str">
        <f t="shared" si="155"/>
        <v>.</v>
      </c>
      <c r="J1076" s="31"/>
      <c r="K1076" s="31"/>
      <c r="L1076" s="31"/>
      <c r="M1076" s="32"/>
      <c r="N1076" s="31"/>
      <c r="O1076" s="32"/>
      <c r="P1076" s="18"/>
      <c r="Q1076" s="31"/>
      <c r="R1076" s="33"/>
      <c r="S1076" s="33"/>
      <c r="T1076" s="33"/>
      <c r="U1076" s="72">
        <f t="shared" si="156"/>
        <v>0</v>
      </c>
      <c r="V1076" s="18" t="e">
        <f>IF(X1076&lt;&gt;"Liquidação Cancelada",VLOOKUP(B1076,'BASE DE DADOS OPS'!$B$4:$P$9650,10,FALSE),"Liquidação Cancelada")</f>
        <v>#N/A</v>
      </c>
      <c r="W1076" s="35" t="e">
        <f t="shared" si="157"/>
        <v>#N/A</v>
      </c>
      <c r="X1076" s="31">
        <f>VLOOKUP(A1076,'BASE DE DADOS OPS'!$A$4:$P$9650,12,FALSE)</f>
        <v>0</v>
      </c>
      <c r="Y1076" s="4" t="e">
        <f>IF(X1076&lt;&gt;"Liquidação Cancelada",VLOOKUP(B1076,'BASE DE DADOS OPS'!$B$5:$P$9635,12,FALSE),"Liquidação Cancelada")</f>
        <v>#N/A</v>
      </c>
      <c r="Z1076" s="4" t="e">
        <f>IF(X1076&lt;&gt;"Liquidação Cancelada",VLOOKUP(B1076,'BASE DE DADOS OPS'!$B$5:$P$9635,14,FALSE),"Liquidação Cancelada")</f>
        <v>#N/A</v>
      </c>
      <c r="AA1076" s="4" t="e">
        <f>IF(X1076&lt;&gt;"Liquidação Cancelada",VLOOKUP(B1076,'BASE DE DADOS OPS'!$B$5:$P$9635,13,FALSE),"Liquidação Cancelada")</f>
        <v>#N/A</v>
      </c>
      <c r="AB1076" s="4" t="e">
        <f t="shared" si="158"/>
        <v>#N/A</v>
      </c>
      <c r="AC1076" s="3" t="e">
        <f t="shared" si="159"/>
        <v>#N/A</v>
      </c>
      <c r="AD1076" s="62"/>
    </row>
    <row r="1077" spans="1:30" ht="24.95" customHeight="1" x14ac:dyDescent="0.2">
      <c r="A1077" s="55" t="str">
        <f t="shared" si="151"/>
        <v>||||||0</v>
      </c>
      <c r="B1077" s="55" t="str">
        <f t="shared" si="152"/>
        <v>||||0</v>
      </c>
      <c r="C1077" s="61" t="str">
        <f t="shared" si="153"/>
        <v>|0</v>
      </c>
      <c r="D1077" s="31"/>
      <c r="E1077" s="31"/>
      <c r="F1077" s="75" t="str">
        <f t="shared" si="154"/>
        <v>/</v>
      </c>
      <c r="G1077" s="31"/>
      <c r="H1077" s="31"/>
      <c r="I1077" s="75" t="str">
        <f t="shared" si="155"/>
        <v>.</v>
      </c>
      <c r="J1077" s="31"/>
      <c r="K1077" s="31"/>
      <c r="L1077" s="31"/>
      <c r="M1077" s="32"/>
      <c r="N1077" s="31"/>
      <c r="O1077" s="32"/>
      <c r="P1077" s="18"/>
      <c r="Q1077" s="31"/>
      <c r="R1077" s="33"/>
      <c r="S1077" s="33"/>
      <c r="T1077" s="33"/>
      <c r="U1077" s="72">
        <f t="shared" si="156"/>
        <v>0</v>
      </c>
      <c r="V1077" s="18" t="e">
        <f>IF(X1077&lt;&gt;"Liquidação Cancelada",VLOOKUP(B1077,'BASE DE DADOS OPS'!$B$4:$P$9650,10,FALSE),"Liquidação Cancelada")</f>
        <v>#N/A</v>
      </c>
      <c r="W1077" s="35" t="e">
        <f t="shared" si="157"/>
        <v>#N/A</v>
      </c>
      <c r="X1077" s="31">
        <f>VLOOKUP(A1077,'BASE DE DADOS OPS'!$A$4:$P$9650,12,FALSE)</f>
        <v>0</v>
      </c>
      <c r="Y1077" s="4" t="e">
        <f>IF(X1077&lt;&gt;"Liquidação Cancelada",VLOOKUP(B1077,'BASE DE DADOS OPS'!$B$5:$P$9635,12,FALSE),"Liquidação Cancelada")</f>
        <v>#N/A</v>
      </c>
      <c r="Z1077" s="4" t="e">
        <f>IF(X1077&lt;&gt;"Liquidação Cancelada",VLOOKUP(B1077,'BASE DE DADOS OPS'!$B$5:$P$9635,14,FALSE),"Liquidação Cancelada")</f>
        <v>#N/A</v>
      </c>
      <c r="AA1077" s="4" t="e">
        <f>IF(X1077&lt;&gt;"Liquidação Cancelada",VLOOKUP(B1077,'BASE DE DADOS OPS'!$B$5:$P$9635,13,FALSE),"Liquidação Cancelada")</f>
        <v>#N/A</v>
      </c>
      <c r="AB1077" s="4" t="e">
        <f t="shared" si="158"/>
        <v>#N/A</v>
      </c>
      <c r="AC1077" s="3" t="e">
        <f t="shared" si="159"/>
        <v>#N/A</v>
      </c>
      <c r="AD1077" s="62"/>
    </row>
    <row r="1078" spans="1:30" ht="24.95" customHeight="1" x14ac:dyDescent="0.2">
      <c r="A1078" s="55" t="str">
        <f t="shared" si="151"/>
        <v>||||||0</v>
      </c>
      <c r="B1078" s="55" t="str">
        <f t="shared" si="152"/>
        <v>||||0</v>
      </c>
      <c r="C1078" s="61" t="str">
        <f t="shared" si="153"/>
        <v>|0</v>
      </c>
      <c r="D1078" s="31"/>
      <c r="E1078" s="31"/>
      <c r="F1078" s="75" t="str">
        <f t="shared" si="154"/>
        <v>/</v>
      </c>
      <c r="G1078" s="31"/>
      <c r="H1078" s="31"/>
      <c r="I1078" s="75" t="str">
        <f t="shared" si="155"/>
        <v>.</v>
      </c>
      <c r="J1078" s="31"/>
      <c r="K1078" s="31"/>
      <c r="L1078" s="31"/>
      <c r="M1078" s="32"/>
      <c r="N1078" s="31"/>
      <c r="O1078" s="32"/>
      <c r="P1078" s="18"/>
      <c r="Q1078" s="31"/>
      <c r="R1078" s="33"/>
      <c r="S1078" s="33"/>
      <c r="T1078" s="33"/>
      <c r="U1078" s="72">
        <f t="shared" si="156"/>
        <v>0</v>
      </c>
      <c r="V1078" s="18" t="e">
        <f>IF(X1078&lt;&gt;"Liquidação Cancelada",VLOOKUP(B1078,'BASE DE DADOS OPS'!$B$4:$P$9650,10,FALSE),"Liquidação Cancelada")</f>
        <v>#N/A</v>
      </c>
      <c r="W1078" s="35" t="e">
        <f t="shared" si="157"/>
        <v>#N/A</v>
      </c>
      <c r="X1078" s="31">
        <f>VLOOKUP(A1078,'BASE DE DADOS OPS'!$A$4:$P$9650,12,FALSE)</f>
        <v>0</v>
      </c>
      <c r="Y1078" s="4" t="e">
        <f>IF(X1078&lt;&gt;"Liquidação Cancelada",VLOOKUP(B1078,'BASE DE DADOS OPS'!$B$5:$P$9635,12,FALSE),"Liquidação Cancelada")</f>
        <v>#N/A</v>
      </c>
      <c r="Z1078" s="4" t="e">
        <f>IF(X1078&lt;&gt;"Liquidação Cancelada",VLOOKUP(B1078,'BASE DE DADOS OPS'!$B$5:$P$9635,14,FALSE),"Liquidação Cancelada")</f>
        <v>#N/A</v>
      </c>
      <c r="AA1078" s="4" t="e">
        <f>IF(X1078&lt;&gt;"Liquidação Cancelada",VLOOKUP(B1078,'BASE DE DADOS OPS'!$B$5:$P$9635,13,FALSE),"Liquidação Cancelada")</f>
        <v>#N/A</v>
      </c>
      <c r="AB1078" s="4" t="e">
        <f t="shared" si="158"/>
        <v>#N/A</v>
      </c>
      <c r="AC1078" s="3" t="e">
        <f t="shared" si="159"/>
        <v>#N/A</v>
      </c>
      <c r="AD1078" s="62"/>
    </row>
    <row r="1079" spans="1:30" ht="24.95" customHeight="1" x14ac:dyDescent="0.2">
      <c r="A1079" s="55" t="str">
        <f t="shared" si="151"/>
        <v>||||||0</v>
      </c>
      <c r="B1079" s="55" t="str">
        <f t="shared" si="152"/>
        <v>||||0</v>
      </c>
      <c r="C1079" s="61" t="str">
        <f t="shared" si="153"/>
        <v>|0</v>
      </c>
      <c r="D1079" s="31"/>
      <c r="E1079" s="31"/>
      <c r="F1079" s="75" t="str">
        <f t="shared" si="154"/>
        <v>/</v>
      </c>
      <c r="G1079" s="31"/>
      <c r="H1079" s="31"/>
      <c r="I1079" s="75" t="str">
        <f t="shared" si="155"/>
        <v>.</v>
      </c>
      <c r="J1079" s="31"/>
      <c r="K1079" s="31"/>
      <c r="L1079" s="31"/>
      <c r="M1079" s="32"/>
      <c r="N1079" s="31"/>
      <c r="O1079" s="32"/>
      <c r="P1079" s="18"/>
      <c r="Q1079" s="31"/>
      <c r="R1079" s="33"/>
      <c r="S1079" s="33"/>
      <c r="T1079" s="33"/>
      <c r="U1079" s="72">
        <f t="shared" si="156"/>
        <v>0</v>
      </c>
      <c r="V1079" s="18" t="e">
        <f>IF(X1079&lt;&gt;"Liquidação Cancelada",VLOOKUP(B1079,'BASE DE DADOS OPS'!$B$4:$P$9650,10,FALSE),"Liquidação Cancelada")</f>
        <v>#N/A</v>
      </c>
      <c r="W1079" s="35" t="e">
        <f t="shared" si="157"/>
        <v>#N/A</v>
      </c>
      <c r="X1079" s="31">
        <f>VLOOKUP(A1079,'BASE DE DADOS OPS'!$A$4:$P$9650,12,FALSE)</f>
        <v>0</v>
      </c>
      <c r="Y1079" s="4" t="e">
        <f>IF(X1079&lt;&gt;"Liquidação Cancelada",VLOOKUP(B1079,'BASE DE DADOS OPS'!$B$5:$P$9635,12,FALSE),"Liquidação Cancelada")</f>
        <v>#N/A</v>
      </c>
      <c r="Z1079" s="4" t="e">
        <f>IF(X1079&lt;&gt;"Liquidação Cancelada",VLOOKUP(B1079,'BASE DE DADOS OPS'!$B$5:$P$9635,14,FALSE),"Liquidação Cancelada")</f>
        <v>#N/A</v>
      </c>
      <c r="AA1079" s="4" t="e">
        <f>IF(X1079&lt;&gt;"Liquidação Cancelada",VLOOKUP(B1079,'BASE DE DADOS OPS'!$B$5:$P$9635,13,FALSE),"Liquidação Cancelada")</f>
        <v>#N/A</v>
      </c>
      <c r="AB1079" s="4" t="e">
        <f t="shared" si="158"/>
        <v>#N/A</v>
      </c>
      <c r="AC1079" s="3" t="e">
        <f t="shared" si="159"/>
        <v>#N/A</v>
      </c>
      <c r="AD1079" s="62"/>
    </row>
    <row r="1080" spans="1:30" ht="24.95" customHeight="1" x14ac:dyDescent="0.2">
      <c r="A1080" s="55" t="str">
        <f t="shared" si="151"/>
        <v>||||||0</v>
      </c>
      <c r="B1080" s="55" t="str">
        <f t="shared" si="152"/>
        <v>||||0</v>
      </c>
      <c r="C1080" s="61" t="str">
        <f t="shared" si="153"/>
        <v>|0</v>
      </c>
      <c r="D1080" s="31"/>
      <c r="E1080" s="31"/>
      <c r="F1080" s="75" t="str">
        <f t="shared" si="154"/>
        <v>/</v>
      </c>
      <c r="G1080" s="31"/>
      <c r="H1080" s="31"/>
      <c r="I1080" s="75" t="str">
        <f t="shared" si="155"/>
        <v>.</v>
      </c>
      <c r="J1080" s="31"/>
      <c r="K1080" s="31"/>
      <c r="L1080" s="31"/>
      <c r="M1080" s="32"/>
      <c r="N1080" s="31"/>
      <c r="O1080" s="32"/>
      <c r="P1080" s="18"/>
      <c r="Q1080" s="31"/>
      <c r="R1080" s="33"/>
      <c r="S1080" s="33"/>
      <c r="T1080" s="33"/>
      <c r="U1080" s="72">
        <f t="shared" si="156"/>
        <v>0</v>
      </c>
      <c r="V1080" s="18" t="e">
        <f>IF(X1080&lt;&gt;"Liquidação Cancelada",VLOOKUP(B1080,'BASE DE DADOS OPS'!$B$4:$P$9650,10,FALSE),"Liquidação Cancelada")</f>
        <v>#N/A</v>
      </c>
      <c r="W1080" s="35" t="e">
        <f t="shared" si="157"/>
        <v>#N/A</v>
      </c>
      <c r="X1080" s="31">
        <f>VLOOKUP(A1080,'BASE DE DADOS OPS'!$A$4:$P$9650,12,FALSE)</f>
        <v>0</v>
      </c>
      <c r="Y1080" s="4" t="e">
        <f>IF(X1080&lt;&gt;"Liquidação Cancelada",VLOOKUP(B1080,'BASE DE DADOS OPS'!$B$5:$P$9635,12,FALSE),"Liquidação Cancelada")</f>
        <v>#N/A</v>
      </c>
      <c r="Z1080" s="4" t="e">
        <f>IF(X1080&lt;&gt;"Liquidação Cancelada",VLOOKUP(B1080,'BASE DE DADOS OPS'!$B$5:$P$9635,14,FALSE),"Liquidação Cancelada")</f>
        <v>#N/A</v>
      </c>
      <c r="AA1080" s="4" t="e">
        <f>IF(X1080&lt;&gt;"Liquidação Cancelada",VLOOKUP(B1080,'BASE DE DADOS OPS'!$B$5:$P$9635,13,FALSE),"Liquidação Cancelada")</f>
        <v>#N/A</v>
      </c>
      <c r="AB1080" s="4" t="e">
        <f t="shared" si="158"/>
        <v>#N/A</v>
      </c>
      <c r="AC1080" s="3" t="e">
        <f t="shared" si="159"/>
        <v>#N/A</v>
      </c>
      <c r="AD1080" s="62"/>
    </row>
    <row r="1081" spans="1:30" ht="24.95" customHeight="1" x14ac:dyDescent="0.2">
      <c r="A1081" s="55" t="str">
        <f t="shared" si="151"/>
        <v>||||||0</v>
      </c>
      <c r="B1081" s="55" t="str">
        <f t="shared" si="152"/>
        <v>||||0</v>
      </c>
      <c r="C1081" s="61" t="str">
        <f t="shared" si="153"/>
        <v>|0</v>
      </c>
      <c r="D1081" s="31"/>
      <c r="E1081" s="31"/>
      <c r="F1081" s="75" t="str">
        <f t="shared" si="154"/>
        <v>/</v>
      </c>
      <c r="G1081" s="31"/>
      <c r="H1081" s="31"/>
      <c r="I1081" s="75" t="str">
        <f t="shared" si="155"/>
        <v>.</v>
      </c>
      <c r="J1081" s="31"/>
      <c r="K1081" s="31"/>
      <c r="L1081" s="31"/>
      <c r="M1081" s="32"/>
      <c r="N1081" s="31"/>
      <c r="O1081" s="32"/>
      <c r="P1081" s="18"/>
      <c r="Q1081" s="31"/>
      <c r="R1081" s="33"/>
      <c r="S1081" s="33"/>
      <c r="T1081" s="33"/>
      <c r="U1081" s="72">
        <f t="shared" si="156"/>
        <v>0</v>
      </c>
      <c r="V1081" s="18" t="e">
        <f>IF(X1081&lt;&gt;"Liquidação Cancelada",VLOOKUP(B1081,'BASE DE DADOS OPS'!$B$4:$P$9650,10,FALSE),"Liquidação Cancelada")</f>
        <v>#N/A</v>
      </c>
      <c r="W1081" s="35" t="e">
        <f t="shared" si="157"/>
        <v>#N/A</v>
      </c>
      <c r="X1081" s="31">
        <f>VLOOKUP(A1081,'BASE DE DADOS OPS'!$A$4:$P$9650,12,FALSE)</f>
        <v>0</v>
      </c>
      <c r="Y1081" s="4" t="e">
        <f>IF(X1081&lt;&gt;"Liquidação Cancelada",VLOOKUP(B1081,'BASE DE DADOS OPS'!$B$5:$P$9635,12,FALSE),"Liquidação Cancelada")</f>
        <v>#N/A</v>
      </c>
      <c r="Z1081" s="4" t="e">
        <f>IF(X1081&lt;&gt;"Liquidação Cancelada",VLOOKUP(B1081,'BASE DE DADOS OPS'!$B$5:$P$9635,14,FALSE),"Liquidação Cancelada")</f>
        <v>#N/A</v>
      </c>
      <c r="AA1081" s="4" t="e">
        <f>IF(X1081&lt;&gt;"Liquidação Cancelada",VLOOKUP(B1081,'BASE DE DADOS OPS'!$B$5:$P$9635,13,FALSE),"Liquidação Cancelada")</f>
        <v>#N/A</v>
      </c>
      <c r="AB1081" s="4" t="e">
        <f t="shared" si="158"/>
        <v>#N/A</v>
      </c>
      <c r="AC1081" s="3" t="e">
        <f t="shared" si="159"/>
        <v>#N/A</v>
      </c>
      <c r="AD1081" s="62"/>
    </row>
    <row r="1082" spans="1:30" ht="24.95" customHeight="1" x14ac:dyDescent="0.2">
      <c r="A1082" s="55" t="str">
        <f t="shared" si="151"/>
        <v>||||||0</v>
      </c>
      <c r="B1082" s="55" t="str">
        <f t="shared" si="152"/>
        <v>||||0</v>
      </c>
      <c r="C1082" s="61" t="str">
        <f t="shared" si="153"/>
        <v>|0</v>
      </c>
      <c r="D1082" s="31"/>
      <c r="E1082" s="31"/>
      <c r="F1082" s="75" t="str">
        <f t="shared" si="154"/>
        <v>/</v>
      </c>
      <c r="G1082" s="31"/>
      <c r="H1082" s="31"/>
      <c r="I1082" s="75" t="str">
        <f t="shared" si="155"/>
        <v>.</v>
      </c>
      <c r="J1082" s="31"/>
      <c r="K1082" s="31"/>
      <c r="L1082" s="31"/>
      <c r="M1082" s="32"/>
      <c r="N1082" s="31"/>
      <c r="O1082" s="32"/>
      <c r="P1082" s="18"/>
      <c r="Q1082" s="31"/>
      <c r="R1082" s="33"/>
      <c r="S1082" s="33"/>
      <c r="T1082" s="33"/>
      <c r="U1082" s="72">
        <f t="shared" si="156"/>
        <v>0</v>
      </c>
      <c r="V1082" s="18" t="e">
        <f>IF(X1082&lt;&gt;"Liquidação Cancelada",VLOOKUP(B1082,'BASE DE DADOS OPS'!$B$4:$P$9650,10,FALSE),"Liquidação Cancelada")</f>
        <v>#N/A</v>
      </c>
      <c r="W1082" s="35" t="e">
        <f t="shared" si="157"/>
        <v>#N/A</v>
      </c>
      <c r="X1082" s="31">
        <f>VLOOKUP(A1082,'BASE DE DADOS OPS'!$A$4:$P$9650,12,FALSE)</f>
        <v>0</v>
      </c>
      <c r="Y1082" s="4" t="e">
        <f>IF(X1082&lt;&gt;"Liquidação Cancelada",VLOOKUP(B1082,'BASE DE DADOS OPS'!$B$5:$P$9635,12,FALSE),"Liquidação Cancelada")</f>
        <v>#N/A</v>
      </c>
      <c r="Z1082" s="4" t="e">
        <f>IF(X1082&lt;&gt;"Liquidação Cancelada",VLOOKUP(B1082,'BASE DE DADOS OPS'!$B$5:$P$9635,14,FALSE),"Liquidação Cancelada")</f>
        <v>#N/A</v>
      </c>
      <c r="AA1082" s="4" t="e">
        <f>IF(X1082&lt;&gt;"Liquidação Cancelada",VLOOKUP(B1082,'BASE DE DADOS OPS'!$B$5:$P$9635,13,FALSE),"Liquidação Cancelada")</f>
        <v>#N/A</v>
      </c>
      <c r="AB1082" s="4" t="e">
        <f t="shared" si="158"/>
        <v>#N/A</v>
      </c>
      <c r="AC1082" s="3" t="e">
        <f t="shared" si="159"/>
        <v>#N/A</v>
      </c>
      <c r="AD1082" s="62"/>
    </row>
    <row r="1083" spans="1:30" ht="24.95" customHeight="1" x14ac:dyDescent="0.2">
      <c r="A1083" s="55" t="str">
        <f t="shared" si="151"/>
        <v>||||||0</v>
      </c>
      <c r="B1083" s="55" t="str">
        <f t="shared" si="152"/>
        <v>||||0</v>
      </c>
      <c r="C1083" s="61" t="str">
        <f t="shared" si="153"/>
        <v>|0</v>
      </c>
      <c r="D1083" s="31"/>
      <c r="E1083" s="31"/>
      <c r="F1083" s="75" t="str">
        <f t="shared" si="154"/>
        <v>/</v>
      </c>
      <c r="G1083" s="31"/>
      <c r="H1083" s="31"/>
      <c r="I1083" s="75" t="str">
        <f t="shared" si="155"/>
        <v>.</v>
      </c>
      <c r="J1083" s="31"/>
      <c r="K1083" s="31"/>
      <c r="L1083" s="31"/>
      <c r="M1083" s="32"/>
      <c r="N1083" s="31"/>
      <c r="O1083" s="32"/>
      <c r="P1083" s="18"/>
      <c r="Q1083" s="31"/>
      <c r="R1083" s="33"/>
      <c r="S1083" s="33"/>
      <c r="T1083" s="33"/>
      <c r="U1083" s="72">
        <f t="shared" si="156"/>
        <v>0</v>
      </c>
      <c r="V1083" s="18" t="e">
        <f>IF(X1083&lt;&gt;"Liquidação Cancelada",VLOOKUP(B1083,'BASE DE DADOS OPS'!$B$4:$P$9650,10,FALSE),"Liquidação Cancelada")</f>
        <v>#N/A</v>
      </c>
      <c r="W1083" s="35" t="e">
        <f t="shared" si="157"/>
        <v>#N/A</v>
      </c>
      <c r="X1083" s="31">
        <f>VLOOKUP(A1083,'BASE DE DADOS OPS'!$A$4:$P$9650,12,FALSE)</f>
        <v>0</v>
      </c>
      <c r="Y1083" s="4" t="e">
        <f>IF(X1083&lt;&gt;"Liquidação Cancelada",VLOOKUP(B1083,'BASE DE DADOS OPS'!$B$5:$P$9635,12,FALSE),"Liquidação Cancelada")</f>
        <v>#N/A</v>
      </c>
      <c r="Z1083" s="4" t="e">
        <f>IF(X1083&lt;&gt;"Liquidação Cancelada",VLOOKUP(B1083,'BASE DE DADOS OPS'!$B$5:$P$9635,14,FALSE),"Liquidação Cancelada")</f>
        <v>#N/A</v>
      </c>
      <c r="AA1083" s="4" t="e">
        <f>IF(X1083&lt;&gt;"Liquidação Cancelada",VLOOKUP(B1083,'BASE DE DADOS OPS'!$B$5:$P$9635,13,FALSE),"Liquidação Cancelada")</f>
        <v>#N/A</v>
      </c>
      <c r="AB1083" s="4" t="e">
        <f t="shared" si="158"/>
        <v>#N/A</v>
      </c>
      <c r="AC1083" s="3" t="e">
        <f t="shared" si="159"/>
        <v>#N/A</v>
      </c>
      <c r="AD1083" s="62"/>
    </row>
    <row r="1084" spans="1:30" ht="24.95" customHeight="1" x14ac:dyDescent="0.2">
      <c r="A1084" s="55" t="str">
        <f t="shared" si="151"/>
        <v>||||||0</v>
      </c>
      <c r="B1084" s="55" t="str">
        <f t="shared" si="152"/>
        <v>||||0</v>
      </c>
      <c r="C1084" s="61" t="str">
        <f t="shared" si="153"/>
        <v>|0</v>
      </c>
      <c r="D1084" s="31"/>
      <c r="E1084" s="31"/>
      <c r="F1084" s="75" t="str">
        <f t="shared" si="154"/>
        <v>/</v>
      </c>
      <c r="G1084" s="31"/>
      <c r="H1084" s="31"/>
      <c r="I1084" s="75" t="str">
        <f t="shared" si="155"/>
        <v>.</v>
      </c>
      <c r="J1084" s="31"/>
      <c r="K1084" s="31"/>
      <c r="L1084" s="31"/>
      <c r="M1084" s="32"/>
      <c r="N1084" s="31"/>
      <c r="O1084" s="32"/>
      <c r="P1084" s="18"/>
      <c r="Q1084" s="31"/>
      <c r="R1084" s="33"/>
      <c r="S1084" s="33"/>
      <c r="T1084" s="33"/>
      <c r="U1084" s="72">
        <f t="shared" si="156"/>
        <v>0</v>
      </c>
      <c r="V1084" s="18" t="e">
        <f>IF(X1084&lt;&gt;"Liquidação Cancelada",VLOOKUP(B1084,'BASE DE DADOS OPS'!$B$4:$P$9650,10,FALSE),"Liquidação Cancelada")</f>
        <v>#N/A</v>
      </c>
      <c r="W1084" s="35" t="e">
        <f t="shared" si="157"/>
        <v>#N/A</v>
      </c>
      <c r="X1084" s="31">
        <f>VLOOKUP(A1084,'BASE DE DADOS OPS'!$A$4:$P$9650,12,FALSE)</f>
        <v>0</v>
      </c>
      <c r="Y1084" s="4" t="e">
        <f>IF(X1084&lt;&gt;"Liquidação Cancelada",VLOOKUP(B1084,'BASE DE DADOS OPS'!$B$5:$P$9635,12,FALSE),"Liquidação Cancelada")</f>
        <v>#N/A</v>
      </c>
      <c r="Z1084" s="4" t="e">
        <f>IF(X1084&lt;&gt;"Liquidação Cancelada",VLOOKUP(B1084,'BASE DE DADOS OPS'!$B$5:$P$9635,14,FALSE),"Liquidação Cancelada")</f>
        <v>#N/A</v>
      </c>
      <c r="AA1084" s="4" t="e">
        <f>IF(X1084&lt;&gt;"Liquidação Cancelada",VLOOKUP(B1084,'BASE DE DADOS OPS'!$B$5:$P$9635,13,FALSE),"Liquidação Cancelada")</f>
        <v>#N/A</v>
      </c>
      <c r="AB1084" s="4" t="e">
        <f t="shared" si="158"/>
        <v>#N/A</v>
      </c>
      <c r="AC1084" s="3" t="e">
        <f t="shared" si="159"/>
        <v>#N/A</v>
      </c>
      <c r="AD1084" s="62"/>
    </row>
    <row r="1085" spans="1:30" ht="24.95" customHeight="1" x14ac:dyDescent="0.2">
      <c r="A1085" s="55" t="str">
        <f t="shared" si="151"/>
        <v>||||||0</v>
      </c>
      <c r="B1085" s="55" t="str">
        <f t="shared" si="152"/>
        <v>||||0</v>
      </c>
      <c r="C1085" s="61" t="str">
        <f t="shared" si="153"/>
        <v>|0</v>
      </c>
      <c r="D1085" s="31"/>
      <c r="E1085" s="31"/>
      <c r="F1085" s="75" t="str">
        <f t="shared" si="154"/>
        <v>/</v>
      </c>
      <c r="G1085" s="31"/>
      <c r="H1085" s="31"/>
      <c r="I1085" s="75" t="str">
        <f t="shared" si="155"/>
        <v>.</v>
      </c>
      <c r="J1085" s="31"/>
      <c r="K1085" s="31"/>
      <c r="L1085" s="31"/>
      <c r="M1085" s="32"/>
      <c r="N1085" s="31"/>
      <c r="O1085" s="32"/>
      <c r="P1085" s="18"/>
      <c r="Q1085" s="31"/>
      <c r="R1085" s="33"/>
      <c r="S1085" s="33"/>
      <c r="T1085" s="33"/>
      <c r="U1085" s="72">
        <f t="shared" si="156"/>
        <v>0</v>
      </c>
      <c r="V1085" s="18" t="e">
        <f>IF(X1085&lt;&gt;"Liquidação Cancelada",VLOOKUP(B1085,'BASE DE DADOS OPS'!$B$4:$P$9650,10,FALSE),"Liquidação Cancelada")</f>
        <v>#N/A</v>
      </c>
      <c r="W1085" s="35" t="e">
        <f t="shared" si="157"/>
        <v>#N/A</v>
      </c>
      <c r="X1085" s="31">
        <f>VLOOKUP(A1085,'BASE DE DADOS OPS'!$A$4:$P$9650,12,FALSE)</f>
        <v>0</v>
      </c>
      <c r="Y1085" s="4" t="e">
        <f>IF(X1085&lt;&gt;"Liquidação Cancelada",VLOOKUP(B1085,'BASE DE DADOS OPS'!$B$5:$P$9635,12,FALSE),"Liquidação Cancelada")</f>
        <v>#N/A</v>
      </c>
      <c r="Z1085" s="4" t="e">
        <f>IF(X1085&lt;&gt;"Liquidação Cancelada",VLOOKUP(B1085,'BASE DE DADOS OPS'!$B$5:$P$9635,14,FALSE),"Liquidação Cancelada")</f>
        <v>#N/A</v>
      </c>
      <c r="AA1085" s="4" t="e">
        <f>IF(X1085&lt;&gt;"Liquidação Cancelada",VLOOKUP(B1085,'BASE DE DADOS OPS'!$B$5:$P$9635,13,FALSE),"Liquidação Cancelada")</f>
        <v>#N/A</v>
      </c>
      <c r="AB1085" s="4" t="e">
        <f t="shared" si="158"/>
        <v>#N/A</v>
      </c>
      <c r="AC1085" s="3" t="e">
        <f t="shared" si="159"/>
        <v>#N/A</v>
      </c>
      <c r="AD1085" s="62"/>
    </row>
    <row r="1086" spans="1:30" ht="24.95" customHeight="1" x14ac:dyDescent="0.2">
      <c r="A1086" s="55" t="str">
        <f t="shared" si="151"/>
        <v>||||||0</v>
      </c>
      <c r="B1086" s="55" t="str">
        <f t="shared" si="152"/>
        <v>||||0</v>
      </c>
      <c r="C1086" s="61" t="str">
        <f t="shared" si="153"/>
        <v>|0</v>
      </c>
      <c r="D1086" s="31"/>
      <c r="E1086" s="31"/>
      <c r="F1086" s="75" t="str">
        <f t="shared" si="154"/>
        <v>/</v>
      </c>
      <c r="G1086" s="31"/>
      <c r="H1086" s="31"/>
      <c r="I1086" s="75" t="str">
        <f t="shared" si="155"/>
        <v>.</v>
      </c>
      <c r="J1086" s="31"/>
      <c r="K1086" s="31"/>
      <c r="L1086" s="31"/>
      <c r="M1086" s="32"/>
      <c r="N1086" s="31"/>
      <c r="O1086" s="32"/>
      <c r="P1086" s="18"/>
      <c r="Q1086" s="31"/>
      <c r="R1086" s="33"/>
      <c r="S1086" s="33"/>
      <c r="T1086" s="33"/>
      <c r="U1086" s="72">
        <f t="shared" si="156"/>
        <v>0</v>
      </c>
      <c r="V1086" s="18" t="e">
        <f>IF(X1086&lt;&gt;"Liquidação Cancelada",VLOOKUP(B1086,'BASE DE DADOS OPS'!$B$4:$P$9650,10,FALSE),"Liquidação Cancelada")</f>
        <v>#N/A</v>
      </c>
      <c r="W1086" s="35" t="e">
        <f t="shared" si="157"/>
        <v>#N/A</v>
      </c>
      <c r="X1086" s="31">
        <f>VLOOKUP(A1086,'BASE DE DADOS OPS'!$A$4:$P$9650,12,FALSE)</f>
        <v>0</v>
      </c>
      <c r="Y1086" s="4" t="e">
        <f>IF(X1086&lt;&gt;"Liquidação Cancelada",VLOOKUP(B1086,'BASE DE DADOS OPS'!$B$5:$P$9635,12,FALSE),"Liquidação Cancelada")</f>
        <v>#N/A</v>
      </c>
      <c r="Z1086" s="4" t="e">
        <f>IF(X1086&lt;&gt;"Liquidação Cancelada",VLOOKUP(B1086,'BASE DE DADOS OPS'!$B$5:$P$9635,14,FALSE),"Liquidação Cancelada")</f>
        <v>#N/A</v>
      </c>
      <c r="AA1086" s="4" t="e">
        <f>IF(X1086&lt;&gt;"Liquidação Cancelada",VLOOKUP(B1086,'BASE DE DADOS OPS'!$B$5:$P$9635,13,FALSE),"Liquidação Cancelada")</f>
        <v>#N/A</v>
      </c>
      <c r="AB1086" s="4" t="e">
        <f t="shared" si="158"/>
        <v>#N/A</v>
      </c>
      <c r="AC1086" s="3" t="e">
        <f t="shared" si="159"/>
        <v>#N/A</v>
      </c>
      <c r="AD1086" s="62"/>
    </row>
    <row r="1087" spans="1:30" ht="24.95" customHeight="1" x14ac:dyDescent="0.2">
      <c r="A1087" s="55" t="str">
        <f t="shared" si="151"/>
        <v>||||||0</v>
      </c>
      <c r="B1087" s="55" t="str">
        <f t="shared" si="152"/>
        <v>||||0</v>
      </c>
      <c r="C1087" s="61" t="str">
        <f t="shared" si="153"/>
        <v>|0</v>
      </c>
      <c r="D1087" s="31"/>
      <c r="E1087" s="31"/>
      <c r="F1087" s="75" t="str">
        <f t="shared" si="154"/>
        <v>/</v>
      </c>
      <c r="G1087" s="31"/>
      <c r="H1087" s="31"/>
      <c r="I1087" s="75" t="str">
        <f t="shared" si="155"/>
        <v>.</v>
      </c>
      <c r="J1087" s="31"/>
      <c r="K1087" s="31"/>
      <c r="L1087" s="31"/>
      <c r="M1087" s="32"/>
      <c r="N1087" s="31"/>
      <c r="O1087" s="32"/>
      <c r="P1087" s="18"/>
      <c r="Q1087" s="31"/>
      <c r="R1087" s="33"/>
      <c r="S1087" s="33"/>
      <c r="T1087" s="33"/>
      <c r="U1087" s="72">
        <f t="shared" si="156"/>
        <v>0</v>
      </c>
      <c r="V1087" s="18" t="e">
        <f>IF(X1087&lt;&gt;"Liquidação Cancelada",VLOOKUP(B1087,'BASE DE DADOS OPS'!$B$4:$P$9650,10,FALSE),"Liquidação Cancelada")</f>
        <v>#N/A</v>
      </c>
      <c r="W1087" s="35" t="e">
        <f t="shared" si="157"/>
        <v>#N/A</v>
      </c>
      <c r="X1087" s="31">
        <f>VLOOKUP(A1087,'BASE DE DADOS OPS'!$A$4:$P$9650,12,FALSE)</f>
        <v>0</v>
      </c>
      <c r="Y1087" s="4" t="e">
        <f>IF(X1087&lt;&gt;"Liquidação Cancelada",VLOOKUP(B1087,'BASE DE DADOS OPS'!$B$5:$P$9635,12,FALSE),"Liquidação Cancelada")</f>
        <v>#N/A</v>
      </c>
      <c r="Z1087" s="4" t="e">
        <f>IF(X1087&lt;&gt;"Liquidação Cancelada",VLOOKUP(B1087,'BASE DE DADOS OPS'!$B$5:$P$9635,14,FALSE),"Liquidação Cancelada")</f>
        <v>#N/A</v>
      </c>
      <c r="AA1087" s="4" t="e">
        <f>IF(X1087&lt;&gt;"Liquidação Cancelada",VLOOKUP(B1087,'BASE DE DADOS OPS'!$B$5:$P$9635,13,FALSE),"Liquidação Cancelada")</f>
        <v>#N/A</v>
      </c>
      <c r="AB1087" s="4" t="e">
        <f t="shared" si="158"/>
        <v>#N/A</v>
      </c>
      <c r="AC1087" s="3" t="e">
        <f t="shared" si="159"/>
        <v>#N/A</v>
      </c>
      <c r="AD1087" s="62"/>
    </row>
    <row r="1088" spans="1:30" ht="24.95" customHeight="1" x14ac:dyDescent="0.2">
      <c r="A1088" s="55" t="str">
        <f t="shared" si="151"/>
        <v>||||||0</v>
      </c>
      <c r="B1088" s="55" t="str">
        <f t="shared" si="152"/>
        <v>||||0</v>
      </c>
      <c r="C1088" s="61" t="str">
        <f t="shared" si="153"/>
        <v>|0</v>
      </c>
      <c r="D1088" s="31"/>
      <c r="E1088" s="31"/>
      <c r="F1088" s="75" t="str">
        <f t="shared" si="154"/>
        <v>/</v>
      </c>
      <c r="G1088" s="31"/>
      <c r="H1088" s="31"/>
      <c r="I1088" s="75" t="str">
        <f t="shared" si="155"/>
        <v>.</v>
      </c>
      <c r="J1088" s="31"/>
      <c r="K1088" s="31"/>
      <c r="L1088" s="31"/>
      <c r="M1088" s="32"/>
      <c r="N1088" s="31"/>
      <c r="O1088" s="32"/>
      <c r="P1088" s="18"/>
      <c r="Q1088" s="31"/>
      <c r="R1088" s="33"/>
      <c r="S1088" s="33"/>
      <c r="T1088" s="33"/>
      <c r="U1088" s="72">
        <f t="shared" si="156"/>
        <v>0</v>
      </c>
      <c r="V1088" s="18" t="e">
        <f>IF(X1088&lt;&gt;"Liquidação Cancelada",VLOOKUP(B1088,'BASE DE DADOS OPS'!$B$4:$P$9650,10,FALSE),"Liquidação Cancelada")</f>
        <v>#N/A</v>
      </c>
      <c r="W1088" s="35" t="e">
        <f t="shared" si="157"/>
        <v>#N/A</v>
      </c>
      <c r="X1088" s="31">
        <f>VLOOKUP(A1088,'BASE DE DADOS OPS'!$A$4:$P$9650,12,FALSE)</f>
        <v>0</v>
      </c>
      <c r="Y1088" s="4" t="e">
        <f>IF(X1088&lt;&gt;"Liquidação Cancelada",VLOOKUP(B1088,'BASE DE DADOS OPS'!$B$5:$P$9635,12,FALSE),"Liquidação Cancelada")</f>
        <v>#N/A</v>
      </c>
      <c r="Z1088" s="4" t="e">
        <f>IF(X1088&lt;&gt;"Liquidação Cancelada",VLOOKUP(B1088,'BASE DE DADOS OPS'!$B$5:$P$9635,14,FALSE),"Liquidação Cancelada")</f>
        <v>#N/A</v>
      </c>
      <c r="AA1088" s="4" t="e">
        <f>IF(X1088&lt;&gt;"Liquidação Cancelada",VLOOKUP(B1088,'BASE DE DADOS OPS'!$B$5:$P$9635,13,FALSE),"Liquidação Cancelada")</f>
        <v>#N/A</v>
      </c>
      <c r="AB1088" s="4" t="e">
        <f t="shared" si="158"/>
        <v>#N/A</v>
      </c>
      <c r="AC1088" s="3" t="e">
        <f t="shared" si="159"/>
        <v>#N/A</v>
      </c>
      <c r="AD1088" s="62"/>
    </row>
    <row r="1089" spans="1:30" ht="24.95" customHeight="1" x14ac:dyDescent="0.2">
      <c r="A1089" s="55" t="str">
        <f t="shared" si="151"/>
        <v>||||||0</v>
      </c>
      <c r="B1089" s="55" t="str">
        <f t="shared" si="152"/>
        <v>||||0</v>
      </c>
      <c r="C1089" s="61" t="str">
        <f t="shared" si="153"/>
        <v>|0</v>
      </c>
      <c r="D1089" s="31"/>
      <c r="E1089" s="31"/>
      <c r="F1089" s="75" t="str">
        <f t="shared" si="154"/>
        <v>/</v>
      </c>
      <c r="G1089" s="31"/>
      <c r="H1089" s="31"/>
      <c r="I1089" s="75" t="str">
        <f t="shared" si="155"/>
        <v>.</v>
      </c>
      <c r="J1089" s="31"/>
      <c r="K1089" s="31"/>
      <c r="L1089" s="31"/>
      <c r="M1089" s="32"/>
      <c r="N1089" s="31"/>
      <c r="O1089" s="32"/>
      <c r="P1089" s="18"/>
      <c r="Q1089" s="31"/>
      <c r="R1089" s="33"/>
      <c r="S1089" s="33"/>
      <c r="T1089" s="33"/>
      <c r="U1089" s="72">
        <f t="shared" si="156"/>
        <v>0</v>
      </c>
      <c r="V1089" s="18" t="e">
        <f>IF(X1089&lt;&gt;"Liquidação Cancelada",VLOOKUP(B1089,'BASE DE DADOS OPS'!$B$4:$P$9650,10,FALSE),"Liquidação Cancelada")</f>
        <v>#N/A</v>
      </c>
      <c r="W1089" s="35" t="e">
        <f t="shared" si="157"/>
        <v>#N/A</v>
      </c>
      <c r="X1089" s="31">
        <f>VLOOKUP(A1089,'BASE DE DADOS OPS'!$A$4:$P$9650,12,FALSE)</f>
        <v>0</v>
      </c>
      <c r="Y1089" s="4" t="e">
        <f>IF(X1089&lt;&gt;"Liquidação Cancelada",VLOOKUP(B1089,'BASE DE DADOS OPS'!$B$5:$P$9635,12,FALSE),"Liquidação Cancelada")</f>
        <v>#N/A</v>
      </c>
      <c r="Z1089" s="4" t="e">
        <f>IF(X1089&lt;&gt;"Liquidação Cancelada",VLOOKUP(B1089,'BASE DE DADOS OPS'!$B$5:$P$9635,14,FALSE),"Liquidação Cancelada")</f>
        <v>#N/A</v>
      </c>
      <c r="AA1089" s="4" t="e">
        <f>IF(X1089&lt;&gt;"Liquidação Cancelada",VLOOKUP(B1089,'BASE DE DADOS OPS'!$B$5:$P$9635,13,FALSE),"Liquidação Cancelada")</f>
        <v>#N/A</v>
      </c>
      <c r="AB1089" s="4" t="e">
        <f t="shared" si="158"/>
        <v>#N/A</v>
      </c>
      <c r="AC1089" s="3" t="e">
        <f t="shared" si="159"/>
        <v>#N/A</v>
      </c>
      <c r="AD1089" s="62"/>
    </row>
    <row r="1090" spans="1:30" ht="24.95" customHeight="1" x14ac:dyDescent="0.2">
      <c r="A1090" s="55" t="str">
        <f t="shared" si="151"/>
        <v>||||||0</v>
      </c>
      <c r="B1090" s="55" t="str">
        <f t="shared" si="152"/>
        <v>||||0</v>
      </c>
      <c r="C1090" s="61" t="str">
        <f t="shared" si="153"/>
        <v>|0</v>
      </c>
      <c r="D1090" s="31"/>
      <c r="E1090" s="31"/>
      <c r="F1090" s="75" t="str">
        <f t="shared" si="154"/>
        <v>/</v>
      </c>
      <c r="G1090" s="31"/>
      <c r="H1090" s="31"/>
      <c r="I1090" s="75" t="str">
        <f t="shared" si="155"/>
        <v>.</v>
      </c>
      <c r="J1090" s="31"/>
      <c r="K1090" s="31"/>
      <c r="L1090" s="31"/>
      <c r="M1090" s="32"/>
      <c r="N1090" s="31"/>
      <c r="O1090" s="32"/>
      <c r="P1090" s="18"/>
      <c r="Q1090" s="31"/>
      <c r="R1090" s="33"/>
      <c r="S1090" s="33"/>
      <c r="T1090" s="33"/>
      <c r="U1090" s="72">
        <f t="shared" si="156"/>
        <v>0</v>
      </c>
      <c r="V1090" s="18" t="e">
        <f>IF(X1090&lt;&gt;"Liquidação Cancelada",VLOOKUP(B1090,'BASE DE DADOS OPS'!$B$4:$P$9650,10,FALSE),"Liquidação Cancelada")</f>
        <v>#N/A</v>
      </c>
      <c r="W1090" s="35" t="e">
        <f t="shared" si="157"/>
        <v>#N/A</v>
      </c>
      <c r="X1090" s="31">
        <f>VLOOKUP(A1090,'BASE DE DADOS OPS'!$A$4:$P$9650,12,FALSE)</f>
        <v>0</v>
      </c>
      <c r="Y1090" s="4" t="e">
        <f>IF(X1090&lt;&gt;"Liquidação Cancelada",VLOOKUP(B1090,'BASE DE DADOS OPS'!$B$5:$P$9635,12,FALSE),"Liquidação Cancelada")</f>
        <v>#N/A</v>
      </c>
      <c r="Z1090" s="4" t="e">
        <f>IF(X1090&lt;&gt;"Liquidação Cancelada",VLOOKUP(B1090,'BASE DE DADOS OPS'!$B$5:$P$9635,14,FALSE),"Liquidação Cancelada")</f>
        <v>#N/A</v>
      </c>
      <c r="AA1090" s="4" t="e">
        <f>IF(X1090&lt;&gt;"Liquidação Cancelada",VLOOKUP(B1090,'BASE DE DADOS OPS'!$B$5:$P$9635,13,FALSE),"Liquidação Cancelada")</f>
        <v>#N/A</v>
      </c>
      <c r="AB1090" s="4" t="e">
        <f t="shared" si="158"/>
        <v>#N/A</v>
      </c>
      <c r="AC1090" s="3" t="e">
        <f t="shared" si="159"/>
        <v>#N/A</v>
      </c>
      <c r="AD1090" s="62"/>
    </row>
    <row r="1091" spans="1:30" ht="24.95" customHeight="1" x14ac:dyDescent="0.2">
      <c r="A1091" s="55" t="str">
        <f t="shared" si="151"/>
        <v>||||||0</v>
      </c>
      <c r="B1091" s="55" t="str">
        <f t="shared" si="152"/>
        <v>||||0</v>
      </c>
      <c r="C1091" s="61" t="str">
        <f t="shared" si="153"/>
        <v>|0</v>
      </c>
      <c r="D1091" s="31"/>
      <c r="E1091" s="31"/>
      <c r="F1091" s="75" t="str">
        <f t="shared" si="154"/>
        <v>/</v>
      </c>
      <c r="G1091" s="31"/>
      <c r="H1091" s="31"/>
      <c r="I1091" s="75" t="str">
        <f t="shared" si="155"/>
        <v>.</v>
      </c>
      <c r="J1091" s="31"/>
      <c r="K1091" s="31"/>
      <c r="L1091" s="31"/>
      <c r="M1091" s="32"/>
      <c r="N1091" s="31"/>
      <c r="O1091" s="32"/>
      <c r="P1091" s="18"/>
      <c r="Q1091" s="31"/>
      <c r="R1091" s="33"/>
      <c r="S1091" s="33"/>
      <c r="T1091" s="33"/>
      <c r="U1091" s="72">
        <f t="shared" si="156"/>
        <v>0</v>
      </c>
      <c r="V1091" s="18" t="e">
        <f>IF(X1091&lt;&gt;"Liquidação Cancelada",VLOOKUP(B1091,'BASE DE DADOS OPS'!$B$4:$P$9650,10,FALSE),"Liquidação Cancelada")</f>
        <v>#N/A</v>
      </c>
      <c r="W1091" s="35" t="e">
        <f t="shared" si="157"/>
        <v>#N/A</v>
      </c>
      <c r="X1091" s="31">
        <f>VLOOKUP(A1091,'BASE DE DADOS OPS'!$A$4:$P$9650,12,FALSE)</f>
        <v>0</v>
      </c>
      <c r="Y1091" s="4" t="e">
        <f>IF(X1091&lt;&gt;"Liquidação Cancelada",VLOOKUP(B1091,'BASE DE DADOS OPS'!$B$5:$P$9635,12,FALSE),"Liquidação Cancelada")</f>
        <v>#N/A</v>
      </c>
      <c r="Z1091" s="4" t="e">
        <f>IF(X1091&lt;&gt;"Liquidação Cancelada",VLOOKUP(B1091,'BASE DE DADOS OPS'!$B$5:$P$9635,14,FALSE),"Liquidação Cancelada")</f>
        <v>#N/A</v>
      </c>
      <c r="AA1091" s="4" t="e">
        <f>IF(X1091&lt;&gt;"Liquidação Cancelada",VLOOKUP(B1091,'BASE DE DADOS OPS'!$B$5:$P$9635,13,FALSE),"Liquidação Cancelada")</f>
        <v>#N/A</v>
      </c>
      <c r="AB1091" s="4" t="e">
        <f t="shared" si="158"/>
        <v>#N/A</v>
      </c>
      <c r="AC1091" s="3" t="e">
        <f t="shared" si="159"/>
        <v>#N/A</v>
      </c>
      <c r="AD1091" s="62"/>
    </row>
    <row r="1092" spans="1:30" ht="24.95" customHeight="1" x14ac:dyDescent="0.2">
      <c r="A1092" s="55" t="str">
        <f t="shared" si="151"/>
        <v>||||||0</v>
      </c>
      <c r="B1092" s="55" t="str">
        <f t="shared" si="152"/>
        <v>||||0</v>
      </c>
      <c r="C1092" s="61" t="str">
        <f t="shared" si="153"/>
        <v>|0</v>
      </c>
      <c r="D1092" s="31"/>
      <c r="E1092" s="31"/>
      <c r="F1092" s="75" t="str">
        <f t="shared" si="154"/>
        <v>/</v>
      </c>
      <c r="G1092" s="31"/>
      <c r="H1092" s="31"/>
      <c r="I1092" s="75" t="str">
        <f t="shared" si="155"/>
        <v>.</v>
      </c>
      <c r="J1092" s="31"/>
      <c r="K1092" s="31"/>
      <c r="L1092" s="31"/>
      <c r="M1092" s="32"/>
      <c r="N1092" s="31"/>
      <c r="O1092" s="32"/>
      <c r="P1092" s="18"/>
      <c r="Q1092" s="31"/>
      <c r="R1092" s="33"/>
      <c r="S1092" s="33"/>
      <c r="T1092" s="33"/>
      <c r="U1092" s="72">
        <f t="shared" si="156"/>
        <v>0</v>
      </c>
      <c r="V1092" s="18" t="e">
        <f>IF(X1092&lt;&gt;"Liquidação Cancelada",VLOOKUP(B1092,'BASE DE DADOS OPS'!$B$4:$P$9650,10,FALSE),"Liquidação Cancelada")</f>
        <v>#N/A</v>
      </c>
      <c r="W1092" s="35" t="e">
        <f t="shared" si="157"/>
        <v>#N/A</v>
      </c>
      <c r="X1092" s="31">
        <f>VLOOKUP(A1092,'BASE DE DADOS OPS'!$A$4:$P$9650,12,FALSE)</f>
        <v>0</v>
      </c>
      <c r="Y1092" s="4" t="e">
        <f>IF(X1092&lt;&gt;"Liquidação Cancelada",VLOOKUP(B1092,'BASE DE DADOS OPS'!$B$5:$P$9635,12,FALSE),"Liquidação Cancelada")</f>
        <v>#N/A</v>
      </c>
      <c r="Z1092" s="4" t="e">
        <f>IF(X1092&lt;&gt;"Liquidação Cancelada",VLOOKUP(B1092,'BASE DE DADOS OPS'!$B$5:$P$9635,14,FALSE),"Liquidação Cancelada")</f>
        <v>#N/A</v>
      </c>
      <c r="AA1092" s="4" t="e">
        <f>IF(X1092&lt;&gt;"Liquidação Cancelada",VLOOKUP(B1092,'BASE DE DADOS OPS'!$B$5:$P$9635,13,FALSE),"Liquidação Cancelada")</f>
        <v>#N/A</v>
      </c>
      <c r="AB1092" s="4" t="e">
        <f t="shared" si="158"/>
        <v>#N/A</v>
      </c>
      <c r="AC1092" s="3" t="e">
        <f t="shared" si="159"/>
        <v>#N/A</v>
      </c>
      <c r="AD1092" s="62"/>
    </row>
    <row r="1093" spans="1:30" ht="24.95" customHeight="1" x14ac:dyDescent="0.2">
      <c r="A1093" s="55" t="str">
        <f t="shared" ref="A1093:A1156" si="160">D1093&amp;"|"&amp;E1093&amp;"|"&amp;G1093&amp;"|"&amp;H1093&amp;"|"&amp;L1093&amp;"|"&amp;N1093&amp;"|"&amp;U1093</f>
        <v>||||||0</v>
      </c>
      <c r="B1093" s="55" t="str">
        <f t="shared" ref="B1093:B1156" si="161">D1093&amp;"|"&amp;E1093&amp;"|"&amp;G1093&amp;"|"&amp;H1093&amp;"|"&amp;X1093</f>
        <v>||||0</v>
      </c>
      <c r="C1093" s="61" t="str">
        <f t="shared" ref="C1093:C1156" si="162">E1093&amp;"|"&amp;X1093</f>
        <v>|0</v>
      </c>
      <c r="D1093" s="31"/>
      <c r="E1093" s="31"/>
      <c r="F1093" s="75" t="str">
        <f t="shared" ref="F1093:F1156" si="163">G1093&amp;"/"&amp;H1093</f>
        <v>/</v>
      </c>
      <c r="G1093" s="31"/>
      <c r="H1093" s="31"/>
      <c r="I1093" s="75" t="str">
        <f t="shared" ref="I1093:I1156" si="164">J1093&amp;"."&amp;K1093</f>
        <v>.</v>
      </c>
      <c r="J1093" s="31"/>
      <c r="K1093" s="31"/>
      <c r="L1093" s="31"/>
      <c r="M1093" s="32"/>
      <c r="N1093" s="31"/>
      <c r="O1093" s="32"/>
      <c r="P1093" s="18"/>
      <c r="Q1093" s="31"/>
      <c r="R1093" s="33"/>
      <c r="S1093" s="33"/>
      <c r="T1093" s="33"/>
      <c r="U1093" s="72">
        <f t="shared" ref="U1093:U1156" si="165">R1093-S1093-T1093</f>
        <v>0</v>
      </c>
      <c r="V1093" s="18" t="e">
        <f>IF(X1093&lt;&gt;"Liquidação Cancelada",VLOOKUP(B1093,'BASE DE DADOS OPS'!$B$4:$P$9650,10,FALSE),"Liquidação Cancelada")</f>
        <v>#N/A</v>
      </c>
      <c r="W1093" s="35" t="e">
        <f t="shared" ref="W1093:W1156" si="166">IF(X1093&lt;&gt;"Liquidação Cancelada",IF(ISBLANK(V1093),"AGUARDANDO PAGAMENTO",NETWORKDAYS(P1093,V1093)-1),"Liquidação Cancelada")</f>
        <v>#N/A</v>
      </c>
      <c r="X1093" s="31">
        <f>VLOOKUP(A1093,'BASE DE DADOS OPS'!$A$4:$P$9650,12,FALSE)</f>
        <v>0</v>
      </c>
      <c r="Y1093" s="4" t="e">
        <f>IF(X1093&lt;&gt;"Liquidação Cancelada",VLOOKUP(B1093,'BASE DE DADOS OPS'!$B$5:$P$9635,12,FALSE),"Liquidação Cancelada")</f>
        <v>#N/A</v>
      </c>
      <c r="Z1093" s="4" t="e">
        <f>IF(X1093&lt;&gt;"Liquidação Cancelada",VLOOKUP(B1093,'BASE DE DADOS OPS'!$B$5:$P$9635,14,FALSE),"Liquidação Cancelada")</f>
        <v>#N/A</v>
      </c>
      <c r="AA1093" s="4" t="e">
        <f>IF(X1093&lt;&gt;"Liquidação Cancelada",VLOOKUP(B1093,'BASE DE DADOS OPS'!$B$5:$P$9635,13,FALSE),"Liquidação Cancelada")</f>
        <v>#N/A</v>
      </c>
      <c r="AB1093" s="4" t="e">
        <f t="shared" ref="AB1093:AB1156" si="167">IF(X1093&lt;&gt;"Liquidação Cancelada",Y1093-Z1093,"Liquidação Cancelada")</f>
        <v>#N/A</v>
      </c>
      <c r="AC1093" s="3" t="e">
        <f t="shared" ref="AC1093:AC1156" si="168">IF(X1093&lt;&gt;"Liquidação Cancelada",(AA1093-AB1093)+(U1093-Z1093-AB1093),"Liquidação Cancelada")</f>
        <v>#N/A</v>
      </c>
      <c r="AD1093" s="62"/>
    </row>
    <row r="1094" spans="1:30" ht="24.95" customHeight="1" x14ac:dyDescent="0.2">
      <c r="A1094" s="55" t="str">
        <f t="shared" si="160"/>
        <v>||||||0</v>
      </c>
      <c r="B1094" s="55" t="str">
        <f t="shared" si="161"/>
        <v>||||0</v>
      </c>
      <c r="C1094" s="61" t="str">
        <f t="shared" si="162"/>
        <v>|0</v>
      </c>
      <c r="D1094" s="31"/>
      <c r="E1094" s="31"/>
      <c r="F1094" s="75" t="str">
        <f t="shared" si="163"/>
        <v>/</v>
      </c>
      <c r="G1094" s="31"/>
      <c r="H1094" s="31"/>
      <c r="I1094" s="75" t="str">
        <f t="shared" si="164"/>
        <v>.</v>
      </c>
      <c r="J1094" s="31"/>
      <c r="K1094" s="31"/>
      <c r="L1094" s="31"/>
      <c r="M1094" s="32"/>
      <c r="N1094" s="31"/>
      <c r="O1094" s="32"/>
      <c r="P1094" s="18"/>
      <c r="Q1094" s="31"/>
      <c r="R1094" s="33"/>
      <c r="S1094" s="33"/>
      <c r="T1094" s="33"/>
      <c r="U1094" s="72">
        <f t="shared" si="165"/>
        <v>0</v>
      </c>
      <c r="V1094" s="18" t="e">
        <f>IF(X1094&lt;&gt;"Liquidação Cancelada",VLOOKUP(B1094,'BASE DE DADOS OPS'!$B$4:$P$9650,10,FALSE),"Liquidação Cancelada")</f>
        <v>#N/A</v>
      </c>
      <c r="W1094" s="35" t="e">
        <f t="shared" si="166"/>
        <v>#N/A</v>
      </c>
      <c r="X1094" s="31">
        <f>VLOOKUP(A1094,'BASE DE DADOS OPS'!$A$4:$P$9650,12,FALSE)</f>
        <v>0</v>
      </c>
      <c r="Y1094" s="4" t="e">
        <f>IF(X1094&lt;&gt;"Liquidação Cancelada",VLOOKUP(B1094,'BASE DE DADOS OPS'!$B$5:$P$9635,12,FALSE),"Liquidação Cancelada")</f>
        <v>#N/A</v>
      </c>
      <c r="Z1094" s="4" t="e">
        <f>IF(X1094&lt;&gt;"Liquidação Cancelada",VLOOKUP(B1094,'BASE DE DADOS OPS'!$B$5:$P$9635,14,FALSE),"Liquidação Cancelada")</f>
        <v>#N/A</v>
      </c>
      <c r="AA1094" s="4" t="e">
        <f>IF(X1094&lt;&gt;"Liquidação Cancelada",VLOOKUP(B1094,'BASE DE DADOS OPS'!$B$5:$P$9635,13,FALSE),"Liquidação Cancelada")</f>
        <v>#N/A</v>
      </c>
      <c r="AB1094" s="4" t="e">
        <f t="shared" si="167"/>
        <v>#N/A</v>
      </c>
      <c r="AC1094" s="3" t="e">
        <f t="shared" si="168"/>
        <v>#N/A</v>
      </c>
      <c r="AD1094" s="62"/>
    </row>
    <row r="1095" spans="1:30" ht="24.95" customHeight="1" x14ac:dyDescent="0.2">
      <c r="A1095" s="55" t="str">
        <f t="shared" si="160"/>
        <v>||||||0</v>
      </c>
      <c r="B1095" s="55" t="str">
        <f t="shared" si="161"/>
        <v>||||0</v>
      </c>
      <c r="C1095" s="61" t="str">
        <f t="shared" si="162"/>
        <v>|0</v>
      </c>
      <c r="D1095" s="31"/>
      <c r="E1095" s="31"/>
      <c r="F1095" s="75" t="str">
        <f t="shared" si="163"/>
        <v>/</v>
      </c>
      <c r="G1095" s="31"/>
      <c r="H1095" s="31"/>
      <c r="I1095" s="75" t="str">
        <f t="shared" si="164"/>
        <v>.</v>
      </c>
      <c r="J1095" s="31"/>
      <c r="K1095" s="31"/>
      <c r="L1095" s="31"/>
      <c r="M1095" s="32"/>
      <c r="N1095" s="31"/>
      <c r="O1095" s="32"/>
      <c r="P1095" s="18"/>
      <c r="Q1095" s="31"/>
      <c r="R1095" s="33"/>
      <c r="S1095" s="33"/>
      <c r="T1095" s="33"/>
      <c r="U1095" s="72">
        <f t="shared" si="165"/>
        <v>0</v>
      </c>
      <c r="V1095" s="18" t="e">
        <f>IF(X1095&lt;&gt;"Liquidação Cancelada",VLOOKUP(B1095,'BASE DE DADOS OPS'!$B$4:$P$9650,10,FALSE),"Liquidação Cancelada")</f>
        <v>#N/A</v>
      </c>
      <c r="W1095" s="35" t="e">
        <f t="shared" si="166"/>
        <v>#N/A</v>
      </c>
      <c r="X1095" s="31">
        <f>VLOOKUP(A1095,'BASE DE DADOS OPS'!$A$4:$P$9650,12,FALSE)</f>
        <v>0</v>
      </c>
      <c r="Y1095" s="4" t="e">
        <f>IF(X1095&lt;&gt;"Liquidação Cancelada",VLOOKUP(B1095,'BASE DE DADOS OPS'!$B$5:$P$9635,12,FALSE),"Liquidação Cancelada")</f>
        <v>#N/A</v>
      </c>
      <c r="Z1095" s="4" t="e">
        <f>IF(X1095&lt;&gt;"Liquidação Cancelada",VLOOKUP(B1095,'BASE DE DADOS OPS'!$B$5:$P$9635,14,FALSE),"Liquidação Cancelada")</f>
        <v>#N/A</v>
      </c>
      <c r="AA1095" s="4" t="e">
        <f>IF(X1095&lt;&gt;"Liquidação Cancelada",VLOOKUP(B1095,'BASE DE DADOS OPS'!$B$5:$P$9635,13,FALSE),"Liquidação Cancelada")</f>
        <v>#N/A</v>
      </c>
      <c r="AB1095" s="4" t="e">
        <f t="shared" si="167"/>
        <v>#N/A</v>
      </c>
      <c r="AC1095" s="3" t="e">
        <f t="shared" si="168"/>
        <v>#N/A</v>
      </c>
      <c r="AD1095" s="62"/>
    </row>
    <row r="1096" spans="1:30" ht="24.95" customHeight="1" x14ac:dyDescent="0.2">
      <c r="A1096" s="55" t="str">
        <f t="shared" si="160"/>
        <v>||||||0</v>
      </c>
      <c r="B1096" s="55" t="str">
        <f t="shared" si="161"/>
        <v>||||0</v>
      </c>
      <c r="C1096" s="61" t="str">
        <f t="shared" si="162"/>
        <v>|0</v>
      </c>
      <c r="D1096" s="31"/>
      <c r="E1096" s="31"/>
      <c r="F1096" s="75" t="str">
        <f t="shared" si="163"/>
        <v>/</v>
      </c>
      <c r="G1096" s="31"/>
      <c r="H1096" s="31"/>
      <c r="I1096" s="75" t="str">
        <f t="shared" si="164"/>
        <v>.</v>
      </c>
      <c r="J1096" s="31"/>
      <c r="K1096" s="31"/>
      <c r="L1096" s="31"/>
      <c r="M1096" s="32"/>
      <c r="N1096" s="31"/>
      <c r="O1096" s="32"/>
      <c r="P1096" s="18"/>
      <c r="Q1096" s="31"/>
      <c r="R1096" s="33"/>
      <c r="S1096" s="33"/>
      <c r="T1096" s="33"/>
      <c r="U1096" s="72">
        <f t="shared" si="165"/>
        <v>0</v>
      </c>
      <c r="V1096" s="18" t="e">
        <f>IF(X1096&lt;&gt;"Liquidação Cancelada",VLOOKUP(B1096,'BASE DE DADOS OPS'!$B$4:$P$9650,10,FALSE),"Liquidação Cancelada")</f>
        <v>#N/A</v>
      </c>
      <c r="W1096" s="35" t="e">
        <f t="shared" si="166"/>
        <v>#N/A</v>
      </c>
      <c r="X1096" s="31">
        <f>VLOOKUP(A1096,'BASE DE DADOS OPS'!$A$4:$P$9650,12,FALSE)</f>
        <v>0</v>
      </c>
      <c r="Y1096" s="4" t="e">
        <f>IF(X1096&lt;&gt;"Liquidação Cancelada",VLOOKUP(B1096,'BASE DE DADOS OPS'!$B$5:$P$9635,12,FALSE),"Liquidação Cancelada")</f>
        <v>#N/A</v>
      </c>
      <c r="Z1096" s="4" t="e">
        <f>IF(X1096&lt;&gt;"Liquidação Cancelada",VLOOKUP(B1096,'BASE DE DADOS OPS'!$B$5:$P$9635,14,FALSE),"Liquidação Cancelada")</f>
        <v>#N/A</v>
      </c>
      <c r="AA1096" s="4" t="e">
        <f>IF(X1096&lt;&gt;"Liquidação Cancelada",VLOOKUP(B1096,'BASE DE DADOS OPS'!$B$5:$P$9635,13,FALSE),"Liquidação Cancelada")</f>
        <v>#N/A</v>
      </c>
      <c r="AB1096" s="4" t="e">
        <f t="shared" si="167"/>
        <v>#N/A</v>
      </c>
      <c r="AC1096" s="3" t="e">
        <f t="shared" si="168"/>
        <v>#N/A</v>
      </c>
      <c r="AD1096" s="62"/>
    </row>
    <row r="1097" spans="1:30" ht="24.95" customHeight="1" x14ac:dyDescent="0.2">
      <c r="A1097" s="55" t="str">
        <f t="shared" si="160"/>
        <v>||||||0</v>
      </c>
      <c r="B1097" s="55" t="str">
        <f t="shared" si="161"/>
        <v>||||0</v>
      </c>
      <c r="C1097" s="61" t="str">
        <f t="shared" si="162"/>
        <v>|0</v>
      </c>
      <c r="D1097" s="31"/>
      <c r="E1097" s="31"/>
      <c r="F1097" s="75" t="str">
        <f t="shared" si="163"/>
        <v>/</v>
      </c>
      <c r="G1097" s="31"/>
      <c r="H1097" s="31"/>
      <c r="I1097" s="75" t="str">
        <f t="shared" si="164"/>
        <v>.</v>
      </c>
      <c r="J1097" s="31"/>
      <c r="K1097" s="31"/>
      <c r="L1097" s="31"/>
      <c r="M1097" s="32"/>
      <c r="N1097" s="31"/>
      <c r="O1097" s="32"/>
      <c r="P1097" s="18"/>
      <c r="Q1097" s="31"/>
      <c r="R1097" s="33"/>
      <c r="S1097" s="33"/>
      <c r="T1097" s="33"/>
      <c r="U1097" s="72">
        <f t="shared" si="165"/>
        <v>0</v>
      </c>
      <c r="V1097" s="18" t="e">
        <f>IF(X1097&lt;&gt;"Liquidação Cancelada",VLOOKUP(B1097,'BASE DE DADOS OPS'!$B$4:$P$9650,10,FALSE),"Liquidação Cancelada")</f>
        <v>#N/A</v>
      </c>
      <c r="W1097" s="35" t="e">
        <f t="shared" si="166"/>
        <v>#N/A</v>
      </c>
      <c r="X1097" s="31">
        <f>VLOOKUP(A1097,'BASE DE DADOS OPS'!$A$4:$P$9650,12,FALSE)</f>
        <v>0</v>
      </c>
      <c r="Y1097" s="4" t="e">
        <f>IF(X1097&lt;&gt;"Liquidação Cancelada",VLOOKUP(B1097,'BASE DE DADOS OPS'!$B$5:$P$9635,12,FALSE),"Liquidação Cancelada")</f>
        <v>#N/A</v>
      </c>
      <c r="Z1097" s="4" t="e">
        <f>IF(X1097&lt;&gt;"Liquidação Cancelada",VLOOKUP(B1097,'BASE DE DADOS OPS'!$B$5:$P$9635,14,FALSE),"Liquidação Cancelada")</f>
        <v>#N/A</v>
      </c>
      <c r="AA1097" s="4" t="e">
        <f>IF(X1097&lt;&gt;"Liquidação Cancelada",VLOOKUP(B1097,'BASE DE DADOS OPS'!$B$5:$P$9635,13,FALSE),"Liquidação Cancelada")</f>
        <v>#N/A</v>
      </c>
      <c r="AB1097" s="4" t="e">
        <f t="shared" si="167"/>
        <v>#N/A</v>
      </c>
      <c r="AC1097" s="3" t="e">
        <f t="shared" si="168"/>
        <v>#N/A</v>
      </c>
      <c r="AD1097" s="62"/>
    </row>
    <row r="1098" spans="1:30" ht="24.95" customHeight="1" x14ac:dyDescent="0.2">
      <c r="A1098" s="55" t="str">
        <f t="shared" si="160"/>
        <v>||||||0</v>
      </c>
      <c r="B1098" s="55" t="str">
        <f t="shared" si="161"/>
        <v>||||0</v>
      </c>
      <c r="C1098" s="61" t="str">
        <f t="shared" si="162"/>
        <v>|0</v>
      </c>
      <c r="D1098" s="31"/>
      <c r="E1098" s="31"/>
      <c r="F1098" s="75" t="str">
        <f t="shared" si="163"/>
        <v>/</v>
      </c>
      <c r="G1098" s="31"/>
      <c r="H1098" s="31"/>
      <c r="I1098" s="75" t="str">
        <f t="shared" si="164"/>
        <v>.</v>
      </c>
      <c r="J1098" s="31"/>
      <c r="K1098" s="31"/>
      <c r="L1098" s="31"/>
      <c r="M1098" s="32"/>
      <c r="N1098" s="31"/>
      <c r="O1098" s="32"/>
      <c r="P1098" s="18"/>
      <c r="Q1098" s="31"/>
      <c r="R1098" s="33"/>
      <c r="S1098" s="33"/>
      <c r="T1098" s="33"/>
      <c r="U1098" s="72">
        <f t="shared" si="165"/>
        <v>0</v>
      </c>
      <c r="V1098" s="18" t="e">
        <f>IF(X1098&lt;&gt;"Liquidação Cancelada",VLOOKUP(B1098,'BASE DE DADOS OPS'!$B$4:$P$9650,10,FALSE),"Liquidação Cancelada")</f>
        <v>#N/A</v>
      </c>
      <c r="W1098" s="35" t="e">
        <f t="shared" si="166"/>
        <v>#N/A</v>
      </c>
      <c r="X1098" s="31">
        <f>VLOOKUP(A1098,'BASE DE DADOS OPS'!$A$4:$P$9650,12,FALSE)</f>
        <v>0</v>
      </c>
      <c r="Y1098" s="4" t="e">
        <f>IF(X1098&lt;&gt;"Liquidação Cancelada",VLOOKUP(B1098,'BASE DE DADOS OPS'!$B$5:$P$9635,12,FALSE),"Liquidação Cancelada")</f>
        <v>#N/A</v>
      </c>
      <c r="Z1098" s="4" t="e">
        <f>IF(X1098&lt;&gt;"Liquidação Cancelada",VLOOKUP(B1098,'BASE DE DADOS OPS'!$B$5:$P$9635,14,FALSE),"Liquidação Cancelada")</f>
        <v>#N/A</v>
      </c>
      <c r="AA1098" s="4" t="e">
        <f>IF(X1098&lt;&gt;"Liquidação Cancelada",VLOOKUP(B1098,'BASE DE DADOS OPS'!$B$5:$P$9635,13,FALSE),"Liquidação Cancelada")</f>
        <v>#N/A</v>
      </c>
      <c r="AB1098" s="4" t="e">
        <f t="shared" si="167"/>
        <v>#N/A</v>
      </c>
      <c r="AC1098" s="3" t="e">
        <f t="shared" si="168"/>
        <v>#N/A</v>
      </c>
      <c r="AD1098" s="62"/>
    </row>
    <row r="1099" spans="1:30" ht="24.95" customHeight="1" x14ac:dyDescent="0.2">
      <c r="A1099" s="55" t="str">
        <f t="shared" si="160"/>
        <v>||||||0</v>
      </c>
      <c r="B1099" s="55" t="str">
        <f t="shared" si="161"/>
        <v>||||0</v>
      </c>
      <c r="C1099" s="61" t="str">
        <f t="shared" si="162"/>
        <v>|0</v>
      </c>
      <c r="D1099" s="31"/>
      <c r="E1099" s="31"/>
      <c r="F1099" s="75" t="str">
        <f t="shared" si="163"/>
        <v>/</v>
      </c>
      <c r="G1099" s="31"/>
      <c r="H1099" s="31"/>
      <c r="I1099" s="75" t="str">
        <f t="shared" si="164"/>
        <v>.</v>
      </c>
      <c r="J1099" s="31"/>
      <c r="K1099" s="31"/>
      <c r="L1099" s="31"/>
      <c r="M1099" s="32"/>
      <c r="N1099" s="31"/>
      <c r="O1099" s="32"/>
      <c r="P1099" s="18"/>
      <c r="Q1099" s="31"/>
      <c r="R1099" s="33"/>
      <c r="S1099" s="33"/>
      <c r="T1099" s="33"/>
      <c r="U1099" s="72">
        <f t="shared" si="165"/>
        <v>0</v>
      </c>
      <c r="V1099" s="18" t="e">
        <f>IF(X1099&lt;&gt;"Liquidação Cancelada",VLOOKUP(B1099,'BASE DE DADOS OPS'!$B$4:$P$9650,10,FALSE),"Liquidação Cancelada")</f>
        <v>#N/A</v>
      </c>
      <c r="W1099" s="35" t="e">
        <f t="shared" si="166"/>
        <v>#N/A</v>
      </c>
      <c r="X1099" s="31">
        <f>VLOOKUP(A1099,'BASE DE DADOS OPS'!$A$4:$P$9650,12,FALSE)</f>
        <v>0</v>
      </c>
      <c r="Y1099" s="4" t="e">
        <f>IF(X1099&lt;&gt;"Liquidação Cancelada",VLOOKUP(B1099,'BASE DE DADOS OPS'!$B$5:$P$9635,12,FALSE),"Liquidação Cancelada")</f>
        <v>#N/A</v>
      </c>
      <c r="Z1099" s="4" t="e">
        <f>IF(X1099&lt;&gt;"Liquidação Cancelada",VLOOKUP(B1099,'BASE DE DADOS OPS'!$B$5:$P$9635,14,FALSE),"Liquidação Cancelada")</f>
        <v>#N/A</v>
      </c>
      <c r="AA1099" s="4" t="e">
        <f>IF(X1099&lt;&gt;"Liquidação Cancelada",VLOOKUP(B1099,'BASE DE DADOS OPS'!$B$5:$P$9635,13,FALSE),"Liquidação Cancelada")</f>
        <v>#N/A</v>
      </c>
      <c r="AB1099" s="4" t="e">
        <f t="shared" si="167"/>
        <v>#N/A</v>
      </c>
      <c r="AC1099" s="3" t="e">
        <f t="shared" si="168"/>
        <v>#N/A</v>
      </c>
      <c r="AD1099" s="62"/>
    </row>
    <row r="1100" spans="1:30" ht="24.95" customHeight="1" x14ac:dyDescent="0.2">
      <c r="A1100" s="55" t="str">
        <f t="shared" si="160"/>
        <v>||||||0</v>
      </c>
      <c r="B1100" s="55" t="str">
        <f t="shared" si="161"/>
        <v>||||0</v>
      </c>
      <c r="C1100" s="61" t="str">
        <f t="shared" si="162"/>
        <v>|0</v>
      </c>
      <c r="D1100" s="31"/>
      <c r="E1100" s="31"/>
      <c r="F1100" s="75" t="str">
        <f t="shared" si="163"/>
        <v>/</v>
      </c>
      <c r="G1100" s="31"/>
      <c r="H1100" s="31"/>
      <c r="I1100" s="75" t="str">
        <f t="shared" si="164"/>
        <v>.</v>
      </c>
      <c r="J1100" s="31"/>
      <c r="K1100" s="31"/>
      <c r="L1100" s="31"/>
      <c r="M1100" s="32"/>
      <c r="N1100" s="31"/>
      <c r="O1100" s="32"/>
      <c r="P1100" s="18"/>
      <c r="Q1100" s="31"/>
      <c r="R1100" s="33"/>
      <c r="S1100" s="33"/>
      <c r="T1100" s="33"/>
      <c r="U1100" s="72">
        <f t="shared" si="165"/>
        <v>0</v>
      </c>
      <c r="V1100" s="18" t="e">
        <f>IF(X1100&lt;&gt;"Liquidação Cancelada",VLOOKUP(B1100,'BASE DE DADOS OPS'!$B$4:$P$9650,10,FALSE),"Liquidação Cancelada")</f>
        <v>#N/A</v>
      </c>
      <c r="W1100" s="35" t="e">
        <f t="shared" si="166"/>
        <v>#N/A</v>
      </c>
      <c r="X1100" s="31">
        <f>VLOOKUP(A1100,'BASE DE DADOS OPS'!$A$4:$P$9650,12,FALSE)</f>
        <v>0</v>
      </c>
      <c r="Y1100" s="4" t="e">
        <f>IF(X1100&lt;&gt;"Liquidação Cancelada",VLOOKUP(B1100,'BASE DE DADOS OPS'!$B$5:$P$9635,12,FALSE),"Liquidação Cancelada")</f>
        <v>#N/A</v>
      </c>
      <c r="Z1100" s="4" t="e">
        <f>IF(X1100&lt;&gt;"Liquidação Cancelada",VLOOKUP(B1100,'BASE DE DADOS OPS'!$B$5:$P$9635,14,FALSE),"Liquidação Cancelada")</f>
        <v>#N/A</v>
      </c>
      <c r="AA1100" s="4" t="e">
        <f>IF(X1100&lt;&gt;"Liquidação Cancelada",VLOOKUP(B1100,'BASE DE DADOS OPS'!$B$5:$P$9635,13,FALSE),"Liquidação Cancelada")</f>
        <v>#N/A</v>
      </c>
      <c r="AB1100" s="4" t="e">
        <f t="shared" si="167"/>
        <v>#N/A</v>
      </c>
      <c r="AC1100" s="3" t="e">
        <f t="shared" si="168"/>
        <v>#N/A</v>
      </c>
      <c r="AD1100" s="62"/>
    </row>
    <row r="1101" spans="1:30" ht="24.95" customHeight="1" x14ac:dyDescent="0.2">
      <c r="A1101" s="55" t="str">
        <f t="shared" si="160"/>
        <v>||||||0</v>
      </c>
      <c r="B1101" s="55" t="str">
        <f t="shared" si="161"/>
        <v>||||0</v>
      </c>
      <c r="C1101" s="61" t="str">
        <f t="shared" si="162"/>
        <v>|0</v>
      </c>
      <c r="D1101" s="31"/>
      <c r="E1101" s="31"/>
      <c r="F1101" s="75" t="str">
        <f t="shared" si="163"/>
        <v>/</v>
      </c>
      <c r="G1101" s="31"/>
      <c r="H1101" s="31"/>
      <c r="I1101" s="75" t="str">
        <f t="shared" si="164"/>
        <v>.</v>
      </c>
      <c r="J1101" s="31"/>
      <c r="K1101" s="31"/>
      <c r="L1101" s="31"/>
      <c r="M1101" s="32"/>
      <c r="N1101" s="31"/>
      <c r="O1101" s="32"/>
      <c r="P1101" s="18"/>
      <c r="Q1101" s="31"/>
      <c r="R1101" s="33"/>
      <c r="S1101" s="33"/>
      <c r="T1101" s="33"/>
      <c r="U1101" s="72">
        <f t="shared" si="165"/>
        <v>0</v>
      </c>
      <c r="V1101" s="18" t="e">
        <f>IF(X1101&lt;&gt;"Liquidação Cancelada",VLOOKUP(B1101,'BASE DE DADOS OPS'!$B$4:$P$9650,10,FALSE),"Liquidação Cancelada")</f>
        <v>#N/A</v>
      </c>
      <c r="W1101" s="35" t="e">
        <f t="shared" si="166"/>
        <v>#N/A</v>
      </c>
      <c r="X1101" s="31">
        <f>VLOOKUP(A1101,'BASE DE DADOS OPS'!$A$4:$P$9650,12,FALSE)</f>
        <v>0</v>
      </c>
      <c r="Y1101" s="4" t="e">
        <f>IF(X1101&lt;&gt;"Liquidação Cancelada",VLOOKUP(B1101,'BASE DE DADOS OPS'!$B$5:$P$9635,12,FALSE),"Liquidação Cancelada")</f>
        <v>#N/A</v>
      </c>
      <c r="Z1101" s="4" t="e">
        <f>IF(X1101&lt;&gt;"Liquidação Cancelada",VLOOKUP(B1101,'BASE DE DADOS OPS'!$B$5:$P$9635,14,FALSE),"Liquidação Cancelada")</f>
        <v>#N/A</v>
      </c>
      <c r="AA1101" s="4" t="e">
        <f>IF(X1101&lt;&gt;"Liquidação Cancelada",VLOOKUP(B1101,'BASE DE DADOS OPS'!$B$5:$P$9635,13,FALSE),"Liquidação Cancelada")</f>
        <v>#N/A</v>
      </c>
      <c r="AB1101" s="4" t="e">
        <f t="shared" si="167"/>
        <v>#N/A</v>
      </c>
      <c r="AC1101" s="3" t="e">
        <f t="shared" si="168"/>
        <v>#N/A</v>
      </c>
      <c r="AD1101" s="62"/>
    </row>
    <row r="1102" spans="1:30" ht="24.95" customHeight="1" x14ac:dyDescent="0.2">
      <c r="A1102" s="55" t="str">
        <f t="shared" si="160"/>
        <v>||||||0</v>
      </c>
      <c r="B1102" s="55" t="str">
        <f t="shared" si="161"/>
        <v>||||0</v>
      </c>
      <c r="C1102" s="61" t="str">
        <f t="shared" si="162"/>
        <v>|0</v>
      </c>
      <c r="D1102" s="31"/>
      <c r="E1102" s="31"/>
      <c r="F1102" s="75" t="str">
        <f t="shared" si="163"/>
        <v>/</v>
      </c>
      <c r="G1102" s="31"/>
      <c r="H1102" s="31"/>
      <c r="I1102" s="75" t="str">
        <f t="shared" si="164"/>
        <v>.</v>
      </c>
      <c r="J1102" s="31"/>
      <c r="K1102" s="31"/>
      <c r="L1102" s="31"/>
      <c r="M1102" s="32"/>
      <c r="N1102" s="31"/>
      <c r="O1102" s="32"/>
      <c r="P1102" s="18"/>
      <c r="Q1102" s="31"/>
      <c r="R1102" s="33"/>
      <c r="S1102" s="33"/>
      <c r="T1102" s="33"/>
      <c r="U1102" s="72">
        <f t="shared" si="165"/>
        <v>0</v>
      </c>
      <c r="V1102" s="18" t="e">
        <f>IF(X1102&lt;&gt;"Liquidação Cancelada",VLOOKUP(B1102,'BASE DE DADOS OPS'!$B$4:$P$9650,10,FALSE),"Liquidação Cancelada")</f>
        <v>#N/A</v>
      </c>
      <c r="W1102" s="35" t="e">
        <f t="shared" si="166"/>
        <v>#N/A</v>
      </c>
      <c r="X1102" s="31">
        <f>VLOOKUP(A1102,'BASE DE DADOS OPS'!$A$4:$P$9650,12,FALSE)</f>
        <v>0</v>
      </c>
      <c r="Y1102" s="4" t="e">
        <f>IF(X1102&lt;&gt;"Liquidação Cancelada",VLOOKUP(B1102,'BASE DE DADOS OPS'!$B$5:$P$9635,12,FALSE),"Liquidação Cancelada")</f>
        <v>#N/A</v>
      </c>
      <c r="Z1102" s="4" t="e">
        <f>IF(X1102&lt;&gt;"Liquidação Cancelada",VLOOKUP(B1102,'BASE DE DADOS OPS'!$B$5:$P$9635,14,FALSE),"Liquidação Cancelada")</f>
        <v>#N/A</v>
      </c>
      <c r="AA1102" s="4" t="e">
        <f>IF(X1102&lt;&gt;"Liquidação Cancelada",VLOOKUP(B1102,'BASE DE DADOS OPS'!$B$5:$P$9635,13,FALSE),"Liquidação Cancelada")</f>
        <v>#N/A</v>
      </c>
      <c r="AB1102" s="4" t="e">
        <f t="shared" si="167"/>
        <v>#N/A</v>
      </c>
      <c r="AC1102" s="3" t="e">
        <f t="shared" si="168"/>
        <v>#N/A</v>
      </c>
      <c r="AD1102" s="62"/>
    </row>
    <row r="1103" spans="1:30" ht="24.95" customHeight="1" x14ac:dyDescent="0.2">
      <c r="A1103" s="55" t="str">
        <f t="shared" si="160"/>
        <v>||||||0</v>
      </c>
      <c r="B1103" s="55" t="str">
        <f t="shared" si="161"/>
        <v>||||0</v>
      </c>
      <c r="C1103" s="61" t="str">
        <f t="shared" si="162"/>
        <v>|0</v>
      </c>
      <c r="D1103" s="31"/>
      <c r="E1103" s="31"/>
      <c r="F1103" s="75" t="str">
        <f t="shared" si="163"/>
        <v>/</v>
      </c>
      <c r="G1103" s="31"/>
      <c r="H1103" s="31"/>
      <c r="I1103" s="75" t="str">
        <f t="shared" si="164"/>
        <v>.</v>
      </c>
      <c r="J1103" s="31"/>
      <c r="K1103" s="31"/>
      <c r="L1103" s="31"/>
      <c r="M1103" s="32"/>
      <c r="N1103" s="31"/>
      <c r="O1103" s="32"/>
      <c r="P1103" s="18"/>
      <c r="Q1103" s="31"/>
      <c r="R1103" s="33"/>
      <c r="S1103" s="33"/>
      <c r="T1103" s="33"/>
      <c r="U1103" s="72">
        <f t="shared" si="165"/>
        <v>0</v>
      </c>
      <c r="V1103" s="18" t="e">
        <f>IF(X1103&lt;&gt;"Liquidação Cancelada",VLOOKUP(B1103,'BASE DE DADOS OPS'!$B$4:$P$9650,10,FALSE),"Liquidação Cancelada")</f>
        <v>#N/A</v>
      </c>
      <c r="W1103" s="35" t="e">
        <f t="shared" si="166"/>
        <v>#N/A</v>
      </c>
      <c r="X1103" s="31">
        <f>VLOOKUP(A1103,'BASE DE DADOS OPS'!$A$4:$P$9650,12,FALSE)</f>
        <v>0</v>
      </c>
      <c r="Y1103" s="4" t="e">
        <f>IF(X1103&lt;&gt;"Liquidação Cancelada",VLOOKUP(B1103,'BASE DE DADOS OPS'!$B$5:$P$9635,12,FALSE),"Liquidação Cancelada")</f>
        <v>#N/A</v>
      </c>
      <c r="Z1103" s="4" t="e">
        <f>IF(X1103&lt;&gt;"Liquidação Cancelada",VLOOKUP(B1103,'BASE DE DADOS OPS'!$B$5:$P$9635,14,FALSE),"Liquidação Cancelada")</f>
        <v>#N/A</v>
      </c>
      <c r="AA1103" s="4" t="e">
        <f>IF(X1103&lt;&gt;"Liquidação Cancelada",VLOOKUP(B1103,'BASE DE DADOS OPS'!$B$5:$P$9635,13,FALSE),"Liquidação Cancelada")</f>
        <v>#N/A</v>
      </c>
      <c r="AB1103" s="4" t="e">
        <f t="shared" si="167"/>
        <v>#N/A</v>
      </c>
      <c r="AC1103" s="3" t="e">
        <f t="shared" si="168"/>
        <v>#N/A</v>
      </c>
      <c r="AD1103" s="62"/>
    </row>
    <row r="1104" spans="1:30" ht="24.95" customHeight="1" x14ac:dyDescent="0.2">
      <c r="A1104" s="55" t="str">
        <f t="shared" si="160"/>
        <v>||||||0</v>
      </c>
      <c r="B1104" s="55" t="str">
        <f t="shared" si="161"/>
        <v>||||0</v>
      </c>
      <c r="C1104" s="61" t="str">
        <f t="shared" si="162"/>
        <v>|0</v>
      </c>
      <c r="D1104" s="31"/>
      <c r="E1104" s="31"/>
      <c r="F1104" s="75" t="str">
        <f t="shared" si="163"/>
        <v>/</v>
      </c>
      <c r="G1104" s="31"/>
      <c r="H1104" s="31"/>
      <c r="I1104" s="75" t="str">
        <f t="shared" si="164"/>
        <v>.</v>
      </c>
      <c r="J1104" s="31"/>
      <c r="K1104" s="31"/>
      <c r="L1104" s="31"/>
      <c r="M1104" s="32"/>
      <c r="N1104" s="31"/>
      <c r="O1104" s="32"/>
      <c r="P1104" s="18"/>
      <c r="Q1104" s="31"/>
      <c r="R1104" s="33"/>
      <c r="S1104" s="33"/>
      <c r="T1104" s="33"/>
      <c r="U1104" s="72">
        <f t="shared" si="165"/>
        <v>0</v>
      </c>
      <c r="V1104" s="18" t="e">
        <f>IF(X1104&lt;&gt;"Liquidação Cancelada",VLOOKUP(B1104,'BASE DE DADOS OPS'!$B$4:$P$9650,10,FALSE),"Liquidação Cancelada")</f>
        <v>#N/A</v>
      </c>
      <c r="W1104" s="35" t="e">
        <f t="shared" si="166"/>
        <v>#N/A</v>
      </c>
      <c r="X1104" s="31">
        <f>VLOOKUP(A1104,'BASE DE DADOS OPS'!$A$4:$P$9650,12,FALSE)</f>
        <v>0</v>
      </c>
      <c r="Y1104" s="4" t="e">
        <f>IF(X1104&lt;&gt;"Liquidação Cancelada",VLOOKUP(B1104,'BASE DE DADOS OPS'!$B$5:$P$9635,12,FALSE),"Liquidação Cancelada")</f>
        <v>#N/A</v>
      </c>
      <c r="Z1104" s="4" t="e">
        <f>IF(X1104&lt;&gt;"Liquidação Cancelada",VLOOKUP(B1104,'BASE DE DADOS OPS'!$B$5:$P$9635,14,FALSE),"Liquidação Cancelada")</f>
        <v>#N/A</v>
      </c>
      <c r="AA1104" s="4" t="e">
        <f>IF(X1104&lt;&gt;"Liquidação Cancelada",VLOOKUP(B1104,'BASE DE DADOS OPS'!$B$5:$P$9635,13,FALSE),"Liquidação Cancelada")</f>
        <v>#N/A</v>
      </c>
      <c r="AB1104" s="4" t="e">
        <f t="shared" si="167"/>
        <v>#N/A</v>
      </c>
      <c r="AC1104" s="3" t="e">
        <f t="shared" si="168"/>
        <v>#N/A</v>
      </c>
      <c r="AD1104" s="62"/>
    </row>
    <row r="1105" spans="1:30" ht="24.95" customHeight="1" x14ac:dyDescent="0.2">
      <c r="A1105" s="55" t="str">
        <f t="shared" si="160"/>
        <v>||||||0</v>
      </c>
      <c r="B1105" s="55" t="str">
        <f t="shared" si="161"/>
        <v>||||0</v>
      </c>
      <c r="C1105" s="61" t="str">
        <f t="shared" si="162"/>
        <v>|0</v>
      </c>
      <c r="D1105" s="31"/>
      <c r="E1105" s="31"/>
      <c r="F1105" s="75" t="str">
        <f t="shared" si="163"/>
        <v>/</v>
      </c>
      <c r="G1105" s="31"/>
      <c r="H1105" s="31"/>
      <c r="I1105" s="75" t="str">
        <f t="shared" si="164"/>
        <v>.</v>
      </c>
      <c r="J1105" s="31"/>
      <c r="K1105" s="31"/>
      <c r="L1105" s="31"/>
      <c r="M1105" s="32"/>
      <c r="N1105" s="31"/>
      <c r="O1105" s="32"/>
      <c r="P1105" s="18"/>
      <c r="Q1105" s="31"/>
      <c r="R1105" s="33"/>
      <c r="S1105" s="33"/>
      <c r="T1105" s="33"/>
      <c r="U1105" s="72">
        <f t="shared" si="165"/>
        <v>0</v>
      </c>
      <c r="V1105" s="18" t="e">
        <f>IF(X1105&lt;&gt;"Liquidação Cancelada",VLOOKUP(B1105,'BASE DE DADOS OPS'!$B$4:$P$9650,10,FALSE),"Liquidação Cancelada")</f>
        <v>#N/A</v>
      </c>
      <c r="W1105" s="35" t="e">
        <f t="shared" si="166"/>
        <v>#N/A</v>
      </c>
      <c r="X1105" s="31">
        <f>VLOOKUP(A1105,'BASE DE DADOS OPS'!$A$4:$P$9650,12,FALSE)</f>
        <v>0</v>
      </c>
      <c r="Y1105" s="4" t="e">
        <f>IF(X1105&lt;&gt;"Liquidação Cancelada",VLOOKUP(B1105,'BASE DE DADOS OPS'!$B$5:$P$9635,12,FALSE),"Liquidação Cancelada")</f>
        <v>#N/A</v>
      </c>
      <c r="Z1105" s="4" t="e">
        <f>IF(X1105&lt;&gt;"Liquidação Cancelada",VLOOKUP(B1105,'BASE DE DADOS OPS'!$B$5:$P$9635,14,FALSE),"Liquidação Cancelada")</f>
        <v>#N/A</v>
      </c>
      <c r="AA1105" s="4" t="e">
        <f>IF(X1105&lt;&gt;"Liquidação Cancelada",VLOOKUP(B1105,'BASE DE DADOS OPS'!$B$5:$P$9635,13,FALSE),"Liquidação Cancelada")</f>
        <v>#N/A</v>
      </c>
      <c r="AB1105" s="4" t="e">
        <f t="shared" si="167"/>
        <v>#N/A</v>
      </c>
      <c r="AC1105" s="3" t="e">
        <f t="shared" si="168"/>
        <v>#N/A</v>
      </c>
      <c r="AD1105" s="62"/>
    </row>
    <row r="1106" spans="1:30" ht="24.95" customHeight="1" x14ac:dyDescent="0.2">
      <c r="A1106" s="55" t="str">
        <f t="shared" si="160"/>
        <v>||||||0</v>
      </c>
      <c r="B1106" s="55" t="str">
        <f t="shared" si="161"/>
        <v>||||0</v>
      </c>
      <c r="C1106" s="61" t="str">
        <f t="shared" si="162"/>
        <v>|0</v>
      </c>
      <c r="D1106" s="31"/>
      <c r="E1106" s="31"/>
      <c r="F1106" s="75" t="str">
        <f t="shared" si="163"/>
        <v>/</v>
      </c>
      <c r="G1106" s="31"/>
      <c r="H1106" s="31"/>
      <c r="I1106" s="75" t="str">
        <f t="shared" si="164"/>
        <v>.</v>
      </c>
      <c r="J1106" s="31"/>
      <c r="K1106" s="31"/>
      <c r="L1106" s="31"/>
      <c r="M1106" s="32"/>
      <c r="N1106" s="31"/>
      <c r="O1106" s="32"/>
      <c r="P1106" s="18"/>
      <c r="Q1106" s="31"/>
      <c r="R1106" s="33"/>
      <c r="S1106" s="33"/>
      <c r="T1106" s="33"/>
      <c r="U1106" s="72">
        <f t="shared" si="165"/>
        <v>0</v>
      </c>
      <c r="V1106" s="18" t="e">
        <f>IF(X1106&lt;&gt;"Liquidação Cancelada",VLOOKUP(B1106,'BASE DE DADOS OPS'!$B$4:$P$9650,10,FALSE),"Liquidação Cancelada")</f>
        <v>#N/A</v>
      </c>
      <c r="W1106" s="35" t="e">
        <f t="shared" si="166"/>
        <v>#N/A</v>
      </c>
      <c r="X1106" s="31">
        <f>VLOOKUP(A1106,'BASE DE DADOS OPS'!$A$4:$P$9650,12,FALSE)</f>
        <v>0</v>
      </c>
      <c r="Y1106" s="4" t="e">
        <f>IF(X1106&lt;&gt;"Liquidação Cancelada",VLOOKUP(B1106,'BASE DE DADOS OPS'!$B$5:$P$9635,12,FALSE),"Liquidação Cancelada")</f>
        <v>#N/A</v>
      </c>
      <c r="Z1106" s="4" t="e">
        <f>IF(X1106&lt;&gt;"Liquidação Cancelada",VLOOKUP(B1106,'BASE DE DADOS OPS'!$B$5:$P$9635,14,FALSE),"Liquidação Cancelada")</f>
        <v>#N/A</v>
      </c>
      <c r="AA1106" s="4" t="e">
        <f>IF(X1106&lt;&gt;"Liquidação Cancelada",VLOOKUP(B1106,'BASE DE DADOS OPS'!$B$5:$P$9635,13,FALSE),"Liquidação Cancelada")</f>
        <v>#N/A</v>
      </c>
      <c r="AB1106" s="4" t="e">
        <f t="shared" si="167"/>
        <v>#N/A</v>
      </c>
      <c r="AC1106" s="3" t="e">
        <f t="shared" si="168"/>
        <v>#N/A</v>
      </c>
      <c r="AD1106" s="62"/>
    </row>
    <row r="1107" spans="1:30" ht="24.95" customHeight="1" x14ac:dyDescent="0.2">
      <c r="A1107" s="55" t="str">
        <f t="shared" si="160"/>
        <v>||||||0</v>
      </c>
      <c r="B1107" s="55" t="str">
        <f t="shared" si="161"/>
        <v>||||0</v>
      </c>
      <c r="C1107" s="61" t="str">
        <f t="shared" si="162"/>
        <v>|0</v>
      </c>
      <c r="D1107" s="31"/>
      <c r="E1107" s="31"/>
      <c r="F1107" s="75" t="str">
        <f t="shared" si="163"/>
        <v>/</v>
      </c>
      <c r="G1107" s="31"/>
      <c r="H1107" s="31"/>
      <c r="I1107" s="75" t="str">
        <f t="shared" si="164"/>
        <v>.</v>
      </c>
      <c r="J1107" s="31"/>
      <c r="K1107" s="31"/>
      <c r="L1107" s="31"/>
      <c r="M1107" s="32"/>
      <c r="N1107" s="31"/>
      <c r="O1107" s="32"/>
      <c r="P1107" s="18"/>
      <c r="Q1107" s="31"/>
      <c r="R1107" s="33"/>
      <c r="S1107" s="33"/>
      <c r="T1107" s="33"/>
      <c r="U1107" s="72">
        <f t="shared" si="165"/>
        <v>0</v>
      </c>
      <c r="V1107" s="18" t="e">
        <f>IF(X1107&lt;&gt;"Liquidação Cancelada",VLOOKUP(B1107,'BASE DE DADOS OPS'!$B$4:$P$9650,10,FALSE),"Liquidação Cancelada")</f>
        <v>#N/A</v>
      </c>
      <c r="W1107" s="35" t="e">
        <f t="shared" si="166"/>
        <v>#N/A</v>
      </c>
      <c r="X1107" s="31">
        <f>VLOOKUP(A1107,'BASE DE DADOS OPS'!$A$4:$P$9650,12,FALSE)</f>
        <v>0</v>
      </c>
      <c r="Y1107" s="4" t="e">
        <f>IF(X1107&lt;&gt;"Liquidação Cancelada",VLOOKUP(B1107,'BASE DE DADOS OPS'!$B$5:$P$9635,12,FALSE),"Liquidação Cancelada")</f>
        <v>#N/A</v>
      </c>
      <c r="Z1107" s="4" t="e">
        <f>IF(X1107&lt;&gt;"Liquidação Cancelada",VLOOKUP(B1107,'BASE DE DADOS OPS'!$B$5:$P$9635,14,FALSE),"Liquidação Cancelada")</f>
        <v>#N/A</v>
      </c>
      <c r="AA1107" s="4" t="e">
        <f>IF(X1107&lt;&gt;"Liquidação Cancelada",VLOOKUP(B1107,'BASE DE DADOS OPS'!$B$5:$P$9635,13,FALSE),"Liquidação Cancelada")</f>
        <v>#N/A</v>
      </c>
      <c r="AB1107" s="4" t="e">
        <f t="shared" si="167"/>
        <v>#N/A</v>
      </c>
      <c r="AC1107" s="3" t="e">
        <f t="shared" si="168"/>
        <v>#N/A</v>
      </c>
      <c r="AD1107" s="62"/>
    </row>
    <row r="1108" spans="1:30" ht="24.95" customHeight="1" x14ac:dyDescent="0.2">
      <c r="A1108" s="55" t="str">
        <f t="shared" si="160"/>
        <v>||||||0</v>
      </c>
      <c r="B1108" s="55" t="str">
        <f t="shared" si="161"/>
        <v>||||0</v>
      </c>
      <c r="C1108" s="61" t="str">
        <f t="shared" si="162"/>
        <v>|0</v>
      </c>
      <c r="D1108" s="31"/>
      <c r="E1108" s="31"/>
      <c r="F1108" s="75" t="str">
        <f t="shared" si="163"/>
        <v>/</v>
      </c>
      <c r="G1108" s="31"/>
      <c r="H1108" s="31"/>
      <c r="I1108" s="75" t="str">
        <f t="shared" si="164"/>
        <v>.</v>
      </c>
      <c r="J1108" s="31"/>
      <c r="K1108" s="31"/>
      <c r="L1108" s="31"/>
      <c r="M1108" s="32"/>
      <c r="N1108" s="31"/>
      <c r="O1108" s="32"/>
      <c r="P1108" s="18"/>
      <c r="Q1108" s="31"/>
      <c r="R1108" s="33"/>
      <c r="S1108" s="33"/>
      <c r="T1108" s="33"/>
      <c r="U1108" s="72">
        <f t="shared" si="165"/>
        <v>0</v>
      </c>
      <c r="V1108" s="18" t="e">
        <f>IF(X1108&lt;&gt;"Liquidação Cancelada",VLOOKUP(B1108,'BASE DE DADOS OPS'!$B$4:$P$9650,10,FALSE),"Liquidação Cancelada")</f>
        <v>#N/A</v>
      </c>
      <c r="W1108" s="35" t="e">
        <f t="shared" si="166"/>
        <v>#N/A</v>
      </c>
      <c r="X1108" s="31">
        <f>VLOOKUP(A1108,'BASE DE DADOS OPS'!$A$4:$P$9650,12,FALSE)</f>
        <v>0</v>
      </c>
      <c r="Y1108" s="4" t="e">
        <f>IF(X1108&lt;&gt;"Liquidação Cancelada",VLOOKUP(B1108,'BASE DE DADOS OPS'!$B$5:$P$9635,12,FALSE),"Liquidação Cancelada")</f>
        <v>#N/A</v>
      </c>
      <c r="Z1108" s="4" t="e">
        <f>IF(X1108&lt;&gt;"Liquidação Cancelada",VLOOKUP(B1108,'BASE DE DADOS OPS'!$B$5:$P$9635,14,FALSE),"Liquidação Cancelada")</f>
        <v>#N/A</v>
      </c>
      <c r="AA1108" s="4" t="e">
        <f>IF(X1108&lt;&gt;"Liquidação Cancelada",VLOOKUP(B1108,'BASE DE DADOS OPS'!$B$5:$P$9635,13,FALSE),"Liquidação Cancelada")</f>
        <v>#N/A</v>
      </c>
      <c r="AB1108" s="4" t="e">
        <f t="shared" si="167"/>
        <v>#N/A</v>
      </c>
      <c r="AC1108" s="3" t="e">
        <f t="shared" si="168"/>
        <v>#N/A</v>
      </c>
      <c r="AD1108" s="62"/>
    </row>
    <row r="1109" spans="1:30" ht="24.95" customHeight="1" x14ac:dyDescent="0.2">
      <c r="A1109" s="55" t="str">
        <f t="shared" si="160"/>
        <v>||||||0</v>
      </c>
      <c r="B1109" s="55" t="str">
        <f t="shared" si="161"/>
        <v>||||0</v>
      </c>
      <c r="C1109" s="61" t="str">
        <f t="shared" si="162"/>
        <v>|0</v>
      </c>
      <c r="D1109" s="31"/>
      <c r="E1109" s="31"/>
      <c r="F1109" s="75" t="str">
        <f t="shared" si="163"/>
        <v>/</v>
      </c>
      <c r="G1109" s="31"/>
      <c r="H1109" s="31"/>
      <c r="I1109" s="75" t="str">
        <f t="shared" si="164"/>
        <v>.</v>
      </c>
      <c r="J1109" s="31"/>
      <c r="K1109" s="31"/>
      <c r="L1109" s="31"/>
      <c r="M1109" s="32"/>
      <c r="N1109" s="31"/>
      <c r="O1109" s="32"/>
      <c r="P1109" s="18"/>
      <c r="Q1109" s="31"/>
      <c r="R1109" s="33"/>
      <c r="S1109" s="33"/>
      <c r="T1109" s="33"/>
      <c r="U1109" s="72">
        <f t="shared" si="165"/>
        <v>0</v>
      </c>
      <c r="V1109" s="18" t="e">
        <f>IF(X1109&lt;&gt;"Liquidação Cancelada",VLOOKUP(B1109,'BASE DE DADOS OPS'!$B$4:$P$9650,10,FALSE),"Liquidação Cancelada")</f>
        <v>#N/A</v>
      </c>
      <c r="W1109" s="35" t="e">
        <f t="shared" si="166"/>
        <v>#N/A</v>
      </c>
      <c r="X1109" s="31">
        <f>VLOOKUP(A1109,'BASE DE DADOS OPS'!$A$4:$P$9650,12,FALSE)</f>
        <v>0</v>
      </c>
      <c r="Y1109" s="4" t="e">
        <f>IF(X1109&lt;&gt;"Liquidação Cancelada",VLOOKUP(B1109,'BASE DE DADOS OPS'!$B$5:$P$9635,12,FALSE),"Liquidação Cancelada")</f>
        <v>#N/A</v>
      </c>
      <c r="Z1109" s="4" t="e">
        <f>IF(X1109&lt;&gt;"Liquidação Cancelada",VLOOKUP(B1109,'BASE DE DADOS OPS'!$B$5:$P$9635,14,FALSE),"Liquidação Cancelada")</f>
        <v>#N/A</v>
      </c>
      <c r="AA1109" s="4" t="e">
        <f>IF(X1109&lt;&gt;"Liquidação Cancelada",VLOOKUP(B1109,'BASE DE DADOS OPS'!$B$5:$P$9635,13,FALSE),"Liquidação Cancelada")</f>
        <v>#N/A</v>
      </c>
      <c r="AB1109" s="4" t="e">
        <f t="shared" si="167"/>
        <v>#N/A</v>
      </c>
      <c r="AC1109" s="3" t="e">
        <f t="shared" si="168"/>
        <v>#N/A</v>
      </c>
      <c r="AD1109" s="62"/>
    </row>
    <row r="1110" spans="1:30" ht="24.95" customHeight="1" x14ac:dyDescent="0.2">
      <c r="A1110" s="55" t="str">
        <f t="shared" si="160"/>
        <v>||||||0</v>
      </c>
      <c r="B1110" s="55" t="str">
        <f t="shared" si="161"/>
        <v>||||0</v>
      </c>
      <c r="C1110" s="61" t="str">
        <f t="shared" si="162"/>
        <v>|0</v>
      </c>
      <c r="D1110" s="31"/>
      <c r="E1110" s="31"/>
      <c r="F1110" s="75" t="str">
        <f t="shared" si="163"/>
        <v>/</v>
      </c>
      <c r="G1110" s="31"/>
      <c r="H1110" s="31"/>
      <c r="I1110" s="75" t="str">
        <f t="shared" si="164"/>
        <v>.</v>
      </c>
      <c r="J1110" s="31"/>
      <c r="K1110" s="31"/>
      <c r="L1110" s="31"/>
      <c r="M1110" s="32"/>
      <c r="N1110" s="31"/>
      <c r="O1110" s="32"/>
      <c r="P1110" s="18"/>
      <c r="Q1110" s="31"/>
      <c r="R1110" s="33"/>
      <c r="S1110" s="33"/>
      <c r="T1110" s="33"/>
      <c r="U1110" s="72">
        <f t="shared" si="165"/>
        <v>0</v>
      </c>
      <c r="V1110" s="18" t="e">
        <f>IF(X1110&lt;&gt;"Liquidação Cancelada",VLOOKUP(B1110,'BASE DE DADOS OPS'!$B$4:$P$9650,10,FALSE),"Liquidação Cancelada")</f>
        <v>#N/A</v>
      </c>
      <c r="W1110" s="35" t="e">
        <f t="shared" si="166"/>
        <v>#N/A</v>
      </c>
      <c r="X1110" s="31">
        <f>VLOOKUP(A1110,'BASE DE DADOS OPS'!$A$4:$P$9650,12,FALSE)</f>
        <v>0</v>
      </c>
      <c r="Y1110" s="4" t="e">
        <f>IF(X1110&lt;&gt;"Liquidação Cancelada",VLOOKUP(B1110,'BASE DE DADOS OPS'!$B$5:$P$9635,12,FALSE),"Liquidação Cancelada")</f>
        <v>#N/A</v>
      </c>
      <c r="Z1110" s="4" t="e">
        <f>IF(X1110&lt;&gt;"Liquidação Cancelada",VLOOKUP(B1110,'BASE DE DADOS OPS'!$B$5:$P$9635,14,FALSE),"Liquidação Cancelada")</f>
        <v>#N/A</v>
      </c>
      <c r="AA1110" s="4" t="e">
        <f>IF(X1110&lt;&gt;"Liquidação Cancelada",VLOOKUP(B1110,'BASE DE DADOS OPS'!$B$5:$P$9635,13,FALSE),"Liquidação Cancelada")</f>
        <v>#N/A</v>
      </c>
      <c r="AB1110" s="4" t="e">
        <f t="shared" si="167"/>
        <v>#N/A</v>
      </c>
      <c r="AC1110" s="3" t="e">
        <f t="shared" si="168"/>
        <v>#N/A</v>
      </c>
      <c r="AD1110" s="62"/>
    </row>
    <row r="1111" spans="1:30" ht="24.95" customHeight="1" x14ac:dyDescent="0.2">
      <c r="A1111" s="55" t="str">
        <f t="shared" si="160"/>
        <v>||||||0</v>
      </c>
      <c r="B1111" s="55" t="str">
        <f t="shared" si="161"/>
        <v>||||0</v>
      </c>
      <c r="C1111" s="61" t="str">
        <f t="shared" si="162"/>
        <v>|0</v>
      </c>
      <c r="D1111" s="31"/>
      <c r="E1111" s="31"/>
      <c r="F1111" s="75" t="str">
        <f t="shared" si="163"/>
        <v>/</v>
      </c>
      <c r="G1111" s="31"/>
      <c r="H1111" s="31"/>
      <c r="I1111" s="75" t="str">
        <f t="shared" si="164"/>
        <v>.</v>
      </c>
      <c r="J1111" s="31"/>
      <c r="K1111" s="31"/>
      <c r="L1111" s="31"/>
      <c r="M1111" s="32"/>
      <c r="N1111" s="31"/>
      <c r="O1111" s="32"/>
      <c r="P1111" s="18"/>
      <c r="Q1111" s="31"/>
      <c r="R1111" s="33"/>
      <c r="S1111" s="33"/>
      <c r="T1111" s="33"/>
      <c r="U1111" s="72">
        <f t="shared" si="165"/>
        <v>0</v>
      </c>
      <c r="V1111" s="18" t="e">
        <f>IF(X1111&lt;&gt;"Liquidação Cancelada",VLOOKUP(B1111,'BASE DE DADOS OPS'!$B$4:$P$9650,10,FALSE),"Liquidação Cancelada")</f>
        <v>#N/A</v>
      </c>
      <c r="W1111" s="35" t="e">
        <f t="shared" si="166"/>
        <v>#N/A</v>
      </c>
      <c r="X1111" s="31">
        <f>VLOOKUP(A1111,'BASE DE DADOS OPS'!$A$4:$P$9650,12,FALSE)</f>
        <v>0</v>
      </c>
      <c r="Y1111" s="4" t="e">
        <f>IF(X1111&lt;&gt;"Liquidação Cancelada",VLOOKUP(B1111,'BASE DE DADOS OPS'!$B$5:$P$9635,12,FALSE),"Liquidação Cancelada")</f>
        <v>#N/A</v>
      </c>
      <c r="Z1111" s="4" t="e">
        <f>IF(X1111&lt;&gt;"Liquidação Cancelada",VLOOKUP(B1111,'BASE DE DADOS OPS'!$B$5:$P$9635,14,FALSE),"Liquidação Cancelada")</f>
        <v>#N/A</v>
      </c>
      <c r="AA1111" s="4" t="e">
        <f>IF(X1111&lt;&gt;"Liquidação Cancelada",VLOOKUP(B1111,'BASE DE DADOS OPS'!$B$5:$P$9635,13,FALSE),"Liquidação Cancelada")</f>
        <v>#N/A</v>
      </c>
      <c r="AB1111" s="4" t="e">
        <f t="shared" si="167"/>
        <v>#N/A</v>
      </c>
      <c r="AC1111" s="3" t="e">
        <f t="shared" si="168"/>
        <v>#N/A</v>
      </c>
      <c r="AD1111" s="62"/>
    </row>
    <row r="1112" spans="1:30" ht="24.95" customHeight="1" x14ac:dyDescent="0.2">
      <c r="A1112" s="55" t="str">
        <f t="shared" si="160"/>
        <v>||||||0</v>
      </c>
      <c r="B1112" s="55" t="str">
        <f t="shared" si="161"/>
        <v>||||0</v>
      </c>
      <c r="C1112" s="61" t="str">
        <f t="shared" si="162"/>
        <v>|0</v>
      </c>
      <c r="D1112" s="31"/>
      <c r="E1112" s="31"/>
      <c r="F1112" s="75" t="str">
        <f t="shared" si="163"/>
        <v>/</v>
      </c>
      <c r="G1112" s="31"/>
      <c r="H1112" s="31"/>
      <c r="I1112" s="75" t="str">
        <f t="shared" si="164"/>
        <v>.</v>
      </c>
      <c r="J1112" s="31"/>
      <c r="K1112" s="31"/>
      <c r="L1112" s="31"/>
      <c r="M1112" s="32"/>
      <c r="N1112" s="31"/>
      <c r="O1112" s="32"/>
      <c r="P1112" s="18"/>
      <c r="Q1112" s="31"/>
      <c r="R1112" s="33"/>
      <c r="S1112" s="33"/>
      <c r="T1112" s="33"/>
      <c r="U1112" s="72">
        <f t="shared" si="165"/>
        <v>0</v>
      </c>
      <c r="V1112" s="18" t="e">
        <f>IF(X1112&lt;&gt;"Liquidação Cancelada",VLOOKUP(B1112,'BASE DE DADOS OPS'!$B$4:$P$9650,10,FALSE),"Liquidação Cancelada")</f>
        <v>#N/A</v>
      </c>
      <c r="W1112" s="35" t="e">
        <f t="shared" si="166"/>
        <v>#N/A</v>
      </c>
      <c r="X1112" s="31">
        <f>VLOOKUP(A1112,'BASE DE DADOS OPS'!$A$4:$P$9650,12,FALSE)</f>
        <v>0</v>
      </c>
      <c r="Y1112" s="4" t="e">
        <f>IF(X1112&lt;&gt;"Liquidação Cancelada",VLOOKUP(B1112,'BASE DE DADOS OPS'!$B$5:$P$9635,12,FALSE),"Liquidação Cancelada")</f>
        <v>#N/A</v>
      </c>
      <c r="Z1112" s="4" t="e">
        <f>IF(X1112&lt;&gt;"Liquidação Cancelada",VLOOKUP(B1112,'BASE DE DADOS OPS'!$B$5:$P$9635,14,FALSE),"Liquidação Cancelada")</f>
        <v>#N/A</v>
      </c>
      <c r="AA1112" s="4" t="e">
        <f>IF(X1112&lt;&gt;"Liquidação Cancelada",VLOOKUP(B1112,'BASE DE DADOS OPS'!$B$5:$P$9635,13,FALSE),"Liquidação Cancelada")</f>
        <v>#N/A</v>
      </c>
      <c r="AB1112" s="4" t="e">
        <f t="shared" si="167"/>
        <v>#N/A</v>
      </c>
      <c r="AC1112" s="3" t="e">
        <f t="shared" si="168"/>
        <v>#N/A</v>
      </c>
      <c r="AD1112" s="62"/>
    </row>
    <row r="1113" spans="1:30" ht="24.95" customHeight="1" x14ac:dyDescent="0.2">
      <c r="A1113" s="55" t="str">
        <f t="shared" si="160"/>
        <v>||||||0</v>
      </c>
      <c r="B1113" s="55" t="str">
        <f t="shared" si="161"/>
        <v>||||0</v>
      </c>
      <c r="C1113" s="61" t="str">
        <f t="shared" si="162"/>
        <v>|0</v>
      </c>
      <c r="D1113" s="31"/>
      <c r="E1113" s="31"/>
      <c r="F1113" s="75" t="str">
        <f t="shared" si="163"/>
        <v>/</v>
      </c>
      <c r="G1113" s="31"/>
      <c r="H1113" s="31"/>
      <c r="I1113" s="75" t="str">
        <f t="shared" si="164"/>
        <v>.</v>
      </c>
      <c r="J1113" s="31"/>
      <c r="K1113" s="31"/>
      <c r="L1113" s="31"/>
      <c r="M1113" s="32"/>
      <c r="N1113" s="31"/>
      <c r="O1113" s="32"/>
      <c r="P1113" s="18"/>
      <c r="Q1113" s="31"/>
      <c r="R1113" s="33"/>
      <c r="S1113" s="33"/>
      <c r="T1113" s="33"/>
      <c r="U1113" s="72">
        <f t="shared" si="165"/>
        <v>0</v>
      </c>
      <c r="V1113" s="18" t="e">
        <f>IF(X1113&lt;&gt;"Liquidação Cancelada",VLOOKUP(B1113,'BASE DE DADOS OPS'!$B$4:$P$9650,10,FALSE),"Liquidação Cancelada")</f>
        <v>#N/A</v>
      </c>
      <c r="W1113" s="35" t="e">
        <f t="shared" si="166"/>
        <v>#N/A</v>
      </c>
      <c r="X1113" s="31">
        <f>VLOOKUP(A1113,'BASE DE DADOS OPS'!$A$4:$P$9650,12,FALSE)</f>
        <v>0</v>
      </c>
      <c r="Y1113" s="4" t="e">
        <f>IF(X1113&lt;&gt;"Liquidação Cancelada",VLOOKUP(B1113,'BASE DE DADOS OPS'!$B$5:$P$9635,12,FALSE),"Liquidação Cancelada")</f>
        <v>#N/A</v>
      </c>
      <c r="Z1113" s="4" t="e">
        <f>IF(X1113&lt;&gt;"Liquidação Cancelada",VLOOKUP(B1113,'BASE DE DADOS OPS'!$B$5:$P$9635,14,FALSE),"Liquidação Cancelada")</f>
        <v>#N/A</v>
      </c>
      <c r="AA1113" s="4" t="e">
        <f>IF(X1113&lt;&gt;"Liquidação Cancelada",VLOOKUP(B1113,'BASE DE DADOS OPS'!$B$5:$P$9635,13,FALSE),"Liquidação Cancelada")</f>
        <v>#N/A</v>
      </c>
      <c r="AB1113" s="4" t="e">
        <f t="shared" si="167"/>
        <v>#N/A</v>
      </c>
      <c r="AC1113" s="3" t="e">
        <f t="shared" si="168"/>
        <v>#N/A</v>
      </c>
      <c r="AD1113" s="62"/>
    </row>
    <row r="1114" spans="1:30" ht="24.95" customHeight="1" x14ac:dyDescent="0.2">
      <c r="A1114" s="55" t="str">
        <f t="shared" si="160"/>
        <v>||||||0</v>
      </c>
      <c r="B1114" s="55" t="str">
        <f t="shared" si="161"/>
        <v>||||0</v>
      </c>
      <c r="C1114" s="61" t="str">
        <f t="shared" si="162"/>
        <v>|0</v>
      </c>
      <c r="D1114" s="31"/>
      <c r="E1114" s="31"/>
      <c r="F1114" s="75" t="str">
        <f t="shared" si="163"/>
        <v>/</v>
      </c>
      <c r="G1114" s="31"/>
      <c r="H1114" s="31"/>
      <c r="I1114" s="75" t="str">
        <f t="shared" si="164"/>
        <v>.</v>
      </c>
      <c r="J1114" s="31"/>
      <c r="K1114" s="31"/>
      <c r="L1114" s="31"/>
      <c r="M1114" s="32"/>
      <c r="N1114" s="31"/>
      <c r="O1114" s="32"/>
      <c r="P1114" s="18"/>
      <c r="Q1114" s="31"/>
      <c r="R1114" s="33"/>
      <c r="S1114" s="33"/>
      <c r="T1114" s="33"/>
      <c r="U1114" s="72">
        <f t="shared" si="165"/>
        <v>0</v>
      </c>
      <c r="V1114" s="18" t="e">
        <f>IF(X1114&lt;&gt;"Liquidação Cancelada",VLOOKUP(B1114,'BASE DE DADOS OPS'!$B$4:$P$9650,10,FALSE),"Liquidação Cancelada")</f>
        <v>#N/A</v>
      </c>
      <c r="W1114" s="35" t="e">
        <f t="shared" si="166"/>
        <v>#N/A</v>
      </c>
      <c r="X1114" s="31">
        <f>VLOOKUP(A1114,'BASE DE DADOS OPS'!$A$4:$P$9650,12,FALSE)</f>
        <v>0</v>
      </c>
      <c r="Y1114" s="4" t="e">
        <f>IF(X1114&lt;&gt;"Liquidação Cancelada",VLOOKUP(B1114,'BASE DE DADOS OPS'!$B$5:$P$9635,12,FALSE),"Liquidação Cancelada")</f>
        <v>#N/A</v>
      </c>
      <c r="Z1114" s="4" t="e">
        <f>IF(X1114&lt;&gt;"Liquidação Cancelada",VLOOKUP(B1114,'BASE DE DADOS OPS'!$B$5:$P$9635,14,FALSE),"Liquidação Cancelada")</f>
        <v>#N/A</v>
      </c>
      <c r="AA1114" s="4" t="e">
        <f>IF(X1114&lt;&gt;"Liquidação Cancelada",VLOOKUP(B1114,'BASE DE DADOS OPS'!$B$5:$P$9635,13,FALSE),"Liquidação Cancelada")</f>
        <v>#N/A</v>
      </c>
      <c r="AB1114" s="4" t="e">
        <f t="shared" si="167"/>
        <v>#N/A</v>
      </c>
      <c r="AC1114" s="3" t="e">
        <f t="shared" si="168"/>
        <v>#N/A</v>
      </c>
      <c r="AD1114" s="62"/>
    </row>
    <row r="1115" spans="1:30" ht="24.95" customHeight="1" x14ac:dyDescent="0.2">
      <c r="A1115" s="55" t="str">
        <f t="shared" si="160"/>
        <v>||||||0</v>
      </c>
      <c r="B1115" s="55" t="str">
        <f t="shared" si="161"/>
        <v>||||0</v>
      </c>
      <c r="C1115" s="61" t="str">
        <f t="shared" si="162"/>
        <v>|0</v>
      </c>
      <c r="D1115" s="31"/>
      <c r="E1115" s="31"/>
      <c r="F1115" s="75" t="str">
        <f t="shared" si="163"/>
        <v>/</v>
      </c>
      <c r="G1115" s="31"/>
      <c r="H1115" s="31"/>
      <c r="I1115" s="75" t="str">
        <f t="shared" si="164"/>
        <v>.</v>
      </c>
      <c r="J1115" s="31"/>
      <c r="K1115" s="31"/>
      <c r="L1115" s="31"/>
      <c r="M1115" s="32"/>
      <c r="N1115" s="31"/>
      <c r="O1115" s="32"/>
      <c r="P1115" s="18"/>
      <c r="Q1115" s="31"/>
      <c r="R1115" s="33"/>
      <c r="S1115" s="33"/>
      <c r="T1115" s="33"/>
      <c r="U1115" s="72">
        <f t="shared" si="165"/>
        <v>0</v>
      </c>
      <c r="V1115" s="18" t="e">
        <f>IF(X1115&lt;&gt;"Liquidação Cancelada",VLOOKUP(B1115,'BASE DE DADOS OPS'!$B$4:$P$9650,10,FALSE),"Liquidação Cancelada")</f>
        <v>#N/A</v>
      </c>
      <c r="W1115" s="35" t="e">
        <f t="shared" si="166"/>
        <v>#N/A</v>
      </c>
      <c r="X1115" s="31">
        <f>VLOOKUP(A1115,'BASE DE DADOS OPS'!$A$4:$P$9650,12,FALSE)</f>
        <v>0</v>
      </c>
      <c r="Y1115" s="4" t="e">
        <f>IF(X1115&lt;&gt;"Liquidação Cancelada",VLOOKUP(B1115,'BASE DE DADOS OPS'!$B$5:$P$9635,12,FALSE),"Liquidação Cancelada")</f>
        <v>#N/A</v>
      </c>
      <c r="Z1115" s="4" t="e">
        <f>IF(X1115&lt;&gt;"Liquidação Cancelada",VLOOKUP(B1115,'BASE DE DADOS OPS'!$B$5:$P$9635,14,FALSE),"Liquidação Cancelada")</f>
        <v>#N/A</v>
      </c>
      <c r="AA1115" s="4" t="e">
        <f>IF(X1115&lt;&gt;"Liquidação Cancelada",VLOOKUP(B1115,'BASE DE DADOS OPS'!$B$5:$P$9635,13,FALSE),"Liquidação Cancelada")</f>
        <v>#N/A</v>
      </c>
      <c r="AB1115" s="4" t="e">
        <f t="shared" si="167"/>
        <v>#N/A</v>
      </c>
      <c r="AC1115" s="3" t="e">
        <f t="shared" si="168"/>
        <v>#N/A</v>
      </c>
      <c r="AD1115" s="62"/>
    </row>
    <row r="1116" spans="1:30" ht="24.95" customHeight="1" x14ac:dyDescent="0.2">
      <c r="A1116" s="55" t="str">
        <f t="shared" si="160"/>
        <v>||||||0</v>
      </c>
      <c r="B1116" s="55" t="str">
        <f t="shared" si="161"/>
        <v>||||0</v>
      </c>
      <c r="C1116" s="61" t="str">
        <f t="shared" si="162"/>
        <v>|0</v>
      </c>
      <c r="D1116" s="31"/>
      <c r="E1116" s="31"/>
      <c r="F1116" s="75" t="str">
        <f t="shared" si="163"/>
        <v>/</v>
      </c>
      <c r="G1116" s="31"/>
      <c r="H1116" s="31"/>
      <c r="I1116" s="75" t="str">
        <f t="shared" si="164"/>
        <v>.</v>
      </c>
      <c r="J1116" s="31"/>
      <c r="K1116" s="31"/>
      <c r="L1116" s="31"/>
      <c r="M1116" s="32"/>
      <c r="N1116" s="31"/>
      <c r="O1116" s="32"/>
      <c r="P1116" s="18"/>
      <c r="Q1116" s="31"/>
      <c r="R1116" s="33"/>
      <c r="S1116" s="33"/>
      <c r="T1116" s="33"/>
      <c r="U1116" s="72">
        <f t="shared" si="165"/>
        <v>0</v>
      </c>
      <c r="V1116" s="18" t="e">
        <f>IF(X1116&lt;&gt;"Liquidação Cancelada",VLOOKUP(B1116,'BASE DE DADOS OPS'!$B$4:$P$9650,10,FALSE),"Liquidação Cancelada")</f>
        <v>#N/A</v>
      </c>
      <c r="W1116" s="35" t="e">
        <f t="shared" si="166"/>
        <v>#N/A</v>
      </c>
      <c r="X1116" s="31">
        <f>VLOOKUP(A1116,'BASE DE DADOS OPS'!$A$4:$P$9650,12,FALSE)</f>
        <v>0</v>
      </c>
      <c r="Y1116" s="4" t="e">
        <f>IF(X1116&lt;&gt;"Liquidação Cancelada",VLOOKUP(B1116,'BASE DE DADOS OPS'!$B$5:$P$9635,12,FALSE),"Liquidação Cancelada")</f>
        <v>#N/A</v>
      </c>
      <c r="Z1116" s="4" t="e">
        <f>IF(X1116&lt;&gt;"Liquidação Cancelada",VLOOKUP(B1116,'BASE DE DADOS OPS'!$B$5:$P$9635,14,FALSE),"Liquidação Cancelada")</f>
        <v>#N/A</v>
      </c>
      <c r="AA1116" s="4" t="e">
        <f>IF(X1116&lt;&gt;"Liquidação Cancelada",VLOOKUP(B1116,'BASE DE DADOS OPS'!$B$5:$P$9635,13,FALSE),"Liquidação Cancelada")</f>
        <v>#N/A</v>
      </c>
      <c r="AB1116" s="4" t="e">
        <f t="shared" si="167"/>
        <v>#N/A</v>
      </c>
      <c r="AC1116" s="3" t="e">
        <f t="shared" si="168"/>
        <v>#N/A</v>
      </c>
      <c r="AD1116" s="62"/>
    </row>
    <row r="1117" spans="1:30" ht="24.95" customHeight="1" x14ac:dyDescent="0.2">
      <c r="A1117" s="55" t="str">
        <f t="shared" si="160"/>
        <v>||||||0</v>
      </c>
      <c r="B1117" s="55" t="str">
        <f t="shared" si="161"/>
        <v>||||0</v>
      </c>
      <c r="C1117" s="61" t="str">
        <f t="shared" si="162"/>
        <v>|0</v>
      </c>
      <c r="D1117" s="31"/>
      <c r="E1117" s="31"/>
      <c r="F1117" s="75" t="str">
        <f t="shared" si="163"/>
        <v>/</v>
      </c>
      <c r="G1117" s="31"/>
      <c r="H1117" s="31"/>
      <c r="I1117" s="75" t="str">
        <f t="shared" si="164"/>
        <v>.</v>
      </c>
      <c r="J1117" s="31"/>
      <c r="K1117" s="31"/>
      <c r="L1117" s="31"/>
      <c r="M1117" s="32"/>
      <c r="N1117" s="31"/>
      <c r="O1117" s="32"/>
      <c r="P1117" s="18"/>
      <c r="Q1117" s="31"/>
      <c r="R1117" s="33"/>
      <c r="S1117" s="33"/>
      <c r="T1117" s="33"/>
      <c r="U1117" s="72">
        <f t="shared" si="165"/>
        <v>0</v>
      </c>
      <c r="V1117" s="18" t="e">
        <f>IF(X1117&lt;&gt;"Liquidação Cancelada",VLOOKUP(B1117,'BASE DE DADOS OPS'!$B$4:$P$9650,10,FALSE),"Liquidação Cancelada")</f>
        <v>#N/A</v>
      </c>
      <c r="W1117" s="35" t="e">
        <f t="shared" si="166"/>
        <v>#N/A</v>
      </c>
      <c r="X1117" s="31">
        <f>VLOOKUP(A1117,'BASE DE DADOS OPS'!$A$4:$P$9650,12,FALSE)</f>
        <v>0</v>
      </c>
      <c r="Y1117" s="4" t="e">
        <f>IF(X1117&lt;&gt;"Liquidação Cancelada",VLOOKUP(B1117,'BASE DE DADOS OPS'!$B$5:$P$9635,12,FALSE),"Liquidação Cancelada")</f>
        <v>#N/A</v>
      </c>
      <c r="Z1117" s="4" t="e">
        <f>IF(X1117&lt;&gt;"Liquidação Cancelada",VLOOKUP(B1117,'BASE DE DADOS OPS'!$B$5:$P$9635,14,FALSE),"Liquidação Cancelada")</f>
        <v>#N/A</v>
      </c>
      <c r="AA1117" s="4" t="e">
        <f>IF(X1117&lt;&gt;"Liquidação Cancelada",VLOOKUP(B1117,'BASE DE DADOS OPS'!$B$5:$P$9635,13,FALSE),"Liquidação Cancelada")</f>
        <v>#N/A</v>
      </c>
      <c r="AB1117" s="4" t="e">
        <f t="shared" si="167"/>
        <v>#N/A</v>
      </c>
      <c r="AC1117" s="3" t="e">
        <f t="shared" si="168"/>
        <v>#N/A</v>
      </c>
      <c r="AD1117" s="62"/>
    </row>
    <row r="1118" spans="1:30" ht="24.95" customHeight="1" x14ac:dyDescent="0.2">
      <c r="A1118" s="55" t="str">
        <f t="shared" si="160"/>
        <v>||||||0</v>
      </c>
      <c r="B1118" s="55" t="str">
        <f t="shared" si="161"/>
        <v>||||0</v>
      </c>
      <c r="C1118" s="61" t="str">
        <f t="shared" si="162"/>
        <v>|0</v>
      </c>
      <c r="D1118" s="31"/>
      <c r="E1118" s="31"/>
      <c r="F1118" s="75" t="str">
        <f t="shared" si="163"/>
        <v>/</v>
      </c>
      <c r="G1118" s="31"/>
      <c r="H1118" s="31"/>
      <c r="I1118" s="75" t="str">
        <f t="shared" si="164"/>
        <v>.</v>
      </c>
      <c r="J1118" s="31"/>
      <c r="K1118" s="31"/>
      <c r="L1118" s="31"/>
      <c r="M1118" s="32"/>
      <c r="N1118" s="31"/>
      <c r="O1118" s="32"/>
      <c r="P1118" s="18"/>
      <c r="Q1118" s="31"/>
      <c r="R1118" s="33"/>
      <c r="S1118" s="33"/>
      <c r="T1118" s="33"/>
      <c r="U1118" s="72">
        <f t="shared" si="165"/>
        <v>0</v>
      </c>
      <c r="V1118" s="18" t="e">
        <f>IF(X1118&lt;&gt;"Liquidação Cancelada",VLOOKUP(B1118,'BASE DE DADOS OPS'!$B$4:$P$9650,10,FALSE),"Liquidação Cancelada")</f>
        <v>#N/A</v>
      </c>
      <c r="W1118" s="35" t="e">
        <f t="shared" si="166"/>
        <v>#N/A</v>
      </c>
      <c r="X1118" s="31">
        <f>VLOOKUP(A1118,'BASE DE DADOS OPS'!$A$4:$P$9650,12,FALSE)</f>
        <v>0</v>
      </c>
      <c r="Y1118" s="4" t="e">
        <f>IF(X1118&lt;&gt;"Liquidação Cancelada",VLOOKUP(B1118,'BASE DE DADOS OPS'!$B$5:$P$9635,12,FALSE),"Liquidação Cancelada")</f>
        <v>#N/A</v>
      </c>
      <c r="Z1118" s="4" t="e">
        <f>IF(X1118&lt;&gt;"Liquidação Cancelada",VLOOKUP(B1118,'BASE DE DADOS OPS'!$B$5:$P$9635,14,FALSE),"Liquidação Cancelada")</f>
        <v>#N/A</v>
      </c>
      <c r="AA1118" s="4" t="e">
        <f>IF(X1118&lt;&gt;"Liquidação Cancelada",VLOOKUP(B1118,'BASE DE DADOS OPS'!$B$5:$P$9635,13,FALSE),"Liquidação Cancelada")</f>
        <v>#N/A</v>
      </c>
      <c r="AB1118" s="4" t="e">
        <f t="shared" si="167"/>
        <v>#N/A</v>
      </c>
      <c r="AC1118" s="3" t="e">
        <f t="shared" si="168"/>
        <v>#N/A</v>
      </c>
      <c r="AD1118" s="62"/>
    </row>
    <row r="1119" spans="1:30" ht="24.95" customHeight="1" x14ac:dyDescent="0.2">
      <c r="A1119" s="55" t="str">
        <f t="shared" si="160"/>
        <v>||||||0</v>
      </c>
      <c r="B1119" s="55" t="str">
        <f t="shared" si="161"/>
        <v>||||0</v>
      </c>
      <c r="C1119" s="61" t="str">
        <f t="shared" si="162"/>
        <v>|0</v>
      </c>
      <c r="D1119" s="31"/>
      <c r="E1119" s="31"/>
      <c r="F1119" s="75" t="str">
        <f t="shared" si="163"/>
        <v>/</v>
      </c>
      <c r="G1119" s="31"/>
      <c r="H1119" s="31"/>
      <c r="I1119" s="75" t="str">
        <f t="shared" si="164"/>
        <v>.</v>
      </c>
      <c r="J1119" s="31"/>
      <c r="K1119" s="31"/>
      <c r="L1119" s="31"/>
      <c r="M1119" s="32"/>
      <c r="N1119" s="31"/>
      <c r="O1119" s="32"/>
      <c r="P1119" s="18"/>
      <c r="Q1119" s="31"/>
      <c r="R1119" s="33"/>
      <c r="S1119" s="33"/>
      <c r="T1119" s="33"/>
      <c r="U1119" s="72">
        <f t="shared" si="165"/>
        <v>0</v>
      </c>
      <c r="V1119" s="18" t="e">
        <f>IF(X1119&lt;&gt;"Liquidação Cancelada",VLOOKUP(B1119,'BASE DE DADOS OPS'!$B$4:$P$9650,10,FALSE),"Liquidação Cancelada")</f>
        <v>#N/A</v>
      </c>
      <c r="W1119" s="35" t="e">
        <f t="shared" si="166"/>
        <v>#N/A</v>
      </c>
      <c r="X1119" s="31">
        <f>VLOOKUP(A1119,'BASE DE DADOS OPS'!$A$4:$P$9650,12,FALSE)</f>
        <v>0</v>
      </c>
      <c r="Y1119" s="4" t="e">
        <f>IF(X1119&lt;&gt;"Liquidação Cancelada",VLOOKUP(B1119,'BASE DE DADOS OPS'!$B$5:$P$9635,12,FALSE),"Liquidação Cancelada")</f>
        <v>#N/A</v>
      </c>
      <c r="Z1119" s="4" t="e">
        <f>IF(X1119&lt;&gt;"Liquidação Cancelada",VLOOKUP(B1119,'BASE DE DADOS OPS'!$B$5:$P$9635,14,FALSE),"Liquidação Cancelada")</f>
        <v>#N/A</v>
      </c>
      <c r="AA1119" s="4" t="e">
        <f>IF(X1119&lt;&gt;"Liquidação Cancelada",VLOOKUP(B1119,'BASE DE DADOS OPS'!$B$5:$P$9635,13,FALSE),"Liquidação Cancelada")</f>
        <v>#N/A</v>
      </c>
      <c r="AB1119" s="4" t="e">
        <f t="shared" si="167"/>
        <v>#N/A</v>
      </c>
      <c r="AC1119" s="3" t="e">
        <f t="shared" si="168"/>
        <v>#N/A</v>
      </c>
      <c r="AD1119" s="62"/>
    </row>
    <row r="1120" spans="1:30" ht="24.95" customHeight="1" x14ac:dyDescent="0.2">
      <c r="A1120" s="55" t="str">
        <f t="shared" si="160"/>
        <v>||||||0</v>
      </c>
      <c r="B1120" s="55" t="str">
        <f t="shared" si="161"/>
        <v>||||0</v>
      </c>
      <c r="C1120" s="61" t="str">
        <f t="shared" si="162"/>
        <v>|0</v>
      </c>
      <c r="D1120" s="31"/>
      <c r="E1120" s="31"/>
      <c r="F1120" s="75" t="str">
        <f t="shared" si="163"/>
        <v>/</v>
      </c>
      <c r="G1120" s="31"/>
      <c r="H1120" s="31"/>
      <c r="I1120" s="75" t="str">
        <f t="shared" si="164"/>
        <v>.</v>
      </c>
      <c r="J1120" s="31"/>
      <c r="K1120" s="31"/>
      <c r="L1120" s="31"/>
      <c r="M1120" s="32"/>
      <c r="N1120" s="31"/>
      <c r="O1120" s="32"/>
      <c r="P1120" s="18"/>
      <c r="Q1120" s="31"/>
      <c r="R1120" s="33"/>
      <c r="S1120" s="33"/>
      <c r="T1120" s="33"/>
      <c r="U1120" s="72">
        <f t="shared" si="165"/>
        <v>0</v>
      </c>
      <c r="V1120" s="18" t="e">
        <f>IF(X1120&lt;&gt;"Liquidação Cancelada",VLOOKUP(B1120,'BASE DE DADOS OPS'!$B$4:$P$9650,10,FALSE),"Liquidação Cancelada")</f>
        <v>#N/A</v>
      </c>
      <c r="W1120" s="35" t="e">
        <f t="shared" si="166"/>
        <v>#N/A</v>
      </c>
      <c r="X1120" s="31">
        <f>VLOOKUP(A1120,'BASE DE DADOS OPS'!$A$4:$P$9650,12,FALSE)</f>
        <v>0</v>
      </c>
      <c r="Y1120" s="4" t="e">
        <f>IF(X1120&lt;&gt;"Liquidação Cancelada",VLOOKUP(B1120,'BASE DE DADOS OPS'!$B$5:$P$9635,12,FALSE),"Liquidação Cancelada")</f>
        <v>#N/A</v>
      </c>
      <c r="Z1120" s="4" t="e">
        <f>IF(X1120&lt;&gt;"Liquidação Cancelada",VLOOKUP(B1120,'BASE DE DADOS OPS'!$B$5:$P$9635,14,FALSE),"Liquidação Cancelada")</f>
        <v>#N/A</v>
      </c>
      <c r="AA1120" s="4" t="e">
        <f>IF(X1120&lt;&gt;"Liquidação Cancelada",VLOOKUP(B1120,'BASE DE DADOS OPS'!$B$5:$P$9635,13,FALSE),"Liquidação Cancelada")</f>
        <v>#N/A</v>
      </c>
      <c r="AB1120" s="4" t="e">
        <f t="shared" si="167"/>
        <v>#N/A</v>
      </c>
      <c r="AC1120" s="3" t="e">
        <f t="shared" si="168"/>
        <v>#N/A</v>
      </c>
      <c r="AD1120" s="62"/>
    </row>
    <row r="1121" spans="1:30" ht="24.95" customHeight="1" x14ac:dyDescent="0.2">
      <c r="A1121" s="55" t="str">
        <f t="shared" si="160"/>
        <v>||||||0</v>
      </c>
      <c r="B1121" s="55" t="str">
        <f t="shared" si="161"/>
        <v>||||0</v>
      </c>
      <c r="C1121" s="61" t="str">
        <f t="shared" si="162"/>
        <v>|0</v>
      </c>
      <c r="D1121" s="31"/>
      <c r="E1121" s="31"/>
      <c r="F1121" s="75" t="str">
        <f t="shared" si="163"/>
        <v>/</v>
      </c>
      <c r="G1121" s="31"/>
      <c r="H1121" s="31"/>
      <c r="I1121" s="75" t="str">
        <f t="shared" si="164"/>
        <v>.</v>
      </c>
      <c r="J1121" s="31"/>
      <c r="K1121" s="31"/>
      <c r="L1121" s="31"/>
      <c r="M1121" s="32"/>
      <c r="N1121" s="31"/>
      <c r="O1121" s="32"/>
      <c r="P1121" s="18"/>
      <c r="Q1121" s="31"/>
      <c r="R1121" s="33"/>
      <c r="S1121" s="33"/>
      <c r="T1121" s="33"/>
      <c r="U1121" s="72">
        <f t="shared" si="165"/>
        <v>0</v>
      </c>
      <c r="V1121" s="18" t="e">
        <f>IF(X1121&lt;&gt;"Liquidação Cancelada",VLOOKUP(B1121,'BASE DE DADOS OPS'!$B$4:$P$9650,10,FALSE),"Liquidação Cancelada")</f>
        <v>#N/A</v>
      </c>
      <c r="W1121" s="35" t="e">
        <f t="shared" si="166"/>
        <v>#N/A</v>
      </c>
      <c r="X1121" s="31">
        <f>VLOOKUP(A1121,'BASE DE DADOS OPS'!$A$4:$P$9650,12,FALSE)</f>
        <v>0</v>
      </c>
      <c r="Y1121" s="4" t="e">
        <f>IF(X1121&lt;&gt;"Liquidação Cancelada",VLOOKUP(B1121,'BASE DE DADOS OPS'!$B$5:$P$9635,12,FALSE),"Liquidação Cancelada")</f>
        <v>#N/A</v>
      </c>
      <c r="Z1121" s="4" t="e">
        <f>IF(X1121&lt;&gt;"Liquidação Cancelada",VLOOKUP(B1121,'BASE DE DADOS OPS'!$B$5:$P$9635,14,FALSE),"Liquidação Cancelada")</f>
        <v>#N/A</v>
      </c>
      <c r="AA1121" s="4" t="e">
        <f>IF(X1121&lt;&gt;"Liquidação Cancelada",VLOOKUP(B1121,'BASE DE DADOS OPS'!$B$5:$P$9635,13,FALSE),"Liquidação Cancelada")</f>
        <v>#N/A</v>
      </c>
      <c r="AB1121" s="4" t="e">
        <f t="shared" si="167"/>
        <v>#N/A</v>
      </c>
      <c r="AC1121" s="3" t="e">
        <f t="shared" si="168"/>
        <v>#N/A</v>
      </c>
      <c r="AD1121" s="62"/>
    </row>
    <row r="1122" spans="1:30" ht="24.95" customHeight="1" x14ac:dyDescent="0.2">
      <c r="A1122" s="55" t="str">
        <f t="shared" si="160"/>
        <v>||||||0</v>
      </c>
      <c r="B1122" s="55" t="str">
        <f t="shared" si="161"/>
        <v>||||0</v>
      </c>
      <c r="C1122" s="61" t="str">
        <f t="shared" si="162"/>
        <v>|0</v>
      </c>
      <c r="D1122" s="31"/>
      <c r="E1122" s="31"/>
      <c r="F1122" s="75" t="str">
        <f t="shared" si="163"/>
        <v>/</v>
      </c>
      <c r="G1122" s="31"/>
      <c r="H1122" s="31"/>
      <c r="I1122" s="75" t="str">
        <f t="shared" si="164"/>
        <v>.</v>
      </c>
      <c r="J1122" s="31"/>
      <c r="K1122" s="31"/>
      <c r="L1122" s="31"/>
      <c r="M1122" s="32"/>
      <c r="N1122" s="31"/>
      <c r="O1122" s="32"/>
      <c r="P1122" s="18"/>
      <c r="Q1122" s="31"/>
      <c r="R1122" s="33"/>
      <c r="S1122" s="33"/>
      <c r="T1122" s="33"/>
      <c r="U1122" s="72">
        <f t="shared" si="165"/>
        <v>0</v>
      </c>
      <c r="V1122" s="18" t="e">
        <f>IF(X1122&lt;&gt;"Liquidação Cancelada",VLOOKUP(B1122,'BASE DE DADOS OPS'!$B$4:$P$9650,10,FALSE),"Liquidação Cancelada")</f>
        <v>#N/A</v>
      </c>
      <c r="W1122" s="35" t="e">
        <f t="shared" si="166"/>
        <v>#N/A</v>
      </c>
      <c r="X1122" s="31">
        <f>VLOOKUP(A1122,'BASE DE DADOS OPS'!$A$4:$P$9650,12,FALSE)</f>
        <v>0</v>
      </c>
      <c r="Y1122" s="4" t="e">
        <f>IF(X1122&lt;&gt;"Liquidação Cancelada",VLOOKUP(B1122,'BASE DE DADOS OPS'!$B$5:$P$9635,12,FALSE),"Liquidação Cancelada")</f>
        <v>#N/A</v>
      </c>
      <c r="Z1122" s="4" t="e">
        <f>IF(X1122&lt;&gt;"Liquidação Cancelada",VLOOKUP(B1122,'BASE DE DADOS OPS'!$B$5:$P$9635,14,FALSE),"Liquidação Cancelada")</f>
        <v>#N/A</v>
      </c>
      <c r="AA1122" s="4" t="e">
        <f>IF(X1122&lt;&gt;"Liquidação Cancelada",VLOOKUP(B1122,'BASE DE DADOS OPS'!$B$5:$P$9635,13,FALSE),"Liquidação Cancelada")</f>
        <v>#N/A</v>
      </c>
      <c r="AB1122" s="4" t="e">
        <f t="shared" si="167"/>
        <v>#N/A</v>
      </c>
      <c r="AC1122" s="3" t="e">
        <f t="shared" si="168"/>
        <v>#N/A</v>
      </c>
      <c r="AD1122" s="62"/>
    </row>
    <row r="1123" spans="1:30" ht="24.95" customHeight="1" x14ac:dyDescent="0.2">
      <c r="A1123" s="55" t="str">
        <f t="shared" si="160"/>
        <v>||||||0</v>
      </c>
      <c r="B1123" s="55" t="str">
        <f t="shared" si="161"/>
        <v>||||0</v>
      </c>
      <c r="C1123" s="61" t="str">
        <f t="shared" si="162"/>
        <v>|0</v>
      </c>
      <c r="D1123" s="31"/>
      <c r="E1123" s="31"/>
      <c r="F1123" s="75" t="str">
        <f t="shared" si="163"/>
        <v>/</v>
      </c>
      <c r="G1123" s="31"/>
      <c r="H1123" s="31"/>
      <c r="I1123" s="75" t="str">
        <f t="shared" si="164"/>
        <v>.</v>
      </c>
      <c r="J1123" s="31"/>
      <c r="K1123" s="31"/>
      <c r="L1123" s="31"/>
      <c r="M1123" s="32"/>
      <c r="N1123" s="31"/>
      <c r="O1123" s="32"/>
      <c r="P1123" s="18"/>
      <c r="Q1123" s="31"/>
      <c r="R1123" s="33"/>
      <c r="S1123" s="33"/>
      <c r="T1123" s="33"/>
      <c r="U1123" s="72">
        <f t="shared" si="165"/>
        <v>0</v>
      </c>
      <c r="V1123" s="18" t="e">
        <f>IF(X1123&lt;&gt;"Liquidação Cancelada",VLOOKUP(B1123,'BASE DE DADOS OPS'!$B$4:$P$9650,10,FALSE),"Liquidação Cancelada")</f>
        <v>#N/A</v>
      </c>
      <c r="W1123" s="35" t="e">
        <f t="shared" si="166"/>
        <v>#N/A</v>
      </c>
      <c r="X1123" s="31">
        <f>VLOOKUP(A1123,'BASE DE DADOS OPS'!$A$4:$P$9650,12,FALSE)</f>
        <v>0</v>
      </c>
      <c r="Y1123" s="4" t="e">
        <f>IF(X1123&lt;&gt;"Liquidação Cancelada",VLOOKUP(B1123,'BASE DE DADOS OPS'!$B$5:$P$9635,12,FALSE),"Liquidação Cancelada")</f>
        <v>#N/A</v>
      </c>
      <c r="Z1123" s="4" t="e">
        <f>IF(X1123&lt;&gt;"Liquidação Cancelada",VLOOKUP(B1123,'BASE DE DADOS OPS'!$B$5:$P$9635,14,FALSE),"Liquidação Cancelada")</f>
        <v>#N/A</v>
      </c>
      <c r="AA1123" s="4" t="e">
        <f>IF(X1123&lt;&gt;"Liquidação Cancelada",VLOOKUP(B1123,'BASE DE DADOS OPS'!$B$5:$P$9635,13,FALSE),"Liquidação Cancelada")</f>
        <v>#N/A</v>
      </c>
      <c r="AB1123" s="4" t="e">
        <f t="shared" si="167"/>
        <v>#N/A</v>
      </c>
      <c r="AC1123" s="3" t="e">
        <f t="shared" si="168"/>
        <v>#N/A</v>
      </c>
      <c r="AD1123" s="62"/>
    </row>
    <row r="1124" spans="1:30" ht="24.95" customHeight="1" x14ac:dyDescent="0.2">
      <c r="A1124" s="55" t="str">
        <f t="shared" si="160"/>
        <v>||||||0</v>
      </c>
      <c r="B1124" s="55" t="str">
        <f t="shared" si="161"/>
        <v>||||0</v>
      </c>
      <c r="C1124" s="61" t="str">
        <f t="shared" si="162"/>
        <v>|0</v>
      </c>
      <c r="D1124" s="31"/>
      <c r="E1124" s="31"/>
      <c r="F1124" s="75" t="str">
        <f t="shared" si="163"/>
        <v>/</v>
      </c>
      <c r="G1124" s="31"/>
      <c r="H1124" s="31"/>
      <c r="I1124" s="75" t="str">
        <f t="shared" si="164"/>
        <v>.</v>
      </c>
      <c r="J1124" s="31"/>
      <c r="K1124" s="31"/>
      <c r="L1124" s="31"/>
      <c r="M1124" s="32"/>
      <c r="N1124" s="31"/>
      <c r="O1124" s="32"/>
      <c r="P1124" s="18"/>
      <c r="Q1124" s="31"/>
      <c r="R1124" s="33"/>
      <c r="S1124" s="33"/>
      <c r="T1124" s="33"/>
      <c r="U1124" s="72">
        <f t="shared" si="165"/>
        <v>0</v>
      </c>
      <c r="V1124" s="18" t="e">
        <f>IF(X1124&lt;&gt;"Liquidação Cancelada",VLOOKUP(B1124,'BASE DE DADOS OPS'!$B$4:$P$9650,10,FALSE),"Liquidação Cancelada")</f>
        <v>#N/A</v>
      </c>
      <c r="W1124" s="35" t="e">
        <f t="shared" si="166"/>
        <v>#N/A</v>
      </c>
      <c r="X1124" s="31">
        <f>VLOOKUP(A1124,'BASE DE DADOS OPS'!$A$4:$P$9650,12,FALSE)</f>
        <v>0</v>
      </c>
      <c r="Y1124" s="4" t="e">
        <f>IF(X1124&lt;&gt;"Liquidação Cancelada",VLOOKUP(B1124,'BASE DE DADOS OPS'!$B$5:$P$9635,12,FALSE),"Liquidação Cancelada")</f>
        <v>#N/A</v>
      </c>
      <c r="Z1124" s="4" t="e">
        <f>IF(X1124&lt;&gt;"Liquidação Cancelada",VLOOKUP(B1124,'BASE DE DADOS OPS'!$B$5:$P$9635,14,FALSE),"Liquidação Cancelada")</f>
        <v>#N/A</v>
      </c>
      <c r="AA1124" s="4" t="e">
        <f>IF(X1124&lt;&gt;"Liquidação Cancelada",VLOOKUP(B1124,'BASE DE DADOS OPS'!$B$5:$P$9635,13,FALSE),"Liquidação Cancelada")</f>
        <v>#N/A</v>
      </c>
      <c r="AB1124" s="4" t="e">
        <f t="shared" si="167"/>
        <v>#N/A</v>
      </c>
      <c r="AC1124" s="3" t="e">
        <f t="shared" si="168"/>
        <v>#N/A</v>
      </c>
      <c r="AD1124" s="62"/>
    </row>
    <row r="1125" spans="1:30" ht="24.95" customHeight="1" x14ac:dyDescent="0.2">
      <c r="A1125" s="55" t="str">
        <f t="shared" si="160"/>
        <v>||||||0</v>
      </c>
      <c r="B1125" s="55" t="str">
        <f t="shared" si="161"/>
        <v>||||0</v>
      </c>
      <c r="C1125" s="61" t="str">
        <f t="shared" si="162"/>
        <v>|0</v>
      </c>
      <c r="D1125" s="31"/>
      <c r="E1125" s="31"/>
      <c r="F1125" s="75" t="str">
        <f t="shared" si="163"/>
        <v>/</v>
      </c>
      <c r="G1125" s="31"/>
      <c r="H1125" s="31"/>
      <c r="I1125" s="75" t="str">
        <f t="shared" si="164"/>
        <v>.</v>
      </c>
      <c r="J1125" s="31"/>
      <c r="K1125" s="31"/>
      <c r="L1125" s="31"/>
      <c r="M1125" s="32"/>
      <c r="N1125" s="31"/>
      <c r="O1125" s="32"/>
      <c r="P1125" s="18"/>
      <c r="Q1125" s="31"/>
      <c r="R1125" s="33"/>
      <c r="S1125" s="33"/>
      <c r="T1125" s="33"/>
      <c r="U1125" s="72">
        <f t="shared" si="165"/>
        <v>0</v>
      </c>
      <c r="V1125" s="18" t="e">
        <f>IF(X1125&lt;&gt;"Liquidação Cancelada",VLOOKUP(B1125,'BASE DE DADOS OPS'!$B$4:$P$9650,10,FALSE),"Liquidação Cancelada")</f>
        <v>#N/A</v>
      </c>
      <c r="W1125" s="35" t="e">
        <f t="shared" si="166"/>
        <v>#N/A</v>
      </c>
      <c r="X1125" s="31">
        <f>VLOOKUP(A1125,'BASE DE DADOS OPS'!$A$4:$P$9650,12,FALSE)</f>
        <v>0</v>
      </c>
      <c r="Y1125" s="4" t="e">
        <f>IF(X1125&lt;&gt;"Liquidação Cancelada",VLOOKUP(B1125,'BASE DE DADOS OPS'!$B$5:$P$9635,12,FALSE),"Liquidação Cancelada")</f>
        <v>#N/A</v>
      </c>
      <c r="Z1125" s="4" t="e">
        <f>IF(X1125&lt;&gt;"Liquidação Cancelada",VLOOKUP(B1125,'BASE DE DADOS OPS'!$B$5:$P$9635,14,FALSE),"Liquidação Cancelada")</f>
        <v>#N/A</v>
      </c>
      <c r="AA1125" s="4" t="e">
        <f>IF(X1125&lt;&gt;"Liquidação Cancelada",VLOOKUP(B1125,'BASE DE DADOS OPS'!$B$5:$P$9635,13,FALSE),"Liquidação Cancelada")</f>
        <v>#N/A</v>
      </c>
      <c r="AB1125" s="4" t="e">
        <f t="shared" si="167"/>
        <v>#N/A</v>
      </c>
      <c r="AC1125" s="3" t="e">
        <f t="shared" si="168"/>
        <v>#N/A</v>
      </c>
      <c r="AD1125" s="62"/>
    </row>
    <row r="1126" spans="1:30" ht="24.95" customHeight="1" x14ac:dyDescent="0.2">
      <c r="A1126" s="55" t="str">
        <f t="shared" si="160"/>
        <v>||||||0</v>
      </c>
      <c r="B1126" s="55" t="str">
        <f t="shared" si="161"/>
        <v>||||0</v>
      </c>
      <c r="C1126" s="61" t="str">
        <f t="shared" si="162"/>
        <v>|0</v>
      </c>
      <c r="D1126" s="31"/>
      <c r="E1126" s="31"/>
      <c r="F1126" s="75" t="str">
        <f t="shared" si="163"/>
        <v>/</v>
      </c>
      <c r="G1126" s="31"/>
      <c r="H1126" s="31"/>
      <c r="I1126" s="75" t="str">
        <f t="shared" si="164"/>
        <v>.</v>
      </c>
      <c r="J1126" s="31"/>
      <c r="K1126" s="31"/>
      <c r="L1126" s="31"/>
      <c r="M1126" s="32"/>
      <c r="N1126" s="31"/>
      <c r="O1126" s="32"/>
      <c r="P1126" s="18"/>
      <c r="Q1126" s="31"/>
      <c r="R1126" s="33"/>
      <c r="S1126" s="33"/>
      <c r="T1126" s="33"/>
      <c r="U1126" s="72">
        <f t="shared" si="165"/>
        <v>0</v>
      </c>
      <c r="V1126" s="18" t="e">
        <f>IF(X1126&lt;&gt;"Liquidação Cancelada",VLOOKUP(B1126,'BASE DE DADOS OPS'!$B$4:$P$9650,10,FALSE),"Liquidação Cancelada")</f>
        <v>#N/A</v>
      </c>
      <c r="W1126" s="35" t="e">
        <f t="shared" si="166"/>
        <v>#N/A</v>
      </c>
      <c r="X1126" s="31">
        <f>VLOOKUP(A1126,'BASE DE DADOS OPS'!$A$4:$P$9650,12,FALSE)</f>
        <v>0</v>
      </c>
      <c r="Y1126" s="4" t="e">
        <f>IF(X1126&lt;&gt;"Liquidação Cancelada",VLOOKUP(B1126,'BASE DE DADOS OPS'!$B$5:$P$9635,12,FALSE),"Liquidação Cancelada")</f>
        <v>#N/A</v>
      </c>
      <c r="Z1126" s="4" t="e">
        <f>IF(X1126&lt;&gt;"Liquidação Cancelada",VLOOKUP(B1126,'BASE DE DADOS OPS'!$B$5:$P$9635,14,FALSE),"Liquidação Cancelada")</f>
        <v>#N/A</v>
      </c>
      <c r="AA1126" s="4" t="e">
        <f>IF(X1126&lt;&gt;"Liquidação Cancelada",VLOOKUP(B1126,'BASE DE DADOS OPS'!$B$5:$P$9635,13,FALSE),"Liquidação Cancelada")</f>
        <v>#N/A</v>
      </c>
      <c r="AB1126" s="4" t="e">
        <f t="shared" si="167"/>
        <v>#N/A</v>
      </c>
      <c r="AC1126" s="3" t="e">
        <f t="shared" si="168"/>
        <v>#N/A</v>
      </c>
      <c r="AD1126" s="62"/>
    </row>
    <row r="1127" spans="1:30" ht="24.95" customHeight="1" x14ac:dyDescent="0.2">
      <c r="A1127" s="55" t="str">
        <f t="shared" si="160"/>
        <v>||||||0</v>
      </c>
      <c r="B1127" s="55" t="str">
        <f t="shared" si="161"/>
        <v>||||0</v>
      </c>
      <c r="C1127" s="61" t="str">
        <f t="shared" si="162"/>
        <v>|0</v>
      </c>
      <c r="D1127" s="31"/>
      <c r="E1127" s="31"/>
      <c r="F1127" s="75" t="str">
        <f t="shared" si="163"/>
        <v>/</v>
      </c>
      <c r="G1127" s="31"/>
      <c r="H1127" s="31"/>
      <c r="I1127" s="75" t="str">
        <f t="shared" si="164"/>
        <v>.</v>
      </c>
      <c r="J1127" s="31"/>
      <c r="K1127" s="31"/>
      <c r="L1127" s="31"/>
      <c r="M1127" s="32"/>
      <c r="N1127" s="31"/>
      <c r="O1127" s="32"/>
      <c r="P1127" s="18"/>
      <c r="Q1127" s="31"/>
      <c r="R1127" s="33"/>
      <c r="S1127" s="33"/>
      <c r="T1127" s="33"/>
      <c r="U1127" s="72">
        <f t="shared" si="165"/>
        <v>0</v>
      </c>
      <c r="V1127" s="18" t="e">
        <f>IF(X1127&lt;&gt;"Liquidação Cancelada",VLOOKUP(B1127,'BASE DE DADOS OPS'!$B$4:$P$9650,10,FALSE),"Liquidação Cancelada")</f>
        <v>#N/A</v>
      </c>
      <c r="W1127" s="35" t="e">
        <f t="shared" si="166"/>
        <v>#N/A</v>
      </c>
      <c r="X1127" s="31">
        <f>VLOOKUP(A1127,'BASE DE DADOS OPS'!$A$4:$P$9650,12,FALSE)</f>
        <v>0</v>
      </c>
      <c r="Y1127" s="4" t="e">
        <f>IF(X1127&lt;&gt;"Liquidação Cancelada",VLOOKUP(B1127,'BASE DE DADOS OPS'!$B$5:$P$9635,12,FALSE),"Liquidação Cancelada")</f>
        <v>#N/A</v>
      </c>
      <c r="Z1127" s="4" t="e">
        <f>IF(X1127&lt;&gt;"Liquidação Cancelada",VLOOKUP(B1127,'BASE DE DADOS OPS'!$B$5:$P$9635,14,FALSE),"Liquidação Cancelada")</f>
        <v>#N/A</v>
      </c>
      <c r="AA1127" s="4" t="e">
        <f>IF(X1127&lt;&gt;"Liquidação Cancelada",VLOOKUP(B1127,'BASE DE DADOS OPS'!$B$5:$P$9635,13,FALSE),"Liquidação Cancelada")</f>
        <v>#N/A</v>
      </c>
      <c r="AB1127" s="4" t="e">
        <f t="shared" si="167"/>
        <v>#N/A</v>
      </c>
      <c r="AC1127" s="3" t="e">
        <f t="shared" si="168"/>
        <v>#N/A</v>
      </c>
      <c r="AD1127" s="62"/>
    </row>
    <row r="1128" spans="1:30" ht="24.95" customHeight="1" x14ac:dyDescent="0.2">
      <c r="A1128" s="55" t="str">
        <f t="shared" si="160"/>
        <v>||||||0</v>
      </c>
      <c r="B1128" s="55" t="str">
        <f t="shared" si="161"/>
        <v>||||0</v>
      </c>
      <c r="C1128" s="61" t="str">
        <f t="shared" si="162"/>
        <v>|0</v>
      </c>
      <c r="D1128" s="31"/>
      <c r="E1128" s="31"/>
      <c r="F1128" s="75" t="str">
        <f t="shared" si="163"/>
        <v>/</v>
      </c>
      <c r="G1128" s="31"/>
      <c r="H1128" s="31"/>
      <c r="I1128" s="75" t="str">
        <f t="shared" si="164"/>
        <v>.</v>
      </c>
      <c r="J1128" s="31"/>
      <c r="K1128" s="31"/>
      <c r="L1128" s="31"/>
      <c r="M1128" s="32"/>
      <c r="N1128" s="31"/>
      <c r="O1128" s="32"/>
      <c r="P1128" s="18"/>
      <c r="Q1128" s="31"/>
      <c r="R1128" s="33"/>
      <c r="S1128" s="33"/>
      <c r="T1128" s="33"/>
      <c r="U1128" s="72">
        <f t="shared" si="165"/>
        <v>0</v>
      </c>
      <c r="V1128" s="18" t="e">
        <f>IF(X1128&lt;&gt;"Liquidação Cancelada",VLOOKUP(B1128,'BASE DE DADOS OPS'!$B$4:$P$9650,10,FALSE),"Liquidação Cancelada")</f>
        <v>#N/A</v>
      </c>
      <c r="W1128" s="35" t="e">
        <f t="shared" si="166"/>
        <v>#N/A</v>
      </c>
      <c r="X1128" s="31">
        <f>VLOOKUP(A1128,'BASE DE DADOS OPS'!$A$4:$P$9650,12,FALSE)</f>
        <v>0</v>
      </c>
      <c r="Y1128" s="4" t="e">
        <f>IF(X1128&lt;&gt;"Liquidação Cancelada",VLOOKUP(B1128,'BASE DE DADOS OPS'!$B$5:$P$9635,12,FALSE),"Liquidação Cancelada")</f>
        <v>#N/A</v>
      </c>
      <c r="Z1128" s="4" t="e">
        <f>IF(X1128&lt;&gt;"Liquidação Cancelada",VLOOKUP(B1128,'BASE DE DADOS OPS'!$B$5:$P$9635,14,FALSE),"Liquidação Cancelada")</f>
        <v>#N/A</v>
      </c>
      <c r="AA1128" s="4" t="e">
        <f>IF(X1128&lt;&gt;"Liquidação Cancelada",VLOOKUP(B1128,'BASE DE DADOS OPS'!$B$5:$P$9635,13,FALSE),"Liquidação Cancelada")</f>
        <v>#N/A</v>
      </c>
      <c r="AB1128" s="4" t="e">
        <f t="shared" si="167"/>
        <v>#N/A</v>
      </c>
      <c r="AC1128" s="3" t="e">
        <f t="shared" si="168"/>
        <v>#N/A</v>
      </c>
      <c r="AD1128" s="62"/>
    </row>
    <row r="1129" spans="1:30" ht="24.95" customHeight="1" x14ac:dyDescent="0.2">
      <c r="A1129" s="55" t="str">
        <f t="shared" si="160"/>
        <v>||||||0</v>
      </c>
      <c r="B1129" s="55" t="str">
        <f t="shared" si="161"/>
        <v>||||0</v>
      </c>
      <c r="C1129" s="61" t="str">
        <f t="shared" si="162"/>
        <v>|0</v>
      </c>
      <c r="D1129" s="31"/>
      <c r="E1129" s="31"/>
      <c r="F1129" s="75" t="str">
        <f t="shared" si="163"/>
        <v>/</v>
      </c>
      <c r="G1129" s="31"/>
      <c r="H1129" s="31"/>
      <c r="I1129" s="75" t="str">
        <f t="shared" si="164"/>
        <v>.</v>
      </c>
      <c r="J1129" s="31"/>
      <c r="K1129" s="31"/>
      <c r="L1129" s="31"/>
      <c r="M1129" s="32"/>
      <c r="N1129" s="31"/>
      <c r="O1129" s="32"/>
      <c r="P1129" s="18"/>
      <c r="Q1129" s="31"/>
      <c r="R1129" s="33"/>
      <c r="S1129" s="33"/>
      <c r="T1129" s="33"/>
      <c r="U1129" s="72">
        <f t="shared" si="165"/>
        <v>0</v>
      </c>
      <c r="V1129" s="18" t="e">
        <f>IF(X1129&lt;&gt;"Liquidação Cancelada",VLOOKUP(B1129,'BASE DE DADOS OPS'!$B$4:$P$9650,10,FALSE),"Liquidação Cancelada")</f>
        <v>#N/A</v>
      </c>
      <c r="W1129" s="35" t="e">
        <f t="shared" si="166"/>
        <v>#N/A</v>
      </c>
      <c r="X1129" s="31">
        <f>VLOOKUP(A1129,'BASE DE DADOS OPS'!$A$4:$P$9650,12,FALSE)</f>
        <v>0</v>
      </c>
      <c r="Y1129" s="4" t="e">
        <f>IF(X1129&lt;&gt;"Liquidação Cancelada",VLOOKUP(B1129,'BASE DE DADOS OPS'!$B$5:$P$9635,12,FALSE),"Liquidação Cancelada")</f>
        <v>#N/A</v>
      </c>
      <c r="Z1129" s="4" t="e">
        <f>IF(X1129&lt;&gt;"Liquidação Cancelada",VLOOKUP(B1129,'BASE DE DADOS OPS'!$B$5:$P$9635,14,FALSE),"Liquidação Cancelada")</f>
        <v>#N/A</v>
      </c>
      <c r="AA1129" s="4" t="e">
        <f>IF(X1129&lt;&gt;"Liquidação Cancelada",VLOOKUP(B1129,'BASE DE DADOS OPS'!$B$5:$P$9635,13,FALSE),"Liquidação Cancelada")</f>
        <v>#N/A</v>
      </c>
      <c r="AB1129" s="4" t="e">
        <f t="shared" si="167"/>
        <v>#N/A</v>
      </c>
      <c r="AC1129" s="3" t="e">
        <f t="shared" si="168"/>
        <v>#N/A</v>
      </c>
      <c r="AD1129" s="62"/>
    </row>
    <row r="1130" spans="1:30" ht="24.95" customHeight="1" x14ac:dyDescent="0.2">
      <c r="A1130" s="55" t="str">
        <f t="shared" si="160"/>
        <v>||||||0</v>
      </c>
      <c r="B1130" s="55" t="str">
        <f t="shared" si="161"/>
        <v>||||0</v>
      </c>
      <c r="C1130" s="61" t="str">
        <f t="shared" si="162"/>
        <v>|0</v>
      </c>
      <c r="D1130" s="31"/>
      <c r="E1130" s="31"/>
      <c r="F1130" s="75" t="str">
        <f t="shared" si="163"/>
        <v>/</v>
      </c>
      <c r="G1130" s="31"/>
      <c r="H1130" s="31"/>
      <c r="I1130" s="75" t="str">
        <f t="shared" si="164"/>
        <v>.</v>
      </c>
      <c r="J1130" s="31"/>
      <c r="K1130" s="31"/>
      <c r="L1130" s="31"/>
      <c r="M1130" s="32"/>
      <c r="N1130" s="31"/>
      <c r="O1130" s="32"/>
      <c r="P1130" s="18"/>
      <c r="Q1130" s="31"/>
      <c r="R1130" s="33"/>
      <c r="S1130" s="33"/>
      <c r="T1130" s="33"/>
      <c r="U1130" s="72">
        <f t="shared" si="165"/>
        <v>0</v>
      </c>
      <c r="V1130" s="18" t="e">
        <f>IF(X1130&lt;&gt;"Liquidação Cancelada",VLOOKUP(B1130,'BASE DE DADOS OPS'!$B$4:$P$9650,10,FALSE),"Liquidação Cancelada")</f>
        <v>#N/A</v>
      </c>
      <c r="W1130" s="35" t="e">
        <f t="shared" si="166"/>
        <v>#N/A</v>
      </c>
      <c r="X1130" s="31">
        <f>VLOOKUP(A1130,'BASE DE DADOS OPS'!$A$4:$P$9650,12,FALSE)</f>
        <v>0</v>
      </c>
      <c r="Y1130" s="4" t="e">
        <f>IF(X1130&lt;&gt;"Liquidação Cancelada",VLOOKUP(B1130,'BASE DE DADOS OPS'!$B$5:$P$9635,12,FALSE),"Liquidação Cancelada")</f>
        <v>#N/A</v>
      </c>
      <c r="Z1130" s="4" t="e">
        <f>IF(X1130&lt;&gt;"Liquidação Cancelada",VLOOKUP(B1130,'BASE DE DADOS OPS'!$B$5:$P$9635,14,FALSE),"Liquidação Cancelada")</f>
        <v>#N/A</v>
      </c>
      <c r="AA1130" s="4" t="e">
        <f>IF(X1130&lt;&gt;"Liquidação Cancelada",VLOOKUP(B1130,'BASE DE DADOS OPS'!$B$5:$P$9635,13,FALSE),"Liquidação Cancelada")</f>
        <v>#N/A</v>
      </c>
      <c r="AB1130" s="4" t="e">
        <f t="shared" si="167"/>
        <v>#N/A</v>
      </c>
      <c r="AC1130" s="3" t="e">
        <f t="shared" si="168"/>
        <v>#N/A</v>
      </c>
      <c r="AD1130" s="62"/>
    </row>
    <row r="1131" spans="1:30" ht="24.95" customHeight="1" x14ac:dyDescent="0.2">
      <c r="A1131" s="55" t="str">
        <f t="shared" si="160"/>
        <v>||||||0</v>
      </c>
      <c r="B1131" s="55" t="str">
        <f t="shared" si="161"/>
        <v>||||0</v>
      </c>
      <c r="C1131" s="61" t="str">
        <f t="shared" si="162"/>
        <v>|0</v>
      </c>
      <c r="D1131" s="31"/>
      <c r="E1131" s="31"/>
      <c r="F1131" s="75" t="str">
        <f t="shared" si="163"/>
        <v>/</v>
      </c>
      <c r="G1131" s="31"/>
      <c r="H1131" s="31"/>
      <c r="I1131" s="75" t="str">
        <f t="shared" si="164"/>
        <v>.</v>
      </c>
      <c r="J1131" s="31"/>
      <c r="K1131" s="31"/>
      <c r="L1131" s="31"/>
      <c r="M1131" s="32"/>
      <c r="N1131" s="31"/>
      <c r="O1131" s="32"/>
      <c r="P1131" s="18"/>
      <c r="Q1131" s="31"/>
      <c r="R1131" s="33"/>
      <c r="S1131" s="33"/>
      <c r="T1131" s="33"/>
      <c r="U1131" s="72">
        <f t="shared" si="165"/>
        <v>0</v>
      </c>
      <c r="V1131" s="18" t="e">
        <f>IF(X1131&lt;&gt;"Liquidação Cancelada",VLOOKUP(B1131,'BASE DE DADOS OPS'!$B$4:$P$9650,10,FALSE),"Liquidação Cancelada")</f>
        <v>#N/A</v>
      </c>
      <c r="W1131" s="35" t="e">
        <f t="shared" si="166"/>
        <v>#N/A</v>
      </c>
      <c r="X1131" s="31">
        <f>VLOOKUP(A1131,'BASE DE DADOS OPS'!$A$4:$P$9650,12,FALSE)</f>
        <v>0</v>
      </c>
      <c r="Y1131" s="4" t="e">
        <f>IF(X1131&lt;&gt;"Liquidação Cancelada",VLOOKUP(B1131,'BASE DE DADOS OPS'!$B$5:$P$9635,12,FALSE),"Liquidação Cancelada")</f>
        <v>#N/A</v>
      </c>
      <c r="Z1131" s="4" t="e">
        <f>IF(X1131&lt;&gt;"Liquidação Cancelada",VLOOKUP(B1131,'BASE DE DADOS OPS'!$B$5:$P$9635,14,FALSE),"Liquidação Cancelada")</f>
        <v>#N/A</v>
      </c>
      <c r="AA1131" s="4" t="e">
        <f>IF(X1131&lt;&gt;"Liquidação Cancelada",VLOOKUP(B1131,'BASE DE DADOS OPS'!$B$5:$P$9635,13,FALSE),"Liquidação Cancelada")</f>
        <v>#N/A</v>
      </c>
      <c r="AB1131" s="4" t="e">
        <f t="shared" si="167"/>
        <v>#N/A</v>
      </c>
      <c r="AC1131" s="3" t="e">
        <f t="shared" si="168"/>
        <v>#N/A</v>
      </c>
      <c r="AD1131" s="62"/>
    </row>
    <row r="1132" spans="1:30" ht="24.95" customHeight="1" x14ac:dyDescent="0.2">
      <c r="A1132" s="55" t="str">
        <f t="shared" si="160"/>
        <v>||||||0</v>
      </c>
      <c r="B1132" s="55" t="str">
        <f t="shared" si="161"/>
        <v>||||0</v>
      </c>
      <c r="C1132" s="61" t="str">
        <f t="shared" si="162"/>
        <v>|0</v>
      </c>
      <c r="D1132" s="31"/>
      <c r="E1132" s="31"/>
      <c r="F1132" s="75" t="str">
        <f t="shared" si="163"/>
        <v>/</v>
      </c>
      <c r="G1132" s="31"/>
      <c r="H1132" s="31"/>
      <c r="I1132" s="75" t="str">
        <f t="shared" si="164"/>
        <v>.</v>
      </c>
      <c r="J1132" s="31"/>
      <c r="K1132" s="31"/>
      <c r="L1132" s="31"/>
      <c r="M1132" s="32"/>
      <c r="N1132" s="31"/>
      <c r="O1132" s="32"/>
      <c r="P1132" s="18"/>
      <c r="Q1132" s="31"/>
      <c r="R1132" s="33"/>
      <c r="S1132" s="33"/>
      <c r="T1132" s="33"/>
      <c r="U1132" s="72">
        <f t="shared" si="165"/>
        <v>0</v>
      </c>
      <c r="V1132" s="18" t="e">
        <f>IF(X1132&lt;&gt;"Liquidação Cancelada",VLOOKUP(B1132,'BASE DE DADOS OPS'!$B$4:$P$9650,10,FALSE),"Liquidação Cancelada")</f>
        <v>#N/A</v>
      </c>
      <c r="W1132" s="35" t="e">
        <f t="shared" si="166"/>
        <v>#N/A</v>
      </c>
      <c r="X1132" s="31">
        <f>VLOOKUP(A1132,'BASE DE DADOS OPS'!$A$4:$P$9650,12,FALSE)</f>
        <v>0</v>
      </c>
      <c r="Y1132" s="4" t="e">
        <f>IF(X1132&lt;&gt;"Liquidação Cancelada",VLOOKUP(B1132,'BASE DE DADOS OPS'!$B$5:$P$9635,12,FALSE),"Liquidação Cancelada")</f>
        <v>#N/A</v>
      </c>
      <c r="Z1132" s="4" t="e">
        <f>IF(X1132&lt;&gt;"Liquidação Cancelada",VLOOKUP(B1132,'BASE DE DADOS OPS'!$B$5:$P$9635,14,FALSE),"Liquidação Cancelada")</f>
        <v>#N/A</v>
      </c>
      <c r="AA1132" s="4" t="e">
        <f>IF(X1132&lt;&gt;"Liquidação Cancelada",VLOOKUP(B1132,'BASE DE DADOS OPS'!$B$5:$P$9635,13,FALSE),"Liquidação Cancelada")</f>
        <v>#N/A</v>
      </c>
      <c r="AB1132" s="4" t="e">
        <f t="shared" si="167"/>
        <v>#N/A</v>
      </c>
      <c r="AC1132" s="3" t="e">
        <f t="shared" si="168"/>
        <v>#N/A</v>
      </c>
      <c r="AD1132" s="62"/>
    </row>
    <row r="1133" spans="1:30" ht="24.95" customHeight="1" x14ac:dyDescent="0.2">
      <c r="A1133" s="55" t="str">
        <f t="shared" si="160"/>
        <v>||||||0</v>
      </c>
      <c r="B1133" s="55" t="str">
        <f t="shared" si="161"/>
        <v>||||0</v>
      </c>
      <c r="C1133" s="61" t="str">
        <f t="shared" si="162"/>
        <v>|0</v>
      </c>
      <c r="D1133" s="31"/>
      <c r="E1133" s="31"/>
      <c r="F1133" s="75" t="str">
        <f t="shared" si="163"/>
        <v>/</v>
      </c>
      <c r="G1133" s="31"/>
      <c r="H1133" s="31"/>
      <c r="I1133" s="75" t="str">
        <f t="shared" si="164"/>
        <v>.</v>
      </c>
      <c r="J1133" s="31"/>
      <c r="K1133" s="31"/>
      <c r="L1133" s="31"/>
      <c r="M1133" s="32"/>
      <c r="N1133" s="31"/>
      <c r="O1133" s="32"/>
      <c r="P1133" s="18"/>
      <c r="Q1133" s="31"/>
      <c r="R1133" s="33"/>
      <c r="S1133" s="33"/>
      <c r="T1133" s="33"/>
      <c r="U1133" s="72">
        <f t="shared" si="165"/>
        <v>0</v>
      </c>
      <c r="V1133" s="18" t="e">
        <f>IF(X1133&lt;&gt;"Liquidação Cancelada",VLOOKUP(B1133,'BASE DE DADOS OPS'!$B$4:$P$9650,10,FALSE),"Liquidação Cancelada")</f>
        <v>#N/A</v>
      </c>
      <c r="W1133" s="35" t="e">
        <f t="shared" si="166"/>
        <v>#N/A</v>
      </c>
      <c r="X1133" s="31">
        <f>VLOOKUP(A1133,'BASE DE DADOS OPS'!$A$4:$P$9650,12,FALSE)</f>
        <v>0</v>
      </c>
      <c r="Y1133" s="4" t="e">
        <f>IF(X1133&lt;&gt;"Liquidação Cancelada",VLOOKUP(B1133,'BASE DE DADOS OPS'!$B$5:$P$9635,12,FALSE),"Liquidação Cancelada")</f>
        <v>#N/A</v>
      </c>
      <c r="Z1133" s="4" t="e">
        <f>IF(X1133&lt;&gt;"Liquidação Cancelada",VLOOKUP(B1133,'BASE DE DADOS OPS'!$B$5:$P$9635,14,FALSE),"Liquidação Cancelada")</f>
        <v>#N/A</v>
      </c>
      <c r="AA1133" s="4" t="e">
        <f>IF(X1133&lt;&gt;"Liquidação Cancelada",VLOOKUP(B1133,'BASE DE DADOS OPS'!$B$5:$P$9635,13,FALSE),"Liquidação Cancelada")</f>
        <v>#N/A</v>
      </c>
      <c r="AB1133" s="4" t="e">
        <f t="shared" si="167"/>
        <v>#N/A</v>
      </c>
      <c r="AC1133" s="3" t="e">
        <f t="shared" si="168"/>
        <v>#N/A</v>
      </c>
      <c r="AD1133" s="62"/>
    </row>
    <row r="1134" spans="1:30" ht="24.95" customHeight="1" x14ac:dyDescent="0.2">
      <c r="A1134" s="55" t="str">
        <f t="shared" si="160"/>
        <v>||||||0</v>
      </c>
      <c r="B1134" s="55" t="str">
        <f t="shared" si="161"/>
        <v>||||0</v>
      </c>
      <c r="C1134" s="61" t="str">
        <f t="shared" si="162"/>
        <v>|0</v>
      </c>
      <c r="D1134" s="31"/>
      <c r="E1134" s="31"/>
      <c r="F1134" s="75" t="str">
        <f t="shared" si="163"/>
        <v>/</v>
      </c>
      <c r="G1134" s="31"/>
      <c r="H1134" s="31"/>
      <c r="I1134" s="75" t="str">
        <f t="shared" si="164"/>
        <v>.</v>
      </c>
      <c r="J1134" s="31"/>
      <c r="K1134" s="31"/>
      <c r="L1134" s="31"/>
      <c r="M1134" s="32"/>
      <c r="N1134" s="31"/>
      <c r="O1134" s="32"/>
      <c r="P1134" s="18"/>
      <c r="Q1134" s="31"/>
      <c r="R1134" s="33"/>
      <c r="S1134" s="33"/>
      <c r="T1134" s="33"/>
      <c r="U1134" s="72">
        <f t="shared" si="165"/>
        <v>0</v>
      </c>
      <c r="V1134" s="18" t="e">
        <f>IF(X1134&lt;&gt;"Liquidação Cancelada",VLOOKUP(B1134,'BASE DE DADOS OPS'!$B$4:$P$9650,10,FALSE),"Liquidação Cancelada")</f>
        <v>#N/A</v>
      </c>
      <c r="W1134" s="35" t="e">
        <f t="shared" si="166"/>
        <v>#N/A</v>
      </c>
      <c r="X1134" s="31">
        <f>VLOOKUP(A1134,'BASE DE DADOS OPS'!$A$4:$P$9650,12,FALSE)</f>
        <v>0</v>
      </c>
      <c r="Y1134" s="4" t="e">
        <f>IF(X1134&lt;&gt;"Liquidação Cancelada",VLOOKUP(B1134,'BASE DE DADOS OPS'!$B$5:$P$9635,12,FALSE),"Liquidação Cancelada")</f>
        <v>#N/A</v>
      </c>
      <c r="Z1134" s="4" t="e">
        <f>IF(X1134&lt;&gt;"Liquidação Cancelada",VLOOKUP(B1134,'BASE DE DADOS OPS'!$B$5:$P$9635,14,FALSE),"Liquidação Cancelada")</f>
        <v>#N/A</v>
      </c>
      <c r="AA1134" s="4" t="e">
        <f>IF(X1134&lt;&gt;"Liquidação Cancelada",VLOOKUP(B1134,'BASE DE DADOS OPS'!$B$5:$P$9635,13,FALSE),"Liquidação Cancelada")</f>
        <v>#N/A</v>
      </c>
      <c r="AB1134" s="4" t="e">
        <f t="shared" si="167"/>
        <v>#N/A</v>
      </c>
      <c r="AC1134" s="3" t="e">
        <f t="shared" si="168"/>
        <v>#N/A</v>
      </c>
      <c r="AD1134" s="62"/>
    </row>
    <row r="1135" spans="1:30" ht="24.95" customHeight="1" x14ac:dyDescent="0.2">
      <c r="A1135" s="55" t="str">
        <f t="shared" si="160"/>
        <v>||||||0</v>
      </c>
      <c r="B1135" s="55" t="str">
        <f t="shared" si="161"/>
        <v>||||0</v>
      </c>
      <c r="C1135" s="61" t="str">
        <f t="shared" si="162"/>
        <v>|0</v>
      </c>
      <c r="D1135" s="31"/>
      <c r="E1135" s="31"/>
      <c r="F1135" s="75" t="str">
        <f t="shared" si="163"/>
        <v>/</v>
      </c>
      <c r="G1135" s="31"/>
      <c r="H1135" s="31"/>
      <c r="I1135" s="75" t="str">
        <f t="shared" si="164"/>
        <v>.</v>
      </c>
      <c r="J1135" s="31"/>
      <c r="K1135" s="31"/>
      <c r="L1135" s="31"/>
      <c r="M1135" s="32"/>
      <c r="N1135" s="31"/>
      <c r="O1135" s="32"/>
      <c r="P1135" s="18"/>
      <c r="Q1135" s="31"/>
      <c r="R1135" s="33"/>
      <c r="S1135" s="33"/>
      <c r="T1135" s="33"/>
      <c r="U1135" s="72">
        <f t="shared" si="165"/>
        <v>0</v>
      </c>
      <c r="V1135" s="18" t="e">
        <f>IF(X1135&lt;&gt;"Liquidação Cancelada",VLOOKUP(B1135,'BASE DE DADOS OPS'!$B$4:$P$9650,10,FALSE),"Liquidação Cancelada")</f>
        <v>#N/A</v>
      </c>
      <c r="W1135" s="35" t="e">
        <f t="shared" si="166"/>
        <v>#N/A</v>
      </c>
      <c r="X1135" s="31">
        <f>VLOOKUP(A1135,'BASE DE DADOS OPS'!$A$4:$P$9650,12,FALSE)</f>
        <v>0</v>
      </c>
      <c r="Y1135" s="4" t="e">
        <f>IF(X1135&lt;&gt;"Liquidação Cancelada",VLOOKUP(B1135,'BASE DE DADOS OPS'!$B$5:$P$9635,12,FALSE),"Liquidação Cancelada")</f>
        <v>#N/A</v>
      </c>
      <c r="Z1135" s="4" t="e">
        <f>IF(X1135&lt;&gt;"Liquidação Cancelada",VLOOKUP(B1135,'BASE DE DADOS OPS'!$B$5:$P$9635,14,FALSE),"Liquidação Cancelada")</f>
        <v>#N/A</v>
      </c>
      <c r="AA1135" s="4" t="e">
        <f>IF(X1135&lt;&gt;"Liquidação Cancelada",VLOOKUP(B1135,'BASE DE DADOS OPS'!$B$5:$P$9635,13,FALSE),"Liquidação Cancelada")</f>
        <v>#N/A</v>
      </c>
      <c r="AB1135" s="4" t="e">
        <f t="shared" si="167"/>
        <v>#N/A</v>
      </c>
      <c r="AC1135" s="3" t="e">
        <f t="shared" si="168"/>
        <v>#N/A</v>
      </c>
      <c r="AD1135" s="62"/>
    </row>
    <row r="1136" spans="1:30" ht="24.95" customHeight="1" x14ac:dyDescent="0.2">
      <c r="A1136" s="55" t="str">
        <f t="shared" si="160"/>
        <v>||||||0</v>
      </c>
      <c r="B1136" s="55" t="str">
        <f t="shared" si="161"/>
        <v>||||0</v>
      </c>
      <c r="C1136" s="61" t="str">
        <f t="shared" si="162"/>
        <v>|0</v>
      </c>
      <c r="D1136" s="31"/>
      <c r="E1136" s="31"/>
      <c r="F1136" s="75" t="str">
        <f t="shared" si="163"/>
        <v>/</v>
      </c>
      <c r="G1136" s="31"/>
      <c r="H1136" s="31"/>
      <c r="I1136" s="75" t="str">
        <f t="shared" si="164"/>
        <v>.</v>
      </c>
      <c r="J1136" s="31"/>
      <c r="K1136" s="31"/>
      <c r="L1136" s="31"/>
      <c r="M1136" s="32"/>
      <c r="N1136" s="31"/>
      <c r="O1136" s="32"/>
      <c r="P1136" s="18"/>
      <c r="Q1136" s="31"/>
      <c r="R1136" s="33"/>
      <c r="S1136" s="33"/>
      <c r="T1136" s="33"/>
      <c r="U1136" s="72">
        <f t="shared" si="165"/>
        <v>0</v>
      </c>
      <c r="V1136" s="18" t="e">
        <f>IF(X1136&lt;&gt;"Liquidação Cancelada",VLOOKUP(B1136,'BASE DE DADOS OPS'!$B$4:$P$9650,10,FALSE),"Liquidação Cancelada")</f>
        <v>#N/A</v>
      </c>
      <c r="W1136" s="35" t="e">
        <f t="shared" si="166"/>
        <v>#N/A</v>
      </c>
      <c r="X1136" s="31">
        <f>VLOOKUP(A1136,'BASE DE DADOS OPS'!$A$4:$P$9650,12,FALSE)</f>
        <v>0</v>
      </c>
      <c r="Y1136" s="4" t="e">
        <f>IF(X1136&lt;&gt;"Liquidação Cancelada",VLOOKUP(B1136,'BASE DE DADOS OPS'!$B$5:$P$9635,12,FALSE),"Liquidação Cancelada")</f>
        <v>#N/A</v>
      </c>
      <c r="Z1136" s="4" t="e">
        <f>IF(X1136&lt;&gt;"Liquidação Cancelada",VLOOKUP(B1136,'BASE DE DADOS OPS'!$B$5:$P$9635,14,FALSE),"Liquidação Cancelada")</f>
        <v>#N/A</v>
      </c>
      <c r="AA1136" s="4" t="e">
        <f>IF(X1136&lt;&gt;"Liquidação Cancelada",VLOOKUP(B1136,'BASE DE DADOS OPS'!$B$5:$P$9635,13,FALSE),"Liquidação Cancelada")</f>
        <v>#N/A</v>
      </c>
      <c r="AB1136" s="4" t="e">
        <f t="shared" si="167"/>
        <v>#N/A</v>
      </c>
      <c r="AC1136" s="3" t="e">
        <f t="shared" si="168"/>
        <v>#N/A</v>
      </c>
      <c r="AD1136" s="62"/>
    </row>
    <row r="1137" spans="1:30" ht="24.95" customHeight="1" x14ac:dyDescent="0.2">
      <c r="A1137" s="55" t="str">
        <f t="shared" si="160"/>
        <v>||||||0</v>
      </c>
      <c r="B1137" s="55" t="str">
        <f t="shared" si="161"/>
        <v>||||0</v>
      </c>
      <c r="C1137" s="61" t="str">
        <f t="shared" si="162"/>
        <v>|0</v>
      </c>
      <c r="D1137" s="31"/>
      <c r="E1137" s="31"/>
      <c r="F1137" s="75" t="str">
        <f t="shared" si="163"/>
        <v>/</v>
      </c>
      <c r="G1137" s="31"/>
      <c r="H1137" s="31"/>
      <c r="I1137" s="75" t="str">
        <f t="shared" si="164"/>
        <v>.</v>
      </c>
      <c r="J1137" s="31"/>
      <c r="K1137" s="31"/>
      <c r="L1137" s="31"/>
      <c r="M1137" s="32"/>
      <c r="N1137" s="31"/>
      <c r="O1137" s="32"/>
      <c r="P1137" s="18"/>
      <c r="Q1137" s="31"/>
      <c r="R1137" s="33"/>
      <c r="S1137" s="33"/>
      <c r="T1137" s="33"/>
      <c r="U1137" s="72">
        <f t="shared" si="165"/>
        <v>0</v>
      </c>
      <c r="V1137" s="18" t="e">
        <f>IF(X1137&lt;&gt;"Liquidação Cancelada",VLOOKUP(B1137,'BASE DE DADOS OPS'!$B$4:$P$9650,10,FALSE),"Liquidação Cancelada")</f>
        <v>#N/A</v>
      </c>
      <c r="W1137" s="35" t="e">
        <f t="shared" si="166"/>
        <v>#N/A</v>
      </c>
      <c r="X1137" s="31">
        <f>VLOOKUP(A1137,'BASE DE DADOS OPS'!$A$4:$P$9650,12,FALSE)</f>
        <v>0</v>
      </c>
      <c r="Y1137" s="4" t="e">
        <f>IF(X1137&lt;&gt;"Liquidação Cancelada",VLOOKUP(B1137,'BASE DE DADOS OPS'!$B$5:$P$9635,12,FALSE),"Liquidação Cancelada")</f>
        <v>#N/A</v>
      </c>
      <c r="Z1137" s="4" t="e">
        <f>IF(X1137&lt;&gt;"Liquidação Cancelada",VLOOKUP(B1137,'BASE DE DADOS OPS'!$B$5:$P$9635,14,FALSE),"Liquidação Cancelada")</f>
        <v>#N/A</v>
      </c>
      <c r="AA1137" s="4" t="e">
        <f>IF(X1137&lt;&gt;"Liquidação Cancelada",VLOOKUP(B1137,'BASE DE DADOS OPS'!$B$5:$P$9635,13,FALSE),"Liquidação Cancelada")</f>
        <v>#N/A</v>
      </c>
      <c r="AB1137" s="4" t="e">
        <f t="shared" si="167"/>
        <v>#N/A</v>
      </c>
      <c r="AC1137" s="3" t="e">
        <f t="shared" si="168"/>
        <v>#N/A</v>
      </c>
      <c r="AD1137" s="62"/>
    </row>
    <row r="1138" spans="1:30" ht="24.95" customHeight="1" x14ac:dyDescent="0.2">
      <c r="A1138" s="55" t="str">
        <f t="shared" si="160"/>
        <v>||||||0</v>
      </c>
      <c r="B1138" s="55" t="str">
        <f t="shared" si="161"/>
        <v>||||0</v>
      </c>
      <c r="C1138" s="61" t="str">
        <f t="shared" si="162"/>
        <v>|0</v>
      </c>
      <c r="D1138" s="31"/>
      <c r="E1138" s="31"/>
      <c r="F1138" s="75" t="str">
        <f t="shared" si="163"/>
        <v>/</v>
      </c>
      <c r="G1138" s="31"/>
      <c r="H1138" s="31"/>
      <c r="I1138" s="75" t="str">
        <f t="shared" si="164"/>
        <v>.</v>
      </c>
      <c r="J1138" s="31"/>
      <c r="K1138" s="31"/>
      <c r="L1138" s="31"/>
      <c r="M1138" s="32"/>
      <c r="N1138" s="31"/>
      <c r="O1138" s="32"/>
      <c r="P1138" s="18"/>
      <c r="Q1138" s="31"/>
      <c r="R1138" s="33"/>
      <c r="S1138" s="33"/>
      <c r="T1138" s="33"/>
      <c r="U1138" s="72">
        <f t="shared" si="165"/>
        <v>0</v>
      </c>
      <c r="V1138" s="18" t="e">
        <f>IF(X1138&lt;&gt;"Liquidação Cancelada",VLOOKUP(B1138,'BASE DE DADOS OPS'!$B$4:$P$9650,10,FALSE),"Liquidação Cancelada")</f>
        <v>#N/A</v>
      </c>
      <c r="W1138" s="35" t="e">
        <f t="shared" si="166"/>
        <v>#N/A</v>
      </c>
      <c r="X1138" s="31">
        <f>VLOOKUP(A1138,'BASE DE DADOS OPS'!$A$4:$P$9650,12,FALSE)</f>
        <v>0</v>
      </c>
      <c r="Y1138" s="4" t="e">
        <f>IF(X1138&lt;&gt;"Liquidação Cancelada",VLOOKUP(B1138,'BASE DE DADOS OPS'!$B$5:$P$9635,12,FALSE),"Liquidação Cancelada")</f>
        <v>#N/A</v>
      </c>
      <c r="Z1138" s="4" t="e">
        <f>IF(X1138&lt;&gt;"Liquidação Cancelada",VLOOKUP(B1138,'BASE DE DADOS OPS'!$B$5:$P$9635,14,FALSE),"Liquidação Cancelada")</f>
        <v>#N/A</v>
      </c>
      <c r="AA1138" s="4" t="e">
        <f>IF(X1138&lt;&gt;"Liquidação Cancelada",VLOOKUP(B1138,'BASE DE DADOS OPS'!$B$5:$P$9635,13,FALSE),"Liquidação Cancelada")</f>
        <v>#N/A</v>
      </c>
      <c r="AB1138" s="4" t="e">
        <f t="shared" si="167"/>
        <v>#N/A</v>
      </c>
      <c r="AC1138" s="3" t="e">
        <f t="shared" si="168"/>
        <v>#N/A</v>
      </c>
      <c r="AD1138" s="62"/>
    </row>
    <row r="1139" spans="1:30" ht="24.95" customHeight="1" x14ac:dyDescent="0.2">
      <c r="A1139" s="55" t="str">
        <f t="shared" si="160"/>
        <v>||||||0</v>
      </c>
      <c r="B1139" s="55" t="str">
        <f t="shared" si="161"/>
        <v>||||0</v>
      </c>
      <c r="C1139" s="61" t="str">
        <f t="shared" si="162"/>
        <v>|0</v>
      </c>
      <c r="D1139" s="31"/>
      <c r="E1139" s="31"/>
      <c r="F1139" s="75" t="str">
        <f t="shared" si="163"/>
        <v>/</v>
      </c>
      <c r="G1139" s="31"/>
      <c r="H1139" s="31"/>
      <c r="I1139" s="75" t="str">
        <f t="shared" si="164"/>
        <v>.</v>
      </c>
      <c r="J1139" s="31"/>
      <c r="K1139" s="31"/>
      <c r="L1139" s="31"/>
      <c r="M1139" s="32"/>
      <c r="N1139" s="31"/>
      <c r="O1139" s="32"/>
      <c r="P1139" s="18"/>
      <c r="Q1139" s="31"/>
      <c r="R1139" s="33"/>
      <c r="S1139" s="33"/>
      <c r="T1139" s="33"/>
      <c r="U1139" s="72">
        <f t="shared" si="165"/>
        <v>0</v>
      </c>
      <c r="V1139" s="18" t="e">
        <f>IF(X1139&lt;&gt;"Liquidação Cancelada",VLOOKUP(B1139,'BASE DE DADOS OPS'!$B$4:$P$9650,10,FALSE),"Liquidação Cancelada")</f>
        <v>#N/A</v>
      </c>
      <c r="W1139" s="35" t="e">
        <f t="shared" si="166"/>
        <v>#N/A</v>
      </c>
      <c r="X1139" s="31">
        <f>VLOOKUP(A1139,'BASE DE DADOS OPS'!$A$4:$P$9650,12,FALSE)</f>
        <v>0</v>
      </c>
      <c r="Y1139" s="4" t="e">
        <f>IF(X1139&lt;&gt;"Liquidação Cancelada",VLOOKUP(B1139,'BASE DE DADOS OPS'!$B$5:$P$9635,12,FALSE),"Liquidação Cancelada")</f>
        <v>#N/A</v>
      </c>
      <c r="Z1139" s="4" t="e">
        <f>IF(X1139&lt;&gt;"Liquidação Cancelada",VLOOKUP(B1139,'BASE DE DADOS OPS'!$B$5:$P$9635,14,FALSE),"Liquidação Cancelada")</f>
        <v>#N/A</v>
      </c>
      <c r="AA1139" s="4" t="e">
        <f>IF(X1139&lt;&gt;"Liquidação Cancelada",VLOOKUP(B1139,'BASE DE DADOS OPS'!$B$5:$P$9635,13,FALSE),"Liquidação Cancelada")</f>
        <v>#N/A</v>
      </c>
      <c r="AB1139" s="4" t="e">
        <f t="shared" si="167"/>
        <v>#N/A</v>
      </c>
      <c r="AC1139" s="3" t="e">
        <f t="shared" si="168"/>
        <v>#N/A</v>
      </c>
      <c r="AD1139" s="62"/>
    </row>
    <row r="1140" spans="1:30" ht="24.95" customHeight="1" x14ac:dyDescent="0.2">
      <c r="A1140" s="55" t="str">
        <f t="shared" si="160"/>
        <v>||||||0</v>
      </c>
      <c r="B1140" s="55" t="str">
        <f t="shared" si="161"/>
        <v>||||0</v>
      </c>
      <c r="C1140" s="61" t="str">
        <f t="shared" si="162"/>
        <v>|0</v>
      </c>
      <c r="D1140" s="31"/>
      <c r="E1140" s="31"/>
      <c r="F1140" s="75" t="str">
        <f t="shared" si="163"/>
        <v>/</v>
      </c>
      <c r="G1140" s="31"/>
      <c r="H1140" s="31"/>
      <c r="I1140" s="75" t="str">
        <f t="shared" si="164"/>
        <v>.</v>
      </c>
      <c r="J1140" s="31"/>
      <c r="K1140" s="31"/>
      <c r="L1140" s="31"/>
      <c r="M1140" s="32"/>
      <c r="N1140" s="31"/>
      <c r="O1140" s="32"/>
      <c r="P1140" s="18"/>
      <c r="Q1140" s="31"/>
      <c r="R1140" s="33"/>
      <c r="S1140" s="33"/>
      <c r="T1140" s="33"/>
      <c r="U1140" s="72">
        <f t="shared" si="165"/>
        <v>0</v>
      </c>
      <c r="V1140" s="18" t="e">
        <f>IF(X1140&lt;&gt;"Liquidação Cancelada",VLOOKUP(B1140,'BASE DE DADOS OPS'!$B$4:$P$9650,10,FALSE),"Liquidação Cancelada")</f>
        <v>#N/A</v>
      </c>
      <c r="W1140" s="35" t="e">
        <f t="shared" si="166"/>
        <v>#N/A</v>
      </c>
      <c r="X1140" s="31">
        <f>VLOOKUP(A1140,'BASE DE DADOS OPS'!$A$4:$P$9650,12,FALSE)</f>
        <v>0</v>
      </c>
      <c r="Y1140" s="4" t="e">
        <f>IF(X1140&lt;&gt;"Liquidação Cancelada",VLOOKUP(B1140,'BASE DE DADOS OPS'!$B$5:$P$9635,12,FALSE),"Liquidação Cancelada")</f>
        <v>#N/A</v>
      </c>
      <c r="Z1140" s="4" t="e">
        <f>IF(X1140&lt;&gt;"Liquidação Cancelada",VLOOKUP(B1140,'BASE DE DADOS OPS'!$B$5:$P$9635,14,FALSE),"Liquidação Cancelada")</f>
        <v>#N/A</v>
      </c>
      <c r="AA1140" s="4" t="e">
        <f>IF(X1140&lt;&gt;"Liquidação Cancelada",VLOOKUP(B1140,'BASE DE DADOS OPS'!$B$5:$P$9635,13,FALSE),"Liquidação Cancelada")</f>
        <v>#N/A</v>
      </c>
      <c r="AB1140" s="4" t="e">
        <f t="shared" si="167"/>
        <v>#N/A</v>
      </c>
      <c r="AC1140" s="3" t="e">
        <f t="shared" si="168"/>
        <v>#N/A</v>
      </c>
      <c r="AD1140" s="62"/>
    </row>
    <row r="1141" spans="1:30" ht="24.95" customHeight="1" x14ac:dyDescent="0.2">
      <c r="A1141" s="55" t="str">
        <f t="shared" si="160"/>
        <v>||||||0</v>
      </c>
      <c r="B1141" s="55" t="str">
        <f t="shared" si="161"/>
        <v>||||0</v>
      </c>
      <c r="C1141" s="61" t="str">
        <f t="shared" si="162"/>
        <v>|0</v>
      </c>
      <c r="D1141" s="31"/>
      <c r="E1141" s="31"/>
      <c r="F1141" s="75" t="str">
        <f t="shared" si="163"/>
        <v>/</v>
      </c>
      <c r="G1141" s="31"/>
      <c r="H1141" s="31"/>
      <c r="I1141" s="75" t="str">
        <f t="shared" si="164"/>
        <v>.</v>
      </c>
      <c r="J1141" s="31"/>
      <c r="K1141" s="31"/>
      <c r="L1141" s="31"/>
      <c r="M1141" s="32"/>
      <c r="N1141" s="31"/>
      <c r="O1141" s="32"/>
      <c r="P1141" s="18"/>
      <c r="Q1141" s="31"/>
      <c r="R1141" s="33"/>
      <c r="S1141" s="33"/>
      <c r="T1141" s="33"/>
      <c r="U1141" s="72">
        <f t="shared" si="165"/>
        <v>0</v>
      </c>
      <c r="V1141" s="18" t="e">
        <f>IF(X1141&lt;&gt;"Liquidação Cancelada",VLOOKUP(B1141,'BASE DE DADOS OPS'!$B$4:$P$9650,10,FALSE),"Liquidação Cancelada")</f>
        <v>#N/A</v>
      </c>
      <c r="W1141" s="35" t="e">
        <f t="shared" si="166"/>
        <v>#N/A</v>
      </c>
      <c r="X1141" s="31">
        <f>VLOOKUP(A1141,'BASE DE DADOS OPS'!$A$4:$P$9650,12,FALSE)</f>
        <v>0</v>
      </c>
      <c r="Y1141" s="4" t="e">
        <f>IF(X1141&lt;&gt;"Liquidação Cancelada",VLOOKUP(B1141,'BASE DE DADOS OPS'!$B$5:$P$9635,12,FALSE),"Liquidação Cancelada")</f>
        <v>#N/A</v>
      </c>
      <c r="Z1141" s="4" t="e">
        <f>IF(X1141&lt;&gt;"Liquidação Cancelada",VLOOKUP(B1141,'BASE DE DADOS OPS'!$B$5:$P$9635,14,FALSE),"Liquidação Cancelada")</f>
        <v>#N/A</v>
      </c>
      <c r="AA1141" s="4" t="e">
        <f>IF(X1141&lt;&gt;"Liquidação Cancelada",VLOOKUP(B1141,'BASE DE DADOS OPS'!$B$5:$P$9635,13,FALSE),"Liquidação Cancelada")</f>
        <v>#N/A</v>
      </c>
      <c r="AB1141" s="4" t="e">
        <f t="shared" si="167"/>
        <v>#N/A</v>
      </c>
      <c r="AC1141" s="3" t="e">
        <f t="shared" si="168"/>
        <v>#N/A</v>
      </c>
      <c r="AD1141" s="62"/>
    </row>
    <row r="1142" spans="1:30" ht="24.95" customHeight="1" x14ac:dyDescent="0.2">
      <c r="A1142" s="55" t="str">
        <f t="shared" si="160"/>
        <v>||||||0</v>
      </c>
      <c r="B1142" s="55" t="str">
        <f t="shared" si="161"/>
        <v>||||0</v>
      </c>
      <c r="C1142" s="61" t="str">
        <f t="shared" si="162"/>
        <v>|0</v>
      </c>
      <c r="D1142" s="31"/>
      <c r="E1142" s="31"/>
      <c r="F1142" s="75" t="str">
        <f t="shared" si="163"/>
        <v>/</v>
      </c>
      <c r="G1142" s="31"/>
      <c r="H1142" s="31"/>
      <c r="I1142" s="75" t="str">
        <f t="shared" si="164"/>
        <v>.</v>
      </c>
      <c r="J1142" s="31"/>
      <c r="K1142" s="31"/>
      <c r="L1142" s="31"/>
      <c r="M1142" s="32"/>
      <c r="N1142" s="31"/>
      <c r="O1142" s="32"/>
      <c r="P1142" s="18"/>
      <c r="Q1142" s="31"/>
      <c r="R1142" s="33"/>
      <c r="S1142" s="33"/>
      <c r="T1142" s="33"/>
      <c r="U1142" s="72">
        <f t="shared" si="165"/>
        <v>0</v>
      </c>
      <c r="V1142" s="18" t="e">
        <f>IF(X1142&lt;&gt;"Liquidação Cancelada",VLOOKUP(B1142,'BASE DE DADOS OPS'!$B$4:$P$9650,10,FALSE),"Liquidação Cancelada")</f>
        <v>#N/A</v>
      </c>
      <c r="W1142" s="35" t="e">
        <f t="shared" si="166"/>
        <v>#N/A</v>
      </c>
      <c r="X1142" s="31">
        <f>VLOOKUP(A1142,'BASE DE DADOS OPS'!$A$4:$P$9650,12,FALSE)</f>
        <v>0</v>
      </c>
      <c r="Y1142" s="4" t="e">
        <f>IF(X1142&lt;&gt;"Liquidação Cancelada",VLOOKUP(B1142,'BASE DE DADOS OPS'!$B$5:$P$9635,12,FALSE),"Liquidação Cancelada")</f>
        <v>#N/A</v>
      </c>
      <c r="Z1142" s="4" t="e">
        <f>IF(X1142&lt;&gt;"Liquidação Cancelada",VLOOKUP(B1142,'BASE DE DADOS OPS'!$B$5:$P$9635,14,FALSE),"Liquidação Cancelada")</f>
        <v>#N/A</v>
      </c>
      <c r="AA1142" s="4" t="e">
        <f>IF(X1142&lt;&gt;"Liquidação Cancelada",VLOOKUP(B1142,'BASE DE DADOS OPS'!$B$5:$P$9635,13,FALSE),"Liquidação Cancelada")</f>
        <v>#N/A</v>
      </c>
      <c r="AB1142" s="4" t="e">
        <f t="shared" si="167"/>
        <v>#N/A</v>
      </c>
      <c r="AC1142" s="3" t="e">
        <f t="shared" si="168"/>
        <v>#N/A</v>
      </c>
      <c r="AD1142" s="62"/>
    </row>
    <row r="1143" spans="1:30" ht="24.95" customHeight="1" x14ac:dyDescent="0.2">
      <c r="A1143" s="55" t="str">
        <f t="shared" si="160"/>
        <v>||||||0</v>
      </c>
      <c r="B1143" s="55" t="str">
        <f t="shared" si="161"/>
        <v>||||0</v>
      </c>
      <c r="C1143" s="61" t="str">
        <f t="shared" si="162"/>
        <v>|0</v>
      </c>
      <c r="D1143" s="31"/>
      <c r="E1143" s="31"/>
      <c r="F1143" s="75" t="str">
        <f t="shared" si="163"/>
        <v>/</v>
      </c>
      <c r="G1143" s="31"/>
      <c r="H1143" s="31"/>
      <c r="I1143" s="75" t="str">
        <f t="shared" si="164"/>
        <v>.</v>
      </c>
      <c r="J1143" s="31"/>
      <c r="K1143" s="31"/>
      <c r="L1143" s="31"/>
      <c r="M1143" s="32"/>
      <c r="N1143" s="31"/>
      <c r="O1143" s="32"/>
      <c r="P1143" s="18"/>
      <c r="Q1143" s="31"/>
      <c r="R1143" s="33"/>
      <c r="S1143" s="33"/>
      <c r="T1143" s="33"/>
      <c r="U1143" s="72">
        <f t="shared" si="165"/>
        <v>0</v>
      </c>
      <c r="V1143" s="18" t="e">
        <f>IF(X1143&lt;&gt;"Liquidação Cancelada",VLOOKUP(B1143,'BASE DE DADOS OPS'!$B$4:$P$9650,10,FALSE),"Liquidação Cancelada")</f>
        <v>#N/A</v>
      </c>
      <c r="W1143" s="35" t="e">
        <f t="shared" si="166"/>
        <v>#N/A</v>
      </c>
      <c r="X1143" s="31">
        <f>VLOOKUP(A1143,'BASE DE DADOS OPS'!$A$4:$P$9650,12,FALSE)</f>
        <v>0</v>
      </c>
      <c r="Y1143" s="4" t="e">
        <f>IF(X1143&lt;&gt;"Liquidação Cancelada",VLOOKUP(B1143,'BASE DE DADOS OPS'!$B$5:$P$9635,12,FALSE),"Liquidação Cancelada")</f>
        <v>#N/A</v>
      </c>
      <c r="Z1143" s="4" t="e">
        <f>IF(X1143&lt;&gt;"Liquidação Cancelada",VLOOKUP(B1143,'BASE DE DADOS OPS'!$B$5:$P$9635,14,FALSE),"Liquidação Cancelada")</f>
        <v>#N/A</v>
      </c>
      <c r="AA1143" s="4" t="e">
        <f>IF(X1143&lt;&gt;"Liquidação Cancelada",VLOOKUP(B1143,'BASE DE DADOS OPS'!$B$5:$P$9635,13,FALSE),"Liquidação Cancelada")</f>
        <v>#N/A</v>
      </c>
      <c r="AB1143" s="4" t="e">
        <f t="shared" si="167"/>
        <v>#N/A</v>
      </c>
      <c r="AC1143" s="3" t="e">
        <f t="shared" si="168"/>
        <v>#N/A</v>
      </c>
      <c r="AD1143" s="62"/>
    </row>
    <row r="1144" spans="1:30" ht="24.95" customHeight="1" x14ac:dyDescent="0.2">
      <c r="A1144" s="55" t="str">
        <f t="shared" si="160"/>
        <v>||||||0</v>
      </c>
      <c r="B1144" s="55" t="str">
        <f t="shared" si="161"/>
        <v>||||0</v>
      </c>
      <c r="C1144" s="61" t="str">
        <f t="shared" si="162"/>
        <v>|0</v>
      </c>
      <c r="D1144" s="31"/>
      <c r="E1144" s="31"/>
      <c r="F1144" s="75" t="str">
        <f t="shared" si="163"/>
        <v>/</v>
      </c>
      <c r="G1144" s="31"/>
      <c r="H1144" s="31"/>
      <c r="I1144" s="75" t="str">
        <f t="shared" si="164"/>
        <v>.</v>
      </c>
      <c r="J1144" s="31"/>
      <c r="K1144" s="31"/>
      <c r="L1144" s="31"/>
      <c r="M1144" s="32"/>
      <c r="N1144" s="31"/>
      <c r="O1144" s="32"/>
      <c r="P1144" s="18"/>
      <c r="Q1144" s="31"/>
      <c r="R1144" s="33"/>
      <c r="S1144" s="33"/>
      <c r="T1144" s="33"/>
      <c r="U1144" s="72">
        <f t="shared" si="165"/>
        <v>0</v>
      </c>
      <c r="V1144" s="18" t="e">
        <f>IF(X1144&lt;&gt;"Liquidação Cancelada",VLOOKUP(B1144,'BASE DE DADOS OPS'!$B$4:$P$9650,10,FALSE),"Liquidação Cancelada")</f>
        <v>#N/A</v>
      </c>
      <c r="W1144" s="35" t="e">
        <f t="shared" si="166"/>
        <v>#N/A</v>
      </c>
      <c r="X1144" s="31">
        <f>VLOOKUP(A1144,'BASE DE DADOS OPS'!$A$4:$P$9650,12,FALSE)</f>
        <v>0</v>
      </c>
      <c r="Y1144" s="4" t="e">
        <f>IF(X1144&lt;&gt;"Liquidação Cancelada",VLOOKUP(B1144,'BASE DE DADOS OPS'!$B$5:$P$9635,12,FALSE),"Liquidação Cancelada")</f>
        <v>#N/A</v>
      </c>
      <c r="Z1144" s="4" t="e">
        <f>IF(X1144&lt;&gt;"Liquidação Cancelada",VLOOKUP(B1144,'BASE DE DADOS OPS'!$B$5:$P$9635,14,FALSE),"Liquidação Cancelada")</f>
        <v>#N/A</v>
      </c>
      <c r="AA1144" s="4" t="e">
        <f>IF(X1144&lt;&gt;"Liquidação Cancelada",VLOOKUP(B1144,'BASE DE DADOS OPS'!$B$5:$P$9635,13,FALSE),"Liquidação Cancelada")</f>
        <v>#N/A</v>
      </c>
      <c r="AB1144" s="4" t="e">
        <f t="shared" si="167"/>
        <v>#N/A</v>
      </c>
      <c r="AC1144" s="3" t="e">
        <f t="shared" si="168"/>
        <v>#N/A</v>
      </c>
      <c r="AD1144" s="62"/>
    </row>
    <row r="1145" spans="1:30" ht="24.95" customHeight="1" x14ac:dyDescent="0.2">
      <c r="A1145" s="55" t="str">
        <f t="shared" si="160"/>
        <v>||||||0</v>
      </c>
      <c r="B1145" s="55" t="str">
        <f t="shared" si="161"/>
        <v>||||0</v>
      </c>
      <c r="C1145" s="61" t="str">
        <f t="shared" si="162"/>
        <v>|0</v>
      </c>
      <c r="D1145" s="31"/>
      <c r="E1145" s="31"/>
      <c r="F1145" s="75" t="str">
        <f t="shared" si="163"/>
        <v>/</v>
      </c>
      <c r="G1145" s="31"/>
      <c r="H1145" s="31"/>
      <c r="I1145" s="75" t="str">
        <f t="shared" si="164"/>
        <v>.</v>
      </c>
      <c r="J1145" s="31"/>
      <c r="K1145" s="31"/>
      <c r="L1145" s="31"/>
      <c r="M1145" s="32"/>
      <c r="N1145" s="31"/>
      <c r="O1145" s="32"/>
      <c r="P1145" s="18"/>
      <c r="Q1145" s="31"/>
      <c r="R1145" s="33"/>
      <c r="S1145" s="33"/>
      <c r="T1145" s="33"/>
      <c r="U1145" s="72">
        <f t="shared" si="165"/>
        <v>0</v>
      </c>
      <c r="V1145" s="18" t="e">
        <f>IF(X1145&lt;&gt;"Liquidação Cancelada",VLOOKUP(B1145,'BASE DE DADOS OPS'!$B$4:$P$9650,10,FALSE),"Liquidação Cancelada")</f>
        <v>#N/A</v>
      </c>
      <c r="W1145" s="35" t="e">
        <f t="shared" si="166"/>
        <v>#N/A</v>
      </c>
      <c r="X1145" s="31">
        <f>VLOOKUP(A1145,'BASE DE DADOS OPS'!$A$4:$P$9650,12,FALSE)</f>
        <v>0</v>
      </c>
      <c r="Y1145" s="4" t="e">
        <f>IF(X1145&lt;&gt;"Liquidação Cancelada",VLOOKUP(B1145,'BASE DE DADOS OPS'!$B$5:$P$9635,12,FALSE),"Liquidação Cancelada")</f>
        <v>#N/A</v>
      </c>
      <c r="Z1145" s="4" t="e">
        <f>IF(X1145&lt;&gt;"Liquidação Cancelada",VLOOKUP(B1145,'BASE DE DADOS OPS'!$B$5:$P$9635,14,FALSE),"Liquidação Cancelada")</f>
        <v>#N/A</v>
      </c>
      <c r="AA1145" s="4" t="e">
        <f>IF(X1145&lt;&gt;"Liquidação Cancelada",VLOOKUP(B1145,'BASE DE DADOS OPS'!$B$5:$P$9635,13,FALSE),"Liquidação Cancelada")</f>
        <v>#N/A</v>
      </c>
      <c r="AB1145" s="4" t="e">
        <f t="shared" si="167"/>
        <v>#N/A</v>
      </c>
      <c r="AC1145" s="3" t="e">
        <f t="shared" si="168"/>
        <v>#N/A</v>
      </c>
      <c r="AD1145" s="62"/>
    </row>
    <row r="1146" spans="1:30" ht="24.95" customHeight="1" x14ac:dyDescent="0.2">
      <c r="A1146" s="55" t="str">
        <f t="shared" si="160"/>
        <v>||||||0</v>
      </c>
      <c r="B1146" s="55" t="str">
        <f t="shared" si="161"/>
        <v>||||0</v>
      </c>
      <c r="C1146" s="61" t="str">
        <f t="shared" si="162"/>
        <v>|0</v>
      </c>
      <c r="D1146" s="31"/>
      <c r="E1146" s="31"/>
      <c r="F1146" s="75" t="str">
        <f t="shared" si="163"/>
        <v>/</v>
      </c>
      <c r="G1146" s="31"/>
      <c r="H1146" s="31"/>
      <c r="I1146" s="75" t="str">
        <f t="shared" si="164"/>
        <v>.</v>
      </c>
      <c r="J1146" s="31"/>
      <c r="K1146" s="31"/>
      <c r="L1146" s="31"/>
      <c r="M1146" s="32"/>
      <c r="N1146" s="31"/>
      <c r="O1146" s="32"/>
      <c r="P1146" s="18"/>
      <c r="Q1146" s="31"/>
      <c r="R1146" s="33"/>
      <c r="S1146" s="33"/>
      <c r="T1146" s="33"/>
      <c r="U1146" s="72">
        <f t="shared" si="165"/>
        <v>0</v>
      </c>
      <c r="V1146" s="18" t="e">
        <f>IF(X1146&lt;&gt;"Liquidação Cancelada",VLOOKUP(B1146,'BASE DE DADOS OPS'!$B$4:$P$9650,10,FALSE),"Liquidação Cancelada")</f>
        <v>#N/A</v>
      </c>
      <c r="W1146" s="35" t="e">
        <f t="shared" si="166"/>
        <v>#N/A</v>
      </c>
      <c r="X1146" s="31">
        <f>VLOOKUP(A1146,'BASE DE DADOS OPS'!$A$4:$P$9650,12,FALSE)</f>
        <v>0</v>
      </c>
      <c r="Y1146" s="4" t="e">
        <f>IF(X1146&lt;&gt;"Liquidação Cancelada",VLOOKUP(B1146,'BASE DE DADOS OPS'!$B$5:$P$9635,12,FALSE),"Liquidação Cancelada")</f>
        <v>#N/A</v>
      </c>
      <c r="Z1146" s="4" t="e">
        <f>IF(X1146&lt;&gt;"Liquidação Cancelada",VLOOKUP(B1146,'BASE DE DADOS OPS'!$B$5:$P$9635,14,FALSE),"Liquidação Cancelada")</f>
        <v>#N/A</v>
      </c>
      <c r="AA1146" s="4" t="e">
        <f>IF(X1146&lt;&gt;"Liquidação Cancelada",VLOOKUP(B1146,'BASE DE DADOS OPS'!$B$5:$P$9635,13,FALSE),"Liquidação Cancelada")</f>
        <v>#N/A</v>
      </c>
      <c r="AB1146" s="4" t="e">
        <f t="shared" si="167"/>
        <v>#N/A</v>
      </c>
      <c r="AC1146" s="3" t="e">
        <f t="shared" si="168"/>
        <v>#N/A</v>
      </c>
      <c r="AD1146" s="62"/>
    </row>
    <row r="1147" spans="1:30" ht="24.95" customHeight="1" x14ac:dyDescent="0.2">
      <c r="A1147" s="55" t="str">
        <f t="shared" si="160"/>
        <v>||||||0</v>
      </c>
      <c r="B1147" s="55" t="str">
        <f t="shared" si="161"/>
        <v>||||0</v>
      </c>
      <c r="C1147" s="61" t="str">
        <f t="shared" si="162"/>
        <v>|0</v>
      </c>
      <c r="D1147" s="31"/>
      <c r="E1147" s="31"/>
      <c r="F1147" s="75" t="str">
        <f t="shared" si="163"/>
        <v>/</v>
      </c>
      <c r="G1147" s="31"/>
      <c r="H1147" s="31"/>
      <c r="I1147" s="75" t="str">
        <f t="shared" si="164"/>
        <v>.</v>
      </c>
      <c r="J1147" s="31"/>
      <c r="K1147" s="31"/>
      <c r="L1147" s="31"/>
      <c r="M1147" s="32"/>
      <c r="N1147" s="31"/>
      <c r="O1147" s="32"/>
      <c r="P1147" s="18"/>
      <c r="Q1147" s="31"/>
      <c r="R1147" s="33"/>
      <c r="S1147" s="33"/>
      <c r="T1147" s="33"/>
      <c r="U1147" s="72">
        <f t="shared" si="165"/>
        <v>0</v>
      </c>
      <c r="V1147" s="18" t="e">
        <f>IF(X1147&lt;&gt;"Liquidação Cancelada",VLOOKUP(B1147,'BASE DE DADOS OPS'!$B$4:$P$9650,10,FALSE),"Liquidação Cancelada")</f>
        <v>#N/A</v>
      </c>
      <c r="W1147" s="35" t="e">
        <f t="shared" si="166"/>
        <v>#N/A</v>
      </c>
      <c r="X1147" s="31">
        <f>VLOOKUP(A1147,'BASE DE DADOS OPS'!$A$4:$P$9650,12,FALSE)</f>
        <v>0</v>
      </c>
      <c r="Y1147" s="4" t="e">
        <f>IF(X1147&lt;&gt;"Liquidação Cancelada",VLOOKUP(B1147,'BASE DE DADOS OPS'!$B$5:$P$9635,12,FALSE),"Liquidação Cancelada")</f>
        <v>#N/A</v>
      </c>
      <c r="Z1147" s="4" t="e">
        <f>IF(X1147&lt;&gt;"Liquidação Cancelada",VLOOKUP(B1147,'BASE DE DADOS OPS'!$B$5:$P$9635,14,FALSE),"Liquidação Cancelada")</f>
        <v>#N/A</v>
      </c>
      <c r="AA1147" s="4" t="e">
        <f>IF(X1147&lt;&gt;"Liquidação Cancelada",VLOOKUP(B1147,'BASE DE DADOS OPS'!$B$5:$P$9635,13,FALSE),"Liquidação Cancelada")</f>
        <v>#N/A</v>
      </c>
      <c r="AB1147" s="4" t="e">
        <f t="shared" si="167"/>
        <v>#N/A</v>
      </c>
      <c r="AC1147" s="3" t="e">
        <f t="shared" si="168"/>
        <v>#N/A</v>
      </c>
      <c r="AD1147" s="62"/>
    </row>
    <row r="1148" spans="1:30" ht="24.95" customHeight="1" x14ac:dyDescent="0.2">
      <c r="A1148" s="55" t="str">
        <f t="shared" si="160"/>
        <v>||||||0</v>
      </c>
      <c r="B1148" s="55" t="str">
        <f t="shared" si="161"/>
        <v>||||0</v>
      </c>
      <c r="C1148" s="61" t="str">
        <f t="shared" si="162"/>
        <v>|0</v>
      </c>
      <c r="D1148" s="31"/>
      <c r="E1148" s="31"/>
      <c r="F1148" s="75" t="str">
        <f t="shared" si="163"/>
        <v>/</v>
      </c>
      <c r="G1148" s="31"/>
      <c r="H1148" s="31"/>
      <c r="I1148" s="75" t="str">
        <f t="shared" si="164"/>
        <v>.</v>
      </c>
      <c r="J1148" s="31"/>
      <c r="K1148" s="31"/>
      <c r="L1148" s="31"/>
      <c r="M1148" s="32"/>
      <c r="N1148" s="31"/>
      <c r="O1148" s="32"/>
      <c r="P1148" s="18"/>
      <c r="Q1148" s="31"/>
      <c r="R1148" s="33"/>
      <c r="S1148" s="33"/>
      <c r="T1148" s="33"/>
      <c r="U1148" s="72">
        <f t="shared" si="165"/>
        <v>0</v>
      </c>
      <c r="V1148" s="18" t="e">
        <f>IF(X1148&lt;&gt;"Liquidação Cancelada",VLOOKUP(B1148,'BASE DE DADOS OPS'!$B$4:$P$9650,10,FALSE),"Liquidação Cancelada")</f>
        <v>#N/A</v>
      </c>
      <c r="W1148" s="35" t="e">
        <f t="shared" si="166"/>
        <v>#N/A</v>
      </c>
      <c r="X1148" s="31">
        <f>VLOOKUP(A1148,'BASE DE DADOS OPS'!$A$4:$P$9650,12,FALSE)</f>
        <v>0</v>
      </c>
      <c r="Y1148" s="4" t="e">
        <f>IF(X1148&lt;&gt;"Liquidação Cancelada",VLOOKUP(B1148,'BASE DE DADOS OPS'!$B$5:$P$9635,12,FALSE),"Liquidação Cancelada")</f>
        <v>#N/A</v>
      </c>
      <c r="Z1148" s="4" t="e">
        <f>IF(X1148&lt;&gt;"Liquidação Cancelada",VLOOKUP(B1148,'BASE DE DADOS OPS'!$B$5:$P$9635,14,FALSE),"Liquidação Cancelada")</f>
        <v>#N/A</v>
      </c>
      <c r="AA1148" s="4" t="e">
        <f>IF(X1148&lt;&gt;"Liquidação Cancelada",VLOOKUP(B1148,'BASE DE DADOS OPS'!$B$5:$P$9635,13,FALSE),"Liquidação Cancelada")</f>
        <v>#N/A</v>
      </c>
      <c r="AB1148" s="4" t="e">
        <f t="shared" si="167"/>
        <v>#N/A</v>
      </c>
      <c r="AC1148" s="3" t="e">
        <f t="shared" si="168"/>
        <v>#N/A</v>
      </c>
      <c r="AD1148" s="62"/>
    </row>
    <row r="1149" spans="1:30" ht="24.95" customHeight="1" x14ac:dyDescent="0.2">
      <c r="A1149" s="55" t="str">
        <f t="shared" si="160"/>
        <v>||||||0</v>
      </c>
      <c r="B1149" s="55" t="str">
        <f t="shared" si="161"/>
        <v>||||0</v>
      </c>
      <c r="C1149" s="61" t="str">
        <f t="shared" si="162"/>
        <v>|0</v>
      </c>
      <c r="D1149" s="31"/>
      <c r="E1149" s="31"/>
      <c r="F1149" s="75" t="str">
        <f t="shared" si="163"/>
        <v>/</v>
      </c>
      <c r="G1149" s="31"/>
      <c r="H1149" s="31"/>
      <c r="I1149" s="75" t="str">
        <f t="shared" si="164"/>
        <v>.</v>
      </c>
      <c r="J1149" s="31"/>
      <c r="K1149" s="31"/>
      <c r="L1149" s="31"/>
      <c r="M1149" s="32"/>
      <c r="N1149" s="31"/>
      <c r="O1149" s="32"/>
      <c r="P1149" s="18"/>
      <c r="Q1149" s="31"/>
      <c r="R1149" s="33"/>
      <c r="S1149" s="33"/>
      <c r="T1149" s="33"/>
      <c r="U1149" s="72">
        <f t="shared" si="165"/>
        <v>0</v>
      </c>
      <c r="V1149" s="18" t="e">
        <f>IF(X1149&lt;&gt;"Liquidação Cancelada",VLOOKUP(B1149,'BASE DE DADOS OPS'!$B$4:$P$9650,10,FALSE),"Liquidação Cancelada")</f>
        <v>#N/A</v>
      </c>
      <c r="W1149" s="35" t="e">
        <f t="shared" si="166"/>
        <v>#N/A</v>
      </c>
      <c r="X1149" s="31">
        <f>VLOOKUP(A1149,'BASE DE DADOS OPS'!$A$4:$P$9650,12,FALSE)</f>
        <v>0</v>
      </c>
      <c r="Y1149" s="4" t="e">
        <f>IF(X1149&lt;&gt;"Liquidação Cancelada",VLOOKUP(B1149,'BASE DE DADOS OPS'!$B$5:$P$9635,12,FALSE),"Liquidação Cancelada")</f>
        <v>#N/A</v>
      </c>
      <c r="Z1149" s="4" t="e">
        <f>IF(X1149&lt;&gt;"Liquidação Cancelada",VLOOKUP(B1149,'BASE DE DADOS OPS'!$B$5:$P$9635,14,FALSE),"Liquidação Cancelada")</f>
        <v>#N/A</v>
      </c>
      <c r="AA1149" s="4" t="e">
        <f>IF(X1149&lt;&gt;"Liquidação Cancelada",VLOOKUP(B1149,'BASE DE DADOS OPS'!$B$5:$P$9635,13,FALSE),"Liquidação Cancelada")</f>
        <v>#N/A</v>
      </c>
      <c r="AB1149" s="4" t="e">
        <f t="shared" si="167"/>
        <v>#N/A</v>
      </c>
      <c r="AC1149" s="3" t="e">
        <f t="shared" si="168"/>
        <v>#N/A</v>
      </c>
      <c r="AD1149" s="62"/>
    </row>
    <row r="1150" spans="1:30" ht="24.95" customHeight="1" x14ac:dyDescent="0.2">
      <c r="A1150" s="55" t="str">
        <f t="shared" si="160"/>
        <v>||||||0</v>
      </c>
      <c r="B1150" s="55" t="str">
        <f t="shared" si="161"/>
        <v>||||0</v>
      </c>
      <c r="C1150" s="61" t="str">
        <f t="shared" si="162"/>
        <v>|0</v>
      </c>
      <c r="D1150" s="31"/>
      <c r="E1150" s="31"/>
      <c r="F1150" s="75" t="str">
        <f t="shared" si="163"/>
        <v>/</v>
      </c>
      <c r="G1150" s="31"/>
      <c r="H1150" s="31"/>
      <c r="I1150" s="75" t="str">
        <f t="shared" si="164"/>
        <v>.</v>
      </c>
      <c r="J1150" s="31"/>
      <c r="K1150" s="31"/>
      <c r="L1150" s="31"/>
      <c r="M1150" s="32"/>
      <c r="N1150" s="31"/>
      <c r="O1150" s="32"/>
      <c r="P1150" s="18"/>
      <c r="Q1150" s="31"/>
      <c r="R1150" s="33"/>
      <c r="S1150" s="33"/>
      <c r="T1150" s="33"/>
      <c r="U1150" s="72">
        <f t="shared" si="165"/>
        <v>0</v>
      </c>
      <c r="V1150" s="18" t="e">
        <f>IF(X1150&lt;&gt;"Liquidação Cancelada",VLOOKUP(B1150,'BASE DE DADOS OPS'!$B$4:$P$9650,10,FALSE),"Liquidação Cancelada")</f>
        <v>#N/A</v>
      </c>
      <c r="W1150" s="35" t="e">
        <f t="shared" si="166"/>
        <v>#N/A</v>
      </c>
      <c r="X1150" s="31">
        <f>VLOOKUP(A1150,'BASE DE DADOS OPS'!$A$4:$P$9650,12,FALSE)</f>
        <v>0</v>
      </c>
      <c r="Y1150" s="4" t="e">
        <f>IF(X1150&lt;&gt;"Liquidação Cancelada",VLOOKUP(B1150,'BASE DE DADOS OPS'!$B$5:$P$9635,12,FALSE),"Liquidação Cancelada")</f>
        <v>#N/A</v>
      </c>
      <c r="Z1150" s="4" t="e">
        <f>IF(X1150&lt;&gt;"Liquidação Cancelada",VLOOKUP(B1150,'BASE DE DADOS OPS'!$B$5:$P$9635,14,FALSE),"Liquidação Cancelada")</f>
        <v>#N/A</v>
      </c>
      <c r="AA1150" s="4" t="e">
        <f>IF(X1150&lt;&gt;"Liquidação Cancelada",VLOOKUP(B1150,'BASE DE DADOS OPS'!$B$5:$P$9635,13,FALSE),"Liquidação Cancelada")</f>
        <v>#N/A</v>
      </c>
      <c r="AB1150" s="4" t="e">
        <f t="shared" si="167"/>
        <v>#N/A</v>
      </c>
      <c r="AC1150" s="3" t="e">
        <f t="shared" si="168"/>
        <v>#N/A</v>
      </c>
      <c r="AD1150" s="62"/>
    </row>
    <row r="1151" spans="1:30" ht="24.95" customHeight="1" x14ac:dyDescent="0.2">
      <c r="A1151" s="55" t="str">
        <f t="shared" si="160"/>
        <v>||||||0</v>
      </c>
      <c r="B1151" s="55" t="str">
        <f t="shared" si="161"/>
        <v>||||0</v>
      </c>
      <c r="C1151" s="61" t="str">
        <f t="shared" si="162"/>
        <v>|0</v>
      </c>
      <c r="D1151" s="31"/>
      <c r="E1151" s="31"/>
      <c r="F1151" s="75" t="str">
        <f t="shared" si="163"/>
        <v>/</v>
      </c>
      <c r="G1151" s="31"/>
      <c r="H1151" s="31"/>
      <c r="I1151" s="75" t="str">
        <f t="shared" si="164"/>
        <v>.</v>
      </c>
      <c r="J1151" s="31"/>
      <c r="K1151" s="31"/>
      <c r="L1151" s="31"/>
      <c r="M1151" s="32"/>
      <c r="N1151" s="31"/>
      <c r="O1151" s="32"/>
      <c r="P1151" s="18"/>
      <c r="Q1151" s="31"/>
      <c r="R1151" s="33"/>
      <c r="S1151" s="33"/>
      <c r="T1151" s="33"/>
      <c r="U1151" s="72">
        <f t="shared" si="165"/>
        <v>0</v>
      </c>
      <c r="V1151" s="18" t="e">
        <f>IF(X1151&lt;&gt;"Liquidação Cancelada",VLOOKUP(B1151,'BASE DE DADOS OPS'!$B$4:$P$9650,10,FALSE),"Liquidação Cancelada")</f>
        <v>#N/A</v>
      </c>
      <c r="W1151" s="35" t="e">
        <f t="shared" si="166"/>
        <v>#N/A</v>
      </c>
      <c r="X1151" s="31">
        <f>VLOOKUP(A1151,'BASE DE DADOS OPS'!$A$4:$P$9650,12,FALSE)</f>
        <v>0</v>
      </c>
      <c r="Y1151" s="4" t="e">
        <f>IF(X1151&lt;&gt;"Liquidação Cancelada",VLOOKUP(B1151,'BASE DE DADOS OPS'!$B$5:$P$9635,12,FALSE),"Liquidação Cancelada")</f>
        <v>#N/A</v>
      </c>
      <c r="Z1151" s="4" t="e">
        <f>IF(X1151&lt;&gt;"Liquidação Cancelada",VLOOKUP(B1151,'BASE DE DADOS OPS'!$B$5:$P$9635,14,FALSE),"Liquidação Cancelada")</f>
        <v>#N/A</v>
      </c>
      <c r="AA1151" s="4" t="e">
        <f>IF(X1151&lt;&gt;"Liquidação Cancelada",VLOOKUP(B1151,'BASE DE DADOS OPS'!$B$5:$P$9635,13,FALSE),"Liquidação Cancelada")</f>
        <v>#N/A</v>
      </c>
      <c r="AB1151" s="4" t="e">
        <f t="shared" si="167"/>
        <v>#N/A</v>
      </c>
      <c r="AC1151" s="3" t="e">
        <f t="shared" si="168"/>
        <v>#N/A</v>
      </c>
      <c r="AD1151" s="62"/>
    </row>
    <row r="1152" spans="1:30" ht="24.95" customHeight="1" x14ac:dyDescent="0.2">
      <c r="A1152" s="55" t="str">
        <f t="shared" si="160"/>
        <v>||||||0</v>
      </c>
      <c r="B1152" s="55" t="str">
        <f t="shared" si="161"/>
        <v>||||0</v>
      </c>
      <c r="C1152" s="61" t="str">
        <f t="shared" si="162"/>
        <v>|0</v>
      </c>
      <c r="D1152" s="31"/>
      <c r="E1152" s="31"/>
      <c r="F1152" s="75" t="str">
        <f t="shared" si="163"/>
        <v>/</v>
      </c>
      <c r="G1152" s="31"/>
      <c r="H1152" s="31"/>
      <c r="I1152" s="75" t="str">
        <f t="shared" si="164"/>
        <v>.</v>
      </c>
      <c r="J1152" s="31"/>
      <c r="K1152" s="31"/>
      <c r="L1152" s="31"/>
      <c r="M1152" s="32"/>
      <c r="N1152" s="31"/>
      <c r="O1152" s="32"/>
      <c r="P1152" s="18"/>
      <c r="Q1152" s="31"/>
      <c r="R1152" s="33"/>
      <c r="S1152" s="33"/>
      <c r="T1152" s="33"/>
      <c r="U1152" s="72">
        <f t="shared" si="165"/>
        <v>0</v>
      </c>
      <c r="V1152" s="18" t="e">
        <f>IF(X1152&lt;&gt;"Liquidação Cancelada",VLOOKUP(B1152,'BASE DE DADOS OPS'!$B$4:$P$9650,10,FALSE),"Liquidação Cancelada")</f>
        <v>#N/A</v>
      </c>
      <c r="W1152" s="35" t="e">
        <f t="shared" si="166"/>
        <v>#N/A</v>
      </c>
      <c r="X1152" s="31">
        <f>VLOOKUP(A1152,'BASE DE DADOS OPS'!$A$4:$P$9650,12,FALSE)</f>
        <v>0</v>
      </c>
      <c r="Y1152" s="4" t="e">
        <f>IF(X1152&lt;&gt;"Liquidação Cancelada",VLOOKUP(B1152,'BASE DE DADOS OPS'!$B$5:$P$9635,12,FALSE),"Liquidação Cancelada")</f>
        <v>#N/A</v>
      </c>
      <c r="Z1152" s="4" t="e">
        <f>IF(X1152&lt;&gt;"Liquidação Cancelada",VLOOKUP(B1152,'BASE DE DADOS OPS'!$B$5:$P$9635,14,FALSE),"Liquidação Cancelada")</f>
        <v>#N/A</v>
      </c>
      <c r="AA1152" s="4" t="e">
        <f>IF(X1152&lt;&gt;"Liquidação Cancelada",VLOOKUP(B1152,'BASE DE DADOS OPS'!$B$5:$P$9635,13,FALSE),"Liquidação Cancelada")</f>
        <v>#N/A</v>
      </c>
      <c r="AB1152" s="4" t="e">
        <f t="shared" si="167"/>
        <v>#N/A</v>
      </c>
      <c r="AC1152" s="3" t="e">
        <f t="shared" si="168"/>
        <v>#N/A</v>
      </c>
      <c r="AD1152" s="62"/>
    </row>
    <row r="1153" spans="1:30" ht="24.95" customHeight="1" x14ac:dyDescent="0.2">
      <c r="A1153" s="55" t="str">
        <f t="shared" si="160"/>
        <v>||||||0</v>
      </c>
      <c r="B1153" s="55" t="str">
        <f t="shared" si="161"/>
        <v>||||0</v>
      </c>
      <c r="C1153" s="61" t="str">
        <f t="shared" si="162"/>
        <v>|0</v>
      </c>
      <c r="D1153" s="31"/>
      <c r="E1153" s="31"/>
      <c r="F1153" s="75" t="str">
        <f t="shared" si="163"/>
        <v>/</v>
      </c>
      <c r="G1153" s="31"/>
      <c r="H1153" s="31"/>
      <c r="I1153" s="75" t="str">
        <f t="shared" si="164"/>
        <v>.</v>
      </c>
      <c r="J1153" s="31"/>
      <c r="K1153" s="31"/>
      <c r="L1153" s="31"/>
      <c r="M1153" s="32"/>
      <c r="N1153" s="31"/>
      <c r="O1153" s="32"/>
      <c r="P1153" s="18"/>
      <c r="Q1153" s="31"/>
      <c r="R1153" s="33"/>
      <c r="S1153" s="33"/>
      <c r="T1153" s="33"/>
      <c r="U1153" s="72">
        <f t="shared" si="165"/>
        <v>0</v>
      </c>
      <c r="V1153" s="18" t="e">
        <f>IF(X1153&lt;&gt;"Liquidação Cancelada",VLOOKUP(B1153,'BASE DE DADOS OPS'!$B$4:$P$9650,10,FALSE),"Liquidação Cancelada")</f>
        <v>#N/A</v>
      </c>
      <c r="W1153" s="35" t="e">
        <f t="shared" si="166"/>
        <v>#N/A</v>
      </c>
      <c r="X1153" s="31">
        <f>VLOOKUP(A1153,'BASE DE DADOS OPS'!$A$4:$P$9650,12,FALSE)</f>
        <v>0</v>
      </c>
      <c r="Y1153" s="4" t="e">
        <f>IF(X1153&lt;&gt;"Liquidação Cancelada",VLOOKUP(B1153,'BASE DE DADOS OPS'!$B$5:$P$9635,12,FALSE),"Liquidação Cancelada")</f>
        <v>#N/A</v>
      </c>
      <c r="Z1153" s="4" t="e">
        <f>IF(X1153&lt;&gt;"Liquidação Cancelada",VLOOKUP(B1153,'BASE DE DADOS OPS'!$B$5:$P$9635,14,FALSE),"Liquidação Cancelada")</f>
        <v>#N/A</v>
      </c>
      <c r="AA1153" s="4" t="e">
        <f>IF(X1153&lt;&gt;"Liquidação Cancelada",VLOOKUP(B1153,'BASE DE DADOS OPS'!$B$5:$P$9635,13,FALSE),"Liquidação Cancelada")</f>
        <v>#N/A</v>
      </c>
      <c r="AB1153" s="4" t="e">
        <f t="shared" si="167"/>
        <v>#N/A</v>
      </c>
      <c r="AC1153" s="3" t="e">
        <f t="shared" si="168"/>
        <v>#N/A</v>
      </c>
      <c r="AD1153" s="62"/>
    </row>
    <row r="1154" spans="1:30" ht="24.95" customHeight="1" x14ac:dyDescent="0.2">
      <c r="A1154" s="55" t="str">
        <f t="shared" si="160"/>
        <v>||||||0</v>
      </c>
      <c r="B1154" s="55" t="str">
        <f t="shared" si="161"/>
        <v>||||0</v>
      </c>
      <c r="C1154" s="61" t="str">
        <f t="shared" si="162"/>
        <v>|0</v>
      </c>
      <c r="D1154" s="31"/>
      <c r="E1154" s="31"/>
      <c r="F1154" s="75" t="str">
        <f t="shared" si="163"/>
        <v>/</v>
      </c>
      <c r="G1154" s="31"/>
      <c r="H1154" s="31"/>
      <c r="I1154" s="75" t="str">
        <f t="shared" si="164"/>
        <v>.</v>
      </c>
      <c r="J1154" s="31"/>
      <c r="K1154" s="31"/>
      <c r="L1154" s="31"/>
      <c r="M1154" s="32"/>
      <c r="N1154" s="31"/>
      <c r="O1154" s="32"/>
      <c r="P1154" s="18"/>
      <c r="Q1154" s="31"/>
      <c r="R1154" s="33"/>
      <c r="S1154" s="33"/>
      <c r="T1154" s="33"/>
      <c r="U1154" s="72">
        <f t="shared" si="165"/>
        <v>0</v>
      </c>
      <c r="V1154" s="18" t="e">
        <f>IF(X1154&lt;&gt;"Liquidação Cancelada",VLOOKUP(B1154,'BASE DE DADOS OPS'!$B$4:$P$9650,10,FALSE),"Liquidação Cancelada")</f>
        <v>#N/A</v>
      </c>
      <c r="W1154" s="35" t="e">
        <f t="shared" si="166"/>
        <v>#N/A</v>
      </c>
      <c r="X1154" s="31">
        <f>VLOOKUP(A1154,'BASE DE DADOS OPS'!$A$4:$P$9650,12,FALSE)</f>
        <v>0</v>
      </c>
      <c r="Y1154" s="4" t="e">
        <f>IF(X1154&lt;&gt;"Liquidação Cancelada",VLOOKUP(B1154,'BASE DE DADOS OPS'!$B$5:$P$9635,12,FALSE),"Liquidação Cancelada")</f>
        <v>#N/A</v>
      </c>
      <c r="Z1154" s="4" t="e">
        <f>IF(X1154&lt;&gt;"Liquidação Cancelada",VLOOKUP(B1154,'BASE DE DADOS OPS'!$B$5:$P$9635,14,FALSE),"Liquidação Cancelada")</f>
        <v>#N/A</v>
      </c>
      <c r="AA1154" s="4" t="e">
        <f>IF(X1154&lt;&gt;"Liquidação Cancelada",VLOOKUP(B1154,'BASE DE DADOS OPS'!$B$5:$P$9635,13,FALSE),"Liquidação Cancelada")</f>
        <v>#N/A</v>
      </c>
      <c r="AB1154" s="4" t="e">
        <f t="shared" si="167"/>
        <v>#N/A</v>
      </c>
      <c r="AC1154" s="3" t="e">
        <f t="shared" si="168"/>
        <v>#N/A</v>
      </c>
      <c r="AD1154" s="62"/>
    </row>
    <row r="1155" spans="1:30" ht="24.95" customHeight="1" x14ac:dyDescent="0.2">
      <c r="A1155" s="55" t="str">
        <f t="shared" si="160"/>
        <v>||||||0</v>
      </c>
      <c r="B1155" s="55" t="str">
        <f t="shared" si="161"/>
        <v>||||0</v>
      </c>
      <c r="C1155" s="61" t="str">
        <f t="shared" si="162"/>
        <v>|0</v>
      </c>
      <c r="D1155" s="31"/>
      <c r="E1155" s="31"/>
      <c r="F1155" s="75" t="str">
        <f t="shared" si="163"/>
        <v>/</v>
      </c>
      <c r="G1155" s="31"/>
      <c r="H1155" s="31"/>
      <c r="I1155" s="75" t="str">
        <f t="shared" si="164"/>
        <v>.</v>
      </c>
      <c r="J1155" s="31"/>
      <c r="K1155" s="31"/>
      <c r="L1155" s="31"/>
      <c r="M1155" s="32"/>
      <c r="N1155" s="31"/>
      <c r="O1155" s="32"/>
      <c r="P1155" s="18"/>
      <c r="Q1155" s="31"/>
      <c r="R1155" s="33"/>
      <c r="S1155" s="33"/>
      <c r="T1155" s="33"/>
      <c r="U1155" s="72">
        <f t="shared" si="165"/>
        <v>0</v>
      </c>
      <c r="V1155" s="18" t="e">
        <f>IF(X1155&lt;&gt;"Liquidação Cancelada",VLOOKUP(B1155,'BASE DE DADOS OPS'!$B$4:$P$9650,10,FALSE),"Liquidação Cancelada")</f>
        <v>#N/A</v>
      </c>
      <c r="W1155" s="35" t="e">
        <f t="shared" si="166"/>
        <v>#N/A</v>
      </c>
      <c r="X1155" s="31">
        <f>VLOOKUP(A1155,'BASE DE DADOS OPS'!$A$4:$P$9650,12,FALSE)</f>
        <v>0</v>
      </c>
      <c r="Y1155" s="4" t="e">
        <f>IF(X1155&lt;&gt;"Liquidação Cancelada",VLOOKUP(B1155,'BASE DE DADOS OPS'!$B$5:$P$9635,12,FALSE),"Liquidação Cancelada")</f>
        <v>#N/A</v>
      </c>
      <c r="Z1155" s="4" t="e">
        <f>IF(X1155&lt;&gt;"Liquidação Cancelada",VLOOKUP(B1155,'BASE DE DADOS OPS'!$B$5:$P$9635,14,FALSE),"Liquidação Cancelada")</f>
        <v>#N/A</v>
      </c>
      <c r="AA1155" s="4" t="e">
        <f>IF(X1155&lt;&gt;"Liquidação Cancelada",VLOOKUP(B1155,'BASE DE DADOS OPS'!$B$5:$P$9635,13,FALSE),"Liquidação Cancelada")</f>
        <v>#N/A</v>
      </c>
      <c r="AB1155" s="4" t="e">
        <f t="shared" si="167"/>
        <v>#N/A</v>
      </c>
      <c r="AC1155" s="3" t="e">
        <f t="shared" si="168"/>
        <v>#N/A</v>
      </c>
      <c r="AD1155" s="62"/>
    </row>
    <row r="1156" spans="1:30" ht="24.95" customHeight="1" x14ac:dyDescent="0.2">
      <c r="A1156" s="55" t="str">
        <f t="shared" si="160"/>
        <v>||||||0</v>
      </c>
      <c r="B1156" s="55" t="str">
        <f t="shared" si="161"/>
        <v>||||0</v>
      </c>
      <c r="C1156" s="61" t="str">
        <f t="shared" si="162"/>
        <v>|0</v>
      </c>
      <c r="D1156" s="31"/>
      <c r="E1156" s="31"/>
      <c r="F1156" s="75" t="str">
        <f t="shared" si="163"/>
        <v>/</v>
      </c>
      <c r="G1156" s="31"/>
      <c r="H1156" s="31"/>
      <c r="I1156" s="75" t="str">
        <f t="shared" si="164"/>
        <v>.</v>
      </c>
      <c r="J1156" s="31"/>
      <c r="K1156" s="31"/>
      <c r="L1156" s="31"/>
      <c r="M1156" s="32"/>
      <c r="N1156" s="31"/>
      <c r="O1156" s="32"/>
      <c r="P1156" s="18"/>
      <c r="Q1156" s="31"/>
      <c r="R1156" s="33"/>
      <c r="S1156" s="33"/>
      <c r="T1156" s="33"/>
      <c r="U1156" s="72">
        <f t="shared" si="165"/>
        <v>0</v>
      </c>
      <c r="V1156" s="18" t="e">
        <f>IF(X1156&lt;&gt;"Liquidação Cancelada",VLOOKUP(B1156,'BASE DE DADOS OPS'!$B$4:$P$9650,10,FALSE),"Liquidação Cancelada")</f>
        <v>#N/A</v>
      </c>
      <c r="W1156" s="35" t="e">
        <f t="shared" si="166"/>
        <v>#N/A</v>
      </c>
      <c r="X1156" s="31">
        <f>VLOOKUP(A1156,'BASE DE DADOS OPS'!$A$4:$P$9650,12,FALSE)</f>
        <v>0</v>
      </c>
      <c r="Y1156" s="4" t="e">
        <f>IF(X1156&lt;&gt;"Liquidação Cancelada",VLOOKUP(B1156,'BASE DE DADOS OPS'!$B$5:$P$9635,12,FALSE),"Liquidação Cancelada")</f>
        <v>#N/A</v>
      </c>
      <c r="Z1156" s="4" t="e">
        <f>IF(X1156&lt;&gt;"Liquidação Cancelada",VLOOKUP(B1156,'BASE DE DADOS OPS'!$B$5:$P$9635,14,FALSE),"Liquidação Cancelada")</f>
        <v>#N/A</v>
      </c>
      <c r="AA1156" s="4" t="e">
        <f>IF(X1156&lt;&gt;"Liquidação Cancelada",VLOOKUP(B1156,'BASE DE DADOS OPS'!$B$5:$P$9635,13,FALSE),"Liquidação Cancelada")</f>
        <v>#N/A</v>
      </c>
      <c r="AB1156" s="4" t="e">
        <f t="shared" si="167"/>
        <v>#N/A</v>
      </c>
      <c r="AC1156" s="3" t="e">
        <f t="shared" si="168"/>
        <v>#N/A</v>
      </c>
      <c r="AD1156" s="62"/>
    </row>
    <row r="1157" spans="1:30" ht="24.95" customHeight="1" x14ac:dyDescent="0.2">
      <c r="A1157" s="55" t="str">
        <f t="shared" ref="A1157:A1220" si="169">D1157&amp;"|"&amp;E1157&amp;"|"&amp;G1157&amp;"|"&amp;H1157&amp;"|"&amp;L1157&amp;"|"&amp;N1157&amp;"|"&amp;U1157</f>
        <v>||||||0</v>
      </c>
      <c r="B1157" s="55" t="str">
        <f t="shared" ref="B1157:B1220" si="170">D1157&amp;"|"&amp;E1157&amp;"|"&amp;G1157&amp;"|"&amp;H1157&amp;"|"&amp;X1157</f>
        <v>||||0</v>
      </c>
      <c r="C1157" s="61" t="str">
        <f t="shared" ref="C1157:C1220" si="171">E1157&amp;"|"&amp;X1157</f>
        <v>|0</v>
      </c>
      <c r="D1157" s="31"/>
      <c r="E1157" s="31"/>
      <c r="F1157" s="75" t="str">
        <f t="shared" ref="F1157:F1220" si="172">G1157&amp;"/"&amp;H1157</f>
        <v>/</v>
      </c>
      <c r="G1157" s="31"/>
      <c r="H1157" s="31"/>
      <c r="I1157" s="75" t="str">
        <f t="shared" ref="I1157:I1220" si="173">J1157&amp;"."&amp;K1157</f>
        <v>.</v>
      </c>
      <c r="J1157" s="31"/>
      <c r="K1157" s="31"/>
      <c r="L1157" s="31"/>
      <c r="M1157" s="32"/>
      <c r="N1157" s="31"/>
      <c r="O1157" s="32"/>
      <c r="P1157" s="18"/>
      <c r="Q1157" s="31"/>
      <c r="R1157" s="33"/>
      <c r="S1157" s="33"/>
      <c r="T1157" s="33"/>
      <c r="U1157" s="72">
        <f t="shared" ref="U1157:U1220" si="174">R1157-S1157-T1157</f>
        <v>0</v>
      </c>
      <c r="V1157" s="18" t="e">
        <f>IF(X1157&lt;&gt;"Liquidação Cancelada",VLOOKUP(B1157,'BASE DE DADOS OPS'!$B$4:$P$9650,10,FALSE),"Liquidação Cancelada")</f>
        <v>#N/A</v>
      </c>
      <c r="W1157" s="35" t="e">
        <f t="shared" ref="W1157:W1220" si="175">IF(X1157&lt;&gt;"Liquidação Cancelada",IF(ISBLANK(V1157),"AGUARDANDO PAGAMENTO",NETWORKDAYS(P1157,V1157)-1),"Liquidação Cancelada")</f>
        <v>#N/A</v>
      </c>
      <c r="X1157" s="31">
        <f>VLOOKUP(A1157,'BASE DE DADOS OPS'!$A$4:$P$9650,12,FALSE)</f>
        <v>0</v>
      </c>
      <c r="Y1157" s="4" t="e">
        <f>IF(X1157&lt;&gt;"Liquidação Cancelada",VLOOKUP(B1157,'BASE DE DADOS OPS'!$B$5:$P$9635,12,FALSE),"Liquidação Cancelada")</f>
        <v>#N/A</v>
      </c>
      <c r="Z1157" s="4" t="e">
        <f>IF(X1157&lt;&gt;"Liquidação Cancelada",VLOOKUP(B1157,'BASE DE DADOS OPS'!$B$5:$P$9635,14,FALSE),"Liquidação Cancelada")</f>
        <v>#N/A</v>
      </c>
      <c r="AA1157" s="4" t="e">
        <f>IF(X1157&lt;&gt;"Liquidação Cancelada",VLOOKUP(B1157,'BASE DE DADOS OPS'!$B$5:$P$9635,13,FALSE),"Liquidação Cancelada")</f>
        <v>#N/A</v>
      </c>
      <c r="AB1157" s="4" t="e">
        <f t="shared" ref="AB1157:AB1220" si="176">IF(X1157&lt;&gt;"Liquidação Cancelada",Y1157-Z1157,"Liquidação Cancelada")</f>
        <v>#N/A</v>
      </c>
      <c r="AC1157" s="3" t="e">
        <f t="shared" ref="AC1157:AC1220" si="177">IF(X1157&lt;&gt;"Liquidação Cancelada",(AA1157-AB1157)+(U1157-Z1157-AB1157),"Liquidação Cancelada")</f>
        <v>#N/A</v>
      </c>
      <c r="AD1157" s="62"/>
    </row>
    <row r="1158" spans="1:30" ht="24.95" customHeight="1" x14ac:dyDescent="0.2">
      <c r="A1158" s="55" t="str">
        <f t="shared" si="169"/>
        <v>||||||0</v>
      </c>
      <c r="B1158" s="55" t="str">
        <f t="shared" si="170"/>
        <v>||||0</v>
      </c>
      <c r="C1158" s="61" t="str">
        <f t="shared" si="171"/>
        <v>|0</v>
      </c>
      <c r="D1158" s="31"/>
      <c r="E1158" s="31"/>
      <c r="F1158" s="75" t="str">
        <f t="shared" si="172"/>
        <v>/</v>
      </c>
      <c r="G1158" s="31"/>
      <c r="H1158" s="31"/>
      <c r="I1158" s="75" t="str">
        <f t="shared" si="173"/>
        <v>.</v>
      </c>
      <c r="J1158" s="31"/>
      <c r="K1158" s="31"/>
      <c r="L1158" s="31"/>
      <c r="M1158" s="32"/>
      <c r="N1158" s="31"/>
      <c r="O1158" s="32"/>
      <c r="P1158" s="18"/>
      <c r="Q1158" s="31"/>
      <c r="R1158" s="33"/>
      <c r="S1158" s="33"/>
      <c r="T1158" s="33"/>
      <c r="U1158" s="72">
        <f t="shared" si="174"/>
        <v>0</v>
      </c>
      <c r="V1158" s="18" t="e">
        <f>IF(X1158&lt;&gt;"Liquidação Cancelada",VLOOKUP(B1158,'BASE DE DADOS OPS'!$B$4:$P$9650,10,FALSE),"Liquidação Cancelada")</f>
        <v>#N/A</v>
      </c>
      <c r="W1158" s="35" t="e">
        <f t="shared" si="175"/>
        <v>#N/A</v>
      </c>
      <c r="X1158" s="31">
        <f>VLOOKUP(A1158,'BASE DE DADOS OPS'!$A$4:$P$9650,12,FALSE)</f>
        <v>0</v>
      </c>
      <c r="Y1158" s="4" t="e">
        <f>IF(X1158&lt;&gt;"Liquidação Cancelada",VLOOKUP(B1158,'BASE DE DADOS OPS'!$B$5:$P$9635,12,FALSE),"Liquidação Cancelada")</f>
        <v>#N/A</v>
      </c>
      <c r="Z1158" s="4" t="e">
        <f>IF(X1158&lt;&gt;"Liquidação Cancelada",VLOOKUP(B1158,'BASE DE DADOS OPS'!$B$5:$P$9635,14,FALSE),"Liquidação Cancelada")</f>
        <v>#N/A</v>
      </c>
      <c r="AA1158" s="4" t="e">
        <f>IF(X1158&lt;&gt;"Liquidação Cancelada",VLOOKUP(B1158,'BASE DE DADOS OPS'!$B$5:$P$9635,13,FALSE),"Liquidação Cancelada")</f>
        <v>#N/A</v>
      </c>
      <c r="AB1158" s="4" t="e">
        <f t="shared" si="176"/>
        <v>#N/A</v>
      </c>
      <c r="AC1158" s="3" t="e">
        <f t="shared" si="177"/>
        <v>#N/A</v>
      </c>
      <c r="AD1158" s="62"/>
    </row>
    <row r="1159" spans="1:30" ht="24.95" customHeight="1" x14ac:dyDescent="0.2">
      <c r="A1159" s="55" t="str">
        <f t="shared" si="169"/>
        <v>||||||0</v>
      </c>
      <c r="B1159" s="55" t="str">
        <f t="shared" si="170"/>
        <v>||||0</v>
      </c>
      <c r="C1159" s="61" t="str">
        <f t="shared" si="171"/>
        <v>|0</v>
      </c>
      <c r="D1159" s="31"/>
      <c r="E1159" s="31"/>
      <c r="F1159" s="75" t="str">
        <f t="shared" si="172"/>
        <v>/</v>
      </c>
      <c r="G1159" s="31"/>
      <c r="H1159" s="31"/>
      <c r="I1159" s="75" t="str">
        <f t="shared" si="173"/>
        <v>.</v>
      </c>
      <c r="J1159" s="31"/>
      <c r="K1159" s="31"/>
      <c r="L1159" s="31"/>
      <c r="M1159" s="32"/>
      <c r="N1159" s="31"/>
      <c r="O1159" s="32"/>
      <c r="P1159" s="18"/>
      <c r="Q1159" s="31"/>
      <c r="R1159" s="33"/>
      <c r="S1159" s="33"/>
      <c r="T1159" s="33"/>
      <c r="U1159" s="72">
        <f t="shared" si="174"/>
        <v>0</v>
      </c>
      <c r="V1159" s="18" t="e">
        <f>IF(X1159&lt;&gt;"Liquidação Cancelada",VLOOKUP(B1159,'BASE DE DADOS OPS'!$B$4:$P$9650,10,FALSE),"Liquidação Cancelada")</f>
        <v>#N/A</v>
      </c>
      <c r="W1159" s="35" t="e">
        <f t="shared" si="175"/>
        <v>#N/A</v>
      </c>
      <c r="X1159" s="31">
        <f>VLOOKUP(A1159,'BASE DE DADOS OPS'!$A$4:$P$9650,12,FALSE)</f>
        <v>0</v>
      </c>
      <c r="Y1159" s="4" t="e">
        <f>IF(X1159&lt;&gt;"Liquidação Cancelada",VLOOKUP(B1159,'BASE DE DADOS OPS'!$B$5:$P$9635,12,FALSE),"Liquidação Cancelada")</f>
        <v>#N/A</v>
      </c>
      <c r="Z1159" s="4" t="e">
        <f>IF(X1159&lt;&gt;"Liquidação Cancelada",VLOOKUP(B1159,'BASE DE DADOS OPS'!$B$5:$P$9635,14,FALSE),"Liquidação Cancelada")</f>
        <v>#N/A</v>
      </c>
      <c r="AA1159" s="4" t="e">
        <f>IF(X1159&lt;&gt;"Liquidação Cancelada",VLOOKUP(B1159,'BASE DE DADOS OPS'!$B$5:$P$9635,13,FALSE),"Liquidação Cancelada")</f>
        <v>#N/A</v>
      </c>
      <c r="AB1159" s="4" t="e">
        <f t="shared" si="176"/>
        <v>#N/A</v>
      </c>
      <c r="AC1159" s="3" t="e">
        <f t="shared" si="177"/>
        <v>#N/A</v>
      </c>
      <c r="AD1159" s="62"/>
    </row>
    <row r="1160" spans="1:30" ht="24.95" customHeight="1" x14ac:dyDescent="0.2">
      <c r="A1160" s="55" t="str">
        <f t="shared" si="169"/>
        <v>||||||0</v>
      </c>
      <c r="B1160" s="55" t="str">
        <f t="shared" si="170"/>
        <v>||||0</v>
      </c>
      <c r="C1160" s="61" t="str">
        <f t="shared" si="171"/>
        <v>|0</v>
      </c>
      <c r="D1160" s="31"/>
      <c r="E1160" s="31"/>
      <c r="F1160" s="75" t="str">
        <f t="shared" si="172"/>
        <v>/</v>
      </c>
      <c r="G1160" s="31"/>
      <c r="H1160" s="31"/>
      <c r="I1160" s="75" t="str">
        <f t="shared" si="173"/>
        <v>.</v>
      </c>
      <c r="J1160" s="31"/>
      <c r="K1160" s="31"/>
      <c r="L1160" s="31"/>
      <c r="M1160" s="32"/>
      <c r="N1160" s="31"/>
      <c r="O1160" s="32"/>
      <c r="P1160" s="18"/>
      <c r="Q1160" s="31"/>
      <c r="R1160" s="33"/>
      <c r="S1160" s="33"/>
      <c r="T1160" s="33"/>
      <c r="U1160" s="72">
        <f t="shared" si="174"/>
        <v>0</v>
      </c>
      <c r="V1160" s="18" t="e">
        <f>IF(X1160&lt;&gt;"Liquidação Cancelada",VLOOKUP(B1160,'BASE DE DADOS OPS'!$B$4:$P$9650,10,FALSE),"Liquidação Cancelada")</f>
        <v>#N/A</v>
      </c>
      <c r="W1160" s="35" t="e">
        <f t="shared" si="175"/>
        <v>#N/A</v>
      </c>
      <c r="X1160" s="31">
        <f>VLOOKUP(A1160,'BASE DE DADOS OPS'!$A$4:$P$9650,12,FALSE)</f>
        <v>0</v>
      </c>
      <c r="Y1160" s="4" t="e">
        <f>IF(X1160&lt;&gt;"Liquidação Cancelada",VLOOKUP(B1160,'BASE DE DADOS OPS'!$B$5:$P$9635,12,FALSE),"Liquidação Cancelada")</f>
        <v>#N/A</v>
      </c>
      <c r="Z1160" s="4" t="e">
        <f>IF(X1160&lt;&gt;"Liquidação Cancelada",VLOOKUP(B1160,'BASE DE DADOS OPS'!$B$5:$P$9635,14,FALSE),"Liquidação Cancelada")</f>
        <v>#N/A</v>
      </c>
      <c r="AA1160" s="4" t="e">
        <f>IF(X1160&lt;&gt;"Liquidação Cancelada",VLOOKUP(B1160,'BASE DE DADOS OPS'!$B$5:$P$9635,13,FALSE),"Liquidação Cancelada")</f>
        <v>#N/A</v>
      </c>
      <c r="AB1160" s="4" t="e">
        <f t="shared" si="176"/>
        <v>#N/A</v>
      </c>
      <c r="AC1160" s="3" t="e">
        <f t="shared" si="177"/>
        <v>#N/A</v>
      </c>
      <c r="AD1160" s="62"/>
    </row>
    <row r="1161" spans="1:30" ht="24.95" customHeight="1" x14ac:dyDescent="0.2">
      <c r="A1161" s="55" t="str">
        <f t="shared" si="169"/>
        <v>||||||0</v>
      </c>
      <c r="B1161" s="55" t="str">
        <f t="shared" si="170"/>
        <v>||||0</v>
      </c>
      <c r="C1161" s="61" t="str">
        <f t="shared" si="171"/>
        <v>|0</v>
      </c>
      <c r="D1161" s="31"/>
      <c r="E1161" s="31"/>
      <c r="F1161" s="75" t="str">
        <f t="shared" si="172"/>
        <v>/</v>
      </c>
      <c r="G1161" s="31"/>
      <c r="H1161" s="31"/>
      <c r="I1161" s="75" t="str">
        <f t="shared" si="173"/>
        <v>.</v>
      </c>
      <c r="J1161" s="31"/>
      <c r="K1161" s="31"/>
      <c r="L1161" s="31"/>
      <c r="M1161" s="32"/>
      <c r="N1161" s="31"/>
      <c r="O1161" s="32"/>
      <c r="P1161" s="18"/>
      <c r="Q1161" s="31"/>
      <c r="R1161" s="33"/>
      <c r="S1161" s="33"/>
      <c r="T1161" s="33"/>
      <c r="U1161" s="72">
        <f t="shared" si="174"/>
        <v>0</v>
      </c>
      <c r="V1161" s="18" t="e">
        <f>IF(X1161&lt;&gt;"Liquidação Cancelada",VLOOKUP(B1161,'BASE DE DADOS OPS'!$B$4:$P$9650,10,FALSE),"Liquidação Cancelada")</f>
        <v>#N/A</v>
      </c>
      <c r="W1161" s="35" t="e">
        <f t="shared" si="175"/>
        <v>#N/A</v>
      </c>
      <c r="X1161" s="31">
        <f>VLOOKUP(A1161,'BASE DE DADOS OPS'!$A$4:$P$9650,12,FALSE)</f>
        <v>0</v>
      </c>
      <c r="Y1161" s="4" t="e">
        <f>IF(X1161&lt;&gt;"Liquidação Cancelada",VLOOKUP(B1161,'BASE DE DADOS OPS'!$B$5:$P$9635,12,FALSE),"Liquidação Cancelada")</f>
        <v>#N/A</v>
      </c>
      <c r="Z1161" s="4" t="e">
        <f>IF(X1161&lt;&gt;"Liquidação Cancelada",VLOOKUP(B1161,'BASE DE DADOS OPS'!$B$5:$P$9635,14,FALSE),"Liquidação Cancelada")</f>
        <v>#N/A</v>
      </c>
      <c r="AA1161" s="4" t="e">
        <f>IF(X1161&lt;&gt;"Liquidação Cancelada",VLOOKUP(B1161,'BASE DE DADOS OPS'!$B$5:$P$9635,13,FALSE),"Liquidação Cancelada")</f>
        <v>#N/A</v>
      </c>
      <c r="AB1161" s="4" t="e">
        <f t="shared" si="176"/>
        <v>#N/A</v>
      </c>
      <c r="AC1161" s="3" t="e">
        <f t="shared" si="177"/>
        <v>#N/A</v>
      </c>
      <c r="AD1161" s="62"/>
    </row>
    <row r="1162" spans="1:30" ht="24.95" customHeight="1" x14ac:dyDescent="0.2">
      <c r="A1162" s="55" t="str">
        <f t="shared" si="169"/>
        <v>||||||0</v>
      </c>
      <c r="B1162" s="55" t="str">
        <f t="shared" si="170"/>
        <v>||||0</v>
      </c>
      <c r="C1162" s="61" t="str">
        <f t="shared" si="171"/>
        <v>|0</v>
      </c>
      <c r="D1162" s="31"/>
      <c r="E1162" s="31"/>
      <c r="F1162" s="75" t="str">
        <f t="shared" si="172"/>
        <v>/</v>
      </c>
      <c r="G1162" s="31"/>
      <c r="H1162" s="31"/>
      <c r="I1162" s="75" t="str">
        <f t="shared" si="173"/>
        <v>.</v>
      </c>
      <c r="J1162" s="31"/>
      <c r="K1162" s="31"/>
      <c r="L1162" s="31"/>
      <c r="M1162" s="32"/>
      <c r="N1162" s="31"/>
      <c r="O1162" s="32"/>
      <c r="P1162" s="18"/>
      <c r="Q1162" s="31"/>
      <c r="R1162" s="33"/>
      <c r="S1162" s="33"/>
      <c r="T1162" s="33"/>
      <c r="U1162" s="72">
        <f t="shared" si="174"/>
        <v>0</v>
      </c>
      <c r="V1162" s="18" t="e">
        <f>IF(X1162&lt;&gt;"Liquidação Cancelada",VLOOKUP(B1162,'BASE DE DADOS OPS'!$B$4:$P$9650,10,FALSE),"Liquidação Cancelada")</f>
        <v>#N/A</v>
      </c>
      <c r="W1162" s="35" t="e">
        <f t="shared" si="175"/>
        <v>#N/A</v>
      </c>
      <c r="X1162" s="31">
        <f>VLOOKUP(A1162,'BASE DE DADOS OPS'!$A$4:$P$9650,12,FALSE)</f>
        <v>0</v>
      </c>
      <c r="Y1162" s="4" t="e">
        <f>IF(X1162&lt;&gt;"Liquidação Cancelada",VLOOKUP(B1162,'BASE DE DADOS OPS'!$B$5:$P$9635,12,FALSE),"Liquidação Cancelada")</f>
        <v>#N/A</v>
      </c>
      <c r="Z1162" s="4" t="e">
        <f>IF(X1162&lt;&gt;"Liquidação Cancelada",VLOOKUP(B1162,'BASE DE DADOS OPS'!$B$5:$P$9635,14,FALSE),"Liquidação Cancelada")</f>
        <v>#N/A</v>
      </c>
      <c r="AA1162" s="4" t="e">
        <f>IF(X1162&lt;&gt;"Liquidação Cancelada",VLOOKUP(B1162,'BASE DE DADOS OPS'!$B$5:$P$9635,13,FALSE),"Liquidação Cancelada")</f>
        <v>#N/A</v>
      </c>
      <c r="AB1162" s="4" t="e">
        <f t="shared" si="176"/>
        <v>#N/A</v>
      </c>
      <c r="AC1162" s="3" t="e">
        <f t="shared" si="177"/>
        <v>#N/A</v>
      </c>
      <c r="AD1162" s="62"/>
    </row>
    <row r="1163" spans="1:30" ht="24.95" customHeight="1" x14ac:dyDescent="0.2">
      <c r="A1163" s="55" t="str">
        <f t="shared" si="169"/>
        <v>||||||0</v>
      </c>
      <c r="B1163" s="55" t="str">
        <f t="shared" si="170"/>
        <v>||||0</v>
      </c>
      <c r="C1163" s="61" t="str">
        <f t="shared" si="171"/>
        <v>|0</v>
      </c>
      <c r="D1163" s="31"/>
      <c r="E1163" s="31"/>
      <c r="F1163" s="75" t="str">
        <f t="shared" si="172"/>
        <v>/</v>
      </c>
      <c r="G1163" s="31"/>
      <c r="H1163" s="31"/>
      <c r="I1163" s="75" t="str">
        <f t="shared" si="173"/>
        <v>.</v>
      </c>
      <c r="J1163" s="31"/>
      <c r="K1163" s="31"/>
      <c r="L1163" s="31"/>
      <c r="M1163" s="32"/>
      <c r="N1163" s="31"/>
      <c r="O1163" s="32"/>
      <c r="P1163" s="18"/>
      <c r="Q1163" s="31"/>
      <c r="R1163" s="33"/>
      <c r="S1163" s="33"/>
      <c r="T1163" s="33"/>
      <c r="U1163" s="72">
        <f t="shared" si="174"/>
        <v>0</v>
      </c>
      <c r="V1163" s="18" t="e">
        <f>IF(X1163&lt;&gt;"Liquidação Cancelada",VLOOKUP(B1163,'BASE DE DADOS OPS'!$B$4:$P$9650,10,FALSE),"Liquidação Cancelada")</f>
        <v>#N/A</v>
      </c>
      <c r="W1163" s="35" t="e">
        <f t="shared" si="175"/>
        <v>#N/A</v>
      </c>
      <c r="X1163" s="31">
        <f>VLOOKUP(A1163,'BASE DE DADOS OPS'!$A$4:$P$9650,12,FALSE)</f>
        <v>0</v>
      </c>
      <c r="Y1163" s="4" t="e">
        <f>IF(X1163&lt;&gt;"Liquidação Cancelada",VLOOKUP(B1163,'BASE DE DADOS OPS'!$B$5:$P$9635,12,FALSE),"Liquidação Cancelada")</f>
        <v>#N/A</v>
      </c>
      <c r="Z1163" s="4" t="e">
        <f>IF(X1163&lt;&gt;"Liquidação Cancelada",VLOOKUP(B1163,'BASE DE DADOS OPS'!$B$5:$P$9635,14,FALSE),"Liquidação Cancelada")</f>
        <v>#N/A</v>
      </c>
      <c r="AA1163" s="4" t="e">
        <f>IF(X1163&lt;&gt;"Liquidação Cancelada",VLOOKUP(B1163,'BASE DE DADOS OPS'!$B$5:$P$9635,13,FALSE),"Liquidação Cancelada")</f>
        <v>#N/A</v>
      </c>
      <c r="AB1163" s="4" t="e">
        <f t="shared" si="176"/>
        <v>#N/A</v>
      </c>
      <c r="AC1163" s="3" t="e">
        <f t="shared" si="177"/>
        <v>#N/A</v>
      </c>
      <c r="AD1163" s="62"/>
    </row>
    <row r="1164" spans="1:30" ht="24.95" customHeight="1" x14ac:dyDescent="0.2">
      <c r="A1164" s="55" t="str">
        <f t="shared" si="169"/>
        <v>||||||0</v>
      </c>
      <c r="B1164" s="55" t="str">
        <f t="shared" si="170"/>
        <v>||||0</v>
      </c>
      <c r="C1164" s="61" t="str">
        <f t="shared" si="171"/>
        <v>|0</v>
      </c>
      <c r="D1164" s="31"/>
      <c r="E1164" s="31"/>
      <c r="F1164" s="75" t="str">
        <f t="shared" si="172"/>
        <v>/</v>
      </c>
      <c r="G1164" s="31"/>
      <c r="H1164" s="31"/>
      <c r="I1164" s="75" t="str">
        <f t="shared" si="173"/>
        <v>.</v>
      </c>
      <c r="J1164" s="31"/>
      <c r="K1164" s="31"/>
      <c r="L1164" s="31"/>
      <c r="M1164" s="32"/>
      <c r="N1164" s="31"/>
      <c r="O1164" s="32"/>
      <c r="P1164" s="18"/>
      <c r="Q1164" s="31"/>
      <c r="R1164" s="33"/>
      <c r="S1164" s="33"/>
      <c r="T1164" s="33"/>
      <c r="U1164" s="72">
        <f t="shared" si="174"/>
        <v>0</v>
      </c>
      <c r="V1164" s="18" t="e">
        <f>IF(X1164&lt;&gt;"Liquidação Cancelada",VLOOKUP(B1164,'BASE DE DADOS OPS'!$B$4:$P$9650,10,FALSE),"Liquidação Cancelada")</f>
        <v>#N/A</v>
      </c>
      <c r="W1164" s="35" t="e">
        <f t="shared" si="175"/>
        <v>#N/A</v>
      </c>
      <c r="X1164" s="31">
        <f>VLOOKUP(A1164,'BASE DE DADOS OPS'!$A$4:$P$9650,12,FALSE)</f>
        <v>0</v>
      </c>
      <c r="Y1164" s="4" t="e">
        <f>IF(X1164&lt;&gt;"Liquidação Cancelada",VLOOKUP(B1164,'BASE DE DADOS OPS'!$B$5:$P$9635,12,FALSE),"Liquidação Cancelada")</f>
        <v>#N/A</v>
      </c>
      <c r="Z1164" s="4" t="e">
        <f>IF(X1164&lt;&gt;"Liquidação Cancelada",VLOOKUP(B1164,'BASE DE DADOS OPS'!$B$5:$P$9635,14,FALSE),"Liquidação Cancelada")</f>
        <v>#N/A</v>
      </c>
      <c r="AA1164" s="4" t="e">
        <f>IF(X1164&lt;&gt;"Liquidação Cancelada",VLOOKUP(B1164,'BASE DE DADOS OPS'!$B$5:$P$9635,13,FALSE),"Liquidação Cancelada")</f>
        <v>#N/A</v>
      </c>
      <c r="AB1164" s="4" t="e">
        <f t="shared" si="176"/>
        <v>#N/A</v>
      </c>
      <c r="AC1164" s="3" t="e">
        <f t="shared" si="177"/>
        <v>#N/A</v>
      </c>
      <c r="AD1164" s="62"/>
    </row>
    <row r="1165" spans="1:30" ht="24.95" customHeight="1" x14ac:dyDescent="0.2">
      <c r="A1165" s="55" t="str">
        <f t="shared" si="169"/>
        <v>||||||0</v>
      </c>
      <c r="B1165" s="55" t="str">
        <f t="shared" si="170"/>
        <v>||||0</v>
      </c>
      <c r="C1165" s="61" t="str">
        <f t="shared" si="171"/>
        <v>|0</v>
      </c>
      <c r="D1165" s="31"/>
      <c r="E1165" s="31"/>
      <c r="F1165" s="75" t="str">
        <f t="shared" si="172"/>
        <v>/</v>
      </c>
      <c r="G1165" s="31"/>
      <c r="H1165" s="31"/>
      <c r="I1165" s="75" t="str">
        <f t="shared" si="173"/>
        <v>.</v>
      </c>
      <c r="J1165" s="31"/>
      <c r="K1165" s="31"/>
      <c r="L1165" s="31"/>
      <c r="M1165" s="32"/>
      <c r="N1165" s="31"/>
      <c r="O1165" s="32"/>
      <c r="P1165" s="18"/>
      <c r="Q1165" s="31"/>
      <c r="R1165" s="33"/>
      <c r="S1165" s="33"/>
      <c r="T1165" s="33"/>
      <c r="U1165" s="72">
        <f t="shared" si="174"/>
        <v>0</v>
      </c>
      <c r="V1165" s="18" t="e">
        <f>IF(X1165&lt;&gt;"Liquidação Cancelada",VLOOKUP(B1165,'BASE DE DADOS OPS'!$B$4:$P$9650,10,FALSE),"Liquidação Cancelada")</f>
        <v>#N/A</v>
      </c>
      <c r="W1165" s="35" t="e">
        <f t="shared" si="175"/>
        <v>#N/A</v>
      </c>
      <c r="X1165" s="31">
        <f>VLOOKUP(A1165,'BASE DE DADOS OPS'!$A$4:$P$9650,12,FALSE)</f>
        <v>0</v>
      </c>
      <c r="Y1165" s="4" t="e">
        <f>IF(X1165&lt;&gt;"Liquidação Cancelada",VLOOKUP(B1165,'BASE DE DADOS OPS'!$B$5:$P$9635,12,FALSE),"Liquidação Cancelada")</f>
        <v>#N/A</v>
      </c>
      <c r="Z1165" s="4" t="e">
        <f>IF(X1165&lt;&gt;"Liquidação Cancelada",VLOOKUP(B1165,'BASE DE DADOS OPS'!$B$5:$P$9635,14,FALSE),"Liquidação Cancelada")</f>
        <v>#N/A</v>
      </c>
      <c r="AA1165" s="4" t="e">
        <f>IF(X1165&lt;&gt;"Liquidação Cancelada",VLOOKUP(B1165,'BASE DE DADOS OPS'!$B$5:$P$9635,13,FALSE),"Liquidação Cancelada")</f>
        <v>#N/A</v>
      </c>
      <c r="AB1165" s="4" t="e">
        <f t="shared" si="176"/>
        <v>#N/A</v>
      </c>
      <c r="AC1165" s="3" t="e">
        <f t="shared" si="177"/>
        <v>#N/A</v>
      </c>
      <c r="AD1165" s="62"/>
    </row>
    <row r="1166" spans="1:30" ht="24.95" customHeight="1" x14ac:dyDescent="0.2">
      <c r="A1166" s="55" t="str">
        <f t="shared" si="169"/>
        <v>||||||0</v>
      </c>
      <c r="B1166" s="55" t="str">
        <f t="shared" si="170"/>
        <v>||||0</v>
      </c>
      <c r="C1166" s="61" t="str">
        <f t="shared" si="171"/>
        <v>|0</v>
      </c>
      <c r="D1166" s="31"/>
      <c r="E1166" s="31"/>
      <c r="F1166" s="75" t="str">
        <f t="shared" si="172"/>
        <v>/</v>
      </c>
      <c r="G1166" s="31"/>
      <c r="H1166" s="31"/>
      <c r="I1166" s="75" t="str">
        <f t="shared" si="173"/>
        <v>.</v>
      </c>
      <c r="J1166" s="31"/>
      <c r="K1166" s="31"/>
      <c r="L1166" s="31"/>
      <c r="M1166" s="32"/>
      <c r="N1166" s="31"/>
      <c r="O1166" s="32"/>
      <c r="P1166" s="18"/>
      <c r="Q1166" s="31"/>
      <c r="R1166" s="33"/>
      <c r="S1166" s="33"/>
      <c r="T1166" s="33"/>
      <c r="U1166" s="72">
        <f t="shared" si="174"/>
        <v>0</v>
      </c>
      <c r="V1166" s="18" t="e">
        <f>IF(X1166&lt;&gt;"Liquidação Cancelada",VLOOKUP(B1166,'BASE DE DADOS OPS'!$B$4:$P$9650,10,FALSE),"Liquidação Cancelada")</f>
        <v>#N/A</v>
      </c>
      <c r="W1166" s="35" t="e">
        <f t="shared" si="175"/>
        <v>#N/A</v>
      </c>
      <c r="X1166" s="31">
        <f>VLOOKUP(A1166,'BASE DE DADOS OPS'!$A$4:$P$9650,12,FALSE)</f>
        <v>0</v>
      </c>
      <c r="Y1166" s="4" t="e">
        <f>IF(X1166&lt;&gt;"Liquidação Cancelada",VLOOKUP(B1166,'BASE DE DADOS OPS'!$B$5:$P$9635,12,FALSE),"Liquidação Cancelada")</f>
        <v>#N/A</v>
      </c>
      <c r="Z1166" s="4" t="e">
        <f>IF(X1166&lt;&gt;"Liquidação Cancelada",VLOOKUP(B1166,'BASE DE DADOS OPS'!$B$5:$P$9635,14,FALSE),"Liquidação Cancelada")</f>
        <v>#N/A</v>
      </c>
      <c r="AA1166" s="4" t="e">
        <f>IF(X1166&lt;&gt;"Liquidação Cancelada",VLOOKUP(B1166,'BASE DE DADOS OPS'!$B$5:$P$9635,13,FALSE),"Liquidação Cancelada")</f>
        <v>#N/A</v>
      </c>
      <c r="AB1166" s="4" t="e">
        <f t="shared" si="176"/>
        <v>#N/A</v>
      </c>
      <c r="AC1166" s="3" t="e">
        <f t="shared" si="177"/>
        <v>#N/A</v>
      </c>
      <c r="AD1166" s="62"/>
    </row>
    <row r="1167" spans="1:30" ht="24.95" customHeight="1" x14ac:dyDescent="0.2">
      <c r="A1167" s="55" t="str">
        <f t="shared" si="169"/>
        <v>||||||0</v>
      </c>
      <c r="B1167" s="55" t="str">
        <f t="shared" si="170"/>
        <v>||||0</v>
      </c>
      <c r="C1167" s="61" t="str">
        <f t="shared" si="171"/>
        <v>|0</v>
      </c>
      <c r="D1167" s="31"/>
      <c r="E1167" s="31"/>
      <c r="F1167" s="75" t="str">
        <f t="shared" si="172"/>
        <v>/</v>
      </c>
      <c r="G1167" s="31"/>
      <c r="H1167" s="31"/>
      <c r="I1167" s="75" t="str">
        <f t="shared" si="173"/>
        <v>.</v>
      </c>
      <c r="J1167" s="31"/>
      <c r="K1167" s="31"/>
      <c r="L1167" s="31"/>
      <c r="M1167" s="32"/>
      <c r="N1167" s="31"/>
      <c r="O1167" s="32"/>
      <c r="P1167" s="18"/>
      <c r="Q1167" s="31"/>
      <c r="R1167" s="33"/>
      <c r="S1167" s="33"/>
      <c r="T1167" s="33"/>
      <c r="U1167" s="72">
        <f t="shared" si="174"/>
        <v>0</v>
      </c>
      <c r="V1167" s="18" t="e">
        <f>IF(X1167&lt;&gt;"Liquidação Cancelada",VLOOKUP(B1167,'BASE DE DADOS OPS'!$B$4:$P$9650,10,FALSE),"Liquidação Cancelada")</f>
        <v>#N/A</v>
      </c>
      <c r="W1167" s="35" t="e">
        <f t="shared" si="175"/>
        <v>#N/A</v>
      </c>
      <c r="X1167" s="31">
        <f>VLOOKUP(A1167,'BASE DE DADOS OPS'!$A$4:$P$9650,12,FALSE)</f>
        <v>0</v>
      </c>
      <c r="Y1167" s="4" t="e">
        <f>IF(X1167&lt;&gt;"Liquidação Cancelada",VLOOKUP(B1167,'BASE DE DADOS OPS'!$B$5:$P$9635,12,FALSE),"Liquidação Cancelada")</f>
        <v>#N/A</v>
      </c>
      <c r="Z1167" s="4" t="e">
        <f>IF(X1167&lt;&gt;"Liquidação Cancelada",VLOOKUP(B1167,'BASE DE DADOS OPS'!$B$5:$P$9635,14,FALSE),"Liquidação Cancelada")</f>
        <v>#N/A</v>
      </c>
      <c r="AA1167" s="4" t="e">
        <f>IF(X1167&lt;&gt;"Liquidação Cancelada",VLOOKUP(B1167,'BASE DE DADOS OPS'!$B$5:$P$9635,13,FALSE),"Liquidação Cancelada")</f>
        <v>#N/A</v>
      </c>
      <c r="AB1167" s="4" t="e">
        <f t="shared" si="176"/>
        <v>#N/A</v>
      </c>
      <c r="AC1167" s="3" t="e">
        <f t="shared" si="177"/>
        <v>#N/A</v>
      </c>
      <c r="AD1167" s="62"/>
    </row>
    <row r="1168" spans="1:30" ht="24.95" customHeight="1" x14ac:dyDescent="0.2">
      <c r="A1168" s="55" t="str">
        <f t="shared" si="169"/>
        <v>||||||0</v>
      </c>
      <c r="B1168" s="55" t="str">
        <f t="shared" si="170"/>
        <v>||||0</v>
      </c>
      <c r="C1168" s="61" t="str">
        <f t="shared" si="171"/>
        <v>|0</v>
      </c>
      <c r="D1168" s="31"/>
      <c r="E1168" s="31"/>
      <c r="F1168" s="75" t="str">
        <f t="shared" si="172"/>
        <v>/</v>
      </c>
      <c r="G1168" s="31"/>
      <c r="H1168" s="31"/>
      <c r="I1168" s="75" t="str">
        <f t="shared" si="173"/>
        <v>.</v>
      </c>
      <c r="J1168" s="31"/>
      <c r="K1168" s="31"/>
      <c r="L1168" s="31"/>
      <c r="M1168" s="32"/>
      <c r="N1168" s="31"/>
      <c r="O1168" s="32"/>
      <c r="P1168" s="18"/>
      <c r="Q1168" s="31"/>
      <c r="R1168" s="33"/>
      <c r="S1168" s="33"/>
      <c r="T1168" s="33"/>
      <c r="U1168" s="72">
        <f t="shared" si="174"/>
        <v>0</v>
      </c>
      <c r="V1168" s="18" t="e">
        <f>IF(X1168&lt;&gt;"Liquidação Cancelada",VLOOKUP(B1168,'BASE DE DADOS OPS'!$B$4:$P$9650,10,FALSE),"Liquidação Cancelada")</f>
        <v>#N/A</v>
      </c>
      <c r="W1168" s="35" t="e">
        <f t="shared" si="175"/>
        <v>#N/A</v>
      </c>
      <c r="X1168" s="31">
        <f>VLOOKUP(A1168,'BASE DE DADOS OPS'!$A$4:$P$9650,12,FALSE)</f>
        <v>0</v>
      </c>
      <c r="Y1168" s="4" t="e">
        <f>IF(X1168&lt;&gt;"Liquidação Cancelada",VLOOKUP(B1168,'BASE DE DADOS OPS'!$B$5:$P$9635,12,FALSE),"Liquidação Cancelada")</f>
        <v>#N/A</v>
      </c>
      <c r="Z1168" s="4" t="e">
        <f>IF(X1168&lt;&gt;"Liquidação Cancelada",VLOOKUP(B1168,'BASE DE DADOS OPS'!$B$5:$P$9635,14,FALSE),"Liquidação Cancelada")</f>
        <v>#N/A</v>
      </c>
      <c r="AA1168" s="4" t="e">
        <f>IF(X1168&lt;&gt;"Liquidação Cancelada",VLOOKUP(B1168,'BASE DE DADOS OPS'!$B$5:$P$9635,13,FALSE),"Liquidação Cancelada")</f>
        <v>#N/A</v>
      </c>
      <c r="AB1168" s="4" t="e">
        <f t="shared" si="176"/>
        <v>#N/A</v>
      </c>
      <c r="AC1168" s="3" t="e">
        <f t="shared" si="177"/>
        <v>#N/A</v>
      </c>
      <c r="AD1168" s="62"/>
    </row>
    <row r="1169" spans="1:30" ht="24.95" customHeight="1" x14ac:dyDescent="0.2">
      <c r="A1169" s="55" t="str">
        <f t="shared" si="169"/>
        <v>||||||0</v>
      </c>
      <c r="B1169" s="55" t="str">
        <f t="shared" si="170"/>
        <v>||||0</v>
      </c>
      <c r="C1169" s="61" t="str">
        <f t="shared" si="171"/>
        <v>|0</v>
      </c>
      <c r="D1169" s="31"/>
      <c r="E1169" s="31"/>
      <c r="F1169" s="75" t="str">
        <f t="shared" si="172"/>
        <v>/</v>
      </c>
      <c r="G1169" s="31"/>
      <c r="H1169" s="31"/>
      <c r="I1169" s="75" t="str">
        <f t="shared" si="173"/>
        <v>.</v>
      </c>
      <c r="J1169" s="31"/>
      <c r="K1169" s="31"/>
      <c r="L1169" s="31"/>
      <c r="M1169" s="32"/>
      <c r="N1169" s="31"/>
      <c r="O1169" s="32"/>
      <c r="P1169" s="18"/>
      <c r="Q1169" s="31"/>
      <c r="R1169" s="33"/>
      <c r="S1169" s="33"/>
      <c r="T1169" s="33"/>
      <c r="U1169" s="72">
        <f t="shared" si="174"/>
        <v>0</v>
      </c>
      <c r="V1169" s="18" t="e">
        <f>IF(X1169&lt;&gt;"Liquidação Cancelada",VLOOKUP(B1169,'BASE DE DADOS OPS'!$B$4:$P$9650,10,FALSE),"Liquidação Cancelada")</f>
        <v>#N/A</v>
      </c>
      <c r="W1169" s="35" t="e">
        <f t="shared" si="175"/>
        <v>#N/A</v>
      </c>
      <c r="X1169" s="31">
        <f>VLOOKUP(A1169,'BASE DE DADOS OPS'!$A$4:$P$9650,12,FALSE)</f>
        <v>0</v>
      </c>
      <c r="Y1169" s="4" t="e">
        <f>IF(X1169&lt;&gt;"Liquidação Cancelada",VLOOKUP(B1169,'BASE DE DADOS OPS'!$B$5:$P$9635,12,FALSE),"Liquidação Cancelada")</f>
        <v>#N/A</v>
      </c>
      <c r="Z1169" s="4" t="e">
        <f>IF(X1169&lt;&gt;"Liquidação Cancelada",VLOOKUP(B1169,'BASE DE DADOS OPS'!$B$5:$P$9635,14,FALSE),"Liquidação Cancelada")</f>
        <v>#N/A</v>
      </c>
      <c r="AA1169" s="4" t="e">
        <f>IF(X1169&lt;&gt;"Liquidação Cancelada",VLOOKUP(B1169,'BASE DE DADOS OPS'!$B$5:$P$9635,13,FALSE),"Liquidação Cancelada")</f>
        <v>#N/A</v>
      </c>
      <c r="AB1169" s="4" t="e">
        <f t="shared" si="176"/>
        <v>#N/A</v>
      </c>
      <c r="AC1169" s="3" t="e">
        <f t="shared" si="177"/>
        <v>#N/A</v>
      </c>
      <c r="AD1169" s="62"/>
    </row>
    <row r="1170" spans="1:30" ht="24.95" customHeight="1" x14ac:dyDescent="0.2">
      <c r="A1170" s="55" t="str">
        <f t="shared" si="169"/>
        <v>||||||0</v>
      </c>
      <c r="B1170" s="55" t="str">
        <f t="shared" si="170"/>
        <v>||||0</v>
      </c>
      <c r="C1170" s="61" t="str">
        <f t="shared" si="171"/>
        <v>|0</v>
      </c>
      <c r="D1170" s="31"/>
      <c r="E1170" s="31"/>
      <c r="F1170" s="75" t="str">
        <f t="shared" si="172"/>
        <v>/</v>
      </c>
      <c r="G1170" s="31"/>
      <c r="H1170" s="31"/>
      <c r="I1170" s="75" t="str">
        <f t="shared" si="173"/>
        <v>.</v>
      </c>
      <c r="J1170" s="31"/>
      <c r="K1170" s="31"/>
      <c r="L1170" s="31"/>
      <c r="M1170" s="32"/>
      <c r="N1170" s="31"/>
      <c r="O1170" s="32"/>
      <c r="P1170" s="18"/>
      <c r="Q1170" s="31"/>
      <c r="R1170" s="33"/>
      <c r="S1170" s="33"/>
      <c r="T1170" s="33"/>
      <c r="U1170" s="72">
        <f t="shared" si="174"/>
        <v>0</v>
      </c>
      <c r="V1170" s="18" t="e">
        <f>IF(X1170&lt;&gt;"Liquidação Cancelada",VLOOKUP(B1170,'BASE DE DADOS OPS'!$B$4:$P$9650,10,FALSE),"Liquidação Cancelada")</f>
        <v>#N/A</v>
      </c>
      <c r="W1170" s="35" t="e">
        <f t="shared" si="175"/>
        <v>#N/A</v>
      </c>
      <c r="X1170" s="31">
        <f>VLOOKUP(A1170,'BASE DE DADOS OPS'!$A$4:$P$9650,12,FALSE)</f>
        <v>0</v>
      </c>
      <c r="Y1170" s="4" t="e">
        <f>IF(X1170&lt;&gt;"Liquidação Cancelada",VLOOKUP(B1170,'BASE DE DADOS OPS'!$B$5:$P$9635,12,FALSE),"Liquidação Cancelada")</f>
        <v>#N/A</v>
      </c>
      <c r="Z1170" s="4" t="e">
        <f>IF(X1170&lt;&gt;"Liquidação Cancelada",VLOOKUP(B1170,'BASE DE DADOS OPS'!$B$5:$P$9635,14,FALSE),"Liquidação Cancelada")</f>
        <v>#N/A</v>
      </c>
      <c r="AA1170" s="4" t="e">
        <f>IF(X1170&lt;&gt;"Liquidação Cancelada",VLOOKUP(B1170,'BASE DE DADOS OPS'!$B$5:$P$9635,13,FALSE),"Liquidação Cancelada")</f>
        <v>#N/A</v>
      </c>
      <c r="AB1170" s="4" t="e">
        <f t="shared" si="176"/>
        <v>#N/A</v>
      </c>
      <c r="AC1170" s="3" t="e">
        <f t="shared" si="177"/>
        <v>#N/A</v>
      </c>
      <c r="AD1170" s="62"/>
    </row>
    <row r="1171" spans="1:30" ht="24.95" customHeight="1" x14ac:dyDescent="0.2">
      <c r="A1171" s="55" t="str">
        <f t="shared" si="169"/>
        <v>||||||0</v>
      </c>
      <c r="B1171" s="55" t="str">
        <f t="shared" si="170"/>
        <v>||||0</v>
      </c>
      <c r="C1171" s="61" t="str">
        <f t="shared" si="171"/>
        <v>|0</v>
      </c>
      <c r="D1171" s="31"/>
      <c r="E1171" s="31"/>
      <c r="F1171" s="75" t="str">
        <f t="shared" si="172"/>
        <v>/</v>
      </c>
      <c r="G1171" s="31"/>
      <c r="H1171" s="31"/>
      <c r="I1171" s="75" t="str">
        <f t="shared" si="173"/>
        <v>.</v>
      </c>
      <c r="J1171" s="31"/>
      <c r="K1171" s="31"/>
      <c r="L1171" s="31"/>
      <c r="M1171" s="32"/>
      <c r="N1171" s="31"/>
      <c r="O1171" s="32"/>
      <c r="P1171" s="18"/>
      <c r="Q1171" s="31"/>
      <c r="R1171" s="33"/>
      <c r="S1171" s="33"/>
      <c r="T1171" s="33"/>
      <c r="U1171" s="72">
        <f t="shared" si="174"/>
        <v>0</v>
      </c>
      <c r="V1171" s="18" t="e">
        <f>IF(X1171&lt;&gt;"Liquidação Cancelada",VLOOKUP(B1171,'BASE DE DADOS OPS'!$B$4:$P$9650,10,FALSE),"Liquidação Cancelada")</f>
        <v>#N/A</v>
      </c>
      <c r="W1171" s="35" t="e">
        <f t="shared" si="175"/>
        <v>#N/A</v>
      </c>
      <c r="X1171" s="31">
        <f>VLOOKUP(A1171,'BASE DE DADOS OPS'!$A$4:$P$9650,12,FALSE)</f>
        <v>0</v>
      </c>
      <c r="Y1171" s="4" t="e">
        <f>IF(X1171&lt;&gt;"Liquidação Cancelada",VLOOKUP(B1171,'BASE DE DADOS OPS'!$B$5:$P$9635,12,FALSE),"Liquidação Cancelada")</f>
        <v>#N/A</v>
      </c>
      <c r="Z1171" s="4" t="e">
        <f>IF(X1171&lt;&gt;"Liquidação Cancelada",VLOOKUP(B1171,'BASE DE DADOS OPS'!$B$5:$P$9635,14,FALSE),"Liquidação Cancelada")</f>
        <v>#N/A</v>
      </c>
      <c r="AA1171" s="4" t="e">
        <f>IF(X1171&lt;&gt;"Liquidação Cancelada",VLOOKUP(B1171,'BASE DE DADOS OPS'!$B$5:$P$9635,13,FALSE),"Liquidação Cancelada")</f>
        <v>#N/A</v>
      </c>
      <c r="AB1171" s="4" t="e">
        <f t="shared" si="176"/>
        <v>#N/A</v>
      </c>
      <c r="AC1171" s="3" t="e">
        <f t="shared" si="177"/>
        <v>#N/A</v>
      </c>
      <c r="AD1171" s="62"/>
    </row>
    <row r="1172" spans="1:30" ht="24.95" customHeight="1" x14ac:dyDescent="0.2">
      <c r="A1172" s="55" t="str">
        <f t="shared" si="169"/>
        <v>||||||0</v>
      </c>
      <c r="B1172" s="55" t="str">
        <f t="shared" si="170"/>
        <v>||||0</v>
      </c>
      <c r="C1172" s="61" t="str">
        <f t="shared" si="171"/>
        <v>|0</v>
      </c>
      <c r="D1172" s="31"/>
      <c r="E1172" s="31"/>
      <c r="F1172" s="75" t="str">
        <f t="shared" si="172"/>
        <v>/</v>
      </c>
      <c r="G1172" s="31"/>
      <c r="H1172" s="31"/>
      <c r="I1172" s="75" t="str">
        <f t="shared" si="173"/>
        <v>.</v>
      </c>
      <c r="J1172" s="31"/>
      <c r="K1172" s="31"/>
      <c r="L1172" s="31"/>
      <c r="M1172" s="32"/>
      <c r="N1172" s="31"/>
      <c r="O1172" s="32"/>
      <c r="P1172" s="18"/>
      <c r="Q1172" s="31"/>
      <c r="R1172" s="33"/>
      <c r="S1172" s="33"/>
      <c r="T1172" s="33"/>
      <c r="U1172" s="72">
        <f t="shared" si="174"/>
        <v>0</v>
      </c>
      <c r="V1172" s="18" t="e">
        <f>IF(X1172&lt;&gt;"Liquidação Cancelada",VLOOKUP(B1172,'BASE DE DADOS OPS'!$B$4:$P$9650,10,FALSE),"Liquidação Cancelada")</f>
        <v>#N/A</v>
      </c>
      <c r="W1172" s="35" t="e">
        <f t="shared" si="175"/>
        <v>#N/A</v>
      </c>
      <c r="X1172" s="31">
        <f>VLOOKUP(A1172,'BASE DE DADOS OPS'!$A$4:$P$9650,12,FALSE)</f>
        <v>0</v>
      </c>
      <c r="Y1172" s="4" t="e">
        <f>IF(X1172&lt;&gt;"Liquidação Cancelada",VLOOKUP(B1172,'BASE DE DADOS OPS'!$B$5:$P$9635,12,FALSE),"Liquidação Cancelada")</f>
        <v>#N/A</v>
      </c>
      <c r="Z1172" s="4" t="e">
        <f>IF(X1172&lt;&gt;"Liquidação Cancelada",VLOOKUP(B1172,'BASE DE DADOS OPS'!$B$5:$P$9635,14,FALSE),"Liquidação Cancelada")</f>
        <v>#N/A</v>
      </c>
      <c r="AA1172" s="4" t="e">
        <f>IF(X1172&lt;&gt;"Liquidação Cancelada",VLOOKUP(B1172,'BASE DE DADOS OPS'!$B$5:$P$9635,13,FALSE),"Liquidação Cancelada")</f>
        <v>#N/A</v>
      </c>
      <c r="AB1172" s="4" t="e">
        <f t="shared" si="176"/>
        <v>#N/A</v>
      </c>
      <c r="AC1172" s="3" t="e">
        <f t="shared" si="177"/>
        <v>#N/A</v>
      </c>
      <c r="AD1172" s="62"/>
    </row>
    <row r="1173" spans="1:30" ht="24.95" customHeight="1" x14ac:dyDescent="0.2">
      <c r="A1173" s="55" t="str">
        <f t="shared" si="169"/>
        <v>||||||0</v>
      </c>
      <c r="B1173" s="55" t="str">
        <f t="shared" si="170"/>
        <v>||||0</v>
      </c>
      <c r="C1173" s="61" t="str">
        <f t="shared" si="171"/>
        <v>|0</v>
      </c>
      <c r="D1173" s="31"/>
      <c r="E1173" s="31"/>
      <c r="F1173" s="75" t="str">
        <f t="shared" si="172"/>
        <v>/</v>
      </c>
      <c r="G1173" s="31"/>
      <c r="H1173" s="31"/>
      <c r="I1173" s="75" t="str">
        <f t="shared" si="173"/>
        <v>.</v>
      </c>
      <c r="J1173" s="31"/>
      <c r="K1173" s="31"/>
      <c r="L1173" s="31"/>
      <c r="M1173" s="32"/>
      <c r="N1173" s="31"/>
      <c r="O1173" s="32"/>
      <c r="P1173" s="18"/>
      <c r="Q1173" s="31"/>
      <c r="R1173" s="33"/>
      <c r="S1173" s="33"/>
      <c r="T1173" s="33"/>
      <c r="U1173" s="72">
        <f t="shared" si="174"/>
        <v>0</v>
      </c>
      <c r="V1173" s="18" t="e">
        <f>IF(X1173&lt;&gt;"Liquidação Cancelada",VLOOKUP(B1173,'BASE DE DADOS OPS'!$B$4:$P$9650,10,FALSE),"Liquidação Cancelada")</f>
        <v>#N/A</v>
      </c>
      <c r="W1173" s="35" t="e">
        <f t="shared" si="175"/>
        <v>#N/A</v>
      </c>
      <c r="X1173" s="31">
        <f>VLOOKUP(A1173,'BASE DE DADOS OPS'!$A$4:$P$9650,12,FALSE)</f>
        <v>0</v>
      </c>
      <c r="Y1173" s="4" t="e">
        <f>IF(X1173&lt;&gt;"Liquidação Cancelada",VLOOKUP(B1173,'BASE DE DADOS OPS'!$B$5:$P$9635,12,FALSE),"Liquidação Cancelada")</f>
        <v>#N/A</v>
      </c>
      <c r="Z1173" s="4" t="e">
        <f>IF(X1173&lt;&gt;"Liquidação Cancelada",VLOOKUP(B1173,'BASE DE DADOS OPS'!$B$5:$P$9635,14,FALSE),"Liquidação Cancelada")</f>
        <v>#N/A</v>
      </c>
      <c r="AA1173" s="4" t="e">
        <f>IF(X1173&lt;&gt;"Liquidação Cancelada",VLOOKUP(B1173,'BASE DE DADOS OPS'!$B$5:$P$9635,13,FALSE),"Liquidação Cancelada")</f>
        <v>#N/A</v>
      </c>
      <c r="AB1173" s="4" t="e">
        <f t="shared" si="176"/>
        <v>#N/A</v>
      </c>
      <c r="AC1173" s="3" t="e">
        <f t="shared" si="177"/>
        <v>#N/A</v>
      </c>
      <c r="AD1173" s="62"/>
    </row>
    <row r="1174" spans="1:30" ht="24.95" customHeight="1" x14ac:dyDescent="0.2">
      <c r="A1174" s="55" t="str">
        <f t="shared" si="169"/>
        <v>||||||0</v>
      </c>
      <c r="B1174" s="55" t="str">
        <f t="shared" si="170"/>
        <v>||||0</v>
      </c>
      <c r="C1174" s="61" t="str">
        <f t="shared" si="171"/>
        <v>|0</v>
      </c>
      <c r="D1174" s="31"/>
      <c r="E1174" s="31"/>
      <c r="F1174" s="75" t="str">
        <f t="shared" si="172"/>
        <v>/</v>
      </c>
      <c r="G1174" s="31"/>
      <c r="H1174" s="31"/>
      <c r="I1174" s="75" t="str">
        <f t="shared" si="173"/>
        <v>.</v>
      </c>
      <c r="J1174" s="31"/>
      <c r="K1174" s="31"/>
      <c r="L1174" s="31"/>
      <c r="M1174" s="32"/>
      <c r="N1174" s="31"/>
      <c r="O1174" s="32"/>
      <c r="P1174" s="18"/>
      <c r="Q1174" s="31"/>
      <c r="R1174" s="33"/>
      <c r="S1174" s="33"/>
      <c r="T1174" s="33"/>
      <c r="U1174" s="72">
        <f t="shared" si="174"/>
        <v>0</v>
      </c>
      <c r="V1174" s="18" t="e">
        <f>IF(X1174&lt;&gt;"Liquidação Cancelada",VLOOKUP(B1174,'BASE DE DADOS OPS'!$B$4:$P$9650,10,FALSE),"Liquidação Cancelada")</f>
        <v>#N/A</v>
      </c>
      <c r="W1174" s="35" t="e">
        <f t="shared" si="175"/>
        <v>#N/A</v>
      </c>
      <c r="X1174" s="31">
        <f>VLOOKUP(A1174,'BASE DE DADOS OPS'!$A$4:$P$9650,12,FALSE)</f>
        <v>0</v>
      </c>
      <c r="Y1174" s="4" t="e">
        <f>IF(X1174&lt;&gt;"Liquidação Cancelada",VLOOKUP(B1174,'BASE DE DADOS OPS'!$B$5:$P$9635,12,FALSE),"Liquidação Cancelada")</f>
        <v>#N/A</v>
      </c>
      <c r="Z1174" s="4" t="e">
        <f>IF(X1174&lt;&gt;"Liquidação Cancelada",VLOOKUP(B1174,'BASE DE DADOS OPS'!$B$5:$P$9635,14,FALSE),"Liquidação Cancelada")</f>
        <v>#N/A</v>
      </c>
      <c r="AA1174" s="4" t="e">
        <f>IF(X1174&lt;&gt;"Liquidação Cancelada",VLOOKUP(B1174,'BASE DE DADOS OPS'!$B$5:$P$9635,13,FALSE),"Liquidação Cancelada")</f>
        <v>#N/A</v>
      </c>
      <c r="AB1174" s="4" t="e">
        <f t="shared" si="176"/>
        <v>#N/A</v>
      </c>
      <c r="AC1174" s="3" t="e">
        <f t="shared" si="177"/>
        <v>#N/A</v>
      </c>
      <c r="AD1174" s="62"/>
    </row>
    <row r="1175" spans="1:30" ht="24.95" customHeight="1" x14ac:dyDescent="0.2">
      <c r="A1175" s="55" t="str">
        <f t="shared" si="169"/>
        <v>||||||0</v>
      </c>
      <c r="B1175" s="55" t="str">
        <f t="shared" si="170"/>
        <v>||||0</v>
      </c>
      <c r="C1175" s="61" t="str">
        <f t="shared" si="171"/>
        <v>|0</v>
      </c>
      <c r="D1175" s="31"/>
      <c r="E1175" s="31"/>
      <c r="F1175" s="75" t="str">
        <f t="shared" si="172"/>
        <v>/</v>
      </c>
      <c r="G1175" s="31"/>
      <c r="H1175" s="31"/>
      <c r="I1175" s="75" t="str">
        <f t="shared" si="173"/>
        <v>.</v>
      </c>
      <c r="J1175" s="31"/>
      <c r="K1175" s="31"/>
      <c r="L1175" s="31"/>
      <c r="M1175" s="32"/>
      <c r="N1175" s="31"/>
      <c r="O1175" s="32"/>
      <c r="P1175" s="18"/>
      <c r="Q1175" s="31"/>
      <c r="R1175" s="33"/>
      <c r="S1175" s="33"/>
      <c r="T1175" s="33"/>
      <c r="U1175" s="72">
        <f t="shared" si="174"/>
        <v>0</v>
      </c>
      <c r="V1175" s="18" t="e">
        <f>IF(X1175&lt;&gt;"Liquidação Cancelada",VLOOKUP(B1175,'BASE DE DADOS OPS'!$B$4:$P$9650,10,FALSE),"Liquidação Cancelada")</f>
        <v>#N/A</v>
      </c>
      <c r="W1175" s="35" t="e">
        <f t="shared" si="175"/>
        <v>#N/A</v>
      </c>
      <c r="X1175" s="31">
        <f>VLOOKUP(A1175,'BASE DE DADOS OPS'!$A$4:$P$9650,12,FALSE)</f>
        <v>0</v>
      </c>
      <c r="Y1175" s="4" t="e">
        <f>IF(X1175&lt;&gt;"Liquidação Cancelada",VLOOKUP(B1175,'BASE DE DADOS OPS'!$B$5:$P$9635,12,FALSE),"Liquidação Cancelada")</f>
        <v>#N/A</v>
      </c>
      <c r="Z1175" s="4" t="e">
        <f>IF(X1175&lt;&gt;"Liquidação Cancelada",VLOOKUP(B1175,'BASE DE DADOS OPS'!$B$5:$P$9635,14,FALSE),"Liquidação Cancelada")</f>
        <v>#N/A</v>
      </c>
      <c r="AA1175" s="4" t="e">
        <f>IF(X1175&lt;&gt;"Liquidação Cancelada",VLOOKUP(B1175,'BASE DE DADOS OPS'!$B$5:$P$9635,13,FALSE),"Liquidação Cancelada")</f>
        <v>#N/A</v>
      </c>
      <c r="AB1175" s="4" t="e">
        <f t="shared" si="176"/>
        <v>#N/A</v>
      </c>
      <c r="AC1175" s="3" t="e">
        <f t="shared" si="177"/>
        <v>#N/A</v>
      </c>
      <c r="AD1175" s="62"/>
    </row>
    <row r="1176" spans="1:30" ht="24.95" customHeight="1" x14ac:dyDescent="0.2">
      <c r="A1176" s="55" t="str">
        <f t="shared" si="169"/>
        <v>||||||0</v>
      </c>
      <c r="B1176" s="55" t="str">
        <f t="shared" si="170"/>
        <v>||||0</v>
      </c>
      <c r="C1176" s="61" t="str">
        <f t="shared" si="171"/>
        <v>|0</v>
      </c>
      <c r="D1176" s="31"/>
      <c r="E1176" s="31"/>
      <c r="F1176" s="75" t="str">
        <f t="shared" si="172"/>
        <v>/</v>
      </c>
      <c r="G1176" s="31"/>
      <c r="H1176" s="31"/>
      <c r="I1176" s="75" t="str">
        <f t="shared" si="173"/>
        <v>.</v>
      </c>
      <c r="J1176" s="31"/>
      <c r="K1176" s="31"/>
      <c r="L1176" s="31"/>
      <c r="M1176" s="32"/>
      <c r="N1176" s="31"/>
      <c r="O1176" s="32"/>
      <c r="P1176" s="18"/>
      <c r="Q1176" s="31"/>
      <c r="R1176" s="33"/>
      <c r="S1176" s="33"/>
      <c r="T1176" s="33"/>
      <c r="U1176" s="72">
        <f t="shared" si="174"/>
        <v>0</v>
      </c>
      <c r="V1176" s="18" t="e">
        <f>IF(X1176&lt;&gt;"Liquidação Cancelada",VLOOKUP(B1176,'BASE DE DADOS OPS'!$B$4:$P$9650,10,FALSE),"Liquidação Cancelada")</f>
        <v>#N/A</v>
      </c>
      <c r="W1176" s="35" t="e">
        <f t="shared" si="175"/>
        <v>#N/A</v>
      </c>
      <c r="X1176" s="31">
        <f>VLOOKUP(A1176,'BASE DE DADOS OPS'!$A$4:$P$9650,12,FALSE)</f>
        <v>0</v>
      </c>
      <c r="Y1176" s="4" t="e">
        <f>IF(X1176&lt;&gt;"Liquidação Cancelada",VLOOKUP(B1176,'BASE DE DADOS OPS'!$B$5:$P$9635,12,FALSE),"Liquidação Cancelada")</f>
        <v>#N/A</v>
      </c>
      <c r="Z1176" s="4" t="e">
        <f>IF(X1176&lt;&gt;"Liquidação Cancelada",VLOOKUP(B1176,'BASE DE DADOS OPS'!$B$5:$P$9635,14,FALSE),"Liquidação Cancelada")</f>
        <v>#N/A</v>
      </c>
      <c r="AA1176" s="4" t="e">
        <f>IF(X1176&lt;&gt;"Liquidação Cancelada",VLOOKUP(B1176,'BASE DE DADOS OPS'!$B$5:$P$9635,13,FALSE),"Liquidação Cancelada")</f>
        <v>#N/A</v>
      </c>
      <c r="AB1176" s="4" t="e">
        <f t="shared" si="176"/>
        <v>#N/A</v>
      </c>
      <c r="AC1176" s="3" t="e">
        <f t="shared" si="177"/>
        <v>#N/A</v>
      </c>
      <c r="AD1176" s="62"/>
    </row>
    <row r="1177" spans="1:30" ht="24.95" customHeight="1" x14ac:dyDescent="0.2">
      <c r="A1177" s="55" t="str">
        <f t="shared" si="169"/>
        <v>||||||0</v>
      </c>
      <c r="B1177" s="55" t="str">
        <f t="shared" si="170"/>
        <v>||||0</v>
      </c>
      <c r="C1177" s="61" t="str">
        <f t="shared" si="171"/>
        <v>|0</v>
      </c>
      <c r="D1177" s="31"/>
      <c r="E1177" s="31"/>
      <c r="F1177" s="75" t="str">
        <f t="shared" si="172"/>
        <v>/</v>
      </c>
      <c r="G1177" s="31"/>
      <c r="H1177" s="31"/>
      <c r="I1177" s="75" t="str">
        <f t="shared" si="173"/>
        <v>.</v>
      </c>
      <c r="J1177" s="31"/>
      <c r="K1177" s="31"/>
      <c r="L1177" s="31"/>
      <c r="M1177" s="32"/>
      <c r="N1177" s="31"/>
      <c r="O1177" s="32"/>
      <c r="P1177" s="18"/>
      <c r="Q1177" s="31"/>
      <c r="R1177" s="33"/>
      <c r="S1177" s="33"/>
      <c r="T1177" s="33"/>
      <c r="U1177" s="72">
        <f t="shared" si="174"/>
        <v>0</v>
      </c>
      <c r="V1177" s="18" t="e">
        <f>IF(X1177&lt;&gt;"Liquidação Cancelada",VLOOKUP(B1177,'BASE DE DADOS OPS'!$B$4:$P$9650,10,FALSE),"Liquidação Cancelada")</f>
        <v>#N/A</v>
      </c>
      <c r="W1177" s="35" t="e">
        <f t="shared" si="175"/>
        <v>#N/A</v>
      </c>
      <c r="X1177" s="31">
        <f>VLOOKUP(A1177,'BASE DE DADOS OPS'!$A$4:$P$9650,12,FALSE)</f>
        <v>0</v>
      </c>
      <c r="Y1177" s="4" t="e">
        <f>IF(X1177&lt;&gt;"Liquidação Cancelada",VLOOKUP(B1177,'BASE DE DADOS OPS'!$B$5:$P$9635,12,FALSE),"Liquidação Cancelada")</f>
        <v>#N/A</v>
      </c>
      <c r="Z1177" s="4" t="e">
        <f>IF(X1177&lt;&gt;"Liquidação Cancelada",VLOOKUP(B1177,'BASE DE DADOS OPS'!$B$5:$P$9635,14,FALSE),"Liquidação Cancelada")</f>
        <v>#N/A</v>
      </c>
      <c r="AA1177" s="4" t="e">
        <f>IF(X1177&lt;&gt;"Liquidação Cancelada",VLOOKUP(B1177,'BASE DE DADOS OPS'!$B$5:$P$9635,13,FALSE),"Liquidação Cancelada")</f>
        <v>#N/A</v>
      </c>
      <c r="AB1177" s="4" t="e">
        <f t="shared" si="176"/>
        <v>#N/A</v>
      </c>
      <c r="AC1177" s="3" t="e">
        <f t="shared" si="177"/>
        <v>#N/A</v>
      </c>
      <c r="AD1177" s="62"/>
    </row>
    <row r="1178" spans="1:30" ht="24.95" customHeight="1" x14ac:dyDescent="0.2">
      <c r="A1178" s="55" t="str">
        <f t="shared" si="169"/>
        <v>||||||0</v>
      </c>
      <c r="B1178" s="55" t="str">
        <f t="shared" si="170"/>
        <v>||||0</v>
      </c>
      <c r="C1178" s="61" t="str">
        <f t="shared" si="171"/>
        <v>|0</v>
      </c>
      <c r="D1178" s="31"/>
      <c r="E1178" s="31"/>
      <c r="F1178" s="75" t="str">
        <f t="shared" si="172"/>
        <v>/</v>
      </c>
      <c r="G1178" s="31"/>
      <c r="H1178" s="31"/>
      <c r="I1178" s="75" t="str">
        <f t="shared" si="173"/>
        <v>.</v>
      </c>
      <c r="J1178" s="31"/>
      <c r="K1178" s="31"/>
      <c r="L1178" s="31"/>
      <c r="M1178" s="32"/>
      <c r="N1178" s="31"/>
      <c r="O1178" s="32"/>
      <c r="P1178" s="18"/>
      <c r="Q1178" s="31"/>
      <c r="R1178" s="33"/>
      <c r="S1178" s="33"/>
      <c r="T1178" s="33"/>
      <c r="U1178" s="72">
        <f t="shared" si="174"/>
        <v>0</v>
      </c>
      <c r="V1178" s="18" t="e">
        <f>IF(X1178&lt;&gt;"Liquidação Cancelada",VLOOKUP(B1178,'BASE DE DADOS OPS'!$B$4:$P$9650,10,FALSE),"Liquidação Cancelada")</f>
        <v>#N/A</v>
      </c>
      <c r="W1178" s="35" t="e">
        <f t="shared" si="175"/>
        <v>#N/A</v>
      </c>
      <c r="X1178" s="31">
        <f>VLOOKUP(A1178,'BASE DE DADOS OPS'!$A$4:$P$9650,12,FALSE)</f>
        <v>0</v>
      </c>
      <c r="Y1178" s="4" t="e">
        <f>IF(X1178&lt;&gt;"Liquidação Cancelada",VLOOKUP(B1178,'BASE DE DADOS OPS'!$B$5:$P$9635,12,FALSE),"Liquidação Cancelada")</f>
        <v>#N/A</v>
      </c>
      <c r="Z1178" s="4" t="e">
        <f>IF(X1178&lt;&gt;"Liquidação Cancelada",VLOOKUP(B1178,'BASE DE DADOS OPS'!$B$5:$P$9635,14,FALSE),"Liquidação Cancelada")</f>
        <v>#N/A</v>
      </c>
      <c r="AA1178" s="4" t="e">
        <f>IF(X1178&lt;&gt;"Liquidação Cancelada",VLOOKUP(B1178,'BASE DE DADOS OPS'!$B$5:$P$9635,13,FALSE),"Liquidação Cancelada")</f>
        <v>#N/A</v>
      </c>
      <c r="AB1178" s="4" t="e">
        <f t="shared" si="176"/>
        <v>#N/A</v>
      </c>
      <c r="AC1178" s="3" t="e">
        <f t="shared" si="177"/>
        <v>#N/A</v>
      </c>
      <c r="AD1178" s="62"/>
    </row>
    <row r="1179" spans="1:30" ht="24.95" customHeight="1" x14ac:dyDescent="0.2">
      <c r="A1179" s="55" t="str">
        <f t="shared" si="169"/>
        <v>||||||0</v>
      </c>
      <c r="B1179" s="55" t="str">
        <f t="shared" si="170"/>
        <v>||||0</v>
      </c>
      <c r="C1179" s="61" t="str">
        <f t="shared" si="171"/>
        <v>|0</v>
      </c>
      <c r="D1179" s="31"/>
      <c r="E1179" s="31"/>
      <c r="F1179" s="75" t="str">
        <f t="shared" si="172"/>
        <v>/</v>
      </c>
      <c r="G1179" s="31"/>
      <c r="H1179" s="31"/>
      <c r="I1179" s="75" t="str">
        <f t="shared" si="173"/>
        <v>.</v>
      </c>
      <c r="J1179" s="31"/>
      <c r="K1179" s="31"/>
      <c r="L1179" s="31"/>
      <c r="M1179" s="32"/>
      <c r="N1179" s="31"/>
      <c r="O1179" s="32"/>
      <c r="P1179" s="18"/>
      <c r="Q1179" s="31"/>
      <c r="R1179" s="33"/>
      <c r="S1179" s="33"/>
      <c r="T1179" s="33"/>
      <c r="U1179" s="72">
        <f t="shared" si="174"/>
        <v>0</v>
      </c>
      <c r="V1179" s="18" t="e">
        <f>IF(X1179&lt;&gt;"Liquidação Cancelada",VLOOKUP(B1179,'BASE DE DADOS OPS'!$B$4:$P$9650,10,FALSE),"Liquidação Cancelada")</f>
        <v>#N/A</v>
      </c>
      <c r="W1179" s="35" t="e">
        <f t="shared" si="175"/>
        <v>#N/A</v>
      </c>
      <c r="X1179" s="31">
        <f>VLOOKUP(A1179,'BASE DE DADOS OPS'!$A$4:$P$9650,12,FALSE)</f>
        <v>0</v>
      </c>
      <c r="Y1179" s="4" t="e">
        <f>IF(X1179&lt;&gt;"Liquidação Cancelada",VLOOKUP(B1179,'BASE DE DADOS OPS'!$B$5:$P$9635,12,FALSE),"Liquidação Cancelada")</f>
        <v>#N/A</v>
      </c>
      <c r="Z1179" s="4" t="e">
        <f>IF(X1179&lt;&gt;"Liquidação Cancelada",VLOOKUP(B1179,'BASE DE DADOS OPS'!$B$5:$P$9635,14,FALSE),"Liquidação Cancelada")</f>
        <v>#N/A</v>
      </c>
      <c r="AA1179" s="4" t="e">
        <f>IF(X1179&lt;&gt;"Liquidação Cancelada",VLOOKUP(B1179,'BASE DE DADOS OPS'!$B$5:$P$9635,13,FALSE),"Liquidação Cancelada")</f>
        <v>#N/A</v>
      </c>
      <c r="AB1179" s="4" t="e">
        <f t="shared" si="176"/>
        <v>#N/A</v>
      </c>
      <c r="AC1179" s="3" t="e">
        <f t="shared" si="177"/>
        <v>#N/A</v>
      </c>
      <c r="AD1179" s="62"/>
    </row>
    <row r="1180" spans="1:30" ht="24.95" customHeight="1" x14ac:dyDescent="0.2">
      <c r="A1180" s="55" t="str">
        <f t="shared" si="169"/>
        <v>||||||0</v>
      </c>
      <c r="B1180" s="55" t="str">
        <f t="shared" si="170"/>
        <v>||||0</v>
      </c>
      <c r="C1180" s="61" t="str">
        <f t="shared" si="171"/>
        <v>|0</v>
      </c>
      <c r="D1180" s="31"/>
      <c r="E1180" s="31"/>
      <c r="F1180" s="75" t="str">
        <f t="shared" si="172"/>
        <v>/</v>
      </c>
      <c r="G1180" s="31"/>
      <c r="H1180" s="31"/>
      <c r="I1180" s="75" t="str">
        <f t="shared" si="173"/>
        <v>.</v>
      </c>
      <c r="J1180" s="31"/>
      <c r="K1180" s="31"/>
      <c r="L1180" s="31"/>
      <c r="M1180" s="32"/>
      <c r="N1180" s="31"/>
      <c r="O1180" s="32"/>
      <c r="P1180" s="18"/>
      <c r="Q1180" s="31"/>
      <c r="R1180" s="33"/>
      <c r="S1180" s="33"/>
      <c r="T1180" s="33"/>
      <c r="U1180" s="72">
        <f t="shared" si="174"/>
        <v>0</v>
      </c>
      <c r="V1180" s="18" t="e">
        <f>IF(X1180&lt;&gt;"Liquidação Cancelada",VLOOKUP(B1180,'BASE DE DADOS OPS'!$B$4:$P$9650,10,FALSE),"Liquidação Cancelada")</f>
        <v>#N/A</v>
      </c>
      <c r="W1180" s="35" t="e">
        <f t="shared" si="175"/>
        <v>#N/A</v>
      </c>
      <c r="X1180" s="31">
        <f>VLOOKUP(A1180,'BASE DE DADOS OPS'!$A$4:$P$9650,12,FALSE)</f>
        <v>0</v>
      </c>
      <c r="Y1180" s="4" t="e">
        <f>IF(X1180&lt;&gt;"Liquidação Cancelada",VLOOKUP(B1180,'BASE DE DADOS OPS'!$B$5:$P$9635,12,FALSE),"Liquidação Cancelada")</f>
        <v>#N/A</v>
      </c>
      <c r="Z1180" s="4" t="e">
        <f>IF(X1180&lt;&gt;"Liquidação Cancelada",VLOOKUP(B1180,'BASE DE DADOS OPS'!$B$5:$P$9635,14,FALSE),"Liquidação Cancelada")</f>
        <v>#N/A</v>
      </c>
      <c r="AA1180" s="4" t="e">
        <f>IF(X1180&lt;&gt;"Liquidação Cancelada",VLOOKUP(B1180,'BASE DE DADOS OPS'!$B$5:$P$9635,13,FALSE),"Liquidação Cancelada")</f>
        <v>#N/A</v>
      </c>
      <c r="AB1180" s="4" t="e">
        <f t="shared" si="176"/>
        <v>#N/A</v>
      </c>
      <c r="AC1180" s="3" t="e">
        <f t="shared" si="177"/>
        <v>#N/A</v>
      </c>
      <c r="AD1180" s="62"/>
    </row>
    <row r="1181" spans="1:30" ht="24.95" customHeight="1" x14ac:dyDescent="0.2">
      <c r="A1181" s="55" t="str">
        <f t="shared" si="169"/>
        <v>||||||0</v>
      </c>
      <c r="B1181" s="55" t="str">
        <f t="shared" si="170"/>
        <v>||||0</v>
      </c>
      <c r="C1181" s="61" t="str">
        <f t="shared" si="171"/>
        <v>|0</v>
      </c>
      <c r="D1181" s="31"/>
      <c r="E1181" s="31"/>
      <c r="F1181" s="75" t="str">
        <f t="shared" si="172"/>
        <v>/</v>
      </c>
      <c r="G1181" s="31"/>
      <c r="H1181" s="31"/>
      <c r="I1181" s="75" t="str">
        <f t="shared" si="173"/>
        <v>.</v>
      </c>
      <c r="J1181" s="31"/>
      <c r="K1181" s="31"/>
      <c r="L1181" s="31"/>
      <c r="M1181" s="32"/>
      <c r="N1181" s="31"/>
      <c r="O1181" s="32"/>
      <c r="P1181" s="18"/>
      <c r="Q1181" s="31"/>
      <c r="R1181" s="33"/>
      <c r="S1181" s="33"/>
      <c r="T1181" s="33"/>
      <c r="U1181" s="72">
        <f t="shared" si="174"/>
        <v>0</v>
      </c>
      <c r="V1181" s="18" t="e">
        <f>IF(X1181&lt;&gt;"Liquidação Cancelada",VLOOKUP(B1181,'BASE DE DADOS OPS'!$B$4:$P$9650,10,FALSE),"Liquidação Cancelada")</f>
        <v>#N/A</v>
      </c>
      <c r="W1181" s="35" t="e">
        <f t="shared" si="175"/>
        <v>#N/A</v>
      </c>
      <c r="X1181" s="31">
        <f>VLOOKUP(A1181,'BASE DE DADOS OPS'!$A$4:$P$9650,12,FALSE)</f>
        <v>0</v>
      </c>
      <c r="Y1181" s="4" t="e">
        <f>IF(X1181&lt;&gt;"Liquidação Cancelada",VLOOKUP(B1181,'BASE DE DADOS OPS'!$B$5:$P$9635,12,FALSE),"Liquidação Cancelada")</f>
        <v>#N/A</v>
      </c>
      <c r="Z1181" s="4" t="e">
        <f>IF(X1181&lt;&gt;"Liquidação Cancelada",VLOOKUP(B1181,'BASE DE DADOS OPS'!$B$5:$P$9635,14,FALSE),"Liquidação Cancelada")</f>
        <v>#N/A</v>
      </c>
      <c r="AA1181" s="4" t="e">
        <f>IF(X1181&lt;&gt;"Liquidação Cancelada",VLOOKUP(B1181,'BASE DE DADOS OPS'!$B$5:$P$9635,13,FALSE),"Liquidação Cancelada")</f>
        <v>#N/A</v>
      </c>
      <c r="AB1181" s="4" t="e">
        <f t="shared" si="176"/>
        <v>#N/A</v>
      </c>
      <c r="AC1181" s="3" t="e">
        <f t="shared" si="177"/>
        <v>#N/A</v>
      </c>
      <c r="AD1181" s="62"/>
    </row>
    <row r="1182" spans="1:30" ht="24.95" customHeight="1" x14ac:dyDescent="0.2">
      <c r="A1182" s="55" t="str">
        <f t="shared" si="169"/>
        <v>||||||0</v>
      </c>
      <c r="B1182" s="55" t="str">
        <f t="shared" si="170"/>
        <v>||||0</v>
      </c>
      <c r="C1182" s="61" t="str">
        <f t="shared" si="171"/>
        <v>|0</v>
      </c>
      <c r="D1182" s="31"/>
      <c r="E1182" s="31"/>
      <c r="F1182" s="75" t="str">
        <f t="shared" si="172"/>
        <v>/</v>
      </c>
      <c r="G1182" s="31"/>
      <c r="H1182" s="31"/>
      <c r="I1182" s="75" t="str">
        <f t="shared" si="173"/>
        <v>.</v>
      </c>
      <c r="J1182" s="31"/>
      <c r="K1182" s="31"/>
      <c r="L1182" s="31"/>
      <c r="M1182" s="32"/>
      <c r="N1182" s="31"/>
      <c r="O1182" s="32"/>
      <c r="P1182" s="18"/>
      <c r="Q1182" s="31"/>
      <c r="R1182" s="33"/>
      <c r="S1182" s="33"/>
      <c r="T1182" s="33"/>
      <c r="U1182" s="72">
        <f t="shared" si="174"/>
        <v>0</v>
      </c>
      <c r="V1182" s="18" t="e">
        <f>IF(X1182&lt;&gt;"Liquidação Cancelada",VLOOKUP(B1182,'BASE DE DADOS OPS'!$B$4:$P$9650,10,FALSE),"Liquidação Cancelada")</f>
        <v>#N/A</v>
      </c>
      <c r="W1182" s="35" t="e">
        <f t="shared" si="175"/>
        <v>#N/A</v>
      </c>
      <c r="X1182" s="31">
        <f>VLOOKUP(A1182,'BASE DE DADOS OPS'!$A$4:$P$9650,12,FALSE)</f>
        <v>0</v>
      </c>
      <c r="Y1182" s="4" t="e">
        <f>IF(X1182&lt;&gt;"Liquidação Cancelada",VLOOKUP(B1182,'BASE DE DADOS OPS'!$B$5:$P$9635,12,FALSE),"Liquidação Cancelada")</f>
        <v>#N/A</v>
      </c>
      <c r="Z1182" s="4" t="e">
        <f>IF(X1182&lt;&gt;"Liquidação Cancelada",VLOOKUP(B1182,'BASE DE DADOS OPS'!$B$5:$P$9635,14,FALSE),"Liquidação Cancelada")</f>
        <v>#N/A</v>
      </c>
      <c r="AA1182" s="4" t="e">
        <f>IF(X1182&lt;&gt;"Liquidação Cancelada",VLOOKUP(B1182,'BASE DE DADOS OPS'!$B$5:$P$9635,13,FALSE),"Liquidação Cancelada")</f>
        <v>#N/A</v>
      </c>
      <c r="AB1182" s="4" t="e">
        <f t="shared" si="176"/>
        <v>#N/A</v>
      </c>
      <c r="AC1182" s="3" t="e">
        <f t="shared" si="177"/>
        <v>#N/A</v>
      </c>
      <c r="AD1182" s="62"/>
    </row>
    <row r="1183" spans="1:30" ht="24.95" customHeight="1" x14ac:dyDescent="0.2">
      <c r="A1183" s="55" t="str">
        <f t="shared" si="169"/>
        <v>||||||0</v>
      </c>
      <c r="B1183" s="55" t="str">
        <f t="shared" si="170"/>
        <v>||||0</v>
      </c>
      <c r="C1183" s="61" t="str">
        <f t="shared" si="171"/>
        <v>|0</v>
      </c>
      <c r="D1183" s="31"/>
      <c r="E1183" s="31"/>
      <c r="F1183" s="75" t="str">
        <f t="shared" si="172"/>
        <v>/</v>
      </c>
      <c r="G1183" s="31"/>
      <c r="H1183" s="31"/>
      <c r="I1183" s="75" t="str">
        <f t="shared" si="173"/>
        <v>.</v>
      </c>
      <c r="J1183" s="31"/>
      <c r="K1183" s="31"/>
      <c r="L1183" s="31"/>
      <c r="M1183" s="32"/>
      <c r="N1183" s="31"/>
      <c r="O1183" s="32"/>
      <c r="P1183" s="18"/>
      <c r="Q1183" s="31"/>
      <c r="R1183" s="33"/>
      <c r="S1183" s="33"/>
      <c r="T1183" s="33"/>
      <c r="U1183" s="72">
        <f t="shared" si="174"/>
        <v>0</v>
      </c>
      <c r="V1183" s="18" t="e">
        <f>IF(X1183&lt;&gt;"Liquidação Cancelada",VLOOKUP(B1183,'BASE DE DADOS OPS'!$B$4:$P$9650,10,FALSE),"Liquidação Cancelada")</f>
        <v>#N/A</v>
      </c>
      <c r="W1183" s="35" t="e">
        <f t="shared" si="175"/>
        <v>#N/A</v>
      </c>
      <c r="X1183" s="31">
        <f>VLOOKUP(A1183,'BASE DE DADOS OPS'!$A$4:$P$9650,12,FALSE)</f>
        <v>0</v>
      </c>
      <c r="Y1183" s="4" t="e">
        <f>IF(X1183&lt;&gt;"Liquidação Cancelada",VLOOKUP(B1183,'BASE DE DADOS OPS'!$B$5:$P$9635,12,FALSE),"Liquidação Cancelada")</f>
        <v>#N/A</v>
      </c>
      <c r="Z1183" s="4" t="e">
        <f>IF(X1183&lt;&gt;"Liquidação Cancelada",VLOOKUP(B1183,'BASE DE DADOS OPS'!$B$5:$P$9635,14,FALSE),"Liquidação Cancelada")</f>
        <v>#N/A</v>
      </c>
      <c r="AA1183" s="4" t="e">
        <f>IF(X1183&lt;&gt;"Liquidação Cancelada",VLOOKUP(B1183,'BASE DE DADOS OPS'!$B$5:$P$9635,13,FALSE),"Liquidação Cancelada")</f>
        <v>#N/A</v>
      </c>
      <c r="AB1183" s="4" t="e">
        <f t="shared" si="176"/>
        <v>#N/A</v>
      </c>
      <c r="AC1183" s="3" t="e">
        <f t="shared" si="177"/>
        <v>#N/A</v>
      </c>
      <c r="AD1183" s="62"/>
    </row>
    <row r="1184" spans="1:30" ht="24.95" customHeight="1" x14ac:dyDescent="0.2">
      <c r="A1184" s="55" t="str">
        <f t="shared" si="169"/>
        <v>||||||0</v>
      </c>
      <c r="B1184" s="55" t="str">
        <f t="shared" si="170"/>
        <v>||||0</v>
      </c>
      <c r="C1184" s="61" t="str">
        <f t="shared" si="171"/>
        <v>|0</v>
      </c>
      <c r="D1184" s="31"/>
      <c r="E1184" s="31"/>
      <c r="F1184" s="75" t="str">
        <f t="shared" si="172"/>
        <v>/</v>
      </c>
      <c r="G1184" s="31"/>
      <c r="H1184" s="31"/>
      <c r="I1184" s="75" t="str">
        <f t="shared" si="173"/>
        <v>.</v>
      </c>
      <c r="J1184" s="31"/>
      <c r="K1184" s="31"/>
      <c r="L1184" s="31"/>
      <c r="M1184" s="32"/>
      <c r="N1184" s="31"/>
      <c r="O1184" s="32"/>
      <c r="P1184" s="18"/>
      <c r="Q1184" s="31"/>
      <c r="R1184" s="33"/>
      <c r="S1184" s="33"/>
      <c r="T1184" s="33"/>
      <c r="U1184" s="72">
        <f t="shared" si="174"/>
        <v>0</v>
      </c>
      <c r="V1184" s="18" t="e">
        <f>IF(X1184&lt;&gt;"Liquidação Cancelada",VLOOKUP(B1184,'BASE DE DADOS OPS'!$B$4:$P$9650,10,FALSE),"Liquidação Cancelada")</f>
        <v>#N/A</v>
      </c>
      <c r="W1184" s="35" t="e">
        <f t="shared" si="175"/>
        <v>#N/A</v>
      </c>
      <c r="X1184" s="31">
        <f>VLOOKUP(A1184,'BASE DE DADOS OPS'!$A$4:$P$9650,12,FALSE)</f>
        <v>0</v>
      </c>
      <c r="Y1184" s="4" t="e">
        <f>IF(X1184&lt;&gt;"Liquidação Cancelada",VLOOKUP(B1184,'BASE DE DADOS OPS'!$B$5:$P$9635,12,FALSE),"Liquidação Cancelada")</f>
        <v>#N/A</v>
      </c>
      <c r="Z1184" s="4" t="e">
        <f>IF(X1184&lt;&gt;"Liquidação Cancelada",VLOOKUP(B1184,'BASE DE DADOS OPS'!$B$5:$P$9635,14,FALSE),"Liquidação Cancelada")</f>
        <v>#N/A</v>
      </c>
      <c r="AA1184" s="4" t="e">
        <f>IF(X1184&lt;&gt;"Liquidação Cancelada",VLOOKUP(B1184,'BASE DE DADOS OPS'!$B$5:$P$9635,13,FALSE),"Liquidação Cancelada")</f>
        <v>#N/A</v>
      </c>
      <c r="AB1184" s="4" t="e">
        <f t="shared" si="176"/>
        <v>#N/A</v>
      </c>
      <c r="AC1184" s="3" t="e">
        <f t="shared" si="177"/>
        <v>#N/A</v>
      </c>
      <c r="AD1184" s="62"/>
    </row>
    <row r="1185" spans="1:30" ht="24.95" customHeight="1" x14ac:dyDescent="0.2">
      <c r="A1185" s="55" t="str">
        <f t="shared" si="169"/>
        <v>||||||0</v>
      </c>
      <c r="B1185" s="55" t="str">
        <f t="shared" si="170"/>
        <v>||||0</v>
      </c>
      <c r="C1185" s="61" t="str">
        <f t="shared" si="171"/>
        <v>|0</v>
      </c>
      <c r="D1185" s="31"/>
      <c r="E1185" s="31"/>
      <c r="F1185" s="75" t="str">
        <f t="shared" si="172"/>
        <v>/</v>
      </c>
      <c r="G1185" s="31"/>
      <c r="H1185" s="31"/>
      <c r="I1185" s="75" t="str">
        <f t="shared" si="173"/>
        <v>.</v>
      </c>
      <c r="J1185" s="31"/>
      <c r="K1185" s="31"/>
      <c r="L1185" s="31"/>
      <c r="M1185" s="32"/>
      <c r="N1185" s="31"/>
      <c r="O1185" s="32"/>
      <c r="P1185" s="18"/>
      <c r="Q1185" s="31"/>
      <c r="R1185" s="33"/>
      <c r="S1185" s="33"/>
      <c r="T1185" s="33"/>
      <c r="U1185" s="72">
        <f t="shared" si="174"/>
        <v>0</v>
      </c>
      <c r="V1185" s="18" t="e">
        <f>IF(X1185&lt;&gt;"Liquidação Cancelada",VLOOKUP(B1185,'BASE DE DADOS OPS'!$B$4:$P$9650,10,FALSE),"Liquidação Cancelada")</f>
        <v>#N/A</v>
      </c>
      <c r="W1185" s="35" t="e">
        <f t="shared" si="175"/>
        <v>#N/A</v>
      </c>
      <c r="X1185" s="31">
        <f>VLOOKUP(A1185,'BASE DE DADOS OPS'!$A$4:$P$9650,12,FALSE)</f>
        <v>0</v>
      </c>
      <c r="Y1185" s="4" t="e">
        <f>IF(X1185&lt;&gt;"Liquidação Cancelada",VLOOKUP(B1185,'BASE DE DADOS OPS'!$B$5:$P$9635,12,FALSE),"Liquidação Cancelada")</f>
        <v>#N/A</v>
      </c>
      <c r="Z1185" s="4" t="e">
        <f>IF(X1185&lt;&gt;"Liquidação Cancelada",VLOOKUP(B1185,'BASE DE DADOS OPS'!$B$5:$P$9635,14,FALSE),"Liquidação Cancelada")</f>
        <v>#N/A</v>
      </c>
      <c r="AA1185" s="4" t="e">
        <f>IF(X1185&lt;&gt;"Liquidação Cancelada",VLOOKUP(B1185,'BASE DE DADOS OPS'!$B$5:$P$9635,13,FALSE),"Liquidação Cancelada")</f>
        <v>#N/A</v>
      </c>
      <c r="AB1185" s="4" t="e">
        <f t="shared" si="176"/>
        <v>#N/A</v>
      </c>
      <c r="AC1185" s="3" t="e">
        <f t="shared" si="177"/>
        <v>#N/A</v>
      </c>
      <c r="AD1185" s="62"/>
    </row>
    <row r="1186" spans="1:30" ht="24.95" customHeight="1" x14ac:dyDescent="0.2">
      <c r="A1186" s="55" t="str">
        <f t="shared" si="169"/>
        <v>||||||0</v>
      </c>
      <c r="B1186" s="55" t="str">
        <f t="shared" si="170"/>
        <v>||||0</v>
      </c>
      <c r="C1186" s="61" t="str">
        <f t="shared" si="171"/>
        <v>|0</v>
      </c>
      <c r="D1186" s="31"/>
      <c r="E1186" s="31"/>
      <c r="F1186" s="75" t="str">
        <f t="shared" si="172"/>
        <v>/</v>
      </c>
      <c r="G1186" s="31"/>
      <c r="H1186" s="31"/>
      <c r="I1186" s="75" t="str">
        <f t="shared" si="173"/>
        <v>.</v>
      </c>
      <c r="J1186" s="31"/>
      <c r="K1186" s="31"/>
      <c r="L1186" s="31"/>
      <c r="M1186" s="32"/>
      <c r="N1186" s="31"/>
      <c r="O1186" s="32"/>
      <c r="P1186" s="18"/>
      <c r="Q1186" s="31"/>
      <c r="R1186" s="33"/>
      <c r="S1186" s="33"/>
      <c r="T1186" s="33"/>
      <c r="U1186" s="72">
        <f t="shared" si="174"/>
        <v>0</v>
      </c>
      <c r="V1186" s="18" t="e">
        <f>IF(X1186&lt;&gt;"Liquidação Cancelada",VLOOKUP(B1186,'BASE DE DADOS OPS'!$B$4:$P$9650,10,FALSE),"Liquidação Cancelada")</f>
        <v>#N/A</v>
      </c>
      <c r="W1186" s="35" t="e">
        <f t="shared" si="175"/>
        <v>#N/A</v>
      </c>
      <c r="X1186" s="31">
        <f>VLOOKUP(A1186,'BASE DE DADOS OPS'!$A$4:$P$9650,12,FALSE)</f>
        <v>0</v>
      </c>
      <c r="Y1186" s="4" t="e">
        <f>IF(X1186&lt;&gt;"Liquidação Cancelada",VLOOKUP(B1186,'BASE DE DADOS OPS'!$B$5:$P$9635,12,FALSE),"Liquidação Cancelada")</f>
        <v>#N/A</v>
      </c>
      <c r="Z1186" s="4" t="e">
        <f>IF(X1186&lt;&gt;"Liquidação Cancelada",VLOOKUP(B1186,'BASE DE DADOS OPS'!$B$5:$P$9635,14,FALSE),"Liquidação Cancelada")</f>
        <v>#N/A</v>
      </c>
      <c r="AA1186" s="4" t="e">
        <f>IF(X1186&lt;&gt;"Liquidação Cancelada",VLOOKUP(B1186,'BASE DE DADOS OPS'!$B$5:$P$9635,13,FALSE),"Liquidação Cancelada")</f>
        <v>#N/A</v>
      </c>
      <c r="AB1186" s="4" t="e">
        <f t="shared" si="176"/>
        <v>#N/A</v>
      </c>
      <c r="AC1186" s="3" t="e">
        <f t="shared" si="177"/>
        <v>#N/A</v>
      </c>
      <c r="AD1186" s="62"/>
    </row>
    <row r="1187" spans="1:30" ht="24.95" customHeight="1" x14ac:dyDescent="0.2">
      <c r="A1187" s="55" t="str">
        <f t="shared" si="169"/>
        <v>||||||0</v>
      </c>
      <c r="B1187" s="55" t="str">
        <f t="shared" si="170"/>
        <v>||||0</v>
      </c>
      <c r="C1187" s="61" t="str">
        <f t="shared" si="171"/>
        <v>|0</v>
      </c>
      <c r="D1187" s="31"/>
      <c r="E1187" s="31"/>
      <c r="F1187" s="75" t="str">
        <f t="shared" si="172"/>
        <v>/</v>
      </c>
      <c r="G1187" s="31"/>
      <c r="H1187" s="31"/>
      <c r="I1187" s="75" t="str">
        <f t="shared" si="173"/>
        <v>.</v>
      </c>
      <c r="J1187" s="31"/>
      <c r="K1187" s="31"/>
      <c r="L1187" s="31"/>
      <c r="M1187" s="32"/>
      <c r="N1187" s="31"/>
      <c r="O1187" s="32"/>
      <c r="P1187" s="18"/>
      <c r="Q1187" s="31"/>
      <c r="R1187" s="33"/>
      <c r="S1187" s="33"/>
      <c r="T1187" s="33"/>
      <c r="U1187" s="72">
        <f t="shared" si="174"/>
        <v>0</v>
      </c>
      <c r="V1187" s="18" t="e">
        <f>IF(X1187&lt;&gt;"Liquidação Cancelada",VLOOKUP(B1187,'BASE DE DADOS OPS'!$B$4:$P$9650,10,FALSE),"Liquidação Cancelada")</f>
        <v>#N/A</v>
      </c>
      <c r="W1187" s="35" t="e">
        <f t="shared" si="175"/>
        <v>#N/A</v>
      </c>
      <c r="X1187" s="31">
        <f>VLOOKUP(A1187,'BASE DE DADOS OPS'!$A$4:$P$9650,12,FALSE)</f>
        <v>0</v>
      </c>
      <c r="Y1187" s="4" t="e">
        <f>IF(X1187&lt;&gt;"Liquidação Cancelada",VLOOKUP(B1187,'BASE DE DADOS OPS'!$B$5:$P$9635,12,FALSE),"Liquidação Cancelada")</f>
        <v>#N/A</v>
      </c>
      <c r="Z1187" s="4" t="e">
        <f>IF(X1187&lt;&gt;"Liquidação Cancelada",VLOOKUP(B1187,'BASE DE DADOS OPS'!$B$5:$P$9635,14,FALSE),"Liquidação Cancelada")</f>
        <v>#N/A</v>
      </c>
      <c r="AA1187" s="4" t="e">
        <f>IF(X1187&lt;&gt;"Liquidação Cancelada",VLOOKUP(B1187,'BASE DE DADOS OPS'!$B$5:$P$9635,13,FALSE),"Liquidação Cancelada")</f>
        <v>#N/A</v>
      </c>
      <c r="AB1187" s="4" t="e">
        <f t="shared" si="176"/>
        <v>#N/A</v>
      </c>
      <c r="AC1187" s="3" t="e">
        <f t="shared" si="177"/>
        <v>#N/A</v>
      </c>
      <c r="AD1187" s="62"/>
    </row>
    <row r="1188" spans="1:30" ht="24.95" customHeight="1" x14ac:dyDescent="0.2">
      <c r="A1188" s="55" t="str">
        <f t="shared" si="169"/>
        <v>||||||0</v>
      </c>
      <c r="B1188" s="55" t="str">
        <f t="shared" si="170"/>
        <v>||||0</v>
      </c>
      <c r="C1188" s="61" t="str">
        <f t="shared" si="171"/>
        <v>|0</v>
      </c>
      <c r="D1188" s="31"/>
      <c r="E1188" s="31"/>
      <c r="F1188" s="75" t="str">
        <f t="shared" si="172"/>
        <v>/</v>
      </c>
      <c r="G1188" s="31"/>
      <c r="H1188" s="31"/>
      <c r="I1188" s="75" t="str">
        <f t="shared" si="173"/>
        <v>.</v>
      </c>
      <c r="J1188" s="31"/>
      <c r="K1188" s="31"/>
      <c r="L1188" s="31"/>
      <c r="M1188" s="32"/>
      <c r="N1188" s="31"/>
      <c r="O1188" s="32"/>
      <c r="P1188" s="18"/>
      <c r="Q1188" s="31"/>
      <c r="R1188" s="33"/>
      <c r="S1188" s="33"/>
      <c r="T1188" s="33"/>
      <c r="U1188" s="72">
        <f t="shared" si="174"/>
        <v>0</v>
      </c>
      <c r="V1188" s="18" t="e">
        <f>IF(X1188&lt;&gt;"Liquidação Cancelada",VLOOKUP(B1188,'BASE DE DADOS OPS'!$B$4:$P$9650,10,FALSE),"Liquidação Cancelada")</f>
        <v>#N/A</v>
      </c>
      <c r="W1188" s="35" t="e">
        <f t="shared" si="175"/>
        <v>#N/A</v>
      </c>
      <c r="X1188" s="31">
        <f>VLOOKUP(A1188,'BASE DE DADOS OPS'!$A$4:$P$9650,12,FALSE)</f>
        <v>0</v>
      </c>
      <c r="Y1188" s="4" t="e">
        <f>IF(X1188&lt;&gt;"Liquidação Cancelada",VLOOKUP(B1188,'BASE DE DADOS OPS'!$B$5:$P$9635,12,FALSE),"Liquidação Cancelada")</f>
        <v>#N/A</v>
      </c>
      <c r="Z1188" s="4" t="e">
        <f>IF(X1188&lt;&gt;"Liquidação Cancelada",VLOOKUP(B1188,'BASE DE DADOS OPS'!$B$5:$P$9635,14,FALSE),"Liquidação Cancelada")</f>
        <v>#N/A</v>
      </c>
      <c r="AA1188" s="4" t="e">
        <f>IF(X1188&lt;&gt;"Liquidação Cancelada",VLOOKUP(B1188,'BASE DE DADOS OPS'!$B$5:$P$9635,13,FALSE),"Liquidação Cancelada")</f>
        <v>#N/A</v>
      </c>
      <c r="AB1188" s="4" t="e">
        <f t="shared" si="176"/>
        <v>#N/A</v>
      </c>
      <c r="AC1188" s="3" t="e">
        <f t="shared" si="177"/>
        <v>#N/A</v>
      </c>
      <c r="AD1188" s="62"/>
    </row>
    <row r="1189" spans="1:30" ht="24.95" customHeight="1" x14ac:dyDescent="0.2">
      <c r="A1189" s="55" t="str">
        <f t="shared" si="169"/>
        <v>||||||0</v>
      </c>
      <c r="B1189" s="55" t="str">
        <f t="shared" si="170"/>
        <v>||||0</v>
      </c>
      <c r="C1189" s="61" t="str">
        <f t="shared" si="171"/>
        <v>|0</v>
      </c>
      <c r="D1189" s="31"/>
      <c r="E1189" s="31"/>
      <c r="F1189" s="75" t="str">
        <f t="shared" si="172"/>
        <v>/</v>
      </c>
      <c r="G1189" s="31"/>
      <c r="H1189" s="31"/>
      <c r="I1189" s="75" t="str">
        <f t="shared" si="173"/>
        <v>.</v>
      </c>
      <c r="J1189" s="31"/>
      <c r="K1189" s="31"/>
      <c r="L1189" s="31"/>
      <c r="M1189" s="32"/>
      <c r="N1189" s="31"/>
      <c r="O1189" s="32"/>
      <c r="P1189" s="18"/>
      <c r="Q1189" s="31"/>
      <c r="R1189" s="33"/>
      <c r="S1189" s="33"/>
      <c r="T1189" s="33"/>
      <c r="U1189" s="72">
        <f t="shared" si="174"/>
        <v>0</v>
      </c>
      <c r="V1189" s="18" t="e">
        <f>IF(X1189&lt;&gt;"Liquidação Cancelada",VLOOKUP(B1189,'BASE DE DADOS OPS'!$B$4:$P$9650,10,FALSE),"Liquidação Cancelada")</f>
        <v>#N/A</v>
      </c>
      <c r="W1189" s="35" t="e">
        <f t="shared" si="175"/>
        <v>#N/A</v>
      </c>
      <c r="X1189" s="31">
        <f>VLOOKUP(A1189,'BASE DE DADOS OPS'!$A$4:$P$9650,12,FALSE)</f>
        <v>0</v>
      </c>
      <c r="Y1189" s="4" t="e">
        <f>IF(X1189&lt;&gt;"Liquidação Cancelada",VLOOKUP(B1189,'BASE DE DADOS OPS'!$B$5:$P$9635,12,FALSE),"Liquidação Cancelada")</f>
        <v>#N/A</v>
      </c>
      <c r="Z1189" s="4" t="e">
        <f>IF(X1189&lt;&gt;"Liquidação Cancelada",VLOOKUP(B1189,'BASE DE DADOS OPS'!$B$5:$P$9635,14,FALSE),"Liquidação Cancelada")</f>
        <v>#N/A</v>
      </c>
      <c r="AA1189" s="4" t="e">
        <f>IF(X1189&lt;&gt;"Liquidação Cancelada",VLOOKUP(B1189,'BASE DE DADOS OPS'!$B$5:$P$9635,13,FALSE),"Liquidação Cancelada")</f>
        <v>#N/A</v>
      </c>
      <c r="AB1189" s="4" t="e">
        <f t="shared" si="176"/>
        <v>#N/A</v>
      </c>
      <c r="AC1189" s="3" t="e">
        <f t="shared" si="177"/>
        <v>#N/A</v>
      </c>
      <c r="AD1189" s="62"/>
    </row>
    <row r="1190" spans="1:30" ht="24.95" customHeight="1" x14ac:dyDescent="0.2">
      <c r="A1190" s="55" t="str">
        <f t="shared" si="169"/>
        <v>||||||0</v>
      </c>
      <c r="B1190" s="55" t="str">
        <f t="shared" si="170"/>
        <v>||||0</v>
      </c>
      <c r="C1190" s="61" t="str">
        <f t="shared" si="171"/>
        <v>|0</v>
      </c>
      <c r="D1190" s="31"/>
      <c r="E1190" s="31"/>
      <c r="F1190" s="75" t="str">
        <f t="shared" si="172"/>
        <v>/</v>
      </c>
      <c r="G1190" s="31"/>
      <c r="H1190" s="31"/>
      <c r="I1190" s="75" t="str">
        <f t="shared" si="173"/>
        <v>.</v>
      </c>
      <c r="J1190" s="31"/>
      <c r="K1190" s="31"/>
      <c r="L1190" s="31"/>
      <c r="M1190" s="32"/>
      <c r="N1190" s="31"/>
      <c r="O1190" s="32"/>
      <c r="P1190" s="18"/>
      <c r="Q1190" s="31"/>
      <c r="R1190" s="33"/>
      <c r="S1190" s="33"/>
      <c r="T1190" s="33"/>
      <c r="U1190" s="72">
        <f t="shared" si="174"/>
        <v>0</v>
      </c>
      <c r="V1190" s="18" t="e">
        <f>IF(X1190&lt;&gt;"Liquidação Cancelada",VLOOKUP(B1190,'BASE DE DADOS OPS'!$B$4:$P$9650,10,FALSE),"Liquidação Cancelada")</f>
        <v>#N/A</v>
      </c>
      <c r="W1190" s="35" t="e">
        <f t="shared" si="175"/>
        <v>#N/A</v>
      </c>
      <c r="X1190" s="31">
        <f>VLOOKUP(A1190,'BASE DE DADOS OPS'!$A$4:$P$9650,12,FALSE)</f>
        <v>0</v>
      </c>
      <c r="Y1190" s="4" t="e">
        <f>IF(X1190&lt;&gt;"Liquidação Cancelada",VLOOKUP(B1190,'BASE DE DADOS OPS'!$B$5:$P$9635,12,FALSE),"Liquidação Cancelada")</f>
        <v>#N/A</v>
      </c>
      <c r="Z1190" s="4" t="e">
        <f>IF(X1190&lt;&gt;"Liquidação Cancelada",VLOOKUP(B1190,'BASE DE DADOS OPS'!$B$5:$P$9635,14,FALSE),"Liquidação Cancelada")</f>
        <v>#N/A</v>
      </c>
      <c r="AA1190" s="4" t="e">
        <f>IF(X1190&lt;&gt;"Liquidação Cancelada",VLOOKUP(B1190,'BASE DE DADOS OPS'!$B$5:$P$9635,13,FALSE),"Liquidação Cancelada")</f>
        <v>#N/A</v>
      </c>
      <c r="AB1190" s="4" t="e">
        <f t="shared" si="176"/>
        <v>#N/A</v>
      </c>
      <c r="AC1190" s="3" t="e">
        <f t="shared" si="177"/>
        <v>#N/A</v>
      </c>
      <c r="AD1190" s="62"/>
    </row>
    <row r="1191" spans="1:30" ht="24.95" customHeight="1" x14ac:dyDescent="0.2">
      <c r="A1191" s="55" t="str">
        <f t="shared" si="169"/>
        <v>||||||0</v>
      </c>
      <c r="B1191" s="55" t="str">
        <f t="shared" si="170"/>
        <v>||||0</v>
      </c>
      <c r="C1191" s="61" t="str">
        <f t="shared" si="171"/>
        <v>|0</v>
      </c>
      <c r="D1191" s="31"/>
      <c r="E1191" s="31"/>
      <c r="F1191" s="75" t="str">
        <f t="shared" si="172"/>
        <v>/</v>
      </c>
      <c r="G1191" s="31"/>
      <c r="H1191" s="31"/>
      <c r="I1191" s="75" t="str">
        <f t="shared" si="173"/>
        <v>.</v>
      </c>
      <c r="J1191" s="31"/>
      <c r="K1191" s="31"/>
      <c r="L1191" s="31"/>
      <c r="M1191" s="32"/>
      <c r="N1191" s="31"/>
      <c r="O1191" s="32"/>
      <c r="P1191" s="18"/>
      <c r="Q1191" s="31"/>
      <c r="R1191" s="33"/>
      <c r="S1191" s="33"/>
      <c r="T1191" s="33"/>
      <c r="U1191" s="72">
        <f t="shared" si="174"/>
        <v>0</v>
      </c>
      <c r="V1191" s="18" t="e">
        <f>IF(X1191&lt;&gt;"Liquidação Cancelada",VLOOKUP(B1191,'BASE DE DADOS OPS'!$B$4:$P$9650,10,FALSE),"Liquidação Cancelada")</f>
        <v>#N/A</v>
      </c>
      <c r="W1191" s="35" t="e">
        <f t="shared" si="175"/>
        <v>#N/A</v>
      </c>
      <c r="X1191" s="31">
        <f>VLOOKUP(A1191,'BASE DE DADOS OPS'!$A$4:$P$9650,12,FALSE)</f>
        <v>0</v>
      </c>
      <c r="Y1191" s="4" t="e">
        <f>IF(X1191&lt;&gt;"Liquidação Cancelada",VLOOKUP(B1191,'BASE DE DADOS OPS'!$B$5:$P$9635,12,FALSE),"Liquidação Cancelada")</f>
        <v>#N/A</v>
      </c>
      <c r="Z1191" s="4" t="e">
        <f>IF(X1191&lt;&gt;"Liquidação Cancelada",VLOOKUP(B1191,'BASE DE DADOS OPS'!$B$5:$P$9635,14,FALSE),"Liquidação Cancelada")</f>
        <v>#N/A</v>
      </c>
      <c r="AA1191" s="4" t="e">
        <f>IF(X1191&lt;&gt;"Liquidação Cancelada",VLOOKUP(B1191,'BASE DE DADOS OPS'!$B$5:$P$9635,13,FALSE),"Liquidação Cancelada")</f>
        <v>#N/A</v>
      </c>
      <c r="AB1191" s="4" t="e">
        <f t="shared" si="176"/>
        <v>#N/A</v>
      </c>
      <c r="AC1191" s="3" t="e">
        <f t="shared" si="177"/>
        <v>#N/A</v>
      </c>
      <c r="AD1191" s="62"/>
    </row>
    <row r="1192" spans="1:30" ht="24.95" customHeight="1" x14ac:dyDescent="0.2">
      <c r="A1192" s="55" t="str">
        <f t="shared" si="169"/>
        <v>||||||0</v>
      </c>
      <c r="B1192" s="55" t="str">
        <f t="shared" si="170"/>
        <v>||||0</v>
      </c>
      <c r="C1192" s="61" t="str">
        <f t="shared" si="171"/>
        <v>|0</v>
      </c>
      <c r="D1192" s="31"/>
      <c r="E1192" s="31"/>
      <c r="F1192" s="75" t="str">
        <f t="shared" si="172"/>
        <v>/</v>
      </c>
      <c r="G1192" s="31"/>
      <c r="H1192" s="31"/>
      <c r="I1192" s="75" t="str">
        <f t="shared" si="173"/>
        <v>.</v>
      </c>
      <c r="J1192" s="31"/>
      <c r="K1192" s="31"/>
      <c r="L1192" s="31"/>
      <c r="M1192" s="32"/>
      <c r="N1192" s="31"/>
      <c r="O1192" s="32"/>
      <c r="P1192" s="18"/>
      <c r="Q1192" s="31"/>
      <c r="R1192" s="33"/>
      <c r="S1192" s="33"/>
      <c r="T1192" s="33"/>
      <c r="U1192" s="72">
        <f t="shared" si="174"/>
        <v>0</v>
      </c>
      <c r="V1192" s="18" t="e">
        <f>IF(X1192&lt;&gt;"Liquidação Cancelada",VLOOKUP(B1192,'BASE DE DADOS OPS'!$B$4:$P$9650,10,FALSE),"Liquidação Cancelada")</f>
        <v>#N/A</v>
      </c>
      <c r="W1192" s="35" t="e">
        <f t="shared" si="175"/>
        <v>#N/A</v>
      </c>
      <c r="X1192" s="31">
        <f>VLOOKUP(A1192,'BASE DE DADOS OPS'!$A$4:$P$9650,12,FALSE)</f>
        <v>0</v>
      </c>
      <c r="Y1192" s="4" t="e">
        <f>IF(X1192&lt;&gt;"Liquidação Cancelada",VLOOKUP(B1192,'BASE DE DADOS OPS'!$B$5:$P$9635,12,FALSE),"Liquidação Cancelada")</f>
        <v>#N/A</v>
      </c>
      <c r="Z1192" s="4" t="e">
        <f>IF(X1192&lt;&gt;"Liquidação Cancelada",VLOOKUP(B1192,'BASE DE DADOS OPS'!$B$5:$P$9635,14,FALSE),"Liquidação Cancelada")</f>
        <v>#N/A</v>
      </c>
      <c r="AA1192" s="4" t="e">
        <f>IF(X1192&lt;&gt;"Liquidação Cancelada",VLOOKUP(B1192,'BASE DE DADOS OPS'!$B$5:$P$9635,13,FALSE),"Liquidação Cancelada")</f>
        <v>#N/A</v>
      </c>
      <c r="AB1192" s="4" t="e">
        <f t="shared" si="176"/>
        <v>#N/A</v>
      </c>
      <c r="AC1192" s="3" t="e">
        <f t="shared" si="177"/>
        <v>#N/A</v>
      </c>
      <c r="AD1192" s="62"/>
    </row>
    <row r="1193" spans="1:30" ht="24.95" customHeight="1" x14ac:dyDescent="0.2">
      <c r="A1193" s="55" t="str">
        <f t="shared" si="169"/>
        <v>||||||0</v>
      </c>
      <c r="B1193" s="55" t="str">
        <f t="shared" si="170"/>
        <v>||||0</v>
      </c>
      <c r="C1193" s="61" t="str">
        <f t="shared" si="171"/>
        <v>|0</v>
      </c>
      <c r="D1193" s="31"/>
      <c r="E1193" s="31"/>
      <c r="F1193" s="75" t="str">
        <f t="shared" si="172"/>
        <v>/</v>
      </c>
      <c r="G1193" s="31"/>
      <c r="H1193" s="31"/>
      <c r="I1193" s="75" t="str">
        <f t="shared" si="173"/>
        <v>.</v>
      </c>
      <c r="J1193" s="31"/>
      <c r="K1193" s="31"/>
      <c r="L1193" s="31"/>
      <c r="M1193" s="32"/>
      <c r="N1193" s="31"/>
      <c r="O1193" s="32"/>
      <c r="P1193" s="18"/>
      <c r="Q1193" s="31"/>
      <c r="R1193" s="33"/>
      <c r="S1193" s="33"/>
      <c r="T1193" s="33"/>
      <c r="U1193" s="72">
        <f t="shared" si="174"/>
        <v>0</v>
      </c>
      <c r="V1193" s="18" t="e">
        <f>IF(X1193&lt;&gt;"Liquidação Cancelada",VLOOKUP(B1193,'BASE DE DADOS OPS'!$B$4:$P$9650,10,FALSE),"Liquidação Cancelada")</f>
        <v>#N/A</v>
      </c>
      <c r="W1193" s="35" t="e">
        <f t="shared" si="175"/>
        <v>#N/A</v>
      </c>
      <c r="X1193" s="31">
        <f>VLOOKUP(A1193,'BASE DE DADOS OPS'!$A$4:$P$9650,12,FALSE)</f>
        <v>0</v>
      </c>
      <c r="Y1193" s="4" t="e">
        <f>IF(X1193&lt;&gt;"Liquidação Cancelada",VLOOKUP(B1193,'BASE DE DADOS OPS'!$B$5:$P$9635,12,FALSE),"Liquidação Cancelada")</f>
        <v>#N/A</v>
      </c>
      <c r="Z1193" s="4" t="e">
        <f>IF(X1193&lt;&gt;"Liquidação Cancelada",VLOOKUP(B1193,'BASE DE DADOS OPS'!$B$5:$P$9635,14,FALSE),"Liquidação Cancelada")</f>
        <v>#N/A</v>
      </c>
      <c r="AA1193" s="4" t="e">
        <f>IF(X1193&lt;&gt;"Liquidação Cancelada",VLOOKUP(B1193,'BASE DE DADOS OPS'!$B$5:$P$9635,13,FALSE),"Liquidação Cancelada")</f>
        <v>#N/A</v>
      </c>
      <c r="AB1193" s="4" t="e">
        <f t="shared" si="176"/>
        <v>#N/A</v>
      </c>
      <c r="AC1193" s="3" t="e">
        <f t="shared" si="177"/>
        <v>#N/A</v>
      </c>
      <c r="AD1193" s="62"/>
    </row>
    <row r="1194" spans="1:30" ht="24.95" customHeight="1" x14ac:dyDescent="0.2">
      <c r="A1194" s="55" t="str">
        <f t="shared" si="169"/>
        <v>||||||0</v>
      </c>
      <c r="B1194" s="55" t="str">
        <f t="shared" si="170"/>
        <v>||||0</v>
      </c>
      <c r="C1194" s="61" t="str">
        <f t="shared" si="171"/>
        <v>|0</v>
      </c>
      <c r="D1194" s="31"/>
      <c r="E1194" s="31"/>
      <c r="F1194" s="75" t="str">
        <f t="shared" si="172"/>
        <v>/</v>
      </c>
      <c r="G1194" s="31"/>
      <c r="H1194" s="31"/>
      <c r="I1194" s="75" t="str">
        <f t="shared" si="173"/>
        <v>.</v>
      </c>
      <c r="J1194" s="31"/>
      <c r="K1194" s="31"/>
      <c r="L1194" s="31"/>
      <c r="M1194" s="32"/>
      <c r="N1194" s="31"/>
      <c r="O1194" s="32"/>
      <c r="P1194" s="18"/>
      <c r="Q1194" s="31"/>
      <c r="R1194" s="33"/>
      <c r="S1194" s="33"/>
      <c r="T1194" s="33"/>
      <c r="U1194" s="72">
        <f t="shared" si="174"/>
        <v>0</v>
      </c>
      <c r="V1194" s="18" t="e">
        <f>IF(X1194&lt;&gt;"Liquidação Cancelada",VLOOKUP(B1194,'BASE DE DADOS OPS'!$B$4:$P$9650,10,FALSE),"Liquidação Cancelada")</f>
        <v>#N/A</v>
      </c>
      <c r="W1194" s="35" t="e">
        <f t="shared" si="175"/>
        <v>#N/A</v>
      </c>
      <c r="X1194" s="31">
        <f>VLOOKUP(A1194,'BASE DE DADOS OPS'!$A$4:$P$9650,12,FALSE)</f>
        <v>0</v>
      </c>
      <c r="Y1194" s="4" t="e">
        <f>IF(X1194&lt;&gt;"Liquidação Cancelada",VLOOKUP(B1194,'BASE DE DADOS OPS'!$B$5:$P$9635,12,FALSE),"Liquidação Cancelada")</f>
        <v>#N/A</v>
      </c>
      <c r="Z1194" s="4" t="e">
        <f>IF(X1194&lt;&gt;"Liquidação Cancelada",VLOOKUP(B1194,'BASE DE DADOS OPS'!$B$5:$P$9635,14,FALSE),"Liquidação Cancelada")</f>
        <v>#N/A</v>
      </c>
      <c r="AA1194" s="4" t="e">
        <f>IF(X1194&lt;&gt;"Liquidação Cancelada",VLOOKUP(B1194,'BASE DE DADOS OPS'!$B$5:$P$9635,13,FALSE),"Liquidação Cancelada")</f>
        <v>#N/A</v>
      </c>
      <c r="AB1194" s="4" t="e">
        <f t="shared" si="176"/>
        <v>#N/A</v>
      </c>
      <c r="AC1194" s="3" t="e">
        <f t="shared" si="177"/>
        <v>#N/A</v>
      </c>
      <c r="AD1194" s="62"/>
    </row>
    <row r="1195" spans="1:30" ht="24.95" customHeight="1" x14ac:dyDescent="0.2">
      <c r="A1195" s="55" t="str">
        <f t="shared" si="169"/>
        <v>||||||0</v>
      </c>
      <c r="B1195" s="55" t="str">
        <f t="shared" si="170"/>
        <v>||||0</v>
      </c>
      <c r="C1195" s="61" t="str">
        <f t="shared" si="171"/>
        <v>|0</v>
      </c>
      <c r="D1195" s="31"/>
      <c r="E1195" s="31"/>
      <c r="F1195" s="75" t="str">
        <f t="shared" si="172"/>
        <v>/</v>
      </c>
      <c r="G1195" s="31"/>
      <c r="H1195" s="31"/>
      <c r="I1195" s="75" t="str">
        <f t="shared" si="173"/>
        <v>.</v>
      </c>
      <c r="J1195" s="31"/>
      <c r="K1195" s="31"/>
      <c r="L1195" s="31"/>
      <c r="M1195" s="32"/>
      <c r="N1195" s="31"/>
      <c r="O1195" s="32"/>
      <c r="P1195" s="18"/>
      <c r="Q1195" s="31"/>
      <c r="R1195" s="33"/>
      <c r="S1195" s="33"/>
      <c r="T1195" s="33"/>
      <c r="U1195" s="72">
        <f t="shared" si="174"/>
        <v>0</v>
      </c>
      <c r="V1195" s="18" t="e">
        <f>IF(X1195&lt;&gt;"Liquidação Cancelada",VLOOKUP(B1195,'BASE DE DADOS OPS'!$B$4:$P$9650,10,FALSE),"Liquidação Cancelada")</f>
        <v>#N/A</v>
      </c>
      <c r="W1195" s="35" t="e">
        <f t="shared" si="175"/>
        <v>#N/A</v>
      </c>
      <c r="X1195" s="31">
        <f>VLOOKUP(A1195,'BASE DE DADOS OPS'!$A$4:$P$9650,12,FALSE)</f>
        <v>0</v>
      </c>
      <c r="Y1195" s="4" t="e">
        <f>IF(X1195&lt;&gt;"Liquidação Cancelada",VLOOKUP(B1195,'BASE DE DADOS OPS'!$B$5:$P$9635,12,FALSE),"Liquidação Cancelada")</f>
        <v>#N/A</v>
      </c>
      <c r="Z1195" s="4" t="e">
        <f>IF(X1195&lt;&gt;"Liquidação Cancelada",VLOOKUP(B1195,'BASE DE DADOS OPS'!$B$5:$P$9635,14,FALSE),"Liquidação Cancelada")</f>
        <v>#N/A</v>
      </c>
      <c r="AA1195" s="4" t="e">
        <f>IF(X1195&lt;&gt;"Liquidação Cancelada",VLOOKUP(B1195,'BASE DE DADOS OPS'!$B$5:$P$9635,13,FALSE),"Liquidação Cancelada")</f>
        <v>#N/A</v>
      </c>
      <c r="AB1195" s="4" t="e">
        <f t="shared" si="176"/>
        <v>#N/A</v>
      </c>
      <c r="AC1195" s="3" t="e">
        <f t="shared" si="177"/>
        <v>#N/A</v>
      </c>
      <c r="AD1195" s="62"/>
    </row>
    <row r="1196" spans="1:30" ht="24.95" customHeight="1" x14ac:dyDescent="0.2">
      <c r="A1196" s="55" t="str">
        <f t="shared" si="169"/>
        <v>||||||0</v>
      </c>
      <c r="B1196" s="55" t="str">
        <f t="shared" si="170"/>
        <v>||||0</v>
      </c>
      <c r="C1196" s="61" t="str">
        <f t="shared" si="171"/>
        <v>|0</v>
      </c>
      <c r="D1196" s="31"/>
      <c r="E1196" s="31"/>
      <c r="F1196" s="75" t="str">
        <f t="shared" si="172"/>
        <v>/</v>
      </c>
      <c r="G1196" s="31"/>
      <c r="H1196" s="31"/>
      <c r="I1196" s="75" t="str">
        <f t="shared" si="173"/>
        <v>.</v>
      </c>
      <c r="J1196" s="31"/>
      <c r="K1196" s="31"/>
      <c r="L1196" s="31"/>
      <c r="M1196" s="32"/>
      <c r="N1196" s="31"/>
      <c r="O1196" s="32"/>
      <c r="P1196" s="18"/>
      <c r="Q1196" s="31"/>
      <c r="R1196" s="33"/>
      <c r="S1196" s="33"/>
      <c r="T1196" s="33"/>
      <c r="U1196" s="72">
        <f t="shared" si="174"/>
        <v>0</v>
      </c>
      <c r="V1196" s="18" t="e">
        <f>IF(X1196&lt;&gt;"Liquidação Cancelada",VLOOKUP(B1196,'BASE DE DADOS OPS'!$B$4:$P$9650,10,FALSE),"Liquidação Cancelada")</f>
        <v>#N/A</v>
      </c>
      <c r="W1196" s="35" t="e">
        <f t="shared" si="175"/>
        <v>#N/A</v>
      </c>
      <c r="X1196" s="31">
        <f>VLOOKUP(A1196,'BASE DE DADOS OPS'!$A$4:$P$9650,12,FALSE)</f>
        <v>0</v>
      </c>
      <c r="Y1196" s="4" t="e">
        <f>IF(X1196&lt;&gt;"Liquidação Cancelada",VLOOKUP(B1196,'BASE DE DADOS OPS'!$B$5:$P$9635,12,FALSE),"Liquidação Cancelada")</f>
        <v>#N/A</v>
      </c>
      <c r="Z1196" s="4" t="e">
        <f>IF(X1196&lt;&gt;"Liquidação Cancelada",VLOOKUP(B1196,'BASE DE DADOS OPS'!$B$5:$P$9635,14,FALSE),"Liquidação Cancelada")</f>
        <v>#N/A</v>
      </c>
      <c r="AA1196" s="4" t="e">
        <f>IF(X1196&lt;&gt;"Liquidação Cancelada",VLOOKUP(B1196,'BASE DE DADOS OPS'!$B$5:$P$9635,13,FALSE),"Liquidação Cancelada")</f>
        <v>#N/A</v>
      </c>
      <c r="AB1196" s="4" t="e">
        <f t="shared" si="176"/>
        <v>#N/A</v>
      </c>
      <c r="AC1196" s="3" t="e">
        <f t="shared" si="177"/>
        <v>#N/A</v>
      </c>
      <c r="AD1196" s="62"/>
    </row>
    <row r="1197" spans="1:30" ht="24.95" customHeight="1" x14ac:dyDescent="0.2">
      <c r="A1197" s="55" t="str">
        <f t="shared" si="169"/>
        <v>||||||0</v>
      </c>
      <c r="B1197" s="55" t="str">
        <f t="shared" si="170"/>
        <v>||||0</v>
      </c>
      <c r="C1197" s="61" t="str">
        <f t="shared" si="171"/>
        <v>|0</v>
      </c>
      <c r="D1197" s="31"/>
      <c r="E1197" s="31"/>
      <c r="F1197" s="75" t="str">
        <f t="shared" si="172"/>
        <v>/</v>
      </c>
      <c r="G1197" s="31"/>
      <c r="H1197" s="31"/>
      <c r="I1197" s="75" t="str">
        <f t="shared" si="173"/>
        <v>.</v>
      </c>
      <c r="J1197" s="31"/>
      <c r="K1197" s="31"/>
      <c r="L1197" s="31"/>
      <c r="M1197" s="32"/>
      <c r="N1197" s="31"/>
      <c r="O1197" s="32"/>
      <c r="P1197" s="18"/>
      <c r="Q1197" s="31"/>
      <c r="R1197" s="33"/>
      <c r="S1197" s="33"/>
      <c r="T1197" s="33"/>
      <c r="U1197" s="72">
        <f t="shared" si="174"/>
        <v>0</v>
      </c>
      <c r="V1197" s="18" t="e">
        <f>IF(X1197&lt;&gt;"Liquidação Cancelada",VLOOKUP(B1197,'BASE DE DADOS OPS'!$B$4:$P$9650,10,FALSE),"Liquidação Cancelada")</f>
        <v>#N/A</v>
      </c>
      <c r="W1197" s="35" t="e">
        <f t="shared" si="175"/>
        <v>#N/A</v>
      </c>
      <c r="X1197" s="31">
        <f>VLOOKUP(A1197,'BASE DE DADOS OPS'!$A$4:$P$9650,12,FALSE)</f>
        <v>0</v>
      </c>
      <c r="Y1197" s="4" t="e">
        <f>IF(X1197&lt;&gt;"Liquidação Cancelada",VLOOKUP(B1197,'BASE DE DADOS OPS'!$B$5:$P$9635,12,FALSE),"Liquidação Cancelada")</f>
        <v>#N/A</v>
      </c>
      <c r="Z1197" s="4" t="e">
        <f>IF(X1197&lt;&gt;"Liquidação Cancelada",VLOOKUP(B1197,'BASE DE DADOS OPS'!$B$5:$P$9635,14,FALSE),"Liquidação Cancelada")</f>
        <v>#N/A</v>
      </c>
      <c r="AA1197" s="4" t="e">
        <f>IF(X1197&lt;&gt;"Liquidação Cancelada",VLOOKUP(B1197,'BASE DE DADOS OPS'!$B$5:$P$9635,13,FALSE),"Liquidação Cancelada")</f>
        <v>#N/A</v>
      </c>
      <c r="AB1197" s="4" t="e">
        <f t="shared" si="176"/>
        <v>#N/A</v>
      </c>
      <c r="AC1197" s="3" t="e">
        <f t="shared" si="177"/>
        <v>#N/A</v>
      </c>
      <c r="AD1197" s="62"/>
    </row>
    <row r="1198" spans="1:30" ht="24.95" customHeight="1" x14ac:dyDescent="0.2">
      <c r="A1198" s="55" t="str">
        <f t="shared" si="169"/>
        <v>||||||0</v>
      </c>
      <c r="B1198" s="55" t="str">
        <f t="shared" si="170"/>
        <v>||||0</v>
      </c>
      <c r="C1198" s="61" t="str">
        <f t="shared" si="171"/>
        <v>|0</v>
      </c>
      <c r="D1198" s="31"/>
      <c r="E1198" s="31"/>
      <c r="F1198" s="75" t="str">
        <f t="shared" si="172"/>
        <v>/</v>
      </c>
      <c r="G1198" s="31"/>
      <c r="H1198" s="31"/>
      <c r="I1198" s="75" t="str">
        <f t="shared" si="173"/>
        <v>.</v>
      </c>
      <c r="J1198" s="31"/>
      <c r="K1198" s="31"/>
      <c r="L1198" s="31"/>
      <c r="M1198" s="32"/>
      <c r="N1198" s="31"/>
      <c r="O1198" s="32"/>
      <c r="P1198" s="18"/>
      <c r="Q1198" s="31"/>
      <c r="R1198" s="33"/>
      <c r="S1198" s="33"/>
      <c r="T1198" s="33"/>
      <c r="U1198" s="72">
        <f t="shared" si="174"/>
        <v>0</v>
      </c>
      <c r="V1198" s="18" t="e">
        <f>IF(X1198&lt;&gt;"Liquidação Cancelada",VLOOKUP(B1198,'BASE DE DADOS OPS'!$B$4:$P$9650,10,FALSE),"Liquidação Cancelada")</f>
        <v>#N/A</v>
      </c>
      <c r="W1198" s="35" t="e">
        <f t="shared" si="175"/>
        <v>#N/A</v>
      </c>
      <c r="X1198" s="31">
        <f>VLOOKUP(A1198,'BASE DE DADOS OPS'!$A$4:$P$9650,12,FALSE)</f>
        <v>0</v>
      </c>
      <c r="Y1198" s="4" t="e">
        <f>IF(X1198&lt;&gt;"Liquidação Cancelada",VLOOKUP(B1198,'BASE DE DADOS OPS'!$B$5:$P$9635,12,FALSE),"Liquidação Cancelada")</f>
        <v>#N/A</v>
      </c>
      <c r="Z1198" s="4" t="e">
        <f>IF(X1198&lt;&gt;"Liquidação Cancelada",VLOOKUP(B1198,'BASE DE DADOS OPS'!$B$5:$P$9635,14,FALSE),"Liquidação Cancelada")</f>
        <v>#N/A</v>
      </c>
      <c r="AA1198" s="4" t="e">
        <f>IF(X1198&lt;&gt;"Liquidação Cancelada",VLOOKUP(B1198,'BASE DE DADOS OPS'!$B$5:$P$9635,13,FALSE),"Liquidação Cancelada")</f>
        <v>#N/A</v>
      </c>
      <c r="AB1198" s="4" t="e">
        <f t="shared" si="176"/>
        <v>#N/A</v>
      </c>
      <c r="AC1198" s="3" t="e">
        <f t="shared" si="177"/>
        <v>#N/A</v>
      </c>
      <c r="AD1198" s="62"/>
    </row>
    <row r="1199" spans="1:30" ht="24.95" customHeight="1" x14ac:dyDescent="0.2">
      <c r="A1199" s="55" t="str">
        <f t="shared" si="169"/>
        <v>||||||0</v>
      </c>
      <c r="B1199" s="55" t="str">
        <f t="shared" si="170"/>
        <v>||||0</v>
      </c>
      <c r="C1199" s="61" t="str">
        <f t="shared" si="171"/>
        <v>|0</v>
      </c>
      <c r="D1199" s="31"/>
      <c r="E1199" s="31"/>
      <c r="F1199" s="75" t="str">
        <f t="shared" si="172"/>
        <v>/</v>
      </c>
      <c r="G1199" s="31"/>
      <c r="H1199" s="31"/>
      <c r="I1199" s="75" t="str">
        <f t="shared" si="173"/>
        <v>.</v>
      </c>
      <c r="J1199" s="31"/>
      <c r="K1199" s="31"/>
      <c r="L1199" s="31"/>
      <c r="M1199" s="32"/>
      <c r="N1199" s="31"/>
      <c r="O1199" s="32"/>
      <c r="P1199" s="18"/>
      <c r="Q1199" s="31"/>
      <c r="R1199" s="33"/>
      <c r="S1199" s="33"/>
      <c r="T1199" s="33"/>
      <c r="U1199" s="72">
        <f t="shared" si="174"/>
        <v>0</v>
      </c>
      <c r="V1199" s="18" t="e">
        <f>IF(X1199&lt;&gt;"Liquidação Cancelada",VLOOKUP(B1199,'BASE DE DADOS OPS'!$B$4:$P$9650,10,FALSE),"Liquidação Cancelada")</f>
        <v>#N/A</v>
      </c>
      <c r="W1199" s="35" t="e">
        <f t="shared" si="175"/>
        <v>#N/A</v>
      </c>
      <c r="X1199" s="31">
        <f>VLOOKUP(A1199,'BASE DE DADOS OPS'!$A$4:$P$9650,12,FALSE)</f>
        <v>0</v>
      </c>
      <c r="Y1199" s="4" t="e">
        <f>IF(X1199&lt;&gt;"Liquidação Cancelada",VLOOKUP(B1199,'BASE DE DADOS OPS'!$B$5:$P$9635,12,FALSE),"Liquidação Cancelada")</f>
        <v>#N/A</v>
      </c>
      <c r="Z1199" s="4" t="e">
        <f>IF(X1199&lt;&gt;"Liquidação Cancelada",VLOOKUP(B1199,'BASE DE DADOS OPS'!$B$5:$P$9635,14,FALSE),"Liquidação Cancelada")</f>
        <v>#N/A</v>
      </c>
      <c r="AA1199" s="4" t="e">
        <f>IF(X1199&lt;&gt;"Liquidação Cancelada",VLOOKUP(B1199,'BASE DE DADOS OPS'!$B$5:$P$9635,13,FALSE),"Liquidação Cancelada")</f>
        <v>#N/A</v>
      </c>
      <c r="AB1199" s="4" t="e">
        <f t="shared" si="176"/>
        <v>#N/A</v>
      </c>
      <c r="AC1199" s="3" t="e">
        <f t="shared" si="177"/>
        <v>#N/A</v>
      </c>
      <c r="AD1199" s="62"/>
    </row>
    <row r="1200" spans="1:30" ht="24.95" customHeight="1" x14ac:dyDescent="0.2">
      <c r="A1200" s="55" t="str">
        <f t="shared" si="169"/>
        <v>||||||0</v>
      </c>
      <c r="B1200" s="55" t="str">
        <f t="shared" si="170"/>
        <v>||||0</v>
      </c>
      <c r="C1200" s="61" t="str">
        <f t="shared" si="171"/>
        <v>|0</v>
      </c>
      <c r="D1200" s="31"/>
      <c r="E1200" s="31"/>
      <c r="F1200" s="75" t="str">
        <f t="shared" si="172"/>
        <v>/</v>
      </c>
      <c r="G1200" s="31"/>
      <c r="H1200" s="31"/>
      <c r="I1200" s="75" t="str">
        <f t="shared" si="173"/>
        <v>.</v>
      </c>
      <c r="J1200" s="31"/>
      <c r="K1200" s="31"/>
      <c r="L1200" s="31"/>
      <c r="M1200" s="32"/>
      <c r="N1200" s="31"/>
      <c r="O1200" s="32"/>
      <c r="P1200" s="18"/>
      <c r="Q1200" s="31"/>
      <c r="R1200" s="33"/>
      <c r="S1200" s="33"/>
      <c r="T1200" s="33"/>
      <c r="U1200" s="72">
        <f t="shared" si="174"/>
        <v>0</v>
      </c>
      <c r="V1200" s="18" t="e">
        <f>IF(X1200&lt;&gt;"Liquidação Cancelada",VLOOKUP(B1200,'BASE DE DADOS OPS'!$B$4:$P$9650,10,FALSE),"Liquidação Cancelada")</f>
        <v>#N/A</v>
      </c>
      <c r="W1200" s="35" t="e">
        <f t="shared" si="175"/>
        <v>#N/A</v>
      </c>
      <c r="X1200" s="31">
        <f>VLOOKUP(A1200,'BASE DE DADOS OPS'!$A$4:$P$9650,12,FALSE)</f>
        <v>0</v>
      </c>
      <c r="Y1200" s="4" t="e">
        <f>IF(X1200&lt;&gt;"Liquidação Cancelada",VLOOKUP(B1200,'BASE DE DADOS OPS'!$B$5:$P$9635,12,FALSE),"Liquidação Cancelada")</f>
        <v>#N/A</v>
      </c>
      <c r="Z1200" s="4" t="e">
        <f>IF(X1200&lt;&gt;"Liquidação Cancelada",VLOOKUP(B1200,'BASE DE DADOS OPS'!$B$5:$P$9635,14,FALSE),"Liquidação Cancelada")</f>
        <v>#N/A</v>
      </c>
      <c r="AA1200" s="4" t="e">
        <f>IF(X1200&lt;&gt;"Liquidação Cancelada",VLOOKUP(B1200,'BASE DE DADOS OPS'!$B$5:$P$9635,13,FALSE),"Liquidação Cancelada")</f>
        <v>#N/A</v>
      </c>
      <c r="AB1200" s="4" t="e">
        <f t="shared" si="176"/>
        <v>#N/A</v>
      </c>
      <c r="AC1200" s="3" t="e">
        <f t="shared" si="177"/>
        <v>#N/A</v>
      </c>
      <c r="AD1200" s="62"/>
    </row>
    <row r="1201" spans="1:30" ht="24.95" customHeight="1" x14ac:dyDescent="0.2">
      <c r="A1201" s="55" t="str">
        <f t="shared" si="169"/>
        <v>||||||0</v>
      </c>
      <c r="B1201" s="55" t="str">
        <f t="shared" si="170"/>
        <v>||||0</v>
      </c>
      <c r="C1201" s="61" t="str">
        <f t="shared" si="171"/>
        <v>|0</v>
      </c>
      <c r="D1201" s="31"/>
      <c r="E1201" s="31"/>
      <c r="F1201" s="75" t="str">
        <f t="shared" si="172"/>
        <v>/</v>
      </c>
      <c r="G1201" s="31"/>
      <c r="H1201" s="31"/>
      <c r="I1201" s="75" t="str">
        <f t="shared" si="173"/>
        <v>.</v>
      </c>
      <c r="J1201" s="31"/>
      <c r="K1201" s="31"/>
      <c r="L1201" s="31"/>
      <c r="M1201" s="32"/>
      <c r="N1201" s="31"/>
      <c r="O1201" s="32"/>
      <c r="P1201" s="18"/>
      <c r="Q1201" s="31"/>
      <c r="R1201" s="33"/>
      <c r="S1201" s="33"/>
      <c r="T1201" s="33"/>
      <c r="U1201" s="72">
        <f t="shared" si="174"/>
        <v>0</v>
      </c>
      <c r="V1201" s="18" t="e">
        <f>IF(X1201&lt;&gt;"Liquidação Cancelada",VLOOKUP(B1201,'BASE DE DADOS OPS'!$B$4:$P$9650,10,FALSE),"Liquidação Cancelada")</f>
        <v>#N/A</v>
      </c>
      <c r="W1201" s="35" t="e">
        <f t="shared" si="175"/>
        <v>#N/A</v>
      </c>
      <c r="X1201" s="31">
        <f>VLOOKUP(A1201,'BASE DE DADOS OPS'!$A$4:$P$9650,12,FALSE)</f>
        <v>0</v>
      </c>
      <c r="Y1201" s="4" t="e">
        <f>IF(X1201&lt;&gt;"Liquidação Cancelada",VLOOKUP(B1201,'BASE DE DADOS OPS'!$B$5:$P$9635,12,FALSE),"Liquidação Cancelada")</f>
        <v>#N/A</v>
      </c>
      <c r="Z1201" s="4" t="e">
        <f>IF(X1201&lt;&gt;"Liquidação Cancelada",VLOOKUP(B1201,'BASE DE DADOS OPS'!$B$5:$P$9635,14,FALSE),"Liquidação Cancelada")</f>
        <v>#N/A</v>
      </c>
      <c r="AA1201" s="4" t="e">
        <f>IF(X1201&lt;&gt;"Liquidação Cancelada",VLOOKUP(B1201,'BASE DE DADOS OPS'!$B$5:$P$9635,13,FALSE),"Liquidação Cancelada")</f>
        <v>#N/A</v>
      </c>
      <c r="AB1201" s="4" t="e">
        <f t="shared" si="176"/>
        <v>#N/A</v>
      </c>
      <c r="AC1201" s="3" t="e">
        <f t="shared" si="177"/>
        <v>#N/A</v>
      </c>
      <c r="AD1201" s="62"/>
    </row>
    <row r="1202" spans="1:30" ht="24.95" customHeight="1" x14ac:dyDescent="0.2">
      <c r="A1202" s="55" t="str">
        <f t="shared" si="169"/>
        <v>||||||0</v>
      </c>
      <c r="B1202" s="55" t="str">
        <f t="shared" si="170"/>
        <v>||||0</v>
      </c>
      <c r="C1202" s="61" t="str">
        <f t="shared" si="171"/>
        <v>|0</v>
      </c>
      <c r="D1202" s="31"/>
      <c r="E1202" s="31"/>
      <c r="F1202" s="75" t="str">
        <f t="shared" si="172"/>
        <v>/</v>
      </c>
      <c r="G1202" s="31"/>
      <c r="H1202" s="31"/>
      <c r="I1202" s="75" t="str">
        <f t="shared" si="173"/>
        <v>.</v>
      </c>
      <c r="J1202" s="31"/>
      <c r="K1202" s="31"/>
      <c r="L1202" s="31"/>
      <c r="M1202" s="32"/>
      <c r="N1202" s="31"/>
      <c r="O1202" s="32"/>
      <c r="P1202" s="18"/>
      <c r="Q1202" s="31"/>
      <c r="R1202" s="33"/>
      <c r="S1202" s="33"/>
      <c r="T1202" s="33"/>
      <c r="U1202" s="72">
        <f t="shared" si="174"/>
        <v>0</v>
      </c>
      <c r="V1202" s="18" t="e">
        <f>IF(X1202&lt;&gt;"Liquidação Cancelada",VLOOKUP(B1202,'BASE DE DADOS OPS'!$B$4:$P$9650,10,FALSE),"Liquidação Cancelada")</f>
        <v>#N/A</v>
      </c>
      <c r="W1202" s="35" t="e">
        <f t="shared" si="175"/>
        <v>#N/A</v>
      </c>
      <c r="X1202" s="31">
        <f>VLOOKUP(A1202,'BASE DE DADOS OPS'!$A$4:$P$9650,12,FALSE)</f>
        <v>0</v>
      </c>
      <c r="Y1202" s="4" t="e">
        <f>IF(X1202&lt;&gt;"Liquidação Cancelada",VLOOKUP(B1202,'BASE DE DADOS OPS'!$B$5:$P$9635,12,FALSE),"Liquidação Cancelada")</f>
        <v>#N/A</v>
      </c>
      <c r="Z1202" s="4" t="e">
        <f>IF(X1202&lt;&gt;"Liquidação Cancelada",VLOOKUP(B1202,'BASE DE DADOS OPS'!$B$5:$P$9635,14,FALSE),"Liquidação Cancelada")</f>
        <v>#N/A</v>
      </c>
      <c r="AA1202" s="4" t="e">
        <f>IF(X1202&lt;&gt;"Liquidação Cancelada",VLOOKUP(B1202,'BASE DE DADOS OPS'!$B$5:$P$9635,13,FALSE),"Liquidação Cancelada")</f>
        <v>#N/A</v>
      </c>
      <c r="AB1202" s="4" t="e">
        <f t="shared" si="176"/>
        <v>#N/A</v>
      </c>
      <c r="AC1202" s="3" t="e">
        <f t="shared" si="177"/>
        <v>#N/A</v>
      </c>
      <c r="AD1202" s="62"/>
    </row>
    <row r="1203" spans="1:30" ht="24.95" customHeight="1" x14ac:dyDescent="0.2">
      <c r="A1203" s="55" t="str">
        <f t="shared" si="169"/>
        <v>||||||0</v>
      </c>
      <c r="B1203" s="55" t="str">
        <f t="shared" si="170"/>
        <v>||||0</v>
      </c>
      <c r="C1203" s="61" t="str">
        <f t="shared" si="171"/>
        <v>|0</v>
      </c>
      <c r="D1203" s="31"/>
      <c r="E1203" s="31"/>
      <c r="F1203" s="75" t="str">
        <f t="shared" si="172"/>
        <v>/</v>
      </c>
      <c r="G1203" s="31"/>
      <c r="H1203" s="31"/>
      <c r="I1203" s="75" t="str">
        <f t="shared" si="173"/>
        <v>.</v>
      </c>
      <c r="J1203" s="31"/>
      <c r="K1203" s="31"/>
      <c r="L1203" s="31"/>
      <c r="M1203" s="32"/>
      <c r="N1203" s="31"/>
      <c r="O1203" s="32"/>
      <c r="P1203" s="18"/>
      <c r="Q1203" s="31"/>
      <c r="R1203" s="33"/>
      <c r="S1203" s="33"/>
      <c r="T1203" s="33"/>
      <c r="U1203" s="72">
        <f t="shared" si="174"/>
        <v>0</v>
      </c>
      <c r="V1203" s="18" t="e">
        <f>IF(X1203&lt;&gt;"Liquidação Cancelada",VLOOKUP(B1203,'BASE DE DADOS OPS'!$B$4:$P$9650,10,FALSE),"Liquidação Cancelada")</f>
        <v>#N/A</v>
      </c>
      <c r="W1203" s="35" t="e">
        <f t="shared" si="175"/>
        <v>#N/A</v>
      </c>
      <c r="X1203" s="31">
        <f>VLOOKUP(A1203,'BASE DE DADOS OPS'!$A$4:$P$9650,12,FALSE)</f>
        <v>0</v>
      </c>
      <c r="Y1203" s="4" t="e">
        <f>IF(X1203&lt;&gt;"Liquidação Cancelada",VLOOKUP(B1203,'BASE DE DADOS OPS'!$B$5:$P$9635,12,FALSE),"Liquidação Cancelada")</f>
        <v>#N/A</v>
      </c>
      <c r="Z1203" s="4" t="e">
        <f>IF(X1203&lt;&gt;"Liquidação Cancelada",VLOOKUP(B1203,'BASE DE DADOS OPS'!$B$5:$P$9635,14,FALSE),"Liquidação Cancelada")</f>
        <v>#N/A</v>
      </c>
      <c r="AA1203" s="4" t="e">
        <f>IF(X1203&lt;&gt;"Liquidação Cancelada",VLOOKUP(B1203,'BASE DE DADOS OPS'!$B$5:$P$9635,13,FALSE),"Liquidação Cancelada")</f>
        <v>#N/A</v>
      </c>
      <c r="AB1203" s="4" t="e">
        <f t="shared" si="176"/>
        <v>#N/A</v>
      </c>
      <c r="AC1203" s="3" t="e">
        <f t="shared" si="177"/>
        <v>#N/A</v>
      </c>
      <c r="AD1203" s="62"/>
    </row>
    <row r="1204" spans="1:30" ht="24.95" customHeight="1" x14ac:dyDescent="0.2">
      <c r="A1204" s="55" t="str">
        <f t="shared" si="169"/>
        <v>||||||0</v>
      </c>
      <c r="B1204" s="55" t="str">
        <f t="shared" si="170"/>
        <v>||||0</v>
      </c>
      <c r="C1204" s="61" t="str">
        <f t="shared" si="171"/>
        <v>|0</v>
      </c>
      <c r="D1204" s="31"/>
      <c r="E1204" s="31"/>
      <c r="F1204" s="75" t="str">
        <f t="shared" si="172"/>
        <v>/</v>
      </c>
      <c r="G1204" s="31"/>
      <c r="H1204" s="31"/>
      <c r="I1204" s="75" t="str">
        <f t="shared" si="173"/>
        <v>.</v>
      </c>
      <c r="J1204" s="31"/>
      <c r="K1204" s="31"/>
      <c r="L1204" s="31"/>
      <c r="M1204" s="32"/>
      <c r="N1204" s="31"/>
      <c r="O1204" s="32"/>
      <c r="P1204" s="18"/>
      <c r="Q1204" s="31"/>
      <c r="R1204" s="33"/>
      <c r="S1204" s="33"/>
      <c r="T1204" s="33"/>
      <c r="U1204" s="72">
        <f t="shared" si="174"/>
        <v>0</v>
      </c>
      <c r="V1204" s="18" t="e">
        <f>IF(X1204&lt;&gt;"Liquidação Cancelada",VLOOKUP(B1204,'BASE DE DADOS OPS'!$B$4:$P$9650,10,FALSE),"Liquidação Cancelada")</f>
        <v>#N/A</v>
      </c>
      <c r="W1204" s="35" t="e">
        <f t="shared" si="175"/>
        <v>#N/A</v>
      </c>
      <c r="X1204" s="31">
        <f>VLOOKUP(A1204,'BASE DE DADOS OPS'!$A$4:$P$9650,12,FALSE)</f>
        <v>0</v>
      </c>
      <c r="Y1204" s="4" t="e">
        <f>IF(X1204&lt;&gt;"Liquidação Cancelada",VLOOKUP(B1204,'BASE DE DADOS OPS'!$B$5:$P$9635,12,FALSE),"Liquidação Cancelada")</f>
        <v>#N/A</v>
      </c>
      <c r="Z1204" s="4" t="e">
        <f>IF(X1204&lt;&gt;"Liquidação Cancelada",VLOOKUP(B1204,'BASE DE DADOS OPS'!$B$5:$P$9635,14,FALSE),"Liquidação Cancelada")</f>
        <v>#N/A</v>
      </c>
      <c r="AA1204" s="4" t="e">
        <f>IF(X1204&lt;&gt;"Liquidação Cancelada",VLOOKUP(B1204,'BASE DE DADOS OPS'!$B$5:$P$9635,13,FALSE),"Liquidação Cancelada")</f>
        <v>#N/A</v>
      </c>
      <c r="AB1204" s="4" t="e">
        <f t="shared" si="176"/>
        <v>#N/A</v>
      </c>
      <c r="AC1204" s="3" t="e">
        <f t="shared" si="177"/>
        <v>#N/A</v>
      </c>
      <c r="AD1204" s="62"/>
    </row>
    <row r="1205" spans="1:30" ht="24.95" customHeight="1" x14ac:dyDescent="0.2">
      <c r="A1205" s="55" t="str">
        <f t="shared" si="169"/>
        <v>||||||0</v>
      </c>
      <c r="B1205" s="55" t="str">
        <f t="shared" si="170"/>
        <v>||||0</v>
      </c>
      <c r="C1205" s="61" t="str">
        <f t="shared" si="171"/>
        <v>|0</v>
      </c>
      <c r="D1205" s="31"/>
      <c r="E1205" s="31"/>
      <c r="F1205" s="75" t="str">
        <f t="shared" si="172"/>
        <v>/</v>
      </c>
      <c r="G1205" s="31"/>
      <c r="H1205" s="31"/>
      <c r="I1205" s="75" t="str">
        <f t="shared" si="173"/>
        <v>.</v>
      </c>
      <c r="J1205" s="31"/>
      <c r="K1205" s="31"/>
      <c r="L1205" s="31"/>
      <c r="M1205" s="32"/>
      <c r="N1205" s="31"/>
      <c r="O1205" s="32"/>
      <c r="P1205" s="18"/>
      <c r="Q1205" s="31"/>
      <c r="R1205" s="33"/>
      <c r="S1205" s="33"/>
      <c r="T1205" s="33"/>
      <c r="U1205" s="72">
        <f t="shared" si="174"/>
        <v>0</v>
      </c>
      <c r="V1205" s="18" t="e">
        <f>IF(X1205&lt;&gt;"Liquidação Cancelada",VLOOKUP(B1205,'BASE DE DADOS OPS'!$B$4:$P$9650,10,FALSE),"Liquidação Cancelada")</f>
        <v>#N/A</v>
      </c>
      <c r="W1205" s="35" t="e">
        <f t="shared" si="175"/>
        <v>#N/A</v>
      </c>
      <c r="X1205" s="31">
        <f>VLOOKUP(A1205,'BASE DE DADOS OPS'!$A$4:$P$9650,12,FALSE)</f>
        <v>0</v>
      </c>
      <c r="Y1205" s="4" t="e">
        <f>IF(X1205&lt;&gt;"Liquidação Cancelada",VLOOKUP(B1205,'BASE DE DADOS OPS'!$B$5:$P$9635,12,FALSE),"Liquidação Cancelada")</f>
        <v>#N/A</v>
      </c>
      <c r="Z1205" s="4" t="e">
        <f>IF(X1205&lt;&gt;"Liquidação Cancelada",VLOOKUP(B1205,'BASE DE DADOS OPS'!$B$5:$P$9635,14,FALSE),"Liquidação Cancelada")</f>
        <v>#N/A</v>
      </c>
      <c r="AA1205" s="4" t="e">
        <f>IF(X1205&lt;&gt;"Liquidação Cancelada",VLOOKUP(B1205,'BASE DE DADOS OPS'!$B$5:$P$9635,13,FALSE),"Liquidação Cancelada")</f>
        <v>#N/A</v>
      </c>
      <c r="AB1205" s="4" t="e">
        <f t="shared" si="176"/>
        <v>#N/A</v>
      </c>
      <c r="AC1205" s="3" t="e">
        <f t="shared" si="177"/>
        <v>#N/A</v>
      </c>
      <c r="AD1205" s="62"/>
    </row>
    <row r="1206" spans="1:30" ht="24.95" customHeight="1" x14ac:dyDescent="0.2">
      <c r="A1206" s="55" t="str">
        <f t="shared" si="169"/>
        <v>||||||0</v>
      </c>
      <c r="B1206" s="55" t="str">
        <f t="shared" si="170"/>
        <v>||||0</v>
      </c>
      <c r="C1206" s="61" t="str">
        <f t="shared" si="171"/>
        <v>|0</v>
      </c>
      <c r="D1206" s="31"/>
      <c r="E1206" s="31"/>
      <c r="F1206" s="75" t="str">
        <f t="shared" si="172"/>
        <v>/</v>
      </c>
      <c r="G1206" s="31"/>
      <c r="H1206" s="31"/>
      <c r="I1206" s="75" t="str">
        <f t="shared" si="173"/>
        <v>.</v>
      </c>
      <c r="J1206" s="31"/>
      <c r="K1206" s="31"/>
      <c r="L1206" s="31"/>
      <c r="M1206" s="32"/>
      <c r="N1206" s="31"/>
      <c r="O1206" s="32"/>
      <c r="P1206" s="18"/>
      <c r="Q1206" s="31"/>
      <c r="R1206" s="33"/>
      <c r="S1206" s="33"/>
      <c r="T1206" s="33"/>
      <c r="U1206" s="72">
        <f t="shared" si="174"/>
        <v>0</v>
      </c>
      <c r="V1206" s="18" t="e">
        <f>IF(X1206&lt;&gt;"Liquidação Cancelada",VLOOKUP(B1206,'BASE DE DADOS OPS'!$B$4:$P$9650,10,FALSE),"Liquidação Cancelada")</f>
        <v>#N/A</v>
      </c>
      <c r="W1206" s="35" t="e">
        <f t="shared" si="175"/>
        <v>#N/A</v>
      </c>
      <c r="X1206" s="31">
        <f>VLOOKUP(A1206,'BASE DE DADOS OPS'!$A$4:$P$9650,12,FALSE)</f>
        <v>0</v>
      </c>
      <c r="Y1206" s="4" t="e">
        <f>IF(X1206&lt;&gt;"Liquidação Cancelada",VLOOKUP(B1206,'BASE DE DADOS OPS'!$B$5:$P$9635,12,FALSE),"Liquidação Cancelada")</f>
        <v>#N/A</v>
      </c>
      <c r="Z1206" s="4" t="e">
        <f>IF(X1206&lt;&gt;"Liquidação Cancelada",VLOOKUP(B1206,'BASE DE DADOS OPS'!$B$5:$P$9635,14,FALSE),"Liquidação Cancelada")</f>
        <v>#N/A</v>
      </c>
      <c r="AA1206" s="4" t="e">
        <f>IF(X1206&lt;&gt;"Liquidação Cancelada",VLOOKUP(B1206,'BASE DE DADOS OPS'!$B$5:$P$9635,13,FALSE),"Liquidação Cancelada")</f>
        <v>#N/A</v>
      </c>
      <c r="AB1206" s="4" t="e">
        <f t="shared" si="176"/>
        <v>#N/A</v>
      </c>
      <c r="AC1206" s="3" t="e">
        <f t="shared" si="177"/>
        <v>#N/A</v>
      </c>
      <c r="AD1206" s="62"/>
    </row>
    <row r="1207" spans="1:30" ht="24.95" customHeight="1" x14ac:dyDescent="0.2">
      <c r="A1207" s="55" t="str">
        <f t="shared" si="169"/>
        <v>||||||0</v>
      </c>
      <c r="B1207" s="55" t="str">
        <f t="shared" si="170"/>
        <v>||||0</v>
      </c>
      <c r="C1207" s="61" t="str">
        <f t="shared" si="171"/>
        <v>|0</v>
      </c>
      <c r="D1207" s="31"/>
      <c r="E1207" s="31"/>
      <c r="F1207" s="75" t="str">
        <f t="shared" si="172"/>
        <v>/</v>
      </c>
      <c r="G1207" s="31"/>
      <c r="H1207" s="31"/>
      <c r="I1207" s="75" t="str">
        <f t="shared" si="173"/>
        <v>.</v>
      </c>
      <c r="J1207" s="31"/>
      <c r="K1207" s="31"/>
      <c r="L1207" s="31"/>
      <c r="M1207" s="32"/>
      <c r="N1207" s="31"/>
      <c r="O1207" s="32"/>
      <c r="P1207" s="18"/>
      <c r="Q1207" s="31"/>
      <c r="R1207" s="33"/>
      <c r="S1207" s="33"/>
      <c r="T1207" s="33"/>
      <c r="U1207" s="72">
        <f t="shared" si="174"/>
        <v>0</v>
      </c>
      <c r="V1207" s="18" t="e">
        <f>IF(X1207&lt;&gt;"Liquidação Cancelada",VLOOKUP(B1207,'BASE DE DADOS OPS'!$B$4:$P$9650,10,FALSE),"Liquidação Cancelada")</f>
        <v>#N/A</v>
      </c>
      <c r="W1207" s="35" t="e">
        <f t="shared" si="175"/>
        <v>#N/A</v>
      </c>
      <c r="X1207" s="31">
        <f>VLOOKUP(A1207,'BASE DE DADOS OPS'!$A$4:$P$9650,12,FALSE)</f>
        <v>0</v>
      </c>
      <c r="Y1207" s="4" t="e">
        <f>IF(X1207&lt;&gt;"Liquidação Cancelada",VLOOKUP(B1207,'BASE DE DADOS OPS'!$B$5:$P$9635,12,FALSE),"Liquidação Cancelada")</f>
        <v>#N/A</v>
      </c>
      <c r="Z1207" s="4" t="e">
        <f>IF(X1207&lt;&gt;"Liquidação Cancelada",VLOOKUP(B1207,'BASE DE DADOS OPS'!$B$5:$P$9635,14,FALSE),"Liquidação Cancelada")</f>
        <v>#N/A</v>
      </c>
      <c r="AA1207" s="4" t="e">
        <f>IF(X1207&lt;&gt;"Liquidação Cancelada",VLOOKUP(B1207,'BASE DE DADOS OPS'!$B$5:$P$9635,13,FALSE),"Liquidação Cancelada")</f>
        <v>#N/A</v>
      </c>
      <c r="AB1207" s="4" t="e">
        <f t="shared" si="176"/>
        <v>#N/A</v>
      </c>
      <c r="AC1207" s="3" t="e">
        <f t="shared" si="177"/>
        <v>#N/A</v>
      </c>
      <c r="AD1207" s="62"/>
    </row>
    <row r="1208" spans="1:30" ht="24.95" customHeight="1" x14ac:dyDescent="0.2">
      <c r="A1208" s="55" t="str">
        <f t="shared" si="169"/>
        <v>||||||0</v>
      </c>
      <c r="B1208" s="55" t="str">
        <f t="shared" si="170"/>
        <v>||||0</v>
      </c>
      <c r="C1208" s="61" t="str">
        <f t="shared" si="171"/>
        <v>|0</v>
      </c>
      <c r="D1208" s="31"/>
      <c r="E1208" s="31"/>
      <c r="F1208" s="75" t="str">
        <f t="shared" si="172"/>
        <v>/</v>
      </c>
      <c r="G1208" s="31"/>
      <c r="H1208" s="31"/>
      <c r="I1208" s="75" t="str">
        <f t="shared" si="173"/>
        <v>.</v>
      </c>
      <c r="J1208" s="31"/>
      <c r="K1208" s="31"/>
      <c r="L1208" s="31"/>
      <c r="M1208" s="32"/>
      <c r="N1208" s="31"/>
      <c r="O1208" s="32"/>
      <c r="P1208" s="18"/>
      <c r="Q1208" s="31"/>
      <c r="R1208" s="33"/>
      <c r="S1208" s="33"/>
      <c r="T1208" s="33"/>
      <c r="U1208" s="72">
        <f t="shared" si="174"/>
        <v>0</v>
      </c>
      <c r="V1208" s="18" t="e">
        <f>IF(X1208&lt;&gt;"Liquidação Cancelada",VLOOKUP(B1208,'BASE DE DADOS OPS'!$B$4:$P$9650,10,FALSE),"Liquidação Cancelada")</f>
        <v>#N/A</v>
      </c>
      <c r="W1208" s="35" t="e">
        <f t="shared" si="175"/>
        <v>#N/A</v>
      </c>
      <c r="X1208" s="31">
        <f>VLOOKUP(A1208,'BASE DE DADOS OPS'!$A$4:$P$9650,12,FALSE)</f>
        <v>0</v>
      </c>
      <c r="Y1208" s="4" t="e">
        <f>IF(X1208&lt;&gt;"Liquidação Cancelada",VLOOKUP(B1208,'BASE DE DADOS OPS'!$B$5:$P$9635,12,FALSE),"Liquidação Cancelada")</f>
        <v>#N/A</v>
      </c>
      <c r="Z1208" s="4" t="e">
        <f>IF(X1208&lt;&gt;"Liquidação Cancelada",VLOOKUP(B1208,'BASE DE DADOS OPS'!$B$5:$P$9635,14,FALSE),"Liquidação Cancelada")</f>
        <v>#N/A</v>
      </c>
      <c r="AA1208" s="4" t="e">
        <f>IF(X1208&lt;&gt;"Liquidação Cancelada",VLOOKUP(B1208,'BASE DE DADOS OPS'!$B$5:$P$9635,13,FALSE),"Liquidação Cancelada")</f>
        <v>#N/A</v>
      </c>
      <c r="AB1208" s="4" t="e">
        <f t="shared" si="176"/>
        <v>#N/A</v>
      </c>
      <c r="AC1208" s="3" t="e">
        <f t="shared" si="177"/>
        <v>#N/A</v>
      </c>
      <c r="AD1208" s="62"/>
    </row>
    <row r="1209" spans="1:30" ht="24.95" customHeight="1" x14ac:dyDescent="0.2">
      <c r="A1209" s="55" t="str">
        <f t="shared" si="169"/>
        <v>||||||0</v>
      </c>
      <c r="B1209" s="55" t="str">
        <f t="shared" si="170"/>
        <v>||||0</v>
      </c>
      <c r="C1209" s="61" t="str">
        <f t="shared" si="171"/>
        <v>|0</v>
      </c>
      <c r="D1209" s="31"/>
      <c r="E1209" s="31"/>
      <c r="F1209" s="75" t="str">
        <f t="shared" si="172"/>
        <v>/</v>
      </c>
      <c r="G1209" s="31"/>
      <c r="H1209" s="31"/>
      <c r="I1209" s="75" t="str">
        <f t="shared" si="173"/>
        <v>.</v>
      </c>
      <c r="J1209" s="31"/>
      <c r="K1209" s="31"/>
      <c r="L1209" s="31"/>
      <c r="M1209" s="32"/>
      <c r="N1209" s="31"/>
      <c r="O1209" s="32"/>
      <c r="P1209" s="18"/>
      <c r="Q1209" s="31"/>
      <c r="R1209" s="33"/>
      <c r="S1209" s="33"/>
      <c r="T1209" s="33"/>
      <c r="U1209" s="72">
        <f t="shared" si="174"/>
        <v>0</v>
      </c>
      <c r="V1209" s="18" t="e">
        <f>IF(X1209&lt;&gt;"Liquidação Cancelada",VLOOKUP(B1209,'BASE DE DADOS OPS'!$B$4:$P$9650,10,FALSE),"Liquidação Cancelada")</f>
        <v>#N/A</v>
      </c>
      <c r="W1209" s="35" t="e">
        <f t="shared" si="175"/>
        <v>#N/A</v>
      </c>
      <c r="X1209" s="31">
        <f>VLOOKUP(A1209,'BASE DE DADOS OPS'!$A$4:$P$9650,12,FALSE)</f>
        <v>0</v>
      </c>
      <c r="Y1209" s="4" t="e">
        <f>IF(X1209&lt;&gt;"Liquidação Cancelada",VLOOKUP(B1209,'BASE DE DADOS OPS'!$B$5:$P$9635,12,FALSE),"Liquidação Cancelada")</f>
        <v>#N/A</v>
      </c>
      <c r="Z1209" s="4" t="e">
        <f>IF(X1209&lt;&gt;"Liquidação Cancelada",VLOOKUP(B1209,'BASE DE DADOS OPS'!$B$5:$P$9635,14,FALSE),"Liquidação Cancelada")</f>
        <v>#N/A</v>
      </c>
      <c r="AA1209" s="4" t="e">
        <f>IF(X1209&lt;&gt;"Liquidação Cancelada",VLOOKUP(B1209,'BASE DE DADOS OPS'!$B$5:$P$9635,13,FALSE),"Liquidação Cancelada")</f>
        <v>#N/A</v>
      </c>
      <c r="AB1209" s="4" t="e">
        <f t="shared" si="176"/>
        <v>#N/A</v>
      </c>
      <c r="AC1209" s="3" t="e">
        <f t="shared" si="177"/>
        <v>#N/A</v>
      </c>
      <c r="AD1209" s="62"/>
    </row>
    <row r="1210" spans="1:30" ht="24.95" customHeight="1" x14ac:dyDescent="0.2">
      <c r="A1210" s="55" t="str">
        <f t="shared" si="169"/>
        <v>||||||0</v>
      </c>
      <c r="B1210" s="55" t="str">
        <f t="shared" si="170"/>
        <v>||||0</v>
      </c>
      <c r="C1210" s="61" t="str">
        <f t="shared" si="171"/>
        <v>|0</v>
      </c>
      <c r="D1210" s="31"/>
      <c r="E1210" s="31"/>
      <c r="F1210" s="75" t="str">
        <f t="shared" si="172"/>
        <v>/</v>
      </c>
      <c r="G1210" s="31"/>
      <c r="H1210" s="31"/>
      <c r="I1210" s="75" t="str">
        <f t="shared" si="173"/>
        <v>.</v>
      </c>
      <c r="J1210" s="31"/>
      <c r="K1210" s="31"/>
      <c r="L1210" s="31"/>
      <c r="M1210" s="32"/>
      <c r="N1210" s="31"/>
      <c r="O1210" s="32"/>
      <c r="P1210" s="18"/>
      <c r="Q1210" s="31"/>
      <c r="R1210" s="33"/>
      <c r="S1210" s="33"/>
      <c r="T1210" s="33"/>
      <c r="U1210" s="72">
        <f t="shared" si="174"/>
        <v>0</v>
      </c>
      <c r="V1210" s="18" t="e">
        <f>IF(X1210&lt;&gt;"Liquidação Cancelada",VLOOKUP(B1210,'BASE DE DADOS OPS'!$B$4:$P$9650,10,FALSE),"Liquidação Cancelada")</f>
        <v>#N/A</v>
      </c>
      <c r="W1210" s="35" t="e">
        <f t="shared" si="175"/>
        <v>#N/A</v>
      </c>
      <c r="X1210" s="31">
        <f>VLOOKUP(A1210,'BASE DE DADOS OPS'!$A$4:$P$9650,12,FALSE)</f>
        <v>0</v>
      </c>
      <c r="Y1210" s="4" t="e">
        <f>IF(X1210&lt;&gt;"Liquidação Cancelada",VLOOKUP(B1210,'BASE DE DADOS OPS'!$B$5:$P$9635,12,FALSE),"Liquidação Cancelada")</f>
        <v>#N/A</v>
      </c>
      <c r="Z1210" s="4" t="e">
        <f>IF(X1210&lt;&gt;"Liquidação Cancelada",VLOOKUP(B1210,'BASE DE DADOS OPS'!$B$5:$P$9635,14,FALSE),"Liquidação Cancelada")</f>
        <v>#N/A</v>
      </c>
      <c r="AA1210" s="4" t="e">
        <f>IF(X1210&lt;&gt;"Liquidação Cancelada",VLOOKUP(B1210,'BASE DE DADOS OPS'!$B$5:$P$9635,13,FALSE),"Liquidação Cancelada")</f>
        <v>#N/A</v>
      </c>
      <c r="AB1210" s="4" t="e">
        <f t="shared" si="176"/>
        <v>#N/A</v>
      </c>
      <c r="AC1210" s="3" t="e">
        <f t="shared" si="177"/>
        <v>#N/A</v>
      </c>
      <c r="AD1210" s="62"/>
    </row>
    <row r="1211" spans="1:30" ht="24.95" customHeight="1" x14ac:dyDescent="0.2">
      <c r="A1211" s="55" t="str">
        <f t="shared" si="169"/>
        <v>||||||0</v>
      </c>
      <c r="B1211" s="55" t="str">
        <f t="shared" si="170"/>
        <v>||||0</v>
      </c>
      <c r="C1211" s="61" t="str">
        <f t="shared" si="171"/>
        <v>|0</v>
      </c>
      <c r="D1211" s="31"/>
      <c r="E1211" s="31"/>
      <c r="F1211" s="75" t="str">
        <f t="shared" si="172"/>
        <v>/</v>
      </c>
      <c r="G1211" s="31"/>
      <c r="H1211" s="31"/>
      <c r="I1211" s="75" t="str">
        <f t="shared" si="173"/>
        <v>.</v>
      </c>
      <c r="J1211" s="31"/>
      <c r="K1211" s="31"/>
      <c r="L1211" s="31"/>
      <c r="M1211" s="32"/>
      <c r="N1211" s="31"/>
      <c r="O1211" s="32"/>
      <c r="P1211" s="18"/>
      <c r="Q1211" s="31"/>
      <c r="R1211" s="33"/>
      <c r="S1211" s="33"/>
      <c r="T1211" s="33"/>
      <c r="U1211" s="72">
        <f t="shared" si="174"/>
        <v>0</v>
      </c>
      <c r="V1211" s="18" t="e">
        <f>IF(X1211&lt;&gt;"Liquidação Cancelada",VLOOKUP(B1211,'BASE DE DADOS OPS'!$B$4:$P$9650,10,FALSE),"Liquidação Cancelada")</f>
        <v>#N/A</v>
      </c>
      <c r="W1211" s="35" t="e">
        <f t="shared" si="175"/>
        <v>#N/A</v>
      </c>
      <c r="X1211" s="31">
        <f>VLOOKUP(A1211,'BASE DE DADOS OPS'!$A$4:$P$9650,12,FALSE)</f>
        <v>0</v>
      </c>
      <c r="Y1211" s="4" t="e">
        <f>IF(X1211&lt;&gt;"Liquidação Cancelada",VLOOKUP(B1211,'BASE DE DADOS OPS'!$B$5:$P$9635,12,FALSE),"Liquidação Cancelada")</f>
        <v>#N/A</v>
      </c>
      <c r="Z1211" s="4" t="e">
        <f>IF(X1211&lt;&gt;"Liquidação Cancelada",VLOOKUP(B1211,'BASE DE DADOS OPS'!$B$5:$P$9635,14,FALSE),"Liquidação Cancelada")</f>
        <v>#N/A</v>
      </c>
      <c r="AA1211" s="4" t="e">
        <f>IF(X1211&lt;&gt;"Liquidação Cancelada",VLOOKUP(B1211,'BASE DE DADOS OPS'!$B$5:$P$9635,13,FALSE),"Liquidação Cancelada")</f>
        <v>#N/A</v>
      </c>
      <c r="AB1211" s="4" t="e">
        <f t="shared" si="176"/>
        <v>#N/A</v>
      </c>
      <c r="AC1211" s="3" t="e">
        <f t="shared" si="177"/>
        <v>#N/A</v>
      </c>
      <c r="AD1211" s="62"/>
    </row>
    <row r="1212" spans="1:30" ht="24.95" customHeight="1" x14ac:dyDescent="0.2">
      <c r="A1212" s="55" t="str">
        <f t="shared" si="169"/>
        <v>||||||0</v>
      </c>
      <c r="B1212" s="55" t="str">
        <f t="shared" si="170"/>
        <v>||||0</v>
      </c>
      <c r="C1212" s="61" t="str">
        <f t="shared" si="171"/>
        <v>|0</v>
      </c>
      <c r="D1212" s="31"/>
      <c r="E1212" s="31"/>
      <c r="F1212" s="75" t="str">
        <f t="shared" si="172"/>
        <v>/</v>
      </c>
      <c r="G1212" s="31"/>
      <c r="H1212" s="31"/>
      <c r="I1212" s="75" t="str">
        <f t="shared" si="173"/>
        <v>.</v>
      </c>
      <c r="J1212" s="31"/>
      <c r="K1212" s="31"/>
      <c r="L1212" s="31"/>
      <c r="M1212" s="32"/>
      <c r="N1212" s="31"/>
      <c r="O1212" s="32"/>
      <c r="P1212" s="18"/>
      <c r="Q1212" s="31"/>
      <c r="R1212" s="33"/>
      <c r="S1212" s="33"/>
      <c r="T1212" s="33"/>
      <c r="U1212" s="72">
        <f t="shared" si="174"/>
        <v>0</v>
      </c>
      <c r="V1212" s="18" t="e">
        <f>IF(X1212&lt;&gt;"Liquidação Cancelada",VLOOKUP(B1212,'BASE DE DADOS OPS'!$B$4:$P$9650,10,FALSE),"Liquidação Cancelada")</f>
        <v>#N/A</v>
      </c>
      <c r="W1212" s="35" t="e">
        <f t="shared" si="175"/>
        <v>#N/A</v>
      </c>
      <c r="X1212" s="31">
        <f>VLOOKUP(A1212,'BASE DE DADOS OPS'!$A$4:$P$9650,12,FALSE)</f>
        <v>0</v>
      </c>
      <c r="Y1212" s="4" t="e">
        <f>IF(X1212&lt;&gt;"Liquidação Cancelada",VLOOKUP(B1212,'BASE DE DADOS OPS'!$B$5:$P$9635,12,FALSE),"Liquidação Cancelada")</f>
        <v>#N/A</v>
      </c>
      <c r="Z1212" s="4" t="e">
        <f>IF(X1212&lt;&gt;"Liquidação Cancelada",VLOOKUP(B1212,'BASE DE DADOS OPS'!$B$5:$P$9635,14,FALSE),"Liquidação Cancelada")</f>
        <v>#N/A</v>
      </c>
      <c r="AA1212" s="4" t="e">
        <f>IF(X1212&lt;&gt;"Liquidação Cancelada",VLOOKUP(B1212,'BASE DE DADOS OPS'!$B$5:$P$9635,13,FALSE),"Liquidação Cancelada")</f>
        <v>#N/A</v>
      </c>
      <c r="AB1212" s="4" t="e">
        <f t="shared" si="176"/>
        <v>#N/A</v>
      </c>
      <c r="AC1212" s="3" t="e">
        <f t="shared" si="177"/>
        <v>#N/A</v>
      </c>
      <c r="AD1212" s="62"/>
    </row>
    <row r="1213" spans="1:30" ht="24.95" customHeight="1" x14ac:dyDescent="0.2">
      <c r="A1213" s="55" t="str">
        <f t="shared" si="169"/>
        <v>||||||0</v>
      </c>
      <c r="B1213" s="55" t="str">
        <f t="shared" si="170"/>
        <v>||||0</v>
      </c>
      <c r="C1213" s="61" t="str">
        <f t="shared" si="171"/>
        <v>|0</v>
      </c>
      <c r="D1213" s="31"/>
      <c r="E1213" s="31"/>
      <c r="F1213" s="75" t="str">
        <f t="shared" si="172"/>
        <v>/</v>
      </c>
      <c r="G1213" s="31"/>
      <c r="H1213" s="31"/>
      <c r="I1213" s="75" t="str">
        <f t="shared" si="173"/>
        <v>.</v>
      </c>
      <c r="J1213" s="31"/>
      <c r="K1213" s="31"/>
      <c r="L1213" s="31"/>
      <c r="M1213" s="32"/>
      <c r="N1213" s="31"/>
      <c r="O1213" s="32"/>
      <c r="P1213" s="18"/>
      <c r="Q1213" s="31"/>
      <c r="R1213" s="33"/>
      <c r="S1213" s="33"/>
      <c r="T1213" s="33"/>
      <c r="U1213" s="72">
        <f t="shared" si="174"/>
        <v>0</v>
      </c>
      <c r="V1213" s="18" t="e">
        <f>IF(X1213&lt;&gt;"Liquidação Cancelada",VLOOKUP(B1213,'BASE DE DADOS OPS'!$B$4:$P$9650,10,FALSE),"Liquidação Cancelada")</f>
        <v>#N/A</v>
      </c>
      <c r="W1213" s="35" t="e">
        <f t="shared" si="175"/>
        <v>#N/A</v>
      </c>
      <c r="X1213" s="31">
        <f>VLOOKUP(A1213,'BASE DE DADOS OPS'!$A$4:$P$9650,12,FALSE)</f>
        <v>0</v>
      </c>
      <c r="Y1213" s="4" t="e">
        <f>IF(X1213&lt;&gt;"Liquidação Cancelada",VLOOKUP(B1213,'BASE DE DADOS OPS'!$B$5:$P$9635,12,FALSE),"Liquidação Cancelada")</f>
        <v>#N/A</v>
      </c>
      <c r="Z1213" s="4" t="e">
        <f>IF(X1213&lt;&gt;"Liquidação Cancelada",VLOOKUP(B1213,'BASE DE DADOS OPS'!$B$5:$P$9635,14,FALSE),"Liquidação Cancelada")</f>
        <v>#N/A</v>
      </c>
      <c r="AA1213" s="4" t="e">
        <f>IF(X1213&lt;&gt;"Liquidação Cancelada",VLOOKUP(B1213,'BASE DE DADOS OPS'!$B$5:$P$9635,13,FALSE),"Liquidação Cancelada")</f>
        <v>#N/A</v>
      </c>
      <c r="AB1213" s="4" t="e">
        <f t="shared" si="176"/>
        <v>#N/A</v>
      </c>
      <c r="AC1213" s="3" t="e">
        <f t="shared" si="177"/>
        <v>#N/A</v>
      </c>
      <c r="AD1213" s="62"/>
    </row>
    <row r="1214" spans="1:30" ht="24.95" customHeight="1" x14ac:dyDescent="0.2">
      <c r="A1214" s="55" t="str">
        <f t="shared" si="169"/>
        <v>||||||0</v>
      </c>
      <c r="B1214" s="55" t="str">
        <f t="shared" si="170"/>
        <v>||||0</v>
      </c>
      <c r="C1214" s="61" t="str">
        <f t="shared" si="171"/>
        <v>|0</v>
      </c>
      <c r="D1214" s="31"/>
      <c r="E1214" s="31"/>
      <c r="F1214" s="75" t="str">
        <f t="shared" si="172"/>
        <v>/</v>
      </c>
      <c r="G1214" s="31"/>
      <c r="H1214" s="31"/>
      <c r="I1214" s="75" t="str">
        <f t="shared" si="173"/>
        <v>.</v>
      </c>
      <c r="J1214" s="31"/>
      <c r="K1214" s="31"/>
      <c r="L1214" s="31"/>
      <c r="M1214" s="32"/>
      <c r="N1214" s="31"/>
      <c r="O1214" s="32"/>
      <c r="P1214" s="18"/>
      <c r="Q1214" s="31"/>
      <c r="R1214" s="33"/>
      <c r="S1214" s="33"/>
      <c r="T1214" s="33"/>
      <c r="U1214" s="72">
        <f t="shared" si="174"/>
        <v>0</v>
      </c>
      <c r="V1214" s="18" t="e">
        <f>IF(X1214&lt;&gt;"Liquidação Cancelada",VLOOKUP(B1214,'BASE DE DADOS OPS'!$B$4:$P$9650,10,FALSE),"Liquidação Cancelada")</f>
        <v>#N/A</v>
      </c>
      <c r="W1214" s="35" t="e">
        <f t="shared" si="175"/>
        <v>#N/A</v>
      </c>
      <c r="X1214" s="31">
        <f>VLOOKUP(A1214,'BASE DE DADOS OPS'!$A$4:$P$9650,12,FALSE)</f>
        <v>0</v>
      </c>
      <c r="Y1214" s="4" t="e">
        <f>IF(X1214&lt;&gt;"Liquidação Cancelada",VLOOKUP(B1214,'BASE DE DADOS OPS'!$B$5:$P$9635,12,FALSE),"Liquidação Cancelada")</f>
        <v>#N/A</v>
      </c>
      <c r="Z1214" s="4" t="e">
        <f>IF(X1214&lt;&gt;"Liquidação Cancelada",VLOOKUP(B1214,'BASE DE DADOS OPS'!$B$5:$P$9635,14,FALSE),"Liquidação Cancelada")</f>
        <v>#N/A</v>
      </c>
      <c r="AA1214" s="4" t="e">
        <f>IF(X1214&lt;&gt;"Liquidação Cancelada",VLOOKUP(B1214,'BASE DE DADOS OPS'!$B$5:$P$9635,13,FALSE),"Liquidação Cancelada")</f>
        <v>#N/A</v>
      </c>
      <c r="AB1214" s="4" t="e">
        <f t="shared" si="176"/>
        <v>#N/A</v>
      </c>
      <c r="AC1214" s="3" t="e">
        <f t="shared" si="177"/>
        <v>#N/A</v>
      </c>
      <c r="AD1214" s="62"/>
    </row>
    <row r="1215" spans="1:30" ht="24.95" customHeight="1" x14ac:dyDescent="0.2">
      <c r="A1215" s="55" t="str">
        <f t="shared" si="169"/>
        <v>||||||0</v>
      </c>
      <c r="B1215" s="55" t="str">
        <f t="shared" si="170"/>
        <v>||||0</v>
      </c>
      <c r="C1215" s="61" t="str">
        <f t="shared" si="171"/>
        <v>|0</v>
      </c>
      <c r="D1215" s="31"/>
      <c r="E1215" s="31"/>
      <c r="F1215" s="75" t="str">
        <f t="shared" si="172"/>
        <v>/</v>
      </c>
      <c r="G1215" s="31"/>
      <c r="H1215" s="31"/>
      <c r="I1215" s="75" t="str">
        <f t="shared" si="173"/>
        <v>.</v>
      </c>
      <c r="J1215" s="31"/>
      <c r="K1215" s="31"/>
      <c r="L1215" s="31"/>
      <c r="M1215" s="32"/>
      <c r="N1215" s="31"/>
      <c r="O1215" s="32"/>
      <c r="P1215" s="18"/>
      <c r="Q1215" s="31"/>
      <c r="R1215" s="33"/>
      <c r="S1215" s="33"/>
      <c r="T1215" s="33"/>
      <c r="U1215" s="72">
        <f t="shared" si="174"/>
        <v>0</v>
      </c>
      <c r="V1215" s="18" t="e">
        <f>IF(X1215&lt;&gt;"Liquidação Cancelada",VLOOKUP(B1215,'BASE DE DADOS OPS'!$B$4:$P$9650,10,FALSE),"Liquidação Cancelada")</f>
        <v>#N/A</v>
      </c>
      <c r="W1215" s="35" t="e">
        <f t="shared" si="175"/>
        <v>#N/A</v>
      </c>
      <c r="X1215" s="31">
        <f>VLOOKUP(A1215,'BASE DE DADOS OPS'!$A$4:$P$9650,12,FALSE)</f>
        <v>0</v>
      </c>
      <c r="Y1215" s="4" t="e">
        <f>IF(X1215&lt;&gt;"Liquidação Cancelada",VLOOKUP(B1215,'BASE DE DADOS OPS'!$B$5:$P$9635,12,FALSE),"Liquidação Cancelada")</f>
        <v>#N/A</v>
      </c>
      <c r="Z1215" s="4" t="e">
        <f>IF(X1215&lt;&gt;"Liquidação Cancelada",VLOOKUP(B1215,'BASE DE DADOS OPS'!$B$5:$P$9635,14,FALSE),"Liquidação Cancelada")</f>
        <v>#N/A</v>
      </c>
      <c r="AA1215" s="4" t="e">
        <f>IF(X1215&lt;&gt;"Liquidação Cancelada",VLOOKUP(B1215,'BASE DE DADOS OPS'!$B$5:$P$9635,13,FALSE),"Liquidação Cancelada")</f>
        <v>#N/A</v>
      </c>
      <c r="AB1215" s="4" t="e">
        <f t="shared" si="176"/>
        <v>#N/A</v>
      </c>
      <c r="AC1215" s="3" t="e">
        <f t="shared" si="177"/>
        <v>#N/A</v>
      </c>
      <c r="AD1215" s="62"/>
    </row>
    <row r="1216" spans="1:30" ht="24.95" customHeight="1" x14ac:dyDescent="0.2">
      <c r="A1216" s="55" t="str">
        <f t="shared" si="169"/>
        <v>||||||0</v>
      </c>
      <c r="B1216" s="55" t="str">
        <f t="shared" si="170"/>
        <v>||||0</v>
      </c>
      <c r="C1216" s="61" t="str">
        <f t="shared" si="171"/>
        <v>|0</v>
      </c>
      <c r="D1216" s="31"/>
      <c r="E1216" s="31"/>
      <c r="F1216" s="75" t="str">
        <f t="shared" si="172"/>
        <v>/</v>
      </c>
      <c r="G1216" s="31"/>
      <c r="H1216" s="31"/>
      <c r="I1216" s="75" t="str">
        <f t="shared" si="173"/>
        <v>.</v>
      </c>
      <c r="J1216" s="31"/>
      <c r="K1216" s="31"/>
      <c r="L1216" s="31"/>
      <c r="M1216" s="32"/>
      <c r="N1216" s="31"/>
      <c r="O1216" s="32"/>
      <c r="P1216" s="18"/>
      <c r="Q1216" s="31"/>
      <c r="R1216" s="33"/>
      <c r="S1216" s="33"/>
      <c r="T1216" s="33"/>
      <c r="U1216" s="72">
        <f t="shared" si="174"/>
        <v>0</v>
      </c>
      <c r="V1216" s="18" t="e">
        <f>IF(X1216&lt;&gt;"Liquidação Cancelada",VLOOKUP(B1216,'BASE DE DADOS OPS'!$B$4:$P$9650,10,FALSE),"Liquidação Cancelada")</f>
        <v>#N/A</v>
      </c>
      <c r="W1216" s="35" t="e">
        <f t="shared" si="175"/>
        <v>#N/A</v>
      </c>
      <c r="X1216" s="31">
        <f>VLOOKUP(A1216,'BASE DE DADOS OPS'!$A$4:$P$9650,12,FALSE)</f>
        <v>0</v>
      </c>
      <c r="Y1216" s="4" t="e">
        <f>IF(X1216&lt;&gt;"Liquidação Cancelada",VLOOKUP(B1216,'BASE DE DADOS OPS'!$B$5:$P$9635,12,FALSE),"Liquidação Cancelada")</f>
        <v>#N/A</v>
      </c>
      <c r="Z1216" s="4" t="e">
        <f>IF(X1216&lt;&gt;"Liquidação Cancelada",VLOOKUP(B1216,'BASE DE DADOS OPS'!$B$5:$P$9635,14,FALSE),"Liquidação Cancelada")</f>
        <v>#N/A</v>
      </c>
      <c r="AA1216" s="4" t="e">
        <f>IF(X1216&lt;&gt;"Liquidação Cancelada",VLOOKUP(B1216,'BASE DE DADOS OPS'!$B$5:$P$9635,13,FALSE),"Liquidação Cancelada")</f>
        <v>#N/A</v>
      </c>
      <c r="AB1216" s="4" t="e">
        <f t="shared" si="176"/>
        <v>#N/A</v>
      </c>
      <c r="AC1216" s="3" t="e">
        <f t="shared" si="177"/>
        <v>#N/A</v>
      </c>
      <c r="AD1216" s="62"/>
    </row>
    <row r="1217" spans="1:30" ht="24.95" customHeight="1" x14ac:dyDescent="0.2">
      <c r="A1217" s="55" t="str">
        <f t="shared" si="169"/>
        <v>||||||0</v>
      </c>
      <c r="B1217" s="55" t="str">
        <f t="shared" si="170"/>
        <v>||||0</v>
      </c>
      <c r="C1217" s="61" t="str">
        <f t="shared" si="171"/>
        <v>|0</v>
      </c>
      <c r="D1217" s="31"/>
      <c r="E1217" s="31"/>
      <c r="F1217" s="75" t="str">
        <f t="shared" si="172"/>
        <v>/</v>
      </c>
      <c r="G1217" s="31"/>
      <c r="H1217" s="31"/>
      <c r="I1217" s="75" t="str">
        <f t="shared" si="173"/>
        <v>.</v>
      </c>
      <c r="J1217" s="31"/>
      <c r="K1217" s="31"/>
      <c r="L1217" s="31"/>
      <c r="M1217" s="32"/>
      <c r="N1217" s="31"/>
      <c r="O1217" s="32"/>
      <c r="P1217" s="18"/>
      <c r="Q1217" s="31"/>
      <c r="R1217" s="33"/>
      <c r="S1217" s="33"/>
      <c r="T1217" s="33"/>
      <c r="U1217" s="72">
        <f t="shared" si="174"/>
        <v>0</v>
      </c>
      <c r="V1217" s="18" t="e">
        <f>IF(X1217&lt;&gt;"Liquidação Cancelada",VLOOKUP(B1217,'BASE DE DADOS OPS'!$B$4:$P$9650,10,FALSE),"Liquidação Cancelada")</f>
        <v>#N/A</v>
      </c>
      <c r="W1217" s="35" t="e">
        <f t="shared" si="175"/>
        <v>#N/A</v>
      </c>
      <c r="X1217" s="31">
        <f>VLOOKUP(A1217,'BASE DE DADOS OPS'!$A$4:$P$9650,12,FALSE)</f>
        <v>0</v>
      </c>
      <c r="Y1217" s="4" t="e">
        <f>IF(X1217&lt;&gt;"Liquidação Cancelada",VLOOKUP(B1217,'BASE DE DADOS OPS'!$B$5:$P$9635,12,FALSE),"Liquidação Cancelada")</f>
        <v>#N/A</v>
      </c>
      <c r="Z1217" s="4" t="e">
        <f>IF(X1217&lt;&gt;"Liquidação Cancelada",VLOOKUP(B1217,'BASE DE DADOS OPS'!$B$5:$P$9635,14,FALSE),"Liquidação Cancelada")</f>
        <v>#N/A</v>
      </c>
      <c r="AA1217" s="4" t="e">
        <f>IF(X1217&lt;&gt;"Liquidação Cancelada",VLOOKUP(B1217,'BASE DE DADOS OPS'!$B$5:$P$9635,13,FALSE),"Liquidação Cancelada")</f>
        <v>#N/A</v>
      </c>
      <c r="AB1217" s="4" t="e">
        <f t="shared" si="176"/>
        <v>#N/A</v>
      </c>
      <c r="AC1217" s="3" t="e">
        <f t="shared" si="177"/>
        <v>#N/A</v>
      </c>
      <c r="AD1217" s="62"/>
    </row>
    <row r="1218" spans="1:30" ht="24.95" customHeight="1" x14ac:dyDescent="0.2">
      <c r="A1218" s="55" t="str">
        <f t="shared" si="169"/>
        <v>||||||0</v>
      </c>
      <c r="B1218" s="55" t="str">
        <f t="shared" si="170"/>
        <v>||||0</v>
      </c>
      <c r="C1218" s="61" t="str">
        <f t="shared" si="171"/>
        <v>|0</v>
      </c>
      <c r="D1218" s="31"/>
      <c r="E1218" s="31"/>
      <c r="F1218" s="75" t="str">
        <f t="shared" si="172"/>
        <v>/</v>
      </c>
      <c r="G1218" s="31"/>
      <c r="H1218" s="31"/>
      <c r="I1218" s="75" t="str">
        <f t="shared" si="173"/>
        <v>.</v>
      </c>
      <c r="J1218" s="31"/>
      <c r="K1218" s="31"/>
      <c r="L1218" s="31"/>
      <c r="M1218" s="32"/>
      <c r="N1218" s="31"/>
      <c r="O1218" s="32"/>
      <c r="P1218" s="18"/>
      <c r="Q1218" s="31"/>
      <c r="R1218" s="33"/>
      <c r="S1218" s="33"/>
      <c r="T1218" s="33"/>
      <c r="U1218" s="72">
        <f t="shared" si="174"/>
        <v>0</v>
      </c>
      <c r="V1218" s="18" t="e">
        <f>IF(X1218&lt;&gt;"Liquidação Cancelada",VLOOKUP(B1218,'BASE DE DADOS OPS'!$B$4:$P$9650,10,FALSE),"Liquidação Cancelada")</f>
        <v>#N/A</v>
      </c>
      <c r="W1218" s="35" t="e">
        <f t="shared" si="175"/>
        <v>#N/A</v>
      </c>
      <c r="X1218" s="31">
        <f>VLOOKUP(A1218,'BASE DE DADOS OPS'!$A$4:$P$9650,12,FALSE)</f>
        <v>0</v>
      </c>
      <c r="Y1218" s="4" t="e">
        <f>IF(X1218&lt;&gt;"Liquidação Cancelada",VLOOKUP(B1218,'BASE DE DADOS OPS'!$B$5:$P$9635,12,FALSE),"Liquidação Cancelada")</f>
        <v>#N/A</v>
      </c>
      <c r="Z1218" s="4" t="e">
        <f>IF(X1218&lt;&gt;"Liquidação Cancelada",VLOOKUP(B1218,'BASE DE DADOS OPS'!$B$5:$P$9635,14,FALSE),"Liquidação Cancelada")</f>
        <v>#N/A</v>
      </c>
      <c r="AA1218" s="4" t="e">
        <f>IF(X1218&lt;&gt;"Liquidação Cancelada",VLOOKUP(B1218,'BASE DE DADOS OPS'!$B$5:$P$9635,13,FALSE),"Liquidação Cancelada")</f>
        <v>#N/A</v>
      </c>
      <c r="AB1218" s="4" t="e">
        <f t="shared" si="176"/>
        <v>#N/A</v>
      </c>
      <c r="AC1218" s="3" t="e">
        <f t="shared" si="177"/>
        <v>#N/A</v>
      </c>
      <c r="AD1218" s="62"/>
    </row>
    <row r="1219" spans="1:30" ht="24.95" customHeight="1" x14ac:dyDescent="0.2">
      <c r="A1219" s="55" t="str">
        <f t="shared" si="169"/>
        <v>||||||0</v>
      </c>
      <c r="B1219" s="55" t="str">
        <f t="shared" si="170"/>
        <v>||||0</v>
      </c>
      <c r="C1219" s="61" t="str">
        <f t="shared" si="171"/>
        <v>|0</v>
      </c>
      <c r="D1219" s="31"/>
      <c r="E1219" s="31"/>
      <c r="F1219" s="75" t="str">
        <f t="shared" si="172"/>
        <v>/</v>
      </c>
      <c r="G1219" s="31"/>
      <c r="H1219" s="31"/>
      <c r="I1219" s="75" t="str">
        <f t="shared" si="173"/>
        <v>.</v>
      </c>
      <c r="J1219" s="31"/>
      <c r="K1219" s="31"/>
      <c r="L1219" s="31"/>
      <c r="M1219" s="32"/>
      <c r="N1219" s="31"/>
      <c r="O1219" s="32"/>
      <c r="P1219" s="18"/>
      <c r="Q1219" s="31"/>
      <c r="R1219" s="33"/>
      <c r="S1219" s="33"/>
      <c r="T1219" s="33"/>
      <c r="U1219" s="72">
        <f t="shared" si="174"/>
        <v>0</v>
      </c>
      <c r="V1219" s="18" t="e">
        <f>IF(X1219&lt;&gt;"Liquidação Cancelada",VLOOKUP(B1219,'BASE DE DADOS OPS'!$B$4:$P$9650,10,FALSE),"Liquidação Cancelada")</f>
        <v>#N/A</v>
      </c>
      <c r="W1219" s="35" t="e">
        <f t="shared" si="175"/>
        <v>#N/A</v>
      </c>
      <c r="X1219" s="31">
        <f>VLOOKUP(A1219,'BASE DE DADOS OPS'!$A$4:$P$9650,12,FALSE)</f>
        <v>0</v>
      </c>
      <c r="Y1219" s="4" t="e">
        <f>IF(X1219&lt;&gt;"Liquidação Cancelada",VLOOKUP(B1219,'BASE DE DADOS OPS'!$B$5:$P$9635,12,FALSE),"Liquidação Cancelada")</f>
        <v>#N/A</v>
      </c>
      <c r="Z1219" s="4" t="e">
        <f>IF(X1219&lt;&gt;"Liquidação Cancelada",VLOOKUP(B1219,'BASE DE DADOS OPS'!$B$5:$P$9635,14,FALSE),"Liquidação Cancelada")</f>
        <v>#N/A</v>
      </c>
      <c r="AA1219" s="4" t="e">
        <f>IF(X1219&lt;&gt;"Liquidação Cancelada",VLOOKUP(B1219,'BASE DE DADOS OPS'!$B$5:$P$9635,13,FALSE),"Liquidação Cancelada")</f>
        <v>#N/A</v>
      </c>
      <c r="AB1219" s="4" t="e">
        <f t="shared" si="176"/>
        <v>#N/A</v>
      </c>
      <c r="AC1219" s="3" t="e">
        <f t="shared" si="177"/>
        <v>#N/A</v>
      </c>
      <c r="AD1219" s="62"/>
    </row>
    <row r="1220" spans="1:30" ht="24.95" customHeight="1" x14ac:dyDescent="0.2">
      <c r="A1220" s="55" t="str">
        <f t="shared" si="169"/>
        <v>||||||0</v>
      </c>
      <c r="B1220" s="55" t="str">
        <f t="shared" si="170"/>
        <v>||||0</v>
      </c>
      <c r="C1220" s="61" t="str">
        <f t="shared" si="171"/>
        <v>|0</v>
      </c>
      <c r="D1220" s="31"/>
      <c r="E1220" s="31"/>
      <c r="F1220" s="75" t="str">
        <f t="shared" si="172"/>
        <v>/</v>
      </c>
      <c r="G1220" s="31"/>
      <c r="H1220" s="31"/>
      <c r="I1220" s="75" t="str">
        <f t="shared" si="173"/>
        <v>.</v>
      </c>
      <c r="J1220" s="31"/>
      <c r="K1220" s="31"/>
      <c r="L1220" s="31"/>
      <c r="M1220" s="32"/>
      <c r="N1220" s="31"/>
      <c r="O1220" s="32"/>
      <c r="P1220" s="18"/>
      <c r="Q1220" s="31"/>
      <c r="R1220" s="33"/>
      <c r="S1220" s="33"/>
      <c r="T1220" s="33"/>
      <c r="U1220" s="72">
        <f t="shared" si="174"/>
        <v>0</v>
      </c>
      <c r="V1220" s="18" t="e">
        <f>IF(X1220&lt;&gt;"Liquidação Cancelada",VLOOKUP(B1220,'BASE DE DADOS OPS'!$B$4:$P$9650,10,FALSE),"Liquidação Cancelada")</f>
        <v>#N/A</v>
      </c>
      <c r="W1220" s="35" t="e">
        <f t="shared" si="175"/>
        <v>#N/A</v>
      </c>
      <c r="X1220" s="31">
        <f>VLOOKUP(A1220,'BASE DE DADOS OPS'!$A$4:$P$9650,12,FALSE)</f>
        <v>0</v>
      </c>
      <c r="Y1220" s="4" t="e">
        <f>IF(X1220&lt;&gt;"Liquidação Cancelada",VLOOKUP(B1220,'BASE DE DADOS OPS'!$B$5:$P$9635,12,FALSE),"Liquidação Cancelada")</f>
        <v>#N/A</v>
      </c>
      <c r="Z1220" s="4" t="e">
        <f>IF(X1220&lt;&gt;"Liquidação Cancelada",VLOOKUP(B1220,'BASE DE DADOS OPS'!$B$5:$P$9635,14,FALSE),"Liquidação Cancelada")</f>
        <v>#N/A</v>
      </c>
      <c r="AA1220" s="4" t="e">
        <f>IF(X1220&lt;&gt;"Liquidação Cancelada",VLOOKUP(B1220,'BASE DE DADOS OPS'!$B$5:$P$9635,13,FALSE),"Liquidação Cancelada")</f>
        <v>#N/A</v>
      </c>
      <c r="AB1220" s="4" t="e">
        <f t="shared" si="176"/>
        <v>#N/A</v>
      </c>
      <c r="AC1220" s="3" t="e">
        <f t="shared" si="177"/>
        <v>#N/A</v>
      </c>
      <c r="AD1220" s="62"/>
    </row>
    <row r="1221" spans="1:30" ht="24.95" customHeight="1" x14ac:dyDescent="0.2">
      <c r="A1221" s="55" t="str">
        <f t="shared" ref="A1221:A1284" si="178">D1221&amp;"|"&amp;E1221&amp;"|"&amp;G1221&amp;"|"&amp;H1221&amp;"|"&amp;L1221&amp;"|"&amp;N1221&amp;"|"&amp;U1221</f>
        <v>||||||0</v>
      </c>
      <c r="B1221" s="55" t="str">
        <f t="shared" ref="B1221:B1284" si="179">D1221&amp;"|"&amp;E1221&amp;"|"&amp;G1221&amp;"|"&amp;H1221&amp;"|"&amp;X1221</f>
        <v>||||0</v>
      </c>
      <c r="C1221" s="61" t="str">
        <f t="shared" ref="C1221:C1284" si="180">E1221&amp;"|"&amp;X1221</f>
        <v>|0</v>
      </c>
      <c r="D1221" s="31"/>
      <c r="E1221" s="31"/>
      <c r="F1221" s="75" t="str">
        <f t="shared" ref="F1221:F1284" si="181">G1221&amp;"/"&amp;H1221</f>
        <v>/</v>
      </c>
      <c r="G1221" s="31"/>
      <c r="H1221" s="31"/>
      <c r="I1221" s="75" t="str">
        <f t="shared" ref="I1221:I1284" si="182">J1221&amp;"."&amp;K1221</f>
        <v>.</v>
      </c>
      <c r="J1221" s="31"/>
      <c r="K1221" s="31"/>
      <c r="L1221" s="31"/>
      <c r="M1221" s="32"/>
      <c r="N1221" s="31"/>
      <c r="O1221" s="32"/>
      <c r="P1221" s="18"/>
      <c r="Q1221" s="31"/>
      <c r="R1221" s="33"/>
      <c r="S1221" s="33"/>
      <c r="T1221" s="33"/>
      <c r="U1221" s="72">
        <f t="shared" ref="U1221:U1284" si="183">R1221-S1221-T1221</f>
        <v>0</v>
      </c>
      <c r="V1221" s="18" t="e">
        <f>IF(X1221&lt;&gt;"Liquidação Cancelada",VLOOKUP(B1221,'BASE DE DADOS OPS'!$B$4:$P$9650,10,FALSE),"Liquidação Cancelada")</f>
        <v>#N/A</v>
      </c>
      <c r="W1221" s="35" t="e">
        <f t="shared" ref="W1221:W1284" si="184">IF(X1221&lt;&gt;"Liquidação Cancelada",IF(ISBLANK(V1221),"AGUARDANDO PAGAMENTO",NETWORKDAYS(P1221,V1221)-1),"Liquidação Cancelada")</f>
        <v>#N/A</v>
      </c>
      <c r="X1221" s="31">
        <f>VLOOKUP(A1221,'BASE DE DADOS OPS'!$A$4:$P$9650,12,FALSE)</f>
        <v>0</v>
      </c>
      <c r="Y1221" s="4" t="e">
        <f>IF(X1221&lt;&gt;"Liquidação Cancelada",VLOOKUP(B1221,'BASE DE DADOS OPS'!$B$5:$P$9635,12,FALSE),"Liquidação Cancelada")</f>
        <v>#N/A</v>
      </c>
      <c r="Z1221" s="4" t="e">
        <f>IF(X1221&lt;&gt;"Liquidação Cancelada",VLOOKUP(B1221,'BASE DE DADOS OPS'!$B$5:$P$9635,14,FALSE),"Liquidação Cancelada")</f>
        <v>#N/A</v>
      </c>
      <c r="AA1221" s="4" t="e">
        <f>IF(X1221&lt;&gt;"Liquidação Cancelada",VLOOKUP(B1221,'BASE DE DADOS OPS'!$B$5:$P$9635,13,FALSE),"Liquidação Cancelada")</f>
        <v>#N/A</v>
      </c>
      <c r="AB1221" s="4" t="e">
        <f t="shared" ref="AB1221:AB1284" si="185">IF(X1221&lt;&gt;"Liquidação Cancelada",Y1221-Z1221,"Liquidação Cancelada")</f>
        <v>#N/A</v>
      </c>
      <c r="AC1221" s="3" t="e">
        <f t="shared" ref="AC1221:AC1284" si="186">IF(X1221&lt;&gt;"Liquidação Cancelada",(AA1221-AB1221)+(U1221-Z1221-AB1221),"Liquidação Cancelada")</f>
        <v>#N/A</v>
      </c>
      <c r="AD1221" s="62"/>
    </row>
    <row r="1222" spans="1:30" ht="24.95" customHeight="1" x14ac:dyDescent="0.2">
      <c r="A1222" s="55" t="str">
        <f t="shared" si="178"/>
        <v>||||||0</v>
      </c>
      <c r="B1222" s="55" t="str">
        <f t="shared" si="179"/>
        <v>||||0</v>
      </c>
      <c r="C1222" s="61" t="str">
        <f t="shared" si="180"/>
        <v>|0</v>
      </c>
      <c r="D1222" s="31"/>
      <c r="E1222" s="31"/>
      <c r="F1222" s="75" t="str">
        <f t="shared" si="181"/>
        <v>/</v>
      </c>
      <c r="G1222" s="31"/>
      <c r="H1222" s="31"/>
      <c r="I1222" s="75" t="str">
        <f t="shared" si="182"/>
        <v>.</v>
      </c>
      <c r="J1222" s="31"/>
      <c r="K1222" s="31"/>
      <c r="L1222" s="31"/>
      <c r="M1222" s="32"/>
      <c r="N1222" s="31"/>
      <c r="O1222" s="32"/>
      <c r="P1222" s="18"/>
      <c r="Q1222" s="31"/>
      <c r="R1222" s="33"/>
      <c r="S1222" s="33"/>
      <c r="T1222" s="33"/>
      <c r="U1222" s="72">
        <f t="shared" si="183"/>
        <v>0</v>
      </c>
      <c r="V1222" s="18" t="e">
        <f>IF(X1222&lt;&gt;"Liquidação Cancelada",VLOOKUP(B1222,'BASE DE DADOS OPS'!$B$4:$P$9650,10,FALSE),"Liquidação Cancelada")</f>
        <v>#N/A</v>
      </c>
      <c r="W1222" s="35" t="e">
        <f t="shared" si="184"/>
        <v>#N/A</v>
      </c>
      <c r="X1222" s="31">
        <f>VLOOKUP(A1222,'BASE DE DADOS OPS'!$A$4:$P$9650,12,FALSE)</f>
        <v>0</v>
      </c>
      <c r="Y1222" s="4" t="e">
        <f>IF(X1222&lt;&gt;"Liquidação Cancelada",VLOOKUP(B1222,'BASE DE DADOS OPS'!$B$5:$P$9635,12,FALSE),"Liquidação Cancelada")</f>
        <v>#N/A</v>
      </c>
      <c r="Z1222" s="4" t="e">
        <f>IF(X1222&lt;&gt;"Liquidação Cancelada",VLOOKUP(B1222,'BASE DE DADOS OPS'!$B$5:$P$9635,14,FALSE),"Liquidação Cancelada")</f>
        <v>#N/A</v>
      </c>
      <c r="AA1222" s="4" t="e">
        <f>IF(X1222&lt;&gt;"Liquidação Cancelada",VLOOKUP(B1222,'BASE DE DADOS OPS'!$B$5:$P$9635,13,FALSE),"Liquidação Cancelada")</f>
        <v>#N/A</v>
      </c>
      <c r="AB1222" s="4" t="e">
        <f t="shared" si="185"/>
        <v>#N/A</v>
      </c>
      <c r="AC1222" s="3" t="e">
        <f t="shared" si="186"/>
        <v>#N/A</v>
      </c>
      <c r="AD1222" s="62"/>
    </row>
    <row r="1223" spans="1:30" ht="24.95" customHeight="1" x14ac:dyDescent="0.2">
      <c r="A1223" s="55" t="str">
        <f t="shared" si="178"/>
        <v>||||||0</v>
      </c>
      <c r="B1223" s="55" t="str">
        <f t="shared" si="179"/>
        <v>||||0</v>
      </c>
      <c r="C1223" s="61" t="str">
        <f t="shared" si="180"/>
        <v>|0</v>
      </c>
      <c r="D1223" s="31"/>
      <c r="E1223" s="31"/>
      <c r="F1223" s="75" t="str">
        <f t="shared" si="181"/>
        <v>/</v>
      </c>
      <c r="G1223" s="31"/>
      <c r="H1223" s="31"/>
      <c r="I1223" s="75" t="str">
        <f t="shared" si="182"/>
        <v>.</v>
      </c>
      <c r="J1223" s="31"/>
      <c r="K1223" s="31"/>
      <c r="L1223" s="31"/>
      <c r="M1223" s="32"/>
      <c r="N1223" s="31"/>
      <c r="O1223" s="32"/>
      <c r="P1223" s="18"/>
      <c r="Q1223" s="31"/>
      <c r="R1223" s="33"/>
      <c r="S1223" s="33"/>
      <c r="T1223" s="33"/>
      <c r="U1223" s="72">
        <f t="shared" si="183"/>
        <v>0</v>
      </c>
      <c r="V1223" s="18" t="e">
        <f>IF(X1223&lt;&gt;"Liquidação Cancelada",VLOOKUP(B1223,'BASE DE DADOS OPS'!$B$4:$P$9650,10,FALSE),"Liquidação Cancelada")</f>
        <v>#N/A</v>
      </c>
      <c r="W1223" s="35" t="e">
        <f t="shared" si="184"/>
        <v>#N/A</v>
      </c>
      <c r="X1223" s="31">
        <f>VLOOKUP(A1223,'BASE DE DADOS OPS'!$A$4:$P$9650,12,FALSE)</f>
        <v>0</v>
      </c>
      <c r="Y1223" s="4" t="e">
        <f>IF(X1223&lt;&gt;"Liquidação Cancelada",VLOOKUP(B1223,'BASE DE DADOS OPS'!$B$5:$P$9635,12,FALSE),"Liquidação Cancelada")</f>
        <v>#N/A</v>
      </c>
      <c r="Z1223" s="4" t="e">
        <f>IF(X1223&lt;&gt;"Liquidação Cancelada",VLOOKUP(B1223,'BASE DE DADOS OPS'!$B$5:$P$9635,14,FALSE),"Liquidação Cancelada")</f>
        <v>#N/A</v>
      </c>
      <c r="AA1223" s="4" t="e">
        <f>IF(X1223&lt;&gt;"Liquidação Cancelada",VLOOKUP(B1223,'BASE DE DADOS OPS'!$B$5:$P$9635,13,FALSE),"Liquidação Cancelada")</f>
        <v>#N/A</v>
      </c>
      <c r="AB1223" s="4" t="e">
        <f t="shared" si="185"/>
        <v>#N/A</v>
      </c>
      <c r="AC1223" s="3" t="e">
        <f t="shared" si="186"/>
        <v>#N/A</v>
      </c>
      <c r="AD1223" s="62"/>
    </row>
    <row r="1224" spans="1:30" ht="24.95" customHeight="1" x14ac:dyDescent="0.2">
      <c r="A1224" s="55" t="str">
        <f t="shared" si="178"/>
        <v>||||||0</v>
      </c>
      <c r="B1224" s="55" t="str">
        <f t="shared" si="179"/>
        <v>||||0</v>
      </c>
      <c r="C1224" s="61" t="str">
        <f t="shared" si="180"/>
        <v>|0</v>
      </c>
      <c r="D1224" s="31"/>
      <c r="E1224" s="31"/>
      <c r="F1224" s="75" t="str">
        <f t="shared" si="181"/>
        <v>/</v>
      </c>
      <c r="G1224" s="31"/>
      <c r="H1224" s="31"/>
      <c r="I1224" s="75" t="str">
        <f t="shared" si="182"/>
        <v>.</v>
      </c>
      <c r="J1224" s="31"/>
      <c r="K1224" s="31"/>
      <c r="L1224" s="31"/>
      <c r="M1224" s="32"/>
      <c r="N1224" s="31"/>
      <c r="O1224" s="32"/>
      <c r="P1224" s="18"/>
      <c r="Q1224" s="31"/>
      <c r="R1224" s="33"/>
      <c r="S1224" s="33"/>
      <c r="T1224" s="33"/>
      <c r="U1224" s="72">
        <f t="shared" si="183"/>
        <v>0</v>
      </c>
      <c r="V1224" s="18" t="e">
        <f>IF(X1224&lt;&gt;"Liquidação Cancelada",VLOOKUP(B1224,'BASE DE DADOS OPS'!$B$4:$P$9650,10,FALSE),"Liquidação Cancelada")</f>
        <v>#N/A</v>
      </c>
      <c r="W1224" s="35" t="e">
        <f t="shared" si="184"/>
        <v>#N/A</v>
      </c>
      <c r="X1224" s="31">
        <f>VLOOKUP(A1224,'BASE DE DADOS OPS'!$A$4:$P$9650,12,FALSE)</f>
        <v>0</v>
      </c>
      <c r="Y1224" s="4" t="e">
        <f>IF(X1224&lt;&gt;"Liquidação Cancelada",VLOOKUP(B1224,'BASE DE DADOS OPS'!$B$5:$P$9635,12,FALSE),"Liquidação Cancelada")</f>
        <v>#N/A</v>
      </c>
      <c r="Z1224" s="4" t="e">
        <f>IF(X1224&lt;&gt;"Liquidação Cancelada",VLOOKUP(B1224,'BASE DE DADOS OPS'!$B$5:$P$9635,14,FALSE),"Liquidação Cancelada")</f>
        <v>#N/A</v>
      </c>
      <c r="AA1224" s="4" t="e">
        <f>IF(X1224&lt;&gt;"Liquidação Cancelada",VLOOKUP(B1224,'BASE DE DADOS OPS'!$B$5:$P$9635,13,FALSE),"Liquidação Cancelada")</f>
        <v>#N/A</v>
      </c>
      <c r="AB1224" s="4" t="e">
        <f t="shared" si="185"/>
        <v>#N/A</v>
      </c>
      <c r="AC1224" s="3" t="e">
        <f t="shared" si="186"/>
        <v>#N/A</v>
      </c>
      <c r="AD1224" s="62"/>
    </row>
    <row r="1225" spans="1:30" ht="24.95" customHeight="1" x14ac:dyDescent="0.2">
      <c r="A1225" s="55" t="str">
        <f t="shared" si="178"/>
        <v>||||||0</v>
      </c>
      <c r="B1225" s="55" t="str">
        <f t="shared" si="179"/>
        <v>||||0</v>
      </c>
      <c r="C1225" s="61" t="str">
        <f t="shared" si="180"/>
        <v>|0</v>
      </c>
      <c r="D1225" s="31"/>
      <c r="E1225" s="31"/>
      <c r="F1225" s="75" t="str">
        <f t="shared" si="181"/>
        <v>/</v>
      </c>
      <c r="G1225" s="31"/>
      <c r="H1225" s="31"/>
      <c r="I1225" s="75" t="str">
        <f t="shared" si="182"/>
        <v>.</v>
      </c>
      <c r="J1225" s="31"/>
      <c r="K1225" s="31"/>
      <c r="L1225" s="31"/>
      <c r="M1225" s="32"/>
      <c r="N1225" s="31"/>
      <c r="O1225" s="32"/>
      <c r="P1225" s="18"/>
      <c r="Q1225" s="31"/>
      <c r="R1225" s="33"/>
      <c r="S1225" s="33"/>
      <c r="T1225" s="33"/>
      <c r="U1225" s="72">
        <f t="shared" si="183"/>
        <v>0</v>
      </c>
      <c r="V1225" s="18" t="e">
        <f>IF(X1225&lt;&gt;"Liquidação Cancelada",VLOOKUP(B1225,'BASE DE DADOS OPS'!$B$4:$P$9650,10,FALSE),"Liquidação Cancelada")</f>
        <v>#N/A</v>
      </c>
      <c r="W1225" s="35" t="e">
        <f t="shared" si="184"/>
        <v>#N/A</v>
      </c>
      <c r="X1225" s="31">
        <f>VLOOKUP(A1225,'BASE DE DADOS OPS'!$A$4:$P$9650,12,FALSE)</f>
        <v>0</v>
      </c>
      <c r="Y1225" s="4" t="e">
        <f>IF(X1225&lt;&gt;"Liquidação Cancelada",VLOOKUP(B1225,'BASE DE DADOS OPS'!$B$5:$P$9635,12,FALSE),"Liquidação Cancelada")</f>
        <v>#N/A</v>
      </c>
      <c r="Z1225" s="4" t="e">
        <f>IF(X1225&lt;&gt;"Liquidação Cancelada",VLOOKUP(B1225,'BASE DE DADOS OPS'!$B$5:$P$9635,14,FALSE),"Liquidação Cancelada")</f>
        <v>#N/A</v>
      </c>
      <c r="AA1225" s="4" t="e">
        <f>IF(X1225&lt;&gt;"Liquidação Cancelada",VLOOKUP(B1225,'BASE DE DADOS OPS'!$B$5:$P$9635,13,FALSE),"Liquidação Cancelada")</f>
        <v>#N/A</v>
      </c>
      <c r="AB1225" s="4" t="e">
        <f t="shared" si="185"/>
        <v>#N/A</v>
      </c>
      <c r="AC1225" s="3" t="e">
        <f t="shared" si="186"/>
        <v>#N/A</v>
      </c>
      <c r="AD1225" s="62"/>
    </row>
    <row r="1226" spans="1:30" ht="24.95" customHeight="1" x14ac:dyDescent="0.2">
      <c r="A1226" s="55" t="str">
        <f t="shared" si="178"/>
        <v>||||||0</v>
      </c>
      <c r="B1226" s="55" t="str">
        <f t="shared" si="179"/>
        <v>||||0</v>
      </c>
      <c r="C1226" s="61" t="str">
        <f t="shared" si="180"/>
        <v>|0</v>
      </c>
      <c r="D1226" s="31"/>
      <c r="E1226" s="31"/>
      <c r="F1226" s="75" t="str">
        <f t="shared" si="181"/>
        <v>/</v>
      </c>
      <c r="G1226" s="31"/>
      <c r="H1226" s="31"/>
      <c r="I1226" s="75" t="str">
        <f t="shared" si="182"/>
        <v>.</v>
      </c>
      <c r="J1226" s="31"/>
      <c r="K1226" s="31"/>
      <c r="L1226" s="31"/>
      <c r="M1226" s="32"/>
      <c r="N1226" s="31"/>
      <c r="O1226" s="32"/>
      <c r="P1226" s="18"/>
      <c r="Q1226" s="31"/>
      <c r="R1226" s="33"/>
      <c r="S1226" s="33"/>
      <c r="T1226" s="33"/>
      <c r="U1226" s="72">
        <f t="shared" si="183"/>
        <v>0</v>
      </c>
      <c r="V1226" s="18" t="e">
        <f>IF(X1226&lt;&gt;"Liquidação Cancelada",VLOOKUP(B1226,'BASE DE DADOS OPS'!$B$4:$P$9650,10,FALSE),"Liquidação Cancelada")</f>
        <v>#N/A</v>
      </c>
      <c r="W1226" s="35" t="e">
        <f t="shared" si="184"/>
        <v>#N/A</v>
      </c>
      <c r="X1226" s="31">
        <f>VLOOKUP(A1226,'BASE DE DADOS OPS'!$A$4:$P$9650,12,FALSE)</f>
        <v>0</v>
      </c>
      <c r="Y1226" s="4" t="e">
        <f>IF(X1226&lt;&gt;"Liquidação Cancelada",VLOOKUP(B1226,'BASE DE DADOS OPS'!$B$5:$P$9635,12,FALSE),"Liquidação Cancelada")</f>
        <v>#N/A</v>
      </c>
      <c r="Z1226" s="4" t="e">
        <f>IF(X1226&lt;&gt;"Liquidação Cancelada",VLOOKUP(B1226,'BASE DE DADOS OPS'!$B$5:$P$9635,14,FALSE),"Liquidação Cancelada")</f>
        <v>#N/A</v>
      </c>
      <c r="AA1226" s="4" t="e">
        <f>IF(X1226&lt;&gt;"Liquidação Cancelada",VLOOKUP(B1226,'BASE DE DADOS OPS'!$B$5:$P$9635,13,FALSE),"Liquidação Cancelada")</f>
        <v>#N/A</v>
      </c>
      <c r="AB1226" s="4" t="e">
        <f t="shared" si="185"/>
        <v>#N/A</v>
      </c>
      <c r="AC1226" s="3" t="e">
        <f t="shared" si="186"/>
        <v>#N/A</v>
      </c>
      <c r="AD1226" s="62"/>
    </row>
    <row r="1227" spans="1:30" ht="24.95" customHeight="1" x14ac:dyDescent="0.2">
      <c r="A1227" s="55" t="str">
        <f t="shared" si="178"/>
        <v>||||||0</v>
      </c>
      <c r="B1227" s="55" t="str">
        <f t="shared" si="179"/>
        <v>||||0</v>
      </c>
      <c r="C1227" s="61" t="str">
        <f t="shared" si="180"/>
        <v>|0</v>
      </c>
      <c r="D1227" s="31"/>
      <c r="E1227" s="31"/>
      <c r="F1227" s="75" t="str">
        <f t="shared" si="181"/>
        <v>/</v>
      </c>
      <c r="G1227" s="31"/>
      <c r="H1227" s="31"/>
      <c r="I1227" s="75" t="str">
        <f t="shared" si="182"/>
        <v>.</v>
      </c>
      <c r="J1227" s="31"/>
      <c r="K1227" s="31"/>
      <c r="L1227" s="31"/>
      <c r="M1227" s="32"/>
      <c r="N1227" s="31"/>
      <c r="O1227" s="32"/>
      <c r="P1227" s="18"/>
      <c r="Q1227" s="31"/>
      <c r="R1227" s="33"/>
      <c r="S1227" s="33"/>
      <c r="T1227" s="33"/>
      <c r="U1227" s="72">
        <f t="shared" si="183"/>
        <v>0</v>
      </c>
      <c r="V1227" s="18" t="e">
        <f>IF(X1227&lt;&gt;"Liquidação Cancelada",VLOOKUP(B1227,'BASE DE DADOS OPS'!$B$4:$P$9650,10,FALSE),"Liquidação Cancelada")</f>
        <v>#N/A</v>
      </c>
      <c r="W1227" s="35" t="e">
        <f t="shared" si="184"/>
        <v>#N/A</v>
      </c>
      <c r="X1227" s="31">
        <f>VLOOKUP(A1227,'BASE DE DADOS OPS'!$A$4:$P$9650,12,FALSE)</f>
        <v>0</v>
      </c>
      <c r="Y1227" s="4" t="e">
        <f>IF(X1227&lt;&gt;"Liquidação Cancelada",VLOOKUP(B1227,'BASE DE DADOS OPS'!$B$5:$P$9635,12,FALSE),"Liquidação Cancelada")</f>
        <v>#N/A</v>
      </c>
      <c r="Z1227" s="4" t="e">
        <f>IF(X1227&lt;&gt;"Liquidação Cancelada",VLOOKUP(B1227,'BASE DE DADOS OPS'!$B$5:$P$9635,14,FALSE),"Liquidação Cancelada")</f>
        <v>#N/A</v>
      </c>
      <c r="AA1227" s="4" t="e">
        <f>IF(X1227&lt;&gt;"Liquidação Cancelada",VLOOKUP(B1227,'BASE DE DADOS OPS'!$B$5:$P$9635,13,FALSE),"Liquidação Cancelada")</f>
        <v>#N/A</v>
      </c>
      <c r="AB1227" s="4" t="e">
        <f t="shared" si="185"/>
        <v>#N/A</v>
      </c>
      <c r="AC1227" s="3" t="e">
        <f t="shared" si="186"/>
        <v>#N/A</v>
      </c>
      <c r="AD1227" s="62"/>
    </row>
    <row r="1228" spans="1:30" ht="24.95" customHeight="1" x14ac:dyDescent="0.2">
      <c r="A1228" s="55" t="str">
        <f t="shared" si="178"/>
        <v>||||||0</v>
      </c>
      <c r="B1228" s="55" t="str">
        <f t="shared" si="179"/>
        <v>||||0</v>
      </c>
      <c r="C1228" s="61" t="str">
        <f t="shared" si="180"/>
        <v>|0</v>
      </c>
      <c r="D1228" s="31"/>
      <c r="E1228" s="31"/>
      <c r="F1228" s="75" t="str">
        <f t="shared" si="181"/>
        <v>/</v>
      </c>
      <c r="G1228" s="31"/>
      <c r="H1228" s="31"/>
      <c r="I1228" s="75" t="str">
        <f t="shared" si="182"/>
        <v>.</v>
      </c>
      <c r="J1228" s="31"/>
      <c r="K1228" s="31"/>
      <c r="L1228" s="31"/>
      <c r="M1228" s="32"/>
      <c r="N1228" s="31"/>
      <c r="O1228" s="32"/>
      <c r="P1228" s="18"/>
      <c r="Q1228" s="31"/>
      <c r="R1228" s="33"/>
      <c r="S1228" s="33"/>
      <c r="T1228" s="33"/>
      <c r="U1228" s="72">
        <f t="shared" si="183"/>
        <v>0</v>
      </c>
      <c r="V1228" s="18" t="e">
        <f>IF(X1228&lt;&gt;"Liquidação Cancelada",VLOOKUP(B1228,'BASE DE DADOS OPS'!$B$4:$P$9650,10,FALSE),"Liquidação Cancelada")</f>
        <v>#N/A</v>
      </c>
      <c r="W1228" s="35" t="e">
        <f t="shared" si="184"/>
        <v>#N/A</v>
      </c>
      <c r="X1228" s="31">
        <f>VLOOKUP(A1228,'BASE DE DADOS OPS'!$A$4:$P$9650,12,FALSE)</f>
        <v>0</v>
      </c>
      <c r="Y1228" s="4" t="e">
        <f>IF(X1228&lt;&gt;"Liquidação Cancelada",VLOOKUP(B1228,'BASE DE DADOS OPS'!$B$5:$P$9635,12,FALSE),"Liquidação Cancelada")</f>
        <v>#N/A</v>
      </c>
      <c r="Z1228" s="4" t="e">
        <f>IF(X1228&lt;&gt;"Liquidação Cancelada",VLOOKUP(B1228,'BASE DE DADOS OPS'!$B$5:$P$9635,14,FALSE),"Liquidação Cancelada")</f>
        <v>#N/A</v>
      </c>
      <c r="AA1228" s="4" t="e">
        <f>IF(X1228&lt;&gt;"Liquidação Cancelada",VLOOKUP(B1228,'BASE DE DADOS OPS'!$B$5:$P$9635,13,FALSE),"Liquidação Cancelada")</f>
        <v>#N/A</v>
      </c>
      <c r="AB1228" s="4" t="e">
        <f t="shared" si="185"/>
        <v>#N/A</v>
      </c>
      <c r="AC1228" s="3" t="e">
        <f t="shared" si="186"/>
        <v>#N/A</v>
      </c>
      <c r="AD1228" s="62"/>
    </row>
    <row r="1229" spans="1:30" ht="24.95" customHeight="1" x14ac:dyDescent="0.2">
      <c r="A1229" s="55" t="str">
        <f t="shared" si="178"/>
        <v>||||||0</v>
      </c>
      <c r="B1229" s="55" t="str">
        <f t="shared" si="179"/>
        <v>||||0</v>
      </c>
      <c r="C1229" s="61" t="str">
        <f t="shared" si="180"/>
        <v>|0</v>
      </c>
      <c r="D1229" s="31"/>
      <c r="E1229" s="31"/>
      <c r="F1229" s="75" t="str">
        <f t="shared" si="181"/>
        <v>/</v>
      </c>
      <c r="G1229" s="31"/>
      <c r="H1229" s="31"/>
      <c r="I1229" s="75" t="str">
        <f t="shared" si="182"/>
        <v>.</v>
      </c>
      <c r="J1229" s="31"/>
      <c r="K1229" s="31"/>
      <c r="L1229" s="31"/>
      <c r="M1229" s="32"/>
      <c r="N1229" s="31"/>
      <c r="O1229" s="32"/>
      <c r="P1229" s="18"/>
      <c r="Q1229" s="31"/>
      <c r="R1229" s="33"/>
      <c r="S1229" s="33"/>
      <c r="T1229" s="33"/>
      <c r="U1229" s="72">
        <f t="shared" si="183"/>
        <v>0</v>
      </c>
      <c r="V1229" s="18" t="e">
        <f>IF(X1229&lt;&gt;"Liquidação Cancelada",VLOOKUP(B1229,'BASE DE DADOS OPS'!$B$4:$P$9650,10,FALSE),"Liquidação Cancelada")</f>
        <v>#N/A</v>
      </c>
      <c r="W1229" s="35" t="e">
        <f t="shared" si="184"/>
        <v>#N/A</v>
      </c>
      <c r="X1229" s="31">
        <f>VLOOKUP(A1229,'BASE DE DADOS OPS'!$A$4:$P$9650,12,FALSE)</f>
        <v>0</v>
      </c>
      <c r="Y1229" s="4" t="e">
        <f>IF(X1229&lt;&gt;"Liquidação Cancelada",VLOOKUP(B1229,'BASE DE DADOS OPS'!$B$5:$P$9635,12,FALSE),"Liquidação Cancelada")</f>
        <v>#N/A</v>
      </c>
      <c r="Z1229" s="4" t="e">
        <f>IF(X1229&lt;&gt;"Liquidação Cancelada",VLOOKUP(B1229,'BASE DE DADOS OPS'!$B$5:$P$9635,14,FALSE),"Liquidação Cancelada")</f>
        <v>#N/A</v>
      </c>
      <c r="AA1229" s="4" t="e">
        <f>IF(X1229&lt;&gt;"Liquidação Cancelada",VLOOKUP(B1229,'BASE DE DADOS OPS'!$B$5:$P$9635,13,FALSE),"Liquidação Cancelada")</f>
        <v>#N/A</v>
      </c>
      <c r="AB1229" s="4" t="e">
        <f t="shared" si="185"/>
        <v>#N/A</v>
      </c>
      <c r="AC1229" s="3" t="e">
        <f t="shared" si="186"/>
        <v>#N/A</v>
      </c>
      <c r="AD1229" s="62"/>
    </row>
    <row r="1230" spans="1:30" ht="24.95" customHeight="1" x14ac:dyDescent="0.2">
      <c r="A1230" s="55" t="str">
        <f t="shared" si="178"/>
        <v>||||||0</v>
      </c>
      <c r="B1230" s="55" t="str">
        <f t="shared" si="179"/>
        <v>||||0</v>
      </c>
      <c r="C1230" s="61" t="str">
        <f t="shared" si="180"/>
        <v>|0</v>
      </c>
      <c r="D1230" s="31"/>
      <c r="E1230" s="31"/>
      <c r="F1230" s="75" t="str">
        <f t="shared" si="181"/>
        <v>/</v>
      </c>
      <c r="G1230" s="31"/>
      <c r="H1230" s="31"/>
      <c r="I1230" s="75" t="str">
        <f t="shared" si="182"/>
        <v>.</v>
      </c>
      <c r="J1230" s="31"/>
      <c r="K1230" s="31"/>
      <c r="L1230" s="31"/>
      <c r="M1230" s="32"/>
      <c r="N1230" s="31"/>
      <c r="O1230" s="32"/>
      <c r="P1230" s="18"/>
      <c r="Q1230" s="31"/>
      <c r="R1230" s="33"/>
      <c r="S1230" s="33"/>
      <c r="T1230" s="33"/>
      <c r="U1230" s="72">
        <f t="shared" si="183"/>
        <v>0</v>
      </c>
      <c r="V1230" s="18" t="e">
        <f>IF(X1230&lt;&gt;"Liquidação Cancelada",VLOOKUP(B1230,'BASE DE DADOS OPS'!$B$4:$P$9650,10,FALSE),"Liquidação Cancelada")</f>
        <v>#N/A</v>
      </c>
      <c r="W1230" s="35" t="e">
        <f t="shared" si="184"/>
        <v>#N/A</v>
      </c>
      <c r="X1230" s="31">
        <f>VLOOKUP(A1230,'BASE DE DADOS OPS'!$A$4:$P$9650,12,FALSE)</f>
        <v>0</v>
      </c>
      <c r="Y1230" s="4" t="e">
        <f>IF(X1230&lt;&gt;"Liquidação Cancelada",VLOOKUP(B1230,'BASE DE DADOS OPS'!$B$5:$P$9635,12,FALSE),"Liquidação Cancelada")</f>
        <v>#N/A</v>
      </c>
      <c r="Z1230" s="4" t="e">
        <f>IF(X1230&lt;&gt;"Liquidação Cancelada",VLOOKUP(B1230,'BASE DE DADOS OPS'!$B$5:$P$9635,14,FALSE),"Liquidação Cancelada")</f>
        <v>#N/A</v>
      </c>
      <c r="AA1230" s="4" t="e">
        <f>IF(X1230&lt;&gt;"Liquidação Cancelada",VLOOKUP(B1230,'BASE DE DADOS OPS'!$B$5:$P$9635,13,FALSE),"Liquidação Cancelada")</f>
        <v>#N/A</v>
      </c>
      <c r="AB1230" s="4" t="e">
        <f t="shared" si="185"/>
        <v>#N/A</v>
      </c>
      <c r="AC1230" s="3" t="e">
        <f t="shared" si="186"/>
        <v>#N/A</v>
      </c>
      <c r="AD1230" s="62"/>
    </row>
    <row r="1231" spans="1:30" ht="24.95" customHeight="1" x14ac:dyDescent="0.2">
      <c r="A1231" s="55" t="str">
        <f t="shared" si="178"/>
        <v>||||||0</v>
      </c>
      <c r="B1231" s="55" t="str">
        <f t="shared" si="179"/>
        <v>||||0</v>
      </c>
      <c r="C1231" s="61" t="str">
        <f t="shared" si="180"/>
        <v>|0</v>
      </c>
      <c r="D1231" s="31"/>
      <c r="E1231" s="31"/>
      <c r="F1231" s="75" t="str">
        <f t="shared" si="181"/>
        <v>/</v>
      </c>
      <c r="G1231" s="31"/>
      <c r="H1231" s="31"/>
      <c r="I1231" s="75" t="str">
        <f t="shared" si="182"/>
        <v>.</v>
      </c>
      <c r="J1231" s="31"/>
      <c r="K1231" s="31"/>
      <c r="L1231" s="31"/>
      <c r="M1231" s="32"/>
      <c r="N1231" s="31"/>
      <c r="O1231" s="32"/>
      <c r="P1231" s="18"/>
      <c r="Q1231" s="31"/>
      <c r="R1231" s="33"/>
      <c r="S1231" s="33"/>
      <c r="T1231" s="33"/>
      <c r="U1231" s="72">
        <f t="shared" si="183"/>
        <v>0</v>
      </c>
      <c r="V1231" s="18" t="e">
        <f>IF(X1231&lt;&gt;"Liquidação Cancelada",VLOOKUP(B1231,'BASE DE DADOS OPS'!$B$4:$P$9650,10,FALSE),"Liquidação Cancelada")</f>
        <v>#N/A</v>
      </c>
      <c r="W1231" s="35" t="e">
        <f t="shared" si="184"/>
        <v>#N/A</v>
      </c>
      <c r="X1231" s="31">
        <f>VLOOKUP(A1231,'BASE DE DADOS OPS'!$A$4:$P$9650,12,FALSE)</f>
        <v>0</v>
      </c>
      <c r="Y1231" s="4" t="e">
        <f>IF(X1231&lt;&gt;"Liquidação Cancelada",VLOOKUP(B1231,'BASE DE DADOS OPS'!$B$5:$P$9635,12,FALSE),"Liquidação Cancelada")</f>
        <v>#N/A</v>
      </c>
      <c r="Z1231" s="4" t="e">
        <f>IF(X1231&lt;&gt;"Liquidação Cancelada",VLOOKUP(B1231,'BASE DE DADOS OPS'!$B$5:$P$9635,14,FALSE),"Liquidação Cancelada")</f>
        <v>#N/A</v>
      </c>
      <c r="AA1231" s="4" t="e">
        <f>IF(X1231&lt;&gt;"Liquidação Cancelada",VLOOKUP(B1231,'BASE DE DADOS OPS'!$B$5:$P$9635,13,FALSE),"Liquidação Cancelada")</f>
        <v>#N/A</v>
      </c>
      <c r="AB1231" s="4" t="e">
        <f t="shared" si="185"/>
        <v>#N/A</v>
      </c>
      <c r="AC1231" s="3" t="e">
        <f t="shared" si="186"/>
        <v>#N/A</v>
      </c>
      <c r="AD1231" s="62"/>
    </row>
    <row r="1232" spans="1:30" ht="24.95" customHeight="1" x14ac:dyDescent="0.2">
      <c r="A1232" s="55" t="str">
        <f t="shared" si="178"/>
        <v>||||||0</v>
      </c>
      <c r="B1232" s="55" t="str">
        <f t="shared" si="179"/>
        <v>||||0</v>
      </c>
      <c r="C1232" s="61" t="str">
        <f t="shared" si="180"/>
        <v>|0</v>
      </c>
      <c r="D1232" s="31"/>
      <c r="E1232" s="31"/>
      <c r="F1232" s="75" t="str">
        <f t="shared" si="181"/>
        <v>/</v>
      </c>
      <c r="G1232" s="31"/>
      <c r="H1232" s="31"/>
      <c r="I1232" s="75" t="str">
        <f t="shared" si="182"/>
        <v>.</v>
      </c>
      <c r="J1232" s="31"/>
      <c r="K1232" s="31"/>
      <c r="L1232" s="31"/>
      <c r="M1232" s="32"/>
      <c r="N1232" s="31"/>
      <c r="O1232" s="32"/>
      <c r="P1232" s="18"/>
      <c r="Q1232" s="31"/>
      <c r="R1232" s="33"/>
      <c r="S1232" s="33"/>
      <c r="T1232" s="33"/>
      <c r="U1232" s="72">
        <f t="shared" si="183"/>
        <v>0</v>
      </c>
      <c r="V1232" s="18" t="e">
        <f>IF(X1232&lt;&gt;"Liquidação Cancelada",VLOOKUP(B1232,'BASE DE DADOS OPS'!$B$4:$P$9650,10,FALSE),"Liquidação Cancelada")</f>
        <v>#N/A</v>
      </c>
      <c r="W1232" s="35" t="e">
        <f t="shared" si="184"/>
        <v>#N/A</v>
      </c>
      <c r="X1232" s="31">
        <f>VLOOKUP(A1232,'BASE DE DADOS OPS'!$A$4:$P$9650,12,FALSE)</f>
        <v>0</v>
      </c>
      <c r="Y1232" s="4" t="e">
        <f>IF(X1232&lt;&gt;"Liquidação Cancelada",VLOOKUP(B1232,'BASE DE DADOS OPS'!$B$5:$P$9635,12,FALSE),"Liquidação Cancelada")</f>
        <v>#N/A</v>
      </c>
      <c r="Z1232" s="4" t="e">
        <f>IF(X1232&lt;&gt;"Liquidação Cancelada",VLOOKUP(B1232,'BASE DE DADOS OPS'!$B$5:$P$9635,14,FALSE),"Liquidação Cancelada")</f>
        <v>#N/A</v>
      </c>
      <c r="AA1232" s="4" t="e">
        <f>IF(X1232&lt;&gt;"Liquidação Cancelada",VLOOKUP(B1232,'BASE DE DADOS OPS'!$B$5:$P$9635,13,FALSE),"Liquidação Cancelada")</f>
        <v>#N/A</v>
      </c>
      <c r="AB1232" s="4" t="e">
        <f t="shared" si="185"/>
        <v>#N/A</v>
      </c>
      <c r="AC1232" s="3" t="e">
        <f t="shared" si="186"/>
        <v>#N/A</v>
      </c>
      <c r="AD1232" s="62"/>
    </row>
    <row r="1233" spans="1:30" ht="24.95" customHeight="1" x14ac:dyDescent="0.2">
      <c r="A1233" s="55" t="str">
        <f t="shared" si="178"/>
        <v>||||||0</v>
      </c>
      <c r="B1233" s="55" t="str">
        <f t="shared" si="179"/>
        <v>||||0</v>
      </c>
      <c r="C1233" s="61" t="str">
        <f t="shared" si="180"/>
        <v>|0</v>
      </c>
      <c r="D1233" s="31"/>
      <c r="E1233" s="31"/>
      <c r="F1233" s="75" t="str">
        <f t="shared" si="181"/>
        <v>/</v>
      </c>
      <c r="G1233" s="31"/>
      <c r="H1233" s="31"/>
      <c r="I1233" s="75" t="str">
        <f t="shared" si="182"/>
        <v>.</v>
      </c>
      <c r="J1233" s="31"/>
      <c r="K1233" s="31"/>
      <c r="L1233" s="31"/>
      <c r="M1233" s="32"/>
      <c r="N1233" s="31"/>
      <c r="O1233" s="32"/>
      <c r="P1233" s="18"/>
      <c r="Q1233" s="31"/>
      <c r="R1233" s="33"/>
      <c r="S1233" s="33"/>
      <c r="T1233" s="33"/>
      <c r="U1233" s="72">
        <f t="shared" si="183"/>
        <v>0</v>
      </c>
      <c r="V1233" s="18" t="e">
        <f>IF(X1233&lt;&gt;"Liquidação Cancelada",VLOOKUP(B1233,'BASE DE DADOS OPS'!$B$4:$P$9650,10,FALSE),"Liquidação Cancelada")</f>
        <v>#N/A</v>
      </c>
      <c r="W1233" s="35" t="e">
        <f t="shared" si="184"/>
        <v>#N/A</v>
      </c>
      <c r="X1233" s="31">
        <f>VLOOKUP(A1233,'BASE DE DADOS OPS'!$A$4:$P$9650,12,FALSE)</f>
        <v>0</v>
      </c>
      <c r="Y1233" s="4" t="e">
        <f>IF(X1233&lt;&gt;"Liquidação Cancelada",VLOOKUP(B1233,'BASE DE DADOS OPS'!$B$5:$P$9635,12,FALSE),"Liquidação Cancelada")</f>
        <v>#N/A</v>
      </c>
      <c r="Z1233" s="4" t="e">
        <f>IF(X1233&lt;&gt;"Liquidação Cancelada",VLOOKUP(B1233,'BASE DE DADOS OPS'!$B$5:$P$9635,14,FALSE),"Liquidação Cancelada")</f>
        <v>#N/A</v>
      </c>
      <c r="AA1233" s="4" t="e">
        <f>IF(X1233&lt;&gt;"Liquidação Cancelada",VLOOKUP(B1233,'BASE DE DADOS OPS'!$B$5:$P$9635,13,FALSE),"Liquidação Cancelada")</f>
        <v>#N/A</v>
      </c>
      <c r="AB1233" s="4" t="e">
        <f t="shared" si="185"/>
        <v>#N/A</v>
      </c>
      <c r="AC1233" s="3" t="e">
        <f t="shared" si="186"/>
        <v>#N/A</v>
      </c>
      <c r="AD1233" s="62"/>
    </row>
    <row r="1234" spans="1:30" ht="24.95" customHeight="1" x14ac:dyDescent="0.2">
      <c r="A1234" s="55" t="str">
        <f t="shared" si="178"/>
        <v>||||||0</v>
      </c>
      <c r="B1234" s="55" t="str">
        <f t="shared" si="179"/>
        <v>||||0</v>
      </c>
      <c r="C1234" s="61" t="str">
        <f t="shared" si="180"/>
        <v>|0</v>
      </c>
      <c r="D1234" s="31"/>
      <c r="E1234" s="31"/>
      <c r="F1234" s="75" t="str">
        <f t="shared" si="181"/>
        <v>/</v>
      </c>
      <c r="G1234" s="31"/>
      <c r="H1234" s="31"/>
      <c r="I1234" s="75" t="str">
        <f t="shared" si="182"/>
        <v>.</v>
      </c>
      <c r="J1234" s="31"/>
      <c r="K1234" s="31"/>
      <c r="L1234" s="31"/>
      <c r="M1234" s="32"/>
      <c r="N1234" s="31"/>
      <c r="O1234" s="32"/>
      <c r="P1234" s="18"/>
      <c r="Q1234" s="31"/>
      <c r="R1234" s="33"/>
      <c r="S1234" s="33"/>
      <c r="T1234" s="33"/>
      <c r="U1234" s="72">
        <f t="shared" si="183"/>
        <v>0</v>
      </c>
      <c r="V1234" s="18" t="e">
        <f>IF(X1234&lt;&gt;"Liquidação Cancelada",VLOOKUP(B1234,'BASE DE DADOS OPS'!$B$4:$P$9650,10,FALSE),"Liquidação Cancelada")</f>
        <v>#N/A</v>
      </c>
      <c r="W1234" s="35" t="e">
        <f t="shared" si="184"/>
        <v>#N/A</v>
      </c>
      <c r="X1234" s="31">
        <f>VLOOKUP(A1234,'BASE DE DADOS OPS'!$A$4:$P$9650,12,FALSE)</f>
        <v>0</v>
      </c>
      <c r="Y1234" s="4" t="e">
        <f>IF(X1234&lt;&gt;"Liquidação Cancelada",VLOOKUP(B1234,'BASE DE DADOS OPS'!$B$5:$P$9635,12,FALSE),"Liquidação Cancelada")</f>
        <v>#N/A</v>
      </c>
      <c r="Z1234" s="4" t="e">
        <f>IF(X1234&lt;&gt;"Liquidação Cancelada",VLOOKUP(B1234,'BASE DE DADOS OPS'!$B$5:$P$9635,14,FALSE),"Liquidação Cancelada")</f>
        <v>#N/A</v>
      </c>
      <c r="AA1234" s="4" t="e">
        <f>IF(X1234&lt;&gt;"Liquidação Cancelada",VLOOKUP(B1234,'BASE DE DADOS OPS'!$B$5:$P$9635,13,FALSE),"Liquidação Cancelada")</f>
        <v>#N/A</v>
      </c>
      <c r="AB1234" s="4" t="e">
        <f t="shared" si="185"/>
        <v>#N/A</v>
      </c>
      <c r="AC1234" s="3" t="e">
        <f t="shared" si="186"/>
        <v>#N/A</v>
      </c>
      <c r="AD1234" s="62"/>
    </row>
    <row r="1235" spans="1:30" ht="24.95" customHeight="1" x14ac:dyDescent="0.2">
      <c r="A1235" s="55" t="str">
        <f t="shared" si="178"/>
        <v>||||||0</v>
      </c>
      <c r="B1235" s="55" t="str">
        <f t="shared" si="179"/>
        <v>||||0</v>
      </c>
      <c r="C1235" s="61" t="str">
        <f t="shared" si="180"/>
        <v>|0</v>
      </c>
      <c r="D1235" s="31"/>
      <c r="E1235" s="31"/>
      <c r="F1235" s="75" t="str">
        <f t="shared" si="181"/>
        <v>/</v>
      </c>
      <c r="G1235" s="31"/>
      <c r="H1235" s="31"/>
      <c r="I1235" s="75" t="str">
        <f t="shared" si="182"/>
        <v>.</v>
      </c>
      <c r="J1235" s="31"/>
      <c r="K1235" s="31"/>
      <c r="L1235" s="31"/>
      <c r="M1235" s="32"/>
      <c r="N1235" s="31"/>
      <c r="O1235" s="32"/>
      <c r="P1235" s="18"/>
      <c r="Q1235" s="31"/>
      <c r="R1235" s="33"/>
      <c r="S1235" s="33"/>
      <c r="T1235" s="33"/>
      <c r="U1235" s="72">
        <f t="shared" si="183"/>
        <v>0</v>
      </c>
      <c r="V1235" s="18" t="e">
        <f>IF(X1235&lt;&gt;"Liquidação Cancelada",VLOOKUP(B1235,'BASE DE DADOS OPS'!$B$4:$P$9650,10,FALSE),"Liquidação Cancelada")</f>
        <v>#N/A</v>
      </c>
      <c r="W1235" s="35" t="e">
        <f t="shared" si="184"/>
        <v>#N/A</v>
      </c>
      <c r="X1235" s="31">
        <f>VLOOKUP(A1235,'BASE DE DADOS OPS'!$A$4:$P$9650,12,FALSE)</f>
        <v>0</v>
      </c>
      <c r="Y1235" s="4" t="e">
        <f>IF(X1235&lt;&gt;"Liquidação Cancelada",VLOOKUP(B1235,'BASE DE DADOS OPS'!$B$5:$P$9635,12,FALSE),"Liquidação Cancelada")</f>
        <v>#N/A</v>
      </c>
      <c r="Z1235" s="4" t="e">
        <f>IF(X1235&lt;&gt;"Liquidação Cancelada",VLOOKUP(B1235,'BASE DE DADOS OPS'!$B$5:$P$9635,14,FALSE),"Liquidação Cancelada")</f>
        <v>#N/A</v>
      </c>
      <c r="AA1235" s="4" t="e">
        <f>IF(X1235&lt;&gt;"Liquidação Cancelada",VLOOKUP(B1235,'BASE DE DADOS OPS'!$B$5:$P$9635,13,FALSE),"Liquidação Cancelada")</f>
        <v>#N/A</v>
      </c>
      <c r="AB1235" s="4" t="e">
        <f t="shared" si="185"/>
        <v>#N/A</v>
      </c>
      <c r="AC1235" s="3" t="e">
        <f t="shared" si="186"/>
        <v>#N/A</v>
      </c>
      <c r="AD1235" s="62"/>
    </row>
    <row r="1236" spans="1:30" ht="24.95" customHeight="1" x14ac:dyDescent="0.2">
      <c r="A1236" s="55" t="str">
        <f t="shared" si="178"/>
        <v>||||||0</v>
      </c>
      <c r="B1236" s="55" t="str">
        <f t="shared" si="179"/>
        <v>||||0</v>
      </c>
      <c r="C1236" s="61" t="str">
        <f t="shared" si="180"/>
        <v>|0</v>
      </c>
      <c r="D1236" s="31"/>
      <c r="E1236" s="31"/>
      <c r="F1236" s="75" t="str">
        <f t="shared" si="181"/>
        <v>/</v>
      </c>
      <c r="G1236" s="31"/>
      <c r="H1236" s="31"/>
      <c r="I1236" s="75" t="str">
        <f t="shared" si="182"/>
        <v>.</v>
      </c>
      <c r="J1236" s="31"/>
      <c r="K1236" s="31"/>
      <c r="L1236" s="31"/>
      <c r="M1236" s="32"/>
      <c r="N1236" s="31"/>
      <c r="O1236" s="32"/>
      <c r="P1236" s="18"/>
      <c r="Q1236" s="31"/>
      <c r="R1236" s="33"/>
      <c r="S1236" s="33"/>
      <c r="T1236" s="33"/>
      <c r="U1236" s="72">
        <f t="shared" si="183"/>
        <v>0</v>
      </c>
      <c r="V1236" s="18" t="e">
        <f>IF(X1236&lt;&gt;"Liquidação Cancelada",VLOOKUP(B1236,'BASE DE DADOS OPS'!$B$4:$P$9650,10,FALSE),"Liquidação Cancelada")</f>
        <v>#N/A</v>
      </c>
      <c r="W1236" s="35" t="e">
        <f t="shared" si="184"/>
        <v>#N/A</v>
      </c>
      <c r="X1236" s="31">
        <f>VLOOKUP(A1236,'BASE DE DADOS OPS'!$A$4:$P$9650,12,FALSE)</f>
        <v>0</v>
      </c>
      <c r="Y1236" s="4" t="e">
        <f>IF(X1236&lt;&gt;"Liquidação Cancelada",VLOOKUP(B1236,'BASE DE DADOS OPS'!$B$5:$P$9635,12,FALSE),"Liquidação Cancelada")</f>
        <v>#N/A</v>
      </c>
      <c r="Z1236" s="4" t="e">
        <f>IF(X1236&lt;&gt;"Liquidação Cancelada",VLOOKUP(B1236,'BASE DE DADOS OPS'!$B$5:$P$9635,14,FALSE),"Liquidação Cancelada")</f>
        <v>#N/A</v>
      </c>
      <c r="AA1236" s="4" t="e">
        <f>IF(X1236&lt;&gt;"Liquidação Cancelada",VLOOKUP(B1236,'BASE DE DADOS OPS'!$B$5:$P$9635,13,FALSE),"Liquidação Cancelada")</f>
        <v>#N/A</v>
      </c>
      <c r="AB1236" s="4" t="e">
        <f t="shared" si="185"/>
        <v>#N/A</v>
      </c>
      <c r="AC1236" s="3" t="e">
        <f t="shared" si="186"/>
        <v>#N/A</v>
      </c>
      <c r="AD1236" s="62"/>
    </row>
    <row r="1237" spans="1:30" ht="24.95" customHeight="1" x14ac:dyDescent="0.2">
      <c r="A1237" s="55" t="str">
        <f t="shared" si="178"/>
        <v>||||||0</v>
      </c>
      <c r="B1237" s="55" t="str">
        <f t="shared" si="179"/>
        <v>||||0</v>
      </c>
      <c r="C1237" s="61" t="str">
        <f t="shared" si="180"/>
        <v>|0</v>
      </c>
      <c r="D1237" s="31"/>
      <c r="E1237" s="31"/>
      <c r="F1237" s="75" t="str">
        <f t="shared" si="181"/>
        <v>/</v>
      </c>
      <c r="G1237" s="31"/>
      <c r="H1237" s="31"/>
      <c r="I1237" s="75" t="str">
        <f t="shared" si="182"/>
        <v>.</v>
      </c>
      <c r="J1237" s="31"/>
      <c r="K1237" s="31"/>
      <c r="L1237" s="31"/>
      <c r="M1237" s="32"/>
      <c r="N1237" s="31"/>
      <c r="O1237" s="32"/>
      <c r="P1237" s="18"/>
      <c r="Q1237" s="31"/>
      <c r="R1237" s="33"/>
      <c r="S1237" s="33"/>
      <c r="T1237" s="33"/>
      <c r="U1237" s="72">
        <f t="shared" si="183"/>
        <v>0</v>
      </c>
      <c r="V1237" s="18" t="e">
        <f>IF(X1237&lt;&gt;"Liquidação Cancelada",VLOOKUP(B1237,'BASE DE DADOS OPS'!$B$4:$P$9650,10,FALSE),"Liquidação Cancelada")</f>
        <v>#N/A</v>
      </c>
      <c r="W1237" s="35" t="e">
        <f t="shared" si="184"/>
        <v>#N/A</v>
      </c>
      <c r="X1237" s="31">
        <f>VLOOKUP(A1237,'BASE DE DADOS OPS'!$A$4:$P$9650,12,FALSE)</f>
        <v>0</v>
      </c>
      <c r="Y1237" s="4" t="e">
        <f>IF(X1237&lt;&gt;"Liquidação Cancelada",VLOOKUP(B1237,'BASE DE DADOS OPS'!$B$5:$P$9635,12,FALSE),"Liquidação Cancelada")</f>
        <v>#N/A</v>
      </c>
      <c r="Z1237" s="4" t="e">
        <f>IF(X1237&lt;&gt;"Liquidação Cancelada",VLOOKUP(B1237,'BASE DE DADOS OPS'!$B$5:$P$9635,14,FALSE),"Liquidação Cancelada")</f>
        <v>#N/A</v>
      </c>
      <c r="AA1237" s="4" t="e">
        <f>IF(X1237&lt;&gt;"Liquidação Cancelada",VLOOKUP(B1237,'BASE DE DADOS OPS'!$B$5:$P$9635,13,FALSE),"Liquidação Cancelada")</f>
        <v>#N/A</v>
      </c>
      <c r="AB1237" s="4" t="e">
        <f t="shared" si="185"/>
        <v>#N/A</v>
      </c>
      <c r="AC1237" s="3" t="e">
        <f t="shared" si="186"/>
        <v>#N/A</v>
      </c>
      <c r="AD1237" s="62"/>
    </row>
    <row r="1238" spans="1:30" ht="24.95" customHeight="1" x14ac:dyDescent="0.2">
      <c r="A1238" s="55" t="str">
        <f t="shared" si="178"/>
        <v>||||||0</v>
      </c>
      <c r="B1238" s="55" t="str">
        <f t="shared" si="179"/>
        <v>||||0</v>
      </c>
      <c r="C1238" s="61" t="str">
        <f t="shared" si="180"/>
        <v>|0</v>
      </c>
      <c r="D1238" s="31"/>
      <c r="E1238" s="31"/>
      <c r="F1238" s="75" t="str">
        <f t="shared" si="181"/>
        <v>/</v>
      </c>
      <c r="G1238" s="31"/>
      <c r="H1238" s="31"/>
      <c r="I1238" s="75" t="str">
        <f t="shared" si="182"/>
        <v>.</v>
      </c>
      <c r="J1238" s="31"/>
      <c r="K1238" s="31"/>
      <c r="L1238" s="31"/>
      <c r="M1238" s="32"/>
      <c r="N1238" s="31"/>
      <c r="O1238" s="32"/>
      <c r="P1238" s="18"/>
      <c r="Q1238" s="31"/>
      <c r="R1238" s="33"/>
      <c r="S1238" s="33"/>
      <c r="T1238" s="33"/>
      <c r="U1238" s="72">
        <f t="shared" si="183"/>
        <v>0</v>
      </c>
      <c r="V1238" s="18" t="e">
        <f>IF(X1238&lt;&gt;"Liquidação Cancelada",VLOOKUP(B1238,'BASE DE DADOS OPS'!$B$4:$P$9650,10,FALSE),"Liquidação Cancelada")</f>
        <v>#N/A</v>
      </c>
      <c r="W1238" s="35" t="e">
        <f t="shared" si="184"/>
        <v>#N/A</v>
      </c>
      <c r="X1238" s="31">
        <f>VLOOKUP(A1238,'BASE DE DADOS OPS'!$A$4:$P$9650,12,FALSE)</f>
        <v>0</v>
      </c>
      <c r="Y1238" s="4" t="e">
        <f>IF(X1238&lt;&gt;"Liquidação Cancelada",VLOOKUP(B1238,'BASE DE DADOS OPS'!$B$5:$P$9635,12,FALSE),"Liquidação Cancelada")</f>
        <v>#N/A</v>
      </c>
      <c r="Z1238" s="4" t="e">
        <f>IF(X1238&lt;&gt;"Liquidação Cancelada",VLOOKUP(B1238,'BASE DE DADOS OPS'!$B$5:$P$9635,14,FALSE),"Liquidação Cancelada")</f>
        <v>#N/A</v>
      </c>
      <c r="AA1238" s="4" t="e">
        <f>IF(X1238&lt;&gt;"Liquidação Cancelada",VLOOKUP(B1238,'BASE DE DADOS OPS'!$B$5:$P$9635,13,FALSE),"Liquidação Cancelada")</f>
        <v>#N/A</v>
      </c>
      <c r="AB1238" s="4" t="e">
        <f t="shared" si="185"/>
        <v>#N/A</v>
      </c>
      <c r="AC1238" s="3" t="e">
        <f t="shared" si="186"/>
        <v>#N/A</v>
      </c>
      <c r="AD1238" s="62"/>
    </row>
    <row r="1239" spans="1:30" ht="24.95" customHeight="1" x14ac:dyDescent="0.2">
      <c r="A1239" s="55" t="str">
        <f t="shared" si="178"/>
        <v>||||||0</v>
      </c>
      <c r="B1239" s="55" t="str">
        <f t="shared" si="179"/>
        <v>||||0</v>
      </c>
      <c r="C1239" s="61" t="str">
        <f t="shared" si="180"/>
        <v>|0</v>
      </c>
      <c r="D1239" s="31"/>
      <c r="E1239" s="31"/>
      <c r="F1239" s="75" t="str">
        <f t="shared" si="181"/>
        <v>/</v>
      </c>
      <c r="G1239" s="31"/>
      <c r="H1239" s="31"/>
      <c r="I1239" s="75" t="str">
        <f t="shared" si="182"/>
        <v>.</v>
      </c>
      <c r="J1239" s="31"/>
      <c r="K1239" s="31"/>
      <c r="L1239" s="31"/>
      <c r="M1239" s="32"/>
      <c r="N1239" s="31"/>
      <c r="O1239" s="32"/>
      <c r="P1239" s="18"/>
      <c r="Q1239" s="31"/>
      <c r="R1239" s="33"/>
      <c r="S1239" s="33"/>
      <c r="T1239" s="33"/>
      <c r="U1239" s="72">
        <f t="shared" si="183"/>
        <v>0</v>
      </c>
      <c r="V1239" s="18" t="e">
        <f>IF(X1239&lt;&gt;"Liquidação Cancelada",VLOOKUP(B1239,'BASE DE DADOS OPS'!$B$4:$P$9650,10,FALSE),"Liquidação Cancelada")</f>
        <v>#N/A</v>
      </c>
      <c r="W1239" s="35" t="e">
        <f t="shared" si="184"/>
        <v>#N/A</v>
      </c>
      <c r="X1239" s="31">
        <f>VLOOKUP(A1239,'BASE DE DADOS OPS'!$A$4:$P$9650,12,FALSE)</f>
        <v>0</v>
      </c>
      <c r="Y1239" s="4" t="e">
        <f>IF(X1239&lt;&gt;"Liquidação Cancelada",VLOOKUP(B1239,'BASE DE DADOS OPS'!$B$5:$P$9635,12,FALSE),"Liquidação Cancelada")</f>
        <v>#N/A</v>
      </c>
      <c r="Z1239" s="4" t="e">
        <f>IF(X1239&lt;&gt;"Liquidação Cancelada",VLOOKUP(B1239,'BASE DE DADOS OPS'!$B$5:$P$9635,14,FALSE),"Liquidação Cancelada")</f>
        <v>#N/A</v>
      </c>
      <c r="AA1239" s="4" t="e">
        <f>IF(X1239&lt;&gt;"Liquidação Cancelada",VLOOKUP(B1239,'BASE DE DADOS OPS'!$B$5:$P$9635,13,FALSE),"Liquidação Cancelada")</f>
        <v>#N/A</v>
      </c>
      <c r="AB1239" s="4" t="e">
        <f t="shared" si="185"/>
        <v>#N/A</v>
      </c>
      <c r="AC1239" s="3" t="e">
        <f t="shared" si="186"/>
        <v>#N/A</v>
      </c>
      <c r="AD1239" s="62"/>
    </row>
    <row r="1240" spans="1:30" ht="24.95" customHeight="1" x14ac:dyDescent="0.2">
      <c r="A1240" s="55" t="str">
        <f t="shared" si="178"/>
        <v>||||||0</v>
      </c>
      <c r="B1240" s="55" t="str">
        <f t="shared" si="179"/>
        <v>||||0</v>
      </c>
      <c r="C1240" s="61" t="str">
        <f t="shared" si="180"/>
        <v>|0</v>
      </c>
      <c r="D1240" s="31"/>
      <c r="E1240" s="31"/>
      <c r="F1240" s="75" t="str">
        <f t="shared" si="181"/>
        <v>/</v>
      </c>
      <c r="G1240" s="31"/>
      <c r="H1240" s="31"/>
      <c r="I1240" s="75" t="str">
        <f t="shared" si="182"/>
        <v>.</v>
      </c>
      <c r="J1240" s="31"/>
      <c r="K1240" s="31"/>
      <c r="L1240" s="31"/>
      <c r="M1240" s="32"/>
      <c r="N1240" s="31"/>
      <c r="O1240" s="32"/>
      <c r="P1240" s="18"/>
      <c r="Q1240" s="31"/>
      <c r="R1240" s="33"/>
      <c r="S1240" s="33"/>
      <c r="T1240" s="33"/>
      <c r="U1240" s="72">
        <f t="shared" si="183"/>
        <v>0</v>
      </c>
      <c r="V1240" s="18" t="e">
        <f>IF(X1240&lt;&gt;"Liquidação Cancelada",VLOOKUP(B1240,'BASE DE DADOS OPS'!$B$4:$P$9650,10,FALSE),"Liquidação Cancelada")</f>
        <v>#N/A</v>
      </c>
      <c r="W1240" s="35" t="e">
        <f t="shared" si="184"/>
        <v>#N/A</v>
      </c>
      <c r="X1240" s="31">
        <f>VLOOKUP(A1240,'BASE DE DADOS OPS'!$A$4:$P$9650,12,FALSE)</f>
        <v>0</v>
      </c>
      <c r="Y1240" s="4" t="e">
        <f>IF(X1240&lt;&gt;"Liquidação Cancelada",VLOOKUP(B1240,'BASE DE DADOS OPS'!$B$5:$P$9635,12,FALSE),"Liquidação Cancelada")</f>
        <v>#N/A</v>
      </c>
      <c r="Z1240" s="4" t="e">
        <f>IF(X1240&lt;&gt;"Liquidação Cancelada",VLOOKUP(B1240,'BASE DE DADOS OPS'!$B$5:$P$9635,14,FALSE),"Liquidação Cancelada")</f>
        <v>#N/A</v>
      </c>
      <c r="AA1240" s="4" t="e">
        <f>IF(X1240&lt;&gt;"Liquidação Cancelada",VLOOKUP(B1240,'BASE DE DADOS OPS'!$B$5:$P$9635,13,FALSE),"Liquidação Cancelada")</f>
        <v>#N/A</v>
      </c>
      <c r="AB1240" s="4" t="e">
        <f t="shared" si="185"/>
        <v>#N/A</v>
      </c>
      <c r="AC1240" s="3" t="e">
        <f t="shared" si="186"/>
        <v>#N/A</v>
      </c>
      <c r="AD1240" s="62"/>
    </row>
    <row r="1241" spans="1:30" ht="24.95" customHeight="1" x14ac:dyDescent="0.2">
      <c r="A1241" s="55" t="str">
        <f t="shared" si="178"/>
        <v>||||||0</v>
      </c>
      <c r="B1241" s="55" t="str">
        <f t="shared" si="179"/>
        <v>||||0</v>
      </c>
      <c r="C1241" s="61" t="str">
        <f t="shared" si="180"/>
        <v>|0</v>
      </c>
      <c r="D1241" s="31"/>
      <c r="E1241" s="31"/>
      <c r="F1241" s="75" t="str">
        <f t="shared" si="181"/>
        <v>/</v>
      </c>
      <c r="G1241" s="31"/>
      <c r="H1241" s="31"/>
      <c r="I1241" s="75" t="str">
        <f t="shared" si="182"/>
        <v>.</v>
      </c>
      <c r="J1241" s="31"/>
      <c r="K1241" s="31"/>
      <c r="L1241" s="31"/>
      <c r="M1241" s="32"/>
      <c r="N1241" s="31"/>
      <c r="O1241" s="32"/>
      <c r="P1241" s="18"/>
      <c r="Q1241" s="31"/>
      <c r="R1241" s="33"/>
      <c r="S1241" s="33"/>
      <c r="T1241" s="33"/>
      <c r="U1241" s="72">
        <f t="shared" si="183"/>
        <v>0</v>
      </c>
      <c r="V1241" s="18" t="e">
        <f>IF(X1241&lt;&gt;"Liquidação Cancelada",VLOOKUP(B1241,'BASE DE DADOS OPS'!$B$4:$P$9650,10,FALSE),"Liquidação Cancelada")</f>
        <v>#N/A</v>
      </c>
      <c r="W1241" s="35" t="e">
        <f t="shared" si="184"/>
        <v>#N/A</v>
      </c>
      <c r="X1241" s="31">
        <f>VLOOKUP(A1241,'BASE DE DADOS OPS'!$A$4:$P$9650,12,FALSE)</f>
        <v>0</v>
      </c>
      <c r="Y1241" s="4" t="e">
        <f>IF(X1241&lt;&gt;"Liquidação Cancelada",VLOOKUP(B1241,'BASE DE DADOS OPS'!$B$5:$P$9635,12,FALSE),"Liquidação Cancelada")</f>
        <v>#N/A</v>
      </c>
      <c r="Z1241" s="4" t="e">
        <f>IF(X1241&lt;&gt;"Liquidação Cancelada",VLOOKUP(B1241,'BASE DE DADOS OPS'!$B$5:$P$9635,14,FALSE),"Liquidação Cancelada")</f>
        <v>#N/A</v>
      </c>
      <c r="AA1241" s="4" t="e">
        <f>IF(X1241&lt;&gt;"Liquidação Cancelada",VLOOKUP(B1241,'BASE DE DADOS OPS'!$B$5:$P$9635,13,FALSE),"Liquidação Cancelada")</f>
        <v>#N/A</v>
      </c>
      <c r="AB1241" s="4" t="e">
        <f t="shared" si="185"/>
        <v>#N/A</v>
      </c>
      <c r="AC1241" s="3" t="e">
        <f t="shared" si="186"/>
        <v>#N/A</v>
      </c>
      <c r="AD1241" s="62"/>
    </row>
    <row r="1242" spans="1:30" ht="24.95" customHeight="1" x14ac:dyDescent="0.2">
      <c r="A1242" s="55" t="str">
        <f t="shared" si="178"/>
        <v>||||||0</v>
      </c>
      <c r="B1242" s="55" t="str">
        <f t="shared" si="179"/>
        <v>||||0</v>
      </c>
      <c r="C1242" s="61" t="str">
        <f t="shared" si="180"/>
        <v>|0</v>
      </c>
      <c r="D1242" s="31"/>
      <c r="E1242" s="31"/>
      <c r="F1242" s="75" t="str">
        <f t="shared" si="181"/>
        <v>/</v>
      </c>
      <c r="G1242" s="31"/>
      <c r="H1242" s="31"/>
      <c r="I1242" s="75" t="str">
        <f t="shared" si="182"/>
        <v>.</v>
      </c>
      <c r="J1242" s="31"/>
      <c r="K1242" s="31"/>
      <c r="L1242" s="31"/>
      <c r="M1242" s="32"/>
      <c r="N1242" s="31"/>
      <c r="O1242" s="32"/>
      <c r="P1242" s="18"/>
      <c r="Q1242" s="31"/>
      <c r="R1242" s="33"/>
      <c r="S1242" s="33"/>
      <c r="T1242" s="33"/>
      <c r="U1242" s="72">
        <f t="shared" si="183"/>
        <v>0</v>
      </c>
      <c r="V1242" s="18" t="e">
        <f>IF(X1242&lt;&gt;"Liquidação Cancelada",VLOOKUP(B1242,'BASE DE DADOS OPS'!$B$4:$P$9650,10,FALSE),"Liquidação Cancelada")</f>
        <v>#N/A</v>
      </c>
      <c r="W1242" s="35" t="e">
        <f t="shared" si="184"/>
        <v>#N/A</v>
      </c>
      <c r="X1242" s="31">
        <f>VLOOKUP(A1242,'BASE DE DADOS OPS'!$A$4:$P$9650,12,FALSE)</f>
        <v>0</v>
      </c>
      <c r="Y1242" s="4" t="e">
        <f>IF(X1242&lt;&gt;"Liquidação Cancelada",VLOOKUP(B1242,'BASE DE DADOS OPS'!$B$5:$P$9635,12,FALSE),"Liquidação Cancelada")</f>
        <v>#N/A</v>
      </c>
      <c r="Z1242" s="4" t="e">
        <f>IF(X1242&lt;&gt;"Liquidação Cancelada",VLOOKUP(B1242,'BASE DE DADOS OPS'!$B$5:$P$9635,14,FALSE),"Liquidação Cancelada")</f>
        <v>#N/A</v>
      </c>
      <c r="AA1242" s="4" t="e">
        <f>IF(X1242&lt;&gt;"Liquidação Cancelada",VLOOKUP(B1242,'BASE DE DADOS OPS'!$B$5:$P$9635,13,FALSE),"Liquidação Cancelada")</f>
        <v>#N/A</v>
      </c>
      <c r="AB1242" s="4" t="e">
        <f t="shared" si="185"/>
        <v>#N/A</v>
      </c>
      <c r="AC1242" s="3" t="e">
        <f t="shared" si="186"/>
        <v>#N/A</v>
      </c>
      <c r="AD1242" s="62"/>
    </row>
    <row r="1243" spans="1:30" ht="24.95" customHeight="1" x14ac:dyDescent="0.2">
      <c r="A1243" s="55" t="str">
        <f t="shared" si="178"/>
        <v>||||||0</v>
      </c>
      <c r="B1243" s="55" t="str">
        <f t="shared" si="179"/>
        <v>||||0</v>
      </c>
      <c r="C1243" s="61" t="str">
        <f t="shared" si="180"/>
        <v>|0</v>
      </c>
      <c r="D1243" s="31"/>
      <c r="E1243" s="31"/>
      <c r="F1243" s="75" t="str">
        <f t="shared" si="181"/>
        <v>/</v>
      </c>
      <c r="G1243" s="31"/>
      <c r="H1243" s="31"/>
      <c r="I1243" s="75" t="str">
        <f t="shared" si="182"/>
        <v>.</v>
      </c>
      <c r="J1243" s="31"/>
      <c r="K1243" s="31"/>
      <c r="L1243" s="31"/>
      <c r="M1243" s="32"/>
      <c r="N1243" s="31"/>
      <c r="O1243" s="32"/>
      <c r="P1243" s="18"/>
      <c r="Q1243" s="31"/>
      <c r="R1243" s="33"/>
      <c r="S1243" s="33"/>
      <c r="T1243" s="33"/>
      <c r="U1243" s="72">
        <f t="shared" si="183"/>
        <v>0</v>
      </c>
      <c r="V1243" s="18" t="e">
        <f>IF(X1243&lt;&gt;"Liquidação Cancelada",VLOOKUP(B1243,'BASE DE DADOS OPS'!$B$4:$P$9650,10,FALSE),"Liquidação Cancelada")</f>
        <v>#N/A</v>
      </c>
      <c r="W1243" s="35" t="e">
        <f t="shared" si="184"/>
        <v>#N/A</v>
      </c>
      <c r="X1243" s="31">
        <f>VLOOKUP(A1243,'BASE DE DADOS OPS'!$A$4:$P$9650,12,FALSE)</f>
        <v>0</v>
      </c>
      <c r="Y1243" s="4" t="e">
        <f>IF(X1243&lt;&gt;"Liquidação Cancelada",VLOOKUP(B1243,'BASE DE DADOS OPS'!$B$5:$P$9635,12,FALSE),"Liquidação Cancelada")</f>
        <v>#N/A</v>
      </c>
      <c r="Z1243" s="4" t="e">
        <f>IF(X1243&lt;&gt;"Liquidação Cancelada",VLOOKUP(B1243,'BASE DE DADOS OPS'!$B$5:$P$9635,14,FALSE),"Liquidação Cancelada")</f>
        <v>#N/A</v>
      </c>
      <c r="AA1243" s="4" t="e">
        <f>IF(X1243&lt;&gt;"Liquidação Cancelada",VLOOKUP(B1243,'BASE DE DADOS OPS'!$B$5:$P$9635,13,FALSE),"Liquidação Cancelada")</f>
        <v>#N/A</v>
      </c>
      <c r="AB1243" s="4" t="e">
        <f t="shared" si="185"/>
        <v>#N/A</v>
      </c>
      <c r="AC1243" s="3" t="e">
        <f t="shared" si="186"/>
        <v>#N/A</v>
      </c>
      <c r="AD1243" s="62"/>
    </row>
    <row r="1244" spans="1:30" ht="24.95" customHeight="1" x14ac:dyDescent="0.2">
      <c r="A1244" s="55" t="str">
        <f t="shared" si="178"/>
        <v>||||||0</v>
      </c>
      <c r="B1244" s="55" t="str">
        <f t="shared" si="179"/>
        <v>||||0</v>
      </c>
      <c r="C1244" s="61" t="str">
        <f t="shared" si="180"/>
        <v>|0</v>
      </c>
      <c r="D1244" s="31"/>
      <c r="E1244" s="31"/>
      <c r="F1244" s="75" t="str">
        <f t="shared" si="181"/>
        <v>/</v>
      </c>
      <c r="G1244" s="31"/>
      <c r="H1244" s="31"/>
      <c r="I1244" s="75" t="str">
        <f t="shared" si="182"/>
        <v>.</v>
      </c>
      <c r="J1244" s="31"/>
      <c r="K1244" s="31"/>
      <c r="L1244" s="31"/>
      <c r="M1244" s="32"/>
      <c r="N1244" s="31"/>
      <c r="O1244" s="32"/>
      <c r="P1244" s="18"/>
      <c r="Q1244" s="31"/>
      <c r="R1244" s="33"/>
      <c r="S1244" s="33"/>
      <c r="T1244" s="33"/>
      <c r="U1244" s="72">
        <f t="shared" si="183"/>
        <v>0</v>
      </c>
      <c r="V1244" s="18" t="e">
        <f>IF(X1244&lt;&gt;"Liquidação Cancelada",VLOOKUP(B1244,'BASE DE DADOS OPS'!$B$4:$P$9650,10,FALSE),"Liquidação Cancelada")</f>
        <v>#N/A</v>
      </c>
      <c r="W1244" s="35" t="e">
        <f t="shared" si="184"/>
        <v>#N/A</v>
      </c>
      <c r="X1244" s="31">
        <f>VLOOKUP(A1244,'BASE DE DADOS OPS'!$A$4:$P$9650,12,FALSE)</f>
        <v>0</v>
      </c>
      <c r="Y1244" s="4" t="e">
        <f>IF(X1244&lt;&gt;"Liquidação Cancelada",VLOOKUP(B1244,'BASE DE DADOS OPS'!$B$5:$P$9635,12,FALSE),"Liquidação Cancelada")</f>
        <v>#N/A</v>
      </c>
      <c r="Z1244" s="4" t="e">
        <f>IF(X1244&lt;&gt;"Liquidação Cancelada",VLOOKUP(B1244,'BASE DE DADOS OPS'!$B$5:$P$9635,14,FALSE),"Liquidação Cancelada")</f>
        <v>#N/A</v>
      </c>
      <c r="AA1244" s="4" t="e">
        <f>IF(X1244&lt;&gt;"Liquidação Cancelada",VLOOKUP(B1244,'BASE DE DADOS OPS'!$B$5:$P$9635,13,FALSE),"Liquidação Cancelada")</f>
        <v>#N/A</v>
      </c>
      <c r="AB1244" s="4" t="e">
        <f t="shared" si="185"/>
        <v>#N/A</v>
      </c>
      <c r="AC1244" s="3" t="e">
        <f t="shared" si="186"/>
        <v>#N/A</v>
      </c>
      <c r="AD1244" s="62"/>
    </row>
    <row r="1245" spans="1:30" ht="24.95" customHeight="1" x14ac:dyDescent="0.2">
      <c r="A1245" s="55" t="str">
        <f t="shared" si="178"/>
        <v>||||||0</v>
      </c>
      <c r="B1245" s="55" t="str">
        <f t="shared" si="179"/>
        <v>||||0</v>
      </c>
      <c r="C1245" s="61" t="str">
        <f t="shared" si="180"/>
        <v>|0</v>
      </c>
      <c r="D1245" s="31"/>
      <c r="E1245" s="31"/>
      <c r="F1245" s="75" t="str">
        <f t="shared" si="181"/>
        <v>/</v>
      </c>
      <c r="G1245" s="31"/>
      <c r="H1245" s="31"/>
      <c r="I1245" s="75" t="str">
        <f t="shared" si="182"/>
        <v>.</v>
      </c>
      <c r="J1245" s="31"/>
      <c r="K1245" s="31"/>
      <c r="L1245" s="31"/>
      <c r="M1245" s="32"/>
      <c r="N1245" s="31"/>
      <c r="O1245" s="32"/>
      <c r="P1245" s="18"/>
      <c r="Q1245" s="31"/>
      <c r="R1245" s="33"/>
      <c r="S1245" s="33"/>
      <c r="T1245" s="33"/>
      <c r="U1245" s="72">
        <f t="shared" si="183"/>
        <v>0</v>
      </c>
      <c r="V1245" s="18" t="e">
        <f>IF(X1245&lt;&gt;"Liquidação Cancelada",VLOOKUP(B1245,'BASE DE DADOS OPS'!$B$4:$P$9650,10,FALSE),"Liquidação Cancelada")</f>
        <v>#N/A</v>
      </c>
      <c r="W1245" s="35" t="e">
        <f t="shared" si="184"/>
        <v>#N/A</v>
      </c>
      <c r="X1245" s="31">
        <f>VLOOKUP(A1245,'BASE DE DADOS OPS'!$A$4:$P$9650,12,FALSE)</f>
        <v>0</v>
      </c>
      <c r="Y1245" s="4" t="e">
        <f>IF(X1245&lt;&gt;"Liquidação Cancelada",VLOOKUP(B1245,'BASE DE DADOS OPS'!$B$5:$P$9635,12,FALSE),"Liquidação Cancelada")</f>
        <v>#N/A</v>
      </c>
      <c r="Z1245" s="4" t="e">
        <f>IF(X1245&lt;&gt;"Liquidação Cancelada",VLOOKUP(B1245,'BASE DE DADOS OPS'!$B$5:$P$9635,14,FALSE),"Liquidação Cancelada")</f>
        <v>#N/A</v>
      </c>
      <c r="AA1245" s="4" t="e">
        <f>IF(X1245&lt;&gt;"Liquidação Cancelada",VLOOKUP(B1245,'BASE DE DADOS OPS'!$B$5:$P$9635,13,FALSE),"Liquidação Cancelada")</f>
        <v>#N/A</v>
      </c>
      <c r="AB1245" s="4" t="e">
        <f t="shared" si="185"/>
        <v>#N/A</v>
      </c>
      <c r="AC1245" s="3" t="e">
        <f t="shared" si="186"/>
        <v>#N/A</v>
      </c>
      <c r="AD1245" s="62"/>
    </row>
    <row r="1246" spans="1:30" ht="24.95" customHeight="1" x14ac:dyDescent="0.2">
      <c r="A1246" s="55" t="str">
        <f t="shared" si="178"/>
        <v>||||||0</v>
      </c>
      <c r="B1246" s="55" t="str">
        <f t="shared" si="179"/>
        <v>||||0</v>
      </c>
      <c r="C1246" s="61" t="str">
        <f t="shared" si="180"/>
        <v>|0</v>
      </c>
      <c r="D1246" s="31"/>
      <c r="E1246" s="31"/>
      <c r="F1246" s="75" t="str">
        <f t="shared" si="181"/>
        <v>/</v>
      </c>
      <c r="G1246" s="31"/>
      <c r="H1246" s="31"/>
      <c r="I1246" s="75" t="str">
        <f t="shared" si="182"/>
        <v>.</v>
      </c>
      <c r="J1246" s="31"/>
      <c r="K1246" s="31"/>
      <c r="L1246" s="31"/>
      <c r="M1246" s="32"/>
      <c r="N1246" s="31"/>
      <c r="O1246" s="32"/>
      <c r="P1246" s="18"/>
      <c r="Q1246" s="31"/>
      <c r="R1246" s="33"/>
      <c r="S1246" s="33"/>
      <c r="T1246" s="33"/>
      <c r="U1246" s="72">
        <f t="shared" si="183"/>
        <v>0</v>
      </c>
      <c r="V1246" s="18" t="e">
        <f>IF(X1246&lt;&gt;"Liquidação Cancelada",VLOOKUP(B1246,'BASE DE DADOS OPS'!$B$4:$P$9650,10,FALSE),"Liquidação Cancelada")</f>
        <v>#N/A</v>
      </c>
      <c r="W1246" s="35" t="e">
        <f t="shared" si="184"/>
        <v>#N/A</v>
      </c>
      <c r="X1246" s="31">
        <f>VLOOKUP(A1246,'BASE DE DADOS OPS'!$A$4:$P$9650,12,FALSE)</f>
        <v>0</v>
      </c>
      <c r="Y1246" s="4" t="e">
        <f>IF(X1246&lt;&gt;"Liquidação Cancelada",VLOOKUP(B1246,'BASE DE DADOS OPS'!$B$5:$P$9635,12,FALSE),"Liquidação Cancelada")</f>
        <v>#N/A</v>
      </c>
      <c r="Z1246" s="4" t="e">
        <f>IF(X1246&lt;&gt;"Liquidação Cancelada",VLOOKUP(B1246,'BASE DE DADOS OPS'!$B$5:$P$9635,14,FALSE),"Liquidação Cancelada")</f>
        <v>#N/A</v>
      </c>
      <c r="AA1246" s="4" t="e">
        <f>IF(X1246&lt;&gt;"Liquidação Cancelada",VLOOKUP(B1246,'BASE DE DADOS OPS'!$B$5:$P$9635,13,FALSE),"Liquidação Cancelada")</f>
        <v>#N/A</v>
      </c>
      <c r="AB1246" s="4" t="e">
        <f t="shared" si="185"/>
        <v>#N/A</v>
      </c>
      <c r="AC1246" s="3" t="e">
        <f t="shared" si="186"/>
        <v>#N/A</v>
      </c>
      <c r="AD1246" s="62"/>
    </row>
    <row r="1247" spans="1:30" ht="24.95" customHeight="1" x14ac:dyDescent="0.2">
      <c r="A1247" s="55" t="str">
        <f t="shared" si="178"/>
        <v>||||||0</v>
      </c>
      <c r="B1247" s="55" t="str">
        <f t="shared" si="179"/>
        <v>||||0</v>
      </c>
      <c r="C1247" s="61" t="str">
        <f t="shared" si="180"/>
        <v>|0</v>
      </c>
      <c r="D1247" s="31"/>
      <c r="E1247" s="31"/>
      <c r="F1247" s="75" t="str">
        <f t="shared" si="181"/>
        <v>/</v>
      </c>
      <c r="G1247" s="31"/>
      <c r="H1247" s="31"/>
      <c r="I1247" s="75" t="str">
        <f t="shared" si="182"/>
        <v>.</v>
      </c>
      <c r="J1247" s="31"/>
      <c r="K1247" s="31"/>
      <c r="L1247" s="31"/>
      <c r="M1247" s="32"/>
      <c r="N1247" s="31"/>
      <c r="O1247" s="32"/>
      <c r="P1247" s="18"/>
      <c r="Q1247" s="31"/>
      <c r="R1247" s="33"/>
      <c r="S1247" s="33"/>
      <c r="T1247" s="33"/>
      <c r="U1247" s="72">
        <f t="shared" si="183"/>
        <v>0</v>
      </c>
      <c r="V1247" s="18" t="e">
        <f>IF(X1247&lt;&gt;"Liquidação Cancelada",VLOOKUP(B1247,'BASE DE DADOS OPS'!$B$4:$P$9650,10,FALSE),"Liquidação Cancelada")</f>
        <v>#N/A</v>
      </c>
      <c r="W1247" s="35" t="e">
        <f t="shared" si="184"/>
        <v>#N/A</v>
      </c>
      <c r="X1247" s="31">
        <f>VLOOKUP(A1247,'BASE DE DADOS OPS'!$A$4:$P$9650,12,FALSE)</f>
        <v>0</v>
      </c>
      <c r="Y1247" s="4" t="e">
        <f>IF(X1247&lt;&gt;"Liquidação Cancelada",VLOOKUP(B1247,'BASE DE DADOS OPS'!$B$5:$P$9635,12,FALSE),"Liquidação Cancelada")</f>
        <v>#N/A</v>
      </c>
      <c r="Z1247" s="4" t="e">
        <f>IF(X1247&lt;&gt;"Liquidação Cancelada",VLOOKUP(B1247,'BASE DE DADOS OPS'!$B$5:$P$9635,14,FALSE),"Liquidação Cancelada")</f>
        <v>#N/A</v>
      </c>
      <c r="AA1247" s="4" t="e">
        <f>IF(X1247&lt;&gt;"Liquidação Cancelada",VLOOKUP(B1247,'BASE DE DADOS OPS'!$B$5:$P$9635,13,FALSE),"Liquidação Cancelada")</f>
        <v>#N/A</v>
      </c>
      <c r="AB1247" s="4" t="e">
        <f t="shared" si="185"/>
        <v>#N/A</v>
      </c>
      <c r="AC1247" s="3" t="e">
        <f t="shared" si="186"/>
        <v>#N/A</v>
      </c>
      <c r="AD1247" s="62"/>
    </row>
    <row r="1248" spans="1:30" ht="24.95" customHeight="1" x14ac:dyDescent="0.2">
      <c r="A1248" s="55" t="str">
        <f t="shared" si="178"/>
        <v>||||||0</v>
      </c>
      <c r="B1248" s="55" t="str">
        <f t="shared" si="179"/>
        <v>||||0</v>
      </c>
      <c r="C1248" s="61" t="str">
        <f t="shared" si="180"/>
        <v>|0</v>
      </c>
      <c r="D1248" s="31"/>
      <c r="E1248" s="31"/>
      <c r="F1248" s="75" t="str">
        <f t="shared" si="181"/>
        <v>/</v>
      </c>
      <c r="G1248" s="31"/>
      <c r="H1248" s="31"/>
      <c r="I1248" s="75" t="str">
        <f t="shared" si="182"/>
        <v>.</v>
      </c>
      <c r="J1248" s="31"/>
      <c r="K1248" s="31"/>
      <c r="L1248" s="31"/>
      <c r="M1248" s="32"/>
      <c r="N1248" s="31"/>
      <c r="O1248" s="32"/>
      <c r="P1248" s="18"/>
      <c r="Q1248" s="31"/>
      <c r="R1248" s="33"/>
      <c r="S1248" s="33"/>
      <c r="T1248" s="33"/>
      <c r="U1248" s="72">
        <f t="shared" si="183"/>
        <v>0</v>
      </c>
      <c r="V1248" s="18" t="e">
        <f>IF(X1248&lt;&gt;"Liquidação Cancelada",VLOOKUP(B1248,'BASE DE DADOS OPS'!$B$4:$P$9650,10,FALSE),"Liquidação Cancelada")</f>
        <v>#N/A</v>
      </c>
      <c r="W1248" s="35" t="e">
        <f t="shared" si="184"/>
        <v>#N/A</v>
      </c>
      <c r="X1248" s="31">
        <f>VLOOKUP(A1248,'BASE DE DADOS OPS'!$A$4:$P$9650,12,FALSE)</f>
        <v>0</v>
      </c>
      <c r="Y1248" s="4" t="e">
        <f>IF(X1248&lt;&gt;"Liquidação Cancelada",VLOOKUP(B1248,'BASE DE DADOS OPS'!$B$5:$P$9635,12,FALSE),"Liquidação Cancelada")</f>
        <v>#N/A</v>
      </c>
      <c r="Z1248" s="4" t="e">
        <f>IF(X1248&lt;&gt;"Liquidação Cancelada",VLOOKUP(B1248,'BASE DE DADOS OPS'!$B$5:$P$9635,14,FALSE),"Liquidação Cancelada")</f>
        <v>#N/A</v>
      </c>
      <c r="AA1248" s="4" t="e">
        <f>IF(X1248&lt;&gt;"Liquidação Cancelada",VLOOKUP(B1248,'BASE DE DADOS OPS'!$B$5:$P$9635,13,FALSE),"Liquidação Cancelada")</f>
        <v>#N/A</v>
      </c>
      <c r="AB1248" s="4" t="e">
        <f t="shared" si="185"/>
        <v>#N/A</v>
      </c>
      <c r="AC1248" s="3" t="e">
        <f t="shared" si="186"/>
        <v>#N/A</v>
      </c>
      <c r="AD1248" s="62"/>
    </row>
    <row r="1249" spans="1:30" ht="24.95" customHeight="1" x14ac:dyDescent="0.2">
      <c r="A1249" s="55" t="str">
        <f t="shared" si="178"/>
        <v>||||||0</v>
      </c>
      <c r="B1249" s="55" t="str">
        <f t="shared" si="179"/>
        <v>||||0</v>
      </c>
      <c r="C1249" s="61" t="str">
        <f t="shared" si="180"/>
        <v>|0</v>
      </c>
      <c r="D1249" s="31"/>
      <c r="E1249" s="31"/>
      <c r="F1249" s="75" t="str">
        <f t="shared" si="181"/>
        <v>/</v>
      </c>
      <c r="G1249" s="31"/>
      <c r="H1249" s="31"/>
      <c r="I1249" s="75" t="str">
        <f t="shared" si="182"/>
        <v>.</v>
      </c>
      <c r="J1249" s="31"/>
      <c r="K1249" s="31"/>
      <c r="L1249" s="31"/>
      <c r="M1249" s="32"/>
      <c r="N1249" s="31"/>
      <c r="O1249" s="32"/>
      <c r="P1249" s="18"/>
      <c r="Q1249" s="31"/>
      <c r="R1249" s="33"/>
      <c r="S1249" s="33"/>
      <c r="T1249" s="33"/>
      <c r="U1249" s="72">
        <f t="shared" si="183"/>
        <v>0</v>
      </c>
      <c r="V1249" s="18" t="e">
        <f>IF(X1249&lt;&gt;"Liquidação Cancelada",VLOOKUP(B1249,'BASE DE DADOS OPS'!$B$4:$P$9650,10,FALSE),"Liquidação Cancelada")</f>
        <v>#N/A</v>
      </c>
      <c r="W1249" s="35" t="e">
        <f t="shared" si="184"/>
        <v>#N/A</v>
      </c>
      <c r="X1249" s="31">
        <f>VLOOKUP(A1249,'BASE DE DADOS OPS'!$A$4:$P$9650,12,FALSE)</f>
        <v>0</v>
      </c>
      <c r="Y1249" s="4" t="e">
        <f>IF(X1249&lt;&gt;"Liquidação Cancelada",VLOOKUP(B1249,'BASE DE DADOS OPS'!$B$5:$P$9635,12,FALSE),"Liquidação Cancelada")</f>
        <v>#N/A</v>
      </c>
      <c r="Z1249" s="4" t="e">
        <f>IF(X1249&lt;&gt;"Liquidação Cancelada",VLOOKUP(B1249,'BASE DE DADOS OPS'!$B$5:$P$9635,14,FALSE),"Liquidação Cancelada")</f>
        <v>#N/A</v>
      </c>
      <c r="AA1249" s="4" t="e">
        <f>IF(X1249&lt;&gt;"Liquidação Cancelada",VLOOKUP(B1249,'BASE DE DADOS OPS'!$B$5:$P$9635,13,FALSE),"Liquidação Cancelada")</f>
        <v>#N/A</v>
      </c>
      <c r="AB1249" s="4" t="e">
        <f t="shared" si="185"/>
        <v>#N/A</v>
      </c>
      <c r="AC1249" s="3" t="e">
        <f t="shared" si="186"/>
        <v>#N/A</v>
      </c>
      <c r="AD1249" s="62"/>
    </row>
    <row r="1250" spans="1:30" ht="24.95" customHeight="1" x14ac:dyDescent="0.2">
      <c r="A1250" s="55" t="str">
        <f t="shared" si="178"/>
        <v>||||||0</v>
      </c>
      <c r="B1250" s="55" t="str">
        <f t="shared" si="179"/>
        <v>||||0</v>
      </c>
      <c r="C1250" s="61" t="str">
        <f t="shared" si="180"/>
        <v>|0</v>
      </c>
      <c r="D1250" s="31"/>
      <c r="E1250" s="31"/>
      <c r="F1250" s="75" t="str">
        <f t="shared" si="181"/>
        <v>/</v>
      </c>
      <c r="G1250" s="31"/>
      <c r="H1250" s="31"/>
      <c r="I1250" s="75" t="str">
        <f t="shared" si="182"/>
        <v>.</v>
      </c>
      <c r="J1250" s="31"/>
      <c r="K1250" s="31"/>
      <c r="L1250" s="31"/>
      <c r="M1250" s="32"/>
      <c r="N1250" s="31"/>
      <c r="O1250" s="32"/>
      <c r="P1250" s="18"/>
      <c r="Q1250" s="31"/>
      <c r="R1250" s="33"/>
      <c r="S1250" s="33"/>
      <c r="T1250" s="33"/>
      <c r="U1250" s="72">
        <f t="shared" si="183"/>
        <v>0</v>
      </c>
      <c r="V1250" s="18" t="e">
        <f>IF(X1250&lt;&gt;"Liquidação Cancelada",VLOOKUP(B1250,'BASE DE DADOS OPS'!$B$4:$P$9650,10,FALSE),"Liquidação Cancelada")</f>
        <v>#N/A</v>
      </c>
      <c r="W1250" s="35" t="e">
        <f t="shared" si="184"/>
        <v>#N/A</v>
      </c>
      <c r="X1250" s="31">
        <f>VLOOKUP(A1250,'BASE DE DADOS OPS'!$A$4:$P$9650,12,FALSE)</f>
        <v>0</v>
      </c>
      <c r="Y1250" s="4" t="e">
        <f>IF(X1250&lt;&gt;"Liquidação Cancelada",VLOOKUP(B1250,'BASE DE DADOS OPS'!$B$5:$P$9635,12,FALSE),"Liquidação Cancelada")</f>
        <v>#N/A</v>
      </c>
      <c r="Z1250" s="4" t="e">
        <f>IF(X1250&lt;&gt;"Liquidação Cancelada",VLOOKUP(B1250,'BASE DE DADOS OPS'!$B$5:$P$9635,14,FALSE),"Liquidação Cancelada")</f>
        <v>#N/A</v>
      </c>
      <c r="AA1250" s="4" t="e">
        <f>IF(X1250&lt;&gt;"Liquidação Cancelada",VLOOKUP(B1250,'BASE DE DADOS OPS'!$B$5:$P$9635,13,FALSE),"Liquidação Cancelada")</f>
        <v>#N/A</v>
      </c>
      <c r="AB1250" s="4" t="e">
        <f t="shared" si="185"/>
        <v>#N/A</v>
      </c>
      <c r="AC1250" s="3" t="e">
        <f t="shared" si="186"/>
        <v>#N/A</v>
      </c>
      <c r="AD1250" s="62"/>
    </row>
    <row r="1251" spans="1:30" ht="24.95" customHeight="1" x14ac:dyDescent="0.2">
      <c r="A1251" s="55" t="str">
        <f t="shared" si="178"/>
        <v>||||||0</v>
      </c>
      <c r="B1251" s="55" t="str">
        <f t="shared" si="179"/>
        <v>||||0</v>
      </c>
      <c r="C1251" s="61" t="str">
        <f t="shared" si="180"/>
        <v>|0</v>
      </c>
      <c r="D1251" s="31"/>
      <c r="E1251" s="31"/>
      <c r="F1251" s="75" t="str">
        <f t="shared" si="181"/>
        <v>/</v>
      </c>
      <c r="G1251" s="31"/>
      <c r="H1251" s="31"/>
      <c r="I1251" s="75" t="str">
        <f t="shared" si="182"/>
        <v>.</v>
      </c>
      <c r="J1251" s="31"/>
      <c r="K1251" s="31"/>
      <c r="L1251" s="31"/>
      <c r="M1251" s="32"/>
      <c r="N1251" s="31"/>
      <c r="O1251" s="32"/>
      <c r="P1251" s="18"/>
      <c r="Q1251" s="31"/>
      <c r="R1251" s="33"/>
      <c r="S1251" s="33"/>
      <c r="T1251" s="33"/>
      <c r="U1251" s="72">
        <f t="shared" si="183"/>
        <v>0</v>
      </c>
      <c r="V1251" s="18" t="e">
        <f>IF(X1251&lt;&gt;"Liquidação Cancelada",VLOOKUP(B1251,'BASE DE DADOS OPS'!$B$4:$P$9650,10,FALSE),"Liquidação Cancelada")</f>
        <v>#N/A</v>
      </c>
      <c r="W1251" s="35" t="e">
        <f t="shared" si="184"/>
        <v>#N/A</v>
      </c>
      <c r="X1251" s="31">
        <f>VLOOKUP(A1251,'BASE DE DADOS OPS'!$A$4:$P$9650,12,FALSE)</f>
        <v>0</v>
      </c>
      <c r="Y1251" s="4" t="e">
        <f>IF(X1251&lt;&gt;"Liquidação Cancelada",VLOOKUP(B1251,'BASE DE DADOS OPS'!$B$5:$P$9635,12,FALSE),"Liquidação Cancelada")</f>
        <v>#N/A</v>
      </c>
      <c r="Z1251" s="4" t="e">
        <f>IF(X1251&lt;&gt;"Liquidação Cancelada",VLOOKUP(B1251,'BASE DE DADOS OPS'!$B$5:$P$9635,14,FALSE),"Liquidação Cancelada")</f>
        <v>#N/A</v>
      </c>
      <c r="AA1251" s="4" t="e">
        <f>IF(X1251&lt;&gt;"Liquidação Cancelada",VLOOKUP(B1251,'BASE DE DADOS OPS'!$B$5:$P$9635,13,FALSE),"Liquidação Cancelada")</f>
        <v>#N/A</v>
      </c>
      <c r="AB1251" s="4" t="e">
        <f t="shared" si="185"/>
        <v>#N/A</v>
      </c>
      <c r="AC1251" s="3" t="e">
        <f t="shared" si="186"/>
        <v>#N/A</v>
      </c>
      <c r="AD1251" s="62"/>
    </row>
    <row r="1252" spans="1:30" ht="24.95" customHeight="1" x14ac:dyDescent="0.2">
      <c r="A1252" s="55" t="str">
        <f t="shared" si="178"/>
        <v>||||||0</v>
      </c>
      <c r="B1252" s="55" t="str">
        <f t="shared" si="179"/>
        <v>||||0</v>
      </c>
      <c r="C1252" s="61" t="str">
        <f t="shared" si="180"/>
        <v>|0</v>
      </c>
      <c r="D1252" s="31"/>
      <c r="E1252" s="31"/>
      <c r="F1252" s="75" t="str">
        <f t="shared" si="181"/>
        <v>/</v>
      </c>
      <c r="G1252" s="31"/>
      <c r="H1252" s="31"/>
      <c r="I1252" s="75" t="str">
        <f t="shared" si="182"/>
        <v>.</v>
      </c>
      <c r="J1252" s="31"/>
      <c r="K1252" s="31"/>
      <c r="L1252" s="31"/>
      <c r="M1252" s="32"/>
      <c r="N1252" s="31"/>
      <c r="O1252" s="32"/>
      <c r="P1252" s="18"/>
      <c r="Q1252" s="31"/>
      <c r="R1252" s="33"/>
      <c r="S1252" s="33"/>
      <c r="T1252" s="33"/>
      <c r="U1252" s="72">
        <f t="shared" si="183"/>
        <v>0</v>
      </c>
      <c r="V1252" s="18" t="e">
        <f>IF(X1252&lt;&gt;"Liquidação Cancelada",VLOOKUP(B1252,'BASE DE DADOS OPS'!$B$4:$P$9650,10,FALSE),"Liquidação Cancelada")</f>
        <v>#N/A</v>
      </c>
      <c r="W1252" s="35" t="e">
        <f t="shared" si="184"/>
        <v>#N/A</v>
      </c>
      <c r="X1252" s="31">
        <f>VLOOKUP(A1252,'BASE DE DADOS OPS'!$A$4:$P$9650,12,FALSE)</f>
        <v>0</v>
      </c>
      <c r="Y1252" s="4" t="e">
        <f>IF(X1252&lt;&gt;"Liquidação Cancelada",VLOOKUP(B1252,'BASE DE DADOS OPS'!$B$5:$P$9635,12,FALSE),"Liquidação Cancelada")</f>
        <v>#N/A</v>
      </c>
      <c r="Z1252" s="4" t="e">
        <f>IF(X1252&lt;&gt;"Liquidação Cancelada",VLOOKUP(B1252,'BASE DE DADOS OPS'!$B$5:$P$9635,14,FALSE),"Liquidação Cancelada")</f>
        <v>#N/A</v>
      </c>
      <c r="AA1252" s="4" t="e">
        <f>IF(X1252&lt;&gt;"Liquidação Cancelada",VLOOKUP(B1252,'BASE DE DADOS OPS'!$B$5:$P$9635,13,FALSE),"Liquidação Cancelada")</f>
        <v>#N/A</v>
      </c>
      <c r="AB1252" s="4" t="e">
        <f t="shared" si="185"/>
        <v>#N/A</v>
      </c>
      <c r="AC1252" s="3" t="e">
        <f t="shared" si="186"/>
        <v>#N/A</v>
      </c>
      <c r="AD1252" s="62"/>
    </row>
    <row r="1253" spans="1:30" ht="24.95" customHeight="1" x14ac:dyDescent="0.2">
      <c r="A1253" s="55" t="str">
        <f t="shared" si="178"/>
        <v>||||||0</v>
      </c>
      <c r="B1253" s="55" t="str">
        <f t="shared" si="179"/>
        <v>||||0</v>
      </c>
      <c r="C1253" s="61" t="str">
        <f t="shared" si="180"/>
        <v>|0</v>
      </c>
      <c r="D1253" s="31"/>
      <c r="E1253" s="31"/>
      <c r="F1253" s="75" t="str">
        <f t="shared" si="181"/>
        <v>/</v>
      </c>
      <c r="G1253" s="31"/>
      <c r="H1253" s="31"/>
      <c r="I1253" s="75" t="str">
        <f t="shared" si="182"/>
        <v>.</v>
      </c>
      <c r="J1253" s="31"/>
      <c r="K1253" s="31"/>
      <c r="L1253" s="31"/>
      <c r="M1253" s="32"/>
      <c r="N1253" s="31"/>
      <c r="O1253" s="32"/>
      <c r="P1253" s="18"/>
      <c r="Q1253" s="31"/>
      <c r="R1253" s="33"/>
      <c r="S1253" s="33"/>
      <c r="T1253" s="33"/>
      <c r="U1253" s="72">
        <f t="shared" si="183"/>
        <v>0</v>
      </c>
      <c r="V1253" s="18" t="e">
        <f>IF(X1253&lt;&gt;"Liquidação Cancelada",VLOOKUP(B1253,'BASE DE DADOS OPS'!$B$4:$P$9650,10,FALSE),"Liquidação Cancelada")</f>
        <v>#N/A</v>
      </c>
      <c r="W1253" s="35" t="e">
        <f t="shared" si="184"/>
        <v>#N/A</v>
      </c>
      <c r="X1253" s="31">
        <f>VLOOKUP(A1253,'BASE DE DADOS OPS'!$A$4:$P$9650,12,FALSE)</f>
        <v>0</v>
      </c>
      <c r="Y1253" s="4" t="e">
        <f>IF(X1253&lt;&gt;"Liquidação Cancelada",VLOOKUP(B1253,'BASE DE DADOS OPS'!$B$5:$P$9635,12,FALSE),"Liquidação Cancelada")</f>
        <v>#N/A</v>
      </c>
      <c r="Z1253" s="4" t="e">
        <f>IF(X1253&lt;&gt;"Liquidação Cancelada",VLOOKUP(B1253,'BASE DE DADOS OPS'!$B$5:$P$9635,14,FALSE),"Liquidação Cancelada")</f>
        <v>#N/A</v>
      </c>
      <c r="AA1253" s="4" t="e">
        <f>IF(X1253&lt;&gt;"Liquidação Cancelada",VLOOKUP(B1253,'BASE DE DADOS OPS'!$B$5:$P$9635,13,FALSE),"Liquidação Cancelada")</f>
        <v>#N/A</v>
      </c>
      <c r="AB1253" s="4" t="e">
        <f t="shared" si="185"/>
        <v>#N/A</v>
      </c>
      <c r="AC1253" s="3" t="e">
        <f t="shared" si="186"/>
        <v>#N/A</v>
      </c>
      <c r="AD1253" s="62"/>
    </row>
    <row r="1254" spans="1:30" ht="24.95" customHeight="1" x14ac:dyDescent="0.2">
      <c r="A1254" s="55" t="str">
        <f t="shared" si="178"/>
        <v>||||||0</v>
      </c>
      <c r="B1254" s="55" t="str">
        <f t="shared" si="179"/>
        <v>||||0</v>
      </c>
      <c r="C1254" s="61" t="str">
        <f t="shared" si="180"/>
        <v>|0</v>
      </c>
      <c r="D1254" s="31"/>
      <c r="E1254" s="31"/>
      <c r="F1254" s="75" t="str">
        <f t="shared" si="181"/>
        <v>/</v>
      </c>
      <c r="G1254" s="31"/>
      <c r="H1254" s="31"/>
      <c r="I1254" s="75" t="str">
        <f t="shared" si="182"/>
        <v>.</v>
      </c>
      <c r="J1254" s="31"/>
      <c r="K1254" s="31"/>
      <c r="L1254" s="31"/>
      <c r="M1254" s="32"/>
      <c r="N1254" s="31"/>
      <c r="O1254" s="32"/>
      <c r="P1254" s="18"/>
      <c r="Q1254" s="31"/>
      <c r="R1254" s="33"/>
      <c r="S1254" s="33"/>
      <c r="T1254" s="33"/>
      <c r="U1254" s="72">
        <f t="shared" si="183"/>
        <v>0</v>
      </c>
      <c r="V1254" s="18" t="e">
        <f>IF(X1254&lt;&gt;"Liquidação Cancelada",VLOOKUP(B1254,'BASE DE DADOS OPS'!$B$4:$P$9650,10,FALSE),"Liquidação Cancelada")</f>
        <v>#N/A</v>
      </c>
      <c r="W1254" s="35" t="e">
        <f t="shared" si="184"/>
        <v>#N/A</v>
      </c>
      <c r="X1254" s="31">
        <f>VLOOKUP(A1254,'BASE DE DADOS OPS'!$A$4:$P$9650,12,FALSE)</f>
        <v>0</v>
      </c>
      <c r="Y1254" s="4" t="e">
        <f>IF(X1254&lt;&gt;"Liquidação Cancelada",VLOOKUP(B1254,'BASE DE DADOS OPS'!$B$5:$P$9635,12,FALSE),"Liquidação Cancelada")</f>
        <v>#N/A</v>
      </c>
      <c r="Z1254" s="4" t="e">
        <f>IF(X1254&lt;&gt;"Liquidação Cancelada",VLOOKUP(B1254,'BASE DE DADOS OPS'!$B$5:$P$9635,14,FALSE),"Liquidação Cancelada")</f>
        <v>#N/A</v>
      </c>
      <c r="AA1254" s="4" t="e">
        <f>IF(X1254&lt;&gt;"Liquidação Cancelada",VLOOKUP(B1254,'BASE DE DADOS OPS'!$B$5:$P$9635,13,FALSE),"Liquidação Cancelada")</f>
        <v>#N/A</v>
      </c>
      <c r="AB1254" s="4" t="e">
        <f t="shared" si="185"/>
        <v>#N/A</v>
      </c>
      <c r="AC1254" s="3" t="e">
        <f t="shared" si="186"/>
        <v>#N/A</v>
      </c>
      <c r="AD1254" s="62"/>
    </row>
    <row r="1255" spans="1:30" ht="24.95" customHeight="1" x14ac:dyDescent="0.2">
      <c r="A1255" s="55" t="str">
        <f t="shared" si="178"/>
        <v>||||||0</v>
      </c>
      <c r="B1255" s="55" t="str">
        <f t="shared" si="179"/>
        <v>||||0</v>
      </c>
      <c r="C1255" s="61" t="str">
        <f t="shared" si="180"/>
        <v>|0</v>
      </c>
      <c r="D1255" s="31"/>
      <c r="E1255" s="31"/>
      <c r="F1255" s="75" t="str">
        <f t="shared" si="181"/>
        <v>/</v>
      </c>
      <c r="G1255" s="31"/>
      <c r="H1255" s="31"/>
      <c r="I1255" s="75" t="str">
        <f t="shared" si="182"/>
        <v>.</v>
      </c>
      <c r="J1255" s="31"/>
      <c r="K1255" s="31"/>
      <c r="L1255" s="31"/>
      <c r="M1255" s="32"/>
      <c r="N1255" s="31"/>
      <c r="O1255" s="32"/>
      <c r="P1255" s="18"/>
      <c r="Q1255" s="31"/>
      <c r="R1255" s="33"/>
      <c r="S1255" s="33"/>
      <c r="T1255" s="33"/>
      <c r="U1255" s="72">
        <f t="shared" si="183"/>
        <v>0</v>
      </c>
      <c r="V1255" s="18" t="e">
        <f>IF(X1255&lt;&gt;"Liquidação Cancelada",VLOOKUP(B1255,'BASE DE DADOS OPS'!$B$4:$P$9650,10,FALSE),"Liquidação Cancelada")</f>
        <v>#N/A</v>
      </c>
      <c r="W1255" s="35" t="e">
        <f t="shared" si="184"/>
        <v>#N/A</v>
      </c>
      <c r="X1255" s="31">
        <f>VLOOKUP(A1255,'BASE DE DADOS OPS'!$A$4:$P$9650,12,FALSE)</f>
        <v>0</v>
      </c>
      <c r="Y1255" s="4" t="e">
        <f>IF(X1255&lt;&gt;"Liquidação Cancelada",VLOOKUP(B1255,'BASE DE DADOS OPS'!$B$5:$P$9635,12,FALSE),"Liquidação Cancelada")</f>
        <v>#N/A</v>
      </c>
      <c r="Z1255" s="4" t="e">
        <f>IF(X1255&lt;&gt;"Liquidação Cancelada",VLOOKUP(B1255,'BASE DE DADOS OPS'!$B$5:$P$9635,14,FALSE),"Liquidação Cancelada")</f>
        <v>#N/A</v>
      </c>
      <c r="AA1255" s="4" t="e">
        <f>IF(X1255&lt;&gt;"Liquidação Cancelada",VLOOKUP(B1255,'BASE DE DADOS OPS'!$B$5:$P$9635,13,FALSE),"Liquidação Cancelada")</f>
        <v>#N/A</v>
      </c>
      <c r="AB1255" s="4" t="e">
        <f t="shared" si="185"/>
        <v>#N/A</v>
      </c>
      <c r="AC1255" s="3" t="e">
        <f t="shared" si="186"/>
        <v>#N/A</v>
      </c>
      <c r="AD1255" s="62"/>
    </row>
    <row r="1256" spans="1:30" ht="24.95" customHeight="1" x14ac:dyDescent="0.2">
      <c r="A1256" s="55" t="str">
        <f t="shared" si="178"/>
        <v>||||||0</v>
      </c>
      <c r="B1256" s="55" t="str">
        <f t="shared" si="179"/>
        <v>||||0</v>
      </c>
      <c r="C1256" s="61" t="str">
        <f t="shared" si="180"/>
        <v>|0</v>
      </c>
      <c r="D1256" s="31"/>
      <c r="E1256" s="31"/>
      <c r="F1256" s="75" t="str">
        <f t="shared" si="181"/>
        <v>/</v>
      </c>
      <c r="G1256" s="31"/>
      <c r="H1256" s="31"/>
      <c r="I1256" s="75" t="str">
        <f t="shared" si="182"/>
        <v>.</v>
      </c>
      <c r="J1256" s="31"/>
      <c r="K1256" s="31"/>
      <c r="L1256" s="31"/>
      <c r="M1256" s="32"/>
      <c r="N1256" s="31"/>
      <c r="O1256" s="32"/>
      <c r="P1256" s="18"/>
      <c r="Q1256" s="31"/>
      <c r="R1256" s="33"/>
      <c r="S1256" s="33"/>
      <c r="T1256" s="33"/>
      <c r="U1256" s="72">
        <f t="shared" si="183"/>
        <v>0</v>
      </c>
      <c r="V1256" s="18" t="e">
        <f>IF(X1256&lt;&gt;"Liquidação Cancelada",VLOOKUP(B1256,'BASE DE DADOS OPS'!$B$4:$P$9650,10,FALSE),"Liquidação Cancelada")</f>
        <v>#N/A</v>
      </c>
      <c r="W1256" s="35" t="e">
        <f t="shared" si="184"/>
        <v>#N/A</v>
      </c>
      <c r="X1256" s="31">
        <f>VLOOKUP(A1256,'BASE DE DADOS OPS'!$A$4:$P$9650,12,FALSE)</f>
        <v>0</v>
      </c>
      <c r="Y1256" s="4" t="e">
        <f>IF(X1256&lt;&gt;"Liquidação Cancelada",VLOOKUP(B1256,'BASE DE DADOS OPS'!$B$5:$P$9635,12,FALSE),"Liquidação Cancelada")</f>
        <v>#N/A</v>
      </c>
      <c r="Z1256" s="4" t="e">
        <f>IF(X1256&lt;&gt;"Liquidação Cancelada",VLOOKUP(B1256,'BASE DE DADOS OPS'!$B$5:$P$9635,14,FALSE),"Liquidação Cancelada")</f>
        <v>#N/A</v>
      </c>
      <c r="AA1256" s="4" t="e">
        <f>IF(X1256&lt;&gt;"Liquidação Cancelada",VLOOKUP(B1256,'BASE DE DADOS OPS'!$B$5:$P$9635,13,FALSE),"Liquidação Cancelada")</f>
        <v>#N/A</v>
      </c>
      <c r="AB1256" s="4" t="e">
        <f t="shared" si="185"/>
        <v>#N/A</v>
      </c>
      <c r="AC1256" s="3" t="e">
        <f t="shared" si="186"/>
        <v>#N/A</v>
      </c>
      <c r="AD1256" s="62"/>
    </row>
    <row r="1257" spans="1:30" ht="24.95" customHeight="1" x14ac:dyDescent="0.2">
      <c r="A1257" s="55" t="str">
        <f t="shared" si="178"/>
        <v>||||||0</v>
      </c>
      <c r="B1257" s="55" t="str">
        <f t="shared" si="179"/>
        <v>||||0</v>
      </c>
      <c r="C1257" s="61" t="str">
        <f t="shared" si="180"/>
        <v>|0</v>
      </c>
      <c r="D1257" s="31"/>
      <c r="E1257" s="31"/>
      <c r="F1257" s="75" t="str">
        <f t="shared" si="181"/>
        <v>/</v>
      </c>
      <c r="G1257" s="31"/>
      <c r="H1257" s="31"/>
      <c r="I1257" s="75" t="str">
        <f t="shared" si="182"/>
        <v>.</v>
      </c>
      <c r="J1257" s="31"/>
      <c r="K1257" s="31"/>
      <c r="L1257" s="31"/>
      <c r="M1257" s="32"/>
      <c r="N1257" s="31"/>
      <c r="O1257" s="32"/>
      <c r="P1257" s="18"/>
      <c r="Q1257" s="31"/>
      <c r="R1257" s="33"/>
      <c r="S1257" s="33"/>
      <c r="T1257" s="33"/>
      <c r="U1257" s="72">
        <f t="shared" si="183"/>
        <v>0</v>
      </c>
      <c r="V1257" s="18" t="e">
        <f>IF(X1257&lt;&gt;"Liquidação Cancelada",VLOOKUP(B1257,'BASE DE DADOS OPS'!$B$4:$P$9650,10,FALSE),"Liquidação Cancelada")</f>
        <v>#N/A</v>
      </c>
      <c r="W1257" s="35" t="e">
        <f t="shared" si="184"/>
        <v>#N/A</v>
      </c>
      <c r="X1257" s="31">
        <f>VLOOKUP(A1257,'BASE DE DADOS OPS'!$A$4:$P$9650,12,FALSE)</f>
        <v>0</v>
      </c>
      <c r="Y1257" s="4" t="e">
        <f>IF(X1257&lt;&gt;"Liquidação Cancelada",VLOOKUP(B1257,'BASE DE DADOS OPS'!$B$5:$P$9635,12,FALSE),"Liquidação Cancelada")</f>
        <v>#N/A</v>
      </c>
      <c r="Z1257" s="4" t="e">
        <f>IF(X1257&lt;&gt;"Liquidação Cancelada",VLOOKUP(B1257,'BASE DE DADOS OPS'!$B$5:$P$9635,14,FALSE),"Liquidação Cancelada")</f>
        <v>#N/A</v>
      </c>
      <c r="AA1257" s="4" t="e">
        <f>IF(X1257&lt;&gt;"Liquidação Cancelada",VLOOKUP(B1257,'BASE DE DADOS OPS'!$B$5:$P$9635,13,FALSE),"Liquidação Cancelada")</f>
        <v>#N/A</v>
      </c>
      <c r="AB1257" s="4" t="e">
        <f t="shared" si="185"/>
        <v>#N/A</v>
      </c>
      <c r="AC1257" s="3" t="e">
        <f t="shared" si="186"/>
        <v>#N/A</v>
      </c>
      <c r="AD1257" s="62"/>
    </row>
    <row r="1258" spans="1:30" ht="24.95" customHeight="1" x14ac:dyDescent="0.2">
      <c r="A1258" s="55" t="str">
        <f t="shared" si="178"/>
        <v>||||||0</v>
      </c>
      <c r="B1258" s="55" t="str">
        <f t="shared" si="179"/>
        <v>||||0</v>
      </c>
      <c r="C1258" s="61" t="str">
        <f t="shared" si="180"/>
        <v>|0</v>
      </c>
      <c r="D1258" s="31"/>
      <c r="E1258" s="31"/>
      <c r="F1258" s="75" t="str">
        <f t="shared" si="181"/>
        <v>/</v>
      </c>
      <c r="G1258" s="31"/>
      <c r="H1258" s="31"/>
      <c r="I1258" s="75" t="str">
        <f t="shared" si="182"/>
        <v>.</v>
      </c>
      <c r="J1258" s="31"/>
      <c r="K1258" s="31"/>
      <c r="L1258" s="31"/>
      <c r="M1258" s="32"/>
      <c r="N1258" s="31"/>
      <c r="O1258" s="32"/>
      <c r="P1258" s="18"/>
      <c r="Q1258" s="31"/>
      <c r="R1258" s="33"/>
      <c r="S1258" s="33"/>
      <c r="T1258" s="33"/>
      <c r="U1258" s="72">
        <f t="shared" si="183"/>
        <v>0</v>
      </c>
      <c r="V1258" s="18" t="e">
        <f>IF(X1258&lt;&gt;"Liquidação Cancelada",VLOOKUP(B1258,'BASE DE DADOS OPS'!$B$4:$P$9650,10,FALSE),"Liquidação Cancelada")</f>
        <v>#N/A</v>
      </c>
      <c r="W1258" s="35" t="e">
        <f t="shared" si="184"/>
        <v>#N/A</v>
      </c>
      <c r="X1258" s="31">
        <f>VLOOKUP(A1258,'BASE DE DADOS OPS'!$A$4:$P$9650,12,FALSE)</f>
        <v>0</v>
      </c>
      <c r="Y1258" s="4" t="e">
        <f>IF(X1258&lt;&gt;"Liquidação Cancelada",VLOOKUP(B1258,'BASE DE DADOS OPS'!$B$5:$P$9635,12,FALSE),"Liquidação Cancelada")</f>
        <v>#N/A</v>
      </c>
      <c r="Z1258" s="4" t="e">
        <f>IF(X1258&lt;&gt;"Liquidação Cancelada",VLOOKUP(B1258,'BASE DE DADOS OPS'!$B$5:$P$9635,14,FALSE),"Liquidação Cancelada")</f>
        <v>#N/A</v>
      </c>
      <c r="AA1258" s="4" t="e">
        <f>IF(X1258&lt;&gt;"Liquidação Cancelada",VLOOKUP(B1258,'BASE DE DADOS OPS'!$B$5:$P$9635,13,FALSE),"Liquidação Cancelada")</f>
        <v>#N/A</v>
      </c>
      <c r="AB1258" s="4" t="e">
        <f t="shared" si="185"/>
        <v>#N/A</v>
      </c>
      <c r="AC1258" s="3" t="e">
        <f t="shared" si="186"/>
        <v>#N/A</v>
      </c>
      <c r="AD1258" s="62"/>
    </row>
    <row r="1259" spans="1:30" ht="24.95" customHeight="1" x14ac:dyDescent="0.2">
      <c r="A1259" s="55" t="str">
        <f t="shared" si="178"/>
        <v>||||||0</v>
      </c>
      <c r="B1259" s="55" t="str">
        <f t="shared" si="179"/>
        <v>||||0</v>
      </c>
      <c r="C1259" s="61" t="str">
        <f t="shared" si="180"/>
        <v>|0</v>
      </c>
      <c r="D1259" s="31"/>
      <c r="E1259" s="31"/>
      <c r="F1259" s="75" t="str">
        <f t="shared" si="181"/>
        <v>/</v>
      </c>
      <c r="G1259" s="31"/>
      <c r="H1259" s="31"/>
      <c r="I1259" s="75" t="str">
        <f t="shared" si="182"/>
        <v>.</v>
      </c>
      <c r="J1259" s="31"/>
      <c r="K1259" s="31"/>
      <c r="L1259" s="31"/>
      <c r="M1259" s="32"/>
      <c r="N1259" s="31"/>
      <c r="O1259" s="32"/>
      <c r="P1259" s="18"/>
      <c r="Q1259" s="31"/>
      <c r="R1259" s="33"/>
      <c r="S1259" s="33"/>
      <c r="T1259" s="33"/>
      <c r="U1259" s="72">
        <f t="shared" si="183"/>
        <v>0</v>
      </c>
      <c r="V1259" s="18" t="e">
        <f>IF(X1259&lt;&gt;"Liquidação Cancelada",VLOOKUP(B1259,'BASE DE DADOS OPS'!$B$4:$P$9650,10,FALSE),"Liquidação Cancelada")</f>
        <v>#N/A</v>
      </c>
      <c r="W1259" s="35" t="e">
        <f t="shared" si="184"/>
        <v>#N/A</v>
      </c>
      <c r="X1259" s="31">
        <f>VLOOKUP(A1259,'BASE DE DADOS OPS'!$A$4:$P$9650,12,FALSE)</f>
        <v>0</v>
      </c>
      <c r="Y1259" s="4" t="e">
        <f>IF(X1259&lt;&gt;"Liquidação Cancelada",VLOOKUP(B1259,'BASE DE DADOS OPS'!$B$5:$P$9635,12,FALSE),"Liquidação Cancelada")</f>
        <v>#N/A</v>
      </c>
      <c r="Z1259" s="4" t="e">
        <f>IF(X1259&lt;&gt;"Liquidação Cancelada",VLOOKUP(B1259,'BASE DE DADOS OPS'!$B$5:$P$9635,14,FALSE),"Liquidação Cancelada")</f>
        <v>#N/A</v>
      </c>
      <c r="AA1259" s="4" t="e">
        <f>IF(X1259&lt;&gt;"Liquidação Cancelada",VLOOKUP(B1259,'BASE DE DADOS OPS'!$B$5:$P$9635,13,FALSE),"Liquidação Cancelada")</f>
        <v>#N/A</v>
      </c>
      <c r="AB1259" s="4" t="e">
        <f t="shared" si="185"/>
        <v>#N/A</v>
      </c>
      <c r="AC1259" s="3" t="e">
        <f t="shared" si="186"/>
        <v>#N/A</v>
      </c>
      <c r="AD1259" s="62"/>
    </row>
    <row r="1260" spans="1:30" ht="24.95" customHeight="1" x14ac:dyDescent="0.2">
      <c r="A1260" s="55" t="str">
        <f t="shared" si="178"/>
        <v>||||||0</v>
      </c>
      <c r="B1260" s="55" t="str">
        <f t="shared" si="179"/>
        <v>||||0</v>
      </c>
      <c r="C1260" s="61" t="str">
        <f t="shared" si="180"/>
        <v>|0</v>
      </c>
      <c r="D1260" s="31"/>
      <c r="E1260" s="31"/>
      <c r="F1260" s="75" t="str">
        <f t="shared" si="181"/>
        <v>/</v>
      </c>
      <c r="G1260" s="31"/>
      <c r="H1260" s="31"/>
      <c r="I1260" s="75" t="str">
        <f t="shared" si="182"/>
        <v>.</v>
      </c>
      <c r="J1260" s="31"/>
      <c r="K1260" s="31"/>
      <c r="L1260" s="31"/>
      <c r="M1260" s="32"/>
      <c r="N1260" s="31"/>
      <c r="O1260" s="32"/>
      <c r="P1260" s="18"/>
      <c r="Q1260" s="31"/>
      <c r="R1260" s="33"/>
      <c r="S1260" s="33"/>
      <c r="T1260" s="33"/>
      <c r="U1260" s="72">
        <f t="shared" si="183"/>
        <v>0</v>
      </c>
      <c r="V1260" s="18" t="e">
        <f>IF(X1260&lt;&gt;"Liquidação Cancelada",VLOOKUP(B1260,'BASE DE DADOS OPS'!$B$4:$P$9650,10,FALSE),"Liquidação Cancelada")</f>
        <v>#N/A</v>
      </c>
      <c r="W1260" s="35" t="e">
        <f t="shared" si="184"/>
        <v>#N/A</v>
      </c>
      <c r="X1260" s="31">
        <f>VLOOKUP(A1260,'BASE DE DADOS OPS'!$A$4:$P$9650,12,FALSE)</f>
        <v>0</v>
      </c>
      <c r="Y1260" s="4" t="e">
        <f>IF(X1260&lt;&gt;"Liquidação Cancelada",VLOOKUP(B1260,'BASE DE DADOS OPS'!$B$5:$P$9635,12,FALSE),"Liquidação Cancelada")</f>
        <v>#N/A</v>
      </c>
      <c r="Z1260" s="4" t="e">
        <f>IF(X1260&lt;&gt;"Liquidação Cancelada",VLOOKUP(B1260,'BASE DE DADOS OPS'!$B$5:$P$9635,14,FALSE),"Liquidação Cancelada")</f>
        <v>#N/A</v>
      </c>
      <c r="AA1260" s="4" t="e">
        <f>IF(X1260&lt;&gt;"Liquidação Cancelada",VLOOKUP(B1260,'BASE DE DADOS OPS'!$B$5:$P$9635,13,FALSE),"Liquidação Cancelada")</f>
        <v>#N/A</v>
      </c>
      <c r="AB1260" s="4" t="e">
        <f t="shared" si="185"/>
        <v>#N/A</v>
      </c>
      <c r="AC1260" s="3" t="e">
        <f t="shared" si="186"/>
        <v>#N/A</v>
      </c>
      <c r="AD1260" s="62"/>
    </row>
    <row r="1261" spans="1:30" ht="24.95" customHeight="1" x14ac:dyDescent="0.2">
      <c r="A1261" s="55" t="str">
        <f t="shared" si="178"/>
        <v>||||||0</v>
      </c>
      <c r="B1261" s="55" t="str">
        <f t="shared" si="179"/>
        <v>||||0</v>
      </c>
      <c r="C1261" s="61" t="str">
        <f t="shared" si="180"/>
        <v>|0</v>
      </c>
      <c r="D1261" s="31"/>
      <c r="E1261" s="31"/>
      <c r="F1261" s="75" t="str">
        <f t="shared" si="181"/>
        <v>/</v>
      </c>
      <c r="G1261" s="31"/>
      <c r="H1261" s="31"/>
      <c r="I1261" s="75" t="str">
        <f t="shared" si="182"/>
        <v>.</v>
      </c>
      <c r="J1261" s="31"/>
      <c r="K1261" s="31"/>
      <c r="L1261" s="31"/>
      <c r="M1261" s="32"/>
      <c r="N1261" s="31"/>
      <c r="O1261" s="32"/>
      <c r="P1261" s="18"/>
      <c r="Q1261" s="31"/>
      <c r="R1261" s="33"/>
      <c r="S1261" s="33"/>
      <c r="T1261" s="33"/>
      <c r="U1261" s="72">
        <f t="shared" si="183"/>
        <v>0</v>
      </c>
      <c r="V1261" s="18" t="e">
        <f>IF(X1261&lt;&gt;"Liquidação Cancelada",VLOOKUP(B1261,'BASE DE DADOS OPS'!$B$4:$P$9650,10,FALSE),"Liquidação Cancelada")</f>
        <v>#N/A</v>
      </c>
      <c r="W1261" s="35" t="e">
        <f t="shared" si="184"/>
        <v>#N/A</v>
      </c>
      <c r="X1261" s="31">
        <f>VLOOKUP(A1261,'BASE DE DADOS OPS'!$A$4:$P$9650,12,FALSE)</f>
        <v>0</v>
      </c>
      <c r="Y1261" s="4" t="e">
        <f>IF(X1261&lt;&gt;"Liquidação Cancelada",VLOOKUP(B1261,'BASE DE DADOS OPS'!$B$5:$P$9635,12,FALSE),"Liquidação Cancelada")</f>
        <v>#N/A</v>
      </c>
      <c r="Z1261" s="4" t="e">
        <f>IF(X1261&lt;&gt;"Liquidação Cancelada",VLOOKUP(B1261,'BASE DE DADOS OPS'!$B$5:$P$9635,14,FALSE),"Liquidação Cancelada")</f>
        <v>#N/A</v>
      </c>
      <c r="AA1261" s="4" t="e">
        <f>IF(X1261&lt;&gt;"Liquidação Cancelada",VLOOKUP(B1261,'BASE DE DADOS OPS'!$B$5:$P$9635,13,FALSE),"Liquidação Cancelada")</f>
        <v>#N/A</v>
      </c>
      <c r="AB1261" s="4" t="e">
        <f t="shared" si="185"/>
        <v>#N/A</v>
      </c>
      <c r="AC1261" s="3" t="e">
        <f t="shared" si="186"/>
        <v>#N/A</v>
      </c>
      <c r="AD1261" s="62"/>
    </row>
    <row r="1262" spans="1:30" ht="24.95" customHeight="1" x14ac:dyDescent="0.2">
      <c r="A1262" s="55" t="str">
        <f t="shared" si="178"/>
        <v>||||||0</v>
      </c>
      <c r="B1262" s="55" t="str">
        <f t="shared" si="179"/>
        <v>||||0</v>
      </c>
      <c r="C1262" s="61" t="str">
        <f t="shared" si="180"/>
        <v>|0</v>
      </c>
      <c r="D1262" s="31"/>
      <c r="E1262" s="31"/>
      <c r="F1262" s="75" t="str">
        <f t="shared" si="181"/>
        <v>/</v>
      </c>
      <c r="G1262" s="31"/>
      <c r="H1262" s="31"/>
      <c r="I1262" s="75" t="str">
        <f t="shared" si="182"/>
        <v>.</v>
      </c>
      <c r="J1262" s="31"/>
      <c r="K1262" s="31"/>
      <c r="L1262" s="31"/>
      <c r="M1262" s="32"/>
      <c r="N1262" s="31"/>
      <c r="O1262" s="32"/>
      <c r="P1262" s="18"/>
      <c r="Q1262" s="31"/>
      <c r="R1262" s="33"/>
      <c r="S1262" s="33"/>
      <c r="T1262" s="33"/>
      <c r="U1262" s="72">
        <f t="shared" si="183"/>
        <v>0</v>
      </c>
      <c r="V1262" s="18" t="e">
        <f>IF(X1262&lt;&gt;"Liquidação Cancelada",VLOOKUP(B1262,'BASE DE DADOS OPS'!$B$4:$P$9650,10,FALSE),"Liquidação Cancelada")</f>
        <v>#N/A</v>
      </c>
      <c r="W1262" s="35" t="e">
        <f t="shared" si="184"/>
        <v>#N/A</v>
      </c>
      <c r="X1262" s="31">
        <f>VLOOKUP(A1262,'BASE DE DADOS OPS'!$A$4:$P$9650,12,FALSE)</f>
        <v>0</v>
      </c>
      <c r="Y1262" s="4" t="e">
        <f>IF(X1262&lt;&gt;"Liquidação Cancelada",VLOOKUP(B1262,'BASE DE DADOS OPS'!$B$5:$P$9635,12,FALSE),"Liquidação Cancelada")</f>
        <v>#N/A</v>
      </c>
      <c r="Z1262" s="4" t="e">
        <f>IF(X1262&lt;&gt;"Liquidação Cancelada",VLOOKUP(B1262,'BASE DE DADOS OPS'!$B$5:$P$9635,14,FALSE),"Liquidação Cancelada")</f>
        <v>#N/A</v>
      </c>
      <c r="AA1262" s="4" t="e">
        <f>IF(X1262&lt;&gt;"Liquidação Cancelada",VLOOKUP(B1262,'BASE DE DADOS OPS'!$B$5:$P$9635,13,FALSE),"Liquidação Cancelada")</f>
        <v>#N/A</v>
      </c>
      <c r="AB1262" s="4" t="e">
        <f t="shared" si="185"/>
        <v>#N/A</v>
      </c>
      <c r="AC1262" s="3" t="e">
        <f t="shared" si="186"/>
        <v>#N/A</v>
      </c>
      <c r="AD1262" s="62"/>
    </row>
    <row r="1263" spans="1:30" ht="24.95" customHeight="1" x14ac:dyDescent="0.2">
      <c r="A1263" s="55" t="str">
        <f t="shared" si="178"/>
        <v>||||||0</v>
      </c>
      <c r="B1263" s="55" t="str">
        <f t="shared" si="179"/>
        <v>||||0</v>
      </c>
      <c r="C1263" s="61" t="str">
        <f t="shared" si="180"/>
        <v>|0</v>
      </c>
      <c r="D1263" s="31"/>
      <c r="E1263" s="31"/>
      <c r="F1263" s="75" t="str">
        <f t="shared" si="181"/>
        <v>/</v>
      </c>
      <c r="G1263" s="31"/>
      <c r="H1263" s="31"/>
      <c r="I1263" s="75" t="str">
        <f t="shared" si="182"/>
        <v>.</v>
      </c>
      <c r="J1263" s="31"/>
      <c r="K1263" s="31"/>
      <c r="L1263" s="31"/>
      <c r="M1263" s="32"/>
      <c r="N1263" s="31"/>
      <c r="O1263" s="32"/>
      <c r="P1263" s="18"/>
      <c r="Q1263" s="31"/>
      <c r="R1263" s="33"/>
      <c r="S1263" s="33"/>
      <c r="T1263" s="33"/>
      <c r="U1263" s="72">
        <f t="shared" si="183"/>
        <v>0</v>
      </c>
      <c r="V1263" s="18" t="e">
        <f>IF(X1263&lt;&gt;"Liquidação Cancelada",VLOOKUP(B1263,'BASE DE DADOS OPS'!$B$4:$P$9650,10,FALSE),"Liquidação Cancelada")</f>
        <v>#N/A</v>
      </c>
      <c r="W1263" s="35" t="e">
        <f t="shared" si="184"/>
        <v>#N/A</v>
      </c>
      <c r="X1263" s="31">
        <f>VLOOKUP(A1263,'BASE DE DADOS OPS'!$A$4:$P$9650,12,FALSE)</f>
        <v>0</v>
      </c>
      <c r="Y1263" s="4" t="e">
        <f>IF(X1263&lt;&gt;"Liquidação Cancelada",VLOOKUP(B1263,'BASE DE DADOS OPS'!$B$5:$P$9635,12,FALSE),"Liquidação Cancelada")</f>
        <v>#N/A</v>
      </c>
      <c r="Z1263" s="4" t="e">
        <f>IF(X1263&lt;&gt;"Liquidação Cancelada",VLOOKUP(B1263,'BASE DE DADOS OPS'!$B$5:$P$9635,14,FALSE),"Liquidação Cancelada")</f>
        <v>#N/A</v>
      </c>
      <c r="AA1263" s="4" t="e">
        <f>IF(X1263&lt;&gt;"Liquidação Cancelada",VLOOKUP(B1263,'BASE DE DADOS OPS'!$B$5:$P$9635,13,FALSE),"Liquidação Cancelada")</f>
        <v>#N/A</v>
      </c>
      <c r="AB1263" s="4" t="e">
        <f t="shared" si="185"/>
        <v>#N/A</v>
      </c>
      <c r="AC1263" s="3" t="e">
        <f t="shared" si="186"/>
        <v>#N/A</v>
      </c>
      <c r="AD1263" s="62"/>
    </row>
    <row r="1264" spans="1:30" ht="24.95" customHeight="1" x14ac:dyDescent="0.2">
      <c r="A1264" s="55" t="str">
        <f t="shared" si="178"/>
        <v>||||||0</v>
      </c>
      <c r="B1264" s="55" t="str">
        <f t="shared" si="179"/>
        <v>||||0</v>
      </c>
      <c r="C1264" s="61" t="str">
        <f t="shared" si="180"/>
        <v>|0</v>
      </c>
      <c r="D1264" s="31"/>
      <c r="E1264" s="31"/>
      <c r="F1264" s="75" t="str">
        <f t="shared" si="181"/>
        <v>/</v>
      </c>
      <c r="G1264" s="31"/>
      <c r="H1264" s="31"/>
      <c r="I1264" s="75" t="str">
        <f t="shared" si="182"/>
        <v>.</v>
      </c>
      <c r="J1264" s="31"/>
      <c r="K1264" s="31"/>
      <c r="L1264" s="31"/>
      <c r="M1264" s="32"/>
      <c r="N1264" s="31"/>
      <c r="O1264" s="32"/>
      <c r="P1264" s="18"/>
      <c r="Q1264" s="31"/>
      <c r="R1264" s="33"/>
      <c r="S1264" s="33"/>
      <c r="T1264" s="33"/>
      <c r="U1264" s="72">
        <f t="shared" si="183"/>
        <v>0</v>
      </c>
      <c r="V1264" s="18" t="e">
        <f>IF(X1264&lt;&gt;"Liquidação Cancelada",VLOOKUP(B1264,'BASE DE DADOS OPS'!$B$4:$P$9650,10,FALSE),"Liquidação Cancelada")</f>
        <v>#N/A</v>
      </c>
      <c r="W1264" s="35" t="e">
        <f t="shared" si="184"/>
        <v>#N/A</v>
      </c>
      <c r="X1264" s="31">
        <f>VLOOKUP(A1264,'BASE DE DADOS OPS'!$A$4:$P$9650,12,FALSE)</f>
        <v>0</v>
      </c>
      <c r="Y1264" s="4" t="e">
        <f>IF(X1264&lt;&gt;"Liquidação Cancelada",VLOOKUP(B1264,'BASE DE DADOS OPS'!$B$5:$P$9635,12,FALSE),"Liquidação Cancelada")</f>
        <v>#N/A</v>
      </c>
      <c r="Z1264" s="4" t="e">
        <f>IF(X1264&lt;&gt;"Liquidação Cancelada",VLOOKUP(B1264,'BASE DE DADOS OPS'!$B$5:$P$9635,14,FALSE),"Liquidação Cancelada")</f>
        <v>#N/A</v>
      </c>
      <c r="AA1264" s="4" t="e">
        <f>IF(X1264&lt;&gt;"Liquidação Cancelada",VLOOKUP(B1264,'BASE DE DADOS OPS'!$B$5:$P$9635,13,FALSE),"Liquidação Cancelada")</f>
        <v>#N/A</v>
      </c>
      <c r="AB1264" s="4" t="e">
        <f t="shared" si="185"/>
        <v>#N/A</v>
      </c>
      <c r="AC1264" s="3" t="e">
        <f t="shared" si="186"/>
        <v>#N/A</v>
      </c>
      <c r="AD1264" s="62"/>
    </row>
    <row r="1265" spans="1:30" ht="24.95" customHeight="1" x14ac:dyDescent="0.2">
      <c r="A1265" s="55" t="str">
        <f t="shared" si="178"/>
        <v>||||||0</v>
      </c>
      <c r="B1265" s="55" t="str">
        <f t="shared" si="179"/>
        <v>||||0</v>
      </c>
      <c r="C1265" s="61" t="str">
        <f t="shared" si="180"/>
        <v>|0</v>
      </c>
      <c r="D1265" s="31"/>
      <c r="E1265" s="31"/>
      <c r="F1265" s="75" t="str">
        <f t="shared" si="181"/>
        <v>/</v>
      </c>
      <c r="G1265" s="31"/>
      <c r="H1265" s="31"/>
      <c r="I1265" s="75" t="str">
        <f t="shared" si="182"/>
        <v>.</v>
      </c>
      <c r="J1265" s="31"/>
      <c r="K1265" s="31"/>
      <c r="L1265" s="31"/>
      <c r="M1265" s="32"/>
      <c r="N1265" s="31"/>
      <c r="O1265" s="32"/>
      <c r="P1265" s="18"/>
      <c r="Q1265" s="31"/>
      <c r="R1265" s="33"/>
      <c r="S1265" s="33"/>
      <c r="T1265" s="33"/>
      <c r="U1265" s="72">
        <f t="shared" si="183"/>
        <v>0</v>
      </c>
      <c r="V1265" s="18" t="e">
        <f>IF(X1265&lt;&gt;"Liquidação Cancelada",VLOOKUP(B1265,'BASE DE DADOS OPS'!$B$4:$P$9650,10,FALSE),"Liquidação Cancelada")</f>
        <v>#N/A</v>
      </c>
      <c r="W1265" s="35" t="e">
        <f t="shared" si="184"/>
        <v>#N/A</v>
      </c>
      <c r="X1265" s="31">
        <f>VLOOKUP(A1265,'BASE DE DADOS OPS'!$A$4:$P$9650,12,FALSE)</f>
        <v>0</v>
      </c>
      <c r="Y1265" s="4" t="e">
        <f>IF(X1265&lt;&gt;"Liquidação Cancelada",VLOOKUP(B1265,'BASE DE DADOS OPS'!$B$5:$P$9635,12,FALSE),"Liquidação Cancelada")</f>
        <v>#N/A</v>
      </c>
      <c r="Z1265" s="4" t="e">
        <f>IF(X1265&lt;&gt;"Liquidação Cancelada",VLOOKUP(B1265,'BASE DE DADOS OPS'!$B$5:$P$9635,14,FALSE),"Liquidação Cancelada")</f>
        <v>#N/A</v>
      </c>
      <c r="AA1265" s="4" t="e">
        <f>IF(X1265&lt;&gt;"Liquidação Cancelada",VLOOKUP(B1265,'BASE DE DADOS OPS'!$B$5:$P$9635,13,FALSE),"Liquidação Cancelada")</f>
        <v>#N/A</v>
      </c>
      <c r="AB1265" s="4" t="e">
        <f t="shared" si="185"/>
        <v>#N/A</v>
      </c>
      <c r="AC1265" s="3" t="e">
        <f t="shared" si="186"/>
        <v>#N/A</v>
      </c>
      <c r="AD1265" s="62"/>
    </row>
    <row r="1266" spans="1:30" ht="24.95" customHeight="1" x14ac:dyDescent="0.2">
      <c r="A1266" s="55" t="str">
        <f t="shared" si="178"/>
        <v>||||||0</v>
      </c>
      <c r="B1266" s="55" t="str">
        <f t="shared" si="179"/>
        <v>||||0</v>
      </c>
      <c r="C1266" s="61" t="str">
        <f t="shared" si="180"/>
        <v>|0</v>
      </c>
      <c r="D1266" s="31"/>
      <c r="E1266" s="31"/>
      <c r="F1266" s="75" t="str">
        <f t="shared" si="181"/>
        <v>/</v>
      </c>
      <c r="G1266" s="31"/>
      <c r="H1266" s="31"/>
      <c r="I1266" s="75" t="str">
        <f t="shared" si="182"/>
        <v>.</v>
      </c>
      <c r="J1266" s="31"/>
      <c r="K1266" s="31"/>
      <c r="L1266" s="31"/>
      <c r="M1266" s="32"/>
      <c r="N1266" s="31"/>
      <c r="O1266" s="32"/>
      <c r="P1266" s="18"/>
      <c r="Q1266" s="31"/>
      <c r="R1266" s="33"/>
      <c r="S1266" s="33"/>
      <c r="T1266" s="33"/>
      <c r="U1266" s="72">
        <f t="shared" si="183"/>
        <v>0</v>
      </c>
      <c r="V1266" s="18" t="e">
        <f>IF(X1266&lt;&gt;"Liquidação Cancelada",VLOOKUP(B1266,'BASE DE DADOS OPS'!$B$4:$P$9650,10,FALSE),"Liquidação Cancelada")</f>
        <v>#N/A</v>
      </c>
      <c r="W1266" s="35" t="e">
        <f t="shared" si="184"/>
        <v>#N/A</v>
      </c>
      <c r="X1266" s="31">
        <f>VLOOKUP(A1266,'BASE DE DADOS OPS'!$A$4:$P$9650,12,FALSE)</f>
        <v>0</v>
      </c>
      <c r="Y1266" s="4" t="e">
        <f>IF(X1266&lt;&gt;"Liquidação Cancelada",VLOOKUP(B1266,'BASE DE DADOS OPS'!$B$5:$P$9635,12,FALSE),"Liquidação Cancelada")</f>
        <v>#N/A</v>
      </c>
      <c r="Z1266" s="4" t="e">
        <f>IF(X1266&lt;&gt;"Liquidação Cancelada",VLOOKUP(B1266,'BASE DE DADOS OPS'!$B$5:$P$9635,14,FALSE),"Liquidação Cancelada")</f>
        <v>#N/A</v>
      </c>
      <c r="AA1266" s="4" t="e">
        <f>IF(X1266&lt;&gt;"Liquidação Cancelada",VLOOKUP(B1266,'BASE DE DADOS OPS'!$B$5:$P$9635,13,FALSE),"Liquidação Cancelada")</f>
        <v>#N/A</v>
      </c>
      <c r="AB1266" s="4" t="e">
        <f t="shared" si="185"/>
        <v>#N/A</v>
      </c>
      <c r="AC1266" s="3" t="e">
        <f t="shared" si="186"/>
        <v>#N/A</v>
      </c>
      <c r="AD1266" s="62"/>
    </row>
    <row r="1267" spans="1:30" ht="24.95" customHeight="1" x14ac:dyDescent="0.2">
      <c r="A1267" s="55" t="str">
        <f t="shared" si="178"/>
        <v>||||||0</v>
      </c>
      <c r="B1267" s="55" t="str">
        <f t="shared" si="179"/>
        <v>||||0</v>
      </c>
      <c r="C1267" s="61" t="str">
        <f t="shared" si="180"/>
        <v>|0</v>
      </c>
      <c r="D1267" s="31"/>
      <c r="E1267" s="31"/>
      <c r="F1267" s="75" t="str">
        <f t="shared" si="181"/>
        <v>/</v>
      </c>
      <c r="G1267" s="31"/>
      <c r="H1267" s="31"/>
      <c r="I1267" s="75" t="str">
        <f t="shared" si="182"/>
        <v>.</v>
      </c>
      <c r="J1267" s="31"/>
      <c r="K1267" s="31"/>
      <c r="L1267" s="31"/>
      <c r="M1267" s="32"/>
      <c r="N1267" s="31"/>
      <c r="O1267" s="32"/>
      <c r="P1267" s="18"/>
      <c r="Q1267" s="31"/>
      <c r="R1267" s="33"/>
      <c r="S1267" s="33"/>
      <c r="T1267" s="33"/>
      <c r="U1267" s="72">
        <f t="shared" si="183"/>
        <v>0</v>
      </c>
      <c r="V1267" s="18" t="e">
        <f>IF(X1267&lt;&gt;"Liquidação Cancelada",VLOOKUP(B1267,'BASE DE DADOS OPS'!$B$4:$P$9650,10,FALSE),"Liquidação Cancelada")</f>
        <v>#N/A</v>
      </c>
      <c r="W1267" s="35" t="e">
        <f t="shared" si="184"/>
        <v>#N/A</v>
      </c>
      <c r="X1267" s="31">
        <f>VLOOKUP(A1267,'BASE DE DADOS OPS'!$A$4:$P$9650,12,FALSE)</f>
        <v>0</v>
      </c>
      <c r="Y1267" s="4" t="e">
        <f>IF(X1267&lt;&gt;"Liquidação Cancelada",VLOOKUP(B1267,'BASE DE DADOS OPS'!$B$5:$P$9635,12,FALSE),"Liquidação Cancelada")</f>
        <v>#N/A</v>
      </c>
      <c r="Z1267" s="4" t="e">
        <f>IF(X1267&lt;&gt;"Liquidação Cancelada",VLOOKUP(B1267,'BASE DE DADOS OPS'!$B$5:$P$9635,14,FALSE),"Liquidação Cancelada")</f>
        <v>#N/A</v>
      </c>
      <c r="AA1267" s="4" t="e">
        <f>IF(X1267&lt;&gt;"Liquidação Cancelada",VLOOKUP(B1267,'BASE DE DADOS OPS'!$B$5:$P$9635,13,FALSE),"Liquidação Cancelada")</f>
        <v>#N/A</v>
      </c>
      <c r="AB1267" s="4" t="e">
        <f t="shared" si="185"/>
        <v>#N/A</v>
      </c>
      <c r="AC1267" s="3" t="e">
        <f t="shared" si="186"/>
        <v>#N/A</v>
      </c>
      <c r="AD1267" s="62"/>
    </row>
    <row r="1268" spans="1:30" ht="24.95" customHeight="1" x14ac:dyDescent="0.2">
      <c r="A1268" s="55" t="str">
        <f t="shared" si="178"/>
        <v>||||||0</v>
      </c>
      <c r="B1268" s="55" t="str">
        <f t="shared" si="179"/>
        <v>||||0</v>
      </c>
      <c r="C1268" s="61" t="str">
        <f t="shared" si="180"/>
        <v>|0</v>
      </c>
      <c r="D1268" s="31"/>
      <c r="E1268" s="31"/>
      <c r="F1268" s="75" t="str">
        <f t="shared" si="181"/>
        <v>/</v>
      </c>
      <c r="G1268" s="31"/>
      <c r="H1268" s="31"/>
      <c r="I1268" s="75" t="str">
        <f t="shared" si="182"/>
        <v>.</v>
      </c>
      <c r="J1268" s="31"/>
      <c r="K1268" s="31"/>
      <c r="L1268" s="31"/>
      <c r="M1268" s="32"/>
      <c r="N1268" s="31"/>
      <c r="O1268" s="32"/>
      <c r="P1268" s="18"/>
      <c r="Q1268" s="31"/>
      <c r="R1268" s="33"/>
      <c r="S1268" s="33"/>
      <c r="T1268" s="33"/>
      <c r="U1268" s="72">
        <f t="shared" si="183"/>
        <v>0</v>
      </c>
      <c r="V1268" s="18" t="e">
        <f>IF(X1268&lt;&gt;"Liquidação Cancelada",VLOOKUP(B1268,'BASE DE DADOS OPS'!$B$4:$P$9650,10,FALSE),"Liquidação Cancelada")</f>
        <v>#N/A</v>
      </c>
      <c r="W1268" s="35" t="e">
        <f t="shared" si="184"/>
        <v>#N/A</v>
      </c>
      <c r="X1268" s="31">
        <f>VLOOKUP(A1268,'BASE DE DADOS OPS'!$A$4:$P$9650,12,FALSE)</f>
        <v>0</v>
      </c>
      <c r="Y1268" s="4" t="e">
        <f>IF(X1268&lt;&gt;"Liquidação Cancelada",VLOOKUP(B1268,'BASE DE DADOS OPS'!$B$5:$P$9635,12,FALSE),"Liquidação Cancelada")</f>
        <v>#N/A</v>
      </c>
      <c r="Z1268" s="4" t="e">
        <f>IF(X1268&lt;&gt;"Liquidação Cancelada",VLOOKUP(B1268,'BASE DE DADOS OPS'!$B$5:$P$9635,14,FALSE),"Liquidação Cancelada")</f>
        <v>#N/A</v>
      </c>
      <c r="AA1268" s="4" t="e">
        <f>IF(X1268&lt;&gt;"Liquidação Cancelada",VLOOKUP(B1268,'BASE DE DADOS OPS'!$B$5:$P$9635,13,FALSE),"Liquidação Cancelada")</f>
        <v>#N/A</v>
      </c>
      <c r="AB1268" s="4" t="e">
        <f t="shared" si="185"/>
        <v>#N/A</v>
      </c>
      <c r="AC1268" s="3" t="e">
        <f t="shared" si="186"/>
        <v>#N/A</v>
      </c>
      <c r="AD1268" s="62"/>
    </row>
    <row r="1269" spans="1:30" ht="24.95" customHeight="1" x14ac:dyDescent="0.2">
      <c r="A1269" s="55" t="str">
        <f t="shared" si="178"/>
        <v>||||||0</v>
      </c>
      <c r="B1269" s="55" t="str">
        <f t="shared" si="179"/>
        <v>||||0</v>
      </c>
      <c r="C1269" s="61" t="str">
        <f t="shared" si="180"/>
        <v>|0</v>
      </c>
      <c r="D1269" s="31"/>
      <c r="E1269" s="31"/>
      <c r="F1269" s="75" t="str">
        <f t="shared" si="181"/>
        <v>/</v>
      </c>
      <c r="G1269" s="31"/>
      <c r="H1269" s="31"/>
      <c r="I1269" s="75" t="str">
        <f t="shared" si="182"/>
        <v>.</v>
      </c>
      <c r="J1269" s="31"/>
      <c r="K1269" s="31"/>
      <c r="L1269" s="31"/>
      <c r="M1269" s="32"/>
      <c r="N1269" s="31"/>
      <c r="O1269" s="32"/>
      <c r="P1269" s="18"/>
      <c r="Q1269" s="31"/>
      <c r="R1269" s="33"/>
      <c r="S1269" s="33"/>
      <c r="T1269" s="33"/>
      <c r="U1269" s="72">
        <f t="shared" si="183"/>
        <v>0</v>
      </c>
      <c r="V1269" s="18" t="e">
        <f>IF(X1269&lt;&gt;"Liquidação Cancelada",VLOOKUP(B1269,'BASE DE DADOS OPS'!$B$4:$P$9650,10,FALSE),"Liquidação Cancelada")</f>
        <v>#N/A</v>
      </c>
      <c r="W1269" s="35" t="e">
        <f t="shared" si="184"/>
        <v>#N/A</v>
      </c>
      <c r="X1269" s="31">
        <f>VLOOKUP(A1269,'BASE DE DADOS OPS'!$A$4:$P$9650,12,FALSE)</f>
        <v>0</v>
      </c>
      <c r="Y1269" s="4" t="e">
        <f>IF(X1269&lt;&gt;"Liquidação Cancelada",VLOOKUP(B1269,'BASE DE DADOS OPS'!$B$5:$P$9635,12,FALSE),"Liquidação Cancelada")</f>
        <v>#N/A</v>
      </c>
      <c r="Z1269" s="4" t="e">
        <f>IF(X1269&lt;&gt;"Liquidação Cancelada",VLOOKUP(B1269,'BASE DE DADOS OPS'!$B$5:$P$9635,14,FALSE),"Liquidação Cancelada")</f>
        <v>#N/A</v>
      </c>
      <c r="AA1269" s="4" t="e">
        <f>IF(X1269&lt;&gt;"Liquidação Cancelada",VLOOKUP(B1269,'BASE DE DADOS OPS'!$B$5:$P$9635,13,FALSE),"Liquidação Cancelada")</f>
        <v>#N/A</v>
      </c>
      <c r="AB1269" s="4" t="e">
        <f t="shared" si="185"/>
        <v>#N/A</v>
      </c>
      <c r="AC1269" s="3" t="e">
        <f t="shared" si="186"/>
        <v>#N/A</v>
      </c>
      <c r="AD1269" s="62"/>
    </row>
    <row r="1270" spans="1:30" ht="24.95" customHeight="1" x14ac:dyDescent="0.2">
      <c r="A1270" s="55" t="str">
        <f t="shared" si="178"/>
        <v>||||||0</v>
      </c>
      <c r="B1270" s="55" t="str">
        <f t="shared" si="179"/>
        <v>||||0</v>
      </c>
      <c r="C1270" s="61" t="str">
        <f t="shared" si="180"/>
        <v>|0</v>
      </c>
      <c r="D1270" s="31"/>
      <c r="E1270" s="31"/>
      <c r="F1270" s="75" t="str">
        <f t="shared" si="181"/>
        <v>/</v>
      </c>
      <c r="G1270" s="31"/>
      <c r="H1270" s="31"/>
      <c r="I1270" s="75" t="str">
        <f t="shared" si="182"/>
        <v>.</v>
      </c>
      <c r="J1270" s="31"/>
      <c r="K1270" s="31"/>
      <c r="L1270" s="31"/>
      <c r="M1270" s="32"/>
      <c r="N1270" s="31"/>
      <c r="O1270" s="32"/>
      <c r="P1270" s="18"/>
      <c r="Q1270" s="31"/>
      <c r="R1270" s="33"/>
      <c r="S1270" s="33"/>
      <c r="T1270" s="33"/>
      <c r="U1270" s="72">
        <f t="shared" si="183"/>
        <v>0</v>
      </c>
      <c r="V1270" s="18" t="e">
        <f>IF(X1270&lt;&gt;"Liquidação Cancelada",VLOOKUP(B1270,'BASE DE DADOS OPS'!$B$4:$P$9650,10,FALSE),"Liquidação Cancelada")</f>
        <v>#N/A</v>
      </c>
      <c r="W1270" s="35" t="e">
        <f t="shared" si="184"/>
        <v>#N/A</v>
      </c>
      <c r="X1270" s="31">
        <f>VLOOKUP(A1270,'BASE DE DADOS OPS'!$A$4:$P$9650,12,FALSE)</f>
        <v>0</v>
      </c>
      <c r="Y1270" s="4" t="e">
        <f>IF(X1270&lt;&gt;"Liquidação Cancelada",VLOOKUP(B1270,'BASE DE DADOS OPS'!$B$5:$P$9635,12,FALSE),"Liquidação Cancelada")</f>
        <v>#N/A</v>
      </c>
      <c r="Z1270" s="4" t="e">
        <f>IF(X1270&lt;&gt;"Liquidação Cancelada",VLOOKUP(B1270,'BASE DE DADOS OPS'!$B$5:$P$9635,14,FALSE),"Liquidação Cancelada")</f>
        <v>#N/A</v>
      </c>
      <c r="AA1270" s="4" t="e">
        <f>IF(X1270&lt;&gt;"Liquidação Cancelada",VLOOKUP(B1270,'BASE DE DADOS OPS'!$B$5:$P$9635,13,FALSE),"Liquidação Cancelada")</f>
        <v>#N/A</v>
      </c>
      <c r="AB1270" s="4" t="e">
        <f t="shared" si="185"/>
        <v>#N/A</v>
      </c>
      <c r="AC1270" s="3" t="e">
        <f t="shared" si="186"/>
        <v>#N/A</v>
      </c>
      <c r="AD1270" s="62"/>
    </row>
    <row r="1271" spans="1:30" ht="24.95" customHeight="1" x14ac:dyDescent="0.2">
      <c r="A1271" s="55" t="str">
        <f t="shared" si="178"/>
        <v>||||||0</v>
      </c>
      <c r="B1271" s="55" t="str">
        <f t="shared" si="179"/>
        <v>||||0</v>
      </c>
      <c r="C1271" s="61" t="str">
        <f t="shared" si="180"/>
        <v>|0</v>
      </c>
      <c r="D1271" s="31"/>
      <c r="E1271" s="31"/>
      <c r="F1271" s="75" t="str">
        <f t="shared" si="181"/>
        <v>/</v>
      </c>
      <c r="G1271" s="31"/>
      <c r="H1271" s="31"/>
      <c r="I1271" s="75" t="str">
        <f t="shared" si="182"/>
        <v>.</v>
      </c>
      <c r="J1271" s="31"/>
      <c r="K1271" s="31"/>
      <c r="L1271" s="31"/>
      <c r="M1271" s="32"/>
      <c r="N1271" s="31"/>
      <c r="O1271" s="32"/>
      <c r="P1271" s="18"/>
      <c r="Q1271" s="31"/>
      <c r="R1271" s="33"/>
      <c r="S1271" s="33"/>
      <c r="T1271" s="33"/>
      <c r="U1271" s="72">
        <f t="shared" si="183"/>
        <v>0</v>
      </c>
      <c r="V1271" s="18" t="e">
        <f>IF(X1271&lt;&gt;"Liquidação Cancelada",VLOOKUP(B1271,'BASE DE DADOS OPS'!$B$4:$P$9650,10,FALSE),"Liquidação Cancelada")</f>
        <v>#N/A</v>
      </c>
      <c r="W1271" s="35" t="e">
        <f t="shared" si="184"/>
        <v>#N/A</v>
      </c>
      <c r="X1271" s="31">
        <f>VLOOKUP(A1271,'BASE DE DADOS OPS'!$A$4:$P$9650,12,FALSE)</f>
        <v>0</v>
      </c>
      <c r="Y1271" s="4" t="e">
        <f>IF(X1271&lt;&gt;"Liquidação Cancelada",VLOOKUP(B1271,'BASE DE DADOS OPS'!$B$5:$P$9635,12,FALSE),"Liquidação Cancelada")</f>
        <v>#N/A</v>
      </c>
      <c r="Z1271" s="4" t="e">
        <f>IF(X1271&lt;&gt;"Liquidação Cancelada",VLOOKUP(B1271,'BASE DE DADOS OPS'!$B$5:$P$9635,14,FALSE),"Liquidação Cancelada")</f>
        <v>#N/A</v>
      </c>
      <c r="AA1271" s="4" t="e">
        <f>IF(X1271&lt;&gt;"Liquidação Cancelada",VLOOKUP(B1271,'BASE DE DADOS OPS'!$B$5:$P$9635,13,FALSE),"Liquidação Cancelada")</f>
        <v>#N/A</v>
      </c>
      <c r="AB1271" s="4" t="e">
        <f t="shared" si="185"/>
        <v>#N/A</v>
      </c>
      <c r="AC1271" s="3" t="e">
        <f t="shared" si="186"/>
        <v>#N/A</v>
      </c>
      <c r="AD1271" s="62"/>
    </row>
    <row r="1272" spans="1:30" ht="24.95" customHeight="1" x14ac:dyDescent="0.2">
      <c r="A1272" s="55" t="str">
        <f t="shared" si="178"/>
        <v>||||||0</v>
      </c>
      <c r="B1272" s="55" t="str">
        <f t="shared" si="179"/>
        <v>||||0</v>
      </c>
      <c r="C1272" s="61" t="str">
        <f t="shared" si="180"/>
        <v>|0</v>
      </c>
      <c r="D1272" s="31"/>
      <c r="E1272" s="31"/>
      <c r="F1272" s="75" t="str">
        <f t="shared" si="181"/>
        <v>/</v>
      </c>
      <c r="G1272" s="31"/>
      <c r="H1272" s="31"/>
      <c r="I1272" s="75" t="str">
        <f t="shared" si="182"/>
        <v>.</v>
      </c>
      <c r="J1272" s="31"/>
      <c r="K1272" s="31"/>
      <c r="L1272" s="31"/>
      <c r="M1272" s="32"/>
      <c r="N1272" s="31"/>
      <c r="O1272" s="32"/>
      <c r="P1272" s="18"/>
      <c r="Q1272" s="31"/>
      <c r="R1272" s="33"/>
      <c r="S1272" s="33"/>
      <c r="T1272" s="33"/>
      <c r="U1272" s="72">
        <f t="shared" si="183"/>
        <v>0</v>
      </c>
      <c r="V1272" s="18" t="e">
        <f>IF(X1272&lt;&gt;"Liquidação Cancelada",VLOOKUP(B1272,'BASE DE DADOS OPS'!$B$4:$P$9650,10,FALSE),"Liquidação Cancelada")</f>
        <v>#N/A</v>
      </c>
      <c r="W1272" s="35" t="e">
        <f t="shared" si="184"/>
        <v>#N/A</v>
      </c>
      <c r="X1272" s="31">
        <f>VLOOKUP(A1272,'BASE DE DADOS OPS'!$A$4:$P$9650,12,FALSE)</f>
        <v>0</v>
      </c>
      <c r="Y1272" s="4" t="e">
        <f>IF(X1272&lt;&gt;"Liquidação Cancelada",VLOOKUP(B1272,'BASE DE DADOS OPS'!$B$5:$P$9635,12,FALSE),"Liquidação Cancelada")</f>
        <v>#N/A</v>
      </c>
      <c r="Z1272" s="4" t="e">
        <f>IF(X1272&lt;&gt;"Liquidação Cancelada",VLOOKUP(B1272,'BASE DE DADOS OPS'!$B$5:$P$9635,14,FALSE),"Liquidação Cancelada")</f>
        <v>#N/A</v>
      </c>
      <c r="AA1272" s="4" t="e">
        <f>IF(X1272&lt;&gt;"Liquidação Cancelada",VLOOKUP(B1272,'BASE DE DADOS OPS'!$B$5:$P$9635,13,FALSE),"Liquidação Cancelada")</f>
        <v>#N/A</v>
      </c>
      <c r="AB1272" s="4" t="e">
        <f t="shared" si="185"/>
        <v>#N/A</v>
      </c>
      <c r="AC1272" s="3" t="e">
        <f t="shared" si="186"/>
        <v>#N/A</v>
      </c>
      <c r="AD1272" s="62"/>
    </row>
    <row r="1273" spans="1:30" ht="24.95" customHeight="1" x14ac:dyDescent="0.2">
      <c r="A1273" s="55" t="str">
        <f t="shared" si="178"/>
        <v>||||||0</v>
      </c>
      <c r="B1273" s="55" t="str">
        <f t="shared" si="179"/>
        <v>||||0</v>
      </c>
      <c r="C1273" s="61" t="str">
        <f t="shared" si="180"/>
        <v>|0</v>
      </c>
      <c r="D1273" s="31"/>
      <c r="E1273" s="31"/>
      <c r="F1273" s="75" t="str">
        <f t="shared" si="181"/>
        <v>/</v>
      </c>
      <c r="G1273" s="31"/>
      <c r="H1273" s="31"/>
      <c r="I1273" s="75" t="str">
        <f t="shared" si="182"/>
        <v>.</v>
      </c>
      <c r="J1273" s="31"/>
      <c r="K1273" s="31"/>
      <c r="L1273" s="31"/>
      <c r="M1273" s="32"/>
      <c r="N1273" s="31"/>
      <c r="O1273" s="32"/>
      <c r="P1273" s="18"/>
      <c r="Q1273" s="31"/>
      <c r="R1273" s="33"/>
      <c r="S1273" s="33"/>
      <c r="T1273" s="33"/>
      <c r="U1273" s="72">
        <f t="shared" si="183"/>
        <v>0</v>
      </c>
      <c r="V1273" s="18" t="e">
        <f>IF(X1273&lt;&gt;"Liquidação Cancelada",VLOOKUP(B1273,'BASE DE DADOS OPS'!$B$4:$P$9650,10,FALSE),"Liquidação Cancelada")</f>
        <v>#N/A</v>
      </c>
      <c r="W1273" s="35" t="e">
        <f t="shared" si="184"/>
        <v>#N/A</v>
      </c>
      <c r="X1273" s="31">
        <f>VLOOKUP(A1273,'BASE DE DADOS OPS'!$A$4:$P$9650,12,FALSE)</f>
        <v>0</v>
      </c>
      <c r="Y1273" s="4" t="e">
        <f>IF(X1273&lt;&gt;"Liquidação Cancelada",VLOOKUP(B1273,'BASE DE DADOS OPS'!$B$5:$P$9635,12,FALSE),"Liquidação Cancelada")</f>
        <v>#N/A</v>
      </c>
      <c r="Z1273" s="4" t="e">
        <f>IF(X1273&lt;&gt;"Liquidação Cancelada",VLOOKUP(B1273,'BASE DE DADOS OPS'!$B$5:$P$9635,14,FALSE),"Liquidação Cancelada")</f>
        <v>#N/A</v>
      </c>
      <c r="AA1273" s="4" t="e">
        <f>IF(X1273&lt;&gt;"Liquidação Cancelada",VLOOKUP(B1273,'BASE DE DADOS OPS'!$B$5:$P$9635,13,FALSE),"Liquidação Cancelada")</f>
        <v>#N/A</v>
      </c>
      <c r="AB1273" s="4" t="e">
        <f t="shared" si="185"/>
        <v>#N/A</v>
      </c>
      <c r="AC1273" s="3" t="e">
        <f t="shared" si="186"/>
        <v>#N/A</v>
      </c>
      <c r="AD1273" s="62"/>
    </row>
    <row r="1274" spans="1:30" ht="24.95" customHeight="1" x14ac:dyDescent="0.2">
      <c r="A1274" s="55" t="str">
        <f t="shared" si="178"/>
        <v>||||||0</v>
      </c>
      <c r="B1274" s="55" t="str">
        <f t="shared" si="179"/>
        <v>||||0</v>
      </c>
      <c r="C1274" s="61" t="str">
        <f t="shared" si="180"/>
        <v>|0</v>
      </c>
      <c r="D1274" s="31"/>
      <c r="E1274" s="31"/>
      <c r="F1274" s="75" t="str">
        <f t="shared" si="181"/>
        <v>/</v>
      </c>
      <c r="G1274" s="31"/>
      <c r="H1274" s="31"/>
      <c r="I1274" s="75" t="str">
        <f t="shared" si="182"/>
        <v>.</v>
      </c>
      <c r="J1274" s="31"/>
      <c r="K1274" s="31"/>
      <c r="L1274" s="31"/>
      <c r="M1274" s="32"/>
      <c r="N1274" s="31"/>
      <c r="O1274" s="32"/>
      <c r="P1274" s="18"/>
      <c r="Q1274" s="31"/>
      <c r="R1274" s="33"/>
      <c r="S1274" s="33"/>
      <c r="T1274" s="33"/>
      <c r="U1274" s="72">
        <f t="shared" si="183"/>
        <v>0</v>
      </c>
      <c r="V1274" s="18" t="e">
        <f>IF(X1274&lt;&gt;"Liquidação Cancelada",VLOOKUP(B1274,'BASE DE DADOS OPS'!$B$4:$P$9650,10,FALSE),"Liquidação Cancelada")</f>
        <v>#N/A</v>
      </c>
      <c r="W1274" s="35" t="e">
        <f t="shared" si="184"/>
        <v>#N/A</v>
      </c>
      <c r="X1274" s="31">
        <f>VLOOKUP(A1274,'BASE DE DADOS OPS'!$A$4:$P$9650,12,FALSE)</f>
        <v>0</v>
      </c>
      <c r="Y1274" s="4" t="e">
        <f>IF(X1274&lt;&gt;"Liquidação Cancelada",VLOOKUP(B1274,'BASE DE DADOS OPS'!$B$5:$P$9635,12,FALSE),"Liquidação Cancelada")</f>
        <v>#N/A</v>
      </c>
      <c r="Z1274" s="4" t="e">
        <f>IF(X1274&lt;&gt;"Liquidação Cancelada",VLOOKUP(B1274,'BASE DE DADOS OPS'!$B$5:$P$9635,14,FALSE),"Liquidação Cancelada")</f>
        <v>#N/A</v>
      </c>
      <c r="AA1274" s="4" t="e">
        <f>IF(X1274&lt;&gt;"Liquidação Cancelada",VLOOKUP(B1274,'BASE DE DADOS OPS'!$B$5:$P$9635,13,FALSE),"Liquidação Cancelada")</f>
        <v>#N/A</v>
      </c>
      <c r="AB1274" s="4" t="e">
        <f t="shared" si="185"/>
        <v>#N/A</v>
      </c>
      <c r="AC1274" s="3" t="e">
        <f t="shared" si="186"/>
        <v>#N/A</v>
      </c>
      <c r="AD1274" s="62"/>
    </row>
    <row r="1275" spans="1:30" ht="24.95" customHeight="1" x14ac:dyDescent="0.2">
      <c r="A1275" s="55" t="str">
        <f t="shared" si="178"/>
        <v>||||||0</v>
      </c>
      <c r="B1275" s="55" t="str">
        <f t="shared" si="179"/>
        <v>||||0</v>
      </c>
      <c r="C1275" s="61" t="str">
        <f t="shared" si="180"/>
        <v>|0</v>
      </c>
      <c r="D1275" s="31"/>
      <c r="E1275" s="31"/>
      <c r="F1275" s="75" t="str">
        <f t="shared" si="181"/>
        <v>/</v>
      </c>
      <c r="G1275" s="31"/>
      <c r="H1275" s="31"/>
      <c r="I1275" s="75" t="str">
        <f t="shared" si="182"/>
        <v>.</v>
      </c>
      <c r="J1275" s="31"/>
      <c r="K1275" s="31"/>
      <c r="L1275" s="31"/>
      <c r="M1275" s="32"/>
      <c r="N1275" s="31"/>
      <c r="O1275" s="32"/>
      <c r="P1275" s="18"/>
      <c r="Q1275" s="31"/>
      <c r="R1275" s="33"/>
      <c r="S1275" s="33"/>
      <c r="T1275" s="33"/>
      <c r="U1275" s="72">
        <f t="shared" si="183"/>
        <v>0</v>
      </c>
      <c r="V1275" s="18" t="e">
        <f>IF(X1275&lt;&gt;"Liquidação Cancelada",VLOOKUP(B1275,'BASE DE DADOS OPS'!$B$4:$P$9650,10,FALSE),"Liquidação Cancelada")</f>
        <v>#N/A</v>
      </c>
      <c r="W1275" s="35" t="e">
        <f t="shared" si="184"/>
        <v>#N/A</v>
      </c>
      <c r="X1275" s="31">
        <f>VLOOKUP(A1275,'BASE DE DADOS OPS'!$A$4:$P$9650,12,FALSE)</f>
        <v>0</v>
      </c>
      <c r="Y1275" s="4" t="e">
        <f>IF(X1275&lt;&gt;"Liquidação Cancelada",VLOOKUP(B1275,'BASE DE DADOS OPS'!$B$5:$P$9635,12,FALSE),"Liquidação Cancelada")</f>
        <v>#N/A</v>
      </c>
      <c r="Z1275" s="4" t="e">
        <f>IF(X1275&lt;&gt;"Liquidação Cancelada",VLOOKUP(B1275,'BASE DE DADOS OPS'!$B$5:$P$9635,14,FALSE),"Liquidação Cancelada")</f>
        <v>#N/A</v>
      </c>
      <c r="AA1275" s="4" t="e">
        <f>IF(X1275&lt;&gt;"Liquidação Cancelada",VLOOKUP(B1275,'BASE DE DADOS OPS'!$B$5:$P$9635,13,FALSE),"Liquidação Cancelada")</f>
        <v>#N/A</v>
      </c>
      <c r="AB1275" s="4" t="e">
        <f t="shared" si="185"/>
        <v>#N/A</v>
      </c>
      <c r="AC1275" s="3" t="e">
        <f t="shared" si="186"/>
        <v>#N/A</v>
      </c>
      <c r="AD1275" s="62"/>
    </row>
    <row r="1276" spans="1:30" ht="24.95" customHeight="1" x14ac:dyDescent="0.2">
      <c r="A1276" s="55" t="str">
        <f t="shared" si="178"/>
        <v>||||||0</v>
      </c>
      <c r="B1276" s="55" t="str">
        <f t="shared" si="179"/>
        <v>||||0</v>
      </c>
      <c r="C1276" s="61" t="str">
        <f t="shared" si="180"/>
        <v>|0</v>
      </c>
      <c r="D1276" s="31"/>
      <c r="E1276" s="31"/>
      <c r="F1276" s="75" t="str">
        <f t="shared" si="181"/>
        <v>/</v>
      </c>
      <c r="G1276" s="31"/>
      <c r="H1276" s="31"/>
      <c r="I1276" s="75" t="str">
        <f t="shared" si="182"/>
        <v>.</v>
      </c>
      <c r="J1276" s="31"/>
      <c r="K1276" s="31"/>
      <c r="L1276" s="31"/>
      <c r="M1276" s="32"/>
      <c r="N1276" s="31"/>
      <c r="O1276" s="32"/>
      <c r="P1276" s="18"/>
      <c r="Q1276" s="31"/>
      <c r="R1276" s="33"/>
      <c r="S1276" s="33"/>
      <c r="T1276" s="33"/>
      <c r="U1276" s="72">
        <f t="shared" si="183"/>
        <v>0</v>
      </c>
      <c r="V1276" s="18" t="e">
        <f>IF(X1276&lt;&gt;"Liquidação Cancelada",VLOOKUP(B1276,'BASE DE DADOS OPS'!$B$4:$P$9650,10,FALSE),"Liquidação Cancelada")</f>
        <v>#N/A</v>
      </c>
      <c r="W1276" s="35" t="e">
        <f t="shared" si="184"/>
        <v>#N/A</v>
      </c>
      <c r="X1276" s="31">
        <f>VLOOKUP(A1276,'BASE DE DADOS OPS'!$A$4:$P$9650,12,FALSE)</f>
        <v>0</v>
      </c>
      <c r="Y1276" s="4" t="e">
        <f>IF(X1276&lt;&gt;"Liquidação Cancelada",VLOOKUP(B1276,'BASE DE DADOS OPS'!$B$5:$P$9635,12,FALSE),"Liquidação Cancelada")</f>
        <v>#N/A</v>
      </c>
      <c r="Z1276" s="4" t="e">
        <f>IF(X1276&lt;&gt;"Liquidação Cancelada",VLOOKUP(B1276,'BASE DE DADOS OPS'!$B$5:$P$9635,14,FALSE),"Liquidação Cancelada")</f>
        <v>#N/A</v>
      </c>
      <c r="AA1276" s="4" t="e">
        <f>IF(X1276&lt;&gt;"Liquidação Cancelada",VLOOKUP(B1276,'BASE DE DADOS OPS'!$B$5:$P$9635,13,FALSE),"Liquidação Cancelada")</f>
        <v>#N/A</v>
      </c>
      <c r="AB1276" s="4" t="e">
        <f t="shared" si="185"/>
        <v>#N/A</v>
      </c>
      <c r="AC1276" s="3" t="e">
        <f t="shared" si="186"/>
        <v>#N/A</v>
      </c>
      <c r="AD1276" s="62"/>
    </row>
    <row r="1277" spans="1:30" ht="24.95" customHeight="1" x14ac:dyDescent="0.2">
      <c r="A1277" s="55" t="str">
        <f t="shared" si="178"/>
        <v>||||||0</v>
      </c>
      <c r="B1277" s="55" t="str">
        <f t="shared" si="179"/>
        <v>||||0</v>
      </c>
      <c r="C1277" s="61" t="str">
        <f t="shared" si="180"/>
        <v>|0</v>
      </c>
      <c r="D1277" s="31"/>
      <c r="E1277" s="31"/>
      <c r="F1277" s="75" t="str">
        <f t="shared" si="181"/>
        <v>/</v>
      </c>
      <c r="G1277" s="31"/>
      <c r="H1277" s="31"/>
      <c r="I1277" s="75" t="str">
        <f t="shared" si="182"/>
        <v>.</v>
      </c>
      <c r="J1277" s="31"/>
      <c r="K1277" s="31"/>
      <c r="L1277" s="31"/>
      <c r="M1277" s="32"/>
      <c r="N1277" s="31"/>
      <c r="O1277" s="32"/>
      <c r="P1277" s="18"/>
      <c r="Q1277" s="31"/>
      <c r="R1277" s="33"/>
      <c r="S1277" s="33"/>
      <c r="T1277" s="33"/>
      <c r="U1277" s="72">
        <f t="shared" si="183"/>
        <v>0</v>
      </c>
      <c r="V1277" s="18" t="e">
        <f>IF(X1277&lt;&gt;"Liquidação Cancelada",VLOOKUP(B1277,'BASE DE DADOS OPS'!$B$4:$P$9650,10,FALSE),"Liquidação Cancelada")</f>
        <v>#N/A</v>
      </c>
      <c r="W1277" s="35" t="e">
        <f t="shared" si="184"/>
        <v>#N/A</v>
      </c>
      <c r="X1277" s="31">
        <f>VLOOKUP(A1277,'BASE DE DADOS OPS'!$A$4:$P$9650,12,FALSE)</f>
        <v>0</v>
      </c>
      <c r="Y1277" s="4" t="e">
        <f>IF(X1277&lt;&gt;"Liquidação Cancelada",VLOOKUP(B1277,'BASE DE DADOS OPS'!$B$5:$P$9635,12,FALSE),"Liquidação Cancelada")</f>
        <v>#N/A</v>
      </c>
      <c r="Z1277" s="4" t="e">
        <f>IF(X1277&lt;&gt;"Liquidação Cancelada",VLOOKUP(B1277,'BASE DE DADOS OPS'!$B$5:$P$9635,14,FALSE),"Liquidação Cancelada")</f>
        <v>#N/A</v>
      </c>
      <c r="AA1277" s="4" t="e">
        <f>IF(X1277&lt;&gt;"Liquidação Cancelada",VLOOKUP(B1277,'BASE DE DADOS OPS'!$B$5:$P$9635,13,FALSE),"Liquidação Cancelada")</f>
        <v>#N/A</v>
      </c>
      <c r="AB1277" s="4" t="e">
        <f t="shared" si="185"/>
        <v>#N/A</v>
      </c>
      <c r="AC1277" s="3" t="e">
        <f t="shared" si="186"/>
        <v>#N/A</v>
      </c>
      <c r="AD1277" s="62"/>
    </row>
    <row r="1278" spans="1:30" ht="24.95" customHeight="1" x14ac:dyDescent="0.2">
      <c r="A1278" s="55" t="str">
        <f t="shared" si="178"/>
        <v>||||||0</v>
      </c>
      <c r="B1278" s="55" t="str">
        <f t="shared" si="179"/>
        <v>||||0</v>
      </c>
      <c r="C1278" s="61" t="str">
        <f t="shared" si="180"/>
        <v>|0</v>
      </c>
      <c r="D1278" s="31"/>
      <c r="E1278" s="31"/>
      <c r="F1278" s="75" t="str">
        <f t="shared" si="181"/>
        <v>/</v>
      </c>
      <c r="G1278" s="31"/>
      <c r="H1278" s="31"/>
      <c r="I1278" s="75" t="str">
        <f t="shared" si="182"/>
        <v>.</v>
      </c>
      <c r="J1278" s="31"/>
      <c r="K1278" s="31"/>
      <c r="L1278" s="31"/>
      <c r="M1278" s="32"/>
      <c r="N1278" s="31"/>
      <c r="O1278" s="32"/>
      <c r="P1278" s="18"/>
      <c r="Q1278" s="31"/>
      <c r="R1278" s="33"/>
      <c r="S1278" s="33"/>
      <c r="T1278" s="33"/>
      <c r="U1278" s="72">
        <f t="shared" si="183"/>
        <v>0</v>
      </c>
      <c r="V1278" s="18" t="e">
        <f>IF(X1278&lt;&gt;"Liquidação Cancelada",VLOOKUP(B1278,'BASE DE DADOS OPS'!$B$4:$P$9650,10,FALSE),"Liquidação Cancelada")</f>
        <v>#N/A</v>
      </c>
      <c r="W1278" s="35" t="e">
        <f t="shared" si="184"/>
        <v>#N/A</v>
      </c>
      <c r="X1278" s="31">
        <f>VLOOKUP(A1278,'BASE DE DADOS OPS'!$A$4:$P$9650,12,FALSE)</f>
        <v>0</v>
      </c>
      <c r="Y1278" s="4" t="e">
        <f>IF(X1278&lt;&gt;"Liquidação Cancelada",VLOOKUP(B1278,'BASE DE DADOS OPS'!$B$5:$P$9635,12,FALSE),"Liquidação Cancelada")</f>
        <v>#N/A</v>
      </c>
      <c r="Z1278" s="4" t="e">
        <f>IF(X1278&lt;&gt;"Liquidação Cancelada",VLOOKUP(B1278,'BASE DE DADOS OPS'!$B$5:$P$9635,14,FALSE),"Liquidação Cancelada")</f>
        <v>#N/A</v>
      </c>
      <c r="AA1278" s="4" t="e">
        <f>IF(X1278&lt;&gt;"Liquidação Cancelada",VLOOKUP(B1278,'BASE DE DADOS OPS'!$B$5:$P$9635,13,FALSE),"Liquidação Cancelada")</f>
        <v>#N/A</v>
      </c>
      <c r="AB1278" s="4" t="e">
        <f t="shared" si="185"/>
        <v>#N/A</v>
      </c>
      <c r="AC1278" s="3" t="e">
        <f t="shared" si="186"/>
        <v>#N/A</v>
      </c>
      <c r="AD1278" s="62"/>
    </row>
    <row r="1279" spans="1:30" ht="24.95" customHeight="1" x14ac:dyDescent="0.2">
      <c r="A1279" s="55" t="str">
        <f t="shared" si="178"/>
        <v>||||||0</v>
      </c>
      <c r="B1279" s="55" t="str">
        <f t="shared" si="179"/>
        <v>||||0</v>
      </c>
      <c r="C1279" s="61" t="str">
        <f t="shared" si="180"/>
        <v>|0</v>
      </c>
      <c r="D1279" s="31"/>
      <c r="E1279" s="31"/>
      <c r="F1279" s="75" t="str">
        <f t="shared" si="181"/>
        <v>/</v>
      </c>
      <c r="G1279" s="31"/>
      <c r="H1279" s="31"/>
      <c r="I1279" s="75" t="str">
        <f t="shared" si="182"/>
        <v>.</v>
      </c>
      <c r="J1279" s="31"/>
      <c r="K1279" s="31"/>
      <c r="L1279" s="31"/>
      <c r="M1279" s="32"/>
      <c r="N1279" s="31"/>
      <c r="O1279" s="32"/>
      <c r="P1279" s="18"/>
      <c r="Q1279" s="31"/>
      <c r="R1279" s="33"/>
      <c r="S1279" s="33"/>
      <c r="T1279" s="33"/>
      <c r="U1279" s="72">
        <f t="shared" si="183"/>
        <v>0</v>
      </c>
      <c r="V1279" s="18" t="e">
        <f>IF(X1279&lt;&gt;"Liquidação Cancelada",VLOOKUP(B1279,'BASE DE DADOS OPS'!$B$4:$P$9650,10,FALSE),"Liquidação Cancelada")</f>
        <v>#N/A</v>
      </c>
      <c r="W1279" s="35" t="e">
        <f t="shared" si="184"/>
        <v>#N/A</v>
      </c>
      <c r="X1279" s="31">
        <f>VLOOKUP(A1279,'BASE DE DADOS OPS'!$A$4:$P$9650,12,FALSE)</f>
        <v>0</v>
      </c>
      <c r="Y1279" s="4" t="e">
        <f>IF(X1279&lt;&gt;"Liquidação Cancelada",VLOOKUP(B1279,'BASE DE DADOS OPS'!$B$5:$P$9635,12,FALSE),"Liquidação Cancelada")</f>
        <v>#N/A</v>
      </c>
      <c r="Z1279" s="4" t="e">
        <f>IF(X1279&lt;&gt;"Liquidação Cancelada",VLOOKUP(B1279,'BASE DE DADOS OPS'!$B$5:$P$9635,14,FALSE),"Liquidação Cancelada")</f>
        <v>#N/A</v>
      </c>
      <c r="AA1279" s="4" t="e">
        <f>IF(X1279&lt;&gt;"Liquidação Cancelada",VLOOKUP(B1279,'BASE DE DADOS OPS'!$B$5:$P$9635,13,FALSE),"Liquidação Cancelada")</f>
        <v>#N/A</v>
      </c>
      <c r="AB1279" s="4" t="e">
        <f t="shared" si="185"/>
        <v>#N/A</v>
      </c>
      <c r="AC1279" s="3" t="e">
        <f t="shared" si="186"/>
        <v>#N/A</v>
      </c>
      <c r="AD1279" s="62"/>
    </row>
    <row r="1280" spans="1:30" ht="24.95" customHeight="1" x14ac:dyDescent="0.2">
      <c r="A1280" s="55" t="str">
        <f t="shared" si="178"/>
        <v>||||||0</v>
      </c>
      <c r="B1280" s="55" t="str">
        <f t="shared" si="179"/>
        <v>||||0</v>
      </c>
      <c r="C1280" s="61" t="str">
        <f t="shared" si="180"/>
        <v>|0</v>
      </c>
      <c r="D1280" s="31"/>
      <c r="E1280" s="31"/>
      <c r="F1280" s="75" t="str">
        <f t="shared" si="181"/>
        <v>/</v>
      </c>
      <c r="G1280" s="31"/>
      <c r="H1280" s="31"/>
      <c r="I1280" s="75" t="str">
        <f t="shared" si="182"/>
        <v>.</v>
      </c>
      <c r="J1280" s="31"/>
      <c r="K1280" s="31"/>
      <c r="L1280" s="31"/>
      <c r="M1280" s="32"/>
      <c r="N1280" s="31"/>
      <c r="O1280" s="32"/>
      <c r="P1280" s="18"/>
      <c r="Q1280" s="31"/>
      <c r="R1280" s="33"/>
      <c r="S1280" s="33"/>
      <c r="T1280" s="33"/>
      <c r="U1280" s="72">
        <f t="shared" si="183"/>
        <v>0</v>
      </c>
      <c r="V1280" s="18" t="e">
        <f>IF(X1280&lt;&gt;"Liquidação Cancelada",VLOOKUP(B1280,'BASE DE DADOS OPS'!$B$4:$P$9650,10,FALSE),"Liquidação Cancelada")</f>
        <v>#N/A</v>
      </c>
      <c r="W1280" s="35" t="e">
        <f t="shared" si="184"/>
        <v>#N/A</v>
      </c>
      <c r="X1280" s="31">
        <f>VLOOKUP(A1280,'BASE DE DADOS OPS'!$A$4:$P$9650,12,FALSE)</f>
        <v>0</v>
      </c>
      <c r="Y1280" s="4" t="e">
        <f>IF(X1280&lt;&gt;"Liquidação Cancelada",VLOOKUP(B1280,'BASE DE DADOS OPS'!$B$5:$P$9635,12,FALSE),"Liquidação Cancelada")</f>
        <v>#N/A</v>
      </c>
      <c r="Z1280" s="4" t="e">
        <f>IF(X1280&lt;&gt;"Liquidação Cancelada",VLOOKUP(B1280,'BASE DE DADOS OPS'!$B$5:$P$9635,14,FALSE),"Liquidação Cancelada")</f>
        <v>#N/A</v>
      </c>
      <c r="AA1280" s="4" t="e">
        <f>IF(X1280&lt;&gt;"Liquidação Cancelada",VLOOKUP(B1280,'BASE DE DADOS OPS'!$B$5:$P$9635,13,FALSE),"Liquidação Cancelada")</f>
        <v>#N/A</v>
      </c>
      <c r="AB1280" s="4" t="e">
        <f t="shared" si="185"/>
        <v>#N/A</v>
      </c>
      <c r="AC1280" s="3" t="e">
        <f t="shared" si="186"/>
        <v>#N/A</v>
      </c>
      <c r="AD1280" s="62"/>
    </row>
    <row r="1281" spans="1:30" ht="24.95" customHeight="1" x14ac:dyDescent="0.2">
      <c r="A1281" s="55" t="str">
        <f t="shared" si="178"/>
        <v>||||||0</v>
      </c>
      <c r="B1281" s="55" t="str">
        <f t="shared" si="179"/>
        <v>||||0</v>
      </c>
      <c r="C1281" s="61" t="str">
        <f t="shared" si="180"/>
        <v>|0</v>
      </c>
      <c r="D1281" s="31"/>
      <c r="E1281" s="31"/>
      <c r="F1281" s="75" t="str">
        <f t="shared" si="181"/>
        <v>/</v>
      </c>
      <c r="G1281" s="31"/>
      <c r="H1281" s="31"/>
      <c r="I1281" s="75" t="str">
        <f t="shared" si="182"/>
        <v>.</v>
      </c>
      <c r="J1281" s="31"/>
      <c r="K1281" s="31"/>
      <c r="L1281" s="31"/>
      <c r="M1281" s="32"/>
      <c r="N1281" s="31"/>
      <c r="O1281" s="32"/>
      <c r="P1281" s="18"/>
      <c r="Q1281" s="31"/>
      <c r="R1281" s="33"/>
      <c r="S1281" s="33"/>
      <c r="T1281" s="33"/>
      <c r="U1281" s="72">
        <f t="shared" si="183"/>
        <v>0</v>
      </c>
      <c r="V1281" s="18" t="e">
        <f>IF(X1281&lt;&gt;"Liquidação Cancelada",VLOOKUP(B1281,'BASE DE DADOS OPS'!$B$4:$P$9650,10,FALSE),"Liquidação Cancelada")</f>
        <v>#N/A</v>
      </c>
      <c r="W1281" s="35" t="e">
        <f t="shared" si="184"/>
        <v>#N/A</v>
      </c>
      <c r="X1281" s="31">
        <f>VLOOKUP(A1281,'BASE DE DADOS OPS'!$A$4:$P$9650,12,FALSE)</f>
        <v>0</v>
      </c>
      <c r="Y1281" s="4" t="e">
        <f>IF(X1281&lt;&gt;"Liquidação Cancelada",VLOOKUP(B1281,'BASE DE DADOS OPS'!$B$5:$P$9635,12,FALSE),"Liquidação Cancelada")</f>
        <v>#N/A</v>
      </c>
      <c r="Z1281" s="4" t="e">
        <f>IF(X1281&lt;&gt;"Liquidação Cancelada",VLOOKUP(B1281,'BASE DE DADOS OPS'!$B$5:$P$9635,14,FALSE),"Liquidação Cancelada")</f>
        <v>#N/A</v>
      </c>
      <c r="AA1281" s="4" t="e">
        <f>IF(X1281&lt;&gt;"Liquidação Cancelada",VLOOKUP(B1281,'BASE DE DADOS OPS'!$B$5:$P$9635,13,FALSE),"Liquidação Cancelada")</f>
        <v>#N/A</v>
      </c>
      <c r="AB1281" s="4" t="e">
        <f t="shared" si="185"/>
        <v>#N/A</v>
      </c>
      <c r="AC1281" s="3" t="e">
        <f t="shared" si="186"/>
        <v>#N/A</v>
      </c>
      <c r="AD1281" s="62"/>
    </row>
    <row r="1282" spans="1:30" ht="24.95" customHeight="1" x14ac:dyDescent="0.2">
      <c r="A1282" s="55" t="str">
        <f t="shared" si="178"/>
        <v>||||||0</v>
      </c>
      <c r="B1282" s="55" t="str">
        <f t="shared" si="179"/>
        <v>||||0</v>
      </c>
      <c r="C1282" s="61" t="str">
        <f t="shared" si="180"/>
        <v>|0</v>
      </c>
      <c r="D1282" s="31"/>
      <c r="E1282" s="31"/>
      <c r="F1282" s="75" t="str">
        <f t="shared" si="181"/>
        <v>/</v>
      </c>
      <c r="G1282" s="31"/>
      <c r="H1282" s="31"/>
      <c r="I1282" s="75" t="str">
        <f t="shared" si="182"/>
        <v>.</v>
      </c>
      <c r="J1282" s="31"/>
      <c r="K1282" s="31"/>
      <c r="L1282" s="31"/>
      <c r="M1282" s="32"/>
      <c r="N1282" s="31"/>
      <c r="O1282" s="32"/>
      <c r="P1282" s="18"/>
      <c r="Q1282" s="31"/>
      <c r="R1282" s="33"/>
      <c r="S1282" s="33"/>
      <c r="T1282" s="33"/>
      <c r="U1282" s="72">
        <f t="shared" si="183"/>
        <v>0</v>
      </c>
      <c r="V1282" s="18" t="e">
        <f>IF(X1282&lt;&gt;"Liquidação Cancelada",VLOOKUP(B1282,'BASE DE DADOS OPS'!$B$4:$P$9650,10,FALSE),"Liquidação Cancelada")</f>
        <v>#N/A</v>
      </c>
      <c r="W1282" s="35" t="e">
        <f t="shared" si="184"/>
        <v>#N/A</v>
      </c>
      <c r="X1282" s="31">
        <f>VLOOKUP(A1282,'BASE DE DADOS OPS'!$A$4:$P$9650,12,FALSE)</f>
        <v>0</v>
      </c>
      <c r="Y1282" s="4" t="e">
        <f>IF(X1282&lt;&gt;"Liquidação Cancelada",VLOOKUP(B1282,'BASE DE DADOS OPS'!$B$5:$P$9635,12,FALSE),"Liquidação Cancelada")</f>
        <v>#N/A</v>
      </c>
      <c r="Z1282" s="4" t="e">
        <f>IF(X1282&lt;&gt;"Liquidação Cancelada",VLOOKUP(B1282,'BASE DE DADOS OPS'!$B$5:$P$9635,14,FALSE),"Liquidação Cancelada")</f>
        <v>#N/A</v>
      </c>
      <c r="AA1282" s="4" t="e">
        <f>IF(X1282&lt;&gt;"Liquidação Cancelada",VLOOKUP(B1282,'BASE DE DADOS OPS'!$B$5:$P$9635,13,FALSE),"Liquidação Cancelada")</f>
        <v>#N/A</v>
      </c>
      <c r="AB1282" s="4" t="e">
        <f t="shared" si="185"/>
        <v>#N/A</v>
      </c>
      <c r="AC1282" s="3" t="e">
        <f t="shared" si="186"/>
        <v>#N/A</v>
      </c>
      <c r="AD1282" s="62"/>
    </row>
    <row r="1283" spans="1:30" ht="24.95" customHeight="1" x14ac:dyDescent="0.2">
      <c r="A1283" s="55" t="str">
        <f t="shared" si="178"/>
        <v>||||||0</v>
      </c>
      <c r="B1283" s="55" t="str">
        <f t="shared" si="179"/>
        <v>||||0</v>
      </c>
      <c r="C1283" s="61" t="str">
        <f t="shared" si="180"/>
        <v>|0</v>
      </c>
      <c r="D1283" s="31"/>
      <c r="E1283" s="31"/>
      <c r="F1283" s="75" t="str">
        <f t="shared" si="181"/>
        <v>/</v>
      </c>
      <c r="G1283" s="31"/>
      <c r="H1283" s="31"/>
      <c r="I1283" s="75" t="str">
        <f t="shared" si="182"/>
        <v>.</v>
      </c>
      <c r="J1283" s="31"/>
      <c r="K1283" s="31"/>
      <c r="L1283" s="31"/>
      <c r="M1283" s="32"/>
      <c r="N1283" s="31"/>
      <c r="O1283" s="32"/>
      <c r="P1283" s="18"/>
      <c r="Q1283" s="31"/>
      <c r="R1283" s="33"/>
      <c r="S1283" s="33"/>
      <c r="T1283" s="33"/>
      <c r="U1283" s="72">
        <f t="shared" si="183"/>
        <v>0</v>
      </c>
      <c r="V1283" s="18" t="e">
        <f>IF(X1283&lt;&gt;"Liquidação Cancelada",VLOOKUP(B1283,'BASE DE DADOS OPS'!$B$4:$P$9650,10,FALSE),"Liquidação Cancelada")</f>
        <v>#N/A</v>
      </c>
      <c r="W1283" s="35" t="e">
        <f t="shared" si="184"/>
        <v>#N/A</v>
      </c>
      <c r="X1283" s="31">
        <f>VLOOKUP(A1283,'BASE DE DADOS OPS'!$A$4:$P$9650,12,FALSE)</f>
        <v>0</v>
      </c>
      <c r="Y1283" s="4" t="e">
        <f>IF(X1283&lt;&gt;"Liquidação Cancelada",VLOOKUP(B1283,'BASE DE DADOS OPS'!$B$5:$P$9635,12,FALSE),"Liquidação Cancelada")</f>
        <v>#N/A</v>
      </c>
      <c r="Z1283" s="4" t="e">
        <f>IF(X1283&lt;&gt;"Liquidação Cancelada",VLOOKUP(B1283,'BASE DE DADOS OPS'!$B$5:$P$9635,14,FALSE),"Liquidação Cancelada")</f>
        <v>#N/A</v>
      </c>
      <c r="AA1283" s="4" t="e">
        <f>IF(X1283&lt;&gt;"Liquidação Cancelada",VLOOKUP(B1283,'BASE DE DADOS OPS'!$B$5:$P$9635,13,FALSE),"Liquidação Cancelada")</f>
        <v>#N/A</v>
      </c>
      <c r="AB1283" s="4" t="e">
        <f t="shared" si="185"/>
        <v>#N/A</v>
      </c>
      <c r="AC1283" s="3" t="e">
        <f t="shared" si="186"/>
        <v>#N/A</v>
      </c>
      <c r="AD1283" s="62"/>
    </row>
    <row r="1284" spans="1:30" ht="24.95" customHeight="1" x14ac:dyDescent="0.2">
      <c r="A1284" s="55" t="str">
        <f t="shared" si="178"/>
        <v>||||||0</v>
      </c>
      <c r="B1284" s="55" t="str">
        <f t="shared" si="179"/>
        <v>||||0</v>
      </c>
      <c r="C1284" s="61" t="str">
        <f t="shared" si="180"/>
        <v>|0</v>
      </c>
      <c r="D1284" s="31"/>
      <c r="E1284" s="31"/>
      <c r="F1284" s="75" t="str">
        <f t="shared" si="181"/>
        <v>/</v>
      </c>
      <c r="G1284" s="31"/>
      <c r="H1284" s="31"/>
      <c r="I1284" s="75" t="str">
        <f t="shared" si="182"/>
        <v>.</v>
      </c>
      <c r="J1284" s="31"/>
      <c r="K1284" s="31"/>
      <c r="L1284" s="31"/>
      <c r="M1284" s="32"/>
      <c r="N1284" s="31"/>
      <c r="O1284" s="32"/>
      <c r="P1284" s="18"/>
      <c r="Q1284" s="31"/>
      <c r="R1284" s="33"/>
      <c r="S1284" s="33"/>
      <c r="T1284" s="33"/>
      <c r="U1284" s="72">
        <f t="shared" si="183"/>
        <v>0</v>
      </c>
      <c r="V1284" s="18" t="e">
        <f>IF(X1284&lt;&gt;"Liquidação Cancelada",VLOOKUP(B1284,'BASE DE DADOS OPS'!$B$4:$P$9650,10,FALSE),"Liquidação Cancelada")</f>
        <v>#N/A</v>
      </c>
      <c r="W1284" s="35" t="e">
        <f t="shared" si="184"/>
        <v>#N/A</v>
      </c>
      <c r="X1284" s="31">
        <f>VLOOKUP(A1284,'BASE DE DADOS OPS'!$A$4:$P$9650,12,FALSE)</f>
        <v>0</v>
      </c>
      <c r="Y1284" s="4" t="e">
        <f>IF(X1284&lt;&gt;"Liquidação Cancelada",VLOOKUP(B1284,'BASE DE DADOS OPS'!$B$5:$P$9635,12,FALSE),"Liquidação Cancelada")</f>
        <v>#N/A</v>
      </c>
      <c r="Z1284" s="4" t="e">
        <f>IF(X1284&lt;&gt;"Liquidação Cancelada",VLOOKUP(B1284,'BASE DE DADOS OPS'!$B$5:$P$9635,14,FALSE),"Liquidação Cancelada")</f>
        <v>#N/A</v>
      </c>
      <c r="AA1284" s="4" t="e">
        <f>IF(X1284&lt;&gt;"Liquidação Cancelada",VLOOKUP(B1284,'BASE DE DADOS OPS'!$B$5:$P$9635,13,FALSE),"Liquidação Cancelada")</f>
        <v>#N/A</v>
      </c>
      <c r="AB1284" s="4" t="e">
        <f t="shared" si="185"/>
        <v>#N/A</v>
      </c>
      <c r="AC1284" s="3" t="e">
        <f t="shared" si="186"/>
        <v>#N/A</v>
      </c>
      <c r="AD1284" s="62"/>
    </row>
    <row r="1285" spans="1:30" ht="24.95" customHeight="1" x14ac:dyDescent="0.2">
      <c r="A1285" s="55" t="str">
        <f t="shared" ref="A1285:A1348" si="187">D1285&amp;"|"&amp;E1285&amp;"|"&amp;G1285&amp;"|"&amp;H1285&amp;"|"&amp;L1285&amp;"|"&amp;N1285&amp;"|"&amp;U1285</f>
        <v>||||||0</v>
      </c>
      <c r="B1285" s="55" t="str">
        <f t="shared" ref="B1285:B1348" si="188">D1285&amp;"|"&amp;E1285&amp;"|"&amp;G1285&amp;"|"&amp;H1285&amp;"|"&amp;X1285</f>
        <v>||||0</v>
      </c>
      <c r="C1285" s="61" t="str">
        <f t="shared" ref="C1285:C1348" si="189">E1285&amp;"|"&amp;X1285</f>
        <v>|0</v>
      </c>
      <c r="D1285" s="31"/>
      <c r="E1285" s="31"/>
      <c r="F1285" s="75" t="str">
        <f t="shared" ref="F1285:F1348" si="190">G1285&amp;"/"&amp;H1285</f>
        <v>/</v>
      </c>
      <c r="G1285" s="31"/>
      <c r="H1285" s="31"/>
      <c r="I1285" s="75" t="str">
        <f t="shared" ref="I1285:I1348" si="191">J1285&amp;"."&amp;K1285</f>
        <v>.</v>
      </c>
      <c r="J1285" s="31"/>
      <c r="K1285" s="31"/>
      <c r="L1285" s="31"/>
      <c r="M1285" s="32"/>
      <c r="N1285" s="31"/>
      <c r="O1285" s="32"/>
      <c r="P1285" s="18"/>
      <c r="Q1285" s="31"/>
      <c r="R1285" s="33"/>
      <c r="S1285" s="33"/>
      <c r="T1285" s="33"/>
      <c r="U1285" s="72">
        <f t="shared" ref="U1285:U1348" si="192">R1285-S1285-T1285</f>
        <v>0</v>
      </c>
      <c r="V1285" s="18" t="e">
        <f>IF(X1285&lt;&gt;"Liquidação Cancelada",VLOOKUP(B1285,'BASE DE DADOS OPS'!$B$4:$P$9650,10,FALSE),"Liquidação Cancelada")</f>
        <v>#N/A</v>
      </c>
      <c r="W1285" s="35" t="e">
        <f t="shared" ref="W1285:W1348" si="193">IF(X1285&lt;&gt;"Liquidação Cancelada",IF(ISBLANK(V1285),"AGUARDANDO PAGAMENTO",NETWORKDAYS(P1285,V1285)-1),"Liquidação Cancelada")</f>
        <v>#N/A</v>
      </c>
      <c r="X1285" s="31">
        <f>VLOOKUP(A1285,'BASE DE DADOS OPS'!$A$4:$P$9650,12,FALSE)</f>
        <v>0</v>
      </c>
      <c r="Y1285" s="4" t="e">
        <f>IF(X1285&lt;&gt;"Liquidação Cancelada",VLOOKUP(B1285,'BASE DE DADOS OPS'!$B$5:$P$9635,12,FALSE),"Liquidação Cancelada")</f>
        <v>#N/A</v>
      </c>
      <c r="Z1285" s="4" t="e">
        <f>IF(X1285&lt;&gt;"Liquidação Cancelada",VLOOKUP(B1285,'BASE DE DADOS OPS'!$B$5:$P$9635,14,FALSE),"Liquidação Cancelada")</f>
        <v>#N/A</v>
      </c>
      <c r="AA1285" s="4" t="e">
        <f>IF(X1285&lt;&gt;"Liquidação Cancelada",VLOOKUP(B1285,'BASE DE DADOS OPS'!$B$5:$P$9635,13,FALSE),"Liquidação Cancelada")</f>
        <v>#N/A</v>
      </c>
      <c r="AB1285" s="4" t="e">
        <f t="shared" ref="AB1285:AB1348" si="194">IF(X1285&lt;&gt;"Liquidação Cancelada",Y1285-Z1285,"Liquidação Cancelada")</f>
        <v>#N/A</v>
      </c>
      <c r="AC1285" s="3" t="e">
        <f t="shared" ref="AC1285:AC1348" si="195">IF(X1285&lt;&gt;"Liquidação Cancelada",(AA1285-AB1285)+(U1285-Z1285-AB1285),"Liquidação Cancelada")</f>
        <v>#N/A</v>
      </c>
      <c r="AD1285" s="62"/>
    </row>
    <row r="1286" spans="1:30" ht="24.95" customHeight="1" x14ac:dyDescent="0.2">
      <c r="A1286" s="55" t="str">
        <f t="shared" si="187"/>
        <v>||||||0</v>
      </c>
      <c r="B1286" s="55" t="str">
        <f t="shared" si="188"/>
        <v>||||0</v>
      </c>
      <c r="C1286" s="61" t="str">
        <f t="shared" si="189"/>
        <v>|0</v>
      </c>
      <c r="D1286" s="31"/>
      <c r="E1286" s="31"/>
      <c r="F1286" s="75" t="str">
        <f t="shared" si="190"/>
        <v>/</v>
      </c>
      <c r="G1286" s="31"/>
      <c r="H1286" s="31"/>
      <c r="I1286" s="75" t="str">
        <f t="shared" si="191"/>
        <v>.</v>
      </c>
      <c r="J1286" s="31"/>
      <c r="K1286" s="31"/>
      <c r="L1286" s="31"/>
      <c r="M1286" s="32"/>
      <c r="N1286" s="31"/>
      <c r="O1286" s="32"/>
      <c r="P1286" s="18"/>
      <c r="Q1286" s="31"/>
      <c r="R1286" s="33"/>
      <c r="S1286" s="33"/>
      <c r="T1286" s="33"/>
      <c r="U1286" s="72">
        <f t="shared" si="192"/>
        <v>0</v>
      </c>
      <c r="V1286" s="18" t="e">
        <f>IF(X1286&lt;&gt;"Liquidação Cancelada",VLOOKUP(B1286,'BASE DE DADOS OPS'!$B$4:$P$9650,10,FALSE),"Liquidação Cancelada")</f>
        <v>#N/A</v>
      </c>
      <c r="W1286" s="35" t="e">
        <f t="shared" si="193"/>
        <v>#N/A</v>
      </c>
      <c r="X1286" s="31">
        <f>VLOOKUP(A1286,'BASE DE DADOS OPS'!$A$4:$P$9650,12,FALSE)</f>
        <v>0</v>
      </c>
      <c r="Y1286" s="4" t="e">
        <f>IF(X1286&lt;&gt;"Liquidação Cancelada",VLOOKUP(B1286,'BASE DE DADOS OPS'!$B$5:$P$9635,12,FALSE),"Liquidação Cancelada")</f>
        <v>#N/A</v>
      </c>
      <c r="Z1286" s="4" t="e">
        <f>IF(X1286&lt;&gt;"Liquidação Cancelada",VLOOKUP(B1286,'BASE DE DADOS OPS'!$B$5:$P$9635,14,FALSE),"Liquidação Cancelada")</f>
        <v>#N/A</v>
      </c>
      <c r="AA1286" s="4" t="e">
        <f>IF(X1286&lt;&gt;"Liquidação Cancelada",VLOOKUP(B1286,'BASE DE DADOS OPS'!$B$5:$P$9635,13,FALSE),"Liquidação Cancelada")</f>
        <v>#N/A</v>
      </c>
      <c r="AB1286" s="4" t="e">
        <f t="shared" si="194"/>
        <v>#N/A</v>
      </c>
      <c r="AC1286" s="3" t="e">
        <f t="shared" si="195"/>
        <v>#N/A</v>
      </c>
      <c r="AD1286" s="62"/>
    </row>
    <row r="1287" spans="1:30" ht="24.95" customHeight="1" x14ac:dyDescent="0.2">
      <c r="A1287" s="55" t="str">
        <f t="shared" si="187"/>
        <v>||||||0</v>
      </c>
      <c r="B1287" s="55" t="str">
        <f t="shared" si="188"/>
        <v>||||0</v>
      </c>
      <c r="C1287" s="61" t="str">
        <f t="shared" si="189"/>
        <v>|0</v>
      </c>
      <c r="D1287" s="31"/>
      <c r="E1287" s="31"/>
      <c r="F1287" s="75" t="str">
        <f t="shared" si="190"/>
        <v>/</v>
      </c>
      <c r="G1287" s="31"/>
      <c r="H1287" s="31"/>
      <c r="I1287" s="75" t="str">
        <f t="shared" si="191"/>
        <v>.</v>
      </c>
      <c r="J1287" s="31"/>
      <c r="K1287" s="31"/>
      <c r="L1287" s="31"/>
      <c r="M1287" s="32"/>
      <c r="N1287" s="31"/>
      <c r="O1287" s="32"/>
      <c r="P1287" s="18"/>
      <c r="Q1287" s="31"/>
      <c r="R1287" s="33"/>
      <c r="S1287" s="33"/>
      <c r="T1287" s="33"/>
      <c r="U1287" s="72">
        <f t="shared" si="192"/>
        <v>0</v>
      </c>
      <c r="V1287" s="18" t="e">
        <f>IF(X1287&lt;&gt;"Liquidação Cancelada",VLOOKUP(B1287,'BASE DE DADOS OPS'!$B$4:$P$9650,10,FALSE),"Liquidação Cancelada")</f>
        <v>#N/A</v>
      </c>
      <c r="W1287" s="35" t="e">
        <f t="shared" si="193"/>
        <v>#N/A</v>
      </c>
      <c r="X1287" s="31">
        <f>VLOOKUP(A1287,'BASE DE DADOS OPS'!$A$4:$P$9650,12,FALSE)</f>
        <v>0</v>
      </c>
      <c r="Y1287" s="4" t="e">
        <f>IF(X1287&lt;&gt;"Liquidação Cancelada",VLOOKUP(B1287,'BASE DE DADOS OPS'!$B$5:$P$9635,12,FALSE),"Liquidação Cancelada")</f>
        <v>#N/A</v>
      </c>
      <c r="Z1287" s="4" t="e">
        <f>IF(X1287&lt;&gt;"Liquidação Cancelada",VLOOKUP(B1287,'BASE DE DADOS OPS'!$B$5:$P$9635,14,FALSE),"Liquidação Cancelada")</f>
        <v>#N/A</v>
      </c>
      <c r="AA1287" s="4" t="e">
        <f>IF(X1287&lt;&gt;"Liquidação Cancelada",VLOOKUP(B1287,'BASE DE DADOS OPS'!$B$5:$P$9635,13,FALSE),"Liquidação Cancelada")</f>
        <v>#N/A</v>
      </c>
      <c r="AB1287" s="4" t="e">
        <f t="shared" si="194"/>
        <v>#N/A</v>
      </c>
      <c r="AC1287" s="3" t="e">
        <f t="shared" si="195"/>
        <v>#N/A</v>
      </c>
      <c r="AD1287" s="62"/>
    </row>
    <row r="1288" spans="1:30" ht="24.95" customHeight="1" x14ac:dyDescent="0.2">
      <c r="A1288" s="55" t="str">
        <f t="shared" si="187"/>
        <v>||||||0</v>
      </c>
      <c r="B1288" s="55" t="str">
        <f t="shared" si="188"/>
        <v>||||0</v>
      </c>
      <c r="C1288" s="61" t="str">
        <f t="shared" si="189"/>
        <v>|0</v>
      </c>
      <c r="D1288" s="31"/>
      <c r="E1288" s="31"/>
      <c r="F1288" s="75" t="str">
        <f t="shared" si="190"/>
        <v>/</v>
      </c>
      <c r="G1288" s="31"/>
      <c r="H1288" s="31"/>
      <c r="I1288" s="75" t="str">
        <f t="shared" si="191"/>
        <v>.</v>
      </c>
      <c r="J1288" s="31"/>
      <c r="K1288" s="31"/>
      <c r="L1288" s="31"/>
      <c r="M1288" s="32"/>
      <c r="N1288" s="31"/>
      <c r="O1288" s="32"/>
      <c r="P1288" s="18"/>
      <c r="Q1288" s="31"/>
      <c r="R1288" s="33"/>
      <c r="S1288" s="33"/>
      <c r="T1288" s="33"/>
      <c r="U1288" s="72">
        <f t="shared" si="192"/>
        <v>0</v>
      </c>
      <c r="V1288" s="18" t="e">
        <f>IF(X1288&lt;&gt;"Liquidação Cancelada",VLOOKUP(B1288,'BASE DE DADOS OPS'!$B$4:$P$9650,10,FALSE),"Liquidação Cancelada")</f>
        <v>#N/A</v>
      </c>
      <c r="W1288" s="35" t="e">
        <f t="shared" si="193"/>
        <v>#N/A</v>
      </c>
      <c r="X1288" s="31">
        <f>VLOOKUP(A1288,'BASE DE DADOS OPS'!$A$4:$P$9650,12,FALSE)</f>
        <v>0</v>
      </c>
      <c r="Y1288" s="4" t="e">
        <f>IF(X1288&lt;&gt;"Liquidação Cancelada",VLOOKUP(B1288,'BASE DE DADOS OPS'!$B$5:$P$9635,12,FALSE),"Liquidação Cancelada")</f>
        <v>#N/A</v>
      </c>
      <c r="Z1288" s="4" t="e">
        <f>IF(X1288&lt;&gt;"Liquidação Cancelada",VLOOKUP(B1288,'BASE DE DADOS OPS'!$B$5:$P$9635,14,FALSE),"Liquidação Cancelada")</f>
        <v>#N/A</v>
      </c>
      <c r="AA1288" s="4" t="e">
        <f>IF(X1288&lt;&gt;"Liquidação Cancelada",VLOOKUP(B1288,'BASE DE DADOS OPS'!$B$5:$P$9635,13,FALSE),"Liquidação Cancelada")</f>
        <v>#N/A</v>
      </c>
      <c r="AB1288" s="4" t="e">
        <f t="shared" si="194"/>
        <v>#N/A</v>
      </c>
      <c r="AC1288" s="3" t="e">
        <f t="shared" si="195"/>
        <v>#N/A</v>
      </c>
      <c r="AD1288" s="62"/>
    </row>
    <row r="1289" spans="1:30" ht="24.95" customHeight="1" x14ac:dyDescent="0.2">
      <c r="A1289" s="55" t="str">
        <f t="shared" si="187"/>
        <v>||||||0</v>
      </c>
      <c r="B1289" s="55" t="str">
        <f t="shared" si="188"/>
        <v>||||0</v>
      </c>
      <c r="C1289" s="61" t="str">
        <f t="shared" si="189"/>
        <v>|0</v>
      </c>
      <c r="D1289" s="31"/>
      <c r="E1289" s="31"/>
      <c r="F1289" s="75" t="str">
        <f t="shared" si="190"/>
        <v>/</v>
      </c>
      <c r="G1289" s="31"/>
      <c r="H1289" s="31"/>
      <c r="I1289" s="75" t="str">
        <f t="shared" si="191"/>
        <v>.</v>
      </c>
      <c r="J1289" s="31"/>
      <c r="K1289" s="31"/>
      <c r="L1289" s="31"/>
      <c r="M1289" s="32"/>
      <c r="N1289" s="31"/>
      <c r="O1289" s="32"/>
      <c r="P1289" s="18"/>
      <c r="Q1289" s="31"/>
      <c r="R1289" s="33"/>
      <c r="S1289" s="33"/>
      <c r="T1289" s="33"/>
      <c r="U1289" s="72">
        <f t="shared" si="192"/>
        <v>0</v>
      </c>
      <c r="V1289" s="18" t="e">
        <f>IF(X1289&lt;&gt;"Liquidação Cancelada",VLOOKUP(B1289,'BASE DE DADOS OPS'!$B$4:$P$9650,10,FALSE),"Liquidação Cancelada")</f>
        <v>#N/A</v>
      </c>
      <c r="W1289" s="35" t="e">
        <f t="shared" si="193"/>
        <v>#N/A</v>
      </c>
      <c r="X1289" s="31">
        <f>VLOOKUP(A1289,'BASE DE DADOS OPS'!$A$4:$P$9650,12,FALSE)</f>
        <v>0</v>
      </c>
      <c r="Y1289" s="4" t="e">
        <f>IF(X1289&lt;&gt;"Liquidação Cancelada",VLOOKUP(B1289,'BASE DE DADOS OPS'!$B$5:$P$9635,12,FALSE),"Liquidação Cancelada")</f>
        <v>#N/A</v>
      </c>
      <c r="Z1289" s="4" t="e">
        <f>IF(X1289&lt;&gt;"Liquidação Cancelada",VLOOKUP(B1289,'BASE DE DADOS OPS'!$B$5:$P$9635,14,FALSE),"Liquidação Cancelada")</f>
        <v>#N/A</v>
      </c>
      <c r="AA1289" s="4" t="e">
        <f>IF(X1289&lt;&gt;"Liquidação Cancelada",VLOOKUP(B1289,'BASE DE DADOS OPS'!$B$5:$P$9635,13,FALSE),"Liquidação Cancelada")</f>
        <v>#N/A</v>
      </c>
      <c r="AB1289" s="4" t="e">
        <f t="shared" si="194"/>
        <v>#N/A</v>
      </c>
      <c r="AC1289" s="3" t="e">
        <f t="shared" si="195"/>
        <v>#N/A</v>
      </c>
      <c r="AD1289" s="62"/>
    </row>
    <row r="1290" spans="1:30" ht="24.95" customHeight="1" x14ac:dyDescent="0.2">
      <c r="A1290" s="55" t="str">
        <f t="shared" si="187"/>
        <v>||||||0</v>
      </c>
      <c r="B1290" s="55" t="str">
        <f t="shared" si="188"/>
        <v>||||0</v>
      </c>
      <c r="C1290" s="61" t="str">
        <f t="shared" si="189"/>
        <v>|0</v>
      </c>
      <c r="D1290" s="31"/>
      <c r="E1290" s="31"/>
      <c r="F1290" s="75" t="str">
        <f t="shared" si="190"/>
        <v>/</v>
      </c>
      <c r="G1290" s="31"/>
      <c r="H1290" s="31"/>
      <c r="I1290" s="75" t="str">
        <f t="shared" si="191"/>
        <v>.</v>
      </c>
      <c r="J1290" s="31"/>
      <c r="K1290" s="31"/>
      <c r="L1290" s="31"/>
      <c r="M1290" s="32"/>
      <c r="N1290" s="31"/>
      <c r="O1290" s="32"/>
      <c r="P1290" s="18"/>
      <c r="Q1290" s="31"/>
      <c r="R1290" s="33"/>
      <c r="S1290" s="33"/>
      <c r="T1290" s="33"/>
      <c r="U1290" s="72">
        <f t="shared" si="192"/>
        <v>0</v>
      </c>
      <c r="V1290" s="18" t="e">
        <f>IF(X1290&lt;&gt;"Liquidação Cancelada",VLOOKUP(B1290,'BASE DE DADOS OPS'!$B$4:$P$9650,10,FALSE),"Liquidação Cancelada")</f>
        <v>#N/A</v>
      </c>
      <c r="W1290" s="35" t="e">
        <f t="shared" si="193"/>
        <v>#N/A</v>
      </c>
      <c r="X1290" s="31">
        <f>VLOOKUP(A1290,'BASE DE DADOS OPS'!$A$4:$P$9650,12,FALSE)</f>
        <v>0</v>
      </c>
      <c r="Y1290" s="4" t="e">
        <f>IF(X1290&lt;&gt;"Liquidação Cancelada",VLOOKUP(B1290,'BASE DE DADOS OPS'!$B$5:$P$9635,12,FALSE),"Liquidação Cancelada")</f>
        <v>#N/A</v>
      </c>
      <c r="Z1290" s="4" t="e">
        <f>IF(X1290&lt;&gt;"Liquidação Cancelada",VLOOKUP(B1290,'BASE DE DADOS OPS'!$B$5:$P$9635,14,FALSE),"Liquidação Cancelada")</f>
        <v>#N/A</v>
      </c>
      <c r="AA1290" s="4" t="e">
        <f>IF(X1290&lt;&gt;"Liquidação Cancelada",VLOOKUP(B1290,'BASE DE DADOS OPS'!$B$5:$P$9635,13,FALSE),"Liquidação Cancelada")</f>
        <v>#N/A</v>
      </c>
      <c r="AB1290" s="4" t="e">
        <f t="shared" si="194"/>
        <v>#N/A</v>
      </c>
      <c r="AC1290" s="3" t="e">
        <f t="shared" si="195"/>
        <v>#N/A</v>
      </c>
      <c r="AD1290" s="62"/>
    </row>
    <row r="1291" spans="1:30" ht="24.95" customHeight="1" x14ac:dyDescent="0.2">
      <c r="A1291" s="55" t="str">
        <f t="shared" si="187"/>
        <v>||||||0</v>
      </c>
      <c r="B1291" s="55" t="str">
        <f t="shared" si="188"/>
        <v>||||0</v>
      </c>
      <c r="C1291" s="61" t="str">
        <f t="shared" si="189"/>
        <v>|0</v>
      </c>
      <c r="D1291" s="31"/>
      <c r="E1291" s="31"/>
      <c r="F1291" s="75" t="str">
        <f t="shared" si="190"/>
        <v>/</v>
      </c>
      <c r="G1291" s="31"/>
      <c r="H1291" s="31"/>
      <c r="I1291" s="75" t="str">
        <f t="shared" si="191"/>
        <v>.</v>
      </c>
      <c r="J1291" s="31"/>
      <c r="K1291" s="31"/>
      <c r="L1291" s="31"/>
      <c r="M1291" s="32"/>
      <c r="N1291" s="31"/>
      <c r="O1291" s="32"/>
      <c r="P1291" s="18"/>
      <c r="Q1291" s="31"/>
      <c r="R1291" s="33"/>
      <c r="S1291" s="33"/>
      <c r="T1291" s="33"/>
      <c r="U1291" s="72">
        <f t="shared" si="192"/>
        <v>0</v>
      </c>
      <c r="V1291" s="18" t="e">
        <f>IF(X1291&lt;&gt;"Liquidação Cancelada",VLOOKUP(B1291,'BASE DE DADOS OPS'!$B$4:$P$9650,10,FALSE),"Liquidação Cancelada")</f>
        <v>#N/A</v>
      </c>
      <c r="W1291" s="35" t="e">
        <f t="shared" si="193"/>
        <v>#N/A</v>
      </c>
      <c r="X1291" s="31">
        <f>VLOOKUP(A1291,'BASE DE DADOS OPS'!$A$4:$P$9650,12,FALSE)</f>
        <v>0</v>
      </c>
      <c r="Y1291" s="4" t="e">
        <f>IF(X1291&lt;&gt;"Liquidação Cancelada",VLOOKUP(B1291,'BASE DE DADOS OPS'!$B$5:$P$9635,12,FALSE),"Liquidação Cancelada")</f>
        <v>#N/A</v>
      </c>
      <c r="Z1291" s="4" t="e">
        <f>IF(X1291&lt;&gt;"Liquidação Cancelada",VLOOKUP(B1291,'BASE DE DADOS OPS'!$B$5:$P$9635,14,FALSE),"Liquidação Cancelada")</f>
        <v>#N/A</v>
      </c>
      <c r="AA1291" s="4" t="e">
        <f>IF(X1291&lt;&gt;"Liquidação Cancelada",VLOOKUP(B1291,'BASE DE DADOS OPS'!$B$5:$P$9635,13,FALSE),"Liquidação Cancelada")</f>
        <v>#N/A</v>
      </c>
      <c r="AB1291" s="4" t="e">
        <f t="shared" si="194"/>
        <v>#N/A</v>
      </c>
      <c r="AC1291" s="3" t="e">
        <f t="shared" si="195"/>
        <v>#N/A</v>
      </c>
      <c r="AD1291" s="62"/>
    </row>
    <row r="1292" spans="1:30" ht="24.95" customHeight="1" x14ac:dyDescent="0.2">
      <c r="A1292" s="55" t="str">
        <f t="shared" si="187"/>
        <v>||||||0</v>
      </c>
      <c r="B1292" s="55" t="str">
        <f t="shared" si="188"/>
        <v>||||0</v>
      </c>
      <c r="C1292" s="61" t="str">
        <f t="shared" si="189"/>
        <v>|0</v>
      </c>
      <c r="D1292" s="31"/>
      <c r="E1292" s="31"/>
      <c r="F1292" s="75" t="str">
        <f t="shared" si="190"/>
        <v>/</v>
      </c>
      <c r="G1292" s="31"/>
      <c r="H1292" s="31"/>
      <c r="I1292" s="75" t="str">
        <f t="shared" si="191"/>
        <v>.</v>
      </c>
      <c r="J1292" s="31"/>
      <c r="K1292" s="31"/>
      <c r="L1292" s="31"/>
      <c r="M1292" s="32"/>
      <c r="N1292" s="31"/>
      <c r="O1292" s="32"/>
      <c r="P1292" s="18"/>
      <c r="Q1292" s="31"/>
      <c r="R1292" s="33"/>
      <c r="S1292" s="33"/>
      <c r="T1292" s="33"/>
      <c r="U1292" s="72">
        <f t="shared" si="192"/>
        <v>0</v>
      </c>
      <c r="V1292" s="18" t="e">
        <f>IF(X1292&lt;&gt;"Liquidação Cancelada",VLOOKUP(B1292,'BASE DE DADOS OPS'!$B$4:$P$9650,10,FALSE),"Liquidação Cancelada")</f>
        <v>#N/A</v>
      </c>
      <c r="W1292" s="35" t="e">
        <f t="shared" si="193"/>
        <v>#N/A</v>
      </c>
      <c r="X1292" s="31">
        <f>VLOOKUP(A1292,'BASE DE DADOS OPS'!$A$4:$P$9650,12,FALSE)</f>
        <v>0</v>
      </c>
      <c r="Y1292" s="4" t="e">
        <f>IF(X1292&lt;&gt;"Liquidação Cancelada",VLOOKUP(B1292,'BASE DE DADOS OPS'!$B$5:$P$9635,12,FALSE),"Liquidação Cancelada")</f>
        <v>#N/A</v>
      </c>
      <c r="Z1292" s="4" t="e">
        <f>IF(X1292&lt;&gt;"Liquidação Cancelada",VLOOKUP(B1292,'BASE DE DADOS OPS'!$B$5:$P$9635,14,FALSE),"Liquidação Cancelada")</f>
        <v>#N/A</v>
      </c>
      <c r="AA1292" s="4" t="e">
        <f>IF(X1292&lt;&gt;"Liquidação Cancelada",VLOOKUP(B1292,'BASE DE DADOS OPS'!$B$5:$P$9635,13,FALSE),"Liquidação Cancelada")</f>
        <v>#N/A</v>
      </c>
      <c r="AB1292" s="4" t="e">
        <f t="shared" si="194"/>
        <v>#N/A</v>
      </c>
      <c r="AC1292" s="3" t="e">
        <f t="shared" si="195"/>
        <v>#N/A</v>
      </c>
      <c r="AD1292" s="62"/>
    </row>
    <row r="1293" spans="1:30" ht="24.95" customHeight="1" x14ac:dyDescent="0.2">
      <c r="A1293" s="55" t="str">
        <f t="shared" si="187"/>
        <v>||||||0</v>
      </c>
      <c r="B1293" s="55" t="str">
        <f t="shared" si="188"/>
        <v>||||0</v>
      </c>
      <c r="C1293" s="61" t="str">
        <f t="shared" si="189"/>
        <v>|0</v>
      </c>
      <c r="D1293" s="31"/>
      <c r="E1293" s="31"/>
      <c r="F1293" s="75" t="str">
        <f t="shared" si="190"/>
        <v>/</v>
      </c>
      <c r="G1293" s="31"/>
      <c r="H1293" s="31"/>
      <c r="I1293" s="75" t="str">
        <f t="shared" si="191"/>
        <v>.</v>
      </c>
      <c r="J1293" s="31"/>
      <c r="K1293" s="31"/>
      <c r="L1293" s="31"/>
      <c r="M1293" s="32"/>
      <c r="N1293" s="31"/>
      <c r="O1293" s="32"/>
      <c r="P1293" s="18"/>
      <c r="Q1293" s="31"/>
      <c r="R1293" s="33"/>
      <c r="S1293" s="33"/>
      <c r="T1293" s="33"/>
      <c r="U1293" s="72">
        <f t="shared" si="192"/>
        <v>0</v>
      </c>
      <c r="V1293" s="18" t="e">
        <f>IF(X1293&lt;&gt;"Liquidação Cancelada",VLOOKUP(B1293,'BASE DE DADOS OPS'!$B$4:$P$9650,10,FALSE),"Liquidação Cancelada")</f>
        <v>#N/A</v>
      </c>
      <c r="W1293" s="35" t="e">
        <f t="shared" si="193"/>
        <v>#N/A</v>
      </c>
      <c r="X1293" s="31">
        <f>VLOOKUP(A1293,'BASE DE DADOS OPS'!$A$4:$P$9650,12,FALSE)</f>
        <v>0</v>
      </c>
      <c r="Y1293" s="4" t="e">
        <f>IF(X1293&lt;&gt;"Liquidação Cancelada",VLOOKUP(B1293,'BASE DE DADOS OPS'!$B$5:$P$9635,12,FALSE),"Liquidação Cancelada")</f>
        <v>#N/A</v>
      </c>
      <c r="Z1293" s="4" t="e">
        <f>IF(X1293&lt;&gt;"Liquidação Cancelada",VLOOKUP(B1293,'BASE DE DADOS OPS'!$B$5:$P$9635,14,FALSE),"Liquidação Cancelada")</f>
        <v>#N/A</v>
      </c>
      <c r="AA1293" s="4" t="e">
        <f>IF(X1293&lt;&gt;"Liquidação Cancelada",VLOOKUP(B1293,'BASE DE DADOS OPS'!$B$5:$P$9635,13,FALSE),"Liquidação Cancelada")</f>
        <v>#N/A</v>
      </c>
      <c r="AB1293" s="4" t="e">
        <f t="shared" si="194"/>
        <v>#N/A</v>
      </c>
      <c r="AC1293" s="3" t="e">
        <f t="shared" si="195"/>
        <v>#N/A</v>
      </c>
      <c r="AD1293" s="62"/>
    </row>
    <row r="1294" spans="1:30" ht="24.95" customHeight="1" x14ac:dyDescent="0.2">
      <c r="A1294" s="55" t="str">
        <f t="shared" si="187"/>
        <v>||||||0</v>
      </c>
      <c r="B1294" s="55" t="str">
        <f t="shared" si="188"/>
        <v>||||0</v>
      </c>
      <c r="C1294" s="61" t="str">
        <f t="shared" si="189"/>
        <v>|0</v>
      </c>
      <c r="D1294" s="31"/>
      <c r="E1294" s="31"/>
      <c r="F1294" s="75" t="str">
        <f t="shared" si="190"/>
        <v>/</v>
      </c>
      <c r="G1294" s="31"/>
      <c r="H1294" s="31"/>
      <c r="I1294" s="75" t="str">
        <f t="shared" si="191"/>
        <v>.</v>
      </c>
      <c r="J1294" s="31"/>
      <c r="K1294" s="31"/>
      <c r="L1294" s="31"/>
      <c r="M1294" s="32"/>
      <c r="N1294" s="31"/>
      <c r="O1294" s="32"/>
      <c r="P1294" s="18"/>
      <c r="Q1294" s="31"/>
      <c r="R1294" s="33"/>
      <c r="S1294" s="33"/>
      <c r="T1294" s="33"/>
      <c r="U1294" s="72">
        <f t="shared" si="192"/>
        <v>0</v>
      </c>
      <c r="V1294" s="18" t="e">
        <f>IF(X1294&lt;&gt;"Liquidação Cancelada",VLOOKUP(B1294,'BASE DE DADOS OPS'!$B$4:$P$9650,10,FALSE),"Liquidação Cancelada")</f>
        <v>#N/A</v>
      </c>
      <c r="W1294" s="35" t="e">
        <f t="shared" si="193"/>
        <v>#N/A</v>
      </c>
      <c r="X1294" s="31">
        <f>VLOOKUP(A1294,'BASE DE DADOS OPS'!$A$4:$P$9650,12,FALSE)</f>
        <v>0</v>
      </c>
      <c r="Y1294" s="4" t="e">
        <f>IF(X1294&lt;&gt;"Liquidação Cancelada",VLOOKUP(B1294,'BASE DE DADOS OPS'!$B$5:$P$9635,12,FALSE),"Liquidação Cancelada")</f>
        <v>#N/A</v>
      </c>
      <c r="Z1294" s="4" t="e">
        <f>IF(X1294&lt;&gt;"Liquidação Cancelada",VLOOKUP(B1294,'BASE DE DADOS OPS'!$B$5:$P$9635,14,FALSE),"Liquidação Cancelada")</f>
        <v>#N/A</v>
      </c>
      <c r="AA1294" s="4" t="e">
        <f>IF(X1294&lt;&gt;"Liquidação Cancelada",VLOOKUP(B1294,'BASE DE DADOS OPS'!$B$5:$P$9635,13,FALSE),"Liquidação Cancelada")</f>
        <v>#N/A</v>
      </c>
      <c r="AB1294" s="4" t="e">
        <f t="shared" si="194"/>
        <v>#N/A</v>
      </c>
      <c r="AC1294" s="3" t="e">
        <f t="shared" si="195"/>
        <v>#N/A</v>
      </c>
      <c r="AD1294" s="62"/>
    </row>
    <row r="1295" spans="1:30" ht="24.95" customHeight="1" x14ac:dyDescent="0.2">
      <c r="A1295" s="55" t="str">
        <f t="shared" si="187"/>
        <v>||||||0</v>
      </c>
      <c r="B1295" s="55" t="str">
        <f t="shared" si="188"/>
        <v>||||0</v>
      </c>
      <c r="C1295" s="61" t="str">
        <f t="shared" si="189"/>
        <v>|0</v>
      </c>
      <c r="D1295" s="31"/>
      <c r="E1295" s="31"/>
      <c r="F1295" s="75" t="str">
        <f t="shared" si="190"/>
        <v>/</v>
      </c>
      <c r="G1295" s="31"/>
      <c r="H1295" s="31"/>
      <c r="I1295" s="75" t="str">
        <f t="shared" si="191"/>
        <v>.</v>
      </c>
      <c r="J1295" s="31"/>
      <c r="K1295" s="31"/>
      <c r="L1295" s="31"/>
      <c r="M1295" s="32"/>
      <c r="N1295" s="31"/>
      <c r="O1295" s="32"/>
      <c r="P1295" s="18"/>
      <c r="Q1295" s="31"/>
      <c r="R1295" s="33"/>
      <c r="S1295" s="33"/>
      <c r="T1295" s="33"/>
      <c r="U1295" s="72">
        <f t="shared" si="192"/>
        <v>0</v>
      </c>
      <c r="V1295" s="18" t="e">
        <f>IF(X1295&lt;&gt;"Liquidação Cancelada",VLOOKUP(B1295,'BASE DE DADOS OPS'!$B$4:$P$9650,10,FALSE),"Liquidação Cancelada")</f>
        <v>#N/A</v>
      </c>
      <c r="W1295" s="35" t="e">
        <f t="shared" si="193"/>
        <v>#N/A</v>
      </c>
      <c r="X1295" s="31">
        <f>VLOOKUP(A1295,'BASE DE DADOS OPS'!$A$4:$P$9650,12,FALSE)</f>
        <v>0</v>
      </c>
      <c r="Y1295" s="4" t="e">
        <f>IF(X1295&lt;&gt;"Liquidação Cancelada",VLOOKUP(B1295,'BASE DE DADOS OPS'!$B$5:$P$9635,12,FALSE),"Liquidação Cancelada")</f>
        <v>#N/A</v>
      </c>
      <c r="Z1295" s="4" t="e">
        <f>IF(X1295&lt;&gt;"Liquidação Cancelada",VLOOKUP(B1295,'BASE DE DADOS OPS'!$B$5:$P$9635,14,FALSE),"Liquidação Cancelada")</f>
        <v>#N/A</v>
      </c>
      <c r="AA1295" s="4" t="e">
        <f>IF(X1295&lt;&gt;"Liquidação Cancelada",VLOOKUP(B1295,'BASE DE DADOS OPS'!$B$5:$P$9635,13,FALSE),"Liquidação Cancelada")</f>
        <v>#N/A</v>
      </c>
      <c r="AB1295" s="4" t="e">
        <f t="shared" si="194"/>
        <v>#N/A</v>
      </c>
      <c r="AC1295" s="3" t="e">
        <f t="shared" si="195"/>
        <v>#N/A</v>
      </c>
      <c r="AD1295" s="62"/>
    </row>
    <row r="1296" spans="1:30" ht="24.95" customHeight="1" x14ac:dyDescent="0.2">
      <c r="A1296" s="55" t="str">
        <f t="shared" si="187"/>
        <v>||||||0</v>
      </c>
      <c r="B1296" s="55" t="str">
        <f t="shared" si="188"/>
        <v>||||0</v>
      </c>
      <c r="C1296" s="61" t="str">
        <f t="shared" si="189"/>
        <v>|0</v>
      </c>
      <c r="D1296" s="31"/>
      <c r="E1296" s="31"/>
      <c r="F1296" s="75" t="str">
        <f t="shared" si="190"/>
        <v>/</v>
      </c>
      <c r="G1296" s="31"/>
      <c r="H1296" s="31"/>
      <c r="I1296" s="75" t="str">
        <f t="shared" si="191"/>
        <v>.</v>
      </c>
      <c r="J1296" s="31"/>
      <c r="K1296" s="31"/>
      <c r="L1296" s="31"/>
      <c r="M1296" s="32"/>
      <c r="N1296" s="31"/>
      <c r="O1296" s="32"/>
      <c r="P1296" s="18"/>
      <c r="Q1296" s="31"/>
      <c r="R1296" s="33"/>
      <c r="S1296" s="33"/>
      <c r="T1296" s="33"/>
      <c r="U1296" s="72">
        <f t="shared" si="192"/>
        <v>0</v>
      </c>
      <c r="V1296" s="18" t="e">
        <f>IF(X1296&lt;&gt;"Liquidação Cancelada",VLOOKUP(B1296,'BASE DE DADOS OPS'!$B$4:$P$9650,10,FALSE),"Liquidação Cancelada")</f>
        <v>#N/A</v>
      </c>
      <c r="W1296" s="35" t="e">
        <f t="shared" si="193"/>
        <v>#N/A</v>
      </c>
      <c r="X1296" s="31">
        <f>VLOOKUP(A1296,'BASE DE DADOS OPS'!$A$4:$P$9650,12,FALSE)</f>
        <v>0</v>
      </c>
      <c r="Y1296" s="4" t="e">
        <f>IF(X1296&lt;&gt;"Liquidação Cancelada",VLOOKUP(B1296,'BASE DE DADOS OPS'!$B$5:$P$9635,12,FALSE),"Liquidação Cancelada")</f>
        <v>#N/A</v>
      </c>
      <c r="Z1296" s="4" t="e">
        <f>IF(X1296&lt;&gt;"Liquidação Cancelada",VLOOKUP(B1296,'BASE DE DADOS OPS'!$B$5:$P$9635,14,FALSE),"Liquidação Cancelada")</f>
        <v>#N/A</v>
      </c>
      <c r="AA1296" s="4" t="e">
        <f>IF(X1296&lt;&gt;"Liquidação Cancelada",VLOOKUP(B1296,'BASE DE DADOS OPS'!$B$5:$P$9635,13,FALSE),"Liquidação Cancelada")</f>
        <v>#N/A</v>
      </c>
      <c r="AB1296" s="4" t="e">
        <f t="shared" si="194"/>
        <v>#N/A</v>
      </c>
      <c r="AC1296" s="3" t="e">
        <f t="shared" si="195"/>
        <v>#N/A</v>
      </c>
      <c r="AD1296" s="62"/>
    </row>
    <row r="1297" spans="1:30" ht="24.95" customHeight="1" x14ac:dyDescent="0.2">
      <c r="A1297" s="55" t="str">
        <f t="shared" si="187"/>
        <v>||||||0</v>
      </c>
      <c r="B1297" s="55" t="str">
        <f t="shared" si="188"/>
        <v>||||0</v>
      </c>
      <c r="C1297" s="61" t="str">
        <f t="shared" si="189"/>
        <v>|0</v>
      </c>
      <c r="D1297" s="31"/>
      <c r="E1297" s="31"/>
      <c r="F1297" s="75" t="str">
        <f t="shared" si="190"/>
        <v>/</v>
      </c>
      <c r="G1297" s="31"/>
      <c r="H1297" s="31"/>
      <c r="I1297" s="75" t="str">
        <f t="shared" si="191"/>
        <v>.</v>
      </c>
      <c r="J1297" s="31"/>
      <c r="K1297" s="31"/>
      <c r="L1297" s="31"/>
      <c r="M1297" s="32"/>
      <c r="N1297" s="31"/>
      <c r="O1297" s="32"/>
      <c r="P1297" s="18"/>
      <c r="Q1297" s="31"/>
      <c r="R1297" s="33"/>
      <c r="S1297" s="33"/>
      <c r="T1297" s="33"/>
      <c r="U1297" s="72">
        <f t="shared" si="192"/>
        <v>0</v>
      </c>
      <c r="V1297" s="18" t="e">
        <f>IF(X1297&lt;&gt;"Liquidação Cancelada",VLOOKUP(B1297,'BASE DE DADOS OPS'!$B$4:$P$9650,10,FALSE),"Liquidação Cancelada")</f>
        <v>#N/A</v>
      </c>
      <c r="W1297" s="35" t="e">
        <f t="shared" si="193"/>
        <v>#N/A</v>
      </c>
      <c r="X1297" s="31">
        <f>VLOOKUP(A1297,'BASE DE DADOS OPS'!$A$4:$P$9650,12,FALSE)</f>
        <v>0</v>
      </c>
      <c r="Y1297" s="4" t="e">
        <f>IF(X1297&lt;&gt;"Liquidação Cancelada",VLOOKUP(B1297,'BASE DE DADOS OPS'!$B$5:$P$9635,12,FALSE),"Liquidação Cancelada")</f>
        <v>#N/A</v>
      </c>
      <c r="Z1297" s="4" t="e">
        <f>IF(X1297&lt;&gt;"Liquidação Cancelada",VLOOKUP(B1297,'BASE DE DADOS OPS'!$B$5:$P$9635,14,FALSE),"Liquidação Cancelada")</f>
        <v>#N/A</v>
      </c>
      <c r="AA1297" s="4" t="e">
        <f>IF(X1297&lt;&gt;"Liquidação Cancelada",VLOOKUP(B1297,'BASE DE DADOS OPS'!$B$5:$P$9635,13,FALSE),"Liquidação Cancelada")</f>
        <v>#N/A</v>
      </c>
      <c r="AB1297" s="4" t="e">
        <f t="shared" si="194"/>
        <v>#N/A</v>
      </c>
      <c r="AC1297" s="3" t="e">
        <f t="shared" si="195"/>
        <v>#N/A</v>
      </c>
      <c r="AD1297" s="62"/>
    </row>
    <row r="1298" spans="1:30" ht="24.95" customHeight="1" x14ac:dyDescent="0.2">
      <c r="A1298" s="55" t="str">
        <f t="shared" si="187"/>
        <v>||||||0</v>
      </c>
      <c r="B1298" s="55" t="str">
        <f t="shared" si="188"/>
        <v>||||0</v>
      </c>
      <c r="C1298" s="61" t="str">
        <f t="shared" si="189"/>
        <v>|0</v>
      </c>
      <c r="D1298" s="31"/>
      <c r="E1298" s="31"/>
      <c r="F1298" s="75" t="str">
        <f t="shared" si="190"/>
        <v>/</v>
      </c>
      <c r="G1298" s="31"/>
      <c r="H1298" s="31"/>
      <c r="I1298" s="75" t="str">
        <f t="shared" si="191"/>
        <v>.</v>
      </c>
      <c r="J1298" s="31"/>
      <c r="K1298" s="31"/>
      <c r="L1298" s="31"/>
      <c r="M1298" s="32"/>
      <c r="N1298" s="31"/>
      <c r="O1298" s="32"/>
      <c r="P1298" s="18"/>
      <c r="Q1298" s="31"/>
      <c r="R1298" s="33"/>
      <c r="S1298" s="33"/>
      <c r="T1298" s="33"/>
      <c r="U1298" s="72">
        <f t="shared" si="192"/>
        <v>0</v>
      </c>
      <c r="V1298" s="18" t="e">
        <f>IF(X1298&lt;&gt;"Liquidação Cancelada",VLOOKUP(B1298,'BASE DE DADOS OPS'!$B$4:$P$9650,10,FALSE),"Liquidação Cancelada")</f>
        <v>#N/A</v>
      </c>
      <c r="W1298" s="35" t="e">
        <f t="shared" si="193"/>
        <v>#N/A</v>
      </c>
      <c r="X1298" s="31">
        <f>VLOOKUP(A1298,'BASE DE DADOS OPS'!$A$4:$P$9650,12,FALSE)</f>
        <v>0</v>
      </c>
      <c r="Y1298" s="4" t="e">
        <f>IF(X1298&lt;&gt;"Liquidação Cancelada",VLOOKUP(B1298,'BASE DE DADOS OPS'!$B$5:$P$9635,12,FALSE),"Liquidação Cancelada")</f>
        <v>#N/A</v>
      </c>
      <c r="Z1298" s="4" t="e">
        <f>IF(X1298&lt;&gt;"Liquidação Cancelada",VLOOKUP(B1298,'BASE DE DADOS OPS'!$B$5:$P$9635,14,FALSE),"Liquidação Cancelada")</f>
        <v>#N/A</v>
      </c>
      <c r="AA1298" s="4" t="e">
        <f>IF(X1298&lt;&gt;"Liquidação Cancelada",VLOOKUP(B1298,'BASE DE DADOS OPS'!$B$5:$P$9635,13,FALSE),"Liquidação Cancelada")</f>
        <v>#N/A</v>
      </c>
      <c r="AB1298" s="4" t="e">
        <f t="shared" si="194"/>
        <v>#N/A</v>
      </c>
      <c r="AC1298" s="3" t="e">
        <f t="shared" si="195"/>
        <v>#N/A</v>
      </c>
      <c r="AD1298" s="62"/>
    </row>
    <row r="1299" spans="1:30" ht="24.95" customHeight="1" x14ac:dyDescent="0.2">
      <c r="A1299" s="55" t="str">
        <f t="shared" si="187"/>
        <v>||||||0</v>
      </c>
      <c r="B1299" s="55" t="str">
        <f t="shared" si="188"/>
        <v>||||0</v>
      </c>
      <c r="C1299" s="61" t="str">
        <f t="shared" si="189"/>
        <v>|0</v>
      </c>
      <c r="D1299" s="31"/>
      <c r="E1299" s="31"/>
      <c r="F1299" s="75" t="str">
        <f t="shared" si="190"/>
        <v>/</v>
      </c>
      <c r="G1299" s="31"/>
      <c r="H1299" s="31"/>
      <c r="I1299" s="75" t="str">
        <f t="shared" si="191"/>
        <v>.</v>
      </c>
      <c r="J1299" s="31"/>
      <c r="K1299" s="31"/>
      <c r="L1299" s="31"/>
      <c r="M1299" s="32"/>
      <c r="N1299" s="31"/>
      <c r="O1299" s="32"/>
      <c r="P1299" s="18"/>
      <c r="Q1299" s="31"/>
      <c r="R1299" s="33"/>
      <c r="S1299" s="33"/>
      <c r="T1299" s="33"/>
      <c r="U1299" s="72">
        <f t="shared" si="192"/>
        <v>0</v>
      </c>
      <c r="V1299" s="18" t="e">
        <f>IF(X1299&lt;&gt;"Liquidação Cancelada",VLOOKUP(B1299,'BASE DE DADOS OPS'!$B$4:$P$9650,10,FALSE),"Liquidação Cancelada")</f>
        <v>#N/A</v>
      </c>
      <c r="W1299" s="35" t="e">
        <f t="shared" si="193"/>
        <v>#N/A</v>
      </c>
      <c r="X1299" s="31">
        <f>VLOOKUP(A1299,'BASE DE DADOS OPS'!$A$4:$P$9650,12,FALSE)</f>
        <v>0</v>
      </c>
      <c r="Y1299" s="4" t="e">
        <f>IF(X1299&lt;&gt;"Liquidação Cancelada",VLOOKUP(B1299,'BASE DE DADOS OPS'!$B$5:$P$9635,12,FALSE),"Liquidação Cancelada")</f>
        <v>#N/A</v>
      </c>
      <c r="Z1299" s="4" t="e">
        <f>IF(X1299&lt;&gt;"Liquidação Cancelada",VLOOKUP(B1299,'BASE DE DADOS OPS'!$B$5:$P$9635,14,FALSE),"Liquidação Cancelada")</f>
        <v>#N/A</v>
      </c>
      <c r="AA1299" s="4" t="e">
        <f>IF(X1299&lt;&gt;"Liquidação Cancelada",VLOOKUP(B1299,'BASE DE DADOS OPS'!$B$5:$P$9635,13,FALSE),"Liquidação Cancelada")</f>
        <v>#N/A</v>
      </c>
      <c r="AB1299" s="4" t="e">
        <f t="shared" si="194"/>
        <v>#N/A</v>
      </c>
      <c r="AC1299" s="3" t="e">
        <f t="shared" si="195"/>
        <v>#N/A</v>
      </c>
      <c r="AD1299" s="62"/>
    </row>
    <row r="1300" spans="1:30" ht="24.95" customHeight="1" x14ac:dyDescent="0.2">
      <c r="A1300" s="55" t="str">
        <f t="shared" si="187"/>
        <v>||||||0</v>
      </c>
      <c r="B1300" s="55" t="str">
        <f t="shared" si="188"/>
        <v>||||0</v>
      </c>
      <c r="C1300" s="61" t="str">
        <f t="shared" si="189"/>
        <v>|0</v>
      </c>
      <c r="D1300" s="31"/>
      <c r="E1300" s="31"/>
      <c r="F1300" s="75" t="str">
        <f t="shared" si="190"/>
        <v>/</v>
      </c>
      <c r="G1300" s="31"/>
      <c r="H1300" s="31"/>
      <c r="I1300" s="75" t="str">
        <f t="shared" si="191"/>
        <v>.</v>
      </c>
      <c r="J1300" s="31"/>
      <c r="K1300" s="31"/>
      <c r="L1300" s="31"/>
      <c r="M1300" s="32"/>
      <c r="N1300" s="31"/>
      <c r="O1300" s="32"/>
      <c r="P1300" s="18"/>
      <c r="Q1300" s="31"/>
      <c r="R1300" s="33"/>
      <c r="S1300" s="33"/>
      <c r="T1300" s="33"/>
      <c r="U1300" s="72">
        <f t="shared" si="192"/>
        <v>0</v>
      </c>
      <c r="V1300" s="18" t="e">
        <f>IF(X1300&lt;&gt;"Liquidação Cancelada",VLOOKUP(B1300,'BASE DE DADOS OPS'!$B$4:$P$9650,10,FALSE),"Liquidação Cancelada")</f>
        <v>#N/A</v>
      </c>
      <c r="W1300" s="35" t="e">
        <f t="shared" si="193"/>
        <v>#N/A</v>
      </c>
      <c r="X1300" s="31">
        <f>VLOOKUP(A1300,'BASE DE DADOS OPS'!$A$4:$P$9650,12,FALSE)</f>
        <v>0</v>
      </c>
      <c r="Y1300" s="4" t="e">
        <f>IF(X1300&lt;&gt;"Liquidação Cancelada",VLOOKUP(B1300,'BASE DE DADOS OPS'!$B$5:$P$9635,12,FALSE),"Liquidação Cancelada")</f>
        <v>#N/A</v>
      </c>
      <c r="Z1300" s="4" t="e">
        <f>IF(X1300&lt;&gt;"Liquidação Cancelada",VLOOKUP(B1300,'BASE DE DADOS OPS'!$B$5:$P$9635,14,FALSE),"Liquidação Cancelada")</f>
        <v>#N/A</v>
      </c>
      <c r="AA1300" s="4" t="e">
        <f>IF(X1300&lt;&gt;"Liquidação Cancelada",VLOOKUP(B1300,'BASE DE DADOS OPS'!$B$5:$P$9635,13,FALSE),"Liquidação Cancelada")</f>
        <v>#N/A</v>
      </c>
      <c r="AB1300" s="4" t="e">
        <f t="shared" si="194"/>
        <v>#N/A</v>
      </c>
      <c r="AC1300" s="3" t="e">
        <f t="shared" si="195"/>
        <v>#N/A</v>
      </c>
      <c r="AD1300" s="62"/>
    </row>
    <row r="1301" spans="1:30" ht="24.95" customHeight="1" x14ac:dyDescent="0.2">
      <c r="A1301" s="55" t="str">
        <f t="shared" si="187"/>
        <v>||||||0</v>
      </c>
      <c r="B1301" s="55" t="str">
        <f t="shared" si="188"/>
        <v>||||0</v>
      </c>
      <c r="C1301" s="61" t="str">
        <f t="shared" si="189"/>
        <v>|0</v>
      </c>
      <c r="D1301" s="31"/>
      <c r="E1301" s="31"/>
      <c r="F1301" s="75" t="str">
        <f t="shared" si="190"/>
        <v>/</v>
      </c>
      <c r="G1301" s="31"/>
      <c r="H1301" s="31"/>
      <c r="I1301" s="75" t="str">
        <f t="shared" si="191"/>
        <v>.</v>
      </c>
      <c r="J1301" s="31"/>
      <c r="K1301" s="31"/>
      <c r="L1301" s="31"/>
      <c r="M1301" s="32"/>
      <c r="N1301" s="31"/>
      <c r="O1301" s="32"/>
      <c r="P1301" s="18"/>
      <c r="Q1301" s="31"/>
      <c r="R1301" s="33"/>
      <c r="S1301" s="33"/>
      <c r="T1301" s="33"/>
      <c r="U1301" s="72">
        <f t="shared" si="192"/>
        <v>0</v>
      </c>
      <c r="V1301" s="18" t="e">
        <f>IF(X1301&lt;&gt;"Liquidação Cancelada",VLOOKUP(B1301,'BASE DE DADOS OPS'!$B$4:$P$9650,10,FALSE),"Liquidação Cancelada")</f>
        <v>#N/A</v>
      </c>
      <c r="W1301" s="35" t="e">
        <f t="shared" si="193"/>
        <v>#N/A</v>
      </c>
      <c r="X1301" s="31">
        <f>VLOOKUP(A1301,'BASE DE DADOS OPS'!$A$4:$P$9650,12,FALSE)</f>
        <v>0</v>
      </c>
      <c r="Y1301" s="4" t="e">
        <f>IF(X1301&lt;&gt;"Liquidação Cancelada",VLOOKUP(B1301,'BASE DE DADOS OPS'!$B$5:$P$9635,12,FALSE),"Liquidação Cancelada")</f>
        <v>#N/A</v>
      </c>
      <c r="Z1301" s="4" t="e">
        <f>IF(X1301&lt;&gt;"Liquidação Cancelada",VLOOKUP(B1301,'BASE DE DADOS OPS'!$B$5:$P$9635,14,FALSE),"Liquidação Cancelada")</f>
        <v>#N/A</v>
      </c>
      <c r="AA1301" s="4" t="e">
        <f>IF(X1301&lt;&gt;"Liquidação Cancelada",VLOOKUP(B1301,'BASE DE DADOS OPS'!$B$5:$P$9635,13,FALSE),"Liquidação Cancelada")</f>
        <v>#N/A</v>
      </c>
      <c r="AB1301" s="4" t="e">
        <f t="shared" si="194"/>
        <v>#N/A</v>
      </c>
      <c r="AC1301" s="3" t="e">
        <f t="shared" si="195"/>
        <v>#N/A</v>
      </c>
      <c r="AD1301" s="62"/>
    </row>
    <row r="1302" spans="1:30" ht="24.95" customHeight="1" x14ac:dyDescent="0.2">
      <c r="A1302" s="55" t="str">
        <f t="shared" si="187"/>
        <v>||||||0</v>
      </c>
      <c r="B1302" s="55" t="str">
        <f t="shared" si="188"/>
        <v>||||0</v>
      </c>
      <c r="C1302" s="61" t="str">
        <f t="shared" si="189"/>
        <v>|0</v>
      </c>
      <c r="D1302" s="31"/>
      <c r="E1302" s="31"/>
      <c r="F1302" s="75" t="str">
        <f t="shared" si="190"/>
        <v>/</v>
      </c>
      <c r="G1302" s="31"/>
      <c r="H1302" s="31"/>
      <c r="I1302" s="75" t="str">
        <f t="shared" si="191"/>
        <v>.</v>
      </c>
      <c r="J1302" s="31"/>
      <c r="K1302" s="31"/>
      <c r="L1302" s="31"/>
      <c r="M1302" s="32"/>
      <c r="N1302" s="31"/>
      <c r="O1302" s="32"/>
      <c r="P1302" s="18"/>
      <c r="Q1302" s="31"/>
      <c r="R1302" s="33"/>
      <c r="S1302" s="33"/>
      <c r="T1302" s="33"/>
      <c r="U1302" s="72">
        <f t="shared" si="192"/>
        <v>0</v>
      </c>
      <c r="V1302" s="18" t="e">
        <f>IF(X1302&lt;&gt;"Liquidação Cancelada",VLOOKUP(B1302,'BASE DE DADOS OPS'!$B$4:$P$9650,10,FALSE),"Liquidação Cancelada")</f>
        <v>#N/A</v>
      </c>
      <c r="W1302" s="35" t="e">
        <f t="shared" si="193"/>
        <v>#N/A</v>
      </c>
      <c r="X1302" s="31">
        <f>VLOOKUP(A1302,'BASE DE DADOS OPS'!$A$4:$P$9650,12,FALSE)</f>
        <v>0</v>
      </c>
      <c r="Y1302" s="4" t="e">
        <f>IF(X1302&lt;&gt;"Liquidação Cancelada",VLOOKUP(B1302,'BASE DE DADOS OPS'!$B$5:$P$9635,12,FALSE),"Liquidação Cancelada")</f>
        <v>#N/A</v>
      </c>
      <c r="Z1302" s="4" t="e">
        <f>IF(X1302&lt;&gt;"Liquidação Cancelada",VLOOKUP(B1302,'BASE DE DADOS OPS'!$B$5:$P$9635,14,FALSE),"Liquidação Cancelada")</f>
        <v>#N/A</v>
      </c>
      <c r="AA1302" s="4" t="e">
        <f>IF(X1302&lt;&gt;"Liquidação Cancelada",VLOOKUP(B1302,'BASE DE DADOS OPS'!$B$5:$P$9635,13,FALSE),"Liquidação Cancelada")</f>
        <v>#N/A</v>
      </c>
      <c r="AB1302" s="4" t="e">
        <f t="shared" si="194"/>
        <v>#N/A</v>
      </c>
      <c r="AC1302" s="3" t="e">
        <f t="shared" si="195"/>
        <v>#N/A</v>
      </c>
      <c r="AD1302" s="62"/>
    </row>
    <row r="1303" spans="1:30" ht="24.95" customHeight="1" x14ac:dyDescent="0.2">
      <c r="A1303" s="55" t="str">
        <f t="shared" si="187"/>
        <v>||||||0</v>
      </c>
      <c r="B1303" s="55" t="str">
        <f t="shared" si="188"/>
        <v>||||0</v>
      </c>
      <c r="C1303" s="61" t="str">
        <f t="shared" si="189"/>
        <v>|0</v>
      </c>
      <c r="D1303" s="31"/>
      <c r="E1303" s="31"/>
      <c r="F1303" s="75" t="str">
        <f t="shared" si="190"/>
        <v>/</v>
      </c>
      <c r="G1303" s="31"/>
      <c r="H1303" s="31"/>
      <c r="I1303" s="75" t="str">
        <f t="shared" si="191"/>
        <v>.</v>
      </c>
      <c r="J1303" s="31"/>
      <c r="K1303" s="31"/>
      <c r="L1303" s="31"/>
      <c r="M1303" s="32"/>
      <c r="N1303" s="31"/>
      <c r="O1303" s="32"/>
      <c r="P1303" s="18"/>
      <c r="Q1303" s="31"/>
      <c r="R1303" s="33"/>
      <c r="S1303" s="33"/>
      <c r="T1303" s="33"/>
      <c r="U1303" s="72">
        <f t="shared" si="192"/>
        <v>0</v>
      </c>
      <c r="V1303" s="18" t="e">
        <f>IF(X1303&lt;&gt;"Liquidação Cancelada",VLOOKUP(B1303,'BASE DE DADOS OPS'!$B$4:$P$9650,10,FALSE),"Liquidação Cancelada")</f>
        <v>#N/A</v>
      </c>
      <c r="W1303" s="35" t="e">
        <f t="shared" si="193"/>
        <v>#N/A</v>
      </c>
      <c r="X1303" s="31">
        <f>VLOOKUP(A1303,'BASE DE DADOS OPS'!$A$4:$P$9650,12,FALSE)</f>
        <v>0</v>
      </c>
      <c r="Y1303" s="4" t="e">
        <f>IF(X1303&lt;&gt;"Liquidação Cancelada",VLOOKUP(B1303,'BASE DE DADOS OPS'!$B$5:$P$9635,12,FALSE),"Liquidação Cancelada")</f>
        <v>#N/A</v>
      </c>
      <c r="Z1303" s="4" t="e">
        <f>IF(X1303&lt;&gt;"Liquidação Cancelada",VLOOKUP(B1303,'BASE DE DADOS OPS'!$B$5:$P$9635,14,FALSE),"Liquidação Cancelada")</f>
        <v>#N/A</v>
      </c>
      <c r="AA1303" s="4" t="e">
        <f>IF(X1303&lt;&gt;"Liquidação Cancelada",VLOOKUP(B1303,'BASE DE DADOS OPS'!$B$5:$P$9635,13,FALSE),"Liquidação Cancelada")</f>
        <v>#N/A</v>
      </c>
      <c r="AB1303" s="4" t="e">
        <f t="shared" si="194"/>
        <v>#N/A</v>
      </c>
      <c r="AC1303" s="3" t="e">
        <f t="shared" si="195"/>
        <v>#N/A</v>
      </c>
      <c r="AD1303" s="62"/>
    </row>
    <row r="1304" spans="1:30" ht="24.95" customHeight="1" x14ac:dyDescent="0.2">
      <c r="A1304" s="55" t="str">
        <f t="shared" si="187"/>
        <v>||||||0</v>
      </c>
      <c r="B1304" s="55" t="str">
        <f t="shared" si="188"/>
        <v>||||0</v>
      </c>
      <c r="C1304" s="61" t="str">
        <f t="shared" si="189"/>
        <v>|0</v>
      </c>
      <c r="D1304" s="31"/>
      <c r="E1304" s="31"/>
      <c r="F1304" s="75" t="str">
        <f t="shared" si="190"/>
        <v>/</v>
      </c>
      <c r="G1304" s="31"/>
      <c r="H1304" s="31"/>
      <c r="I1304" s="75" t="str">
        <f t="shared" si="191"/>
        <v>.</v>
      </c>
      <c r="J1304" s="31"/>
      <c r="K1304" s="31"/>
      <c r="L1304" s="31"/>
      <c r="M1304" s="32"/>
      <c r="N1304" s="31"/>
      <c r="O1304" s="32"/>
      <c r="P1304" s="18"/>
      <c r="Q1304" s="31"/>
      <c r="R1304" s="33"/>
      <c r="S1304" s="33"/>
      <c r="T1304" s="33"/>
      <c r="U1304" s="72">
        <f t="shared" si="192"/>
        <v>0</v>
      </c>
      <c r="V1304" s="18" t="e">
        <f>IF(X1304&lt;&gt;"Liquidação Cancelada",VLOOKUP(B1304,'BASE DE DADOS OPS'!$B$4:$P$9650,10,FALSE),"Liquidação Cancelada")</f>
        <v>#N/A</v>
      </c>
      <c r="W1304" s="35" t="e">
        <f t="shared" si="193"/>
        <v>#N/A</v>
      </c>
      <c r="X1304" s="31">
        <f>VLOOKUP(A1304,'BASE DE DADOS OPS'!$A$4:$P$9650,12,FALSE)</f>
        <v>0</v>
      </c>
      <c r="Y1304" s="4" t="e">
        <f>IF(X1304&lt;&gt;"Liquidação Cancelada",VLOOKUP(B1304,'BASE DE DADOS OPS'!$B$5:$P$9635,12,FALSE),"Liquidação Cancelada")</f>
        <v>#N/A</v>
      </c>
      <c r="Z1304" s="4" t="e">
        <f>IF(X1304&lt;&gt;"Liquidação Cancelada",VLOOKUP(B1304,'BASE DE DADOS OPS'!$B$5:$P$9635,14,FALSE),"Liquidação Cancelada")</f>
        <v>#N/A</v>
      </c>
      <c r="AA1304" s="4" t="e">
        <f>IF(X1304&lt;&gt;"Liquidação Cancelada",VLOOKUP(B1304,'BASE DE DADOS OPS'!$B$5:$P$9635,13,FALSE),"Liquidação Cancelada")</f>
        <v>#N/A</v>
      </c>
      <c r="AB1304" s="4" t="e">
        <f t="shared" si="194"/>
        <v>#N/A</v>
      </c>
      <c r="AC1304" s="3" t="e">
        <f t="shared" si="195"/>
        <v>#N/A</v>
      </c>
      <c r="AD1304" s="62"/>
    </row>
    <row r="1305" spans="1:30" ht="24.95" customHeight="1" x14ac:dyDescent="0.2">
      <c r="A1305" s="55" t="str">
        <f t="shared" si="187"/>
        <v>||||||0</v>
      </c>
      <c r="B1305" s="55" t="str">
        <f t="shared" si="188"/>
        <v>||||0</v>
      </c>
      <c r="C1305" s="61" t="str">
        <f t="shared" si="189"/>
        <v>|0</v>
      </c>
      <c r="D1305" s="31"/>
      <c r="E1305" s="31"/>
      <c r="F1305" s="75" t="str">
        <f t="shared" si="190"/>
        <v>/</v>
      </c>
      <c r="G1305" s="31"/>
      <c r="H1305" s="31"/>
      <c r="I1305" s="75" t="str">
        <f t="shared" si="191"/>
        <v>.</v>
      </c>
      <c r="J1305" s="31"/>
      <c r="K1305" s="31"/>
      <c r="L1305" s="31"/>
      <c r="M1305" s="32"/>
      <c r="N1305" s="31"/>
      <c r="O1305" s="32"/>
      <c r="P1305" s="18"/>
      <c r="Q1305" s="31"/>
      <c r="R1305" s="33"/>
      <c r="S1305" s="33"/>
      <c r="T1305" s="33"/>
      <c r="U1305" s="72">
        <f t="shared" si="192"/>
        <v>0</v>
      </c>
      <c r="V1305" s="18" t="e">
        <f>IF(X1305&lt;&gt;"Liquidação Cancelada",VLOOKUP(B1305,'BASE DE DADOS OPS'!$B$4:$P$9650,10,FALSE),"Liquidação Cancelada")</f>
        <v>#N/A</v>
      </c>
      <c r="W1305" s="35" t="e">
        <f t="shared" si="193"/>
        <v>#N/A</v>
      </c>
      <c r="X1305" s="31">
        <f>VLOOKUP(A1305,'BASE DE DADOS OPS'!$A$4:$P$9650,12,FALSE)</f>
        <v>0</v>
      </c>
      <c r="Y1305" s="4" t="e">
        <f>IF(X1305&lt;&gt;"Liquidação Cancelada",VLOOKUP(B1305,'BASE DE DADOS OPS'!$B$5:$P$9635,12,FALSE),"Liquidação Cancelada")</f>
        <v>#N/A</v>
      </c>
      <c r="Z1305" s="4" t="e">
        <f>IF(X1305&lt;&gt;"Liquidação Cancelada",VLOOKUP(B1305,'BASE DE DADOS OPS'!$B$5:$P$9635,14,FALSE),"Liquidação Cancelada")</f>
        <v>#N/A</v>
      </c>
      <c r="AA1305" s="4" t="e">
        <f>IF(X1305&lt;&gt;"Liquidação Cancelada",VLOOKUP(B1305,'BASE DE DADOS OPS'!$B$5:$P$9635,13,FALSE),"Liquidação Cancelada")</f>
        <v>#N/A</v>
      </c>
      <c r="AB1305" s="4" t="e">
        <f t="shared" si="194"/>
        <v>#N/A</v>
      </c>
      <c r="AC1305" s="3" t="e">
        <f t="shared" si="195"/>
        <v>#N/A</v>
      </c>
      <c r="AD1305" s="62"/>
    </row>
    <row r="1306" spans="1:30" ht="24.95" customHeight="1" x14ac:dyDescent="0.2">
      <c r="A1306" s="55" t="str">
        <f t="shared" si="187"/>
        <v>||||||0</v>
      </c>
      <c r="B1306" s="55" t="str">
        <f t="shared" si="188"/>
        <v>||||0</v>
      </c>
      <c r="C1306" s="61" t="str">
        <f t="shared" si="189"/>
        <v>|0</v>
      </c>
      <c r="D1306" s="31"/>
      <c r="E1306" s="31"/>
      <c r="F1306" s="75" t="str">
        <f t="shared" si="190"/>
        <v>/</v>
      </c>
      <c r="G1306" s="31"/>
      <c r="H1306" s="31"/>
      <c r="I1306" s="75" t="str">
        <f t="shared" si="191"/>
        <v>.</v>
      </c>
      <c r="J1306" s="31"/>
      <c r="K1306" s="31"/>
      <c r="L1306" s="31"/>
      <c r="M1306" s="32"/>
      <c r="N1306" s="31"/>
      <c r="O1306" s="32"/>
      <c r="P1306" s="18"/>
      <c r="Q1306" s="31"/>
      <c r="R1306" s="33"/>
      <c r="S1306" s="33"/>
      <c r="T1306" s="33"/>
      <c r="U1306" s="72">
        <f t="shared" si="192"/>
        <v>0</v>
      </c>
      <c r="V1306" s="18" t="e">
        <f>IF(X1306&lt;&gt;"Liquidação Cancelada",VLOOKUP(B1306,'BASE DE DADOS OPS'!$B$4:$P$9650,10,FALSE),"Liquidação Cancelada")</f>
        <v>#N/A</v>
      </c>
      <c r="W1306" s="35" t="e">
        <f t="shared" si="193"/>
        <v>#N/A</v>
      </c>
      <c r="X1306" s="31">
        <f>VLOOKUP(A1306,'BASE DE DADOS OPS'!$A$4:$P$9650,12,FALSE)</f>
        <v>0</v>
      </c>
      <c r="Y1306" s="4" t="e">
        <f>IF(X1306&lt;&gt;"Liquidação Cancelada",VLOOKUP(B1306,'BASE DE DADOS OPS'!$B$5:$P$9635,12,FALSE),"Liquidação Cancelada")</f>
        <v>#N/A</v>
      </c>
      <c r="Z1306" s="4" t="e">
        <f>IF(X1306&lt;&gt;"Liquidação Cancelada",VLOOKUP(B1306,'BASE DE DADOS OPS'!$B$5:$P$9635,14,FALSE),"Liquidação Cancelada")</f>
        <v>#N/A</v>
      </c>
      <c r="AA1306" s="4" t="e">
        <f>IF(X1306&lt;&gt;"Liquidação Cancelada",VLOOKUP(B1306,'BASE DE DADOS OPS'!$B$5:$P$9635,13,FALSE),"Liquidação Cancelada")</f>
        <v>#N/A</v>
      </c>
      <c r="AB1306" s="4" t="e">
        <f t="shared" si="194"/>
        <v>#N/A</v>
      </c>
      <c r="AC1306" s="3" t="e">
        <f t="shared" si="195"/>
        <v>#N/A</v>
      </c>
      <c r="AD1306" s="62"/>
    </row>
    <row r="1307" spans="1:30" ht="24.95" customHeight="1" x14ac:dyDescent="0.2">
      <c r="A1307" s="55" t="str">
        <f t="shared" si="187"/>
        <v>||||||0</v>
      </c>
      <c r="B1307" s="55" t="str">
        <f t="shared" si="188"/>
        <v>||||0</v>
      </c>
      <c r="C1307" s="61" t="str">
        <f t="shared" si="189"/>
        <v>|0</v>
      </c>
      <c r="D1307" s="31"/>
      <c r="E1307" s="31"/>
      <c r="F1307" s="75" t="str">
        <f t="shared" si="190"/>
        <v>/</v>
      </c>
      <c r="G1307" s="31"/>
      <c r="H1307" s="31"/>
      <c r="I1307" s="75" t="str">
        <f t="shared" si="191"/>
        <v>.</v>
      </c>
      <c r="J1307" s="31"/>
      <c r="K1307" s="31"/>
      <c r="L1307" s="31"/>
      <c r="M1307" s="32"/>
      <c r="N1307" s="31"/>
      <c r="O1307" s="32"/>
      <c r="P1307" s="18"/>
      <c r="Q1307" s="31"/>
      <c r="R1307" s="33"/>
      <c r="S1307" s="33"/>
      <c r="T1307" s="33"/>
      <c r="U1307" s="72">
        <f t="shared" si="192"/>
        <v>0</v>
      </c>
      <c r="V1307" s="18" t="e">
        <f>IF(X1307&lt;&gt;"Liquidação Cancelada",VLOOKUP(B1307,'BASE DE DADOS OPS'!$B$4:$P$9650,10,FALSE),"Liquidação Cancelada")</f>
        <v>#N/A</v>
      </c>
      <c r="W1307" s="35" t="e">
        <f t="shared" si="193"/>
        <v>#N/A</v>
      </c>
      <c r="X1307" s="31">
        <f>VLOOKUP(A1307,'BASE DE DADOS OPS'!$A$4:$P$9650,12,FALSE)</f>
        <v>0</v>
      </c>
      <c r="Y1307" s="4" t="e">
        <f>IF(X1307&lt;&gt;"Liquidação Cancelada",VLOOKUP(B1307,'BASE DE DADOS OPS'!$B$5:$P$9635,12,FALSE),"Liquidação Cancelada")</f>
        <v>#N/A</v>
      </c>
      <c r="Z1307" s="4" t="e">
        <f>IF(X1307&lt;&gt;"Liquidação Cancelada",VLOOKUP(B1307,'BASE DE DADOS OPS'!$B$5:$P$9635,14,FALSE),"Liquidação Cancelada")</f>
        <v>#N/A</v>
      </c>
      <c r="AA1307" s="4" t="e">
        <f>IF(X1307&lt;&gt;"Liquidação Cancelada",VLOOKUP(B1307,'BASE DE DADOS OPS'!$B$5:$P$9635,13,FALSE),"Liquidação Cancelada")</f>
        <v>#N/A</v>
      </c>
      <c r="AB1307" s="4" t="e">
        <f t="shared" si="194"/>
        <v>#N/A</v>
      </c>
      <c r="AC1307" s="3" t="e">
        <f t="shared" si="195"/>
        <v>#N/A</v>
      </c>
      <c r="AD1307" s="62"/>
    </row>
    <row r="1308" spans="1:30" ht="24.95" customHeight="1" x14ac:dyDescent="0.2">
      <c r="A1308" s="55" t="str">
        <f t="shared" si="187"/>
        <v>||||||0</v>
      </c>
      <c r="B1308" s="55" t="str">
        <f t="shared" si="188"/>
        <v>||||0</v>
      </c>
      <c r="C1308" s="61" t="str">
        <f t="shared" si="189"/>
        <v>|0</v>
      </c>
      <c r="D1308" s="31"/>
      <c r="E1308" s="31"/>
      <c r="F1308" s="75" t="str">
        <f t="shared" si="190"/>
        <v>/</v>
      </c>
      <c r="G1308" s="31"/>
      <c r="H1308" s="31"/>
      <c r="I1308" s="75" t="str">
        <f t="shared" si="191"/>
        <v>.</v>
      </c>
      <c r="J1308" s="31"/>
      <c r="K1308" s="31"/>
      <c r="L1308" s="31"/>
      <c r="M1308" s="32"/>
      <c r="N1308" s="31"/>
      <c r="O1308" s="32"/>
      <c r="P1308" s="18"/>
      <c r="Q1308" s="31"/>
      <c r="R1308" s="33"/>
      <c r="S1308" s="33"/>
      <c r="T1308" s="33"/>
      <c r="U1308" s="72">
        <f t="shared" si="192"/>
        <v>0</v>
      </c>
      <c r="V1308" s="18" t="e">
        <f>IF(X1308&lt;&gt;"Liquidação Cancelada",VLOOKUP(B1308,'BASE DE DADOS OPS'!$B$4:$P$9650,10,FALSE),"Liquidação Cancelada")</f>
        <v>#N/A</v>
      </c>
      <c r="W1308" s="35" t="e">
        <f t="shared" si="193"/>
        <v>#N/A</v>
      </c>
      <c r="X1308" s="31">
        <f>VLOOKUP(A1308,'BASE DE DADOS OPS'!$A$4:$P$9650,12,FALSE)</f>
        <v>0</v>
      </c>
      <c r="Y1308" s="4" t="e">
        <f>IF(X1308&lt;&gt;"Liquidação Cancelada",VLOOKUP(B1308,'BASE DE DADOS OPS'!$B$5:$P$9635,12,FALSE),"Liquidação Cancelada")</f>
        <v>#N/A</v>
      </c>
      <c r="Z1308" s="4" t="e">
        <f>IF(X1308&lt;&gt;"Liquidação Cancelada",VLOOKUP(B1308,'BASE DE DADOS OPS'!$B$5:$P$9635,14,FALSE),"Liquidação Cancelada")</f>
        <v>#N/A</v>
      </c>
      <c r="AA1308" s="4" t="e">
        <f>IF(X1308&lt;&gt;"Liquidação Cancelada",VLOOKUP(B1308,'BASE DE DADOS OPS'!$B$5:$P$9635,13,FALSE),"Liquidação Cancelada")</f>
        <v>#N/A</v>
      </c>
      <c r="AB1308" s="4" t="e">
        <f t="shared" si="194"/>
        <v>#N/A</v>
      </c>
      <c r="AC1308" s="3" t="e">
        <f t="shared" si="195"/>
        <v>#N/A</v>
      </c>
      <c r="AD1308" s="62"/>
    </row>
    <row r="1309" spans="1:30" ht="24.95" customHeight="1" x14ac:dyDescent="0.2">
      <c r="A1309" s="55" t="str">
        <f t="shared" si="187"/>
        <v>||||||0</v>
      </c>
      <c r="B1309" s="55" t="str">
        <f t="shared" si="188"/>
        <v>||||0</v>
      </c>
      <c r="C1309" s="61" t="str">
        <f t="shared" si="189"/>
        <v>|0</v>
      </c>
      <c r="D1309" s="31"/>
      <c r="E1309" s="31"/>
      <c r="F1309" s="75" t="str">
        <f t="shared" si="190"/>
        <v>/</v>
      </c>
      <c r="G1309" s="31"/>
      <c r="H1309" s="31"/>
      <c r="I1309" s="75" t="str">
        <f t="shared" si="191"/>
        <v>.</v>
      </c>
      <c r="J1309" s="31"/>
      <c r="K1309" s="31"/>
      <c r="L1309" s="31"/>
      <c r="M1309" s="32"/>
      <c r="N1309" s="31"/>
      <c r="O1309" s="32"/>
      <c r="P1309" s="18"/>
      <c r="Q1309" s="31"/>
      <c r="R1309" s="33"/>
      <c r="S1309" s="33"/>
      <c r="T1309" s="33"/>
      <c r="U1309" s="72">
        <f t="shared" si="192"/>
        <v>0</v>
      </c>
      <c r="V1309" s="18" t="e">
        <f>IF(X1309&lt;&gt;"Liquidação Cancelada",VLOOKUP(B1309,'BASE DE DADOS OPS'!$B$4:$P$9650,10,FALSE),"Liquidação Cancelada")</f>
        <v>#N/A</v>
      </c>
      <c r="W1309" s="35" t="e">
        <f t="shared" si="193"/>
        <v>#N/A</v>
      </c>
      <c r="X1309" s="31">
        <f>VLOOKUP(A1309,'BASE DE DADOS OPS'!$A$4:$P$9650,12,FALSE)</f>
        <v>0</v>
      </c>
      <c r="Y1309" s="4" t="e">
        <f>IF(X1309&lt;&gt;"Liquidação Cancelada",VLOOKUP(B1309,'BASE DE DADOS OPS'!$B$5:$P$9635,12,FALSE),"Liquidação Cancelada")</f>
        <v>#N/A</v>
      </c>
      <c r="Z1309" s="4" t="e">
        <f>IF(X1309&lt;&gt;"Liquidação Cancelada",VLOOKUP(B1309,'BASE DE DADOS OPS'!$B$5:$P$9635,14,FALSE),"Liquidação Cancelada")</f>
        <v>#N/A</v>
      </c>
      <c r="AA1309" s="4" t="e">
        <f>IF(X1309&lt;&gt;"Liquidação Cancelada",VLOOKUP(B1309,'BASE DE DADOS OPS'!$B$5:$P$9635,13,FALSE),"Liquidação Cancelada")</f>
        <v>#N/A</v>
      </c>
      <c r="AB1309" s="4" t="e">
        <f t="shared" si="194"/>
        <v>#N/A</v>
      </c>
      <c r="AC1309" s="3" t="e">
        <f t="shared" si="195"/>
        <v>#N/A</v>
      </c>
      <c r="AD1309" s="62"/>
    </row>
    <row r="1310" spans="1:30" ht="24.95" customHeight="1" x14ac:dyDescent="0.2">
      <c r="A1310" s="55" t="str">
        <f t="shared" si="187"/>
        <v>||||||0</v>
      </c>
      <c r="B1310" s="55" t="str">
        <f t="shared" si="188"/>
        <v>||||0</v>
      </c>
      <c r="C1310" s="61" t="str">
        <f t="shared" si="189"/>
        <v>|0</v>
      </c>
      <c r="D1310" s="31"/>
      <c r="E1310" s="31"/>
      <c r="F1310" s="75" t="str">
        <f t="shared" si="190"/>
        <v>/</v>
      </c>
      <c r="G1310" s="31"/>
      <c r="H1310" s="31"/>
      <c r="I1310" s="75" t="str">
        <f t="shared" si="191"/>
        <v>.</v>
      </c>
      <c r="J1310" s="31"/>
      <c r="K1310" s="31"/>
      <c r="L1310" s="31"/>
      <c r="M1310" s="32"/>
      <c r="N1310" s="31"/>
      <c r="O1310" s="32"/>
      <c r="P1310" s="18"/>
      <c r="Q1310" s="31"/>
      <c r="R1310" s="33"/>
      <c r="S1310" s="33"/>
      <c r="T1310" s="33"/>
      <c r="U1310" s="72">
        <f t="shared" si="192"/>
        <v>0</v>
      </c>
      <c r="V1310" s="18" t="e">
        <f>IF(X1310&lt;&gt;"Liquidação Cancelada",VLOOKUP(B1310,'BASE DE DADOS OPS'!$B$4:$P$9650,10,FALSE),"Liquidação Cancelada")</f>
        <v>#N/A</v>
      </c>
      <c r="W1310" s="35" t="e">
        <f t="shared" si="193"/>
        <v>#N/A</v>
      </c>
      <c r="X1310" s="31">
        <f>VLOOKUP(A1310,'BASE DE DADOS OPS'!$A$4:$P$9650,12,FALSE)</f>
        <v>0</v>
      </c>
      <c r="Y1310" s="4" t="e">
        <f>IF(X1310&lt;&gt;"Liquidação Cancelada",VLOOKUP(B1310,'BASE DE DADOS OPS'!$B$5:$P$9635,12,FALSE),"Liquidação Cancelada")</f>
        <v>#N/A</v>
      </c>
      <c r="Z1310" s="4" t="e">
        <f>IF(X1310&lt;&gt;"Liquidação Cancelada",VLOOKUP(B1310,'BASE DE DADOS OPS'!$B$5:$P$9635,14,FALSE),"Liquidação Cancelada")</f>
        <v>#N/A</v>
      </c>
      <c r="AA1310" s="4" t="e">
        <f>IF(X1310&lt;&gt;"Liquidação Cancelada",VLOOKUP(B1310,'BASE DE DADOS OPS'!$B$5:$P$9635,13,FALSE),"Liquidação Cancelada")</f>
        <v>#N/A</v>
      </c>
      <c r="AB1310" s="4" t="e">
        <f t="shared" si="194"/>
        <v>#N/A</v>
      </c>
      <c r="AC1310" s="3" t="e">
        <f t="shared" si="195"/>
        <v>#N/A</v>
      </c>
      <c r="AD1310" s="62"/>
    </row>
    <row r="1311" spans="1:30" ht="24.95" customHeight="1" x14ac:dyDescent="0.2">
      <c r="A1311" s="55" t="str">
        <f t="shared" si="187"/>
        <v>||||||0</v>
      </c>
      <c r="B1311" s="55" t="str">
        <f t="shared" si="188"/>
        <v>||||0</v>
      </c>
      <c r="C1311" s="61" t="str">
        <f t="shared" si="189"/>
        <v>|0</v>
      </c>
      <c r="D1311" s="31"/>
      <c r="E1311" s="31"/>
      <c r="F1311" s="75" t="str">
        <f t="shared" si="190"/>
        <v>/</v>
      </c>
      <c r="G1311" s="31"/>
      <c r="H1311" s="31"/>
      <c r="I1311" s="75" t="str">
        <f t="shared" si="191"/>
        <v>.</v>
      </c>
      <c r="J1311" s="31"/>
      <c r="K1311" s="31"/>
      <c r="L1311" s="31"/>
      <c r="M1311" s="32"/>
      <c r="N1311" s="31"/>
      <c r="O1311" s="32"/>
      <c r="P1311" s="18"/>
      <c r="Q1311" s="31"/>
      <c r="R1311" s="33"/>
      <c r="S1311" s="33"/>
      <c r="T1311" s="33"/>
      <c r="U1311" s="72">
        <f t="shared" si="192"/>
        <v>0</v>
      </c>
      <c r="V1311" s="18" t="e">
        <f>IF(X1311&lt;&gt;"Liquidação Cancelada",VLOOKUP(B1311,'BASE DE DADOS OPS'!$B$4:$P$9650,10,FALSE),"Liquidação Cancelada")</f>
        <v>#N/A</v>
      </c>
      <c r="W1311" s="35" t="e">
        <f t="shared" si="193"/>
        <v>#N/A</v>
      </c>
      <c r="X1311" s="31">
        <f>VLOOKUP(A1311,'BASE DE DADOS OPS'!$A$4:$P$9650,12,FALSE)</f>
        <v>0</v>
      </c>
      <c r="Y1311" s="4" t="e">
        <f>IF(X1311&lt;&gt;"Liquidação Cancelada",VLOOKUP(B1311,'BASE DE DADOS OPS'!$B$5:$P$9635,12,FALSE),"Liquidação Cancelada")</f>
        <v>#N/A</v>
      </c>
      <c r="Z1311" s="4" t="e">
        <f>IF(X1311&lt;&gt;"Liquidação Cancelada",VLOOKUP(B1311,'BASE DE DADOS OPS'!$B$5:$P$9635,14,FALSE),"Liquidação Cancelada")</f>
        <v>#N/A</v>
      </c>
      <c r="AA1311" s="4" t="e">
        <f>IF(X1311&lt;&gt;"Liquidação Cancelada",VLOOKUP(B1311,'BASE DE DADOS OPS'!$B$5:$P$9635,13,FALSE),"Liquidação Cancelada")</f>
        <v>#N/A</v>
      </c>
      <c r="AB1311" s="4" t="e">
        <f t="shared" si="194"/>
        <v>#N/A</v>
      </c>
      <c r="AC1311" s="3" t="e">
        <f t="shared" si="195"/>
        <v>#N/A</v>
      </c>
      <c r="AD1311" s="62"/>
    </row>
    <row r="1312" spans="1:30" ht="24.95" customHeight="1" x14ac:dyDescent="0.2">
      <c r="A1312" s="55" t="str">
        <f t="shared" si="187"/>
        <v>||||||0</v>
      </c>
      <c r="B1312" s="55" t="str">
        <f t="shared" si="188"/>
        <v>||||0</v>
      </c>
      <c r="C1312" s="61" t="str">
        <f t="shared" si="189"/>
        <v>|0</v>
      </c>
      <c r="D1312" s="31"/>
      <c r="E1312" s="31"/>
      <c r="F1312" s="75" t="str">
        <f t="shared" si="190"/>
        <v>/</v>
      </c>
      <c r="G1312" s="31"/>
      <c r="H1312" s="31"/>
      <c r="I1312" s="75" t="str">
        <f t="shared" si="191"/>
        <v>.</v>
      </c>
      <c r="J1312" s="31"/>
      <c r="K1312" s="31"/>
      <c r="L1312" s="31"/>
      <c r="M1312" s="32"/>
      <c r="N1312" s="31"/>
      <c r="O1312" s="32"/>
      <c r="P1312" s="18"/>
      <c r="Q1312" s="31"/>
      <c r="R1312" s="33"/>
      <c r="S1312" s="33"/>
      <c r="T1312" s="33"/>
      <c r="U1312" s="72">
        <f t="shared" si="192"/>
        <v>0</v>
      </c>
      <c r="V1312" s="18" t="e">
        <f>IF(X1312&lt;&gt;"Liquidação Cancelada",VLOOKUP(B1312,'BASE DE DADOS OPS'!$B$4:$P$9650,10,FALSE),"Liquidação Cancelada")</f>
        <v>#N/A</v>
      </c>
      <c r="W1312" s="35" t="e">
        <f t="shared" si="193"/>
        <v>#N/A</v>
      </c>
      <c r="X1312" s="31">
        <f>VLOOKUP(A1312,'BASE DE DADOS OPS'!$A$4:$P$9650,12,FALSE)</f>
        <v>0</v>
      </c>
      <c r="Y1312" s="4" t="e">
        <f>IF(X1312&lt;&gt;"Liquidação Cancelada",VLOOKUP(B1312,'BASE DE DADOS OPS'!$B$5:$P$9635,12,FALSE),"Liquidação Cancelada")</f>
        <v>#N/A</v>
      </c>
      <c r="Z1312" s="4" t="e">
        <f>IF(X1312&lt;&gt;"Liquidação Cancelada",VLOOKUP(B1312,'BASE DE DADOS OPS'!$B$5:$P$9635,14,FALSE),"Liquidação Cancelada")</f>
        <v>#N/A</v>
      </c>
      <c r="AA1312" s="4" t="e">
        <f>IF(X1312&lt;&gt;"Liquidação Cancelada",VLOOKUP(B1312,'BASE DE DADOS OPS'!$B$5:$P$9635,13,FALSE),"Liquidação Cancelada")</f>
        <v>#N/A</v>
      </c>
      <c r="AB1312" s="4" t="e">
        <f t="shared" si="194"/>
        <v>#N/A</v>
      </c>
      <c r="AC1312" s="3" t="e">
        <f t="shared" si="195"/>
        <v>#N/A</v>
      </c>
      <c r="AD1312" s="62"/>
    </row>
    <row r="1313" spans="1:30" ht="24.95" customHeight="1" x14ac:dyDescent="0.2">
      <c r="A1313" s="55" t="str">
        <f t="shared" si="187"/>
        <v>||||||0</v>
      </c>
      <c r="B1313" s="55" t="str">
        <f t="shared" si="188"/>
        <v>||||0</v>
      </c>
      <c r="C1313" s="61" t="str">
        <f t="shared" si="189"/>
        <v>|0</v>
      </c>
      <c r="D1313" s="31"/>
      <c r="E1313" s="31"/>
      <c r="F1313" s="75" t="str">
        <f t="shared" si="190"/>
        <v>/</v>
      </c>
      <c r="G1313" s="31"/>
      <c r="H1313" s="31"/>
      <c r="I1313" s="75" t="str">
        <f t="shared" si="191"/>
        <v>.</v>
      </c>
      <c r="J1313" s="31"/>
      <c r="K1313" s="31"/>
      <c r="L1313" s="31"/>
      <c r="M1313" s="32"/>
      <c r="N1313" s="31"/>
      <c r="O1313" s="32"/>
      <c r="P1313" s="18"/>
      <c r="Q1313" s="31"/>
      <c r="R1313" s="33"/>
      <c r="S1313" s="33"/>
      <c r="T1313" s="33"/>
      <c r="U1313" s="72">
        <f t="shared" si="192"/>
        <v>0</v>
      </c>
      <c r="V1313" s="18" t="e">
        <f>IF(X1313&lt;&gt;"Liquidação Cancelada",VLOOKUP(B1313,'BASE DE DADOS OPS'!$B$4:$P$9650,10,FALSE),"Liquidação Cancelada")</f>
        <v>#N/A</v>
      </c>
      <c r="W1313" s="35" t="e">
        <f t="shared" si="193"/>
        <v>#N/A</v>
      </c>
      <c r="X1313" s="31">
        <f>VLOOKUP(A1313,'BASE DE DADOS OPS'!$A$4:$P$9650,12,FALSE)</f>
        <v>0</v>
      </c>
      <c r="Y1313" s="4" t="e">
        <f>IF(X1313&lt;&gt;"Liquidação Cancelada",VLOOKUP(B1313,'BASE DE DADOS OPS'!$B$5:$P$9635,12,FALSE),"Liquidação Cancelada")</f>
        <v>#N/A</v>
      </c>
      <c r="Z1313" s="4" t="e">
        <f>IF(X1313&lt;&gt;"Liquidação Cancelada",VLOOKUP(B1313,'BASE DE DADOS OPS'!$B$5:$P$9635,14,FALSE),"Liquidação Cancelada")</f>
        <v>#N/A</v>
      </c>
      <c r="AA1313" s="4" t="e">
        <f>IF(X1313&lt;&gt;"Liquidação Cancelada",VLOOKUP(B1313,'BASE DE DADOS OPS'!$B$5:$P$9635,13,FALSE),"Liquidação Cancelada")</f>
        <v>#N/A</v>
      </c>
      <c r="AB1313" s="4" t="e">
        <f t="shared" si="194"/>
        <v>#N/A</v>
      </c>
      <c r="AC1313" s="3" t="e">
        <f t="shared" si="195"/>
        <v>#N/A</v>
      </c>
      <c r="AD1313" s="62"/>
    </row>
    <row r="1314" spans="1:30" ht="24.95" customHeight="1" x14ac:dyDescent="0.2">
      <c r="A1314" s="55" t="str">
        <f t="shared" si="187"/>
        <v>||||||0</v>
      </c>
      <c r="B1314" s="55" t="str">
        <f t="shared" si="188"/>
        <v>||||0</v>
      </c>
      <c r="C1314" s="61" t="str">
        <f t="shared" si="189"/>
        <v>|0</v>
      </c>
      <c r="D1314" s="31"/>
      <c r="E1314" s="31"/>
      <c r="F1314" s="75" t="str">
        <f t="shared" si="190"/>
        <v>/</v>
      </c>
      <c r="G1314" s="31"/>
      <c r="H1314" s="31"/>
      <c r="I1314" s="75" t="str">
        <f t="shared" si="191"/>
        <v>.</v>
      </c>
      <c r="J1314" s="31"/>
      <c r="K1314" s="31"/>
      <c r="L1314" s="31"/>
      <c r="M1314" s="32"/>
      <c r="N1314" s="31"/>
      <c r="O1314" s="32"/>
      <c r="P1314" s="18"/>
      <c r="Q1314" s="31"/>
      <c r="R1314" s="33"/>
      <c r="S1314" s="33"/>
      <c r="T1314" s="33"/>
      <c r="U1314" s="72">
        <f t="shared" si="192"/>
        <v>0</v>
      </c>
      <c r="V1314" s="18" t="e">
        <f>IF(X1314&lt;&gt;"Liquidação Cancelada",VLOOKUP(B1314,'BASE DE DADOS OPS'!$B$4:$P$9650,10,FALSE),"Liquidação Cancelada")</f>
        <v>#N/A</v>
      </c>
      <c r="W1314" s="35" t="e">
        <f t="shared" si="193"/>
        <v>#N/A</v>
      </c>
      <c r="X1314" s="31">
        <f>VLOOKUP(A1314,'BASE DE DADOS OPS'!$A$4:$P$9650,12,FALSE)</f>
        <v>0</v>
      </c>
      <c r="Y1314" s="4" t="e">
        <f>IF(X1314&lt;&gt;"Liquidação Cancelada",VLOOKUP(B1314,'BASE DE DADOS OPS'!$B$5:$P$9635,12,FALSE),"Liquidação Cancelada")</f>
        <v>#N/A</v>
      </c>
      <c r="Z1314" s="4" t="e">
        <f>IF(X1314&lt;&gt;"Liquidação Cancelada",VLOOKUP(B1314,'BASE DE DADOS OPS'!$B$5:$P$9635,14,FALSE),"Liquidação Cancelada")</f>
        <v>#N/A</v>
      </c>
      <c r="AA1314" s="4" t="e">
        <f>IF(X1314&lt;&gt;"Liquidação Cancelada",VLOOKUP(B1314,'BASE DE DADOS OPS'!$B$5:$P$9635,13,FALSE),"Liquidação Cancelada")</f>
        <v>#N/A</v>
      </c>
      <c r="AB1314" s="4" t="e">
        <f t="shared" si="194"/>
        <v>#N/A</v>
      </c>
      <c r="AC1314" s="3" t="e">
        <f t="shared" si="195"/>
        <v>#N/A</v>
      </c>
      <c r="AD1314" s="62"/>
    </row>
    <row r="1315" spans="1:30" ht="24.95" customHeight="1" x14ac:dyDescent="0.2">
      <c r="A1315" s="55" t="str">
        <f t="shared" si="187"/>
        <v>||||||0</v>
      </c>
      <c r="B1315" s="55" t="str">
        <f t="shared" si="188"/>
        <v>||||0</v>
      </c>
      <c r="C1315" s="61" t="str">
        <f t="shared" si="189"/>
        <v>|0</v>
      </c>
      <c r="D1315" s="31"/>
      <c r="E1315" s="31"/>
      <c r="F1315" s="75" t="str">
        <f t="shared" si="190"/>
        <v>/</v>
      </c>
      <c r="G1315" s="31"/>
      <c r="H1315" s="31"/>
      <c r="I1315" s="75" t="str">
        <f t="shared" si="191"/>
        <v>.</v>
      </c>
      <c r="J1315" s="31"/>
      <c r="K1315" s="31"/>
      <c r="L1315" s="31"/>
      <c r="M1315" s="32"/>
      <c r="N1315" s="31"/>
      <c r="O1315" s="32"/>
      <c r="P1315" s="18"/>
      <c r="Q1315" s="31"/>
      <c r="R1315" s="33"/>
      <c r="S1315" s="33"/>
      <c r="T1315" s="33"/>
      <c r="U1315" s="72">
        <f t="shared" si="192"/>
        <v>0</v>
      </c>
      <c r="V1315" s="18" t="e">
        <f>IF(X1315&lt;&gt;"Liquidação Cancelada",VLOOKUP(B1315,'BASE DE DADOS OPS'!$B$4:$P$9650,10,FALSE),"Liquidação Cancelada")</f>
        <v>#N/A</v>
      </c>
      <c r="W1315" s="35" t="e">
        <f t="shared" si="193"/>
        <v>#N/A</v>
      </c>
      <c r="X1315" s="31">
        <f>VLOOKUP(A1315,'BASE DE DADOS OPS'!$A$4:$P$9650,12,FALSE)</f>
        <v>0</v>
      </c>
      <c r="Y1315" s="4" t="e">
        <f>IF(X1315&lt;&gt;"Liquidação Cancelada",VLOOKUP(B1315,'BASE DE DADOS OPS'!$B$5:$P$9635,12,FALSE),"Liquidação Cancelada")</f>
        <v>#N/A</v>
      </c>
      <c r="Z1315" s="4" t="e">
        <f>IF(X1315&lt;&gt;"Liquidação Cancelada",VLOOKUP(B1315,'BASE DE DADOS OPS'!$B$5:$P$9635,14,FALSE),"Liquidação Cancelada")</f>
        <v>#N/A</v>
      </c>
      <c r="AA1315" s="4" t="e">
        <f>IF(X1315&lt;&gt;"Liquidação Cancelada",VLOOKUP(B1315,'BASE DE DADOS OPS'!$B$5:$P$9635,13,FALSE),"Liquidação Cancelada")</f>
        <v>#N/A</v>
      </c>
      <c r="AB1315" s="4" t="e">
        <f t="shared" si="194"/>
        <v>#N/A</v>
      </c>
      <c r="AC1315" s="3" t="e">
        <f t="shared" si="195"/>
        <v>#N/A</v>
      </c>
      <c r="AD1315" s="62"/>
    </row>
    <row r="1316" spans="1:30" ht="24.95" customHeight="1" x14ac:dyDescent="0.2">
      <c r="A1316" s="55" t="str">
        <f t="shared" si="187"/>
        <v>||||||0</v>
      </c>
      <c r="B1316" s="55" t="str">
        <f t="shared" si="188"/>
        <v>||||0</v>
      </c>
      <c r="C1316" s="61" t="str">
        <f t="shared" si="189"/>
        <v>|0</v>
      </c>
      <c r="D1316" s="31"/>
      <c r="E1316" s="31"/>
      <c r="F1316" s="75" t="str">
        <f t="shared" si="190"/>
        <v>/</v>
      </c>
      <c r="G1316" s="31"/>
      <c r="H1316" s="31"/>
      <c r="I1316" s="75" t="str">
        <f t="shared" si="191"/>
        <v>.</v>
      </c>
      <c r="J1316" s="31"/>
      <c r="K1316" s="31"/>
      <c r="L1316" s="31"/>
      <c r="M1316" s="32"/>
      <c r="N1316" s="31"/>
      <c r="O1316" s="32"/>
      <c r="P1316" s="18"/>
      <c r="Q1316" s="31"/>
      <c r="R1316" s="33"/>
      <c r="S1316" s="33"/>
      <c r="T1316" s="33"/>
      <c r="U1316" s="72">
        <f t="shared" si="192"/>
        <v>0</v>
      </c>
      <c r="V1316" s="18" t="e">
        <f>IF(X1316&lt;&gt;"Liquidação Cancelada",VLOOKUP(B1316,'BASE DE DADOS OPS'!$B$4:$P$9650,10,FALSE),"Liquidação Cancelada")</f>
        <v>#N/A</v>
      </c>
      <c r="W1316" s="35" t="e">
        <f t="shared" si="193"/>
        <v>#N/A</v>
      </c>
      <c r="X1316" s="31">
        <f>VLOOKUP(A1316,'BASE DE DADOS OPS'!$A$4:$P$9650,12,FALSE)</f>
        <v>0</v>
      </c>
      <c r="Y1316" s="4" t="e">
        <f>IF(X1316&lt;&gt;"Liquidação Cancelada",VLOOKUP(B1316,'BASE DE DADOS OPS'!$B$5:$P$9635,12,FALSE),"Liquidação Cancelada")</f>
        <v>#N/A</v>
      </c>
      <c r="Z1316" s="4" t="e">
        <f>IF(X1316&lt;&gt;"Liquidação Cancelada",VLOOKUP(B1316,'BASE DE DADOS OPS'!$B$5:$P$9635,14,FALSE),"Liquidação Cancelada")</f>
        <v>#N/A</v>
      </c>
      <c r="AA1316" s="4" t="e">
        <f>IF(X1316&lt;&gt;"Liquidação Cancelada",VLOOKUP(B1316,'BASE DE DADOS OPS'!$B$5:$P$9635,13,FALSE),"Liquidação Cancelada")</f>
        <v>#N/A</v>
      </c>
      <c r="AB1316" s="4" t="e">
        <f t="shared" si="194"/>
        <v>#N/A</v>
      </c>
      <c r="AC1316" s="3" t="e">
        <f t="shared" si="195"/>
        <v>#N/A</v>
      </c>
      <c r="AD1316" s="62"/>
    </row>
    <row r="1317" spans="1:30" ht="24.95" customHeight="1" x14ac:dyDescent="0.2">
      <c r="A1317" s="55" t="str">
        <f t="shared" si="187"/>
        <v>||||||0</v>
      </c>
      <c r="B1317" s="55" t="str">
        <f t="shared" si="188"/>
        <v>||||0</v>
      </c>
      <c r="C1317" s="61" t="str">
        <f t="shared" si="189"/>
        <v>|0</v>
      </c>
      <c r="D1317" s="31"/>
      <c r="E1317" s="31"/>
      <c r="F1317" s="75" t="str">
        <f t="shared" si="190"/>
        <v>/</v>
      </c>
      <c r="G1317" s="31"/>
      <c r="H1317" s="31"/>
      <c r="I1317" s="75" t="str">
        <f t="shared" si="191"/>
        <v>.</v>
      </c>
      <c r="J1317" s="31"/>
      <c r="K1317" s="31"/>
      <c r="L1317" s="31"/>
      <c r="M1317" s="32"/>
      <c r="N1317" s="31"/>
      <c r="O1317" s="32"/>
      <c r="P1317" s="18"/>
      <c r="Q1317" s="31"/>
      <c r="R1317" s="33"/>
      <c r="S1317" s="33"/>
      <c r="T1317" s="33"/>
      <c r="U1317" s="72">
        <f t="shared" si="192"/>
        <v>0</v>
      </c>
      <c r="V1317" s="18" t="e">
        <f>IF(X1317&lt;&gt;"Liquidação Cancelada",VLOOKUP(B1317,'BASE DE DADOS OPS'!$B$4:$P$9650,10,FALSE),"Liquidação Cancelada")</f>
        <v>#N/A</v>
      </c>
      <c r="W1317" s="35" t="e">
        <f t="shared" si="193"/>
        <v>#N/A</v>
      </c>
      <c r="X1317" s="31">
        <f>VLOOKUP(A1317,'BASE DE DADOS OPS'!$A$4:$P$9650,12,FALSE)</f>
        <v>0</v>
      </c>
      <c r="Y1317" s="4" t="e">
        <f>IF(X1317&lt;&gt;"Liquidação Cancelada",VLOOKUP(B1317,'BASE DE DADOS OPS'!$B$5:$P$9635,12,FALSE),"Liquidação Cancelada")</f>
        <v>#N/A</v>
      </c>
      <c r="Z1317" s="4" t="e">
        <f>IF(X1317&lt;&gt;"Liquidação Cancelada",VLOOKUP(B1317,'BASE DE DADOS OPS'!$B$5:$P$9635,14,FALSE),"Liquidação Cancelada")</f>
        <v>#N/A</v>
      </c>
      <c r="AA1317" s="4" t="e">
        <f>IF(X1317&lt;&gt;"Liquidação Cancelada",VLOOKUP(B1317,'BASE DE DADOS OPS'!$B$5:$P$9635,13,FALSE),"Liquidação Cancelada")</f>
        <v>#N/A</v>
      </c>
      <c r="AB1317" s="4" t="e">
        <f t="shared" si="194"/>
        <v>#N/A</v>
      </c>
      <c r="AC1317" s="3" t="e">
        <f t="shared" si="195"/>
        <v>#N/A</v>
      </c>
      <c r="AD1317" s="62"/>
    </row>
    <row r="1318" spans="1:30" ht="24.95" customHeight="1" x14ac:dyDescent="0.2">
      <c r="A1318" s="55" t="str">
        <f t="shared" si="187"/>
        <v>||||||0</v>
      </c>
      <c r="B1318" s="55" t="str">
        <f t="shared" si="188"/>
        <v>||||0</v>
      </c>
      <c r="C1318" s="61" t="str">
        <f t="shared" si="189"/>
        <v>|0</v>
      </c>
      <c r="D1318" s="31"/>
      <c r="E1318" s="31"/>
      <c r="F1318" s="75" t="str">
        <f t="shared" si="190"/>
        <v>/</v>
      </c>
      <c r="G1318" s="31"/>
      <c r="H1318" s="31"/>
      <c r="I1318" s="75" t="str">
        <f t="shared" si="191"/>
        <v>.</v>
      </c>
      <c r="J1318" s="31"/>
      <c r="K1318" s="31"/>
      <c r="L1318" s="31"/>
      <c r="M1318" s="32"/>
      <c r="N1318" s="31"/>
      <c r="O1318" s="32"/>
      <c r="P1318" s="18"/>
      <c r="Q1318" s="31"/>
      <c r="R1318" s="33"/>
      <c r="S1318" s="33"/>
      <c r="T1318" s="33"/>
      <c r="U1318" s="72">
        <f t="shared" si="192"/>
        <v>0</v>
      </c>
      <c r="V1318" s="18" t="e">
        <f>IF(X1318&lt;&gt;"Liquidação Cancelada",VLOOKUP(B1318,'BASE DE DADOS OPS'!$B$4:$P$9650,10,FALSE),"Liquidação Cancelada")</f>
        <v>#N/A</v>
      </c>
      <c r="W1318" s="35" t="e">
        <f t="shared" si="193"/>
        <v>#N/A</v>
      </c>
      <c r="X1318" s="31">
        <f>VLOOKUP(A1318,'BASE DE DADOS OPS'!$A$4:$P$9650,12,FALSE)</f>
        <v>0</v>
      </c>
      <c r="Y1318" s="4" t="e">
        <f>IF(X1318&lt;&gt;"Liquidação Cancelada",VLOOKUP(B1318,'BASE DE DADOS OPS'!$B$5:$P$9635,12,FALSE),"Liquidação Cancelada")</f>
        <v>#N/A</v>
      </c>
      <c r="Z1318" s="4" t="e">
        <f>IF(X1318&lt;&gt;"Liquidação Cancelada",VLOOKUP(B1318,'BASE DE DADOS OPS'!$B$5:$P$9635,14,FALSE),"Liquidação Cancelada")</f>
        <v>#N/A</v>
      </c>
      <c r="AA1318" s="4" t="e">
        <f>IF(X1318&lt;&gt;"Liquidação Cancelada",VLOOKUP(B1318,'BASE DE DADOS OPS'!$B$5:$P$9635,13,FALSE),"Liquidação Cancelada")</f>
        <v>#N/A</v>
      </c>
      <c r="AB1318" s="4" t="e">
        <f t="shared" si="194"/>
        <v>#N/A</v>
      </c>
      <c r="AC1318" s="3" t="e">
        <f t="shared" si="195"/>
        <v>#N/A</v>
      </c>
      <c r="AD1318" s="62"/>
    </row>
    <row r="1319" spans="1:30" ht="24.95" customHeight="1" x14ac:dyDescent="0.2">
      <c r="A1319" s="55" t="str">
        <f t="shared" si="187"/>
        <v>||||||0</v>
      </c>
      <c r="B1319" s="55" t="str">
        <f t="shared" si="188"/>
        <v>||||0</v>
      </c>
      <c r="C1319" s="61" t="str">
        <f t="shared" si="189"/>
        <v>|0</v>
      </c>
      <c r="D1319" s="31"/>
      <c r="E1319" s="31"/>
      <c r="F1319" s="75" t="str">
        <f t="shared" si="190"/>
        <v>/</v>
      </c>
      <c r="G1319" s="31"/>
      <c r="H1319" s="31"/>
      <c r="I1319" s="75" t="str">
        <f t="shared" si="191"/>
        <v>.</v>
      </c>
      <c r="J1319" s="31"/>
      <c r="K1319" s="31"/>
      <c r="L1319" s="31"/>
      <c r="M1319" s="32"/>
      <c r="N1319" s="31"/>
      <c r="O1319" s="32"/>
      <c r="P1319" s="18"/>
      <c r="Q1319" s="31"/>
      <c r="R1319" s="33"/>
      <c r="S1319" s="33"/>
      <c r="T1319" s="33"/>
      <c r="U1319" s="72">
        <f t="shared" si="192"/>
        <v>0</v>
      </c>
      <c r="V1319" s="18" t="e">
        <f>IF(X1319&lt;&gt;"Liquidação Cancelada",VLOOKUP(B1319,'BASE DE DADOS OPS'!$B$4:$P$9650,10,FALSE),"Liquidação Cancelada")</f>
        <v>#N/A</v>
      </c>
      <c r="W1319" s="35" t="e">
        <f t="shared" si="193"/>
        <v>#N/A</v>
      </c>
      <c r="X1319" s="31">
        <f>VLOOKUP(A1319,'BASE DE DADOS OPS'!$A$4:$P$9650,12,FALSE)</f>
        <v>0</v>
      </c>
      <c r="Y1319" s="4" t="e">
        <f>IF(X1319&lt;&gt;"Liquidação Cancelada",VLOOKUP(B1319,'BASE DE DADOS OPS'!$B$5:$P$9635,12,FALSE),"Liquidação Cancelada")</f>
        <v>#N/A</v>
      </c>
      <c r="Z1319" s="4" t="e">
        <f>IF(X1319&lt;&gt;"Liquidação Cancelada",VLOOKUP(B1319,'BASE DE DADOS OPS'!$B$5:$P$9635,14,FALSE),"Liquidação Cancelada")</f>
        <v>#N/A</v>
      </c>
      <c r="AA1319" s="4" t="e">
        <f>IF(X1319&lt;&gt;"Liquidação Cancelada",VLOOKUP(B1319,'BASE DE DADOS OPS'!$B$5:$P$9635,13,FALSE),"Liquidação Cancelada")</f>
        <v>#N/A</v>
      </c>
      <c r="AB1319" s="4" t="e">
        <f t="shared" si="194"/>
        <v>#N/A</v>
      </c>
      <c r="AC1319" s="3" t="e">
        <f t="shared" si="195"/>
        <v>#N/A</v>
      </c>
      <c r="AD1319" s="62"/>
    </row>
    <row r="1320" spans="1:30" ht="24.95" customHeight="1" x14ac:dyDescent="0.2">
      <c r="A1320" s="55" t="str">
        <f t="shared" si="187"/>
        <v>||||||0</v>
      </c>
      <c r="B1320" s="55" t="str">
        <f t="shared" si="188"/>
        <v>||||0</v>
      </c>
      <c r="C1320" s="61" t="str">
        <f t="shared" si="189"/>
        <v>|0</v>
      </c>
      <c r="D1320" s="31"/>
      <c r="E1320" s="31"/>
      <c r="F1320" s="75" t="str">
        <f t="shared" si="190"/>
        <v>/</v>
      </c>
      <c r="G1320" s="31"/>
      <c r="H1320" s="31"/>
      <c r="I1320" s="75" t="str">
        <f t="shared" si="191"/>
        <v>.</v>
      </c>
      <c r="J1320" s="31"/>
      <c r="K1320" s="31"/>
      <c r="L1320" s="31"/>
      <c r="M1320" s="32"/>
      <c r="N1320" s="31"/>
      <c r="O1320" s="32"/>
      <c r="P1320" s="18"/>
      <c r="Q1320" s="31"/>
      <c r="R1320" s="33"/>
      <c r="S1320" s="33"/>
      <c r="T1320" s="33"/>
      <c r="U1320" s="72">
        <f t="shared" si="192"/>
        <v>0</v>
      </c>
      <c r="V1320" s="18" t="e">
        <f>IF(X1320&lt;&gt;"Liquidação Cancelada",VLOOKUP(B1320,'BASE DE DADOS OPS'!$B$4:$P$9650,10,FALSE),"Liquidação Cancelada")</f>
        <v>#N/A</v>
      </c>
      <c r="W1320" s="35" t="e">
        <f t="shared" si="193"/>
        <v>#N/A</v>
      </c>
      <c r="X1320" s="31">
        <f>VLOOKUP(A1320,'BASE DE DADOS OPS'!$A$4:$P$9650,12,FALSE)</f>
        <v>0</v>
      </c>
      <c r="Y1320" s="4" t="e">
        <f>IF(X1320&lt;&gt;"Liquidação Cancelada",VLOOKUP(B1320,'BASE DE DADOS OPS'!$B$5:$P$9635,12,FALSE),"Liquidação Cancelada")</f>
        <v>#N/A</v>
      </c>
      <c r="Z1320" s="4" t="e">
        <f>IF(X1320&lt;&gt;"Liquidação Cancelada",VLOOKUP(B1320,'BASE DE DADOS OPS'!$B$5:$P$9635,14,FALSE),"Liquidação Cancelada")</f>
        <v>#N/A</v>
      </c>
      <c r="AA1320" s="4" t="e">
        <f>IF(X1320&lt;&gt;"Liquidação Cancelada",VLOOKUP(B1320,'BASE DE DADOS OPS'!$B$5:$P$9635,13,FALSE),"Liquidação Cancelada")</f>
        <v>#N/A</v>
      </c>
      <c r="AB1320" s="4" t="e">
        <f t="shared" si="194"/>
        <v>#N/A</v>
      </c>
      <c r="AC1320" s="3" t="e">
        <f t="shared" si="195"/>
        <v>#N/A</v>
      </c>
      <c r="AD1320" s="62"/>
    </row>
    <row r="1321" spans="1:30" ht="24.95" customHeight="1" x14ac:dyDescent="0.2">
      <c r="A1321" s="55" t="str">
        <f t="shared" si="187"/>
        <v>||||||0</v>
      </c>
      <c r="B1321" s="55" t="str">
        <f t="shared" si="188"/>
        <v>||||0</v>
      </c>
      <c r="C1321" s="61" t="str">
        <f t="shared" si="189"/>
        <v>|0</v>
      </c>
      <c r="D1321" s="31"/>
      <c r="E1321" s="31"/>
      <c r="F1321" s="75" t="str">
        <f t="shared" si="190"/>
        <v>/</v>
      </c>
      <c r="G1321" s="31"/>
      <c r="H1321" s="31"/>
      <c r="I1321" s="75" t="str">
        <f t="shared" si="191"/>
        <v>.</v>
      </c>
      <c r="J1321" s="31"/>
      <c r="K1321" s="31"/>
      <c r="L1321" s="31"/>
      <c r="M1321" s="32"/>
      <c r="N1321" s="31"/>
      <c r="O1321" s="32"/>
      <c r="P1321" s="18"/>
      <c r="Q1321" s="31"/>
      <c r="R1321" s="33"/>
      <c r="S1321" s="33"/>
      <c r="T1321" s="33"/>
      <c r="U1321" s="72">
        <f t="shared" si="192"/>
        <v>0</v>
      </c>
      <c r="V1321" s="18" t="e">
        <f>IF(X1321&lt;&gt;"Liquidação Cancelada",VLOOKUP(B1321,'BASE DE DADOS OPS'!$B$4:$P$9650,10,FALSE),"Liquidação Cancelada")</f>
        <v>#N/A</v>
      </c>
      <c r="W1321" s="35" t="e">
        <f t="shared" si="193"/>
        <v>#N/A</v>
      </c>
      <c r="X1321" s="31">
        <f>VLOOKUP(A1321,'BASE DE DADOS OPS'!$A$4:$P$9650,12,FALSE)</f>
        <v>0</v>
      </c>
      <c r="Y1321" s="4" t="e">
        <f>IF(X1321&lt;&gt;"Liquidação Cancelada",VLOOKUP(B1321,'BASE DE DADOS OPS'!$B$5:$P$9635,12,FALSE),"Liquidação Cancelada")</f>
        <v>#N/A</v>
      </c>
      <c r="Z1321" s="4" t="e">
        <f>IF(X1321&lt;&gt;"Liquidação Cancelada",VLOOKUP(B1321,'BASE DE DADOS OPS'!$B$5:$P$9635,14,FALSE),"Liquidação Cancelada")</f>
        <v>#N/A</v>
      </c>
      <c r="AA1321" s="4" t="e">
        <f>IF(X1321&lt;&gt;"Liquidação Cancelada",VLOOKUP(B1321,'BASE DE DADOS OPS'!$B$5:$P$9635,13,FALSE),"Liquidação Cancelada")</f>
        <v>#N/A</v>
      </c>
      <c r="AB1321" s="4" t="e">
        <f t="shared" si="194"/>
        <v>#N/A</v>
      </c>
      <c r="AC1321" s="3" t="e">
        <f t="shared" si="195"/>
        <v>#N/A</v>
      </c>
      <c r="AD1321" s="62"/>
    </row>
    <row r="1322" spans="1:30" ht="24.95" customHeight="1" x14ac:dyDescent="0.2">
      <c r="A1322" s="55" t="str">
        <f t="shared" si="187"/>
        <v>||||||0</v>
      </c>
      <c r="B1322" s="55" t="str">
        <f t="shared" si="188"/>
        <v>||||0</v>
      </c>
      <c r="C1322" s="61" t="str">
        <f t="shared" si="189"/>
        <v>|0</v>
      </c>
      <c r="D1322" s="31"/>
      <c r="E1322" s="31"/>
      <c r="F1322" s="75" t="str">
        <f t="shared" si="190"/>
        <v>/</v>
      </c>
      <c r="G1322" s="31"/>
      <c r="H1322" s="31"/>
      <c r="I1322" s="75" t="str">
        <f t="shared" si="191"/>
        <v>.</v>
      </c>
      <c r="J1322" s="31"/>
      <c r="K1322" s="31"/>
      <c r="L1322" s="31"/>
      <c r="M1322" s="32"/>
      <c r="N1322" s="31"/>
      <c r="O1322" s="32"/>
      <c r="P1322" s="18"/>
      <c r="Q1322" s="31"/>
      <c r="R1322" s="33"/>
      <c r="S1322" s="33"/>
      <c r="T1322" s="33"/>
      <c r="U1322" s="72">
        <f t="shared" si="192"/>
        <v>0</v>
      </c>
      <c r="V1322" s="18" t="e">
        <f>IF(X1322&lt;&gt;"Liquidação Cancelada",VLOOKUP(B1322,'BASE DE DADOS OPS'!$B$4:$P$9650,10,FALSE),"Liquidação Cancelada")</f>
        <v>#N/A</v>
      </c>
      <c r="W1322" s="35" t="e">
        <f t="shared" si="193"/>
        <v>#N/A</v>
      </c>
      <c r="X1322" s="31">
        <f>VLOOKUP(A1322,'BASE DE DADOS OPS'!$A$4:$P$9650,12,FALSE)</f>
        <v>0</v>
      </c>
      <c r="Y1322" s="4" t="e">
        <f>IF(X1322&lt;&gt;"Liquidação Cancelada",VLOOKUP(B1322,'BASE DE DADOS OPS'!$B$5:$P$9635,12,FALSE),"Liquidação Cancelada")</f>
        <v>#N/A</v>
      </c>
      <c r="Z1322" s="4" t="e">
        <f>IF(X1322&lt;&gt;"Liquidação Cancelada",VLOOKUP(B1322,'BASE DE DADOS OPS'!$B$5:$P$9635,14,FALSE),"Liquidação Cancelada")</f>
        <v>#N/A</v>
      </c>
      <c r="AA1322" s="4" t="e">
        <f>IF(X1322&lt;&gt;"Liquidação Cancelada",VLOOKUP(B1322,'BASE DE DADOS OPS'!$B$5:$P$9635,13,FALSE),"Liquidação Cancelada")</f>
        <v>#N/A</v>
      </c>
      <c r="AB1322" s="4" t="e">
        <f t="shared" si="194"/>
        <v>#N/A</v>
      </c>
      <c r="AC1322" s="3" t="e">
        <f t="shared" si="195"/>
        <v>#N/A</v>
      </c>
      <c r="AD1322" s="62"/>
    </row>
    <row r="1323" spans="1:30" ht="24.95" customHeight="1" x14ac:dyDescent="0.2">
      <c r="A1323" s="55" t="str">
        <f t="shared" si="187"/>
        <v>||||||0</v>
      </c>
      <c r="B1323" s="55" t="str">
        <f t="shared" si="188"/>
        <v>||||0</v>
      </c>
      <c r="C1323" s="61" t="str">
        <f t="shared" si="189"/>
        <v>|0</v>
      </c>
      <c r="D1323" s="31"/>
      <c r="E1323" s="31"/>
      <c r="F1323" s="75" t="str">
        <f t="shared" si="190"/>
        <v>/</v>
      </c>
      <c r="G1323" s="31"/>
      <c r="H1323" s="31"/>
      <c r="I1323" s="75" t="str">
        <f t="shared" si="191"/>
        <v>.</v>
      </c>
      <c r="J1323" s="31"/>
      <c r="K1323" s="31"/>
      <c r="L1323" s="31"/>
      <c r="M1323" s="32"/>
      <c r="N1323" s="31"/>
      <c r="O1323" s="32"/>
      <c r="P1323" s="18"/>
      <c r="Q1323" s="31"/>
      <c r="R1323" s="33"/>
      <c r="S1323" s="33"/>
      <c r="T1323" s="33"/>
      <c r="U1323" s="72">
        <f t="shared" si="192"/>
        <v>0</v>
      </c>
      <c r="V1323" s="18" t="e">
        <f>IF(X1323&lt;&gt;"Liquidação Cancelada",VLOOKUP(B1323,'BASE DE DADOS OPS'!$B$4:$P$9650,10,FALSE),"Liquidação Cancelada")</f>
        <v>#N/A</v>
      </c>
      <c r="W1323" s="35" t="e">
        <f t="shared" si="193"/>
        <v>#N/A</v>
      </c>
      <c r="X1323" s="31">
        <f>VLOOKUP(A1323,'BASE DE DADOS OPS'!$A$4:$P$9650,12,FALSE)</f>
        <v>0</v>
      </c>
      <c r="Y1323" s="4" t="e">
        <f>IF(X1323&lt;&gt;"Liquidação Cancelada",VLOOKUP(B1323,'BASE DE DADOS OPS'!$B$5:$P$9635,12,FALSE),"Liquidação Cancelada")</f>
        <v>#N/A</v>
      </c>
      <c r="Z1323" s="4" t="e">
        <f>IF(X1323&lt;&gt;"Liquidação Cancelada",VLOOKUP(B1323,'BASE DE DADOS OPS'!$B$5:$P$9635,14,FALSE),"Liquidação Cancelada")</f>
        <v>#N/A</v>
      </c>
      <c r="AA1323" s="4" t="e">
        <f>IF(X1323&lt;&gt;"Liquidação Cancelada",VLOOKUP(B1323,'BASE DE DADOS OPS'!$B$5:$P$9635,13,FALSE),"Liquidação Cancelada")</f>
        <v>#N/A</v>
      </c>
      <c r="AB1323" s="4" t="e">
        <f t="shared" si="194"/>
        <v>#N/A</v>
      </c>
      <c r="AC1323" s="3" t="e">
        <f t="shared" si="195"/>
        <v>#N/A</v>
      </c>
      <c r="AD1323" s="62"/>
    </row>
    <row r="1324" spans="1:30" ht="24.95" customHeight="1" x14ac:dyDescent="0.2">
      <c r="A1324" s="55" t="str">
        <f t="shared" si="187"/>
        <v>||||||0</v>
      </c>
      <c r="B1324" s="55" t="str">
        <f t="shared" si="188"/>
        <v>||||0</v>
      </c>
      <c r="C1324" s="61" t="str">
        <f t="shared" si="189"/>
        <v>|0</v>
      </c>
      <c r="D1324" s="31"/>
      <c r="E1324" s="31"/>
      <c r="F1324" s="75" t="str">
        <f t="shared" si="190"/>
        <v>/</v>
      </c>
      <c r="G1324" s="31"/>
      <c r="H1324" s="31"/>
      <c r="I1324" s="75" t="str">
        <f t="shared" si="191"/>
        <v>.</v>
      </c>
      <c r="J1324" s="31"/>
      <c r="K1324" s="31"/>
      <c r="L1324" s="31"/>
      <c r="M1324" s="32"/>
      <c r="N1324" s="31"/>
      <c r="O1324" s="32"/>
      <c r="P1324" s="18"/>
      <c r="Q1324" s="31"/>
      <c r="R1324" s="33"/>
      <c r="S1324" s="33"/>
      <c r="T1324" s="33"/>
      <c r="U1324" s="72">
        <f t="shared" si="192"/>
        <v>0</v>
      </c>
      <c r="V1324" s="18" t="e">
        <f>IF(X1324&lt;&gt;"Liquidação Cancelada",VLOOKUP(B1324,'BASE DE DADOS OPS'!$B$4:$P$9650,10,FALSE),"Liquidação Cancelada")</f>
        <v>#N/A</v>
      </c>
      <c r="W1324" s="35" t="e">
        <f t="shared" si="193"/>
        <v>#N/A</v>
      </c>
      <c r="X1324" s="31">
        <f>VLOOKUP(A1324,'BASE DE DADOS OPS'!$A$4:$P$9650,12,FALSE)</f>
        <v>0</v>
      </c>
      <c r="Y1324" s="4" t="e">
        <f>IF(X1324&lt;&gt;"Liquidação Cancelada",VLOOKUP(B1324,'BASE DE DADOS OPS'!$B$5:$P$9635,12,FALSE),"Liquidação Cancelada")</f>
        <v>#N/A</v>
      </c>
      <c r="Z1324" s="4" t="e">
        <f>IF(X1324&lt;&gt;"Liquidação Cancelada",VLOOKUP(B1324,'BASE DE DADOS OPS'!$B$5:$P$9635,14,FALSE),"Liquidação Cancelada")</f>
        <v>#N/A</v>
      </c>
      <c r="AA1324" s="4" t="e">
        <f>IF(X1324&lt;&gt;"Liquidação Cancelada",VLOOKUP(B1324,'BASE DE DADOS OPS'!$B$5:$P$9635,13,FALSE),"Liquidação Cancelada")</f>
        <v>#N/A</v>
      </c>
      <c r="AB1324" s="4" t="e">
        <f t="shared" si="194"/>
        <v>#N/A</v>
      </c>
      <c r="AC1324" s="3" t="e">
        <f t="shared" si="195"/>
        <v>#N/A</v>
      </c>
      <c r="AD1324" s="62"/>
    </row>
    <row r="1325" spans="1:30" ht="24.95" customHeight="1" x14ac:dyDescent="0.2">
      <c r="A1325" s="55" t="str">
        <f t="shared" si="187"/>
        <v>||||||0</v>
      </c>
      <c r="B1325" s="55" t="str">
        <f t="shared" si="188"/>
        <v>||||0</v>
      </c>
      <c r="C1325" s="61" t="str">
        <f t="shared" si="189"/>
        <v>|0</v>
      </c>
      <c r="D1325" s="31"/>
      <c r="E1325" s="31"/>
      <c r="F1325" s="75" t="str">
        <f t="shared" si="190"/>
        <v>/</v>
      </c>
      <c r="G1325" s="31"/>
      <c r="H1325" s="31"/>
      <c r="I1325" s="75" t="str">
        <f t="shared" si="191"/>
        <v>.</v>
      </c>
      <c r="J1325" s="31"/>
      <c r="K1325" s="31"/>
      <c r="L1325" s="31"/>
      <c r="M1325" s="32"/>
      <c r="N1325" s="31"/>
      <c r="O1325" s="32"/>
      <c r="P1325" s="18"/>
      <c r="Q1325" s="31"/>
      <c r="R1325" s="33"/>
      <c r="S1325" s="33"/>
      <c r="T1325" s="33"/>
      <c r="U1325" s="72">
        <f t="shared" si="192"/>
        <v>0</v>
      </c>
      <c r="V1325" s="18" t="e">
        <f>IF(X1325&lt;&gt;"Liquidação Cancelada",VLOOKUP(B1325,'BASE DE DADOS OPS'!$B$4:$P$9650,10,FALSE),"Liquidação Cancelada")</f>
        <v>#N/A</v>
      </c>
      <c r="W1325" s="35" t="e">
        <f t="shared" si="193"/>
        <v>#N/A</v>
      </c>
      <c r="X1325" s="31">
        <f>VLOOKUP(A1325,'BASE DE DADOS OPS'!$A$4:$P$9650,12,FALSE)</f>
        <v>0</v>
      </c>
      <c r="Y1325" s="4" t="e">
        <f>IF(X1325&lt;&gt;"Liquidação Cancelada",VLOOKUP(B1325,'BASE DE DADOS OPS'!$B$5:$P$9635,12,FALSE),"Liquidação Cancelada")</f>
        <v>#N/A</v>
      </c>
      <c r="Z1325" s="4" t="e">
        <f>IF(X1325&lt;&gt;"Liquidação Cancelada",VLOOKUP(B1325,'BASE DE DADOS OPS'!$B$5:$P$9635,14,FALSE),"Liquidação Cancelada")</f>
        <v>#N/A</v>
      </c>
      <c r="AA1325" s="4" t="e">
        <f>IF(X1325&lt;&gt;"Liquidação Cancelada",VLOOKUP(B1325,'BASE DE DADOS OPS'!$B$5:$P$9635,13,FALSE),"Liquidação Cancelada")</f>
        <v>#N/A</v>
      </c>
      <c r="AB1325" s="4" t="e">
        <f t="shared" si="194"/>
        <v>#N/A</v>
      </c>
      <c r="AC1325" s="3" t="e">
        <f t="shared" si="195"/>
        <v>#N/A</v>
      </c>
      <c r="AD1325" s="62"/>
    </row>
    <row r="1326" spans="1:30" ht="24.95" customHeight="1" x14ac:dyDescent="0.2">
      <c r="A1326" s="55" t="str">
        <f t="shared" si="187"/>
        <v>||||||0</v>
      </c>
      <c r="B1326" s="55" t="str">
        <f t="shared" si="188"/>
        <v>||||0</v>
      </c>
      <c r="C1326" s="61" t="str">
        <f t="shared" si="189"/>
        <v>|0</v>
      </c>
      <c r="D1326" s="31"/>
      <c r="E1326" s="31"/>
      <c r="F1326" s="75" t="str">
        <f t="shared" si="190"/>
        <v>/</v>
      </c>
      <c r="G1326" s="31"/>
      <c r="H1326" s="31"/>
      <c r="I1326" s="75" t="str">
        <f t="shared" si="191"/>
        <v>.</v>
      </c>
      <c r="J1326" s="31"/>
      <c r="K1326" s="31"/>
      <c r="L1326" s="31"/>
      <c r="M1326" s="32"/>
      <c r="N1326" s="31"/>
      <c r="O1326" s="32"/>
      <c r="P1326" s="18"/>
      <c r="Q1326" s="31"/>
      <c r="R1326" s="33"/>
      <c r="S1326" s="33"/>
      <c r="T1326" s="33"/>
      <c r="U1326" s="72">
        <f t="shared" si="192"/>
        <v>0</v>
      </c>
      <c r="V1326" s="18" t="e">
        <f>IF(X1326&lt;&gt;"Liquidação Cancelada",VLOOKUP(B1326,'BASE DE DADOS OPS'!$B$4:$P$9650,10,FALSE),"Liquidação Cancelada")</f>
        <v>#N/A</v>
      </c>
      <c r="W1326" s="35" t="e">
        <f t="shared" si="193"/>
        <v>#N/A</v>
      </c>
      <c r="X1326" s="31">
        <f>VLOOKUP(A1326,'BASE DE DADOS OPS'!$A$4:$P$9650,12,FALSE)</f>
        <v>0</v>
      </c>
      <c r="Y1326" s="4" t="e">
        <f>IF(X1326&lt;&gt;"Liquidação Cancelada",VLOOKUP(B1326,'BASE DE DADOS OPS'!$B$5:$P$9635,12,FALSE),"Liquidação Cancelada")</f>
        <v>#N/A</v>
      </c>
      <c r="Z1326" s="4" t="e">
        <f>IF(X1326&lt;&gt;"Liquidação Cancelada",VLOOKUP(B1326,'BASE DE DADOS OPS'!$B$5:$P$9635,14,FALSE),"Liquidação Cancelada")</f>
        <v>#N/A</v>
      </c>
      <c r="AA1326" s="4" t="e">
        <f>IF(X1326&lt;&gt;"Liquidação Cancelada",VLOOKUP(B1326,'BASE DE DADOS OPS'!$B$5:$P$9635,13,FALSE),"Liquidação Cancelada")</f>
        <v>#N/A</v>
      </c>
      <c r="AB1326" s="4" t="e">
        <f t="shared" si="194"/>
        <v>#N/A</v>
      </c>
      <c r="AC1326" s="3" t="e">
        <f t="shared" si="195"/>
        <v>#N/A</v>
      </c>
      <c r="AD1326" s="62"/>
    </row>
    <row r="1327" spans="1:30" ht="24.95" customHeight="1" x14ac:dyDescent="0.2">
      <c r="A1327" s="55" t="str">
        <f t="shared" si="187"/>
        <v>||||||0</v>
      </c>
      <c r="B1327" s="55" t="str">
        <f t="shared" si="188"/>
        <v>||||0</v>
      </c>
      <c r="C1327" s="61" t="str">
        <f t="shared" si="189"/>
        <v>|0</v>
      </c>
      <c r="D1327" s="31"/>
      <c r="E1327" s="31"/>
      <c r="F1327" s="75" t="str">
        <f t="shared" si="190"/>
        <v>/</v>
      </c>
      <c r="G1327" s="31"/>
      <c r="H1327" s="31"/>
      <c r="I1327" s="75" t="str">
        <f t="shared" si="191"/>
        <v>.</v>
      </c>
      <c r="J1327" s="31"/>
      <c r="K1327" s="31"/>
      <c r="L1327" s="31"/>
      <c r="M1327" s="32"/>
      <c r="N1327" s="31"/>
      <c r="O1327" s="32"/>
      <c r="P1327" s="18"/>
      <c r="Q1327" s="31"/>
      <c r="R1327" s="33"/>
      <c r="S1327" s="33"/>
      <c r="T1327" s="33"/>
      <c r="U1327" s="72">
        <f t="shared" si="192"/>
        <v>0</v>
      </c>
      <c r="V1327" s="18" t="e">
        <f>IF(X1327&lt;&gt;"Liquidação Cancelada",VLOOKUP(B1327,'BASE DE DADOS OPS'!$B$4:$P$9650,10,FALSE),"Liquidação Cancelada")</f>
        <v>#N/A</v>
      </c>
      <c r="W1327" s="35" t="e">
        <f t="shared" si="193"/>
        <v>#N/A</v>
      </c>
      <c r="X1327" s="31">
        <f>VLOOKUP(A1327,'BASE DE DADOS OPS'!$A$4:$P$9650,12,FALSE)</f>
        <v>0</v>
      </c>
      <c r="Y1327" s="4" t="e">
        <f>IF(X1327&lt;&gt;"Liquidação Cancelada",VLOOKUP(B1327,'BASE DE DADOS OPS'!$B$5:$P$9635,12,FALSE),"Liquidação Cancelada")</f>
        <v>#N/A</v>
      </c>
      <c r="Z1327" s="4" t="e">
        <f>IF(X1327&lt;&gt;"Liquidação Cancelada",VLOOKUP(B1327,'BASE DE DADOS OPS'!$B$5:$P$9635,14,FALSE),"Liquidação Cancelada")</f>
        <v>#N/A</v>
      </c>
      <c r="AA1327" s="4" t="e">
        <f>IF(X1327&lt;&gt;"Liquidação Cancelada",VLOOKUP(B1327,'BASE DE DADOS OPS'!$B$5:$P$9635,13,FALSE),"Liquidação Cancelada")</f>
        <v>#N/A</v>
      </c>
      <c r="AB1327" s="4" t="e">
        <f t="shared" si="194"/>
        <v>#N/A</v>
      </c>
      <c r="AC1327" s="3" t="e">
        <f t="shared" si="195"/>
        <v>#N/A</v>
      </c>
      <c r="AD1327" s="62"/>
    </row>
    <row r="1328" spans="1:30" ht="24.95" customHeight="1" x14ac:dyDescent="0.2">
      <c r="A1328" s="55" t="str">
        <f t="shared" si="187"/>
        <v>||||||0</v>
      </c>
      <c r="B1328" s="55" t="str">
        <f t="shared" si="188"/>
        <v>||||0</v>
      </c>
      <c r="C1328" s="61" t="str">
        <f t="shared" si="189"/>
        <v>|0</v>
      </c>
      <c r="D1328" s="31"/>
      <c r="E1328" s="31"/>
      <c r="F1328" s="75" t="str">
        <f t="shared" si="190"/>
        <v>/</v>
      </c>
      <c r="G1328" s="31"/>
      <c r="H1328" s="31"/>
      <c r="I1328" s="75" t="str">
        <f t="shared" si="191"/>
        <v>.</v>
      </c>
      <c r="J1328" s="31"/>
      <c r="K1328" s="31"/>
      <c r="L1328" s="31"/>
      <c r="M1328" s="32"/>
      <c r="N1328" s="31"/>
      <c r="O1328" s="32"/>
      <c r="P1328" s="18"/>
      <c r="Q1328" s="31"/>
      <c r="R1328" s="33"/>
      <c r="S1328" s="33"/>
      <c r="T1328" s="33"/>
      <c r="U1328" s="72">
        <f t="shared" si="192"/>
        <v>0</v>
      </c>
      <c r="V1328" s="18" t="e">
        <f>IF(X1328&lt;&gt;"Liquidação Cancelada",VLOOKUP(B1328,'BASE DE DADOS OPS'!$B$4:$P$9650,10,FALSE),"Liquidação Cancelada")</f>
        <v>#N/A</v>
      </c>
      <c r="W1328" s="35" t="e">
        <f t="shared" si="193"/>
        <v>#N/A</v>
      </c>
      <c r="X1328" s="31">
        <f>VLOOKUP(A1328,'BASE DE DADOS OPS'!$A$4:$P$9650,12,FALSE)</f>
        <v>0</v>
      </c>
      <c r="Y1328" s="4" t="e">
        <f>IF(X1328&lt;&gt;"Liquidação Cancelada",VLOOKUP(B1328,'BASE DE DADOS OPS'!$B$5:$P$9635,12,FALSE),"Liquidação Cancelada")</f>
        <v>#N/A</v>
      </c>
      <c r="Z1328" s="4" t="e">
        <f>IF(X1328&lt;&gt;"Liquidação Cancelada",VLOOKUP(B1328,'BASE DE DADOS OPS'!$B$5:$P$9635,14,FALSE),"Liquidação Cancelada")</f>
        <v>#N/A</v>
      </c>
      <c r="AA1328" s="4" t="e">
        <f>IF(X1328&lt;&gt;"Liquidação Cancelada",VLOOKUP(B1328,'BASE DE DADOS OPS'!$B$5:$P$9635,13,FALSE),"Liquidação Cancelada")</f>
        <v>#N/A</v>
      </c>
      <c r="AB1328" s="4" t="e">
        <f t="shared" si="194"/>
        <v>#N/A</v>
      </c>
      <c r="AC1328" s="3" t="e">
        <f t="shared" si="195"/>
        <v>#N/A</v>
      </c>
      <c r="AD1328" s="62"/>
    </row>
    <row r="1329" spans="1:30" ht="24.95" customHeight="1" x14ac:dyDescent="0.2">
      <c r="A1329" s="55" t="str">
        <f t="shared" si="187"/>
        <v>||||||0</v>
      </c>
      <c r="B1329" s="55" t="str">
        <f t="shared" si="188"/>
        <v>||||0</v>
      </c>
      <c r="C1329" s="61" t="str">
        <f t="shared" si="189"/>
        <v>|0</v>
      </c>
      <c r="D1329" s="31"/>
      <c r="E1329" s="31"/>
      <c r="F1329" s="75" t="str">
        <f t="shared" si="190"/>
        <v>/</v>
      </c>
      <c r="G1329" s="31"/>
      <c r="H1329" s="31"/>
      <c r="I1329" s="75" t="str">
        <f t="shared" si="191"/>
        <v>.</v>
      </c>
      <c r="J1329" s="31"/>
      <c r="K1329" s="31"/>
      <c r="L1329" s="31"/>
      <c r="M1329" s="32"/>
      <c r="N1329" s="31"/>
      <c r="O1329" s="32"/>
      <c r="P1329" s="18"/>
      <c r="Q1329" s="31"/>
      <c r="R1329" s="33"/>
      <c r="S1329" s="33"/>
      <c r="T1329" s="33"/>
      <c r="U1329" s="72">
        <f t="shared" si="192"/>
        <v>0</v>
      </c>
      <c r="V1329" s="18" t="e">
        <f>IF(X1329&lt;&gt;"Liquidação Cancelada",VLOOKUP(B1329,'BASE DE DADOS OPS'!$B$4:$P$9650,10,FALSE),"Liquidação Cancelada")</f>
        <v>#N/A</v>
      </c>
      <c r="W1329" s="35" t="e">
        <f t="shared" si="193"/>
        <v>#N/A</v>
      </c>
      <c r="X1329" s="31">
        <f>VLOOKUP(A1329,'BASE DE DADOS OPS'!$A$4:$P$9650,12,FALSE)</f>
        <v>0</v>
      </c>
      <c r="Y1329" s="4" t="e">
        <f>IF(X1329&lt;&gt;"Liquidação Cancelada",VLOOKUP(B1329,'BASE DE DADOS OPS'!$B$5:$P$9635,12,FALSE),"Liquidação Cancelada")</f>
        <v>#N/A</v>
      </c>
      <c r="Z1329" s="4" t="e">
        <f>IF(X1329&lt;&gt;"Liquidação Cancelada",VLOOKUP(B1329,'BASE DE DADOS OPS'!$B$5:$P$9635,14,FALSE),"Liquidação Cancelada")</f>
        <v>#N/A</v>
      </c>
      <c r="AA1329" s="4" t="e">
        <f>IF(X1329&lt;&gt;"Liquidação Cancelada",VLOOKUP(B1329,'BASE DE DADOS OPS'!$B$5:$P$9635,13,FALSE),"Liquidação Cancelada")</f>
        <v>#N/A</v>
      </c>
      <c r="AB1329" s="4" t="e">
        <f t="shared" si="194"/>
        <v>#N/A</v>
      </c>
      <c r="AC1329" s="3" t="e">
        <f t="shared" si="195"/>
        <v>#N/A</v>
      </c>
      <c r="AD1329" s="62"/>
    </row>
    <row r="1330" spans="1:30" ht="24.95" customHeight="1" x14ac:dyDescent="0.2">
      <c r="A1330" s="55" t="str">
        <f t="shared" si="187"/>
        <v>||||||0</v>
      </c>
      <c r="B1330" s="55" t="str">
        <f t="shared" si="188"/>
        <v>||||0</v>
      </c>
      <c r="C1330" s="61" t="str">
        <f t="shared" si="189"/>
        <v>|0</v>
      </c>
      <c r="D1330" s="31"/>
      <c r="E1330" s="31"/>
      <c r="F1330" s="75" t="str">
        <f t="shared" si="190"/>
        <v>/</v>
      </c>
      <c r="G1330" s="31"/>
      <c r="H1330" s="31"/>
      <c r="I1330" s="75" t="str">
        <f t="shared" si="191"/>
        <v>.</v>
      </c>
      <c r="J1330" s="31"/>
      <c r="K1330" s="31"/>
      <c r="L1330" s="31"/>
      <c r="M1330" s="32"/>
      <c r="N1330" s="31"/>
      <c r="O1330" s="32"/>
      <c r="P1330" s="18"/>
      <c r="Q1330" s="31"/>
      <c r="R1330" s="33"/>
      <c r="S1330" s="33"/>
      <c r="T1330" s="33"/>
      <c r="U1330" s="72">
        <f t="shared" si="192"/>
        <v>0</v>
      </c>
      <c r="V1330" s="18" t="e">
        <f>IF(X1330&lt;&gt;"Liquidação Cancelada",VLOOKUP(B1330,'BASE DE DADOS OPS'!$B$4:$P$9650,10,FALSE),"Liquidação Cancelada")</f>
        <v>#N/A</v>
      </c>
      <c r="W1330" s="35" t="e">
        <f t="shared" si="193"/>
        <v>#N/A</v>
      </c>
      <c r="X1330" s="31">
        <f>VLOOKUP(A1330,'BASE DE DADOS OPS'!$A$4:$P$9650,12,FALSE)</f>
        <v>0</v>
      </c>
      <c r="Y1330" s="4" t="e">
        <f>IF(X1330&lt;&gt;"Liquidação Cancelada",VLOOKUP(B1330,'BASE DE DADOS OPS'!$B$5:$P$9635,12,FALSE),"Liquidação Cancelada")</f>
        <v>#N/A</v>
      </c>
      <c r="Z1330" s="4" t="e">
        <f>IF(X1330&lt;&gt;"Liquidação Cancelada",VLOOKUP(B1330,'BASE DE DADOS OPS'!$B$5:$P$9635,14,FALSE),"Liquidação Cancelada")</f>
        <v>#N/A</v>
      </c>
      <c r="AA1330" s="4" t="e">
        <f>IF(X1330&lt;&gt;"Liquidação Cancelada",VLOOKUP(B1330,'BASE DE DADOS OPS'!$B$5:$P$9635,13,FALSE),"Liquidação Cancelada")</f>
        <v>#N/A</v>
      </c>
      <c r="AB1330" s="4" t="e">
        <f t="shared" si="194"/>
        <v>#N/A</v>
      </c>
      <c r="AC1330" s="3" t="e">
        <f t="shared" si="195"/>
        <v>#N/A</v>
      </c>
      <c r="AD1330" s="62"/>
    </row>
    <row r="1331" spans="1:30" ht="24.95" customHeight="1" x14ac:dyDescent="0.2">
      <c r="A1331" s="55" t="str">
        <f t="shared" si="187"/>
        <v>||||||0</v>
      </c>
      <c r="B1331" s="55" t="str">
        <f t="shared" si="188"/>
        <v>||||0</v>
      </c>
      <c r="C1331" s="61" t="str">
        <f t="shared" si="189"/>
        <v>|0</v>
      </c>
      <c r="D1331" s="31"/>
      <c r="E1331" s="31"/>
      <c r="F1331" s="75" t="str">
        <f t="shared" si="190"/>
        <v>/</v>
      </c>
      <c r="G1331" s="31"/>
      <c r="H1331" s="31"/>
      <c r="I1331" s="75" t="str">
        <f t="shared" si="191"/>
        <v>.</v>
      </c>
      <c r="J1331" s="31"/>
      <c r="K1331" s="31"/>
      <c r="L1331" s="31"/>
      <c r="M1331" s="32"/>
      <c r="N1331" s="31"/>
      <c r="O1331" s="32"/>
      <c r="P1331" s="18"/>
      <c r="Q1331" s="31"/>
      <c r="R1331" s="33"/>
      <c r="S1331" s="33"/>
      <c r="T1331" s="33"/>
      <c r="U1331" s="72">
        <f t="shared" si="192"/>
        <v>0</v>
      </c>
      <c r="V1331" s="18" t="e">
        <f>IF(X1331&lt;&gt;"Liquidação Cancelada",VLOOKUP(B1331,'BASE DE DADOS OPS'!$B$4:$P$9650,10,FALSE),"Liquidação Cancelada")</f>
        <v>#N/A</v>
      </c>
      <c r="W1331" s="35" t="e">
        <f t="shared" si="193"/>
        <v>#N/A</v>
      </c>
      <c r="X1331" s="31">
        <f>VLOOKUP(A1331,'BASE DE DADOS OPS'!$A$4:$P$9650,12,FALSE)</f>
        <v>0</v>
      </c>
      <c r="Y1331" s="4" t="e">
        <f>IF(X1331&lt;&gt;"Liquidação Cancelada",VLOOKUP(B1331,'BASE DE DADOS OPS'!$B$5:$P$9635,12,FALSE),"Liquidação Cancelada")</f>
        <v>#N/A</v>
      </c>
      <c r="Z1331" s="4" t="e">
        <f>IF(X1331&lt;&gt;"Liquidação Cancelada",VLOOKUP(B1331,'BASE DE DADOS OPS'!$B$5:$P$9635,14,FALSE),"Liquidação Cancelada")</f>
        <v>#N/A</v>
      </c>
      <c r="AA1331" s="4" t="e">
        <f>IF(X1331&lt;&gt;"Liquidação Cancelada",VLOOKUP(B1331,'BASE DE DADOS OPS'!$B$5:$P$9635,13,FALSE),"Liquidação Cancelada")</f>
        <v>#N/A</v>
      </c>
      <c r="AB1331" s="4" t="e">
        <f t="shared" si="194"/>
        <v>#N/A</v>
      </c>
      <c r="AC1331" s="3" t="e">
        <f t="shared" si="195"/>
        <v>#N/A</v>
      </c>
      <c r="AD1331" s="62"/>
    </row>
    <row r="1332" spans="1:30" ht="24.95" customHeight="1" x14ac:dyDescent="0.2">
      <c r="A1332" s="55" t="str">
        <f t="shared" si="187"/>
        <v>||||||0</v>
      </c>
      <c r="B1332" s="55" t="str">
        <f t="shared" si="188"/>
        <v>||||0</v>
      </c>
      <c r="C1332" s="61" t="str">
        <f t="shared" si="189"/>
        <v>|0</v>
      </c>
      <c r="D1332" s="31"/>
      <c r="E1332" s="31"/>
      <c r="F1332" s="75" t="str">
        <f t="shared" si="190"/>
        <v>/</v>
      </c>
      <c r="G1332" s="31"/>
      <c r="H1332" s="31"/>
      <c r="I1332" s="75" t="str">
        <f t="shared" si="191"/>
        <v>.</v>
      </c>
      <c r="J1332" s="31"/>
      <c r="K1332" s="31"/>
      <c r="L1332" s="31"/>
      <c r="M1332" s="32"/>
      <c r="N1332" s="31"/>
      <c r="O1332" s="32"/>
      <c r="P1332" s="18"/>
      <c r="Q1332" s="31"/>
      <c r="R1332" s="33"/>
      <c r="S1332" s="33"/>
      <c r="T1332" s="33"/>
      <c r="U1332" s="72">
        <f t="shared" si="192"/>
        <v>0</v>
      </c>
      <c r="V1332" s="18" t="e">
        <f>IF(X1332&lt;&gt;"Liquidação Cancelada",VLOOKUP(B1332,'BASE DE DADOS OPS'!$B$4:$P$9650,10,FALSE),"Liquidação Cancelada")</f>
        <v>#N/A</v>
      </c>
      <c r="W1332" s="35" t="e">
        <f t="shared" si="193"/>
        <v>#N/A</v>
      </c>
      <c r="X1332" s="31">
        <f>VLOOKUP(A1332,'BASE DE DADOS OPS'!$A$4:$P$9650,12,FALSE)</f>
        <v>0</v>
      </c>
      <c r="Y1332" s="4" t="e">
        <f>IF(X1332&lt;&gt;"Liquidação Cancelada",VLOOKUP(B1332,'BASE DE DADOS OPS'!$B$5:$P$9635,12,FALSE),"Liquidação Cancelada")</f>
        <v>#N/A</v>
      </c>
      <c r="Z1332" s="4" t="e">
        <f>IF(X1332&lt;&gt;"Liquidação Cancelada",VLOOKUP(B1332,'BASE DE DADOS OPS'!$B$5:$P$9635,14,FALSE),"Liquidação Cancelada")</f>
        <v>#N/A</v>
      </c>
      <c r="AA1332" s="4" t="e">
        <f>IF(X1332&lt;&gt;"Liquidação Cancelada",VLOOKUP(B1332,'BASE DE DADOS OPS'!$B$5:$P$9635,13,FALSE),"Liquidação Cancelada")</f>
        <v>#N/A</v>
      </c>
      <c r="AB1332" s="4" t="e">
        <f t="shared" si="194"/>
        <v>#N/A</v>
      </c>
      <c r="AC1332" s="3" t="e">
        <f t="shared" si="195"/>
        <v>#N/A</v>
      </c>
      <c r="AD1332" s="62"/>
    </row>
    <row r="1333" spans="1:30" ht="24.95" customHeight="1" x14ac:dyDescent="0.2">
      <c r="A1333" s="55" t="str">
        <f t="shared" si="187"/>
        <v>||||||0</v>
      </c>
      <c r="B1333" s="55" t="str">
        <f t="shared" si="188"/>
        <v>||||0</v>
      </c>
      <c r="C1333" s="61" t="str">
        <f t="shared" si="189"/>
        <v>|0</v>
      </c>
      <c r="D1333" s="31"/>
      <c r="E1333" s="31"/>
      <c r="F1333" s="75" t="str">
        <f t="shared" si="190"/>
        <v>/</v>
      </c>
      <c r="G1333" s="31"/>
      <c r="H1333" s="31"/>
      <c r="I1333" s="75" t="str">
        <f t="shared" si="191"/>
        <v>.</v>
      </c>
      <c r="J1333" s="31"/>
      <c r="K1333" s="31"/>
      <c r="L1333" s="31"/>
      <c r="M1333" s="32"/>
      <c r="N1333" s="31"/>
      <c r="O1333" s="32"/>
      <c r="P1333" s="18"/>
      <c r="Q1333" s="31"/>
      <c r="R1333" s="33"/>
      <c r="S1333" s="33"/>
      <c r="T1333" s="33"/>
      <c r="U1333" s="72">
        <f t="shared" si="192"/>
        <v>0</v>
      </c>
      <c r="V1333" s="18" t="e">
        <f>IF(X1333&lt;&gt;"Liquidação Cancelada",VLOOKUP(B1333,'BASE DE DADOS OPS'!$B$4:$P$9650,10,FALSE),"Liquidação Cancelada")</f>
        <v>#N/A</v>
      </c>
      <c r="W1333" s="35" t="e">
        <f t="shared" si="193"/>
        <v>#N/A</v>
      </c>
      <c r="X1333" s="31">
        <f>VLOOKUP(A1333,'BASE DE DADOS OPS'!$A$4:$P$9650,12,FALSE)</f>
        <v>0</v>
      </c>
      <c r="Y1333" s="4" t="e">
        <f>IF(X1333&lt;&gt;"Liquidação Cancelada",VLOOKUP(B1333,'BASE DE DADOS OPS'!$B$5:$P$9635,12,FALSE),"Liquidação Cancelada")</f>
        <v>#N/A</v>
      </c>
      <c r="Z1333" s="4" t="e">
        <f>IF(X1333&lt;&gt;"Liquidação Cancelada",VLOOKUP(B1333,'BASE DE DADOS OPS'!$B$5:$P$9635,14,FALSE),"Liquidação Cancelada")</f>
        <v>#N/A</v>
      </c>
      <c r="AA1333" s="4" t="e">
        <f>IF(X1333&lt;&gt;"Liquidação Cancelada",VLOOKUP(B1333,'BASE DE DADOS OPS'!$B$5:$P$9635,13,FALSE),"Liquidação Cancelada")</f>
        <v>#N/A</v>
      </c>
      <c r="AB1333" s="4" t="e">
        <f t="shared" si="194"/>
        <v>#N/A</v>
      </c>
      <c r="AC1333" s="3" t="e">
        <f t="shared" si="195"/>
        <v>#N/A</v>
      </c>
      <c r="AD1333" s="62"/>
    </row>
    <row r="1334" spans="1:30" ht="24.95" customHeight="1" x14ac:dyDescent="0.2">
      <c r="A1334" s="55" t="str">
        <f t="shared" si="187"/>
        <v>||||||0</v>
      </c>
      <c r="B1334" s="55" t="str">
        <f t="shared" si="188"/>
        <v>||||0</v>
      </c>
      <c r="C1334" s="61" t="str">
        <f t="shared" si="189"/>
        <v>|0</v>
      </c>
      <c r="D1334" s="31"/>
      <c r="E1334" s="31"/>
      <c r="F1334" s="75" t="str">
        <f t="shared" si="190"/>
        <v>/</v>
      </c>
      <c r="G1334" s="31"/>
      <c r="H1334" s="31"/>
      <c r="I1334" s="75" t="str">
        <f t="shared" si="191"/>
        <v>.</v>
      </c>
      <c r="J1334" s="31"/>
      <c r="K1334" s="31"/>
      <c r="L1334" s="31"/>
      <c r="M1334" s="32"/>
      <c r="N1334" s="31"/>
      <c r="O1334" s="32"/>
      <c r="P1334" s="18"/>
      <c r="Q1334" s="31"/>
      <c r="R1334" s="33"/>
      <c r="S1334" s="33"/>
      <c r="T1334" s="33"/>
      <c r="U1334" s="72">
        <f t="shared" si="192"/>
        <v>0</v>
      </c>
      <c r="V1334" s="18" t="e">
        <f>IF(X1334&lt;&gt;"Liquidação Cancelada",VLOOKUP(B1334,'BASE DE DADOS OPS'!$B$4:$P$9650,10,FALSE),"Liquidação Cancelada")</f>
        <v>#N/A</v>
      </c>
      <c r="W1334" s="35" t="e">
        <f t="shared" si="193"/>
        <v>#N/A</v>
      </c>
      <c r="X1334" s="31">
        <f>VLOOKUP(A1334,'BASE DE DADOS OPS'!$A$4:$P$9650,12,FALSE)</f>
        <v>0</v>
      </c>
      <c r="Y1334" s="4" t="e">
        <f>IF(X1334&lt;&gt;"Liquidação Cancelada",VLOOKUP(B1334,'BASE DE DADOS OPS'!$B$5:$P$9635,12,FALSE),"Liquidação Cancelada")</f>
        <v>#N/A</v>
      </c>
      <c r="Z1334" s="4" t="e">
        <f>IF(X1334&lt;&gt;"Liquidação Cancelada",VLOOKUP(B1334,'BASE DE DADOS OPS'!$B$5:$P$9635,14,FALSE),"Liquidação Cancelada")</f>
        <v>#N/A</v>
      </c>
      <c r="AA1334" s="4" t="e">
        <f>IF(X1334&lt;&gt;"Liquidação Cancelada",VLOOKUP(B1334,'BASE DE DADOS OPS'!$B$5:$P$9635,13,FALSE),"Liquidação Cancelada")</f>
        <v>#N/A</v>
      </c>
      <c r="AB1334" s="4" t="e">
        <f t="shared" si="194"/>
        <v>#N/A</v>
      </c>
      <c r="AC1334" s="3" t="e">
        <f t="shared" si="195"/>
        <v>#N/A</v>
      </c>
      <c r="AD1334" s="62"/>
    </row>
    <row r="1335" spans="1:30" ht="24.95" customHeight="1" x14ac:dyDescent="0.2">
      <c r="A1335" s="55" t="str">
        <f t="shared" si="187"/>
        <v>||||||0</v>
      </c>
      <c r="B1335" s="55" t="str">
        <f t="shared" si="188"/>
        <v>||||0</v>
      </c>
      <c r="C1335" s="61" t="str">
        <f t="shared" si="189"/>
        <v>|0</v>
      </c>
      <c r="D1335" s="31"/>
      <c r="E1335" s="31"/>
      <c r="F1335" s="75" t="str">
        <f t="shared" si="190"/>
        <v>/</v>
      </c>
      <c r="G1335" s="31"/>
      <c r="H1335" s="31"/>
      <c r="I1335" s="75" t="str">
        <f t="shared" si="191"/>
        <v>.</v>
      </c>
      <c r="J1335" s="31"/>
      <c r="K1335" s="31"/>
      <c r="L1335" s="31"/>
      <c r="M1335" s="32"/>
      <c r="N1335" s="31"/>
      <c r="O1335" s="32"/>
      <c r="P1335" s="18"/>
      <c r="Q1335" s="31"/>
      <c r="R1335" s="33"/>
      <c r="S1335" s="33"/>
      <c r="T1335" s="33"/>
      <c r="U1335" s="72">
        <f t="shared" si="192"/>
        <v>0</v>
      </c>
      <c r="V1335" s="18" t="e">
        <f>IF(X1335&lt;&gt;"Liquidação Cancelada",VLOOKUP(B1335,'BASE DE DADOS OPS'!$B$4:$P$9650,10,FALSE),"Liquidação Cancelada")</f>
        <v>#N/A</v>
      </c>
      <c r="W1335" s="35" t="e">
        <f t="shared" si="193"/>
        <v>#N/A</v>
      </c>
      <c r="X1335" s="31">
        <f>VLOOKUP(A1335,'BASE DE DADOS OPS'!$A$4:$P$9650,12,FALSE)</f>
        <v>0</v>
      </c>
      <c r="Y1335" s="4" t="e">
        <f>IF(X1335&lt;&gt;"Liquidação Cancelada",VLOOKUP(B1335,'BASE DE DADOS OPS'!$B$5:$P$9635,12,FALSE),"Liquidação Cancelada")</f>
        <v>#N/A</v>
      </c>
      <c r="Z1335" s="4" t="e">
        <f>IF(X1335&lt;&gt;"Liquidação Cancelada",VLOOKUP(B1335,'BASE DE DADOS OPS'!$B$5:$P$9635,14,FALSE),"Liquidação Cancelada")</f>
        <v>#N/A</v>
      </c>
      <c r="AA1335" s="4" t="e">
        <f>IF(X1335&lt;&gt;"Liquidação Cancelada",VLOOKUP(B1335,'BASE DE DADOS OPS'!$B$5:$P$9635,13,FALSE),"Liquidação Cancelada")</f>
        <v>#N/A</v>
      </c>
      <c r="AB1335" s="4" t="e">
        <f t="shared" si="194"/>
        <v>#N/A</v>
      </c>
      <c r="AC1335" s="3" t="e">
        <f t="shared" si="195"/>
        <v>#N/A</v>
      </c>
      <c r="AD1335" s="62"/>
    </row>
    <row r="1336" spans="1:30" ht="24.95" customHeight="1" x14ac:dyDescent="0.2">
      <c r="A1336" s="55" t="str">
        <f t="shared" si="187"/>
        <v>||||||0</v>
      </c>
      <c r="B1336" s="55" t="str">
        <f t="shared" si="188"/>
        <v>||||0</v>
      </c>
      <c r="C1336" s="61" t="str">
        <f t="shared" si="189"/>
        <v>|0</v>
      </c>
      <c r="D1336" s="31"/>
      <c r="E1336" s="31"/>
      <c r="F1336" s="75" t="str">
        <f t="shared" si="190"/>
        <v>/</v>
      </c>
      <c r="G1336" s="31"/>
      <c r="H1336" s="31"/>
      <c r="I1336" s="75" t="str">
        <f t="shared" si="191"/>
        <v>.</v>
      </c>
      <c r="J1336" s="31"/>
      <c r="K1336" s="31"/>
      <c r="L1336" s="31"/>
      <c r="M1336" s="32"/>
      <c r="N1336" s="31"/>
      <c r="O1336" s="32"/>
      <c r="P1336" s="18"/>
      <c r="Q1336" s="31"/>
      <c r="R1336" s="33"/>
      <c r="S1336" s="33"/>
      <c r="T1336" s="33"/>
      <c r="U1336" s="72">
        <f t="shared" si="192"/>
        <v>0</v>
      </c>
      <c r="V1336" s="18" t="e">
        <f>IF(X1336&lt;&gt;"Liquidação Cancelada",VLOOKUP(B1336,'BASE DE DADOS OPS'!$B$4:$P$9650,10,FALSE),"Liquidação Cancelada")</f>
        <v>#N/A</v>
      </c>
      <c r="W1336" s="35" t="e">
        <f t="shared" si="193"/>
        <v>#N/A</v>
      </c>
      <c r="X1336" s="31">
        <f>VLOOKUP(A1336,'BASE DE DADOS OPS'!$A$4:$P$9650,12,FALSE)</f>
        <v>0</v>
      </c>
      <c r="Y1336" s="4" t="e">
        <f>IF(X1336&lt;&gt;"Liquidação Cancelada",VLOOKUP(B1336,'BASE DE DADOS OPS'!$B$5:$P$9635,12,FALSE),"Liquidação Cancelada")</f>
        <v>#N/A</v>
      </c>
      <c r="Z1336" s="4" t="e">
        <f>IF(X1336&lt;&gt;"Liquidação Cancelada",VLOOKUP(B1336,'BASE DE DADOS OPS'!$B$5:$P$9635,14,FALSE),"Liquidação Cancelada")</f>
        <v>#N/A</v>
      </c>
      <c r="AA1336" s="4" t="e">
        <f>IF(X1336&lt;&gt;"Liquidação Cancelada",VLOOKUP(B1336,'BASE DE DADOS OPS'!$B$5:$P$9635,13,FALSE),"Liquidação Cancelada")</f>
        <v>#N/A</v>
      </c>
      <c r="AB1336" s="4" t="e">
        <f t="shared" si="194"/>
        <v>#N/A</v>
      </c>
      <c r="AC1336" s="3" t="e">
        <f t="shared" si="195"/>
        <v>#N/A</v>
      </c>
      <c r="AD1336" s="62"/>
    </row>
    <row r="1337" spans="1:30" ht="24.95" customHeight="1" x14ac:dyDescent="0.2">
      <c r="A1337" s="55" t="str">
        <f t="shared" si="187"/>
        <v>||||||0</v>
      </c>
      <c r="B1337" s="55" t="str">
        <f t="shared" si="188"/>
        <v>||||0</v>
      </c>
      <c r="C1337" s="61" t="str">
        <f t="shared" si="189"/>
        <v>|0</v>
      </c>
      <c r="D1337" s="31"/>
      <c r="E1337" s="31"/>
      <c r="F1337" s="75" t="str">
        <f t="shared" si="190"/>
        <v>/</v>
      </c>
      <c r="G1337" s="31"/>
      <c r="H1337" s="31"/>
      <c r="I1337" s="75" t="str">
        <f t="shared" si="191"/>
        <v>.</v>
      </c>
      <c r="J1337" s="31"/>
      <c r="K1337" s="31"/>
      <c r="L1337" s="31"/>
      <c r="M1337" s="32"/>
      <c r="N1337" s="31"/>
      <c r="O1337" s="32"/>
      <c r="P1337" s="18"/>
      <c r="Q1337" s="31"/>
      <c r="R1337" s="33"/>
      <c r="S1337" s="33"/>
      <c r="T1337" s="33"/>
      <c r="U1337" s="72">
        <f t="shared" si="192"/>
        <v>0</v>
      </c>
      <c r="V1337" s="18" t="e">
        <f>IF(X1337&lt;&gt;"Liquidação Cancelada",VLOOKUP(B1337,'BASE DE DADOS OPS'!$B$4:$P$9650,10,FALSE),"Liquidação Cancelada")</f>
        <v>#N/A</v>
      </c>
      <c r="W1337" s="35" t="e">
        <f t="shared" si="193"/>
        <v>#N/A</v>
      </c>
      <c r="X1337" s="31">
        <f>VLOOKUP(A1337,'BASE DE DADOS OPS'!$A$4:$P$9650,12,FALSE)</f>
        <v>0</v>
      </c>
      <c r="Y1337" s="4" t="e">
        <f>IF(X1337&lt;&gt;"Liquidação Cancelada",VLOOKUP(B1337,'BASE DE DADOS OPS'!$B$5:$P$9635,12,FALSE),"Liquidação Cancelada")</f>
        <v>#N/A</v>
      </c>
      <c r="Z1337" s="4" t="e">
        <f>IF(X1337&lt;&gt;"Liquidação Cancelada",VLOOKUP(B1337,'BASE DE DADOS OPS'!$B$5:$P$9635,14,FALSE),"Liquidação Cancelada")</f>
        <v>#N/A</v>
      </c>
      <c r="AA1337" s="4" t="e">
        <f>IF(X1337&lt;&gt;"Liquidação Cancelada",VLOOKUP(B1337,'BASE DE DADOS OPS'!$B$5:$P$9635,13,FALSE),"Liquidação Cancelada")</f>
        <v>#N/A</v>
      </c>
      <c r="AB1337" s="4" t="e">
        <f t="shared" si="194"/>
        <v>#N/A</v>
      </c>
      <c r="AC1337" s="3" t="e">
        <f t="shared" si="195"/>
        <v>#N/A</v>
      </c>
      <c r="AD1337" s="62"/>
    </row>
    <row r="1338" spans="1:30" ht="24.95" customHeight="1" x14ac:dyDescent="0.2">
      <c r="A1338" s="55" t="str">
        <f t="shared" si="187"/>
        <v>||||||0</v>
      </c>
      <c r="B1338" s="55" t="str">
        <f t="shared" si="188"/>
        <v>||||0</v>
      </c>
      <c r="C1338" s="61" t="str">
        <f t="shared" si="189"/>
        <v>|0</v>
      </c>
      <c r="D1338" s="31"/>
      <c r="E1338" s="31"/>
      <c r="F1338" s="75" t="str">
        <f t="shared" si="190"/>
        <v>/</v>
      </c>
      <c r="G1338" s="31"/>
      <c r="H1338" s="31"/>
      <c r="I1338" s="75" t="str">
        <f t="shared" si="191"/>
        <v>.</v>
      </c>
      <c r="J1338" s="31"/>
      <c r="K1338" s="31"/>
      <c r="L1338" s="31"/>
      <c r="M1338" s="32"/>
      <c r="N1338" s="31"/>
      <c r="O1338" s="32"/>
      <c r="P1338" s="18"/>
      <c r="Q1338" s="31"/>
      <c r="R1338" s="33"/>
      <c r="S1338" s="33"/>
      <c r="T1338" s="33"/>
      <c r="U1338" s="72">
        <f t="shared" si="192"/>
        <v>0</v>
      </c>
      <c r="V1338" s="18" t="e">
        <f>IF(X1338&lt;&gt;"Liquidação Cancelada",VLOOKUP(B1338,'BASE DE DADOS OPS'!$B$4:$P$9650,10,FALSE),"Liquidação Cancelada")</f>
        <v>#N/A</v>
      </c>
      <c r="W1338" s="35" t="e">
        <f t="shared" si="193"/>
        <v>#N/A</v>
      </c>
      <c r="X1338" s="31">
        <f>VLOOKUP(A1338,'BASE DE DADOS OPS'!$A$4:$P$9650,12,FALSE)</f>
        <v>0</v>
      </c>
      <c r="Y1338" s="4" t="e">
        <f>IF(X1338&lt;&gt;"Liquidação Cancelada",VLOOKUP(B1338,'BASE DE DADOS OPS'!$B$5:$P$9635,12,FALSE),"Liquidação Cancelada")</f>
        <v>#N/A</v>
      </c>
      <c r="Z1338" s="4" t="e">
        <f>IF(X1338&lt;&gt;"Liquidação Cancelada",VLOOKUP(B1338,'BASE DE DADOS OPS'!$B$5:$P$9635,14,FALSE),"Liquidação Cancelada")</f>
        <v>#N/A</v>
      </c>
      <c r="AA1338" s="4" t="e">
        <f>IF(X1338&lt;&gt;"Liquidação Cancelada",VLOOKUP(B1338,'BASE DE DADOS OPS'!$B$5:$P$9635,13,FALSE),"Liquidação Cancelada")</f>
        <v>#N/A</v>
      </c>
      <c r="AB1338" s="4" t="e">
        <f t="shared" si="194"/>
        <v>#N/A</v>
      </c>
      <c r="AC1338" s="3" t="e">
        <f t="shared" si="195"/>
        <v>#N/A</v>
      </c>
      <c r="AD1338" s="62"/>
    </row>
    <row r="1339" spans="1:30" ht="24.95" customHeight="1" x14ac:dyDescent="0.2">
      <c r="A1339" s="55" t="str">
        <f t="shared" si="187"/>
        <v>||||||0</v>
      </c>
      <c r="B1339" s="55" t="str">
        <f t="shared" si="188"/>
        <v>||||0</v>
      </c>
      <c r="C1339" s="61" t="str">
        <f t="shared" si="189"/>
        <v>|0</v>
      </c>
      <c r="D1339" s="31"/>
      <c r="E1339" s="31"/>
      <c r="F1339" s="75" t="str">
        <f t="shared" si="190"/>
        <v>/</v>
      </c>
      <c r="G1339" s="31"/>
      <c r="H1339" s="31"/>
      <c r="I1339" s="75" t="str">
        <f t="shared" si="191"/>
        <v>.</v>
      </c>
      <c r="J1339" s="31"/>
      <c r="K1339" s="31"/>
      <c r="L1339" s="31"/>
      <c r="M1339" s="32"/>
      <c r="N1339" s="31"/>
      <c r="O1339" s="32"/>
      <c r="P1339" s="18"/>
      <c r="Q1339" s="31"/>
      <c r="R1339" s="33"/>
      <c r="S1339" s="33"/>
      <c r="T1339" s="33"/>
      <c r="U1339" s="72">
        <f t="shared" si="192"/>
        <v>0</v>
      </c>
      <c r="V1339" s="18" t="e">
        <f>IF(X1339&lt;&gt;"Liquidação Cancelada",VLOOKUP(B1339,'BASE DE DADOS OPS'!$B$4:$P$9650,10,FALSE),"Liquidação Cancelada")</f>
        <v>#N/A</v>
      </c>
      <c r="W1339" s="35" t="e">
        <f t="shared" si="193"/>
        <v>#N/A</v>
      </c>
      <c r="X1339" s="31">
        <f>VLOOKUP(A1339,'BASE DE DADOS OPS'!$A$4:$P$9650,12,FALSE)</f>
        <v>0</v>
      </c>
      <c r="Y1339" s="4" t="e">
        <f>IF(X1339&lt;&gt;"Liquidação Cancelada",VLOOKUP(B1339,'BASE DE DADOS OPS'!$B$5:$P$9635,12,FALSE),"Liquidação Cancelada")</f>
        <v>#N/A</v>
      </c>
      <c r="Z1339" s="4" t="e">
        <f>IF(X1339&lt;&gt;"Liquidação Cancelada",VLOOKUP(B1339,'BASE DE DADOS OPS'!$B$5:$P$9635,14,FALSE),"Liquidação Cancelada")</f>
        <v>#N/A</v>
      </c>
      <c r="AA1339" s="4" t="e">
        <f>IF(X1339&lt;&gt;"Liquidação Cancelada",VLOOKUP(B1339,'BASE DE DADOS OPS'!$B$5:$P$9635,13,FALSE),"Liquidação Cancelada")</f>
        <v>#N/A</v>
      </c>
      <c r="AB1339" s="4" t="e">
        <f t="shared" si="194"/>
        <v>#N/A</v>
      </c>
      <c r="AC1339" s="3" t="e">
        <f t="shared" si="195"/>
        <v>#N/A</v>
      </c>
      <c r="AD1339" s="62"/>
    </row>
    <row r="1340" spans="1:30" ht="24.95" customHeight="1" x14ac:dyDescent="0.2">
      <c r="A1340" s="55" t="str">
        <f t="shared" si="187"/>
        <v>||||||0</v>
      </c>
      <c r="B1340" s="55" t="str">
        <f t="shared" si="188"/>
        <v>||||0</v>
      </c>
      <c r="C1340" s="61" t="str">
        <f t="shared" si="189"/>
        <v>|0</v>
      </c>
      <c r="D1340" s="31"/>
      <c r="E1340" s="31"/>
      <c r="F1340" s="75" t="str">
        <f t="shared" si="190"/>
        <v>/</v>
      </c>
      <c r="G1340" s="31"/>
      <c r="H1340" s="31"/>
      <c r="I1340" s="75" t="str">
        <f t="shared" si="191"/>
        <v>.</v>
      </c>
      <c r="J1340" s="31"/>
      <c r="K1340" s="31"/>
      <c r="L1340" s="31"/>
      <c r="M1340" s="32"/>
      <c r="N1340" s="31"/>
      <c r="O1340" s="32"/>
      <c r="P1340" s="18"/>
      <c r="Q1340" s="31"/>
      <c r="R1340" s="33"/>
      <c r="S1340" s="33"/>
      <c r="T1340" s="33"/>
      <c r="U1340" s="72">
        <f t="shared" si="192"/>
        <v>0</v>
      </c>
      <c r="V1340" s="18" t="e">
        <f>IF(X1340&lt;&gt;"Liquidação Cancelada",VLOOKUP(B1340,'BASE DE DADOS OPS'!$B$4:$P$9650,10,FALSE),"Liquidação Cancelada")</f>
        <v>#N/A</v>
      </c>
      <c r="W1340" s="35" t="e">
        <f t="shared" si="193"/>
        <v>#N/A</v>
      </c>
      <c r="X1340" s="31">
        <f>VLOOKUP(A1340,'BASE DE DADOS OPS'!$A$4:$P$9650,12,FALSE)</f>
        <v>0</v>
      </c>
      <c r="Y1340" s="4" t="e">
        <f>IF(X1340&lt;&gt;"Liquidação Cancelada",VLOOKUP(B1340,'BASE DE DADOS OPS'!$B$5:$P$9635,12,FALSE),"Liquidação Cancelada")</f>
        <v>#N/A</v>
      </c>
      <c r="Z1340" s="4" t="e">
        <f>IF(X1340&lt;&gt;"Liquidação Cancelada",VLOOKUP(B1340,'BASE DE DADOS OPS'!$B$5:$P$9635,14,FALSE),"Liquidação Cancelada")</f>
        <v>#N/A</v>
      </c>
      <c r="AA1340" s="4" t="e">
        <f>IF(X1340&lt;&gt;"Liquidação Cancelada",VLOOKUP(B1340,'BASE DE DADOS OPS'!$B$5:$P$9635,13,FALSE),"Liquidação Cancelada")</f>
        <v>#N/A</v>
      </c>
      <c r="AB1340" s="4" t="e">
        <f t="shared" si="194"/>
        <v>#N/A</v>
      </c>
      <c r="AC1340" s="3" t="e">
        <f t="shared" si="195"/>
        <v>#N/A</v>
      </c>
      <c r="AD1340" s="62"/>
    </row>
    <row r="1341" spans="1:30" ht="24.95" customHeight="1" x14ac:dyDescent="0.2">
      <c r="A1341" s="55" t="str">
        <f t="shared" si="187"/>
        <v>||||||0</v>
      </c>
      <c r="B1341" s="55" t="str">
        <f t="shared" si="188"/>
        <v>||||0</v>
      </c>
      <c r="C1341" s="61" t="str">
        <f t="shared" si="189"/>
        <v>|0</v>
      </c>
      <c r="D1341" s="31"/>
      <c r="E1341" s="31"/>
      <c r="F1341" s="75" t="str">
        <f t="shared" si="190"/>
        <v>/</v>
      </c>
      <c r="G1341" s="31"/>
      <c r="H1341" s="31"/>
      <c r="I1341" s="75" t="str">
        <f t="shared" si="191"/>
        <v>.</v>
      </c>
      <c r="J1341" s="31"/>
      <c r="K1341" s="31"/>
      <c r="L1341" s="31"/>
      <c r="M1341" s="32"/>
      <c r="N1341" s="31"/>
      <c r="O1341" s="32"/>
      <c r="P1341" s="18"/>
      <c r="Q1341" s="31"/>
      <c r="R1341" s="33"/>
      <c r="S1341" s="33"/>
      <c r="T1341" s="33"/>
      <c r="U1341" s="72">
        <f t="shared" si="192"/>
        <v>0</v>
      </c>
      <c r="V1341" s="18" t="e">
        <f>IF(X1341&lt;&gt;"Liquidação Cancelada",VLOOKUP(B1341,'BASE DE DADOS OPS'!$B$4:$P$9650,10,FALSE),"Liquidação Cancelada")</f>
        <v>#N/A</v>
      </c>
      <c r="W1341" s="35" t="e">
        <f t="shared" si="193"/>
        <v>#N/A</v>
      </c>
      <c r="X1341" s="31">
        <f>VLOOKUP(A1341,'BASE DE DADOS OPS'!$A$4:$P$9650,12,FALSE)</f>
        <v>0</v>
      </c>
      <c r="Y1341" s="4" t="e">
        <f>IF(X1341&lt;&gt;"Liquidação Cancelada",VLOOKUP(B1341,'BASE DE DADOS OPS'!$B$5:$P$9635,12,FALSE),"Liquidação Cancelada")</f>
        <v>#N/A</v>
      </c>
      <c r="Z1341" s="4" t="e">
        <f>IF(X1341&lt;&gt;"Liquidação Cancelada",VLOOKUP(B1341,'BASE DE DADOS OPS'!$B$5:$P$9635,14,FALSE),"Liquidação Cancelada")</f>
        <v>#N/A</v>
      </c>
      <c r="AA1341" s="4" t="e">
        <f>IF(X1341&lt;&gt;"Liquidação Cancelada",VLOOKUP(B1341,'BASE DE DADOS OPS'!$B$5:$P$9635,13,FALSE),"Liquidação Cancelada")</f>
        <v>#N/A</v>
      </c>
      <c r="AB1341" s="4" t="e">
        <f t="shared" si="194"/>
        <v>#N/A</v>
      </c>
      <c r="AC1341" s="3" t="e">
        <f t="shared" si="195"/>
        <v>#N/A</v>
      </c>
      <c r="AD1341" s="62"/>
    </row>
    <row r="1342" spans="1:30" ht="24.95" customHeight="1" x14ac:dyDescent="0.2">
      <c r="A1342" s="55" t="str">
        <f t="shared" si="187"/>
        <v>||||||0</v>
      </c>
      <c r="B1342" s="55" t="str">
        <f t="shared" si="188"/>
        <v>||||0</v>
      </c>
      <c r="C1342" s="61" t="str">
        <f t="shared" si="189"/>
        <v>|0</v>
      </c>
      <c r="D1342" s="31"/>
      <c r="E1342" s="31"/>
      <c r="F1342" s="75" t="str">
        <f t="shared" si="190"/>
        <v>/</v>
      </c>
      <c r="G1342" s="31"/>
      <c r="H1342" s="31"/>
      <c r="I1342" s="75" t="str">
        <f t="shared" si="191"/>
        <v>.</v>
      </c>
      <c r="J1342" s="31"/>
      <c r="K1342" s="31"/>
      <c r="L1342" s="31"/>
      <c r="M1342" s="32"/>
      <c r="N1342" s="31"/>
      <c r="O1342" s="32"/>
      <c r="P1342" s="18"/>
      <c r="Q1342" s="31"/>
      <c r="R1342" s="33"/>
      <c r="S1342" s="33"/>
      <c r="T1342" s="33"/>
      <c r="U1342" s="72">
        <f t="shared" si="192"/>
        <v>0</v>
      </c>
      <c r="V1342" s="18" t="e">
        <f>IF(X1342&lt;&gt;"Liquidação Cancelada",VLOOKUP(B1342,'BASE DE DADOS OPS'!$B$4:$P$9650,10,FALSE),"Liquidação Cancelada")</f>
        <v>#N/A</v>
      </c>
      <c r="W1342" s="35" t="e">
        <f t="shared" si="193"/>
        <v>#N/A</v>
      </c>
      <c r="X1342" s="31">
        <f>VLOOKUP(A1342,'BASE DE DADOS OPS'!$A$4:$P$9650,12,FALSE)</f>
        <v>0</v>
      </c>
      <c r="Y1342" s="4" t="e">
        <f>IF(X1342&lt;&gt;"Liquidação Cancelada",VLOOKUP(B1342,'BASE DE DADOS OPS'!$B$5:$P$9635,12,FALSE),"Liquidação Cancelada")</f>
        <v>#N/A</v>
      </c>
      <c r="Z1342" s="4" t="e">
        <f>IF(X1342&lt;&gt;"Liquidação Cancelada",VLOOKUP(B1342,'BASE DE DADOS OPS'!$B$5:$P$9635,14,FALSE),"Liquidação Cancelada")</f>
        <v>#N/A</v>
      </c>
      <c r="AA1342" s="4" t="e">
        <f>IF(X1342&lt;&gt;"Liquidação Cancelada",VLOOKUP(B1342,'BASE DE DADOS OPS'!$B$5:$P$9635,13,FALSE),"Liquidação Cancelada")</f>
        <v>#N/A</v>
      </c>
      <c r="AB1342" s="4" t="e">
        <f t="shared" si="194"/>
        <v>#N/A</v>
      </c>
      <c r="AC1342" s="3" t="e">
        <f t="shared" si="195"/>
        <v>#N/A</v>
      </c>
      <c r="AD1342" s="62"/>
    </row>
    <row r="1343" spans="1:30" ht="24.95" customHeight="1" x14ac:dyDescent="0.2">
      <c r="A1343" s="55" t="str">
        <f t="shared" si="187"/>
        <v>||||||0</v>
      </c>
      <c r="B1343" s="55" t="str">
        <f t="shared" si="188"/>
        <v>||||0</v>
      </c>
      <c r="C1343" s="61" t="str">
        <f t="shared" si="189"/>
        <v>|0</v>
      </c>
      <c r="D1343" s="31"/>
      <c r="E1343" s="31"/>
      <c r="F1343" s="75" t="str">
        <f t="shared" si="190"/>
        <v>/</v>
      </c>
      <c r="G1343" s="31"/>
      <c r="H1343" s="31"/>
      <c r="I1343" s="75" t="str">
        <f t="shared" si="191"/>
        <v>.</v>
      </c>
      <c r="J1343" s="31"/>
      <c r="K1343" s="31"/>
      <c r="L1343" s="31"/>
      <c r="M1343" s="32"/>
      <c r="N1343" s="31"/>
      <c r="O1343" s="32"/>
      <c r="P1343" s="18"/>
      <c r="Q1343" s="31"/>
      <c r="R1343" s="33"/>
      <c r="S1343" s="33"/>
      <c r="T1343" s="33"/>
      <c r="U1343" s="72">
        <f t="shared" si="192"/>
        <v>0</v>
      </c>
      <c r="V1343" s="18" t="e">
        <f>IF(X1343&lt;&gt;"Liquidação Cancelada",VLOOKUP(B1343,'BASE DE DADOS OPS'!$B$4:$P$9650,10,FALSE),"Liquidação Cancelada")</f>
        <v>#N/A</v>
      </c>
      <c r="W1343" s="35" t="e">
        <f t="shared" si="193"/>
        <v>#N/A</v>
      </c>
      <c r="X1343" s="31">
        <f>VLOOKUP(A1343,'BASE DE DADOS OPS'!$A$4:$P$9650,12,FALSE)</f>
        <v>0</v>
      </c>
      <c r="Y1343" s="4" t="e">
        <f>IF(X1343&lt;&gt;"Liquidação Cancelada",VLOOKUP(B1343,'BASE DE DADOS OPS'!$B$5:$P$9635,12,FALSE),"Liquidação Cancelada")</f>
        <v>#N/A</v>
      </c>
      <c r="Z1343" s="4" t="e">
        <f>IF(X1343&lt;&gt;"Liquidação Cancelada",VLOOKUP(B1343,'BASE DE DADOS OPS'!$B$5:$P$9635,14,FALSE),"Liquidação Cancelada")</f>
        <v>#N/A</v>
      </c>
      <c r="AA1343" s="4" t="e">
        <f>IF(X1343&lt;&gt;"Liquidação Cancelada",VLOOKUP(B1343,'BASE DE DADOS OPS'!$B$5:$P$9635,13,FALSE),"Liquidação Cancelada")</f>
        <v>#N/A</v>
      </c>
      <c r="AB1343" s="4" t="e">
        <f t="shared" si="194"/>
        <v>#N/A</v>
      </c>
      <c r="AC1343" s="3" t="e">
        <f t="shared" si="195"/>
        <v>#N/A</v>
      </c>
      <c r="AD1343" s="62"/>
    </row>
    <row r="1344" spans="1:30" ht="24.95" customHeight="1" x14ac:dyDescent="0.2">
      <c r="A1344" s="55" t="str">
        <f t="shared" si="187"/>
        <v>||||||0</v>
      </c>
      <c r="B1344" s="55" t="str">
        <f t="shared" si="188"/>
        <v>||||0</v>
      </c>
      <c r="C1344" s="61" t="str">
        <f t="shared" si="189"/>
        <v>|0</v>
      </c>
      <c r="D1344" s="31"/>
      <c r="E1344" s="31"/>
      <c r="F1344" s="75" t="str">
        <f t="shared" si="190"/>
        <v>/</v>
      </c>
      <c r="G1344" s="31"/>
      <c r="H1344" s="31"/>
      <c r="I1344" s="75" t="str">
        <f t="shared" si="191"/>
        <v>.</v>
      </c>
      <c r="J1344" s="31"/>
      <c r="K1344" s="31"/>
      <c r="L1344" s="31"/>
      <c r="M1344" s="32"/>
      <c r="N1344" s="31"/>
      <c r="O1344" s="32"/>
      <c r="P1344" s="18"/>
      <c r="Q1344" s="31"/>
      <c r="R1344" s="33"/>
      <c r="S1344" s="33"/>
      <c r="T1344" s="33"/>
      <c r="U1344" s="72">
        <f t="shared" si="192"/>
        <v>0</v>
      </c>
      <c r="V1344" s="18" t="e">
        <f>IF(X1344&lt;&gt;"Liquidação Cancelada",VLOOKUP(B1344,'BASE DE DADOS OPS'!$B$4:$P$9650,10,FALSE),"Liquidação Cancelada")</f>
        <v>#N/A</v>
      </c>
      <c r="W1344" s="35" t="e">
        <f t="shared" si="193"/>
        <v>#N/A</v>
      </c>
      <c r="X1344" s="31">
        <f>VLOOKUP(A1344,'BASE DE DADOS OPS'!$A$4:$P$9650,12,FALSE)</f>
        <v>0</v>
      </c>
      <c r="Y1344" s="4" t="e">
        <f>IF(X1344&lt;&gt;"Liquidação Cancelada",VLOOKUP(B1344,'BASE DE DADOS OPS'!$B$5:$P$9635,12,FALSE),"Liquidação Cancelada")</f>
        <v>#N/A</v>
      </c>
      <c r="Z1344" s="4" t="e">
        <f>IF(X1344&lt;&gt;"Liquidação Cancelada",VLOOKUP(B1344,'BASE DE DADOS OPS'!$B$5:$P$9635,14,FALSE),"Liquidação Cancelada")</f>
        <v>#N/A</v>
      </c>
      <c r="AA1344" s="4" t="e">
        <f>IF(X1344&lt;&gt;"Liquidação Cancelada",VLOOKUP(B1344,'BASE DE DADOS OPS'!$B$5:$P$9635,13,FALSE),"Liquidação Cancelada")</f>
        <v>#N/A</v>
      </c>
      <c r="AB1344" s="4" t="e">
        <f t="shared" si="194"/>
        <v>#N/A</v>
      </c>
      <c r="AC1344" s="3" t="e">
        <f t="shared" si="195"/>
        <v>#N/A</v>
      </c>
      <c r="AD1344" s="62"/>
    </row>
    <row r="1345" spans="1:30" ht="24.95" customHeight="1" x14ac:dyDescent="0.2">
      <c r="A1345" s="55" t="str">
        <f t="shared" si="187"/>
        <v>||||||0</v>
      </c>
      <c r="B1345" s="55" t="str">
        <f t="shared" si="188"/>
        <v>||||0</v>
      </c>
      <c r="C1345" s="61" t="str">
        <f t="shared" si="189"/>
        <v>|0</v>
      </c>
      <c r="D1345" s="31"/>
      <c r="E1345" s="31"/>
      <c r="F1345" s="75" t="str">
        <f t="shared" si="190"/>
        <v>/</v>
      </c>
      <c r="G1345" s="31"/>
      <c r="H1345" s="31"/>
      <c r="I1345" s="75" t="str">
        <f t="shared" si="191"/>
        <v>.</v>
      </c>
      <c r="J1345" s="31"/>
      <c r="K1345" s="31"/>
      <c r="L1345" s="31"/>
      <c r="M1345" s="32"/>
      <c r="N1345" s="31"/>
      <c r="O1345" s="32"/>
      <c r="P1345" s="18"/>
      <c r="Q1345" s="31"/>
      <c r="R1345" s="33"/>
      <c r="S1345" s="33"/>
      <c r="T1345" s="33"/>
      <c r="U1345" s="72">
        <f t="shared" si="192"/>
        <v>0</v>
      </c>
      <c r="V1345" s="18" t="e">
        <f>IF(X1345&lt;&gt;"Liquidação Cancelada",VLOOKUP(B1345,'BASE DE DADOS OPS'!$B$4:$P$9650,10,FALSE),"Liquidação Cancelada")</f>
        <v>#N/A</v>
      </c>
      <c r="W1345" s="35" t="e">
        <f t="shared" si="193"/>
        <v>#N/A</v>
      </c>
      <c r="X1345" s="31">
        <f>VLOOKUP(A1345,'BASE DE DADOS OPS'!$A$4:$P$9650,12,FALSE)</f>
        <v>0</v>
      </c>
      <c r="Y1345" s="4" t="e">
        <f>IF(X1345&lt;&gt;"Liquidação Cancelada",VLOOKUP(B1345,'BASE DE DADOS OPS'!$B$5:$P$9635,12,FALSE),"Liquidação Cancelada")</f>
        <v>#N/A</v>
      </c>
      <c r="Z1345" s="4" t="e">
        <f>IF(X1345&lt;&gt;"Liquidação Cancelada",VLOOKUP(B1345,'BASE DE DADOS OPS'!$B$5:$P$9635,14,FALSE),"Liquidação Cancelada")</f>
        <v>#N/A</v>
      </c>
      <c r="AA1345" s="4" t="e">
        <f>IF(X1345&lt;&gt;"Liquidação Cancelada",VLOOKUP(B1345,'BASE DE DADOS OPS'!$B$5:$P$9635,13,FALSE),"Liquidação Cancelada")</f>
        <v>#N/A</v>
      </c>
      <c r="AB1345" s="4" t="e">
        <f t="shared" si="194"/>
        <v>#N/A</v>
      </c>
      <c r="AC1345" s="3" t="e">
        <f t="shared" si="195"/>
        <v>#N/A</v>
      </c>
      <c r="AD1345" s="62"/>
    </row>
    <row r="1346" spans="1:30" ht="24.95" customHeight="1" x14ac:dyDescent="0.2">
      <c r="A1346" s="55" t="str">
        <f t="shared" si="187"/>
        <v>||||||0</v>
      </c>
      <c r="B1346" s="55" t="str">
        <f t="shared" si="188"/>
        <v>||||0</v>
      </c>
      <c r="C1346" s="61" t="str">
        <f t="shared" si="189"/>
        <v>|0</v>
      </c>
      <c r="D1346" s="31"/>
      <c r="E1346" s="31"/>
      <c r="F1346" s="75" t="str">
        <f t="shared" si="190"/>
        <v>/</v>
      </c>
      <c r="G1346" s="31"/>
      <c r="H1346" s="31"/>
      <c r="I1346" s="75" t="str">
        <f t="shared" si="191"/>
        <v>.</v>
      </c>
      <c r="J1346" s="31"/>
      <c r="K1346" s="31"/>
      <c r="L1346" s="31"/>
      <c r="M1346" s="32"/>
      <c r="N1346" s="31"/>
      <c r="O1346" s="32"/>
      <c r="P1346" s="18"/>
      <c r="Q1346" s="31"/>
      <c r="R1346" s="33"/>
      <c r="S1346" s="33"/>
      <c r="T1346" s="33"/>
      <c r="U1346" s="72">
        <f t="shared" si="192"/>
        <v>0</v>
      </c>
      <c r="V1346" s="18" t="e">
        <f>IF(X1346&lt;&gt;"Liquidação Cancelada",VLOOKUP(B1346,'BASE DE DADOS OPS'!$B$4:$P$9650,10,FALSE),"Liquidação Cancelada")</f>
        <v>#N/A</v>
      </c>
      <c r="W1346" s="35" t="e">
        <f t="shared" si="193"/>
        <v>#N/A</v>
      </c>
      <c r="X1346" s="31">
        <f>VLOOKUP(A1346,'BASE DE DADOS OPS'!$A$4:$P$9650,12,FALSE)</f>
        <v>0</v>
      </c>
      <c r="Y1346" s="4" t="e">
        <f>IF(X1346&lt;&gt;"Liquidação Cancelada",VLOOKUP(B1346,'BASE DE DADOS OPS'!$B$5:$P$9635,12,FALSE),"Liquidação Cancelada")</f>
        <v>#N/A</v>
      </c>
      <c r="Z1346" s="4" t="e">
        <f>IF(X1346&lt;&gt;"Liquidação Cancelada",VLOOKUP(B1346,'BASE DE DADOS OPS'!$B$5:$P$9635,14,FALSE),"Liquidação Cancelada")</f>
        <v>#N/A</v>
      </c>
      <c r="AA1346" s="4" t="e">
        <f>IF(X1346&lt;&gt;"Liquidação Cancelada",VLOOKUP(B1346,'BASE DE DADOS OPS'!$B$5:$P$9635,13,FALSE),"Liquidação Cancelada")</f>
        <v>#N/A</v>
      </c>
      <c r="AB1346" s="4" t="e">
        <f t="shared" si="194"/>
        <v>#N/A</v>
      </c>
      <c r="AC1346" s="3" t="e">
        <f t="shared" si="195"/>
        <v>#N/A</v>
      </c>
      <c r="AD1346" s="62"/>
    </row>
    <row r="1347" spans="1:30" ht="24.95" customHeight="1" x14ac:dyDescent="0.2">
      <c r="A1347" s="55" t="str">
        <f t="shared" si="187"/>
        <v>||||||0</v>
      </c>
      <c r="B1347" s="55" t="str">
        <f t="shared" si="188"/>
        <v>||||0</v>
      </c>
      <c r="C1347" s="61" t="str">
        <f t="shared" si="189"/>
        <v>|0</v>
      </c>
      <c r="D1347" s="31"/>
      <c r="E1347" s="31"/>
      <c r="F1347" s="75" t="str">
        <f t="shared" si="190"/>
        <v>/</v>
      </c>
      <c r="G1347" s="31"/>
      <c r="H1347" s="31"/>
      <c r="I1347" s="75" t="str">
        <f t="shared" si="191"/>
        <v>.</v>
      </c>
      <c r="J1347" s="31"/>
      <c r="K1347" s="31"/>
      <c r="L1347" s="31"/>
      <c r="M1347" s="32"/>
      <c r="N1347" s="31"/>
      <c r="O1347" s="32"/>
      <c r="P1347" s="18"/>
      <c r="Q1347" s="31"/>
      <c r="R1347" s="33"/>
      <c r="S1347" s="33"/>
      <c r="T1347" s="33"/>
      <c r="U1347" s="72">
        <f t="shared" si="192"/>
        <v>0</v>
      </c>
      <c r="V1347" s="18" t="e">
        <f>IF(X1347&lt;&gt;"Liquidação Cancelada",VLOOKUP(B1347,'BASE DE DADOS OPS'!$B$4:$P$9650,10,FALSE),"Liquidação Cancelada")</f>
        <v>#N/A</v>
      </c>
      <c r="W1347" s="35" t="e">
        <f t="shared" si="193"/>
        <v>#N/A</v>
      </c>
      <c r="X1347" s="31">
        <f>VLOOKUP(A1347,'BASE DE DADOS OPS'!$A$4:$P$9650,12,FALSE)</f>
        <v>0</v>
      </c>
      <c r="Y1347" s="4" t="e">
        <f>IF(X1347&lt;&gt;"Liquidação Cancelada",VLOOKUP(B1347,'BASE DE DADOS OPS'!$B$5:$P$9635,12,FALSE),"Liquidação Cancelada")</f>
        <v>#N/A</v>
      </c>
      <c r="Z1347" s="4" t="e">
        <f>IF(X1347&lt;&gt;"Liquidação Cancelada",VLOOKUP(B1347,'BASE DE DADOS OPS'!$B$5:$P$9635,14,FALSE),"Liquidação Cancelada")</f>
        <v>#N/A</v>
      </c>
      <c r="AA1347" s="4" t="e">
        <f>IF(X1347&lt;&gt;"Liquidação Cancelada",VLOOKUP(B1347,'BASE DE DADOS OPS'!$B$5:$P$9635,13,FALSE),"Liquidação Cancelada")</f>
        <v>#N/A</v>
      </c>
      <c r="AB1347" s="4" t="e">
        <f t="shared" si="194"/>
        <v>#N/A</v>
      </c>
      <c r="AC1347" s="3" t="e">
        <f t="shared" si="195"/>
        <v>#N/A</v>
      </c>
      <c r="AD1347" s="62"/>
    </row>
    <row r="1348" spans="1:30" ht="24.95" customHeight="1" x14ac:dyDescent="0.2">
      <c r="A1348" s="55" t="str">
        <f t="shared" si="187"/>
        <v>||||||0</v>
      </c>
      <c r="B1348" s="55" t="str">
        <f t="shared" si="188"/>
        <v>||||0</v>
      </c>
      <c r="C1348" s="61" t="str">
        <f t="shared" si="189"/>
        <v>|0</v>
      </c>
      <c r="D1348" s="31"/>
      <c r="E1348" s="31"/>
      <c r="F1348" s="75" t="str">
        <f t="shared" si="190"/>
        <v>/</v>
      </c>
      <c r="G1348" s="31"/>
      <c r="H1348" s="31"/>
      <c r="I1348" s="75" t="str">
        <f t="shared" si="191"/>
        <v>.</v>
      </c>
      <c r="J1348" s="31"/>
      <c r="K1348" s="31"/>
      <c r="L1348" s="31"/>
      <c r="M1348" s="32"/>
      <c r="N1348" s="31"/>
      <c r="O1348" s="32"/>
      <c r="P1348" s="18"/>
      <c r="Q1348" s="31"/>
      <c r="R1348" s="33"/>
      <c r="S1348" s="33"/>
      <c r="T1348" s="33"/>
      <c r="U1348" s="72">
        <f t="shared" si="192"/>
        <v>0</v>
      </c>
      <c r="V1348" s="18" t="e">
        <f>IF(X1348&lt;&gt;"Liquidação Cancelada",VLOOKUP(B1348,'BASE DE DADOS OPS'!$B$4:$P$9650,10,FALSE),"Liquidação Cancelada")</f>
        <v>#N/A</v>
      </c>
      <c r="W1348" s="35" t="e">
        <f t="shared" si="193"/>
        <v>#N/A</v>
      </c>
      <c r="X1348" s="31">
        <f>VLOOKUP(A1348,'BASE DE DADOS OPS'!$A$4:$P$9650,12,FALSE)</f>
        <v>0</v>
      </c>
      <c r="Y1348" s="4" t="e">
        <f>IF(X1348&lt;&gt;"Liquidação Cancelada",VLOOKUP(B1348,'BASE DE DADOS OPS'!$B$5:$P$9635,12,FALSE),"Liquidação Cancelada")</f>
        <v>#N/A</v>
      </c>
      <c r="Z1348" s="4" t="e">
        <f>IF(X1348&lt;&gt;"Liquidação Cancelada",VLOOKUP(B1348,'BASE DE DADOS OPS'!$B$5:$P$9635,14,FALSE),"Liquidação Cancelada")</f>
        <v>#N/A</v>
      </c>
      <c r="AA1348" s="4" t="e">
        <f>IF(X1348&lt;&gt;"Liquidação Cancelada",VLOOKUP(B1348,'BASE DE DADOS OPS'!$B$5:$P$9635,13,FALSE),"Liquidação Cancelada")</f>
        <v>#N/A</v>
      </c>
      <c r="AB1348" s="4" t="e">
        <f t="shared" si="194"/>
        <v>#N/A</v>
      </c>
      <c r="AC1348" s="3" t="e">
        <f t="shared" si="195"/>
        <v>#N/A</v>
      </c>
      <c r="AD1348" s="62"/>
    </row>
    <row r="1349" spans="1:30" ht="24.95" customHeight="1" x14ac:dyDescent="0.2">
      <c r="A1349" s="55" t="str">
        <f t="shared" ref="A1349:A1412" si="196">D1349&amp;"|"&amp;E1349&amp;"|"&amp;G1349&amp;"|"&amp;H1349&amp;"|"&amp;L1349&amp;"|"&amp;N1349&amp;"|"&amp;U1349</f>
        <v>||||||0</v>
      </c>
      <c r="B1349" s="55" t="str">
        <f t="shared" ref="B1349:B1412" si="197">D1349&amp;"|"&amp;E1349&amp;"|"&amp;G1349&amp;"|"&amp;H1349&amp;"|"&amp;X1349</f>
        <v>||||0</v>
      </c>
      <c r="C1349" s="61" t="str">
        <f t="shared" ref="C1349:C1412" si="198">E1349&amp;"|"&amp;X1349</f>
        <v>|0</v>
      </c>
      <c r="D1349" s="31"/>
      <c r="E1349" s="31"/>
      <c r="F1349" s="75" t="str">
        <f t="shared" ref="F1349:F1412" si="199">G1349&amp;"/"&amp;H1349</f>
        <v>/</v>
      </c>
      <c r="G1349" s="31"/>
      <c r="H1349" s="31"/>
      <c r="I1349" s="75" t="str">
        <f t="shared" ref="I1349:I1412" si="200">J1349&amp;"."&amp;K1349</f>
        <v>.</v>
      </c>
      <c r="J1349" s="31"/>
      <c r="K1349" s="31"/>
      <c r="L1349" s="31"/>
      <c r="M1349" s="32"/>
      <c r="N1349" s="31"/>
      <c r="O1349" s="32"/>
      <c r="P1349" s="18"/>
      <c r="Q1349" s="31"/>
      <c r="R1349" s="33"/>
      <c r="S1349" s="33"/>
      <c r="T1349" s="33"/>
      <c r="U1349" s="72">
        <f t="shared" ref="U1349:U1412" si="201">R1349-S1349-T1349</f>
        <v>0</v>
      </c>
      <c r="V1349" s="18" t="e">
        <f>IF(X1349&lt;&gt;"Liquidação Cancelada",VLOOKUP(B1349,'BASE DE DADOS OPS'!$B$4:$P$9650,10,FALSE),"Liquidação Cancelada")</f>
        <v>#N/A</v>
      </c>
      <c r="W1349" s="35" t="e">
        <f t="shared" ref="W1349:W1412" si="202">IF(X1349&lt;&gt;"Liquidação Cancelada",IF(ISBLANK(V1349),"AGUARDANDO PAGAMENTO",NETWORKDAYS(P1349,V1349)-1),"Liquidação Cancelada")</f>
        <v>#N/A</v>
      </c>
      <c r="X1349" s="31">
        <f>VLOOKUP(A1349,'BASE DE DADOS OPS'!$A$4:$P$9650,12,FALSE)</f>
        <v>0</v>
      </c>
      <c r="Y1349" s="4" t="e">
        <f>IF(X1349&lt;&gt;"Liquidação Cancelada",VLOOKUP(B1349,'BASE DE DADOS OPS'!$B$5:$P$9635,12,FALSE),"Liquidação Cancelada")</f>
        <v>#N/A</v>
      </c>
      <c r="Z1349" s="4" t="e">
        <f>IF(X1349&lt;&gt;"Liquidação Cancelada",VLOOKUP(B1349,'BASE DE DADOS OPS'!$B$5:$P$9635,14,FALSE),"Liquidação Cancelada")</f>
        <v>#N/A</v>
      </c>
      <c r="AA1349" s="4" t="e">
        <f>IF(X1349&lt;&gt;"Liquidação Cancelada",VLOOKUP(B1349,'BASE DE DADOS OPS'!$B$5:$P$9635,13,FALSE),"Liquidação Cancelada")</f>
        <v>#N/A</v>
      </c>
      <c r="AB1349" s="4" t="e">
        <f t="shared" ref="AB1349:AB1412" si="203">IF(X1349&lt;&gt;"Liquidação Cancelada",Y1349-Z1349,"Liquidação Cancelada")</f>
        <v>#N/A</v>
      </c>
      <c r="AC1349" s="3" t="e">
        <f t="shared" ref="AC1349:AC1412" si="204">IF(X1349&lt;&gt;"Liquidação Cancelada",(AA1349-AB1349)+(U1349-Z1349-AB1349),"Liquidação Cancelada")</f>
        <v>#N/A</v>
      </c>
      <c r="AD1349" s="62"/>
    </row>
    <row r="1350" spans="1:30" ht="24.95" customHeight="1" x14ac:dyDescent="0.2">
      <c r="A1350" s="55" t="str">
        <f t="shared" si="196"/>
        <v>||||||0</v>
      </c>
      <c r="B1350" s="55" t="str">
        <f t="shared" si="197"/>
        <v>||||0</v>
      </c>
      <c r="C1350" s="61" t="str">
        <f t="shared" si="198"/>
        <v>|0</v>
      </c>
      <c r="D1350" s="31"/>
      <c r="E1350" s="31"/>
      <c r="F1350" s="75" t="str">
        <f t="shared" si="199"/>
        <v>/</v>
      </c>
      <c r="G1350" s="31"/>
      <c r="H1350" s="31"/>
      <c r="I1350" s="75" t="str">
        <f t="shared" si="200"/>
        <v>.</v>
      </c>
      <c r="J1350" s="31"/>
      <c r="K1350" s="31"/>
      <c r="L1350" s="31"/>
      <c r="M1350" s="32"/>
      <c r="N1350" s="31"/>
      <c r="O1350" s="32"/>
      <c r="P1350" s="18"/>
      <c r="Q1350" s="31"/>
      <c r="R1350" s="33"/>
      <c r="S1350" s="33"/>
      <c r="T1350" s="33"/>
      <c r="U1350" s="72">
        <f t="shared" si="201"/>
        <v>0</v>
      </c>
      <c r="V1350" s="18" t="e">
        <f>IF(X1350&lt;&gt;"Liquidação Cancelada",VLOOKUP(B1350,'BASE DE DADOS OPS'!$B$4:$P$9650,10,FALSE),"Liquidação Cancelada")</f>
        <v>#N/A</v>
      </c>
      <c r="W1350" s="35" t="e">
        <f t="shared" si="202"/>
        <v>#N/A</v>
      </c>
      <c r="X1350" s="31">
        <f>VLOOKUP(A1350,'BASE DE DADOS OPS'!$A$4:$P$9650,12,FALSE)</f>
        <v>0</v>
      </c>
      <c r="Y1350" s="4" t="e">
        <f>IF(X1350&lt;&gt;"Liquidação Cancelada",VLOOKUP(B1350,'BASE DE DADOS OPS'!$B$5:$P$9635,12,FALSE),"Liquidação Cancelada")</f>
        <v>#N/A</v>
      </c>
      <c r="Z1350" s="4" t="e">
        <f>IF(X1350&lt;&gt;"Liquidação Cancelada",VLOOKUP(B1350,'BASE DE DADOS OPS'!$B$5:$P$9635,14,FALSE),"Liquidação Cancelada")</f>
        <v>#N/A</v>
      </c>
      <c r="AA1350" s="4" t="e">
        <f>IF(X1350&lt;&gt;"Liquidação Cancelada",VLOOKUP(B1350,'BASE DE DADOS OPS'!$B$5:$P$9635,13,FALSE),"Liquidação Cancelada")</f>
        <v>#N/A</v>
      </c>
      <c r="AB1350" s="4" t="e">
        <f t="shared" si="203"/>
        <v>#N/A</v>
      </c>
      <c r="AC1350" s="3" t="e">
        <f t="shared" si="204"/>
        <v>#N/A</v>
      </c>
      <c r="AD1350" s="62"/>
    </row>
    <row r="1351" spans="1:30" ht="24.95" customHeight="1" x14ac:dyDescent="0.2">
      <c r="A1351" s="55" t="str">
        <f t="shared" si="196"/>
        <v>||||||0</v>
      </c>
      <c r="B1351" s="55" t="str">
        <f t="shared" si="197"/>
        <v>||||0</v>
      </c>
      <c r="C1351" s="61" t="str">
        <f t="shared" si="198"/>
        <v>|0</v>
      </c>
      <c r="D1351" s="31"/>
      <c r="E1351" s="31"/>
      <c r="F1351" s="75" t="str">
        <f t="shared" si="199"/>
        <v>/</v>
      </c>
      <c r="G1351" s="31"/>
      <c r="H1351" s="31"/>
      <c r="I1351" s="75" t="str">
        <f t="shared" si="200"/>
        <v>.</v>
      </c>
      <c r="J1351" s="31"/>
      <c r="K1351" s="31"/>
      <c r="L1351" s="31"/>
      <c r="M1351" s="32"/>
      <c r="N1351" s="31"/>
      <c r="O1351" s="32"/>
      <c r="P1351" s="18"/>
      <c r="Q1351" s="31"/>
      <c r="R1351" s="33"/>
      <c r="S1351" s="33"/>
      <c r="T1351" s="33"/>
      <c r="U1351" s="72">
        <f t="shared" si="201"/>
        <v>0</v>
      </c>
      <c r="V1351" s="18" t="e">
        <f>IF(X1351&lt;&gt;"Liquidação Cancelada",VLOOKUP(B1351,'BASE DE DADOS OPS'!$B$4:$P$9650,10,FALSE),"Liquidação Cancelada")</f>
        <v>#N/A</v>
      </c>
      <c r="W1351" s="35" t="e">
        <f t="shared" si="202"/>
        <v>#N/A</v>
      </c>
      <c r="X1351" s="31">
        <f>VLOOKUP(A1351,'BASE DE DADOS OPS'!$A$4:$P$9650,12,FALSE)</f>
        <v>0</v>
      </c>
      <c r="Y1351" s="4" t="e">
        <f>IF(X1351&lt;&gt;"Liquidação Cancelada",VLOOKUP(B1351,'BASE DE DADOS OPS'!$B$5:$P$9635,12,FALSE),"Liquidação Cancelada")</f>
        <v>#N/A</v>
      </c>
      <c r="Z1351" s="4" t="e">
        <f>IF(X1351&lt;&gt;"Liquidação Cancelada",VLOOKUP(B1351,'BASE DE DADOS OPS'!$B$5:$P$9635,14,FALSE),"Liquidação Cancelada")</f>
        <v>#N/A</v>
      </c>
      <c r="AA1351" s="4" t="e">
        <f>IF(X1351&lt;&gt;"Liquidação Cancelada",VLOOKUP(B1351,'BASE DE DADOS OPS'!$B$5:$P$9635,13,FALSE),"Liquidação Cancelada")</f>
        <v>#N/A</v>
      </c>
      <c r="AB1351" s="4" t="e">
        <f t="shared" si="203"/>
        <v>#N/A</v>
      </c>
      <c r="AC1351" s="3" t="e">
        <f t="shared" si="204"/>
        <v>#N/A</v>
      </c>
      <c r="AD1351" s="62"/>
    </row>
    <row r="1352" spans="1:30" ht="24.95" customHeight="1" x14ac:dyDescent="0.2">
      <c r="A1352" s="55" t="str">
        <f t="shared" si="196"/>
        <v>||||||0</v>
      </c>
      <c r="B1352" s="55" t="str">
        <f t="shared" si="197"/>
        <v>||||0</v>
      </c>
      <c r="C1352" s="61" t="str">
        <f t="shared" si="198"/>
        <v>|0</v>
      </c>
      <c r="D1352" s="31"/>
      <c r="E1352" s="31"/>
      <c r="F1352" s="75" t="str">
        <f t="shared" si="199"/>
        <v>/</v>
      </c>
      <c r="G1352" s="31"/>
      <c r="H1352" s="31"/>
      <c r="I1352" s="75" t="str">
        <f t="shared" si="200"/>
        <v>.</v>
      </c>
      <c r="J1352" s="31"/>
      <c r="K1352" s="31"/>
      <c r="L1352" s="31"/>
      <c r="M1352" s="32"/>
      <c r="N1352" s="31"/>
      <c r="O1352" s="32"/>
      <c r="P1352" s="18"/>
      <c r="Q1352" s="31"/>
      <c r="R1352" s="33"/>
      <c r="S1352" s="33"/>
      <c r="T1352" s="33"/>
      <c r="U1352" s="72">
        <f t="shared" si="201"/>
        <v>0</v>
      </c>
      <c r="V1352" s="18" t="e">
        <f>IF(X1352&lt;&gt;"Liquidação Cancelada",VLOOKUP(B1352,'BASE DE DADOS OPS'!$B$4:$P$9650,10,FALSE),"Liquidação Cancelada")</f>
        <v>#N/A</v>
      </c>
      <c r="W1352" s="35" t="e">
        <f t="shared" si="202"/>
        <v>#N/A</v>
      </c>
      <c r="X1352" s="31">
        <f>VLOOKUP(A1352,'BASE DE DADOS OPS'!$A$4:$P$9650,12,FALSE)</f>
        <v>0</v>
      </c>
      <c r="Y1352" s="4" t="e">
        <f>IF(X1352&lt;&gt;"Liquidação Cancelada",VLOOKUP(B1352,'BASE DE DADOS OPS'!$B$5:$P$9635,12,FALSE),"Liquidação Cancelada")</f>
        <v>#N/A</v>
      </c>
      <c r="Z1352" s="4" t="e">
        <f>IF(X1352&lt;&gt;"Liquidação Cancelada",VLOOKUP(B1352,'BASE DE DADOS OPS'!$B$5:$P$9635,14,FALSE),"Liquidação Cancelada")</f>
        <v>#N/A</v>
      </c>
      <c r="AA1352" s="4" t="e">
        <f>IF(X1352&lt;&gt;"Liquidação Cancelada",VLOOKUP(B1352,'BASE DE DADOS OPS'!$B$5:$P$9635,13,FALSE),"Liquidação Cancelada")</f>
        <v>#N/A</v>
      </c>
      <c r="AB1352" s="4" t="e">
        <f t="shared" si="203"/>
        <v>#N/A</v>
      </c>
      <c r="AC1352" s="3" t="e">
        <f t="shared" si="204"/>
        <v>#N/A</v>
      </c>
      <c r="AD1352" s="62"/>
    </row>
    <row r="1353" spans="1:30" ht="24.95" customHeight="1" x14ac:dyDescent="0.2">
      <c r="A1353" s="55" t="str">
        <f t="shared" si="196"/>
        <v>||||||0</v>
      </c>
      <c r="B1353" s="55" t="str">
        <f t="shared" si="197"/>
        <v>||||0</v>
      </c>
      <c r="C1353" s="61" t="str">
        <f t="shared" si="198"/>
        <v>|0</v>
      </c>
      <c r="D1353" s="31"/>
      <c r="E1353" s="31"/>
      <c r="F1353" s="75" t="str">
        <f t="shared" si="199"/>
        <v>/</v>
      </c>
      <c r="G1353" s="31"/>
      <c r="H1353" s="31"/>
      <c r="I1353" s="75" t="str">
        <f t="shared" si="200"/>
        <v>.</v>
      </c>
      <c r="J1353" s="31"/>
      <c r="K1353" s="31"/>
      <c r="L1353" s="31"/>
      <c r="M1353" s="32"/>
      <c r="N1353" s="31"/>
      <c r="O1353" s="32"/>
      <c r="P1353" s="18"/>
      <c r="Q1353" s="31"/>
      <c r="R1353" s="33"/>
      <c r="S1353" s="33"/>
      <c r="T1353" s="33"/>
      <c r="U1353" s="72">
        <f t="shared" si="201"/>
        <v>0</v>
      </c>
      <c r="V1353" s="18" t="e">
        <f>IF(X1353&lt;&gt;"Liquidação Cancelada",VLOOKUP(B1353,'BASE DE DADOS OPS'!$B$4:$P$9650,10,FALSE),"Liquidação Cancelada")</f>
        <v>#N/A</v>
      </c>
      <c r="W1353" s="35" t="e">
        <f t="shared" si="202"/>
        <v>#N/A</v>
      </c>
      <c r="X1353" s="31">
        <f>VLOOKUP(A1353,'BASE DE DADOS OPS'!$A$4:$P$9650,12,FALSE)</f>
        <v>0</v>
      </c>
      <c r="Y1353" s="4" t="e">
        <f>IF(X1353&lt;&gt;"Liquidação Cancelada",VLOOKUP(B1353,'BASE DE DADOS OPS'!$B$5:$P$9635,12,FALSE),"Liquidação Cancelada")</f>
        <v>#N/A</v>
      </c>
      <c r="Z1353" s="4" t="e">
        <f>IF(X1353&lt;&gt;"Liquidação Cancelada",VLOOKUP(B1353,'BASE DE DADOS OPS'!$B$5:$P$9635,14,FALSE),"Liquidação Cancelada")</f>
        <v>#N/A</v>
      </c>
      <c r="AA1353" s="4" t="e">
        <f>IF(X1353&lt;&gt;"Liquidação Cancelada",VLOOKUP(B1353,'BASE DE DADOS OPS'!$B$5:$P$9635,13,FALSE),"Liquidação Cancelada")</f>
        <v>#N/A</v>
      </c>
      <c r="AB1353" s="4" t="e">
        <f t="shared" si="203"/>
        <v>#N/A</v>
      </c>
      <c r="AC1353" s="3" t="e">
        <f t="shared" si="204"/>
        <v>#N/A</v>
      </c>
      <c r="AD1353" s="62"/>
    </row>
    <row r="1354" spans="1:30" ht="24.95" customHeight="1" x14ac:dyDescent="0.2">
      <c r="A1354" s="55" t="str">
        <f t="shared" si="196"/>
        <v>||||||0</v>
      </c>
      <c r="B1354" s="55" t="str">
        <f t="shared" si="197"/>
        <v>||||0</v>
      </c>
      <c r="C1354" s="61" t="str">
        <f t="shared" si="198"/>
        <v>|0</v>
      </c>
      <c r="D1354" s="31"/>
      <c r="E1354" s="31"/>
      <c r="F1354" s="75" t="str">
        <f t="shared" si="199"/>
        <v>/</v>
      </c>
      <c r="G1354" s="31"/>
      <c r="H1354" s="31"/>
      <c r="I1354" s="75" t="str">
        <f t="shared" si="200"/>
        <v>.</v>
      </c>
      <c r="J1354" s="31"/>
      <c r="K1354" s="31"/>
      <c r="L1354" s="31"/>
      <c r="M1354" s="32"/>
      <c r="N1354" s="31"/>
      <c r="O1354" s="32"/>
      <c r="P1354" s="18"/>
      <c r="Q1354" s="31"/>
      <c r="R1354" s="33"/>
      <c r="S1354" s="33"/>
      <c r="T1354" s="33"/>
      <c r="U1354" s="72">
        <f t="shared" si="201"/>
        <v>0</v>
      </c>
      <c r="V1354" s="18" t="e">
        <f>IF(X1354&lt;&gt;"Liquidação Cancelada",VLOOKUP(B1354,'BASE DE DADOS OPS'!$B$4:$P$9650,10,FALSE),"Liquidação Cancelada")</f>
        <v>#N/A</v>
      </c>
      <c r="W1354" s="35" t="e">
        <f t="shared" si="202"/>
        <v>#N/A</v>
      </c>
      <c r="X1354" s="31">
        <f>VLOOKUP(A1354,'BASE DE DADOS OPS'!$A$4:$P$9650,12,FALSE)</f>
        <v>0</v>
      </c>
      <c r="Y1354" s="4" t="e">
        <f>IF(X1354&lt;&gt;"Liquidação Cancelada",VLOOKUP(B1354,'BASE DE DADOS OPS'!$B$5:$P$9635,12,FALSE),"Liquidação Cancelada")</f>
        <v>#N/A</v>
      </c>
      <c r="Z1354" s="4" t="e">
        <f>IF(X1354&lt;&gt;"Liquidação Cancelada",VLOOKUP(B1354,'BASE DE DADOS OPS'!$B$5:$P$9635,14,FALSE),"Liquidação Cancelada")</f>
        <v>#N/A</v>
      </c>
      <c r="AA1354" s="4" t="e">
        <f>IF(X1354&lt;&gt;"Liquidação Cancelada",VLOOKUP(B1354,'BASE DE DADOS OPS'!$B$5:$P$9635,13,FALSE),"Liquidação Cancelada")</f>
        <v>#N/A</v>
      </c>
      <c r="AB1354" s="4" t="e">
        <f t="shared" si="203"/>
        <v>#N/A</v>
      </c>
      <c r="AC1354" s="3" t="e">
        <f t="shared" si="204"/>
        <v>#N/A</v>
      </c>
      <c r="AD1354" s="62"/>
    </row>
    <row r="1355" spans="1:30" ht="24.95" customHeight="1" x14ac:dyDescent="0.2">
      <c r="A1355" s="55" t="str">
        <f t="shared" si="196"/>
        <v>||||||0</v>
      </c>
      <c r="B1355" s="55" t="str">
        <f t="shared" si="197"/>
        <v>||||0</v>
      </c>
      <c r="C1355" s="61" t="str">
        <f t="shared" si="198"/>
        <v>|0</v>
      </c>
      <c r="D1355" s="31"/>
      <c r="E1355" s="31"/>
      <c r="F1355" s="75" t="str">
        <f t="shared" si="199"/>
        <v>/</v>
      </c>
      <c r="G1355" s="31"/>
      <c r="H1355" s="31"/>
      <c r="I1355" s="75" t="str">
        <f t="shared" si="200"/>
        <v>.</v>
      </c>
      <c r="J1355" s="31"/>
      <c r="K1355" s="31"/>
      <c r="L1355" s="31"/>
      <c r="M1355" s="32"/>
      <c r="N1355" s="31"/>
      <c r="O1355" s="32"/>
      <c r="P1355" s="18"/>
      <c r="Q1355" s="31"/>
      <c r="R1355" s="33"/>
      <c r="S1355" s="33"/>
      <c r="T1355" s="33"/>
      <c r="U1355" s="72">
        <f t="shared" si="201"/>
        <v>0</v>
      </c>
      <c r="V1355" s="18" t="e">
        <f>IF(X1355&lt;&gt;"Liquidação Cancelada",VLOOKUP(B1355,'BASE DE DADOS OPS'!$B$4:$P$9650,10,FALSE),"Liquidação Cancelada")</f>
        <v>#N/A</v>
      </c>
      <c r="W1355" s="35" t="e">
        <f t="shared" si="202"/>
        <v>#N/A</v>
      </c>
      <c r="X1355" s="31">
        <f>VLOOKUP(A1355,'BASE DE DADOS OPS'!$A$4:$P$9650,12,FALSE)</f>
        <v>0</v>
      </c>
      <c r="Y1355" s="4" t="e">
        <f>IF(X1355&lt;&gt;"Liquidação Cancelada",VLOOKUP(B1355,'BASE DE DADOS OPS'!$B$5:$P$9635,12,FALSE),"Liquidação Cancelada")</f>
        <v>#N/A</v>
      </c>
      <c r="Z1355" s="4" t="e">
        <f>IF(X1355&lt;&gt;"Liquidação Cancelada",VLOOKUP(B1355,'BASE DE DADOS OPS'!$B$5:$P$9635,14,FALSE),"Liquidação Cancelada")</f>
        <v>#N/A</v>
      </c>
      <c r="AA1355" s="4" t="e">
        <f>IF(X1355&lt;&gt;"Liquidação Cancelada",VLOOKUP(B1355,'BASE DE DADOS OPS'!$B$5:$P$9635,13,FALSE),"Liquidação Cancelada")</f>
        <v>#N/A</v>
      </c>
      <c r="AB1355" s="4" t="e">
        <f t="shared" si="203"/>
        <v>#N/A</v>
      </c>
      <c r="AC1355" s="3" t="e">
        <f t="shared" si="204"/>
        <v>#N/A</v>
      </c>
      <c r="AD1355" s="62"/>
    </row>
    <row r="1356" spans="1:30" ht="24.95" customHeight="1" x14ac:dyDescent="0.2">
      <c r="A1356" s="55" t="str">
        <f t="shared" si="196"/>
        <v>||||||0</v>
      </c>
      <c r="B1356" s="55" t="str">
        <f t="shared" si="197"/>
        <v>||||0</v>
      </c>
      <c r="C1356" s="61" t="str">
        <f t="shared" si="198"/>
        <v>|0</v>
      </c>
      <c r="D1356" s="31"/>
      <c r="E1356" s="31"/>
      <c r="F1356" s="75" t="str">
        <f t="shared" si="199"/>
        <v>/</v>
      </c>
      <c r="G1356" s="31"/>
      <c r="H1356" s="31"/>
      <c r="I1356" s="75" t="str">
        <f t="shared" si="200"/>
        <v>.</v>
      </c>
      <c r="J1356" s="31"/>
      <c r="K1356" s="31"/>
      <c r="L1356" s="31"/>
      <c r="M1356" s="32"/>
      <c r="N1356" s="31"/>
      <c r="O1356" s="32"/>
      <c r="P1356" s="18"/>
      <c r="Q1356" s="31"/>
      <c r="R1356" s="33"/>
      <c r="S1356" s="33"/>
      <c r="T1356" s="33"/>
      <c r="U1356" s="72">
        <f t="shared" si="201"/>
        <v>0</v>
      </c>
      <c r="V1356" s="18" t="e">
        <f>IF(X1356&lt;&gt;"Liquidação Cancelada",VLOOKUP(B1356,'BASE DE DADOS OPS'!$B$4:$P$9650,10,FALSE),"Liquidação Cancelada")</f>
        <v>#N/A</v>
      </c>
      <c r="W1356" s="35" t="e">
        <f t="shared" si="202"/>
        <v>#N/A</v>
      </c>
      <c r="X1356" s="31">
        <f>VLOOKUP(A1356,'BASE DE DADOS OPS'!$A$4:$P$9650,12,FALSE)</f>
        <v>0</v>
      </c>
      <c r="Y1356" s="4" t="e">
        <f>IF(X1356&lt;&gt;"Liquidação Cancelada",VLOOKUP(B1356,'BASE DE DADOS OPS'!$B$5:$P$9635,12,FALSE),"Liquidação Cancelada")</f>
        <v>#N/A</v>
      </c>
      <c r="Z1356" s="4" t="e">
        <f>IF(X1356&lt;&gt;"Liquidação Cancelada",VLOOKUP(B1356,'BASE DE DADOS OPS'!$B$5:$P$9635,14,FALSE),"Liquidação Cancelada")</f>
        <v>#N/A</v>
      </c>
      <c r="AA1356" s="4" t="e">
        <f>IF(X1356&lt;&gt;"Liquidação Cancelada",VLOOKUP(B1356,'BASE DE DADOS OPS'!$B$5:$P$9635,13,FALSE),"Liquidação Cancelada")</f>
        <v>#N/A</v>
      </c>
      <c r="AB1356" s="4" t="e">
        <f t="shared" si="203"/>
        <v>#N/A</v>
      </c>
      <c r="AC1356" s="3" t="e">
        <f t="shared" si="204"/>
        <v>#N/A</v>
      </c>
      <c r="AD1356" s="62"/>
    </row>
    <row r="1357" spans="1:30" ht="24.95" customHeight="1" x14ac:dyDescent="0.2">
      <c r="A1357" s="55" t="str">
        <f t="shared" si="196"/>
        <v>||||||0</v>
      </c>
      <c r="B1357" s="55" t="str">
        <f t="shared" si="197"/>
        <v>||||0</v>
      </c>
      <c r="C1357" s="61" t="str">
        <f t="shared" si="198"/>
        <v>|0</v>
      </c>
      <c r="D1357" s="31"/>
      <c r="E1357" s="31"/>
      <c r="F1357" s="75" t="str">
        <f t="shared" si="199"/>
        <v>/</v>
      </c>
      <c r="G1357" s="31"/>
      <c r="H1357" s="31"/>
      <c r="I1357" s="75" t="str">
        <f t="shared" si="200"/>
        <v>.</v>
      </c>
      <c r="J1357" s="31"/>
      <c r="K1357" s="31"/>
      <c r="L1357" s="31"/>
      <c r="M1357" s="32"/>
      <c r="N1357" s="31"/>
      <c r="O1357" s="32"/>
      <c r="P1357" s="18"/>
      <c r="Q1357" s="31"/>
      <c r="R1357" s="33"/>
      <c r="S1357" s="33"/>
      <c r="T1357" s="33"/>
      <c r="U1357" s="72">
        <f t="shared" si="201"/>
        <v>0</v>
      </c>
      <c r="V1357" s="18" t="e">
        <f>IF(X1357&lt;&gt;"Liquidação Cancelada",VLOOKUP(B1357,'BASE DE DADOS OPS'!$B$4:$P$9650,10,FALSE),"Liquidação Cancelada")</f>
        <v>#N/A</v>
      </c>
      <c r="W1357" s="35" t="e">
        <f t="shared" si="202"/>
        <v>#N/A</v>
      </c>
      <c r="X1357" s="31">
        <f>VLOOKUP(A1357,'BASE DE DADOS OPS'!$A$4:$P$9650,12,FALSE)</f>
        <v>0</v>
      </c>
      <c r="Y1357" s="4" t="e">
        <f>IF(X1357&lt;&gt;"Liquidação Cancelada",VLOOKUP(B1357,'BASE DE DADOS OPS'!$B$5:$P$9635,12,FALSE),"Liquidação Cancelada")</f>
        <v>#N/A</v>
      </c>
      <c r="Z1357" s="4" t="e">
        <f>IF(X1357&lt;&gt;"Liquidação Cancelada",VLOOKUP(B1357,'BASE DE DADOS OPS'!$B$5:$P$9635,14,FALSE),"Liquidação Cancelada")</f>
        <v>#N/A</v>
      </c>
      <c r="AA1357" s="4" t="e">
        <f>IF(X1357&lt;&gt;"Liquidação Cancelada",VLOOKUP(B1357,'BASE DE DADOS OPS'!$B$5:$P$9635,13,FALSE),"Liquidação Cancelada")</f>
        <v>#N/A</v>
      </c>
      <c r="AB1357" s="4" t="e">
        <f t="shared" si="203"/>
        <v>#N/A</v>
      </c>
      <c r="AC1357" s="3" t="e">
        <f t="shared" si="204"/>
        <v>#N/A</v>
      </c>
      <c r="AD1357" s="62"/>
    </row>
    <row r="1358" spans="1:30" ht="24.95" customHeight="1" x14ac:dyDescent="0.2">
      <c r="A1358" s="55" t="str">
        <f t="shared" si="196"/>
        <v>||||||0</v>
      </c>
      <c r="B1358" s="55" t="str">
        <f t="shared" si="197"/>
        <v>||||0</v>
      </c>
      <c r="C1358" s="61" t="str">
        <f t="shared" si="198"/>
        <v>|0</v>
      </c>
      <c r="D1358" s="31"/>
      <c r="E1358" s="31"/>
      <c r="F1358" s="75" t="str">
        <f t="shared" si="199"/>
        <v>/</v>
      </c>
      <c r="G1358" s="31"/>
      <c r="H1358" s="31"/>
      <c r="I1358" s="75" t="str">
        <f t="shared" si="200"/>
        <v>.</v>
      </c>
      <c r="J1358" s="31"/>
      <c r="K1358" s="31"/>
      <c r="L1358" s="31"/>
      <c r="M1358" s="32"/>
      <c r="N1358" s="31"/>
      <c r="O1358" s="32"/>
      <c r="P1358" s="18"/>
      <c r="Q1358" s="31"/>
      <c r="R1358" s="33"/>
      <c r="S1358" s="33"/>
      <c r="T1358" s="33"/>
      <c r="U1358" s="72">
        <f t="shared" si="201"/>
        <v>0</v>
      </c>
      <c r="V1358" s="18" t="e">
        <f>IF(X1358&lt;&gt;"Liquidação Cancelada",VLOOKUP(B1358,'BASE DE DADOS OPS'!$B$4:$P$9650,10,FALSE),"Liquidação Cancelada")</f>
        <v>#N/A</v>
      </c>
      <c r="W1358" s="35" t="e">
        <f t="shared" si="202"/>
        <v>#N/A</v>
      </c>
      <c r="X1358" s="31">
        <f>VLOOKUP(A1358,'BASE DE DADOS OPS'!$A$4:$P$9650,12,FALSE)</f>
        <v>0</v>
      </c>
      <c r="Y1358" s="4" t="e">
        <f>IF(X1358&lt;&gt;"Liquidação Cancelada",VLOOKUP(B1358,'BASE DE DADOS OPS'!$B$5:$P$9635,12,FALSE),"Liquidação Cancelada")</f>
        <v>#N/A</v>
      </c>
      <c r="Z1358" s="4" t="e">
        <f>IF(X1358&lt;&gt;"Liquidação Cancelada",VLOOKUP(B1358,'BASE DE DADOS OPS'!$B$5:$P$9635,14,FALSE),"Liquidação Cancelada")</f>
        <v>#N/A</v>
      </c>
      <c r="AA1358" s="4" t="e">
        <f>IF(X1358&lt;&gt;"Liquidação Cancelada",VLOOKUP(B1358,'BASE DE DADOS OPS'!$B$5:$P$9635,13,FALSE),"Liquidação Cancelada")</f>
        <v>#N/A</v>
      </c>
      <c r="AB1358" s="4" t="e">
        <f t="shared" si="203"/>
        <v>#N/A</v>
      </c>
      <c r="AC1358" s="3" t="e">
        <f t="shared" si="204"/>
        <v>#N/A</v>
      </c>
      <c r="AD1358" s="62"/>
    </row>
    <row r="1359" spans="1:30" ht="24.95" customHeight="1" x14ac:dyDescent="0.2">
      <c r="A1359" s="55" t="str">
        <f t="shared" si="196"/>
        <v>||||||0</v>
      </c>
      <c r="B1359" s="55" t="str">
        <f t="shared" si="197"/>
        <v>||||0</v>
      </c>
      <c r="C1359" s="61" t="str">
        <f t="shared" si="198"/>
        <v>|0</v>
      </c>
      <c r="D1359" s="31"/>
      <c r="E1359" s="31"/>
      <c r="F1359" s="75" t="str">
        <f t="shared" si="199"/>
        <v>/</v>
      </c>
      <c r="G1359" s="31"/>
      <c r="H1359" s="31"/>
      <c r="I1359" s="75" t="str">
        <f t="shared" si="200"/>
        <v>.</v>
      </c>
      <c r="J1359" s="31"/>
      <c r="K1359" s="31"/>
      <c r="L1359" s="31"/>
      <c r="M1359" s="32"/>
      <c r="N1359" s="31"/>
      <c r="O1359" s="32"/>
      <c r="P1359" s="18"/>
      <c r="Q1359" s="31"/>
      <c r="R1359" s="33"/>
      <c r="S1359" s="33"/>
      <c r="T1359" s="33"/>
      <c r="U1359" s="72">
        <f t="shared" si="201"/>
        <v>0</v>
      </c>
      <c r="V1359" s="18" t="e">
        <f>IF(X1359&lt;&gt;"Liquidação Cancelada",VLOOKUP(B1359,'BASE DE DADOS OPS'!$B$4:$P$9650,10,FALSE),"Liquidação Cancelada")</f>
        <v>#N/A</v>
      </c>
      <c r="W1359" s="35" t="e">
        <f t="shared" si="202"/>
        <v>#N/A</v>
      </c>
      <c r="X1359" s="31">
        <f>VLOOKUP(A1359,'BASE DE DADOS OPS'!$A$4:$P$9650,12,FALSE)</f>
        <v>0</v>
      </c>
      <c r="Y1359" s="4" t="e">
        <f>IF(X1359&lt;&gt;"Liquidação Cancelada",VLOOKUP(B1359,'BASE DE DADOS OPS'!$B$5:$P$9635,12,FALSE),"Liquidação Cancelada")</f>
        <v>#N/A</v>
      </c>
      <c r="Z1359" s="4" t="e">
        <f>IF(X1359&lt;&gt;"Liquidação Cancelada",VLOOKUP(B1359,'BASE DE DADOS OPS'!$B$5:$P$9635,14,FALSE),"Liquidação Cancelada")</f>
        <v>#N/A</v>
      </c>
      <c r="AA1359" s="4" t="e">
        <f>IF(X1359&lt;&gt;"Liquidação Cancelada",VLOOKUP(B1359,'BASE DE DADOS OPS'!$B$5:$P$9635,13,FALSE),"Liquidação Cancelada")</f>
        <v>#N/A</v>
      </c>
      <c r="AB1359" s="4" t="e">
        <f t="shared" si="203"/>
        <v>#N/A</v>
      </c>
      <c r="AC1359" s="3" t="e">
        <f t="shared" si="204"/>
        <v>#N/A</v>
      </c>
      <c r="AD1359" s="62"/>
    </row>
    <row r="1360" spans="1:30" ht="24.95" customHeight="1" x14ac:dyDescent="0.2">
      <c r="A1360" s="55" t="str">
        <f t="shared" si="196"/>
        <v>||||||0</v>
      </c>
      <c r="B1360" s="55" t="str">
        <f t="shared" si="197"/>
        <v>||||0</v>
      </c>
      <c r="C1360" s="61" t="str">
        <f t="shared" si="198"/>
        <v>|0</v>
      </c>
      <c r="D1360" s="31"/>
      <c r="E1360" s="31"/>
      <c r="F1360" s="75" t="str">
        <f t="shared" si="199"/>
        <v>/</v>
      </c>
      <c r="G1360" s="31"/>
      <c r="H1360" s="31"/>
      <c r="I1360" s="75" t="str">
        <f t="shared" si="200"/>
        <v>.</v>
      </c>
      <c r="J1360" s="31"/>
      <c r="K1360" s="31"/>
      <c r="L1360" s="31"/>
      <c r="M1360" s="32"/>
      <c r="N1360" s="31"/>
      <c r="O1360" s="32"/>
      <c r="P1360" s="18"/>
      <c r="Q1360" s="31"/>
      <c r="R1360" s="33"/>
      <c r="S1360" s="33"/>
      <c r="T1360" s="33"/>
      <c r="U1360" s="72">
        <f t="shared" si="201"/>
        <v>0</v>
      </c>
      <c r="V1360" s="18" t="e">
        <f>IF(X1360&lt;&gt;"Liquidação Cancelada",VLOOKUP(B1360,'BASE DE DADOS OPS'!$B$4:$P$9650,10,FALSE),"Liquidação Cancelada")</f>
        <v>#N/A</v>
      </c>
      <c r="W1360" s="35" t="e">
        <f t="shared" si="202"/>
        <v>#N/A</v>
      </c>
      <c r="X1360" s="31">
        <f>VLOOKUP(A1360,'BASE DE DADOS OPS'!$A$4:$P$9650,12,FALSE)</f>
        <v>0</v>
      </c>
      <c r="Y1360" s="4" t="e">
        <f>IF(X1360&lt;&gt;"Liquidação Cancelada",VLOOKUP(B1360,'BASE DE DADOS OPS'!$B$5:$P$9635,12,FALSE),"Liquidação Cancelada")</f>
        <v>#N/A</v>
      </c>
      <c r="Z1360" s="4" t="e">
        <f>IF(X1360&lt;&gt;"Liquidação Cancelada",VLOOKUP(B1360,'BASE DE DADOS OPS'!$B$5:$P$9635,14,FALSE),"Liquidação Cancelada")</f>
        <v>#N/A</v>
      </c>
      <c r="AA1360" s="4" t="e">
        <f>IF(X1360&lt;&gt;"Liquidação Cancelada",VLOOKUP(B1360,'BASE DE DADOS OPS'!$B$5:$P$9635,13,FALSE),"Liquidação Cancelada")</f>
        <v>#N/A</v>
      </c>
      <c r="AB1360" s="4" t="e">
        <f t="shared" si="203"/>
        <v>#N/A</v>
      </c>
      <c r="AC1360" s="3" t="e">
        <f t="shared" si="204"/>
        <v>#N/A</v>
      </c>
      <c r="AD1360" s="62"/>
    </row>
    <row r="1361" spans="1:30" ht="24.95" customHeight="1" x14ac:dyDescent="0.2">
      <c r="A1361" s="55" t="str">
        <f t="shared" si="196"/>
        <v>||||||0</v>
      </c>
      <c r="B1361" s="55" t="str">
        <f t="shared" si="197"/>
        <v>||||0</v>
      </c>
      <c r="C1361" s="61" t="str">
        <f t="shared" si="198"/>
        <v>|0</v>
      </c>
      <c r="D1361" s="31"/>
      <c r="E1361" s="31"/>
      <c r="F1361" s="75" t="str">
        <f t="shared" si="199"/>
        <v>/</v>
      </c>
      <c r="G1361" s="31"/>
      <c r="H1361" s="31"/>
      <c r="I1361" s="75" t="str">
        <f t="shared" si="200"/>
        <v>.</v>
      </c>
      <c r="J1361" s="31"/>
      <c r="K1361" s="31"/>
      <c r="L1361" s="31"/>
      <c r="M1361" s="32"/>
      <c r="N1361" s="31"/>
      <c r="O1361" s="32"/>
      <c r="P1361" s="18"/>
      <c r="Q1361" s="31"/>
      <c r="R1361" s="33"/>
      <c r="S1361" s="33"/>
      <c r="T1361" s="33"/>
      <c r="U1361" s="72">
        <f t="shared" si="201"/>
        <v>0</v>
      </c>
      <c r="V1361" s="18" t="e">
        <f>IF(X1361&lt;&gt;"Liquidação Cancelada",VLOOKUP(B1361,'BASE DE DADOS OPS'!$B$4:$P$9650,10,FALSE),"Liquidação Cancelada")</f>
        <v>#N/A</v>
      </c>
      <c r="W1361" s="35" t="e">
        <f t="shared" si="202"/>
        <v>#N/A</v>
      </c>
      <c r="X1361" s="31">
        <f>VLOOKUP(A1361,'BASE DE DADOS OPS'!$A$4:$P$9650,12,FALSE)</f>
        <v>0</v>
      </c>
      <c r="Y1361" s="4" t="e">
        <f>IF(X1361&lt;&gt;"Liquidação Cancelada",VLOOKUP(B1361,'BASE DE DADOS OPS'!$B$5:$P$9635,12,FALSE),"Liquidação Cancelada")</f>
        <v>#N/A</v>
      </c>
      <c r="Z1361" s="4" t="e">
        <f>IF(X1361&lt;&gt;"Liquidação Cancelada",VLOOKUP(B1361,'BASE DE DADOS OPS'!$B$5:$P$9635,14,FALSE),"Liquidação Cancelada")</f>
        <v>#N/A</v>
      </c>
      <c r="AA1361" s="4" t="e">
        <f>IF(X1361&lt;&gt;"Liquidação Cancelada",VLOOKUP(B1361,'BASE DE DADOS OPS'!$B$5:$P$9635,13,FALSE),"Liquidação Cancelada")</f>
        <v>#N/A</v>
      </c>
      <c r="AB1361" s="4" t="e">
        <f t="shared" si="203"/>
        <v>#N/A</v>
      </c>
      <c r="AC1361" s="3" t="e">
        <f t="shared" si="204"/>
        <v>#N/A</v>
      </c>
      <c r="AD1361" s="62"/>
    </row>
    <row r="1362" spans="1:30" ht="24.95" customHeight="1" x14ac:dyDescent="0.2">
      <c r="A1362" s="55" t="str">
        <f t="shared" si="196"/>
        <v>||||||0</v>
      </c>
      <c r="B1362" s="55" t="str">
        <f t="shared" si="197"/>
        <v>||||0</v>
      </c>
      <c r="C1362" s="61" t="str">
        <f t="shared" si="198"/>
        <v>|0</v>
      </c>
      <c r="D1362" s="31"/>
      <c r="E1362" s="31"/>
      <c r="F1362" s="75" t="str">
        <f t="shared" si="199"/>
        <v>/</v>
      </c>
      <c r="G1362" s="31"/>
      <c r="H1362" s="31"/>
      <c r="I1362" s="75" t="str">
        <f t="shared" si="200"/>
        <v>.</v>
      </c>
      <c r="J1362" s="31"/>
      <c r="K1362" s="31"/>
      <c r="L1362" s="31"/>
      <c r="M1362" s="32"/>
      <c r="N1362" s="31"/>
      <c r="O1362" s="32"/>
      <c r="P1362" s="18"/>
      <c r="Q1362" s="31"/>
      <c r="R1362" s="33"/>
      <c r="S1362" s="33"/>
      <c r="T1362" s="33"/>
      <c r="U1362" s="72">
        <f t="shared" si="201"/>
        <v>0</v>
      </c>
      <c r="V1362" s="18" t="e">
        <f>IF(X1362&lt;&gt;"Liquidação Cancelada",VLOOKUP(B1362,'BASE DE DADOS OPS'!$B$4:$P$9650,10,FALSE),"Liquidação Cancelada")</f>
        <v>#N/A</v>
      </c>
      <c r="W1362" s="35" t="e">
        <f t="shared" si="202"/>
        <v>#N/A</v>
      </c>
      <c r="X1362" s="31">
        <f>VLOOKUP(A1362,'BASE DE DADOS OPS'!$A$4:$P$9650,12,FALSE)</f>
        <v>0</v>
      </c>
      <c r="Y1362" s="4" t="e">
        <f>IF(X1362&lt;&gt;"Liquidação Cancelada",VLOOKUP(B1362,'BASE DE DADOS OPS'!$B$5:$P$9635,12,FALSE),"Liquidação Cancelada")</f>
        <v>#N/A</v>
      </c>
      <c r="Z1362" s="4" t="e">
        <f>IF(X1362&lt;&gt;"Liquidação Cancelada",VLOOKUP(B1362,'BASE DE DADOS OPS'!$B$5:$P$9635,14,FALSE),"Liquidação Cancelada")</f>
        <v>#N/A</v>
      </c>
      <c r="AA1362" s="4" t="e">
        <f>IF(X1362&lt;&gt;"Liquidação Cancelada",VLOOKUP(B1362,'BASE DE DADOS OPS'!$B$5:$P$9635,13,FALSE),"Liquidação Cancelada")</f>
        <v>#N/A</v>
      </c>
      <c r="AB1362" s="4" t="e">
        <f t="shared" si="203"/>
        <v>#N/A</v>
      </c>
      <c r="AC1362" s="3" t="e">
        <f t="shared" si="204"/>
        <v>#N/A</v>
      </c>
      <c r="AD1362" s="62"/>
    </row>
    <row r="1363" spans="1:30" ht="24.95" customHeight="1" x14ac:dyDescent="0.2">
      <c r="A1363" s="55" t="str">
        <f t="shared" si="196"/>
        <v>||||||0</v>
      </c>
      <c r="B1363" s="55" t="str">
        <f t="shared" si="197"/>
        <v>||||0</v>
      </c>
      <c r="C1363" s="61" t="str">
        <f t="shared" si="198"/>
        <v>|0</v>
      </c>
      <c r="D1363" s="31"/>
      <c r="E1363" s="31"/>
      <c r="F1363" s="75" t="str">
        <f t="shared" si="199"/>
        <v>/</v>
      </c>
      <c r="G1363" s="31"/>
      <c r="H1363" s="31"/>
      <c r="I1363" s="75" t="str">
        <f t="shared" si="200"/>
        <v>.</v>
      </c>
      <c r="J1363" s="31"/>
      <c r="K1363" s="31"/>
      <c r="L1363" s="31"/>
      <c r="M1363" s="32"/>
      <c r="N1363" s="31"/>
      <c r="O1363" s="32"/>
      <c r="P1363" s="18"/>
      <c r="Q1363" s="31"/>
      <c r="R1363" s="33"/>
      <c r="S1363" s="33"/>
      <c r="T1363" s="33"/>
      <c r="U1363" s="72">
        <f t="shared" si="201"/>
        <v>0</v>
      </c>
      <c r="V1363" s="18" t="e">
        <f>IF(X1363&lt;&gt;"Liquidação Cancelada",VLOOKUP(B1363,'BASE DE DADOS OPS'!$B$4:$P$9650,10,FALSE),"Liquidação Cancelada")</f>
        <v>#N/A</v>
      </c>
      <c r="W1363" s="35" t="e">
        <f t="shared" si="202"/>
        <v>#N/A</v>
      </c>
      <c r="X1363" s="31">
        <f>VLOOKUP(A1363,'BASE DE DADOS OPS'!$A$4:$P$9650,12,FALSE)</f>
        <v>0</v>
      </c>
      <c r="Y1363" s="4" t="e">
        <f>IF(X1363&lt;&gt;"Liquidação Cancelada",VLOOKUP(B1363,'BASE DE DADOS OPS'!$B$5:$P$9635,12,FALSE),"Liquidação Cancelada")</f>
        <v>#N/A</v>
      </c>
      <c r="Z1363" s="4" t="e">
        <f>IF(X1363&lt;&gt;"Liquidação Cancelada",VLOOKUP(B1363,'BASE DE DADOS OPS'!$B$5:$P$9635,14,FALSE),"Liquidação Cancelada")</f>
        <v>#N/A</v>
      </c>
      <c r="AA1363" s="4" t="e">
        <f>IF(X1363&lt;&gt;"Liquidação Cancelada",VLOOKUP(B1363,'BASE DE DADOS OPS'!$B$5:$P$9635,13,FALSE),"Liquidação Cancelada")</f>
        <v>#N/A</v>
      </c>
      <c r="AB1363" s="4" t="e">
        <f t="shared" si="203"/>
        <v>#N/A</v>
      </c>
      <c r="AC1363" s="3" t="e">
        <f t="shared" si="204"/>
        <v>#N/A</v>
      </c>
      <c r="AD1363" s="62"/>
    </row>
    <row r="1364" spans="1:30" ht="24.95" customHeight="1" x14ac:dyDescent="0.2">
      <c r="A1364" s="55" t="str">
        <f t="shared" si="196"/>
        <v>||||||0</v>
      </c>
      <c r="B1364" s="55" t="str">
        <f t="shared" si="197"/>
        <v>||||0</v>
      </c>
      <c r="C1364" s="61" t="str">
        <f t="shared" si="198"/>
        <v>|0</v>
      </c>
      <c r="D1364" s="31"/>
      <c r="E1364" s="31"/>
      <c r="F1364" s="75" t="str">
        <f t="shared" si="199"/>
        <v>/</v>
      </c>
      <c r="G1364" s="31"/>
      <c r="H1364" s="31"/>
      <c r="I1364" s="75" t="str">
        <f t="shared" si="200"/>
        <v>.</v>
      </c>
      <c r="J1364" s="31"/>
      <c r="K1364" s="31"/>
      <c r="L1364" s="31"/>
      <c r="M1364" s="32"/>
      <c r="N1364" s="31"/>
      <c r="O1364" s="32"/>
      <c r="P1364" s="18"/>
      <c r="Q1364" s="31"/>
      <c r="R1364" s="33"/>
      <c r="S1364" s="33"/>
      <c r="T1364" s="33"/>
      <c r="U1364" s="72">
        <f t="shared" si="201"/>
        <v>0</v>
      </c>
      <c r="V1364" s="18" t="e">
        <f>IF(X1364&lt;&gt;"Liquidação Cancelada",VLOOKUP(B1364,'BASE DE DADOS OPS'!$B$4:$P$9650,10,FALSE),"Liquidação Cancelada")</f>
        <v>#N/A</v>
      </c>
      <c r="W1364" s="35" t="e">
        <f t="shared" si="202"/>
        <v>#N/A</v>
      </c>
      <c r="X1364" s="31">
        <f>VLOOKUP(A1364,'BASE DE DADOS OPS'!$A$4:$P$9650,12,FALSE)</f>
        <v>0</v>
      </c>
      <c r="Y1364" s="4" t="e">
        <f>IF(X1364&lt;&gt;"Liquidação Cancelada",VLOOKUP(B1364,'BASE DE DADOS OPS'!$B$5:$P$9635,12,FALSE),"Liquidação Cancelada")</f>
        <v>#N/A</v>
      </c>
      <c r="Z1364" s="4" t="e">
        <f>IF(X1364&lt;&gt;"Liquidação Cancelada",VLOOKUP(B1364,'BASE DE DADOS OPS'!$B$5:$P$9635,14,FALSE),"Liquidação Cancelada")</f>
        <v>#N/A</v>
      </c>
      <c r="AA1364" s="4" t="e">
        <f>IF(X1364&lt;&gt;"Liquidação Cancelada",VLOOKUP(B1364,'BASE DE DADOS OPS'!$B$5:$P$9635,13,FALSE),"Liquidação Cancelada")</f>
        <v>#N/A</v>
      </c>
      <c r="AB1364" s="4" t="e">
        <f t="shared" si="203"/>
        <v>#N/A</v>
      </c>
      <c r="AC1364" s="3" t="e">
        <f t="shared" si="204"/>
        <v>#N/A</v>
      </c>
      <c r="AD1364" s="62"/>
    </row>
    <row r="1365" spans="1:30" ht="24.95" customHeight="1" x14ac:dyDescent="0.2">
      <c r="A1365" s="55" t="str">
        <f t="shared" si="196"/>
        <v>||||||0</v>
      </c>
      <c r="B1365" s="55" t="str">
        <f t="shared" si="197"/>
        <v>||||0</v>
      </c>
      <c r="C1365" s="61" t="str">
        <f t="shared" si="198"/>
        <v>|0</v>
      </c>
      <c r="D1365" s="31"/>
      <c r="E1365" s="31"/>
      <c r="F1365" s="75" t="str">
        <f t="shared" si="199"/>
        <v>/</v>
      </c>
      <c r="G1365" s="31"/>
      <c r="H1365" s="31"/>
      <c r="I1365" s="75" t="str">
        <f t="shared" si="200"/>
        <v>.</v>
      </c>
      <c r="J1365" s="31"/>
      <c r="K1365" s="31"/>
      <c r="L1365" s="31"/>
      <c r="M1365" s="32"/>
      <c r="N1365" s="31"/>
      <c r="O1365" s="32"/>
      <c r="P1365" s="18"/>
      <c r="Q1365" s="31"/>
      <c r="R1365" s="33"/>
      <c r="S1365" s="33"/>
      <c r="T1365" s="33"/>
      <c r="U1365" s="72">
        <f t="shared" si="201"/>
        <v>0</v>
      </c>
      <c r="V1365" s="18" t="e">
        <f>IF(X1365&lt;&gt;"Liquidação Cancelada",VLOOKUP(B1365,'BASE DE DADOS OPS'!$B$4:$P$9650,10,FALSE),"Liquidação Cancelada")</f>
        <v>#N/A</v>
      </c>
      <c r="W1365" s="35" t="e">
        <f t="shared" si="202"/>
        <v>#N/A</v>
      </c>
      <c r="X1365" s="31">
        <f>VLOOKUP(A1365,'BASE DE DADOS OPS'!$A$4:$P$9650,12,FALSE)</f>
        <v>0</v>
      </c>
      <c r="Y1365" s="4" t="e">
        <f>IF(X1365&lt;&gt;"Liquidação Cancelada",VLOOKUP(B1365,'BASE DE DADOS OPS'!$B$5:$P$9635,12,FALSE),"Liquidação Cancelada")</f>
        <v>#N/A</v>
      </c>
      <c r="Z1365" s="4" t="e">
        <f>IF(X1365&lt;&gt;"Liquidação Cancelada",VLOOKUP(B1365,'BASE DE DADOS OPS'!$B$5:$P$9635,14,FALSE),"Liquidação Cancelada")</f>
        <v>#N/A</v>
      </c>
      <c r="AA1365" s="4" t="e">
        <f>IF(X1365&lt;&gt;"Liquidação Cancelada",VLOOKUP(B1365,'BASE DE DADOS OPS'!$B$5:$P$9635,13,FALSE),"Liquidação Cancelada")</f>
        <v>#N/A</v>
      </c>
      <c r="AB1365" s="4" t="e">
        <f t="shared" si="203"/>
        <v>#N/A</v>
      </c>
      <c r="AC1365" s="3" t="e">
        <f t="shared" si="204"/>
        <v>#N/A</v>
      </c>
      <c r="AD1365" s="62"/>
    </row>
    <row r="1366" spans="1:30" ht="24.95" customHeight="1" x14ac:dyDescent="0.2">
      <c r="A1366" s="55" t="str">
        <f t="shared" si="196"/>
        <v>||||||0</v>
      </c>
      <c r="B1366" s="55" t="str">
        <f t="shared" si="197"/>
        <v>||||0</v>
      </c>
      <c r="C1366" s="61" t="str">
        <f t="shared" si="198"/>
        <v>|0</v>
      </c>
      <c r="D1366" s="31"/>
      <c r="E1366" s="31"/>
      <c r="F1366" s="75" t="str">
        <f t="shared" si="199"/>
        <v>/</v>
      </c>
      <c r="G1366" s="31"/>
      <c r="H1366" s="31"/>
      <c r="I1366" s="75" t="str">
        <f t="shared" si="200"/>
        <v>.</v>
      </c>
      <c r="J1366" s="31"/>
      <c r="K1366" s="31"/>
      <c r="L1366" s="31"/>
      <c r="M1366" s="32"/>
      <c r="N1366" s="31"/>
      <c r="O1366" s="32"/>
      <c r="P1366" s="18"/>
      <c r="Q1366" s="31"/>
      <c r="R1366" s="33"/>
      <c r="S1366" s="33"/>
      <c r="T1366" s="33"/>
      <c r="U1366" s="72">
        <f t="shared" si="201"/>
        <v>0</v>
      </c>
      <c r="V1366" s="18" t="e">
        <f>IF(X1366&lt;&gt;"Liquidação Cancelada",VLOOKUP(B1366,'BASE DE DADOS OPS'!$B$4:$P$9650,10,FALSE),"Liquidação Cancelada")</f>
        <v>#N/A</v>
      </c>
      <c r="W1366" s="35" t="e">
        <f t="shared" si="202"/>
        <v>#N/A</v>
      </c>
      <c r="X1366" s="31">
        <f>VLOOKUP(A1366,'BASE DE DADOS OPS'!$A$4:$P$9650,12,FALSE)</f>
        <v>0</v>
      </c>
      <c r="Y1366" s="4" t="e">
        <f>IF(X1366&lt;&gt;"Liquidação Cancelada",VLOOKUP(B1366,'BASE DE DADOS OPS'!$B$5:$P$9635,12,FALSE),"Liquidação Cancelada")</f>
        <v>#N/A</v>
      </c>
      <c r="Z1366" s="4" t="e">
        <f>IF(X1366&lt;&gt;"Liquidação Cancelada",VLOOKUP(B1366,'BASE DE DADOS OPS'!$B$5:$P$9635,14,FALSE),"Liquidação Cancelada")</f>
        <v>#N/A</v>
      </c>
      <c r="AA1366" s="4" t="e">
        <f>IF(X1366&lt;&gt;"Liquidação Cancelada",VLOOKUP(B1366,'BASE DE DADOS OPS'!$B$5:$P$9635,13,FALSE),"Liquidação Cancelada")</f>
        <v>#N/A</v>
      </c>
      <c r="AB1366" s="4" t="e">
        <f t="shared" si="203"/>
        <v>#N/A</v>
      </c>
      <c r="AC1366" s="3" t="e">
        <f t="shared" si="204"/>
        <v>#N/A</v>
      </c>
      <c r="AD1366" s="62"/>
    </row>
    <row r="1367" spans="1:30" ht="24.95" customHeight="1" x14ac:dyDescent="0.2">
      <c r="A1367" s="55" t="str">
        <f t="shared" si="196"/>
        <v>||||||0</v>
      </c>
      <c r="B1367" s="55" t="str">
        <f t="shared" si="197"/>
        <v>||||0</v>
      </c>
      <c r="C1367" s="61" t="str">
        <f t="shared" si="198"/>
        <v>|0</v>
      </c>
      <c r="D1367" s="31"/>
      <c r="E1367" s="31"/>
      <c r="F1367" s="75" t="str">
        <f t="shared" si="199"/>
        <v>/</v>
      </c>
      <c r="G1367" s="31"/>
      <c r="H1367" s="31"/>
      <c r="I1367" s="75" t="str">
        <f t="shared" si="200"/>
        <v>.</v>
      </c>
      <c r="J1367" s="31"/>
      <c r="K1367" s="31"/>
      <c r="L1367" s="31"/>
      <c r="M1367" s="32"/>
      <c r="N1367" s="31"/>
      <c r="O1367" s="32"/>
      <c r="P1367" s="18"/>
      <c r="Q1367" s="31"/>
      <c r="R1367" s="33"/>
      <c r="S1367" s="33"/>
      <c r="T1367" s="33"/>
      <c r="U1367" s="72">
        <f t="shared" si="201"/>
        <v>0</v>
      </c>
      <c r="V1367" s="18" t="e">
        <f>IF(X1367&lt;&gt;"Liquidação Cancelada",VLOOKUP(B1367,'BASE DE DADOS OPS'!$B$4:$P$9650,10,FALSE),"Liquidação Cancelada")</f>
        <v>#N/A</v>
      </c>
      <c r="W1367" s="35" t="e">
        <f t="shared" si="202"/>
        <v>#N/A</v>
      </c>
      <c r="X1367" s="31">
        <f>VLOOKUP(A1367,'BASE DE DADOS OPS'!$A$4:$P$9650,12,FALSE)</f>
        <v>0</v>
      </c>
      <c r="Y1367" s="4" t="e">
        <f>IF(X1367&lt;&gt;"Liquidação Cancelada",VLOOKUP(B1367,'BASE DE DADOS OPS'!$B$5:$P$9635,12,FALSE),"Liquidação Cancelada")</f>
        <v>#N/A</v>
      </c>
      <c r="Z1367" s="4" t="e">
        <f>IF(X1367&lt;&gt;"Liquidação Cancelada",VLOOKUP(B1367,'BASE DE DADOS OPS'!$B$5:$P$9635,14,FALSE),"Liquidação Cancelada")</f>
        <v>#N/A</v>
      </c>
      <c r="AA1367" s="4" t="e">
        <f>IF(X1367&lt;&gt;"Liquidação Cancelada",VLOOKUP(B1367,'BASE DE DADOS OPS'!$B$5:$P$9635,13,FALSE),"Liquidação Cancelada")</f>
        <v>#N/A</v>
      </c>
      <c r="AB1367" s="4" t="e">
        <f t="shared" si="203"/>
        <v>#N/A</v>
      </c>
      <c r="AC1367" s="3" t="e">
        <f t="shared" si="204"/>
        <v>#N/A</v>
      </c>
      <c r="AD1367" s="62"/>
    </row>
    <row r="1368" spans="1:30" ht="24.95" customHeight="1" x14ac:dyDescent="0.2">
      <c r="A1368" s="55" t="str">
        <f t="shared" si="196"/>
        <v>||||||0</v>
      </c>
      <c r="B1368" s="55" t="str">
        <f t="shared" si="197"/>
        <v>||||0</v>
      </c>
      <c r="C1368" s="61" t="str">
        <f t="shared" si="198"/>
        <v>|0</v>
      </c>
      <c r="D1368" s="31"/>
      <c r="E1368" s="31"/>
      <c r="F1368" s="75" t="str">
        <f t="shared" si="199"/>
        <v>/</v>
      </c>
      <c r="G1368" s="31"/>
      <c r="H1368" s="31"/>
      <c r="I1368" s="75" t="str">
        <f t="shared" si="200"/>
        <v>.</v>
      </c>
      <c r="J1368" s="31"/>
      <c r="K1368" s="31"/>
      <c r="L1368" s="31"/>
      <c r="M1368" s="32"/>
      <c r="N1368" s="31"/>
      <c r="O1368" s="32"/>
      <c r="P1368" s="18"/>
      <c r="Q1368" s="31"/>
      <c r="R1368" s="33"/>
      <c r="S1368" s="33"/>
      <c r="T1368" s="33"/>
      <c r="U1368" s="72">
        <f t="shared" si="201"/>
        <v>0</v>
      </c>
      <c r="V1368" s="18" t="e">
        <f>IF(X1368&lt;&gt;"Liquidação Cancelada",VLOOKUP(B1368,'BASE DE DADOS OPS'!$B$4:$P$9650,10,FALSE),"Liquidação Cancelada")</f>
        <v>#N/A</v>
      </c>
      <c r="W1368" s="35" t="e">
        <f t="shared" si="202"/>
        <v>#N/A</v>
      </c>
      <c r="X1368" s="31">
        <f>VLOOKUP(A1368,'BASE DE DADOS OPS'!$A$4:$P$9650,12,FALSE)</f>
        <v>0</v>
      </c>
      <c r="Y1368" s="4" t="e">
        <f>IF(X1368&lt;&gt;"Liquidação Cancelada",VLOOKUP(B1368,'BASE DE DADOS OPS'!$B$5:$P$9635,12,FALSE),"Liquidação Cancelada")</f>
        <v>#N/A</v>
      </c>
      <c r="Z1368" s="4" t="e">
        <f>IF(X1368&lt;&gt;"Liquidação Cancelada",VLOOKUP(B1368,'BASE DE DADOS OPS'!$B$5:$P$9635,14,FALSE),"Liquidação Cancelada")</f>
        <v>#N/A</v>
      </c>
      <c r="AA1368" s="4" t="e">
        <f>IF(X1368&lt;&gt;"Liquidação Cancelada",VLOOKUP(B1368,'BASE DE DADOS OPS'!$B$5:$P$9635,13,FALSE),"Liquidação Cancelada")</f>
        <v>#N/A</v>
      </c>
      <c r="AB1368" s="4" t="e">
        <f t="shared" si="203"/>
        <v>#N/A</v>
      </c>
      <c r="AC1368" s="3" t="e">
        <f t="shared" si="204"/>
        <v>#N/A</v>
      </c>
      <c r="AD1368" s="62"/>
    </row>
    <row r="1369" spans="1:30" ht="24.95" customHeight="1" x14ac:dyDescent="0.2">
      <c r="A1369" s="55" t="str">
        <f t="shared" si="196"/>
        <v>||||||0</v>
      </c>
      <c r="B1369" s="55" t="str">
        <f t="shared" si="197"/>
        <v>||||0</v>
      </c>
      <c r="C1369" s="61" t="str">
        <f t="shared" si="198"/>
        <v>|0</v>
      </c>
      <c r="D1369" s="31"/>
      <c r="E1369" s="31"/>
      <c r="F1369" s="75" t="str">
        <f t="shared" si="199"/>
        <v>/</v>
      </c>
      <c r="G1369" s="31"/>
      <c r="H1369" s="31"/>
      <c r="I1369" s="75" t="str">
        <f t="shared" si="200"/>
        <v>.</v>
      </c>
      <c r="J1369" s="31"/>
      <c r="K1369" s="31"/>
      <c r="L1369" s="31"/>
      <c r="M1369" s="32"/>
      <c r="N1369" s="31"/>
      <c r="O1369" s="32"/>
      <c r="P1369" s="18"/>
      <c r="Q1369" s="31"/>
      <c r="R1369" s="33"/>
      <c r="S1369" s="33"/>
      <c r="T1369" s="33"/>
      <c r="U1369" s="72">
        <f t="shared" si="201"/>
        <v>0</v>
      </c>
      <c r="V1369" s="18" t="e">
        <f>IF(X1369&lt;&gt;"Liquidação Cancelada",VLOOKUP(B1369,'BASE DE DADOS OPS'!$B$4:$P$9650,10,FALSE),"Liquidação Cancelada")</f>
        <v>#N/A</v>
      </c>
      <c r="W1369" s="35" t="e">
        <f t="shared" si="202"/>
        <v>#N/A</v>
      </c>
      <c r="X1369" s="31">
        <f>VLOOKUP(A1369,'BASE DE DADOS OPS'!$A$4:$P$9650,12,FALSE)</f>
        <v>0</v>
      </c>
      <c r="Y1369" s="4" t="e">
        <f>IF(X1369&lt;&gt;"Liquidação Cancelada",VLOOKUP(B1369,'BASE DE DADOS OPS'!$B$5:$P$9635,12,FALSE),"Liquidação Cancelada")</f>
        <v>#N/A</v>
      </c>
      <c r="Z1369" s="4" t="e">
        <f>IF(X1369&lt;&gt;"Liquidação Cancelada",VLOOKUP(B1369,'BASE DE DADOS OPS'!$B$5:$P$9635,14,FALSE),"Liquidação Cancelada")</f>
        <v>#N/A</v>
      </c>
      <c r="AA1369" s="4" t="e">
        <f>IF(X1369&lt;&gt;"Liquidação Cancelada",VLOOKUP(B1369,'BASE DE DADOS OPS'!$B$5:$P$9635,13,FALSE),"Liquidação Cancelada")</f>
        <v>#N/A</v>
      </c>
      <c r="AB1369" s="4" t="e">
        <f t="shared" si="203"/>
        <v>#N/A</v>
      </c>
      <c r="AC1369" s="3" t="e">
        <f t="shared" si="204"/>
        <v>#N/A</v>
      </c>
      <c r="AD1369" s="62"/>
    </row>
    <row r="1370" spans="1:30" ht="24.95" customHeight="1" x14ac:dyDescent="0.2">
      <c r="A1370" s="55" t="str">
        <f t="shared" si="196"/>
        <v>||||||0</v>
      </c>
      <c r="B1370" s="55" t="str">
        <f t="shared" si="197"/>
        <v>||||0</v>
      </c>
      <c r="C1370" s="61" t="str">
        <f t="shared" si="198"/>
        <v>|0</v>
      </c>
      <c r="D1370" s="31"/>
      <c r="E1370" s="31"/>
      <c r="F1370" s="75" t="str">
        <f t="shared" si="199"/>
        <v>/</v>
      </c>
      <c r="G1370" s="31"/>
      <c r="H1370" s="31"/>
      <c r="I1370" s="75" t="str">
        <f t="shared" si="200"/>
        <v>.</v>
      </c>
      <c r="J1370" s="31"/>
      <c r="K1370" s="31"/>
      <c r="L1370" s="31"/>
      <c r="M1370" s="32"/>
      <c r="N1370" s="31"/>
      <c r="O1370" s="32"/>
      <c r="P1370" s="18"/>
      <c r="Q1370" s="31"/>
      <c r="R1370" s="33"/>
      <c r="S1370" s="33"/>
      <c r="T1370" s="33"/>
      <c r="U1370" s="72">
        <f t="shared" si="201"/>
        <v>0</v>
      </c>
      <c r="V1370" s="18" t="e">
        <f>IF(X1370&lt;&gt;"Liquidação Cancelada",VLOOKUP(B1370,'BASE DE DADOS OPS'!$B$4:$P$9650,10,FALSE),"Liquidação Cancelada")</f>
        <v>#N/A</v>
      </c>
      <c r="W1370" s="35" t="e">
        <f t="shared" si="202"/>
        <v>#N/A</v>
      </c>
      <c r="X1370" s="31">
        <f>VLOOKUP(A1370,'BASE DE DADOS OPS'!$A$4:$P$9650,12,FALSE)</f>
        <v>0</v>
      </c>
      <c r="Y1370" s="4" t="e">
        <f>IF(X1370&lt;&gt;"Liquidação Cancelada",VLOOKUP(B1370,'BASE DE DADOS OPS'!$B$5:$P$9635,12,FALSE),"Liquidação Cancelada")</f>
        <v>#N/A</v>
      </c>
      <c r="Z1370" s="4" t="e">
        <f>IF(X1370&lt;&gt;"Liquidação Cancelada",VLOOKUP(B1370,'BASE DE DADOS OPS'!$B$5:$P$9635,14,FALSE),"Liquidação Cancelada")</f>
        <v>#N/A</v>
      </c>
      <c r="AA1370" s="4" t="e">
        <f>IF(X1370&lt;&gt;"Liquidação Cancelada",VLOOKUP(B1370,'BASE DE DADOS OPS'!$B$5:$P$9635,13,FALSE),"Liquidação Cancelada")</f>
        <v>#N/A</v>
      </c>
      <c r="AB1370" s="4" t="e">
        <f t="shared" si="203"/>
        <v>#N/A</v>
      </c>
      <c r="AC1370" s="3" t="e">
        <f t="shared" si="204"/>
        <v>#N/A</v>
      </c>
      <c r="AD1370" s="62"/>
    </row>
    <row r="1371" spans="1:30" ht="24.95" customHeight="1" x14ac:dyDescent="0.2">
      <c r="A1371" s="55" t="str">
        <f t="shared" si="196"/>
        <v>||||||0</v>
      </c>
      <c r="B1371" s="55" t="str">
        <f t="shared" si="197"/>
        <v>||||0</v>
      </c>
      <c r="C1371" s="61" t="str">
        <f t="shared" si="198"/>
        <v>|0</v>
      </c>
      <c r="D1371" s="31"/>
      <c r="E1371" s="31"/>
      <c r="F1371" s="75" t="str">
        <f t="shared" si="199"/>
        <v>/</v>
      </c>
      <c r="G1371" s="31"/>
      <c r="H1371" s="31"/>
      <c r="I1371" s="75" t="str">
        <f t="shared" si="200"/>
        <v>.</v>
      </c>
      <c r="J1371" s="31"/>
      <c r="K1371" s="31"/>
      <c r="L1371" s="31"/>
      <c r="M1371" s="32"/>
      <c r="N1371" s="31"/>
      <c r="O1371" s="32"/>
      <c r="P1371" s="18"/>
      <c r="Q1371" s="31"/>
      <c r="R1371" s="33"/>
      <c r="S1371" s="33"/>
      <c r="T1371" s="33"/>
      <c r="U1371" s="72">
        <f t="shared" si="201"/>
        <v>0</v>
      </c>
      <c r="V1371" s="18" t="e">
        <f>IF(X1371&lt;&gt;"Liquidação Cancelada",VLOOKUP(B1371,'BASE DE DADOS OPS'!$B$4:$P$9650,10,FALSE),"Liquidação Cancelada")</f>
        <v>#N/A</v>
      </c>
      <c r="W1371" s="35" t="e">
        <f t="shared" si="202"/>
        <v>#N/A</v>
      </c>
      <c r="X1371" s="31">
        <f>VLOOKUP(A1371,'BASE DE DADOS OPS'!$A$4:$P$9650,12,FALSE)</f>
        <v>0</v>
      </c>
      <c r="Y1371" s="4" t="e">
        <f>IF(X1371&lt;&gt;"Liquidação Cancelada",VLOOKUP(B1371,'BASE DE DADOS OPS'!$B$5:$P$9635,12,FALSE),"Liquidação Cancelada")</f>
        <v>#N/A</v>
      </c>
      <c r="Z1371" s="4" t="e">
        <f>IF(X1371&lt;&gt;"Liquidação Cancelada",VLOOKUP(B1371,'BASE DE DADOS OPS'!$B$5:$P$9635,14,FALSE),"Liquidação Cancelada")</f>
        <v>#N/A</v>
      </c>
      <c r="AA1371" s="4" t="e">
        <f>IF(X1371&lt;&gt;"Liquidação Cancelada",VLOOKUP(B1371,'BASE DE DADOS OPS'!$B$5:$P$9635,13,FALSE),"Liquidação Cancelada")</f>
        <v>#N/A</v>
      </c>
      <c r="AB1371" s="4" t="e">
        <f t="shared" si="203"/>
        <v>#N/A</v>
      </c>
      <c r="AC1371" s="3" t="e">
        <f t="shared" si="204"/>
        <v>#N/A</v>
      </c>
      <c r="AD1371" s="62"/>
    </row>
    <row r="1372" spans="1:30" ht="24.95" customHeight="1" x14ac:dyDescent="0.2">
      <c r="A1372" s="55" t="str">
        <f t="shared" si="196"/>
        <v>||||||0</v>
      </c>
      <c r="B1372" s="55" t="str">
        <f t="shared" si="197"/>
        <v>||||0</v>
      </c>
      <c r="C1372" s="61" t="str">
        <f t="shared" si="198"/>
        <v>|0</v>
      </c>
      <c r="D1372" s="31"/>
      <c r="E1372" s="31"/>
      <c r="F1372" s="75" t="str">
        <f t="shared" si="199"/>
        <v>/</v>
      </c>
      <c r="G1372" s="31"/>
      <c r="H1372" s="31"/>
      <c r="I1372" s="75" t="str">
        <f t="shared" si="200"/>
        <v>.</v>
      </c>
      <c r="J1372" s="31"/>
      <c r="K1372" s="31"/>
      <c r="L1372" s="31"/>
      <c r="M1372" s="32"/>
      <c r="N1372" s="31"/>
      <c r="O1372" s="32"/>
      <c r="P1372" s="18"/>
      <c r="Q1372" s="31"/>
      <c r="R1372" s="33"/>
      <c r="S1372" s="33"/>
      <c r="T1372" s="33"/>
      <c r="U1372" s="72">
        <f t="shared" si="201"/>
        <v>0</v>
      </c>
      <c r="V1372" s="18" t="e">
        <f>IF(X1372&lt;&gt;"Liquidação Cancelada",VLOOKUP(B1372,'BASE DE DADOS OPS'!$B$4:$P$9650,10,FALSE),"Liquidação Cancelada")</f>
        <v>#N/A</v>
      </c>
      <c r="W1372" s="35" t="e">
        <f t="shared" si="202"/>
        <v>#N/A</v>
      </c>
      <c r="X1372" s="31">
        <f>VLOOKUP(A1372,'BASE DE DADOS OPS'!$A$4:$P$9650,12,FALSE)</f>
        <v>0</v>
      </c>
      <c r="Y1372" s="4" t="e">
        <f>IF(X1372&lt;&gt;"Liquidação Cancelada",VLOOKUP(B1372,'BASE DE DADOS OPS'!$B$5:$P$9635,12,FALSE),"Liquidação Cancelada")</f>
        <v>#N/A</v>
      </c>
      <c r="Z1372" s="4" t="e">
        <f>IF(X1372&lt;&gt;"Liquidação Cancelada",VLOOKUP(B1372,'BASE DE DADOS OPS'!$B$5:$P$9635,14,FALSE),"Liquidação Cancelada")</f>
        <v>#N/A</v>
      </c>
      <c r="AA1372" s="4" t="e">
        <f>IF(X1372&lt;&gt;"Liquidação Cancelada",VLOOKUP(B1372,'BASE DE DADOS OPS'!$B$5:$P$9635,13,FALSE),"Liquidação Cancelada")</f>
        <v>#N/A</v>
      </c>
      <c r="AB1372" s="4" t="e">
        <f t="shared" si="203"/>
        <v>#N/A</v>
      </c>
      <c r="AC1372" s="3" t="e">
        <f t="shared" si="204"/>
        <v>#N/A</v>
      </c>
      <c r="AD1372" s="62"/>
    </row>
    <row r="1373" spans="1:30" ht="24.95" customHeight="1" x14ac:dyDescent="0.2">
      <c r="A1373" s="55" t="str">
        <f t="shared" si="196"/>
        <v>||||||0</v>
      </c>
      <c r="B1373" s="55" t="str">
        <f t="shared" si="197"/>
        <v>||||0</v>
      </c>
      <c r="C1373" s="61" t="str">
        <f t="shared" si="198"/>
        <v>|0</v>
      </c>
      <c r="D1373" s="31"/>
      <c r="E1373" s="31"/>
      <c r="F1373" s="75" t="str">
        <f t="shared" si="199"/>
        <v>/</v>
      </c>
      <c r="G1373" s="31"/>
      <c r="H1373" s="31"/>
      <c r="I1373" s="75" t="str">
        <f t="shared" si="200"/>
        <v>.</v>
      </c>
      <c r="J1373" s="31"/>
      <c r="K1373" s="31"/>
      <c r="L1373" s="31"/>
      <c r="M1373" s="32"/>
      <c r="N1373" s="31"/>
      <c r="O1373" s="32"/>
      <c r="P1373" s="18"/>
      <c r="Q1373" s="31"/>
      <c r="R1373" s="33"/>
      <c r="S1373" s="33"/>
      <c r="T1373" s="33"/>
      <c r="U1373" s="72">
        <f t="shared" si="201"/>
        <v>0</v>
      </c>
      <c r="V1373" s="18" t="e">
        <f>IF(X1373&lt;&gt;"Liquidação Cancelada",VLOOKUP(B1373,'BASE DE DADOS OPS'!$B$4:$P$9650,10,FALSE),"Liquidação Cancelada")</f>
        <v>#N/A</v>
      </c>
      <c r="W1373" s="35" t="e">
        <f t="shared" si="202"/>
        <v>#N/A</v>
      </c>
      <c r="X1373" s="31">
        <f>VLOOKUP(A1373,'BASE DE DADOS OPS'!$A$4:$P$9650,12,FALSE)</f>
        <v>0</v>
      </c>
      <c r="Y1373" s="4" t="e">
        <f>IF(X1373&lt;&gt;"Liquidação Cancelada",VLOOKUP(B1373,'BASE DE DADOS OPS'!$B$5:$P$9635,12,FALSE),"Liquidação Cancelada")</f>
        <v>#N/A</v>
      </c>
      <c r="Z1373" s="4" t="e">
        <f>IF(X1373&lt;&gt;"Liquidação Cancelada",VLOOKUP(B1373,'BASE DE DADOS OPS'!$B$5:$P$9635,14,FALSE),"Liquidação Cancelada")</f>
        <v>#N/A</v>
      </c>
      <c r="AA1373" s="4" t="e">
        <f>IF(X1373&lt;&gt;"Liquidação Cancelada",VLOOKUP(B1373,'BASE DE DADOS OPS'!$B$5:$P$9635,13,FALSE),"Liquidação Cancelada")</f>
        <v>#N/A</v>
      </c>
      <c r="AB1373" s="4" t="e">
        <f t="shared" si="203"/>
        <v>#N/A</v>
      </c>
      <c r="AC1373" s="3" t="e">
        <f t="shared" si="204"/>
        <v>#N/A</v>
      </c>
      <c r="AD1373" s="62"/>
    </row>
    <row r="1374" spans="1:30" ht="24.95" customHeight="1" x14ac:dyDescent="0.2">
      <c r="A1374" s="55" t="str">
        <f t="shared" si="196"/>
        <v>||||||0</v>
      </c>
      <c r="B1374" s="55" t="str">
        <f t="shared" si="197"/>
        <v>||||0</v>
      </c>
      <c r="C1374" s="61" t="str">
        <f t="shared" si="198"/>
        <v>|0</v>
      </c>
      <c r="D1374" s="31"/>
      <c r="E1374" s="31"/>
      <c r="F1374" s="75" t="str">
        <f t="shared" si="199"/>
        <v>/</v>
      </c>
      <c r="G1374" s="31"/>
      <c r="H1374" s="31"/>
      <c r="I1374" s="75" t="str">
        <f t="shared" si="200"/>
        <v>.</v>
      </c>
      <c r="J1374" s="31"/>
      <c r="K1374" s="31"/>
      <c r="L1374" s="31"/>
      <c r="M1374" s="32"/>
      <c r="N1374" s="31"/>
      <c r="O1374" s="32"/>
      <c r="P1374" s="18"/>
      <c r="Q1374" s="31"/>
      <c r="R1374" s="33"/>
      <c r="S1374" s="33"/>
      <c r="T1374" s="33"/>
      <c r="U1374" s="72">
        <f t="shared" si="201"/>
        <v>0</v>
      </c>
      <c r="V1374" s="18" t="e">
        <f>IF(X1374&lt;&gt;"Liquidação Cancelada",VLOOKUP(B1374,'BASE DE DADOS OPS'!$B$4:$P$9650,10,FALSE),"Liquidação Cancelada")</f>
        <v>#N/A</v>
      </c>
      <c r="W1374" s="35" t="e">
        <f t="shared" si="202"/>
        <v>#N/A</v>
      </c>
      <c r="X1374" s="31">
        <f>VLOOKUP(A1374,'BASE DE DADOS OPS'!$A$4:$P$9650,12,FALSE)</f>
        <v>0</v>
      </c>
      <c r="Y1374" s="4" t="e">
        <f>IF(X1374&lt;&gt;"Liquidação Cancelada",VLOOKUP(B1374,'BASE DE DADOS OPS'!$B$5:$P$9635,12,FALSE),"Liquidação Cancelada")</f>
        <v>#N/A</v>
      </c>
      <c r="Z1374" s="4" t="e">
        <f>IF(X1374&lt;&gt;"Liquidação Cancelada",VLOOKUP(B1374,'BASE DE DADOS OPS'!$B$5:$P$9635,14,FALSE),"Liquidação Cancelada")</f>
        <v>#N/A</v>
      </c>
      <c r="AA1374" s="4" t="e">
        <f>IF(X1374&lt;&gt;"Liquidação Cancelada",VLOOKUP(B1374,'BASE DE DADOS OPS'!$B$5:$P$9635,13,FALSE),"Liquidação Cancelada")</f>
        <v>#N/A</v>
      </c>
      <c r="AB1374" s="4" t="e">
        <f t="shared" si="203"/>
        <v>#N/A</v>
      </c>
      <c r="AC1374" s="3" t="e">
        <f t="shared" si="204"/>
        <v>#N/A</v>
      </c>
      <c r="AD1374" s="62"/>
    </row>
    <row r="1375" spans="1:30" ht="24.95" customHeight="1" x14ac:dyDescent="0.2">
      <c r="A1375" s="55" t="str">
        <f t="shared" si="196"/>
        <v>||||||0</v>
      </c>
      <c r="B1375" s="55" t="str">
        <f t="shared" si="197"/>
        <v>||||0</v>
      </c>
      <c r="C1375" s="61" t="str">
        <f t="shared" si="198"/>
        <v>|0</v>
      </c>
      <c r="D1375" s="31"/>
      <c r="E1375" s="31"/>
      <c r="F1375" s="75" t="str">
        <f t="shared" si="199"/>
        <v>/</v>
      </c>
      <c r="G1375" s="31"/>
      <c r="H1375" s="31"/>
      <c r="I1375" s="75" t="str">
        <f t="shared" si="200"/>
        <v>.</v>
      </c>
      <c r="J1375" s="31"/>
      <c r="K1375" s="31"/>
      <c r="L1375" s="31"/>
      <c r="M1375" s="32"/>
      <c r="N1375" s="31"/>
      <c r="O1375" s="32"/>
      <c r="P1375" s="18"/>
      <c r="Q1375" s="31"/>
      <c r="R1375" s="33"/>
      <c r="S1375" s="33"/>
      <c r="T1375" s="33"/>
      <c r="U1375" s="72">
        <f t="shared" si="201"/>
        <v>0</v>
      </c>
      <c r="V1375" s="18" t="e">
        <f>IF(X1375&lt;&gt;"Liquidação Cancelada",VLOOKUP(B1375,'BASE DE DADOS OPS'!$B$4:$P$9650,10,FALSE),"Liquidação Cancelada")</f>
        <v>#N/A</v>
      </c>
      <c r="W1375" s="35" t="e">
        <f t="shared" si="202"/>
        <v>#N/A</v>
      </c>
      <c r="X1375" s="31">
        <f>VLOOKUP(A1375,'BASE DE DADOS OPS'!$A$4:$P$9650,12,FALSE)</f>
        <v>0</v>
      </c>
      <c r="Y1375" s="4" t="e">
        <f>IF(X1375&lt;&gt;"Liquidação Cancelada",VLOOKUP(B1375,'BASE DE DADOS OPS'!$B$5:$P$9635,12,FALSE),"Liquidação Cancelada")</f>
        <v>#N/A</v>
      </c>
      <c r="Z1375" s="4" t="e">
        <f>IF(X1375&lt;&gt;"Liquidação Cancelada",VLOOKUP(B1375,'BASE DE DADOS OPS'!$B$5:$P$9635,14,FALSE),"Liquidação Cancelada")</f>
        <v>#N/A</v>
      </c>
      <c r="AA1375" s="4" t="e">
        <f>IF(X1375&lt;&gt;"Liquidação Cancelada",VLOOKUP(B1375,'BASE DE DADOS OPS'!$B$5:$P$9635,13,FALSE),"Liquidação Cancelada")</f>
        <v>#N/A</v>
      </c>
      <c r="AB1375" s="4" t="e">
        <f t="shared" si="203"/>
        <v>#N/A</v>
      </c>
      <c r="AC1375" s="3" t="e">
        <f t="shared" si="204"/>
        <v>#N/A</v>
      </c>
      <c r="AD1375" s="62"/>
    </row>
    <row r="1376" spans="1:30" ht="24.95" customHeight="1" x14ac:dyDescent="0.2">
      <c r="A1376" s="55" t="str">
        <f t="shared" si="196"/>
        <v>||||||0</v>
      </c>
      <c r="B1376" s="55" t="str">
        <f t="shared" si="197"/>
        <v>||||0</v>
      </c>
      <c r="C1376" s="61" t="str">
        <f t="shared" si="198"/>
        <v>|0</v>
      </c>
      <c r="D1376" s="31"/>
      <c r="E1376" s="31"/>
      <c r="F1376" s="75" t="str">
        <f t="shared" si="199"/>
        <v>/</v>
      </c>
      <c r="G1376" s="31"/>
      <c r="H1376" s="31"/>
      <c r="I1376" s="75" t="str">
        <f t="shared" si="200"/>
        <v>.</v>
      </c>
      <c r="J1376" s="31"/>
      <c r="K1376" s="31"/>
      <c r="L1376" s="31"/>
      <c r="M1376" s="32"/>
      <c r="N1376" s="31"/>
      <c r="O1376" s="32"/>
      <c r="P1376" s="18"/>
      <c r="Q1376" s="31"/>
      <c r="R1376" s="33"/>
      <c r="S1376" s="33"/>
      <c r="T1376" s="33"/>
      <c r="U1376" s="72">
        <f t="shared" si="201"/>
        <v>0</v>
      </c>
      <c r="V1376" s="18" t="e">
        <f>IF(X1376&lt;&gt;"Liquidação Cancelada",VLOOKUP(B1376,'BASE DE DADOS OPS'!$B$4:$P$9650,10,FALSE),"Liquidação Cancelada")</f>
        <v>#N/A</v>
      </c>
      <c r="W1376" s="35" t="e">
        <f t="shared" si="202"/>
        <v>#N/A</v>
      </c>
      <c r="X1376" s="31">
        <f>VLOOKUP(A1376,'BASE DE DADOS OPS'!$A$4:$P$9650,12,FALSE)</f>
        <v>0</v>
      </c>
      <c r="Y1376" s="4" t="e">
        <f>IF(X1376&lt;&gt;"Liquidação Cancelada",VLOOKUP(B1376,'BASE DE DADOS OPS'!$B$5:$P$9635,12,FALSE),"Liquidação Cancelada")</f>
        <v>#N/A</v>
      </c>
      <c r="Z1376" s="4" t="e">
        <f>IF(X1376&lt;&gt;"Liquidação Cancelada",VLOOKUP(B1376,'BASE DE DADOS OPS'!$B$5:$P$9635,14,FALSE),"Liquidação Cancelada")</f>
        <v>#N/A</v>
      </c>
      <c r="AA1376" s="4" t="e">
        <f>IF(X1376&lt;&gt;"Liquidação Cancelada",VLOOKUP(B1376,'BASE DE DADOS OPS'!$B$5:$P$9635,13,FALSE),"Liquidação Cancelada")</f>
        <v>#N/A</v>
      </c>
      <c r="AB1376" s="4" t="e">
        <f t="shared" si="203"/>
        <v>#N/A</v>
      </c>
      <c r="AC1376" s="3" t="e">
        <f t="shared" si="204"/>
        <v>#N/A</v>
      </c>
      <c r="AD1376" s="62"/>
    </row>
    <row r="1377" spans="1:30" ht="24.95" customHeight="1" x14ac:dyDescent="0.2">
      <c r="A1377" s="55" t="str">
        <f t="shared" si="196"/>
        <v>||||||0</v>
      </c>
      <c r="B1377" s="55" t="str">
        <f t="shared" si="197"/>
        <v>||||0</v>
      </c>
      <c r="C1377" s="61" t="str">
        <f t="shared" si="198"/>
        <v>|0</v>
      </c>
      <c r="D1377" s="31"/>
      <c r="E1377" s="31"/>
      <c r="F1377" s="75" t="str">
        <f t="shared" si="199"/>
        <v>/</v>
      </c>
      <c r="G1377" s="31"/>
      <c r="H1377" s="31"/>
      <c r="I1377" s="75" t="str">
        <f t="shared" si="200"/>
        <v>.</v>
      </c>
      <c r="J1377" s="31"/>
      <c r="K1377" s="31"/>
      <c r="L1377" s="31"/>
      <c r="M1377" s="32"/>
      <c r="N1377" s="31"/>
      <c r="O1377" s="32"/>
      <c r="P1377" s="18"/>
      <c r="Q1377" s="31"/>
      <c r="R1377" s="33"/>
      <c r="S1377" s="33"/>
      <c r="T1377" s="33"/>
      <c r="U1377" s="72">
        <f t="shared" si="201"/>
        <v>0</v>
      </c>
      <c r="V1377" s="18" t="e">
        <f>IF(X1377&lt;&gt;"Liquidação Cancelada",VLOOKUP(B1377,'BASE DE DADOS OPS'!$B$4:$P$9650,10,FALSE),"Liquidação Cancelada")</f>
        <v>#N/A</v>
      </c>
      <c r="W1377" s="35" t="e">
        <f t="shared" si="202"/>
        <v>#N/A</v>
      </c>
      <c r="X1377" s="31">
        <f>VLOOKUP(A1377,'BASE DE DADOS OPS'!$A$4:$P$9650,12,FALSE)</f>
        <v>0</v>
      </c>
      <c r="Y1377" s="4" t="e">
        <f>IF(X1377&lt;&gt;"Liquidação Cancelada",VLOOKUP(B1377,'BASE DE DADOS OPS'!$B$5:$P$9635,12,FALSE),"Liquidação Cancelada")</f>
        <v>#N/A</v>
      </c>
      <c r="Z1377" s="4" t="e">
        <f>IF(X1377&lt;&gt;"Liquidação Cancelada",VLOOKUP(B1377,'BASE DE DADOS OPS'!$B$5:$P$9635,14,FALSE),"Liquidação Cancelada")</f>
        <v>#N/A</v>
      </c>
      <c r="AA1377" s="4" t="e">
        <f>IF(X1377&lt;&gt;"Liquidação Cancelada",VLOOKUP(B1377,'BASE DE DADOS OPS'!$B$5:$P$9635,13,FALSE),"Liquidação Cancelada")</f>
        <v>#N/A</v>
      </c>
      <c r="AB1377" s="4" t="e">
        <f t="shared" si="203"/>
        <v>#N/A</v>
      </c>
      <c r="AC1377" s="3" t="e">
        <f t="shared" si="204"/>
        <v>#N/A</v>
      </c>
      <c r="AD1377" s="62"/>
    </row>
    <row r="1378" spans="1:30" ht="24.95" customHeight="1" x14ac:dyDescent="0.2">
      <c r="A1378" s="55" t="str">
        <f t="shared" si="196"/>
        <v>||||||0</v>
      </c>
      <c r="B1378" s="55" t="str">
        <f t="shared" si="197"/>
        <v>||||0</v>
      </c>
      <c r="C1378" s="61" t="str">
        <f t="shared" si="198"/>
        <v>|0</v>
      </c>
      <c r="D1378" s="31"/>
      <c r="E1378" s="31"/>
      <c r="F1378" s="75" t="str">
        <f t="shared" si="199"/>
        <v>/</v>
      </c>
      <c r="G1378" s="31"/>
      <c r="H1378" s="31"/>
      <c r="I1378" s="75" t="str">
        <f t="shared" si="200"/>
        <v>.</v>
      </c>
      <c r="J1378" s="31"/>
      <c r="K1378" s="31"/>
      <c r="L1378" s="31"/>
      <c r="M1378" s="32"/>
      <c r="N1378" s="31"/>
      <c r="O1378" s="32"/>
      <c r="P1378" s="18"/>
      <c r="Q1378" s="31"/>
      <c r="R1378" s="33"/>
      <c r="S1378" s="33"/>
      <c r="T1378" s="33"/>
      <c r="U1378" s="72">
        <f t="shared" si="201"/>
        <v>0</v>
      </c>
      <c r="V1378" s="18" t="e">
        <f>IF(X1378&lt;&gt;"Liquidação Cancelada",VLOOKUP(B1378,'BASE DE DADOS OPS'!$B$4:$P$9650,10,FALSE),"Liquidação Cancelada")</f>
        <v>#N/A</v>
      </c>
      <c r="W1378" s="35" t="e">
        <f t="shared" si="202"/>
        <v>#N/A</v>
      </c>
      <c r="X1378" s="31">
        <f>VLOOKUP(A1378,'BASE DE DADOS OPS'!$A$4:$P$9650,12,FALSE)</f>
        <v>0</v>
      </c>
      <c r="Y1378" s="4" t="e">
        <f>IF(X1378&lt;&gt;"Liquidação Cancelada",VLOOKUP(B1378,'BASE DE DADOS OPS'!$B$5:$P$9635,12,FALSE),"Liquidação Cancelada")</f>
        <v>#N/A</v>
      </c>
      <c r="Z1378" s="4" t="e">
        <f>IF(X1378&lt;&gt;"Liquidação Cancelada",VLOOKUP(B1378,'BASE DE DADOS OPS'!$B$5:$P$9635,14,FALSE),"Liquidação Cancelada")</f>
        <v>#N/A</v>
      </c>
      <c r="AA1378" s="4" t="e">
        <f>IF(X1378&lt;&gt;"Liquidação Cancelada",VLOOKUP(B1378,'BASE DE DADOS OPS'!$B$5:$P$9635,13,FALSE),"Liquidação Cancelada")</f>
        <v>#N/A</v>
      </c>
      <c r="AB1378" s="4" t="e">
        <f t="shared" si="203"/>
        <v>#N/A</v>
      </c>
      <c r="AC1378" s="3" t="e">
        <f t="shared" si="204"/>
        <v>#N/A</v>
      </c>
      <c r="AD1378" s="62"/>
    </row>
    <row r="1379" spans="1:30" ht="24.95" customHeight="1" x14ac:dyDescent="0.2">
      <c r="A1379" s="55" t="str">
        <f t="shared" si="196"/>
        <v>||||||0</v>
      </c>
      <c r="B1379" s="55" t="str">
        <f t="shared" si="197"/>
        <v>||||0</v>
      </c>
      <c r="C1379" s="61" t="str">
        <f t="shared" si="198"/>
        <v>|0</v>
      </c>
      <c r="D1379" s="31"/>
      <c r="E1379" s="31"/>
      <c r="F1379" s="75" t="str">
        <f t="shared" si="199"/>
        <v>/</v>
      </c>
      <c r="G1379" s="31"/>
      <c r="H1379" s="31"/>
      <c r="I1379" s="75" t="str">
        <f t="shared" si="200"/>
        <v>.</v>
      </c>
      <c r="J1379" s="31"/>
      <c r="K1379" s="31"/>
      <c r="L1379" s="31"/>
      <c r="M1379" s="32"/>
      <c r="N1379" s="31"/>
      <c r="O1379" s="32"/>
      <c r="P1379" s="18"/>
      <c r="Q1379" s="31"/>
      <c r="R1379" s="33"/>
      <c r="S1379" s="33"/>
      <c r="T1379" s="33"/>
      <c r="U1379" s="72">
        <f t="shared" si="201"/>
        <v>0</v>
      </c>
      <c r="V1379" s="18" t="e">
        <f>IF(X1379&lt;&gt;"Liquidação Cancelada",VLOOKUP(B1379,'BASE DE DADOS OPS'!$B$4:$P$9650,10,FALSE),"Liquidação Cancelada")</f>
        <v>#N/A</v>
      </c>
      <c r="W1379" s="35" t="e">
        <f t="shared" si="202"/>
        <v>#N/A</v>
      </c>
      <c r="X1379" s="31">
        <f>VLOOKUP(A1379,'BASE DE DADOS OPS'!$A$4:$P$9650,12,FALSE)</f>
        <v>0</v>
      </c>
      <c r="Y1379" s="4" t="e">
        <f>IF(X1379&lt;&gt;"Liquidação Cancelada",VLOOKUP(B1379,'BASE DE DADOS OPS'!$B$5:$P$9635,12,FALSE),"Liquidação Cancelada")</f>
        <v>#N/A</v>
      </c>
      <c r="Z1379" s="4" t="e">
        <f>IF(X1379&lt;&gt;"Liquidação Cancelada",VLOOKUP(B1379,'BASE DE DADOS OPS'!$B$5:$P$9635,14,FALSE),"Liquidação Cancelada")</f>
        <v>#N/A</v>
      </c>
      <c r="AA1379" s="4" t="e">
        <f>IF(X1379&lt;&gt;"Liquidação Cancelada",VLOOKUP(B1379,'BASE DE DADOS OPS'!$B$5:$P$9635,13,FALSE),"Liquidação Cancelada")</f>
        <v>#N/A</v>
      </c>
      <c r="AB1379" s="4" t="e">
        <f t="shared" si="203"/>
        <v>#N/A</v>
      </c>
      <c r="AC1379" s="3" t="e">
        <f t="shared" si="204"/>
        <v>#N/A</v>
      </c>
      <c r="AD1379" s="62"/>
    </row>
    <row r="1380" spans="1:30" ht="24.95" customHeight="1" x14ac:dyDescent="0.2">
      <c r="A1380" s="55" t="str">
        <f t="shared" si="196"/>
        <v>||||||0</v>
      </c>
      <c r="B1380" s="55" t="str">
        <f t="shared" si="197"/>
        <v>||||0</v>
      </c>
      <c r="C1380" s="61" t="str">
        <f t="shared" si="198"/>
        <v>|0</v>
      </c>
      <c r="D1380" s="31"/>
      <c r="E1380" s="31"/>
      <c r="F1380" s="75" t="str">
        <f t="shared" si="199"/>
        <v>/</v>
      </c>
      <c r="G1380" s="31"/>
      <c r="H1380" s="31"/>
      <c r="I1380" s="75" t="str">
        <f t="shared" si="200"/>
        <v>.</v>
      </c>
      <c r="J1380" s="31"/>
      <c r="K1380" s="31"/>
      <c r="L1380" s="31"/>
      <c r="M1380" s="32"/>
      <c r="N1380" s="31"/>
      <c r="O1380" s="32"/>
      <c r="P1380" s="18"/>
      <c r="Q1380" s="31"/>
      <c r="R1380" s="33"/>
      <c r="S1380" s="33"/>
      <c r="T1380" s="33"/>
      <c r="U1380" s="72">
        <f t="shared" si="201"/>
        <v>0</v>
      </c>
      <c r="V1380" s="18" t="e">
        <f>IF(X1380&lt;&gt;"Liquidação Cancelada",VLOOKUP(B1380,'BASE DE DADOS OPS'!$B$4:$P$9650,10,FALSE),"Liquidação Cancelada")</f>
        <v>#N/A</v>
      </c>
      <c r="W1380" s="35" t="e">
        <f t="shared" si="202"/>
        <v>#N/A</v>
      </c>
      <c r="X1380" s="31">
        <f>VLOOKUP(A1380,'BASE DE DADOS OPS'!$A$4:$P$9650,12,FALSE)</f>
        <v>0</v>
      </c>
      <c r="Y1380" s="4" t="e">
        <f>IF(X1380&lt;&gt;"Liquidação Cancelada",VLOOKUP(B1380,'BASE DE DADOS OPS'!$B$5:$P$9635,12,FALSE),"Liquidação Cancelada")</f>
        <v>#N/A</v>
      </c>
      <c r="Z1380" s="4" t="e">
        <f>IF(X1380&lt;&gt;"Liquidação Cancelada",VLOOKUP(B1380,'BASE DE DADOS OPS'!$B$5:$P$9635,14,FALSE),"Liquidação Cancelada")</f>
        <v>#N/A</v>
      </c>
      <c r="AA1380" s="4" t="e">
        <f>IF(X1380&lt;&gt;"Liquidação Cancelada",VLOOKUP(B1380,'BASE DE DADOS OPS'!$B$5:$P$9635,13,FALSE),"Liquidação Cancelada")</f>
        <v>#N/A</v>
      </c>
      <c r="AB1380" s="4" t="e">
        <f t="shared" si="203"/>
        <v>#N/A</v>
      </c>
      <c r="AC1380" s="3" t="e">
        <f t="shared" si="204"/>
        <v>#N/A</v>
      </c>
      <c r="AD1380" s="62"/>
    </row>
    <row r="1381" spans="1:30" ht="24.95" customHeight="1" x14ac:dyDescent="0.2">
      <c r="A1381" s="55" t="str">
        <f t="shared" si="196"/>
        <v>||||||0</v>
      </c>
      <c r="B1381" s="55" t="str">
        <f t="shared" si="197"/>
        <v>||||0</v>
      </c>
      <c r="C1381" s="61" t="str">
        <f t="shared" si="198"/>
        <v>|0</v>
      </c>
      <c r="D1381" s="31"/>
      <c r="E1381" s="31"/>
      <c r="F1381" s="75" t="str">
        <f t="shared" si="199"/>
        <v>/</v>
      </c>
      <c r="G1381" s="31"/>
      <c r="H1381" s="31"/>
      <c r="I1381" s="75" t="str">
        <f t="shared" si="200"/>
        <v>.</v>
      </c>
      <c r="J1381" s="31"/>
      <c r="K1381" s="31"/>
      <c r="L1381" s="31"/>
      <c r="M1381" s="32"/>
      <c r="N1381" s="31"/>
      <c r="O1381" s="32"/>
      <c r="P1381" s="18"/>
      <c r="Q1381" s="31"/>
      <c r="R1381" s="33"/>
      <c r="S1381" s="33"/>
      <c r="T1381" s="33"/>
      <c r="U1381" s="72">
        <f t="shared" si="201"/>
        <v>0</v>
      </c>
      <c r="V1381" s="18" t="e">
        <f>IF(X1381&lt;&gt;"Liquidação Cancelada",VLOOKUP(B1381,'BASE DE DADOS OPS'!$B$4:$P$9650,10,FALSE),"Liquidação Cancelada")</f>
        <v>#N/A</v>
      </c>
      <c r="W1381" s="35" t="e">
        <f t="shared" si="202"/>
        <v>#N/A</v>
      </c>
      <c r="X1381" s="31">
        <f>VLOOKUP(A1381,'BASE DE DADOS OPS'!$A$4:$P$9650,12,FALSE)</f>
        <v>0</v>
      </c>
      <c r="Y1381" s="4" t="e">
        <f>IF(X1381&lt;&gt;"Liquidação Cancelada",VLOOKUP(B1381,'BASE DE DADOS OPS'!$B$5:$P$9635,12,FALSE),"Liquidação Cancelada")</f>
        <v>#N/A</v>
      </c>
      <c r="Z1381" s="4" t="e">
        <f>IF(X1381&lt;&gt;"Liquidação Cancelada",VLOOKUP(B1381,'BASE DE DADOS OPS'!$B$5:$P$9635,14,FALSE),"Liquidação Cancelada")</f>
        <v>#N/A</v>
      </c>
      <c r="AA1381" s="4" t="e">
        <f>IF(X1381&lt;&gt;"Liquidação Cancelada",VLOOKUP(B1381,'BASE DE DADOS OPS'!$B$5:$P$9635,13,FALSE),"Liquidação Cancelada")</f>
        <v>#N/A</v>
      </c>
      <c r="AB1381" s="4" t="e">
        <f t="shared" si="203"/>
        <v>#N/A</v>
      </c>
      <c r="AC1381" s="3" t="e">
        <f t="shared" si="204"/>
        <v>#N/A</v>
      </c>
      <c r="AD1381" s="62"/>
    </row>
    <row r="1382" spans="1:30" ht="24.95" customHeight="1" x14ac:dyDescent="0.2">
      <c r="A1382" s="55" t="str">
        <f t="shared" si="196"/>
        <v>||||||0</v>
      </c>
      <c r="B1382" s="55" t="str">
        <f t="shared" si="197"/>
        <v>||||0</v>
      </c>
      <c r="C1382" s="61" t="str">
        <f t="shared" si="198"/>
        <v>|0</v>
      </c>
      <c r="D1382" s="31"/>
      <c r="E1382" s="31"/>
      <c r="F1382" s="75" t="str">
        <f t="shared" si="199"/>
        <v>/</v>
      </c>
      <c r="G1382" s="31"/>
      <c r="H1382" s="31"/>
      <c r="I1382" s="75" t="str">
        <f t="shared" si="200"/>
        <v>.</v>
      </c>
      <c r="J1382" s="31"/>
      <c r="K1382" s="31"/>
      <c r="L1382" s="31"/>
      <c r="M1382" s="32"/>
      <c r="N1382" s="31"/>
      <c r="O1382" s="32"/>
      <c r="P1382" s="18"/>
      <c r="Q1382" s="31"/>
      <c r="R1382" s="33"/>
      <c r="S1382" s="33"/>
      <c r="T1382" s="33"/>
      <c r="U1382" s="72">
        <f t="shared" si="201"/>
        <v>0</v>
      </c>
      <c r="V1382" s="18" t="e">
        <f>IF(X1382&lt;&gt;"Liquidação Cancelada",VLOOKUP(B1382,'BASE DE DADOS OPS'!$B$4:$P$9650,10,FALSE),"Liquidação Cancelada")</f>
        <v>#N/A</v>
      </c>
      <c r="W1382" s="35" t="e">
        <f t="shared" si="202"/>
        <v>#N/A</v>
      </c>
      <c r="X1382" s="31">
        <f>VLOOKUP(A1382,'BASE DE DADOS OPS'!$A$4:$P$9650,12,FALSE)</f>
        <v>0</v>
      </c>
      <c r="Y1382" s="4" t="e">
        <f>IF(X1382&lt;&gt;"Liquidação Cancelada",VLOOKUP(B1382,'BASE DE DADOS OPS'!$B$5:$P$9635,12,FALSE),"Liquidação Cancelada")</f>
        <v>#N/A</v>
      </c>
      <c r="Z1382" s="4" t="e">
        <f>IF(X1382&lt;&gt;"Liquidação Cancelada",VLOOKUP(B1382,'BASE DE DADOS OPS'!$B$5:$P$9635,14,FALSE),"Liquidação Cancelada")</f>
        <v>#N/A</v>
      </c>
      <c r="AA1382" s="4" t="e">
        <f>IF(X1382&lt;&gt;"Liquidação Cancelada",VLOOKUP(B1382,'BASE DE DADOS OPS'!$B$5:$P$9635,13,FALSE),"Liquidação Cancelada")</f>
        <v>#N/A</v>
      </c>
      <c r="AB1382" s="4" t="e">
        <f t="shared" si="203"/>
        <v>#N/A</v>
      </c>
      <c r="AC1382" s="3" t="e">
        <f t="shared" si="204"/>
        <v>#N/A</v>
      </c>
      <c r="AD1382" s="62"/>
    </row>
    <row r="1383" spans="1:30" ht="24.95" customHeight="1" x14ac:dyDescent="0.2">
      <c r="A1383" s="55" t="str">
        <f t="shared" si="196"/>
        <v>||||||0</v>
      </c>
      <c r="B1383" s="55" t="str">
        <f t="shared" si="197"/>
        <v>||||0</v>
      </c>
      <c r="C1383" s="61" t="str">
        <f t="shared" si="198"/>
        <v>|0</v>
      </c>
      <c r="D1383" s="31"/>
      <c r="E1383" s="31"/>
      <c r="F1383" s="75" t="str">
        <f t="shared" si="199"/>
        <v>/</v>
      </c>
      <c r="G1383" s="31"/>
      <c r="H1383" s="31"/>
      <c r="I1383" s="75" t="str">
        <f t="shared" si="200"/>
        <v>.</v>
      </c>
      <c r="J1383" s="31"/>
      <c r="K1383" s="31"/>
      <c r="L1383" s="31"/>
      <c r="M1383" s="32"/>
      <c r="N1383" s="31"/>
      <c r="O1383" s="32"/>
      <c r="P1383" s="18"/>
      <c r="Q1383" s="31"/>
      <c r="R1383" s="33"/>
      <c r="S1383" s="33"/>
      <c r="T1383" s="33"/>
      <c r="U1383" s="72">
        <f t="shared" si="201"/>
        <v>0</v>
      </c>
      <c r="V1383" s="18" t="e">
        <f>IF(X1383&lt;&gt;"Liquidação Cancelada",VLOOKUP(B1383,'BASE DE DADOS OPS'!$B$4:$P$9650,10,FALSE),"Liquidação Cancelada")</f>
        <v>#N/A</v>
      </c>
      <c r="W1383" s="35" t="e">
        <f t="shared" si="202"/>
        <v>#N/A</v>
      </c>
      <c r="X1383" s="31">
        <f>VLOOKUP(A1383,'BASE DE DADOS OPS'!$A$4:$P$9650,12,FALSE)</f>
        <v>0</v>
      </c>
      <c r="Y1383" s="4" t="e">
        <f>IF(X1383&lt;&gt;"Liquidação Cancelada",VLOOKUP(B1383,'BASE DE DADOS OPS'!$B$5:$P$9635,12,FALSE),"Liquidação Cancelada")</f>
        <v>#N/A</v>
      </c>
      <c r="Z1383" s="4" t="e">
        <f>IF(X1383&lt;&gt;"Liquidação Cancelada",VLOOKUP(B1383,'BASE DE DADOS OPS'!$B$5:$P$9635,14,FALSE),"Liquidação Cancelada")</f>
        <v>#N/A</v>
      </c>
      <c r="AA1383" s="4" t="e">
        <f>IF(X1383&lt;&gt;"Liquidação Cancelada",VLOOKUP(B1383,'BASE DE DADOS OPS'!$B$5:$P$9635,13,FALSE),"Liquidação Cancelada")</f>
        <v>#N/A</v>
      </c>
      <c r="AB1383" s="4" t="e">
        <f t="shared" si="203"/>
        <v>#N/A</v>
      </c>
      <c r="AC1383" s="3" t="e">
        <f t="shared" si="204"/>
        <v>#N/A</v>
      </c>
      <c r="AD1383" s="62"/>
    </row>
    <row r="1384" spans="1:30" ht="24.95" customHeight="1" x14ac:dyDescent="0.2">
      <c r="A1384" s="55" t="str">
        <f t="shared" si="196"/>
        <v>||||||0</v>
      </c>
      <c r="B1384" s="55" t="str">
        <f t="shared" si="197"/>
        <v>||||0</v>
      </c>
      <c r="C1384" s="61" t="str">
        <f t="shared" si="198"/>
        <v>|0</v>
      </c>
      <c r="D1384" s="31"/>
      <c r="E1384" s="31"/>
      <c r="F1384" s="75" t="str">
        <f t="shared" si="199"/>
        <v>/</v>
      </c>
      <c r="G1384" s="31"/>
      <c r="H1384" s="31"/>
      <c r="I1384" s="75" t="str">
        <f t="shared" si="200"/>
        <v>.</v>
      </c>
      <c r="J1384" s="31"/>
      <c r="K1384" s="31"/>
      <c r="L1384" s="31"/>
      <c r="M1384" s="32"/>
      <c r="N1384" s="31"/>
      <c r="O1384" s="32"/>
      <c r="P1384" s="18"/>
      <c r="Q1384" s="31"/>
      <c r="R1384" s="33"/>
      <c r="S1384" s="33"/>
      <c r="T1384" s="33"/>
      <c r="U1384" s="72">
        <f t="shared" si="201"/>
        <v>0</v>
      </c>
      <c r="V1384" s="18" t="e">
        <f>IF(X1384&lt;&gt;"Liquidação Cancelada",VLOOKUP(B1384,'BASE DE DADOS OPS'!$B$4:$P$9650,10,FALSE),"Liquidação Cancelada")</f>
        <v>#N/A</v>
      </c>
      <c r="W1384" s="35" t="e">
        <f t="shared" si="202"/>
        <v>#N/A</v>
      </c>
      <c r="X1384" s="31">
        <f>VLOOKUP(A1384,'BASE DE DADOS OPS'!$A$4:$P$9650,12,FALSE)</f>
        <v>0</v>
      </c>
      <c r="Y1384" s="4" t="e">
        <f>IF(X1384&lt;&gt;"Liquidação Cancelada",VLOOKUP(B1384,'BASE DE DADOS OPS'!$B$5:$P$9635,12,FALSE),"Liquidação Cancelada")</f>
        <v>#N/A</v>
      </c>
      <c r="Z1384" s="4" t="e">
        <f>IF(X1384&lt;&gt;"Liquidação Cancelada",VLOOKUP(B1384,'BASE DE DADOS OPS'!$B$5:$P$9635,14,FALSE),"Liquidação Cancelada")</f>
        <v>#N/A</v>
      </c>
      <c r="AA1384" s="4" t="e">
        <f>IF(X1384&lt;&gt;"Liquidação Cancelada",VLOOKUP(B1384,'BASE DE DADOS OPS'!$B$5:$P$9635,13,FALSE),"Liquidação Cancelada")</f>
        <v>#N/A</v>
      </c>
      <c r="AB1384" s="4" t="e">
        <f t="shared" si="203"/>
        <v>#N/A</v>
      </c>
      <c r="AC1384" s="3" t="e">
        <f t="shared" si="204"/>
        <v>#N/A</v>
      </c>
      <c r="AD1384" s="62"/>
    </row>
    <row r="1385" spans="1:30" ht="24.95" customHeight="1" x14ac:dyDescent="0.2">
      <c r="A1385" s="55" t="str">
        <f t="shared" si="196"/>
        <v>||||||0</v>
      </c>
      <c r="B1385" s="55" t="str">
        <f t="shared" si="197"/>
        <v>||||0</v>
      </c>
      <c r="C1385" s="61" t="str">
        <f t="shared" si="198"/>
        <v>|0</v>
      </c>
      <c r="D1385" s="31"/>
      <c r="E1385" s="31"/>
      <c r="F1385" s="75" t="str">
        <f t="shared" si="199"/>
        <v>/</v>
      </c>
      <c r="G1385" s="31"/>
      <c r="H1385" s="31"/>
      <c r="I1385" s="75" t="str">
        <f t="shared" si="200"/>
        <v>.</v>
      </c>
      <c r="J1385" s="31"/>
      <c r="K1385" s="31"/>
      <c r="L1385" s="31"/>
      <c r="M1385" s="32"/>
      <c r="N1385" s="31"/>
      <c r="O1385" s="32"/>
      <c r="P1385" s="18"/>
      <c r="Q1385" s="31"/>
      <c r="R1385" s="33"/>
      <c r="S1385" s="33"/>
      <c r="T1385" s="33"/>
      <c r="U1385" s="72">
        <f t="shared" si="201"/>
        <v>0</v>
      </c>
      <c r="V1385" s="18" t="e">
        <f>IF(X1385&lt;&gt;"Liquidação Cancelada",VLOOKUP(B1385,'BASE DE DADOS OPS'!$B$4:$P$9650,10,FALSE),"Liquidação Cancelada")</f>
        <v>#N/A</v>
      </c>
      <c r="W1385" s="35" t="e">
        <f t="shared" si="202"/>
        <v>#N/A</v>
      </c>
      <c r="X1385" s="31">
        <f>VLOOKUP(A1385,'BASE DE DADOS OPS'!$A$4:$P$9650,12,FALSE)</f>
        <v>0</v>
      </c>
      <c r="Y1385" s="4" t="e">
        <f>IF(X1385&lt;&gt;"Liquidação Cancelada",VLOOKUP(B1385,'BASE DE DADOS OPS'!$B$5:$P$9635,12,FALSE),"Liquidação Cancelada")</f>
        <v>#N/A</v>
      </c>
      <c r="Z1385" s="4" t="e">
        <f>IF(X1385&lt;&gt;"Liquidação Cancelada",VLOOKUP(B1385,'BASE DE DADOS OPS'!$B$5:$P$9635,14,FALSE),"Liquidação Cancelada")</f>
        <v>#N/A</v>
      </c>
      <c r="AA1385" s="4" t="e">
        <f>IF(X1385&lt;&gt;"Liquidação Cancelada",VLOOKUP(B1385,'BASE DE DADOS OPS'!$B$5:$P$9635,13,FALSE),"Liquidação Cancelada")</f>
        <v>#N/A</v>
      </c>
      <c r="AB1385" s="4" t="e">
        <f t="shared" si="203"/>
        <v>#N/A</v>
      </c>
      <c r="AC1385" s="3" t="e">
        <f t="shared" si="204"/>
        <v>#N/A</v>
      </c>
      <c r="AD1385" s="62"/>
    </row>
    <row r="1386" spans="1:30" ht="24.95" customHeight="1" x14ac:dyDescent="0.2">
      <c r="A1386" s="55" t="str">
        <f t="shared" si="196"/>
        <v>||||||0</v>
      </c>
      <c r="B1386" s="55" t="str">
        <f t="shared" si="197"/>
        <v>||||0</v>
      </c>
      <c r="C1386" s="61" t="str">
        <f t="shared" si="198"/>
        <v>|0</v>
      </c>
      <c r="D1386" s="31"/>
      <c r="E1386" s="31"/>
      <c r="F1386" s="75" t="str">
        <f t="shared" si="199"/>
        <v>/</v>
      </c>
      <c r="G1386" s="31"/>
      <c r="H1386" s="31"/>
      <c r="I1386" s="75" t="str">
        <f t="shared" si="200"/>
        <v>.</v>
      </c>
      <c r="J1386" s="31"/>
      <c r="K1386" s="31"/>
      <c r="L1386" s="31"/>
      <c r="M1386" s="32"/>
      <c r="N1386" s="31"/>
      <c r="O1386" s="32"/>
      <c r="P1386" s="18"/>
      <c r="Q1386" s="31"/>
      <c r="R1386" s="33"/>
      <c r="S1386" s="33"/>
      <c r="T1386" s="33"/>
      <c r="U1386" s="72">
        <f t="shared" si="201"/>
        <v>0</v>
      </c>
      <c r="V1386" s="18" t="e">
        <f>IF(X1386&lt;&gt;"Liquidação Cancelada",VLOOKUP(B1386,'BASE DE DADOS OPS'!$B$4:$P$9650,10,FALSE),"Liquidação Cancelada")</f>
        <v>#N/A</v>
      </c>
      <c r="W1386" s="35" t="e">
        <f t="shared" si="202"/>
        <v>#N/A</v>
      </c>
      <c r="X1386" s="31">
        <f>VLOOKUP(A1386,'BASE DE DADOS OPS'!$A$4:$P$9650,12,FALSE)</f>
        <v>0</v>
      </c>
      <c r="Y1386" s="4" t="e">
        <f>IF(X1386&lt;&gt;"Liquidação Cancelada",VLOOKUP(B1386,'BASE DE DADOS OPS'!$B$5:$P$9635,12,FALSE),"Liquidação Cancelada")</f>
        <v>#N/A</v>
      </c>
      <c r="Z1386" s="4" t="e">
        <f>IF(X1386&lt;&gt;"Liquidação Cancelada",VLOOKUP(B1386,'BASE DE DADOS OPS'!$B$5:$P$9635,14,FALSE),"Liquidação Cancelada")</f>
        <v>#N/A</v>
      </c>
      <c r="AA1386" s="4" t="e">
        <f>IF(X1386&lt;&gt;"Liquidação Cancelada",VLOOKUP(B1386,'BASE DE DADOS OPS'!$B$5:$P$9635,13,FALSE),"Liquidação Cancelada")</f>
        <v>#N/A</v>
      </c>
      <c r="AB1386" s="4" t="e">
        <f t="shared" si="203"/>
        <v>#N/A</v>
      </c>
      <c r="AC1386" s="3" t="e">
        <f t="shared" si="204"/>
        <v>#N/A</v>
      </c>
      <c r="AD1386" s="62"/>
    </row>
    <row r="1387" spans="1:30" ht="24.95" customHeight="1" x14ac:dyDescent="0.2">
      <c r="A1387" s="55" t="str">
        <f t="shared" si="196"/>
        <v>||||||0</v>
      </c>
      <c r="B1387" s="55" t="str">
        <f t="shared" si="197"/>
        <v>||||0</v>
      </c>
      <c r="C1387" s="61" t="str">
        <f t="shared" si="198"/>
        <v>|0</v>
      </c>
      <c r="D1387" s="31"/>
      <c r="E1387" s="31"/>
      <c r="F1387" s="75" t="str">
        <f t="shared" si="199"/>
        <v>/</v>
      </c>
      <c r="G1387" s="31"/>
      <c r="H1387" s="31"/>
      <c r="I1387" s="75" t="str">
        <f t="shared" si="200"/>
        <v>.</v>
      </c>
      <c r="J1387" s="31"/>
      <c r="K1387" s="31"/>
      <c r="L1387" s="31"/>
      <c r="M1387" s="32"/>
      <c r="N1387" s="31"/>
      <c r="O1387" s="32"/>
      <c r="P1387" s="18"/>
      <c r="Q1387" s="31"/>
      <c r="R1387" s="33"/>
      <c r="S1387" s="33"/>
      <c r="T1387" s="33"/>
      <c r="U1387" s="72">
        <f t="shared" si="201"/>
        <v>0</v>
      </c>
      <c r="V1387" s="18" t="e">
        <f>IF(X1387&lt;&gt;"Liquidação Cancelada",VLOOKUP(B1387,'BASE DE DADOS OPS'!$B$4:$P$9650,10,FALSE),"Liquidação Cancelada")</f>
        <v>#N/A</v>
      </c>
      <c r="W1387" s="35" t="e">
        <f t="shared" si="202"/>
        <v>#N/A</v>
      </c>
      <c r="X1387" s="31">
        <f>VLOOKUP(A1387,'BASE DE DADOS OPS'!$A$4:$P$9650,12,FALSE)</f>
        <v>0</v>
      </c>
      <c r="Y1387" s="4" t="e">
        <f>IF(X1387&lt;&gt;"Liquidação Cancelada",VLOOKUP(B1387,'BASE DE DADOS OPS'!$B$5:$P$9635,12,FALSE),"Liquidação Cancelada")</f>
        <v>#N/A</v>
      </c>
      <c r="Z1387" s="4" t="e">
        <f>IF(X1387&lt;&gt;"Liquidação Cancelada",VLOOKUP(B1387,'BASE DE DADOS OPS'!$B$5:$P$9635,14,FALSE),"Liquidação Cancelada")</f>
        <v>#N/A</v>
      </c>
      <c r="AA1387" s="4" t="e">
        <f>IF(X1387&lt;&gt;"Liquidação Cancelada",VLOOKUP(B1387,'BASE DE DADOS OPS'!$B$5:$P$9635,13,FALSE),"Liquidação Cancelada")</f>
        <v>#N/A</v>
      </c>
      <c r="AB1387" s="4" t="e">
        <f t="shared" si="203"/>
        <v>#N/A</v>
      </c>
      <c r="AC1387" s="3" t="e">
        <f t="shared" si="204"/>
        <v>#N/A</v>
      </c>
      <c r="AD1387" s="62"/>
    </row>
    <row r="1388" spans="1:30" ht="24.95" customHeight="1" x14ac:dyDescent="0.2">
      <c r="A1388" s="55" t="str">
        <f t="shared" si="196"/>
        <v>||||||0</v>
      </c>
      <c r="B1388" s="55" t="str">
        <f t="shared" si="197"/>
        <v>||||0</v>
      </c>
      <c r="C1388" s="61" t="str">
        <f t="shared" si="198"/>
        <v>|0</v>
      </c>
      <c r="D1388" s="31"/>
      <c r="E1388" s="31"/>
      <c r="F1388" s="75" t="str">
        <f t="shared" si="199"/>
        <v>/</v>
      </c>
      <c r="G1388" s="31"/>
      <c r="H1388" s="31"/>
      <c r="I1388" s="75" t="str">
        <f t="shared" si="200"/>
        <v>.</v>
      </c>
      <c r="J1388" s="31"/>
      <c r="K1388" s="31"/>
      <c r="L1388" s="31"/>
      <c r="M1388" s="32"/>
      <c r="N1388" s="31"/>
      <c r="O1388" s="32"/>
      <c r="P1388" s="18"/>
      <c r="Q1388" s="31"/>
      <c r="R1388" s="33"/>
      <c r="S1388" s="33"/>
      <c r="T1388" s="33"/>
      <c r="U1388" s="72">
        <f t="shared" si="201"/>
        <v>0</v>
      </c>
      <c r="V1388" s="18" t="e">
        <f>IF(X1388&lt;&gt;"Liquidação Cancelada",VLOOKUP(B1388,'BASE DE DADOS OPS'!$B$4:$P$9650,10,FALSE),"Liquidação Cancelada")</f>
        <v>#N/A</v>
      </c>
      <c r="W1388" s="35" t="e">
        <f t="shared" si="202"/>
        <v>#N/A</v>
      </c>
      <c r="X1388" s="31">
        <f>VLOOKUP(A1388,'BASE DE DADOS OPS'!$A$4:$P$9650,12,FALSE)</f>
        <v>0</v>
      </c>
      <c r="Y1388" s="4" t="e">
        <f>IF(X1388&lt;&gt;"Liquidação Cancelada",VLOOKUP(B1388,'BASE DE DADOS OPS'!$B$5:$P$9635,12,FALSE),"Liquidação Cancelada")</f>
        <v>#N/A</v>
      </c>
      <c r="Z1388" s="4" t="e">
        <f>IF(X1388&lt;&gt;"Liquidação Cancelada",VLOOKUP(B1388,'BASE DE DADOS OPS'!$B$5:$P$9635,14,FALSE),"Liquidação Cancelada")</f>
        <v>#N/A</v>
      </c>
      <c r="AA1388" s="4" t="e">
        <f>IF(X1388&lt;&gt;"Liquidação Cancelada",VLOOKUP(B1388,'BASE DE DADOS OPS'!$B$5:$P$9635,13,FALSE),"Liquidação Cancelada")</f>
        <v>#N/A</v>
      </c>
      <c r="AB1388" s="4" t="e">
        <f t="shared" si="203"/>
        <v>#N/A</v>
      </c>
      <c r="AC1388" s="3" t="e">
        <f t="shared" si="204"/>
        <v>#N/A</v>
      </c>
      <c r="AD1388" s="62"/>
    </row>
    <row r="1389" spans="1:30" ht="24.95" customHeight="1" x14ac:dyDescent="0.2">
      <c r="A1389" s="55" t="str">
        <f t="shared" si="196"/>
        <v>||||||0</v>
      </c>
      <c r="B1389" s="55" t="str">
        <f t="shared" si="197"/>
        <v>||||0</v>
      </c>
      <c r="C1389" s="61" t="str">
        <f t="shared" si="198"/>
        <v>|0</v>
      </c>
      <c r="D1389" s="31"/>
      <c r="E1389" s="31"/>
      <c r="F1389" s="75" t="str">
        <f t="shared" si="199"/>
        <v>/</v>
      </c>
      <c r="G1389" s="31"/>
      <c r="H1389" s="31"/>
      <c r="I1389" s="75" t="str">
        <f t="shared" si="200"/>
        <v>.</v>
      </c>
      <c r="J1389" s="31"/>
      <c r="K1389" s="31"/>
      <c r="L1389" s="31"/>
      <c r="M1389" s="32"/>
      <c r="N1389" s="31"/>
      <c r="O1389" s="32"/>
      <c r="P1389" s="18"/>
      <c r="Q1389" s="31"/>
      <c r="R1389" s="33"/>
      <c r="S1389" s="33"/>
      <c r="T1389" s="33"/>
      <c r="U1389" s="72">
        <f t="shared" si="201"/>
        <v>0</v>
      </c>
      <c r="V1389" s="18" t="e">
        <f>IF(X1389&lt;&gt;"Liquidação Cancelada",VLOOKUP(B1389,'BASE DE DADOS OPS'!$B$4:$P$9650,10,FALSE),"Liquidação Cancelada")</f>
        <v>#N/A</v>
      </c>
      <c r="W1389" s="35" t="e">
        <f t="shared" si="202"/>
        <v>#N/A</v>
      </c>
      <c r="X1389" s="31">
        <f>VLOOKUP(A1389,'BASE DE DADOS OPS'!$A$4:$P$9650,12,FALSE)</f>
        <v>0</v>
      </c>
      <c r="Y1389" s="4" t="e">
        <f>IF(X1389&lt;&gt;"Liquidação Cancelada",VLOOKUP(B1389,'BASE DE DADOS OPS'!$B$5:$P$9635,12,FALSE),"Liquidação Cancelada")</f>
        <v>#N/A</v>
      </c>
      <c r="Z1389" s="4" t="e">
        <f>IF(X1389&lt;&gt;"Liquidação Cancelada",VLOOKUP(B1389,'BASE DE DADOS OPS'!$B$5:$P$9635,14,FALSE),"Liquidação Cancelada")</f>
        <v>#N/A</v>
      </c>
      <c r="AA1389" s="4" t="e">
        <f>IF(X1389&lt;&gt;"Liquidação Cancelada",VLOOKUP(B1389,'BASE DE DADOS OPS'!$B$5:$P$9635,13,FALSE),"Liquidação Cancelada")</f>
        <v>#N/A</v>
      </c>
      <c r="AB1389" s="4" t="e">
        <f t="shared" si="203"/>
        <v>#N/A</v>
      </c>
      <c r="AC1389" s="3" t="e">
        <f t="shared" si="204"/>
        <v>#N/A</v>
      </c>
      <c r="AD1389" s="62"/>
    </row>
    <row r="1390" spans="1:30" ht="24.95" customHeight="1" x14ac:dyDescent="0.2">
      <c r="A1390" s="55" t="str">
        <f t="shared" si="196"/>
        <v>||||||0</v>
      </c>
      <c r="B1390" s="55" t="str">
        <f t="shared" si="197"/>
        <v>||||0</v>
      </c>
      <c r="C1390" s="61" t="str">
        <f t="shared" si="198"/>
        <v>|0</v>
      </c>
      <c r="D1390" s="31"/>
      <c r="E1390" s="31"/>
      <c r="F1390" s="75" t="str">
        <f t="shared" si="199"/>
        <v>/</v>
      </c>
      <c r="G1390" s="31"/>
      <c r="H1390" s="31"/>
      <c r="I1390" s="75" t="str">
        <f t="shared" si="200"/>
        <v>.</v>
      </c>
      <c r="J1390" s="31"/>
      <c r="K1390" s="31"/>
      <c r="L1390" s="31"/>
      <c r="M1390" s="32"/>
      <c r="N1390" s="31"/>
      <c r="O1390" s="32"/>
      <c r="P1390" s="18"/>
      <c r="Q1390" s="31"/>
      <c r="R1390" s="33"/>
      <c r="S1390" s="33"/>
      <c r="T1390" s="33"/>
      <c r="U1390" s="72">
        <f t="shared" si="201"/>
        <v>0</v>
      </c>
      <c r="V1390" s="18" t="e">
        <f>IF(X1390&lt;&gt;"Liquidação Cancelada",VLOOKUP(B1390,'BASE DE DADOS OPS'!$B$4:$P$9650,10,FALSE),"Liquidação Cancelada")</f>
        <v>#N/A</v>
      </c>
      <c r="W1390" s="35" t="e">
        <f t="shared" si="202"/>
        <v>#N/A</v>
      </c>
      <c r="X1390" s="31">
        <f>VLOOKUP(A1390,'BASE DE DADOS OPS'!$A$4:$P$9650,12,FALSE)</f>
        <v>0</v>
      </c>
      <c r="Y1390" s="4" t="e">
        <f>IF(X1390&lt;&gt;"Liquidação Cancelada",VLOOKUP(B1390,'BASE DE DADOS OPS'!$B$5:$P$9635,12,FALSE),"Liquidação Cancelada")</f>
        <v>#N/A</v>
      </c>
      <c r="Z1390" s="4" t="e">
        <f>IF(X1390&lt;&gt;"Liquidação Cancelada",VLOOKUP(B1390,'BASE DE DADOS OPS'!$B$5:$P$9635,14,FALSE),"Liquidação Cancelada")</f>
        <v>#N/A</v>
      </c>
      <c r="AA1390" s="4" t="e">
        <f>IF(X1390&lt;&gt;"Liquidação Cancelada",VLOOKUP(B1390,'BASE DE DADOS OPS'!$B$5:$P$9635,13,FALSE),"Liquidação Cancelada")</f>
        <v>#N/A</v>
      </c>
      <c r="AB1390" s="4" t="e">
        <f t="shared" si="203"/>
        <v>#N/A</v>
      </c>
      <c r="AC1390" s="3" t="e">
        <f t="shared" si="204"/>
        <v>#N/A</v>
      </c>
      <c r="AD1390" s="62"/>
    </row>
    <row r="1391" spans="1:30" ht="24.95" customHeight="1" x14ac:dyDescent="0.2">
      <c r="A1391" s="55" t="str">
        <f t="shared" si="196"/>
        <v>||||||0</v>
      </c>
      <c r="B1391" s="55" t="str">
        <f t="shared" si="197"/>
        <v>||||0</v>
      </c>
      <c r="C1391" s="61" t="str">
        <f t="shared" si="198"/>
        <v>|0</v>
      </c>
      <c r="D1391" s="31"/>
      <c r="E1391" s="31"/>
      <c r="F1391" s="75" t="str">
        <f t="shared" si="199"/>
        <v>/</v>
      </c>
      <c r="G1391" s="31"/>
      <c r="H1391" s="31"/>
      <c r="I1391" s="75" t="str">
        <f t="shared" si="200"/>
        <v>.</v>
      </c>
      <c r="J1391" s="31"/>
      <c r="K1391" s="31"/>
      <c r="L1391" s="31"/>
      <c r="M1391" s="32"/>
      <c r="N1391" s="31"/>
      <c r="O1391" s="32"/>
      <c r="P1391" s="18"/>
      <c r="Q1391" s="31"/>
      <c r="R1391" s="33"/>
      <c r="S1391" s="33"/>
      <c r="T1391" s="33"/>
      <c r="U1391" s="72">
        <f t="shared" si="201"/>
        <v>0</v>
      </c>
      <c r="V1391" s="18" t="e">
        <f>IF(X1391&lt;&gt;"Liquidação Cancelada",VLOOKUP(B1391,'BASE DE DADOS OPS'!$B$4:$P$9650,10,FALSE),"Liquidação Cancelada")</f>
        <v>#N/A</v>
      </c>
      <c r="W1391" s="35" t="e">
        <f t="shared" si="202"/>
        <v>#N/A</v>
      </c>
      <c r="X1391" s="31">
        <f>VLOOKUP(A1391,'BASE DE DADOS OPS'!$A$4:$P$9650,12,FALSE)</f>
        <v>0</v>
      </c>
      <c r="Y1391" s="4" t="e">
        <f>IF(X1391&lt;&gt;"Liquidação Cancelada",VLOOKUP(B1391,'BASE DE DADOS OPS'!$B$5:$P$9635,12,FALSE),"Liquidação Cancelada")</f>
        <v>#N/A</v>
      </c>
      <c r="Z1391" s="4" t="e">
        <f>IF(X1391&lt;&gt;"Liquidação Cancelada",VLOOKUP(B1391,'BASE DE DADOS OPS'!$B$5:$P$9635,14,FALSE),"Liquidação Cancelada")</f>
        <v>#N/A</v>
      </c>
      <c r="AA1391" s="4" t="e">
        <f>IF(X1391&lt;&gt;"Liquidação Cancelada",VLOOKUP(B1391,'BASE DE DADOS OPS'!$B$5:$P$9635,13,FALSE),"Liquidação Cancelada")</f>
        <v>#N/A</v>
      </c>
      <c r="AB1391" s="4" t="e">
        <f t="shared" si="203"/>
        <v>#N/A</v>
      </c>
      <c r="AC1391" s="3" t="e">
        <f t="shared" si="204"/>
        <v>#N/A</v>
      </c>
      <c r="AD1391" s="62"/>
    </row>
    <row r="1392" spans="1:30" ht="24.95" customHeight="1" x14ac:dyDescent="0.2">
      <c r="A1392" s="55" t="str">
        <f t="shared" si="196"/>
        <v>||||||0</v>
      </c>
      <c r="B1392" s="55" t="str">
        <f t="shared" si="197"/>
        <v>||||0</v>
      </c>
      <c r="C1392" s="61" t="str">
        <f t="shared" si="198"/>
        <v>|0</v>
      </c>
      <c r="D1392" s="31"/>
      <c r="E1392" s="31"/>
      <c r="F1392" s="75" t="str">
        <f t="shared" si="199"/>
        <v>/</v>
      </c>
      <c r="G1392" s="31"/>
      <c r="H1392" s="31"/>
      <c r="I1392" s="75" t="str">
        <f t="shared" si="200"/>
        <v>.</v>
      </c>
      <c r="J1392" s="31"/>
      <c r="K1392" s="31"/>
      <c r="L1392" s="31"/>
      <c r="M1392" s="32"/>
      <c r="N1392" s="31"/>
      <c r="O1392" s="32"/>
      <c r="P1392" s="18"/>
      <c r="Q1392" s="31"/>
      <c r="R1392" s="33"/>
      <c r="S1392" s="33"/>
      <c r="T1392" s="33"/>
      <c r="U1392" s="72">
        <f t="shared" si="201"/>
        <v>0</v>
      </c>
      <c r="V1392" s="18" t="e">
        <f>IF(X1392&lt;&gt;"Liquidação Cancelada",VLOOKUP(B1392,'BASE DE DADOS OPS'!$B$4:$P$9650,10,FALSE),"Liquidação Cancelada")</f>
        <v>#N/A</v>
      </c>
      <c r="W1392" s="35" t="e">
        <f t="shared" si="202"/>
        <v>#N/A</v>
      </c>
      <c r="X1392" s="31">
        <f>VLOOKUP(A1392,'BASE DE DADOS OPS'!$A$4:$P$9650,12,FALSE)</f>
        <v>0</v>
      </c>
      <c r="Y1392" s="4" t="e">
        <f>IF(X1392&lt;&gt;"Liquidação Cancelada",VLOOKUP(B1392,'BASE DE DADOS OPS'!$B$5:$P$9635,12,FALSE),"Liquidação Cancelada")</f>
        <v>#N/A</v>
      </c>
      <c r="Z1392" s="4" t="e">
        <f>IF(X1392&lt;&gt;"Liquidação Cancelada",VLOOKUP(B1392,'BASE DE DADOS OPS'!$B$5:$P$9635,14,FALSE),"Liquidação Cancelada")</f>
        <v>#N/A</v>
      </c>
      <c r="AA1392" s="4" t="e">
        <f>IF(X1392&lt;&gt;"Liquidação Cancelada",VLOOKUP(B1392,'BASE DE DADOS OPS'!$B$5:$P$9635,13,FALSE),"Liquidação Cancelada")</f>
        <v>#N/A</v>
      </c>
      <c r="AB1392" s="4" t="e">
        <f t="shared" si="203"/>
        <v>#N/A</v>
      </c>
      <c r="AC1392" s="3" t="e">
        <f t="shared" si="204"/>
        <v>#N/A</v>
      </c>
      <c r="AD1392" s="62"/>
    </row>
    <row r="1393" spans="1:30" ht="24.95" customHeight="1" x14ac:dyDescent="0.2">
      <c r="A1393" s="55" t="str">
        <f t="shared" si="196"/>
        <v>||||||0</v>
      </c>
      <c r="B1393" s="55" t="str">
        <f t="shared" si="197"/>
        <v>||||0</v>
      </c>
      <c r="C1393" s="61" t="str">
        <f t="shared" si="198"/>
        <v>|0</v>
      </c>
      <c r="D1393" s="31"/>
      <c r="E1393" s="31"/>
      <c r="F1393" s="75" t="str">
        <f t="shared" si="199"/>
        <v>/</v>
      </c>
      <c r="G1393" s="31"/>
      <c r="H1393" s="31"/>
      <c r="I1393" s="75" t="str">
        <f t="shared" si="200"/>
        <v>.</v>
      </c>
      <c r="J1393" s="31"/>
      <c r="K1393" s="31"/>
      <c r="L1393" s="31"/>
      <c r="M1393" s="32"/>
      <c r="N1393" s="31"/>
      <c r="O1393" s="32"/>
      <c r="P1393" s="18"/>
      <c r="Q1393" s="31"/>
      <c r="R1393" s="33"/>
      <c r="S1393" s="33"/>
      <c r="T1393" s="33"/>
      <c r="U1393" s="72">
        <f t="shared" si="201"/>
        <v>0</v>
      </c>
      <c r="V1393" s="18" t="e">
        <f>IF(X1393&lt;&gt;"Liquidação Cancelada",VLOOKUP(B1393,'BASE DE DADOS OPS'!$B$4:$P$9650,10,FALSE),"Liquidação Cancelada")</f>
        <v>#N/A</v>
      </c>
      <c r="W1393" s="35" t="e">
        <f t="shared" si="202"/>
        <v>#N/A</v>
      </c>
      <c r="X1393" s="31">
        <f>VLOOKUP(A1393,'BASE DE DADOS OPS'!$A$4:$P$9650,12,FALSE)</f>
        <v>0</v>
      </c>
      <c r="Y1393" s="4" t="e">
        <f>IF(X1393&lt;&gt;"Liquidação Cancelada",VLOOKUP(B1393,'BASE DE DADOS OPS'!$B$5:$P$9635,12,FALSE),"Liquidação Cancelada")</f>
        <v>#N/A</v>
      </c>
      <c r="Z1393" s="4" t="e">
        <f>IF(X1393&lt;&gt;"Liquidação Cancelada",VLOOKUP(B1393,'BASE DE DADOS OPS'!$B$5:$P$9635,14,FALSE),"Liquidação Cancelada")</f>
        <v>#N/A</v>
      </c>
      <c r="AA1393" s="4" t="e">
        <f>IF(X1393&lt;&gt;"Liquidação Cancelada",VLOOKUP(B1393,'BASE DE DADOS OPS'!$B$5:$P$9635,13,FALSE),"Liquidação Cancelada")</f>
        <v>#N/A</v>
      </c>
      <c r="AB1393" s="4" t="e">
        <f t="shared" si="203"/>
        <v>#N/A</v>
      </c>
      <c r="AC1393" s="3" t="e">
        <f t="shared" si="204"/>
        <v>#N/A</v>
      </c>
      <c r="AD1393" s="62"/>
    </row>
    <row r="1394" spans="1:30" ht="24.95" customHeight="1" x14ac:dyDescent="0.2">
      <c r="A1394" s="55" t="str">
        <f t="shared" si="196"/>
        <v>||||||0</v>
      </c>
      <c r="B1394" s="55" t="str">
        <f t="shared" si="197"/>
        <v>||||0</v>
      </c>
      <c r="C1394" s="61" t="str">
        <f t="shared" si="198"/>
        <v>|0</v>
      </c>
      <c r="D1394" s="31"/>
      <c r="E1394" s="31"/>
      <c r="F1394" s="75" t="str">
        <f t="shared" si="199"/>
        <v>/</v>
      </c>
      <c r="G1394" s="31"/>
      <c r="H1394" s="31"/>
      <c r="I1394" s="75" t="str">
        <f t="shared" si="200"/>
        <v>.</v>
      </c>
      <c r="J1394" s="31"/>
      <c r="K1394" s="31"/>
      <c r="L1394" s="31"/>
      <c r="M1394" s="32"/>
      <c r="N1394" s="31"/>
      <c r="O1394" s="32"/>
      <c r="P1394" s="18"/>
      <c r="Q1394" s="31"/>
      <c r="R1394" s="33"/>
      <c r="S1394" s="33"/>
      <c r="T1394" s="33"/>
      <c r="U1394" s="72">
        <f t="shared" si="201"/>
        <v>0</v>
      </c>
      <c r="V1394" s="18" t="e">
        <f>IF(X1394&lt;&gt;"Liquidação Cancelada",VLOOKUP(B1394,'BASE DE DADOS OPS'!$B$4:$P$9650,10,FALSE),"Liquidação Cancelada")</f>
        <v>#N/A</v>
      </c>
      <c r="W1394" s="35" t="e">
        <f t="shared" si="202"/>
        <v>#N/A</v>
      </c>
      <c r="X1394" s="31">
        <f>VLOOKUP(A1394,'BASE DE DADOS OPS'!$A$4:$P$9650,12,FALSE)</f>
        <v>0</v>
      </c>
      <c r="Y1394" s="4" t="e">
        <f>IF(X1394&lt;&gt;"Liquidação Cancelada",VLOOKUP(B1394,'BASE DE DADOS OPS'!$B$5:$P$9635,12,FALSE),"Liquidação Cancelada")</f>
        <v>#N/A</v>
      </c>
      <c r="Z1394" s="4" t="e">
        <f>IF(X1394&lt;&gt;"Liquidação Cancelada",VLOOKUP(B1394,'BASE DE DADOS OPS'!$B$5:$P$9635,14,FALSE),"Liquidação Cancelada")</f>
        <v>#N/A</v>
      </c>
      <c r="AA1394" s="4" t="e">
        <f>IF(X1394&lt;&gt;"Liquidação Cancelada",VLOOKUP(B1394,'BASE DE DADOS OPS'!$B$5:$P$9635,13,FALSE),"Liquidação Cancelada")</f>
        <v>#N/A</v>
      </c>
      <c r="AB1394" s="4" t="e">
        <f t="shared" si="203"/>
        <v>#N/A</v>
      </c>
      <c r="AC1394" s="3" t="e">
        <f t="shared" si="204"/>
        <v>#N/A</v>
      </c>
      <c r="AD1394" s="62"/>
    </row>
    <row r="1395" spans="1:30" ht="24.95" customHeight="1" x14ac:dyDescent="0.2">
      <c r="A1395" s="55" t="str">
        <f t="shared" si="196"/>
        <v>||||||0</v>
      </c>
      <c r="B1395" s="55" t="str">
        <f t="shared" si="197"/>
        <v>||||0</v>
      </c>
      <c r="C1395" s="61" t="str">
        <f t="shared" si="198"/>
        <v>|0</v>
      </c>
      <c r="D1395" s="31"/>
      <c r="E1395" s="31"/>
      <c r="F1395" s="75" t="str">
        <f t="shared" si="199"/>
        <v>/</v>
      </c>
      <c r="G1395" s="31"/>
      <c r="H1395" s="31"/>
      <c r="I1395" s="75" t="str">
        <f t="shared" si="200"/>
        <v>.</v>
      </c>
      <c r="J1395" s="31"/>
      <c r="K1395" s="31"/>
      <c r="L1395" s="31"/>
      <c r="M1395" s="32"/>
      <c r="N1395" s="31"/>
      <c r="O1395" s="32"/>
      <c r="P1395" s="18"/>
      <c r="Q1395" s="31"/>
      <c r="R1395" s="33"/>
      <c r="S1395" s="33"/>
      <c r="T1395" s="33"/>
      <c r="U1395" s="72">
        <f t="shared" si="201"/>
        <v>0</v>
      </c>
      <c r="V1395" s="18" t="e">
        <f>IF(X1395&lt;&gt;"Liquidação Cancelada",VLOOKUP(B1395,'BASE DE DADOS OPS'!$B$4:$P$9650,10,FALSE),"Liquidação Cancelada")</f>
        <v>#N/A</v>
      </c>
      <c r="W1395" s="35" t="e">
        <f t="shared" si="202"/>
        <v>#N/A</v>
      </c>
      <c r="X1395" s="31">
        <f>VLOOKUP(A1395,'BASE DE DADOS OPS'!$A$4:$P$9650,12,FALSE)</f>
        <v>0</v>
      </c>
      <c r="Y1395" s="4" t="e">
        <f>IF(X1395&lt;&gt;"Liquidação Cancelada",VLOOKUP(B1395,'BASE DE DADOS OPS'!$B$5:$P$9635,12,FALSE),"Liquidação Cancelada")</f>
        <v>#N/A</v>
      </c>
      <c r="Z1395" s="4" t="e">
        <f>IF(X1395&lt;&gt;"Liquidação Cancelada",VLOOKUP(B1395,'BASE DE DADOS OPS'!$B$5:$P$9635,14,FALSE),"Liquidação Cancelada")</f>
        <v>#N/A</v>
      </c>
      <c r="AA1395" s="4" t="e">
        <f>IF(X1395&lt;&gt;"Liquidação Cancelada",VLOOKUP(B1395,'BASE DE DADOS OPS'!$B$5:$P$9635,13,FALSE),"Liquidação Cancelada")</f>
        <v>#N/A</v>
      </c>
      <c r="AB1395" s="4" t="e">
        <f t="shared" si="203"/>
        <v>#N/A</v>
      </c>
      <c r="AC1395" s="3" t="e">
        <f t="shared" si="204"/>
        <v>#N/A</v>
      </c>
      <c r="AD1395" s="62"/>
    </row>
    <row r="1396" spans="1:30" ht="24.95" customHeight="1" x14ac:dyDescent="0.2">
      <c r="A1396" s="55" t="str">
        <f t="shared" si="196"/>
        <v>||||||0</v>
      </c>
      <c r="B1396" s="55" t="str">
        <f t="shared" si="197"/>
        <v>||||0</v>
      </c>
      <c r="C1396" s="61" t="str">
        <f t="shared" si="198"/>
        <v>|0</v>
      </c>
      <c r="D1396" s="31"/>
      <c r="E1396" s="31"/>
      <c r="F1396" s="75" t="str">
        <f t="shared" si="199"/>
        <v>/</v>
      </c>
      <c r="G1396" s="31"/>
      <c r="H1396" s="31"/>
      <c r="I1396" s="75" t="str">
        <f t="shared" si="200"/>
        <v>.</v>
      </c>
      <c r="J1396" s="31"/>
      <c r="K1396" s="31"/>
      <c r="L1396" s="31"/>
      <c r="M1396" s="32"/>
      <c r="N1396" s="31"/>
      <c r="O1396" s="32"/>
      <c r="P1396" s="18"/>
      <c r="Q1396" s="31"/>
      <c r="R1396" s="33"/>
      <c r="S1396" s="33"/>
      <c r="T1396" s="33"/>
      <c r="U1396" s="72">
        <f t="shared" si="201"/>
        <v>0</v>
      </c>
      <c r="V1396" s="18" t="e">
        <f>IF(X1396&lt;&gt;"Liquidação Cancelada",VLOOKUP(B1396,'BASE DE DADOS OPS'!$B$4:$P$9650,10,FALSE),"Liquidação Cancelada")</f>
        <v>#N/A</v>
      </c>
      <c r="W1396" s="35" t="e">
        <f t="shared" si="202"/>
        <v>#N/A</v>
      </c>
      <c r="X1396" s="31">
        <f>VLOOKUP(A1396,'BASE DE DADOS OPS'!$A$4:$P$9650,12,FALSE)</f>
        <v>0</v>
      </c>
      <c r="Y1396" s="4" t="e">
        <f>IF(X1396&lt;&gt;"Liquidação Cancelada",VLOOKUP(B1396,'BASE DE DADOS OPS'!$B$5:$P$9635,12,FALSE),"Liquidação Cancelada")</f>
        <v>#N/A</v>
      </c>
      <c r="Z1396" s="4" t="e">
        <f>IF(X1396&lt;&gt;"Liquidação Cancelada",VLOOKUP(B1396,'BASE DE DADOS OPS'!$B$5:$P$9635,14,FALSE),"Liquidação Cancelada")</f>
        <v>#N/A</v>
      </c>
      <c r="AA1396" s="4" t="e">
        <f>IF(X1396&lt;&gt;"Liquidação Cancelada",VLOOKUP(B1396,'BASE DE DADOS OPS'!$B$5:$P$9635,13,FALSE),"Liquidação Cancelada")</f>
        <v>#N/A</v>
      </c>
      <c r="AB1396" s="4" t="e">
        <f t="shared" si="203"/>
        <v>#N/A</v>
      </c>
      <c r="AC1396" s="3" t="e">
        <f t="shared" si="204"/>
        <v>#N/A</v>
      </c>
      <c r="AD1396" s="62"/>
    </row>
    <row r="1397" spans="1:30" ht="24.95" customHeight="1" x14ac:dyDescent="0.2">
      <c r="A1397" s="55" t="str">
        <f t="shared" si="196"/>
        <v>||||||0</v>
      </c>
      <c r="B1397" s="55" t="str">
        <f t="shared" si="197"/>
        <v>||||0</v>
      </c>
      <c r="C1397" s="61" t="str">
        <f t="shared" si="198"/>
        <v>|0</v>
      </c>
      <c r="D1397" s="31"/>
      <c r="E1397" s="31"/>
      <c r="F1397" s="75" t="str">
        <f t="shared" si="199"/>
        <v>/</v>
      </c>
      <c r="G1397" s="31"/>
      <c r="H1397" s="31"/>
      <c r="I1397" s="75" t="str">
        <f t="shared" si="200"/>
        <v>.</v>
      </c>
      <c r="J1397" s="31"/>
      <c r="K1397" s="31"/>
      <c r="L1397" s="31"/>
      <c r="M1397" s="32"/>
      <c r="N1397" s="31"/>
      <c r="O1397" s="32"/>
      <c r="P1397" s="18"/>
      <c r="Q1397" s="31"/>
      <c r="R1397" s="33"/>
      <c r="S1397" s="33"/>
      <c r="T1397" s="33"/>
      <c r="U1397" s="72">
        <f t="shared" si="201"/>
        <v>0</v>
      </c>
      <c r="V1397" s="18" t="e">
        <f>IF(X1397&lt;&gt;"Liquidação Cancelada",VLOOKUP(B1397,'BASE DE DADOS OPS'!$B$4:$P$9650,10,FALSE),"Liquidação Cancelada")</f>
        <v>#N/A</v>
      </c>
      <c r="W1397" s="35" t="e">
        <f t="shared" si="202"/>
        <v>#N/A</v>
      </c>
      <c r="X1397" s="31">
        <f>VLOOKUP(A1397,'BASE DE DADOS OPS'!$A$4:$P$9650,12,FALSE)</f>
        <v>0</v>
      </c>
      <c r="Y1397" s="4" t="e">
        <f>IF(X1397&lt;&gt;"Liquidação Cancelada",VLOOKUP(B1397,'BASE DE DADOS OPS'!$B$5:$P$9635,12,FALSE),"Liquidação Cancelada")</f>
        <v>#N/A</v>
      </c>
      <c r="Z1397" s="4" t="e">
        <f>IF(X1397&lt;&gt;"Liquidação Cancelada",VLOOKUP(B1397,'BASE DE DADOS OPS'!$B$5:$P$9635,14,FALSE),"Liquidação Cancelada")</f>
        <v>#N/A</v>
      </c>
      <c r="AA1397" s="4" t="e">
        <f>IF(X1397&lt;&gt;"Liquidação Cancelada",VLOOKUP(B1397,'BASE DE DADOS OPS'!$B$5:$P$9635,13,FALSE),"Liquidação Cancelada")</f>
        <v>#N/A</v>
      </c>
      <c r="AB1397" s="4" t="e">
        <f t="shared" si="203"/>
        <v>#N/A</v>
      </c>
      <c r="AC1397" s="3" t="e">
        <f t="shared" si="204"/>
        <v>#N/A</v>
      </c>
      <c r="AD1397" s="62"/>
    </row>
    <row r="1398" spans="1:30" ht="24.95" customHeight="1" x14ac:dyDescent="0.2">
      <c r="A1398" s="55" t="str">
        <f t="shared" si="196"/>
        <v>||||||0</v>
      </c>
      <c r="B1398" s="55" t="str">
        <f t="shared" si="197"/>
        <v>||||0</v>
      </c>
      <c r="C1398" s="61" t="str">
        <f t="shared" si="198"/>
        <v>|0</v>
      </c>
      <c r="D1398" s="31"/>
      <c r="E1398" s="31"/>
      <c r="F1398" s="75" t="str">
        <f t="shared" si="199"/>
        <v>/</v>
      </c>
      <c r="G1398" s="31"/>
      <c r="H1398" s="31"/>
      <c r="I1398" s="75" t="str">
        <f t="shared" si="200"/>
        <v>.</v>
      </c>
      <c r="J1398" s="31"/>
      <c r="K1398" s="31"/>
      <c r="L1398" s="31"/>
      <c r="M1398" s="32"/>
      <c r="N1398" s="31"/>
      <c r="O1398" s="32"/>
      <c r="P1398" s="18"/>
      <c r="Q1398" s="31"/>
      <c r="R1398" s="33"/>
      <c r="S1398" s="33"/>
      <c r="T1398" s="33"/>
      <c r="U1398" s="72">
        <f t="shared" si="201"/>
        <v>0</v>
      </c>
      <c r="V1398" s="18" t="e">
        <f>IF(X1398&lt;&gt;"Liquidação Cancelada",VLOOKUP(B1398,'BASE DE DADOS OPS'!$B$4:$P$9650,10,FALSE),"Liquidação Cancelada")</f>
        <v>#N/A</v>
      </c>
      <c r="W1398" s="35" t="e">
        <f t="shared" si="202"/>
        <v>#N/A</v>
      </c>
      <c r="X1398" s="31">
        <f>VLOOKUP(A1398,'BASE DE DADOS OPS'!$A$4:$P$9650,12,FALSE)</f>
        <v>0</v>
      </c>
      <c r="Y1398" s="4" t="e">
        <f>IF(X1398&lt;&gt;"Liquidação Cancelada",VLOOKUP(B1398,'BASE DE DADOS OPS'!$B$5:$P$9635,12,FALSE),"Liquidação Cancelada")</f>
        <v>#N/A</v>
      </c>
      <c r="Z1398" s="4" t="e">
        <f>IF(X1398&lt;&gt;"Liquidação Cancelada",VLOOKUP(B1398,'BASE DE DADOS OPS'!$B$5:$P$9635,14,FALSE),"Liquidação Cancelada")</f>
        <v>#N/A</v>
      </c>
      <c r="AA1398" s="4" t="e">
        <f>IF(X1398&lt;&gt;"Liquidação Cancelada",VLOOKUP(B1398,'BASE DE DADOS OPS'!$B$5:$P$9635,13,FALSE),"Liquidação Cancelada")</f>
        <v>#N/A</v>
      </c>
      <c r="AB1398" s="4" t="e">
        <f t="shared" si="203"/>
        <v>#N/A</v>
      </c>
      <c r="AC1398" s="3" t="e">
        <f t="shared" si="204"/>
        <v>#N/A</v>
      </c>
      <c r="AD1398" s="62"/>
    </row>
    <row r="1399" spans="1:30" ht="24.95" customHeight="1" x14ac:dyDescent="0.2">
      <c r="A1399" s="55" t="str">
        <f t="shared" si="196"/>
        <v>||||||0</v>
      </c>
      <c r="B1399" s="55" t="str">
        <f t="shared" si="197"/>
        <v>||||0</v>
      </c>
      <c r="C1399" s="61" t="str">
        <f t="shared" si="198"/>
        <v>|0</v>
      </c>
      <c r="D1399" s="31"/>
      <c r="E1399" s="31"/>
      <c r="F1399" s="75" t="str">
        <f t="shared" si="199"/>
        <v>/</v>
      </c>
      <c r="G1399" s="31"/>
      <c r="H1399" s="31"/>
      <c r="I1399" s="75" t="str">
        <f t="shared" si="200"/>
        <v>.</v>
      </c>
      <c r="J1399" s="31"/>
      <c r="K1399" s="31"/>
      <c r="L1399" s="31"/>
      <c r="M1399" s="32"/>
      <c r="N1399" s="31"/>
      <c r="O1399" s="32"/>
      <c r="P1399" s="18"/>
      <c r="Q1399" s="31"/>
      <c r="R1399" s="33"/>
      <c r="S1399" s="33"/>
      <c r="T1399" s="33"/>
      <c r="U1399" s="72">
        <f t="shared" si="201"/>
        <v>0</v>
      </c>
      <c r="V1399" s="18" t="e">
        <f>IF(X1399&lt;&gt;"Liquidação Cancelada",VLOOKUP(B1399,'BASE DE DADOS OPS'!$B$4:$P$9650,10,FALSE),"Liquidação Cancelada")</f>
        <v>#N/A</v>
      </c>
      <c r="W1399" s="35" t="e">
        <f t="shared" si="202"/>
        <v>#N/A</v>
      </c>
      <c r="X1399" s="31">
        <f>VLOOKUP(A1399,'BASE DE DADOS OPS'!$A$4:$P$9650,12,FALSE)</f>
        <v>0</v>
      </c>
      <c r="Y1399" s="4" t="e">
        <f>IF(X1399&lt;&gt;"Liquidação Cancelada",VLOOKUP(B1399,'BASE DE DADOS OPS'!$B$5:$P$9635,12,FALSE),"Liquidação Cancelada")</f>
        <v>#N/A</v>
      </c>
      <c r="Z1399" s="4" t="e">
        <f>IF(X1399&lt;&gt;"Liquidação Cancelada",VLOOKUP(B1399,'BASE DE DADOS OPS'!$B$5:$P$9635,14,FALSE),"Liquidação Cancelada")</f>
        <v>#N/A</v>
      </c>
      <c r="AA1399" s="4" t="e">
        <f>IF(X1399&lt;&gt;"Liquidação Cancelada",VLOOKUP(B1399,'BASE DE DADOS OPS'!$B$5:$P$9635,13,FALSE),"Liquidação Cancelada")</f>
        <v>#N/A</v>
      </c>
      <c r="AB1399" s="4" t="e">
        <f t="shared" si="203"/>
        <v>#N/A</v>
      </c>
      <c r="AC1399" s="3" t="e">
        <f t="shared" si="204"/>
        <v>#N/A</v>
      </c>
      <c r="AD1399" s="62"/>
    </row>
    <row r="1400" spans="1:30" ht="24.95" customHeight="1" x14ac:dyDescent="0.2">
      <c r="A1400" s="55" t="str">
        <f t="shared" si="196"/>
        <v>||||||0</v>
      </c>
      <c r="B1400" s="55" t="str">
        <f t="shared" si="197"/>
        <v>||||0</v>
      </c>
      <c r="C1400" s="61" t="str">
        <f t="shared" si="198"/>
        <v>|0</v>
      </c>
      <c r="D1400" s="31"/>
      <c r="E1400" s="31"/>
      <c r="F1400" s="75" t="str">
        <f t="shared" si="199"/>
        <v>/</v>
      </c>
      <c r="G1400" s="31"/>
      <c r="H1400" s="31"/>
      <c r="I1400" s="75" t="str">
        <f t="shared" si="200"/>
        <v>.</v>
      </c>
      <c r="J1400" s="31"/>
      <c r="K1400" s="31"/>
      <c r="L1400" s="31"/>
      <c r="M1400" s="32"/>
      <c r="N1400" s="31"/>
      <c r="O1400" s="32"/>
      <c r="P1400" s="18"/>
      <c r="Q1400" s="31"/>
      <c r="R1400" s="33"/>
      <c r="S1400" s="33"/>
      <c r="T1400" s="33"/>
      <c r="U1400" s="72">
        <f t="shared" si="201"/>
        <v>0</v>
      </c>
      <c r="V1400" s="18" t="e">
        <f>IF(X1400&lt;&gt;"Liquidação Cancelada",VLOOKUP(B1400,'BASE DE DADOS OPS'!$B$4:$P$9650,10,FALSE),"Liquidação Cancelada")</f>
        <v>#N/A</v>
      </c>
      <c r="W1400" s="35" t="e">
        <f t="shared" si="202"/>
        <v>#N/A</v>
      </c>
      <c r="X1400" s="31">
        <f>VLOOKUP(A1400,'BASE DE DADOS OPS'!$A$4:$P$9650,12,FALSE)</f>
        <v>0</v>
      </c>
      <c r="Y1400" s="4" t="e">
        <f>IF(X1400&lt;&gt;"Liquidação Cancelada",VLOOKUP(B1400,'BASE DE DADOS OPS'!$B$5:$P$9635,12,FALSE),"Liquidação Cancelada")</f>
        <v>#N/A</v>
      </c>
      <c r="Z1400" s="4" t="e">
        <f>IF(X1400&lt;&gt;"Liquidação Cancelada",VLOOKUP(B1400,'BASE DE DADOS OPS'!$B$5:$P$9635,14,FALSE),"Liquidação Cancelada")</f>
        <v>#N/A</v>
      </c>
      <c r="AA1400" s="4" t="e">
        <f>IF(X1400&lt;&gt;"Liquidação Cancelada",VLOOKUP(B1400,'BASE DE DADOS OPS'!$B$5:$P$9635,13,FALSE),"Liquidação Cancelada")</f>
        <v>#N/A</v>
      </c>
      <c r="AB1400" s="4" t="e">
        <f t="shared" si="203"/>
        <v>#N/A</v>
      </c>
      <c r="AC1400" s="3" t="e">
        <f t="shared" si="204"/>
        <v>#N/A</v>
      </c>
      <c r="AD1400" s="62"/>
    </row>
    <row r="1401" spans="1:30" ht="24.95" customHeight="1" x14ac:dyDescent="0.2">
      <c r="A1401" s="55" t="str">
        <f t="shared" si="196"/>
        <v>||||||0</v>
      </c>
      <c r="B1401" s="55" t="str">
        <f t="shared" si="197"/>
        <v>||||0</v>
      </c>
      <c r="C1401" s="61" t="str">
        <f t="shared" si="198"/>
        <v>|0</v>
      </c>
      <c r="D1401" s="31"/>
      <c r="E1401" s="31"/>
      <c r="F1401" s="75" t="str">
        <f t="shared" si="199"/>
        <v>/</v>
      </c>
      <c r="G1401" s="31"/>
      <c r="H1401" s="31"/>
      <c r="I1401" s="75" t="str">
        <f t="shared" si="200"/>
        <v>.</v>
      </c>
      <c r="J1401" s="31"/>
      <c r="K1401" s="31"/>
      <c r="L1401" s="31"/>
      <c r="M1401" s="32"/>
      <c r="N1401" s="31"/>
      <c r="O1401" s="32"/>
      <c r="P1401" s="18"/>
      <c r="Q1401" s="31"/>
      <c r="R1401" s="33"/>
      <c r="S1401" s="33"/>
      <c r="T1401" s="33"/>
      <c r="U1401" s="72">
        <f t="shared" si="201"/>
        <v>0</v>
      </c>
      <c r="V1401" s="18" t="e">
        <f>IF(X1401&lt;&gt;"Liquidação Cancelada",VLOOKUP(B1401,'BASE DE DADOS OPS'!$B$4:$P$9650,10,FALSE),"Liquidação Cancelada")</f>
        <v>#N/A</v>
      </c>
      <c r="W1401" s="35" t="e">
        <f t="shared" si="202"/>
        <v>#N/A</v>
      </c>
      <c r="X1401" s="31">
        <f>VLOOKUP(A1401,'BASE DE DADOS OPS'!$A$4:$P$9650,12,FALSE)</f>
        <v>0</v>
      </c>
      <c r="Y1401" s="4" t="e">
        <f>IF(X1401&lt;&gt;"Liquidação Cancelada",VLOOKUP(B1401,'BASE DE DADOS OPS'!$B$5:$P$9635,12,FALSE),"Liquidação Cancelada")</f>
        <v>#N/A</v>
      </c>
      <c r="Z1401" s="4" t="e">
        <f>IF(X1401&lt;&gt;"Liquidação Cancelada",VLOOKUP(B1401,'BASE DE DADOS OPS'!$B$5:$P$9635,14,FALSE),"Liquidação Cancelada")</f>
        <v>#N/A</v>
      </c>
      <c r="AA1401" s="4" t="e">
        <f>IF(X1401&lt;&gt;"Liquidação Cancelada",VLOOKUP(B1401,'BASE DE DADOS OPS'!$B$5:$P$9635,13,FALSE),"Liquidação Cancelada")</f>
        <v>#N/A</v>
      </c>
      <c r="AB1401" s="4" t="e">
        <f t="shared" si="203"/>
        <v>#N/A</v>
      </c>
      <c r="AC1401" s="3" t="e">
        <f t="shared" si="204"/>
        <v>#N/A</v>
      </c>
      <c r="AD1401" s="62"/>
    </row>
    <row r="1402" spans="1:30" ht="24.95" customHeight="1" x14ac:dyDescent="0.2">
      <c r="A1402" s="55" t="str">
        <f t="shared" si="196"/>
        <v>||||||0</v>
      </c>
      <c r="B1402" s="55" t="str">
        <f t="shared" si="197"/>
        <v>||||0</v>
      </c>
      <c r="C1402" s="61" t="str">
        <f t="shared" si="198"/>
        <v>|0</v>
      </c>
      <c r="D1402" s="31"/>
      <c r="E1402" s="31"/>
      <c r="F1402" s="75" t="str">
        <f t="shared" si="199"/>
        <v>/</v>
      </c>
      <c r="G1402" s="31"/>
      <c r="H1402" s="31"/>
      <c r="I1402" s="75" t="str">
        <f t="shared" si="200"/>
        <v>.</v>
      </c>
      <c r="J1402" s="31"/>
      <c r="K1402" s="31"/>
      <c r="L1402" s="31"/>
      <c r="M1402" s="32"/>
      <c r="N1402" s="31"/>
      <c r="O1402" s="32"/>
      <c r="P1402" s="18"/>
      <c r="Q1402" s="31"/>
      <c r="R1402" s="33"/>
      <c r="S1402" s="33"/>
      <c r="T1402" s="33"/>
      <c r="U1402" s="72">
        <f t="shared" si="201"/>
        <v>0</v>
      </c>
      <c r="V1402" s="18" t="e">
        <f>IF(X1402&lt;&gt;"Liquidação Cancelada",VLOOKUP(B1402,'BASE DE DADOS OPS'!$B$4:$P$9650,10,FALSE),"Liquidação Cancelada")</f>
        <v>#N/A</v>
      </c>
      <c r="W1402" s="35" t="e">
        <f t="shared" si="202"/>
        <v>#N/A</v>
      </c>
      <c r="X1402" s="31">
        <f>VLOOKUP(A1402,'BASE DE DADOS OPS'!$A$4:$P$9650,12,FALSE)</f>
        <v>0</v>
      </c>
      <c r="Y1402" s="4" t="e">
        <f>IF(X1402&lt;&gt;"Liquidação Cancelada",VLOOKUP(B1402,'BASE DE DADOS OPS'!$B$5:$P$9635,12,FALSE),"Liquidação Cancelada")</f>
        <v>#N/A</v>
      </c>
      <c r="Z1402" s="4" t="e">
        <f>IF(X1402&lt;&gt;"Liquidação Cancelada",VLOOKUP(B1402,'BASE DE DADOS OPS'!$B$5:$P$9635,14,FALSE),"Liquidação Cancelada")</f>
        <v>#N/A</v>
      </c>
      <c r="AA1402" s="4" t="e">
        <f>IF(X1402&lt;&gt;"Liquidação Cancelada",VLOOKUP(B1402,'BASE DE DADOS OPS'!$B$5:$P$9635,13,FALSE),"Liquidação Cancelada")</f>
        <v>#N/A</v>
      </c>
      <c r="AB1402" s="4" t="e">
        <f t="shared" si="203"/>
        <v>#N/A</v>
      </c>
      <c r="AC1402" s="3" t="e">
        <f t="shared" si="204"/>
        <v>#N/A</v>
      </c>
      <c r="AD1402" s="62"/>
    </row>
    <row r="1403" spans="1:30" ht="24.95" customHeight="1" x14ac:dyDescent="0.2">
      <c r="A1403" s="55" t="str">
        <f t="shared" si="196"/>
        <v>||||||0</v>
      </c>
      <c r="B1403" s="55" t="str">
        <f t="shared" si="197"/>
        <v>||||0</v>
      </c>
      <c r="C1403" s="61" t="str">
        <f t="shared" si="198"/>
        <v>|0</v>
      </c>
      <c r="D1403" s="31"/>
      <c r="E1403" s="31"/>
      <c r="F1403" s="75" t="str">
        <f t="shared" si="199"/>
        <v>/</v>
      </c>
      <c r="G1403" s="31"/>
      <c r="H1403" s="31"/>
      <c r="I1403" s="75" t="str">
        <f t="shared" si="200"/>
        <v>.</v>
      </c>
      <c r="J1403" s="31"/>
      <c r="K1403" s="31"/>
      <c r="L1403" s="31"/>
      <c r="M1403" s="32"/>
      <c r="N1403" s="31"/>
      <c r="O1403" s="32"/>
      <c r="P1403" s="18"/>
      <c r="Q1403" s="31"/>
      <c r="R1403" s="33"/>
      <c r="S1403" s="33"/>
      <c r="T1403" s="33"/>
      <c r="U1403" s="72">
        <f t="shared" si="201"/>
        <v>0</v>
      </c>
      <c r="V1403" s="18" t="e">
        <f>IF(X1403&lt;&gt;"Liquidação Cancelada",VLOOKUP(B1403,'BASE DE DADOS OPS'!$B$4:$P$9650,10,FALSE),"Liquidação Cancelada")</f>
        <v>#N/A</v>
      </c>
      <c r="W1403" s="35" t="e">
        <f t="shared" si="202"/>
        <v>#N/A</v>
      </c>
      <c r="X1403" s="31">
        <f>VLOOKUP(A1403,'BASE DE DADOS OPS'!$A$4:$P$9650,12,FALSE)</f>
        <v>0</v>
      </c>
      <c r="Y1403" s="4" t="e">
        <f>IF(X1403&lt;&gt;"Liquidação Cancelada",VLOOKUP(B1403,'BASE DE DADOS OPS'!$B$5:$P$9635,12,FALSE),"Liquidação Cancelada")</f>
        <v>#N/A</v>
      </c>
      <c r="Z1403" s="4" t="e">
        <f>IF(X1403&lt;&gt;"Liquidação Cancelada",VLOOKUP(B1403,'BASE DE DADOS OPS'!$B$5:$P$9635,14,FALSE),"Liquidação Cancelada")</f>
        <v>#N/A</v>
      </c>
      <c r="AA1403" s="4" t="e">
        <f>IF(X1403&lt;&gt;"Liquidação Cancelada",VLOOKUP(B1403,'BASE DE DADOS OPS'!$B$5:$P$9635,13,FALSE),"Liquidação Cancelada")</f>
        <v>#N/A</v>
      </c>
      <c r="AB1403" s="4" t="e">
        <f t="shared" si="203"/>
        <v>#N/A</v>
      </c>
      <c r="AC1403" s="3" t="e">
        <f t="shared" si="204"/>
        <v>#N/A</v>
      </c>
      <c r="AD1403" s="62"/>
    </row>
    <row r="1404" spans="1:30" ht="24.95" customHeight="1" x14ac:dyDescent="0.2">
      <c r="A1404" s="55" t="str">
        <f t="shared" si="196"/>
        <v>||||||0</v>
      </c>
      <c r="B1404" s="55" t="str">
        <f t="shared" si="197"/>
        <v>||||0</v>
      </c>
      <c r="C1404" s="61" t="str">
        <f t="shared" si="198"/>
        <v>|0</v>
      </c>
      <c r="D1404" s="31"/>
      <c r="E1404" s="31"/>
      <c r="F1404" s="75" t="str">
        <f t="shared" si="199"/>
        <v>/</v>
      </c>
      <c r="G1404" s="31"/>
      <c r="H1404" s="31"/>
      <c r="I1404" s="75" t="str">
        <f t="shared" si="200"/>
        <v>.</v>
      </c>
      <c r="J1404" s="31"/>
      <c r="K1404" s="31"/>
      <c r="L1404" s="31"/>
      <c r="M1404" s="32"/>
      <c r="N1404" s="31"/>
      <c r="O1404" s="32"/>
      <c r="P1404" s="18"/>
      <c r="Q1404" s="31"/>
      <c r="R1404" s="33"/>
      <c r="S1404" s="33"/>
      <c r="T1404" s="33"/>
      <c r="U1404" s="72">
        <f t="shared" si="201"/>
        <v>0</v>
      </c>
      <c r="V1404" s="18" t="e">
        <f>IF(X1404&lt;&gt;"Liquidação Cancelada",VLOOKUP(B1404,'BASE DE DADOS OPS'!$B$4:$P$9650,10,FALSE),"Liquidação Cancelada")</f>
        <v>#N/A</v>
      </c>
      <c r="W1404" s="35" t="e">
        <f t="shared" si="202"/>
        <v>#N/A</v>
      </c>
      <c r="X1404" s="31">
        <f>VLOOKUP(A1404,'BASE DE DADOS OPS'!$A$4:$P$9650,12,FALSE)</f>
        <v>0</v>
      </c>
      <c r="Y1404" s="4" t="e">
        <f>IF(X1404&lt;&gt;"Liquidação Cancelada",VLOOKUP(B1404,'BASE DE DADOS OPS'!$B$5:$P$9635,12,FALSE),"Liquidação Cancelada")</f>
        <v>#N/A</v>
      </c>
      <c r="Z1404" s="4" t="e">
        <f>IF(X1404&lt;&gt;"Liquidação Cancelada",VLOOKUP(B1404,'BASE DE DADOS OPS'!$B$5:$P$9635,14,FALSE),"Liquidação Cancelada")</f>
        <v>#N/A</v>
      </c>
      <c r="AA1404" s="4" t="e">
        <f>IF(X1404&lt;&gt;"Liquidação Cancelada",VLOOKUP(B1404,'BASE DE DADOS OPS'!$B$5:$P$9635,13,FALSE),"Liquidação Cancelada")</f>
        <v>#N/A</v>
      </c>
      <c r="AB1404" s="4" t="e">
        <f t="shared" si="203"/>
        <v>#N/A</v>
      </c>
      <c r="AC1404" s="3" t="e">
        <f t="shared" si="204"/>
        <v>#N/A</v>
      </c>
      <c r="AD1404" s="62"/>
    </row>
    <row r="1405" spans="1:30" ht="24.95" customHeight="1" x14ac:dyDescent="0.2">
      <c r="A1405" s="55" t="str">
        <f t="shared" si="196"/>
        <v>||||||0</v>
      </c>
      <c r="B1405" s="55" t="str">
        <f t="shared" si="197"/>
        <v>||||0</v>
      </c>
      <c r="C1405" s="61" t="str">
        <f t="shared" si="198"/>
        <v>|0</v>
      </c>
      <c r="D1405" s="31"/>
      <c r="E1405" s="31"/>
      <c r="F1405" s="75" t="str">
        <f t="shared" si="199"/>
        <v>/</v>
      </c>
      <c r="G1405" s="31"/>
      <c r="H1405" s="31"/>
      <c r="I1405" s="75" t="str">
        <f t="shared" si="200"/>
        <v>.</v>
      </c>
      <c r="J1405" s="31"/>
      <c r="K1405" s="31"/>
      <c r="L1405" s="31"/>
      <c r="M1405" s="32"/>
      <c r="N1405" s="31"/>
      <c r="O1405" s="32"/>
      <c r="P1405" s="18"/>
      <c r="Q1405" s="31"/>
      <c r="R1405" s="33"/>
      <c r="S1405" s="33"/>
      <c r="T1405" s="33"/>
      <c r="U1405" s="72">
        <f t="shared" si="201"/>
        <v>0</v>
      </c>
      <c r="V1405" s="18" t="e">
        <f>IF(X1405&lt;&gt;"Liquidação Cancelada",VLOOKUP(B1405,'BASE DE DADOS OPS'!$B$4:$P$9650,10,FALSE),"Liquidação Cancelada")</f>
        <v>#N/A</v>
      </c>
      <c r="W1405" s="35" t="e">
        <f t="shared" si="202"/>
        <v>#N/A</v>
      </c>
      <c r="X1405" s="31">
        <f>VLOOKUP(A1405,'BASE DE DADOS OPS'!$A$4:$P$9650,12,FALSE)</f>
        <v>0</v>
      </c>
      <c r="Y1405" s="4" t="e">
        <f>IF(X1405&lt;&gt;"Liquidação Cancelada",VLOOKUP(B1405,'BASE DE DADOS OPS'!$B$5:$P$9635,12,FALSE),"Liquidação Cancelada")</f>
        <v>#N/A</v>
      </c>
      <c r="Z1405" s="4" t="e">
        <f>IF(X1405&lt;&gt;"Liquidação Cancelada",VLOOKUP(B1405,'BASE DE DADOS OPS'!$B$5:$P$9635,14,FALSE),"Liquidação Cancelada")</f>
        <v>#N/A</v>
      </c>
      <c r="AA1405" s="4" t="e">
        <f>IF(X1405&lt;&gt;"Liquidação Cancelada",VLOOKUP(B1405,'BASE DE DADOS OPS'!$B$5:$P$9635,13,FALSE),"Liquidação Cancelada")</f>
        <v>#N/A</v>
      </c>
      <c r="AB1405" s="4" t="e">
        <f t="shared" si="203"/>
        <v>#N/A</v>
      </c>
      <c r="AC1405" s="3" t="e">
        <f t="shared" si="204"/>
        <v>#N/A</v>
      </c>
      <c r="AD1405" s="62"/>
    </row>
    <row r="1406" spans="1:30" ht="24.95" customHeight="1" x14ac:dyDescent="0.2">
      <c r="A1406" s="55" t="str">
        <f t="shared" si="196"/>
        <v>||||||0</v>
      </c>
      <c r="B1406" s="55" t="str">
        <f t="shared" si="197"/>
        <v>||||0</v>
      </c>
      <c r="C1406" s="61" t="str">
        <f t="shared" si="198"/>
        <v>|0</v>
      </c>
      <c r="D1406" s="31"/>
      <c r="E1406" s="31"/>
      <c r="F1406" s="75" t="str">
        <f t="shared" si="199"/>
        <v>/</v>
      </c>
      <c r="G1406" s="31"/>
      <c r="H1406" s="31"/>
      <c r="I1406" s="75" t="str">
        <f t="shared" si="200"/>
        <v>.</v>
      </c>
      <c r="J1406" s="31"/>
      <c r="K1406" s="31"/>
      <c r="L1406" s="31"/>
      <c r="M1406" s="32"/>
      <c r="N1406" s="31"/>
      <c r="O1406" s="32"/>
      <c r="P1406" s="18"/>
      <c r="Q1406" s="31"/>
      <c r="R1406" s="33"/>
      <c r="S1406" s="33"/>
      <c r="T1406" s="33"/>
      <c r="U1406" s="72">
        <f t="shared" si="201"/>
        <v>0</v>
      </c>
      <c r="V1406" s="18" t="e">
        <f>IF(X1406&lt;&gt;"Liquidação Cancelada",VLOOKUP(B1406,'BASE DE DADOS OPS'!$B$4:$P$9650,10,FALSE),"Liquidação Cancelada")</f>
        <v>#N/A</v>
      </c>
      <c r="W1406" s="35" t="e">
        <f t="shared" si="202"/>
        <v>#N/A</v>
      </c>
      <c r="X1406" s="31">
        <f>VLOOKUP(A1406,'BASE DE DADOS OPS'!$A$4:$P$9650,12,FALSE)</f>
        <v>0</v>
      </c>
      <c r="Y1406" s="4" t="e">
        <f>IF(X1406&lt;&gt;"Liquidação Cancelada",VLOOKUP(B1406,'BASE DE DADOS OPS'!$B$5:$P$9635,12,FALSE),"Liquidação Cancelada")</f>
        <v>#N/A</v>
      </c>
      <c r="Z1406" s="4" t="e">
        <f>IF(X1406&lt;&gt;"Liquidação Cancelada",VLOOKUP(B1406,'BASE DE DADOS OPS'!$B$5:$P$9635,14,FALSE),"Liquidação Cancelada")</f>
        <v>#N/A</v>
      </c>
      <c r="AA1406" s="4" t="e">
        <f>IF(X1406&lt;&gt;"Liquidação Cancelada",VLOOKUP(B1406,'BASE DE DADOS OPS'!$B$5:$P$9635,13,FALSE),"Liquidação Cancelada")</f>
        <v>#N/A</v>
      </c>
      <c r="AB1406" s="4" t="e">
        <f t="shared" si="203"/>
        <v>#N/A</v>
      </c>
      <c r="AC1406" s="3" t="e">
        <f t="shared" si="204"/>
        <v>#N/A</v>
      </c>
      <c r="AD1406" s="62"/>
    </row>
    <row r="1407" spans="1:30" ht="24.95" customHeight="1" x14ac:dyDescent="0.2">
      <c r="A1407" s="55" t="str">
        <f t="shared" si="196"/>
        <v>||||||0</v>
      </c>
      <c r="B1407" s="55" t="str">
        <f t="shared" si="197"/>
        <v>||||0</v>
      </c>
      <c r="C1407" s="61" t="str">
        <f t="shared" si="198"/>
        <v>|0</v>
      </c>
      <c r="D1407" s="31"/>
      <c r="E1407" s="31"/>
      <c r="F1407" s="75" t="str">
        <f t="shared" si="199"/>
        <v>/</v>
      </c>
      <c r="G1407" s="31"/>
      <c r="H1407" s="31"/>
      <c r="I1407" s="75" t="str">
        <f t="shared" si="200"/>
        <v>.</v>
      </c>
      <c r="J1407" s="31"/>
      <c r="K1407" s="31"/>
      <c r="L1407" s="31"/>
      <c r="M1407" s="32"/>
      <c r="N1407" s="31"/>
      <c r="O1407" s="32"/>
      <c r="P1407" s="18"/>
      <c r="Q1407" s="31"/>
      <c r="R1407" s="33"/>
      <c r="S1407" s="33"/>
      <c r="T1407" s="33"/>
      <c r="U1407" s="72">
        <f t="shared" si="201"/>
        <v>0</v>
      </c>
      <c r="V1407" s="18" t="e">
        <f>IF(X1407&lt;&gt;"Liquidação Cancelada",VLOOKUP(B1407,'BASE DE DADOS OPS'!$B$4:$P$9650,10,FALSE),"Liquidação Cancelada")</f>
        <v>#N/A</v>
      </c>
      <c r="W1407" s="35" t="e">
        <f t="shared" si="202"/>
        <v>#N/A</v>
      </c>
      <c r="X1407" s="31">
        <f>VLOOKUP(A1407,'BASE DE DADOS OPS'!$A$4:$P$9650,12,FALSE)</f>
        <v>0</v>
      </c>
      <c r="Y1407" s="4" t="e">
        <f>IF(X1407&lt;&gt;"Liquidação Cancelada",VLOOKUP(B1407,'BASE DE DADOS OPS'!$B$5:$P$9635,12,FALSE),"Liquidação Cancelada")</f>
        <v>#N/A</v>
      </c>
      <c r="Z1407" s="4" t="e">
        <f>IF(X1407&lt;&gt;"Liquidação Cancelada",VLOOKUP(B1407,'BASE DE DADOS OPS'!$B$5:$P$9635,14,FALSE),"Liquidação Cancelada")</f>
        <v>#N/A</v>
      </c>
      <c r="AA1407" s="4" t="e">
        <f>IF(X1407&lt;&gt;"Liquidação Cancelada",VLOOKUP(B1407,'BASE DE DADOS OPS'!$B$5:$P$9635,13,FALSE),"Liquidação Cancelada")</f>
        <v>#N/A</v>
      </c>
      <c r="AB1407" s="4" t="e">
        <f t="shared" si="203"/>
        <v>#N/A</v>
      </c>
      <c r="AC1407" s="3" t="e">
        <f t="shared" si="204"/>
        <v>#N/A</v>
      </c>
      <c r="AD1407" s="62"/>
    </row>
    <row r="1408" spans="1:30" ht="24.95" customHeight="1" x14ac:dyDescent="0.2">
      <c r="A1408" s="55" t="str">
        <f t="shared" si="196"/>
        <v>||||||0</v>
      </c>
      <c r="B1408" s="55" t="str">
        <f t="shared" si="197"/>
        <v>||||0</v>
      </c>
      <c r="C1408" s="61" t="str">
        <f t="shared" si="198"/>
        <v>|0</v>
      </c>
      <c r="D1408" s="31"/>
      <c r="E1408" s="31"/>
      <c r="F1408" s="75" t="str">
        <f t="shared" si="199"/>
        <v>/</v>
      </c>
      <c r="G1408" s="31"/>
      <c r="H1408" s="31"/>
      <c r="I1408" s="75" t="str">
        <f t="shared" si="200"/>
        <v>.</v>
      </c>
      <c r="J1408" s="31"/>
      <c r="K1408" s="31"/>
      <c r="L1408" s="31"/>
      <c r="M1408" s="32"/>
      <c r="N1408" s="31"/>
      <c r="O1408" s="32"/>
      <c r="P1408" s="18"/>
      <c r="Q1408" s="31"/>
      <c r="R1408" s="33"/>
      <c r="S1408" s="33"/>
      <c r="T1408" s="33"/>
      <c r="U1408" s="72">
        <f t="shared" si="201"/>
        <v>0</v>
      </c>
      <c r="V1408" s="18" t="e">
        <f>IF(X1408&lt;&gt;"Liquidação Cancelada",VLOOKUP(B1408,'BASE DE DADOS OPS'!$B$4:$P$9650,10,FALSE),"Liquidação Cancelada")</f>
        <v>#N/A</v>
      </c>
      <c r="W1408" s="35" t="e">
        <f t="shared" si="202"/>
        <v>#N/A</v>
      </c>
      <c r="X1408" s="31">
        <f>VLOOKUP(A1408,'BASE DE DADOS OPS'!$A$4:$P$9650,12,FALSE)</f>
        <v>0</v>
      </c>
      <c r="Y1408" s="4" t="e">
        <f>IF(X1408&lt;&gt;"Liquidação Cancelada",VLOOKUP(B1408,'BASE DE DADOS OPS'!$B$5:$P$9635,12,FALSE),"Liquidação Cancelada")</f>
        <v>#N/A</v>
      </c>
      <c r="Z1408" s="4" t="e">
        <f>IF(X1408&lt;&gt;"Liquidação Cancelada",VLOOKUP(B1408,'BASE DE DADOS OPS'!$B$5:$P$9635,14,FALSE),"Liquidação Cancelada")</f>
        <v>#N/A</v>
      </c>
      <c r="AA1408" s="4" t="e">
        <f>IF(X1408&lt;&gt;"Liquidação Cancelada",VLOOKUP(B1408,'BASE DE DADOS OPS'!$B$5:$P$9635,13,FALSE),"Liquidação Cancelada")</f>
        <v>#N/A</v>
      </c>
      <c r="AB1408" s="4" t="e">
        <f t="shared" si="203"/>
        <v>#N/A</v>
      </c>
      <c r="AC1408" s="3" t="e">
        <f t="shared" si="204"/>
        <v>#N/A</v>
      </c>
      <c r="AD1408" s="62"/>
    </row>
    <row r="1409" spans="1:30" ht="24.95" customHeight="1" x14ac:dyDescent="0.2">
      <c r="A1409" s="55" t="str">
        <f t="shared" si="196"/>
        <v>||||||0</v>
      </c>
      <c r="B1409" s="55" t="str">
        <f t="shared" si="197"/>
        <v>||||0</v>
      </c>
      <c r="C1409" s="61" t="str">
        <f t="shared" si="198"/>
        <v>|0</v>
      </c>
      <c r="D1409" s="31"/>
      <c r="E1409" s="31"/>
      <c r="F1409" s="75" t="str">
        <f t="shared" si="199"/>
        <v>/</v>
      </c>
      <c r="G1409" s="31"/>
      <c r="H1409" s="31"/>
      <c r="I1409" s="75" t="str">
        <f t="shared" si="200"/>
        <v>.</v>
      </c>
      <c r="J1409" s="31"/>
      <c r="K1409" s="31"/>
      <c r="L1409" s="31"/>
      <c r="M1409" s="32"/>
      <c r="N1409" s="31"/>
      <c r="O1409" s="32"/>
      <c r="P1409" s="18"/>
      <c r="Q1409" s="31"/>
      <c r="R1409" s="33"/>
      <c r="S1409" s="33"/>
      <c r="T1409" s="33"/>
      <c r="U1409" s="72">
        <f t="shared" si="201"/>
        <v>0</v>
      </c>
      <c r="V1409" s="18" t="e">
        <f>IF(X1409&lt;&gt;"Liquidação Cancelada",VLOOKUP(B1409,'BASE DE DADOS OPS'!$B$4:$P$9650,10,FALSE),"Liquidação Cancelada")</f>
        <v>#N/A</v>
      </c>
      <c r="W1409" s="35" t="e">
        <f t="shared" si="202"/>
        <v>#N/A</v>
      </c>
      <c r="X1409" s="31">
        <f>VLOOKUP(A1409,'BASE DE DADOS OPS'!$A$4:$P$9650,12,FALSE)</f>
        <v>0</v>
      </c>
      <c r="Y1409" s="4" t="e">
        <f>IF(X1409&lt;&gt;"Liquidação Cancelada",VLOOKUP(B1409,'BASE DE DADOS OPS'!$B$5:$P$9635,12,FALSE),"Liquidação Cancelada")</f>
        <v>#N/A</v>
      </c>
      <c r="Z1409" s="4" t="e">
        <f>IF(X1409&lt;&gt;"Liquidação Cancelada",VLOOKUP(B1409,'BASE DE DADOS OPS'!$B$5:$P$9635,14,FALSE),"Liquidação Cancelada")</f>
        <v>#N/A</v>
      </c>
      <c r="AA1409" s="4" t="e">
        <f>IF(X1409&lt;&gt;"Liquidação Cancelada",VLOOKUP(B1409,'BASE DE DADOS OPS'!$B$5:$P$9635,13,FALSE),"Liquidação Cancelada")</f>
        <v>#N/A</v>
      </c>
      <c r="AB1409" s="4" t="e">
        <f t="shared" si="203"/>
        <v>#N/A</v>
      </c>
      <c r="AC1409" s="3" t="e">
        <f t="shared" si="204"/>
        <v>#N/A</v>
      </c>
      <c r="AD1409" s="62"/>
    </row>
    <row r="1410" spans="1:30" ht="24.95" customHeight="1" x14ac:dyDescent="0.2">
      <c r="A1410" s="55" t="str">
        <f t="shared" si="196"/>
        <v>||||||0</v>
      </c>
      <c r="B1410" s="55" t="str">
        <f t="shared" si="197"/>
        <v>||||0</v>
      </c>
      <c r="C1410" s="61" t="str">
        <f t="shared" si="198"/>
        <v>|0</v>
      </c>
      <c r="D1410" s="31"/>
      <c r="E1410" s="31"/>
      <c r="F1410" s="75" t="str">
        <f t="shared" si="199"/>
        <v>/</v>
      </c>
      <c r="G1410" s="31"/>
      <c r="H1410" s="31"/>
      <c r="I1410" s="75" t="str">
        <f t="shared" si="200"/>
        <v>.</v>
      </c>
      <c r="J1410" s="31"/>
      <c r="K1410" s="31"/>
      <c r="L1410" s="31"/>
      <c r="M1410" s="32"/>
      <c r="N1410" s="31"/>
      <c r="O1410" s="32"/>
      <c r="P1410" s="18"/>
      <c r="Q1410" s="31"/>
      <c r="R1410" s="33"/>
      <c r="S1410" s="33"/>
      <c r="T1410" s="33"/>
      <c r="U1410" s="72">
        <f t="shared" si="201"/>
        <v>0</v>
      </c>
      <c r="V1410" s="18" t="e">
        <f>IF(X1410&lt;&gt;"Liquidação Cancelada",VLOOKUP(B1410,'BASE DE DADOS OPS'!$B$4:$P$9650,10,FALSE),"Liquidação Cancelada")</f>
        <v>#N/A</v>
      </c>
      <c r="W1410" s="35" t="e">
        <f t="shared" si="202"/>
        <v>#N/A</v>
      </c>
      <c r="X1410" s="31">
        <f>VLOOKUP(A1410,'BASE DE DADOS OPS'!$A$4:$P$9650,12,FALSE)</f>
        <v>0</v>
      </c>
      <c r="Y1410" s="4" t="e">
        <f>IF(X1410&lt;&gt;"Liquidação Cancelada",VLOOKUP(B1410,'BASE DE DADOS OPS'!$B$5:$P$9635,12,FALSE),"Liquidação Cancelada")</f>
        <v>#N/A</v>
      </c>
      <c r="Z1410" s="4" t="e">
        <f>IF(X1410&lt;&gt;"Liquidação Cancelada",VLOOKUP(B1410,'BASE DE DADOS OPS'!$B$5:$P$9635,14,FALSE),"Liquidação Cancelada")</f>
        <v>#N/A</v>
      </c>
      <c r="AA1410" s="4" t="e">
        <f>IF(X1410&lt;&gt;"Liquidação Cancelada",VLOOKUP(B1410,'BASE DE DADOS OPS'!$B$5:$P$9635,13,FALSE),"Liquidação Cancelada")</f>
        <v>#N/A</v>
      </c>
      <c r="AB1410" s="4" t="e">
        <f t="shared" si="203"/>
        <v>#N/A</v>
      </c>
      <c r="AC1410" s="3" t="e">
        <f t="shared" si="204"/>
        <v>#N/A</v>
      </c>
      <c r="AD1410" s="62"/>
    </row>
    <row r="1411" spans="1:30" ht="24.95" customHeight="1" x14ac:dyDescent="0.2">
      <c r="A1411" s="55" t="str">
        <f t="shared" si="196"/>
        <v>||||||0</v>
      </c>
      <c r="B1411" s="55" t="str">
        <f t="shared" si="197"/>
        <v>||||0</v>
      </c>
      <c r="C1411" s="61" t="str">
        <f t="shared" si="198"/>
        <v>|0</v>
      </c>
      <c r="D1411" s="31"/>
      <c r="E1411" s="31"/>
      <c r="F1411" s="75" t="str">
        <f t="shared" si="199"/>
        <v>/</v>
      </c>
      <c r="G1411" s="31"/>
      <c r="H1411" s="31"/>
      <c r="I1411" s="75" t="str">
        <f t="shared" si="200"/>
        <v>.</v>
      </c>
      <c r="J1411" s="31"/>
      <c r="K1411" s="31"/>
      <c r="L1411" s="31"/>
      <c r="M1411" s="32"/>
      <c r="N1411" s="31"/>
      <c r="O1411" s="32"/>
      <c r="P1411" s="18"/>
      <c r="Q1411" s="31"/>
      <c r="R1411" s="33"/>
      <c r="S1411" s="33"/>
      <c r="T1411" s="33"/>
      <c r="U1411" s="72">
        <f t="shared" si="201"/>
        <v>0</v>
      </c>
      <c r="V1411" s="18" t="e">
        <f>IF(X1411&lt;&gt;"Liquidação Cancelada",VLOOKUP(B1411,'BASE DE DADOS OPS'!$B$4:$P$9650,10,FALSE),"Liquidação Cancelada")</f>
        <v>#N/A</v>
      </c>
      <c r="W1411" s="35" t="e">
        <f t="shared" si="202"/>
        <v>#N/A</v>
      </c>
      <c r="X1411" s="31">
        <f>VLOOKUP(A1411,'BASE DE DADOS OPS'!$A$4:$P$9650,12,FALSE)</f>
        <v>0</v>
      </c>
      <c r="Y1411" s="4" t="e">
        <f>IF(X1411&lt;&gt;"Liquidação Cancelada",VLOOKUP(B1411,'BASE DE DADOS OPS'!$B$5:$P$9635,12,FALSE),"Liquidação Cancelada")</f>
        <v>#N/A</v>
      </c>
      <c r="Z1411" s="4" t="e">
        <f>IF(X1411&lt;&gt;"Liquidação Cancelada",VLOOKUP(B1411,'BASE DE DADOS OPS'!$B$5:$P$9635,14,FALSE),"Liquidação Cancelada")</f>
        <v>#N/A</v>
      </c>
      <c r="AA1411" s="4" t="e">
        <f>IF(X1411&lt;&gt;"Liquidação Cancelada",VLOOKUP(B1411,'BASE DE DADOS OPS'!$B$5:$P$9635,13,FALSE),"Liquidação Cancelada")</f>
        <v>#N/A</v>
      </c>
      <c r="AB1411" s="4" t="e">
        <f t="shared" si="203"/>
        <v>#N/A</v>
      </c>
      <c r="AC1411" s="3" t="e">
        <f t="shared" si="204"/>
        <v>#N/A</v>
      </c>
      <c r="AD1411" s="62"/>
    </row>
    <row r="1412" spans="1:30" ht="24.95" customHeight="1" x14ac:dyDescent="0.2">
      <c r="A1412" s="55" t="str">
        <f t="shared" si="196"/>
        <v>||||||0</v>
      </c>
      <c r="B1412" s="55" t="str">
        <f t="shared" si="197"/>
        <v>||||0</v>
      </c>
      <c r="C1412" s="61" t="str">
        <f t="shared" si="198"/>
        <v>|0</v>
      </c>
      <c r="D1412" s="31"/>
      <c r="E1412" s="31"/>
      <c r="F1412" s="75" t="str">
        <f t="shared" si="199"/>
        <v>/</v>
      </c>
      <c r="G1412" s="31"/>
      <c r="H1412" s="31"/>
      <c r="I1412" s="75" t="str">
        <f t="shared" si="200"/>
        <v>.</v>
      </c>
      <c r="J1412" s="31"/>
      <c r="K1412" s="31"/>
      <c r="L1412" s="31"/>
      <c r="M1412" s="32"/>
      <c r="N1412" s="31"/>
      <c r="O1412" s="32"/>
      <c r="P1412" s="18"/>
      <c r="Q1412" s="31"/>
      <c r="R1412" s="33"/>
      <c r="S1412" s="33"/>
      <c r="T1412" s="33"/>
      <c r="U1412" s="72">
        <f t="shared" si="201"/>
        <v>0</v>
      </c>
      <c r="V1412" s="18" t="e">
        <f>IF(X1412&lt;&gt;"Liquidação Cancelada",VLOOKUP(B1412,'BASE DE DADOS OPS'!$B$4:$P$9650,10,FALSE),"Liquidação Cancelada")</f>
        <v>#N/A</v>
      </c>
      <c r="W1412" s="35" t="e">
        <f t="shared" si="202"/>
        <v>#N/A</v>
      </c>
      <c r="X1412" s="31">
        <f>VLOOKUP(A1412,'BASE DE DADOS OPS'!$A$4:$P$9650,12,FALSE)</f>
        <v>0</v>
      </c>
      <c r="Y1412" s="4" t="e">
        <f>IF(X1412&lt;&gt;"Liquidação Cancelada",VLOOKUP(B1412,'BASE DE DADOS OPS'!$B$5:$P$9635,12,FALSE),"Liquidação Cancelada")</f>
        <v>#N/A</v>
      </c>
      <c r="Z1412" s="4" t="e">
        <f>IF(X1412&lt;&gt;"Liquidação Cancelada",VLOOKUP(B1412,'BASE DE DADOS OPS'!$B$5:$P$9635,14,FALSE),"Liquidação Cancelada")</f>
        <v>#N/A</v>
      </c>
      <c r="AA1412" s="4" t="e">
        <f>IF(X1412&lt;&gt;"Liquidação Cancelada",VLOOKUP(B1412,'BASE DE DADOS OPS'!$B$5:$P$9635,13,FALSE),"Liquidação Cancelada")</f>
        <v>#N/A</v>
      </c>
      <c r="AB1412" s="4" t="e">
        <f t="shared" si="203"/>
        <v>#N/A</v>
      </c>
      <c r="AC1412" s="3" t="e">
        <f t="shared" si="204"/>
        <v>#N/A</v>
      </c>
      <c r="AD1412" s="62"/>
    </row>
    <row r="1413" spans="1:30" ht="24.95" customHeight="1" x14ac:dyDescent="0.2">
      <c r="A1413" s="55" t="str">
        <f t="shared" ref="A1413:A1476" si="205">D1413&amp;"|"&amp;E1413&amp;"|"&amp;G1413&amp;"|"&amp;H1413&amp;"|"&amp;L1413&amp;"|"&amp;N1413&amp;"|"&amp;U1413</f>
        <v>||||||0</v>
      </c>
      <c r="B1413" s="55" t="str">
        <f t="shared" ref="B1413:B1476" si="206">D1413&amp;"|"&amp;E1413&amp;"|"&amp;G1413&amp;"|"&amp;H1413&amp;"|"&amp;X1413</f>
        <v>||||0</v>
      </c>
      <c r="C1413" s="61" t="str">
        <f t="shared" ref="C1413:C1476" si="207">E1413&amp;"|"&amp;X1413</f>
        <v>|0</v>
      </c>
      <c r="D1413" s="31"/>
      <c r="E1413" s="31"/>
      <c r="F1413" s="75" t="str">
        <f t="shared" ref="F1413:F1476" si="208">G1413&amp;"/"&amp;H1413</f>
        <v>/</v>
      </c>
      <c r="G1413" s="31"/>
      <c r="H1413" s="31"/>
      <c r="I1413" s="75" t="str">
        <f t="shared" ref="I1413:I1476" si="209">J1413&amp;"."&amp;K1413</f>
        <v>.</v>
      </c>
      <c r="J1413" s="31"/>
      <c r="K1413" s="31"/>
      <c r="L1413" s="31"/>
      <c r="M1413" s="32"/>
      <c r="N1413" s="31"/>
      <c r="O1413" s="32"/>
      <c r="P1413" s="18"/>
      <c r="Q1413" s="31"/>
      <c r="R1413" s="33"/>
      <c r="S1413" s="33"/>
      <c r="T1413" s="33"/>
      <c r="U1413" s="72">
        <f t="shared" ref="U1413:U1476" si="210">R1413-S1413-T1413</f>
        <v>0</v>
      </c>
      <c r="V1413" s="18" t="e">
        <f>IF(X1413&lt;&gt;"Liquidação Cancelada",VLOOKUP(B1413,'BASE DE DADOS OPS'!$B$4:$P$9650,10,FALSE),"Liquidação Cancelada")</f>
        <v>#N/A</v>
      </c>
      <c r="W1413" s="35" t="e">
        <f t="shared" ref="W1413:W1476" si="211">IF(X1413&lt;&gt;"Liquidação Cancelada",IF(ISBLANK(V1413),"AGUARDANDO PAGAMENTO",NETWORKDAYS(P1413,V1413)-1),"Liquidação Cancelada")</f>
        <v>#N/A</v>
      </c>
      <c r="X1413" s="31">
        <f>VLOOKUP(A1413,'BASE DE DADOS OPS'!$A$4:$P$9650,12,FALSE)</f>
        <v>0</v>
      </c>
      <c r="Y1413" s="4" t="e">
        <f>IF(X1413&lt;&gt;"Liquidação Cancelada",VLOOKUP(B1413,'BASE DE DADOS OPS'!$B$5:$P$9635,12,FALSE),"Liquidação Cancelada")</f>
        <v>#N/A</v>
      </c>
      <c r="Z1413" s="4" t="e">
        <f>IF(X1413&lt;&gt;"Liquidação Cancelada",VLOOKUP(B1413,'BASE DE DADOS OPS'!$B$5:$P$9635,14,FALSE),"Liquidação Cancelada")</f>
        <v>#N/A</v>
      </c>
      <c r="AA1413" s="4" t="e">
        <f>IF(X1413&lt;&gt;"Liquidação Cancelada",VLOOKUP(B1413,'BASE DE DADOS OPS'!$B$5:$P$9635,13,FALSE),"Liquidação Cancelada")</f>
        <v>#N/A</v>
      </c>
      <c r="AB1413" s="4" t="e">
        <f t="shared" ref="AB1413:AB1476" si="212">IF(X1413&lt;&gt;"Liquidação Cancelada",Y1413-Z1413,"Liquidação Cancelada")</f>
        <v>#N/A</v>
      </c>
      <c r="AC1413" s="3" t="e">
        <f t="shared" ref="AC1413:AC1476" si="213">IF(X1413&lt;&gt;"Liquidação Cancelada",(AA1413-AB1413)+(U1413-Z1413-AB1413),"Liquidação Cancelada")</f>
        <v>#N/A</v>
      </c>
      <c r="AD1413" s="62"/>
    </row>
    <row r="1414" spans="1:30" ht="24.95" customHeight="1" x14ac:dyDescent="0.2">
      <c r="A1414" s="55" t="str">
        <f t="shared" si="205"/>
        <v>||||||0</v>
      </c>
      <c r="B1414" s="55" t="str">
        <f t="shared" si="206"/>
        <v>||||0</v>
      </c>
      <c r="C1414" s="61" t="str">
        <f t="shared" si="207"/>
        <v>|0</v>
      </c>
      <c r="D1414" s="31"/>
      <c r="E1414" s="31"/>
      <c r="F1414" s="75" t="str">
        <f t="shared" si="208"/>
        <v>/</v>
      </c>
      <c r="G1414" s="31"/>
      <c r="H1414" s="31"/>
      <c r="I1414" s="75" t="str">
        <f t="shared" si="209"/>
        <v>.</v>
      </c>
      <c r="J1414" s="31"/>
      <c r="K1414" s="31"/>
      <c r="L1414" s="31"/>
      <c r="M1414" s="32"/>
      <c r="N1414" s="31"/>
      <c r="O1414" s="32"/>
      <c r="P1414" s="18"/>
      <c r="Q1414" s="31"/>
      <c r="R1414" s="33"/>
      <c r="S1414" s="33"/>
      <c r="T1414" s="33"/>
      <c r="U1414" s="72">
        <f t="shared" si="210"/>
        <v>0</v>
      </c>
      <c r="V1414" s="18" t="e">
        <f>IF(X1414&lt;&gt;"Liquidação Cancelada",VLOOKUP(B1414,'BASE DE DADOS OPS'!$B$4:$P$9650,10,FALSE),"Liquidação Cancelada")</f>
        <v>#N/A</v>
      </c>
      <c r="W1414" s="35" t="e">
        <f t="shared" si="211"/>
        <v>#N/A</v>
      </c>
      <c r="X1414" s="31">
        <f>VLOOKUP(A1414,'BASE DE DADOS OPS'!$A$4:$P$9650,12,FALSE)</f>
        <v>0</v>
      </c>
      <c r="Y1414" s="4" t="e">
        <f>IF(X1414&lt;&gt;"Liquidação Cancelada",VLOOKUP(B1414,'BASE DE DADOS OPS'!$B$5:$P$9635,12,FALSE),"Liquidação Cancelada")</f>
        <v>#N/A</v>
      </c>
      <c r="Z1414" s="4" t="e">
        <f>IF(X1414&lt;&gt;"Liquidação Cancelada",VLOOKUP(B1414,'BASE DE DADOS OPS'!$B$5:$P$9635,14,FALSE),"Liquidação Cancelada")</f>
        <v>#N/A</v>
      </c>
      <c r="AA1414" s="4" t="e">
        <f>IF(X1414&lt;&gt;"Liquidação Cancelada",VLOOKUP(B1414,'BASE DE DADOS OPS'!$B$5:$P$9635,13,FALSE),"Liquidação Cancelada")</f>
        <v>#N/A</v>
      </c>
      <c r="AB1414" s="4" t="e">
        <f t="shared" si="212"/>
        <v>#N/A</v>
      </c>
      <c r="AC1414" s="3" t="e">
        <f t="shared" si="213"/>
        <v>#N/A</v>
      </c>
      <c r="AD1414" s="62"/>
    </row>
    <row r="1415" spans="1:30" ht="24.95" customHeight="1" x14ac:dyDescent="0.2">
      <c r="A1415" s="55" t="str">
        <f t="shared" si="205"/>
        <v>||||||0</v>
      </c>
      <c r="B1415" s="55" t="str">
        <f t="shared" si="206"/>
        <v>||||0</v>
      </c>
      <c r="C1415" s="61" t="str">
        <f t="shared" si="207"/>
        <v>|0</v>
      </c>
      <c r="D1415" s="31"/>
      <c r="E1415" s="31"/>
      <c r="F1415" s="75" t="str">
        <f t="shared" si="208"/>
        <v>/</v>
      </c>
      <c r="G1415" s="31"/>
      <c r="H1415" s="31"/>
      <c r="I1415" s="75" t="str">
        <f t="shared" si="209"/>
        <v>.</v>
      </c>
      <c r="J1415" s="31"/>
      <c r="K1415" s="31"/>
      <c r="L1415" s="31"/>
      <c r="M1415" s="32"/>
      <c r="N1415" s="31"/>
      <c r="O1415" s="32"/>
      <c r="P1415" s="18"/>
      <c r="Q1415" s="31"/>
      <c r="R1415" s="33"/>
      <c r="S1415" s="33"/>
      <c r="T1415" s="33"/>
      <c r="U1415" s="72">
        <f t="shared" si="210"/>
        <v>0</v>
      </c>
      <c r="V1415" s="18" t="e">
        <f>IF(X1415&lt;&gt;"Liquidação Cancelada",VLOOKUP(B1415,'BASE DE DADOS OPS'!$B$4:$P$9650,10,FALSE),"Liquidação Cancelada")</f>
        <v>#N/A</v>
      </c>
      <c r="W1415" s="35" t="e">
        <f t="shared" si="211"/>
        <v>#N/A</v>
      </c>
      <c r="X1415" s="31">
        <f>VLOOKUP(A1415,'BASE DE DADOS OPS'!$A$4:$P$9650,12,FALSE)</f>
        <v>0</v>
      </c>
      <c r="Y1415" s="4" t="e">
        <f>IF(X1415&lt;&gt;"Liquidação Cancelada",VLOOKUP(B1415,'BASE DE DADOS OPS'!$B$5:$P$9635,12,FALSE),"Liquidação Cancelada")</f>
        <v>#N/A</v>
      </c>
      <c r="Z1415" s="4" t="e">
        <f>IF(X1415&lt;&gt;"Liquidação Cancelada",VLOOKUP(B1415,'BASE DE DADOS OPS'!$B$5:$P$9635,14,FALSE),"Liquidação Cancelada")</f>
        <v>#N/A</v>
      </c>
      <c r="AA1415" s="4" t="e">
        <f>IF(X1415&lt;&gt;"Liquidação Cancelada",VLOOKUP(B1415,'BASE DE DADOS OPS'!$B$5:$P$9635,13,FALSE),"Liquidação Cancelada")</f>
        <v>#N/A</v>
      </c>
      <c r="AB1415" s="4" t="e">
        <f t="shared" si="212"/>
        <v>#N/A</v>
      </c>
      <c r="AC1415" s="3" t="e">
        <f t="shared" si="213"/>
        <v>#N/A</v>
      </c>
      <c r="AD1415" s="62"/>
    </row>
    <row r="1416" spans="1:30" ht="24.95" customHeight="1" x14ac:dyDescent="0.2">
      <c r="A1416" s="55" t="str">
        <f t="shared" si="205"/>
        <v>||||||0</v>
      </c>
      <c r="B1416" s="55" t="str">
        <f t="shared" si="206"/>
        <v>||||0</v>
      </c>
      <c r="C1416" s="61" t="str">
        <f t="shared" si="207"/>
        <v>|0</v>
      </c>
      <c r="D1416" s="31"/>
      <c r="E1416" s="31"/>
      <c r="F1416" s="75" t="str">
        <f t="shared" si="208"/>
        <v>/</v>
      </c>
      <c r="G1416" s="31"/>
      <c r="H1416" s="31"/>
      <c r="I1416" s="75" t="str">
        <f t="shared" si="209"/>
        <v>.</v>
      </c>
      <c r="J1416" s="31"/>
      <c r="K1416" s="31"/>
      <c r="L1416" s="31"/>
      <c r="M1416" s="32"/>
      <c r="N1416" s="31"/>
      <c r="O1416" s="32"/>
      <c r="P1416" s="18"/>
      <c r="Q1416" s="31"/>
      <c r="R1416" s="33"/>
      <c r="S1416" s="33"/>
      <c r="T1416" s="33"/>
      <c r="U1416" s="72">
        <f t="shared" si="210"/>
        <v>0</v>
      </c>
      <c r="V1416" s="18" t="e">
        <f>IF(X1416&lt;&gt;"Liquidação Cancelada",VLOOKUP(B1416,'BASE DE DADOS OPS'!$B$4:$P$9650,10,FALSE),"Liquidação Cancelada")</f>
        <v>#N/A</v>
      </c>
      <c r="W1416" s="35" t="e">
        <f t="shared" si="211"/>
        <v>#N/A</v>
      </c>
      <c r="X1416" s="31">
        <f>VLOOKUP(A1416,'BASE DE DADOS OPS'!$A$4:$P$9650,12,FALSE)</f>
        <v>0</v>
      </c>
      <c r="Y1416" s="4" t="e">
        <f>IF(X1416&lt;&gt;"Liquidação Cancelada",VLOOKUP(B1416,'BASE DE DADOS OPS'!$B$5:$P$9635,12,FALSE),"Liquidação Cancelada")</f>
        <v>#N/A</v>
      </c>
      <c r="Z1416" s="4" t="e">
        <f>IF(X1416&lt;&gt;"Liquidação Cancelada",VLOOKUP(B1416,'BASE DE DADOS OPS'!$B$5:$P$9635,14,FALSE),"Liquidação Cancelada")</f>
        <v>#N/A</v>
      </c>
      <c r="AA1416" s="4" t="e">
        <f>IF(X1416&lt;&gt;"Liquidação Cancelada",VLOOKUP(B1416,'BASE DE DADOS OPS'!$B$5:$P$9635,13,FALSE),"Liquidação Cancelada")</f>
        <v>#N/A</v>
      </c>
      <c r="AB1416" s="4" t="e">
        <f t="shared" si="212"/>
        <v>#N/A</v>
      </c>
      <c r="AC1416" s="3" t="e">
        <f t="shared" si="213"/>
        <v>#N/A</v>
      </c>
      <c r="AD1416" s="62"/>
    </row>
    <row r="1417" spans="1:30" ht="24.95" customHeight="1" x14ac:dyDescent="0.2">
      <c r="A1417" s="55" t="str">
        <f t="shared" si="205"/>
        <v>||||||0</v>
      </c>
      <c r="B1417" s="55" t="str">
        <f t="shared" si="206"/>
        <v>||||0</v>
      </c>
      <c r="C1417" s="61" t="str">
        <f t="shared" si="207"/>
        <v>|0</v>
      </c>
      <c r="D1417" s="31"/>
      <c r="E1417" s="31"/>
      <c r="F1417" s="75" t="str">
        <f t="shared" si="208"/>
        <v>/</v>
      </c>
      <c r="G1417" s="31"/>
      <c r="H1417" s="31"/>
      <c r="I1417" s="75" t="str">
        <f t="shared" si="209"/>
        <v>.</v>
      </c>
      <c r="J1417" s="31"/>
      <c r="K1417" s="31"/>
      <c r="L1417" s="31"/>
      <c r="M1417" s="32"/>
      <c r="N1417" s="31"/>
      <c r="O1417" s="32"/>
      <c r="P1417" s="18"/>
      <c r="Q1417" s="31"/>
      <c r="R1417" s="33"/>
      <c r="S1417" s="33"/>
      <c r="T1417" s="33"/>
      <c r="U1417" s="72">
        <f t="shared" si="210"/>
        <v>0</v>
      </c>
      <c r="V1417" s="18" t="e">
        <f>IF(X1417&lt;&gt;"Liquidação Cancelada",VLOOKUP(B1417,'BASE DE DADOS OPS'!$B$4:$P$9650,10,FALSE),"Liquidação Cancelada")</f>
        <v>#N/A</v>
      </c>
      <c r="W1417" s="35" t="e">
        <f t="shared" si="211"/>
        <v>#N/A</v>
      </c>
      <c r="X1417" s="31">
        <f>VLOOKUP(A1417,'BASE DE DADOS OPS'!$A$4:$P$9650,12,FALSE)</f>
        <v>0</v>
      </c>
      <c r="Y1417" s="4" t="e">
        <f>IF(X1417&lt;&gt;"Liquidação Cancelada",VLOOKUP(B1417,'BASE DE DADOS OPS'!$B$5:$P$9635,12,FALSE),"Liquidação Cancelada")</f>
        <v>#N/A</v>
      </c>
      <c r="Z1417" s="4" t="e">
        <f>IF(X1417&lt;&gt;"Liquidação Cancelada",VLOOKUP(B1417,'BASE DE DADOS OPS'!$B$5:$P$9635,14,FALSE),"Liquidação Cancelada")</f>
        <v>#N/A</v>
      </c>
      <c r="AA1417" s="4" t="e">
        <f>IF(X1417&lt;&gt;"Liquidação Cancelada",VLOOKUP(B1417,'BASE DE DADOS OPS'!$B$5:$P$9635,13,FALSE),"Liquidação Cancelada")</f>
        <v>#N/A</v>
      </c>
      <c r="AB1417" s="4" t="e">
        <f t="shared" si="212"/>
        <v>#N/A</v>
      </c>
      <c r="AC1417" s="3" t="e">
        <f t="shared" si="213"/>
        <v>#N/A</v>
      </c>
      <c r="AD1417" s="62"/>
    </row>
    <row r="1418" spans="1:30" ht="24.95" customHeight="1" x14ac:dyDescent="0.2">
      <c r="A1418" s="55" t="str">
        <f t="shared" si="205"/>
        <v>||||||0</v>
      </c>
      <c r="B1418" s="55" t="str">
        <f t="shared" si="206"/>
        <v>||||0</v>
      </c>
      <c r="C1418" s="61" t="str">
        <f t="shared" si="207"/>
        <v>|0</v>
      </c>
      <c r="D1418" s="31"/>
      <c r="E1418" s="31"/>
      <c r="F1418" s="75" t="str">
        <f t="shared" si="208"/>
        <v>/</v>
      </c>
      <c r="G1418" s="31"/>
      <c r="H1418" s="31"/>
      <c r="I1418" s="75" t="str">
        <f t="shared" si="209"/>
        <v>.</v>
      </c>
      <c r="J1418" s="31"/>
      <c r="K1418" s="31"/>
      <c r="L1418" s="31"/>
      <c r="M1418" s="32"/>
      <c r="N1418" s="31"/>
      <c r="O1418" s="32"/>
      <c r="P1418" s="18"/>
      <c r="Q1418" s="31"/>
      <c r="R1418" s="33"/>
      <c r="S1418" s="33"/>
      <c r="T1418" s="33"/>
      <c r="U1418" s="72">
        <f t="shared" si="210"/>
        <v>0</v>
      </c>
      <c r="V1418" s="18" t="e">
        <f>IF(X1418&lt;&gt;"Liquidação Cancelada",VLOOKUP(B1418,'BASE DE DADOS OPS'!$B$4:$P$9650,10,FALSE),"Liquidação Cancelada")</f>
        <v>#N/A</v>
      </c>
      <c r="W1418" s="35" t="e">
        <f t="shared" si="211"/>
        <v>#N/A</v>
      </c>
      <c r="X1418" s="31">
        <f>VLOOKUP(A1418,'BASE DE DADOS OPS'!$A$4:$P$9650,12,FALSE)</f>
        <v>0</v>
      </c>
      <c r="Y1418" s="4" t="e">
        <f>IF(X1418&lt;&gt;"Liquidação Cancelada",VLOOKUP(B1418,'BASE DE DADOS OPS'!$B$5:$P$9635,12,FALSE),"Liquidação Cancelada")</f>
        <v>#N/A</v>
      </c>
      <c r="Z1418" s="4" t="e">
        <f>IF(X1418&lt;&gt;"Liquidação Cancelada",VLOOKUP(B1418,'BASE DE DADOS OPS'!$B$5:$P$9635,14,FALSE),"Liquidação Cancelada")</f>
        <v>#N/A</v>
      </c>
      <c r="AA1418" s="4" t="e">
        <f>IF(X1418&lt;&gt;"Liquidação Cancelada",VLOOKUP(B1418,'BASE DE DADOS OPS'!$B$5:$P$9635,13,FALSE),"Liquidação Cancelada")</f>
        <v>#N/A</v>
      </c>
      <c r="AB1418" s="4" t="e">
        <f t="shared" si="212"/>
        <v>#N/A</v>
      </c>
      <c r="AC1418" s="3" t="e">
        <f t="shared" si="213"/>
        <v>#N/A</v>
      </c>
      <c r="AD1418" s="62"/>
    </row>
    <row r="1419" spans="1:30" ht="24.95" customHeight="1" x14ac:dyDescent="0.2">
      <c r="A1419" s="55" t="str">
        <f t="shared" si="205"/>
        <v>||||||0</v>
      </c>
      <c r="B1419" s="55" t="str">
        <f t="shared" si="206"/>
        <v>||||0</v>
      </c>
      <c r="C1419" s="61" t="str">
        <f t="shared" si="207"/>
        <v>|0</v>
      </c>
      <c r="D1419" s="31"/>
      <c r="E1419" s="31"/>
      <c r="F1419" s="75" t="str">
        <f t="shared" si="208"/>
        <v>/</v>
      </c>
      <c r="G1419" s="31"/>
      <c r="H1419" s="31"/>
      <c r="I1419" s="75" t="str">
        <f t="shared" si="209"/>
        <v>.</v>
      </c>
      <c r="J1419" s="31"/>
      <c r="K1419" s="31"/>
      <c r="L1419" s="31"/>
      <c r="M1419" s="32"/>
      <c r="N1419" s="31"/>
      <c r="O1419" s="32"/>
      <c r="P1419" s="18"/>
      <c r="Q1419" s="31"/>
      <c r="R1419" s="33"/>
      <c r="S1419" s="33"/>
      <c r="T1419" s="33"/>
      <c r="U1419" s="72">
        <f t="shared" si="210"/>
        <v>0</v>
      </c>
      <c r="V1419" s="18" t="e">
        <f>IF(X1419&lt;&gt;"Liquidação Cancelada",VLOOKUP(B1419,'BASE DE DADOS OPS'!$B$4:$P$9650,10,FALSE),"Liquidação Cancelada")</f>
        <v>#N/A</v>
      </c>
      <c r="W1419" s="35" t="e">
        <f t="shared" si="211"/>
        <v>#N/A</v>
      </c>
      <c r="X1419" s="31">
        <f>VLOOKUP(A1419,'BASE DE DADOS OPS'!$A$4:$P$9650,12,FALSE)</f>
        <v>0</v>
      </c>
      <c r="Y1419" s="4" t="e">
        <f>IF(X1419&lt;&gt;"Liquidação Cancelada",VLOOKUP(B1419,'BASE DE DADOS OPS'!$B$5:$P$9635,12,FALSE),"Liquidação Cancelada")</f>
        <v>#N/A</v>
      </c>
      <c r="Z1419" s="4" t="e">
        <f>IF(X1419&lt;&gt;"Liquidação Cancelada",VLOOKUP(B1419,'BASE DE DADOS OPS'!$B$5:$P$9635,14,FALSE),"Liquidação Cancelada")</f>
        <v>#N/A</v>
      </c>
      <c r="AA1419" s="4" t="e">
        <f>IF(X1419&lt;&gt;"Liquidação Cancelada",VLOOKUP(B1419,'BASE DE DADOS OPS'!$B$5:$P$9635,13,FALSE),"Liquidação Cancelada")</f>
        <v>#N/A</v>
      </c>
      <c r="AB1419" s="4" t="e">
        <f t="shared" si="212"/>
        <v>#N/A</v>
      </c>
      <c r="AC1419" s="3" t="e">
        <f t="shared" si="213"/>
        <v>#N/A</v>
      </c>
      <c r="AD1419" s="62"/>
    </row>
    <row r="1420" spans="1:30" ht="24.95" customHeight="1" x14ac:dyDescent="0.2">
      <c r="A1420" s="55" t="str">
        <f t="shared" si="205"/>
        <v>||||||0</v>
      </c>
      <c r="B1420" s="55" t="str">
        <f t="shared" si="206"/>
        <v>||||0</v>
      </c>
      <c r="C1420" s="61" t="str">
        <f t="shared" si="207"/>
        <v>|0</v>
      </c>
      <c r="D1420" s="31"/>
      <c r="E1420" s="31"/>
      <c r="F1420" s="75" t="str">
        <f t="shared" si="208"/>
        <v>/</v>
      </c>
      <c r="G1420" s="31"/>
      <c r="H1420" s="31"/>
      <c r="I1420" s="75" t="str">
        <f t="shared" si="209"/>
        <v>.</v>
      </c>
      <c r="J1420" s="31"/>
      <c r="K1420" s="31"/>
      <c r="L1420" s="31"/>
      <c r="M1420" s="32"/>
      <c r="N1420" s="31"/>
      <c r="O1420" s="32"/>
      <c r="P1420" s="18"/>
      <c r="Q1420" s="31"/>
      <c r="R1420" s="33"/>
      <c r="S1420" s="33"/>
      <c r="T1420" s="33"/>
      <c r="U1420" s="72">
        <f t="shared" si="210"/>
        <v>0</v>
      </c>
      <c r="V1420" s="18" t="e">
        <f>IF(X1420&lt;&gt;"Liquidação Cancelada",VLOOKUP(B1420,'BASE DE DADOS OPS'!$B$4:$P$9650,10,FALSE),"Liquidação Cancelada")</f>
        <v>#N/A</v>
      </c>
      <c r="W1420" s="35" t="e">
        <f t="shared" si="211"/>
        <v>#N/A</v>
      </c>
      <c r="X1420" s="31">
        <f>VLOOKUP(A1420,'BASE DE DADOS OPS'!$A$4:$P$9650,12,FALSE)</f>
        <v>0</v>
      </c>
      <c r="Y1420" s="4" t="e">
        <f>IF(X1420&lt;&gt;"Liquidação Cancelada",VLOOKUP(B1420,'BASE DE DADOS OPS'!$B$5:$P$9635,12,FALSE),"Liquidação Cancelada")</f>
        <v>#N/A</v>
      </c>
      <c r="Z1420" s="4" t="e">
        <f>IF(X1420&lt;&gt;"Liquidação Cancelada",VLOOKUP(B1420,'BASE DE DADOS OPS'!$B$5:$P$9635,14,FALSE),"Liquidação Cancelada")</f>
        <v>#N/A</v>
      </c>
      <c r="AA1420" s="4" t="e">
        <f>IF(X1420&lt;&gt;"Liquidação Cancelada",VLOOKUP(B1420,'BASE DE DADOS OPS'!$B$5:$P$9635,13,FALSE),"Liquidação Cancelada")</f>
        <v>#N/A</v>
      </c>
      <c r="AB1420" s="4" t="e">
        <f t="shared" si="212"/>
        <v>#N/A</v>
      </c>
      <c r="AC1420" s="3" t="e">
        <f t="shared" si="213"/>
        <v>#N/A</v>
      </c>
      <c r="AD1420" s="62"/>
    </row>
    <row r="1421" spans="1:30" ht="24.95" customHeight="1" x14ac:dyDescent="0.2">
      <c r="A1421" s="55" t="str">
        <f t="shared" si="205"/>
        <v>||||||0</v>
      </c>
      <c r="B1421" s="55" t="str">
        <f t="shared" si="206"/>
        <v>||||0</v>
      </c>
      <c r="C1421" s="61" t="str">
        <f t="shared" si="207"/>
        <v>|0</v>
      </c>
      <c r="D1421" s="31"/>
      <c r="E1421" s="31"/>
      <c r="F1421" s="75" t="str">
        <f t="shared" si="208"/>
        <v>/</v>
      </c>
      <c r="G1421" s="31"/>
      <c r="H1421" s="31"/>
      <c r="I1421" s="75" t="str">
        <f t="shared" si="209"/>
        <v>.</v>
      </c>
      <c r="J1421" s="31"/>
      <c r="K1421" s="31"/>
      <c r="L1421" s="31"/>
      <c r="M1421" s="32"/>
      <c r="N1421" s="31"/>
      <c r="O1421" s="32"/>
      <c r="P1421" s="18"/>
      <c r="Q1421" s="31"/>
      <c r="R1421" s="33"/>
      <c r="S1421" s="33"/>
      <c r="T1421" s="33"/>
      <c r="U1421" s="72">
        <f t="shared" si="210"/>
        <v>0</v>
      </c>
      <c r="V1421" s="18" t="e">
        <f>IF(X1421&lt;&gt;"Liquidação Cancelada",VLOOKUP(B1421,'BASE DE DADOS OPS'!$B$4:$P$9650,10,FALSE),"Liquidação Cancelada")</f>
        <v>#N/A</v>
      </c>
      <c r="W1421" s="35" t="e">
        <f t="shared" si="211"/>
        <v>#N/A</v>
      </c>
      <c r="X1421" s="31">
        <f>VLOOKUP(A1421,'BASE DE DADOS OPS'!$A$4:$P$9650,12,FALSE)</f>
        <v>0</v>
      </c>
      <c r="Y1421" s="4" t="e">
        <f>IF(X1421&lt;&gt;"Liquidação Cancelada",VLOOKUP(B1421,'BASE DE DADOS OPS'!$B$5:$P$9635,12,FALSE),"Liquidação Cancelada")</f>
        <v>#N/A</v>
      </c>
      <c r="Z1421" s="4" t="e">
        <f>IF(X1421&lt;&gt;"Liquidação Cancelada",VLOOKUP(B1421,'BASE DE DADOS OPS'!$B$5:$P$9635,14,FALSE),"Liquidação Cancelada")</f>
        <v>#N/A</v>
      </c>
      <c r="AA1421" s="4" t="e">
        <f>IF(X1421&lt;&gt;"Liquidação Cancelada",VLOOKUP(B1421,'BASE DE DADOS OPS'!$B$5:$P$9635,13,FALSE),"Liquidação Cancelada")</f>
        <v>#N/A</v>
      </c>
      <c r="AB1421" s="4" t="e">
        <f t="shared" si="212"/>
        <v>#N/A</v>
      </c>
      <c r="AC1421" s="3" t="e">
        <f t="shared" si="213"/>
        <v>#N/A</v>
      </c>
      <c r="AD1421" s="62"/>
    </row>
    <row r="1422" spans="1:30" ht="24.95" customHeight="1" x14ac:dyDescent="0.2">
      <c r="A1422" s="55" t="str">
        <f t="shared" si="205"/>
        <v>||||||0</v>
      </c>
      <c r="B1422" s="55" t="str">
        <f t="shared" si="206"/>
        <v>||||0</v>
      </c>
      <c r="C1422" s="61" t="str">
        <f t="shared" si="207"/>
        <v>|0</v>
      </c>
      <c r="D1422" s="31"/>
      <c r="E1422" s="31"/>
      <c r="F1422" s="75" t="str">
        <f t="shared" si="208"/>
        <v>/</v>
      </c>
      <c r="G1422" s="31"/>
      <c r="H1422" s="31"/>
      <c r="I1422" s="75" t="str">
        <f t="shared" si="209"/>
        <v>.</v>
      </c>
      <c r="J1422" s="31"/>
      <c r="K1422" s="31"/>
      <c r="L1422" s="31"/>
      <c r="M1422" s="32"/>
      <c r="N1422" s="31"/>
      <c r="O1422" s="32"/>
      <c r="P1422" s="18"/>
      <c r="Q1422" s="31"/>
      <c r="R1422" s="33"/>
      <c r="S1422" s="33"/>
      <c r="T1422" s="33"/>
      <c r="U1422" s="72">
        <f t="shared" si="210"/>
        <v>0</v>
      </c>
      <c r="V1422" s="18" t="e">
        <f>IF(X1422&lt;&gt;"Liquidação Cancelada",VLOOKUP(B1422,'BASE DE DADOS OPS'!$B$4:$P$9650,10,FALSE),"Liquidação Cancelada")</f>
        <v>#N/A</v>
      </c>
      <c r="W1422" s="35" t="e">
        <f t="shared" si="211"/>
        <v>#N/A</v>
      </c>
      <c r="X1422" s="31">
        <f>VLOOKUP(A1422,'BASE DE DADOS OPS'!$A$4:$P$9650,12,FALSE)</f>
        <v>0</v>
      </c>
      <c r="Y1422" s="4" t="e">
        <f>IF(X1422&lt;&gt;"Liquidação Cancelada",VLOOKUP(B1422,'BASE DE DADOS OPS'!$B$5:$P$9635,12,FALSE),"Liquidação Cancelada")</f>
        <v>#N/A</v>
      </c>
      <c r="Z1422" s="4" t="e">
        <f>IF(X1422&lt;&gt;"Liquidação Cancelada",VLOOKUP(B1422,'BASE DE DADOS OPS'!$B$5:$P$9635,14,FALSE),"Liquidação Cancelada")</f>
        <v>#N/A</v>
      </c>
      <c r="AA1422" s="4" t="e">
        <f>IF(X1422&lt;&gt;"Liquidação Cancelada",VLOOKUP(B1422,'BASE DE DADOS OPS'!$B$5:$P$9635,13,FALSE),"Liquidação Cancelada")</f>
        <v>#N/A</v>
      </c>
      <c r="AB1422" s="4" t="e">
        <f t="shared" si="212"/>
        <v>#N/A</v>
      </c>
      <c r="AC1422" s="3" t="e">
        <f t="shared" si="213"/>
        <v>#N/A</v>
      </c>
      <c r="AD1422" s="62"/>
    </row>
    <row r="1423" spans="1:30" ht="24.95" customHeight="1" x14ac:dyDescent="0.2">
      <c r="A1423" s="55" t="str">
        <f t="shared" si="205"/>
        <v>||||||0</v>
      </c>
      <c r="B1423" s="55" t="str">
        <f t="shared" si="206"/>
        <v>||||0</v>
      </c>
      <c r="C1423" s="61" t="str">
        <f t="shared" si="207"/>
        <v>|0</v>
      </c>
      <c r="D1423" s="31"/>
      <c r="E1423" s="31"/>
      <c r="F1423" s="75" t="str">
        <f t="shared" si="208"/>
        <v>/</v>
      </c>
      <c r="G1423" s="31"/>
      <c r="H1423" s="31"/>
      <c r="I1423" s="75" t="str">
        <f t="shared" si="209"/>
        <v>.</v>
      </c>
      <c r="J1423" s="31"/>
      <c r="K1423" s="31"/>
      <c r="L1423" s="31"/>
      <c r="M1423" s="32"/>
      <c r="N1423" s="31"/>
      <c r="O1423" s="32"/>
      <c r="P1423" s="18"/>
      <c r="Q1423" s="31"/>
      <c r="R1423" s="33"/>
      <c r="S1423" s="33"/>
      <c r="T1423" s="33"/>
      <c r="U1423" s="72">
        <f t="shared" si="210"/>
        <v>0</v>
      </c>
      <c r="V1423" s="18" t="e">
        <f>IF(X1423&lt;&gt;"Liquidação Cancelada",VLOOKUP(B1423,'BASE DE DADOS OPS'!$B$4:$P$9650,10,FALSE),"Liquidação Cancelada")</f>
        <v>#N/A</v>
      </c>
      <c r="W1423" s="35" t="e">
        <f t="shared" si="211"/>
        <v>#N/A</v>
      </c>
      <c r="X1423" s="31">
        <f>VLOOKUP(A1423,'BASE DE DADOS OPS'!$A$4:$P$9650,12,FALSE)</f>
        <v>0</v>
      </c>
      <c r="Y1423" s="4" t="e">
        <f>IF(X1423&lt;&gt;"Liquidação Cancelada",VLOOKUP(B1423,'BASE DE DADOS OPS'!$B$5:$P$9635,12,FALSE),"Liquidação Cancelada")</f>
        <v>#N/A</v>
      </c>
      <c r="Z1423" s="4" t="e">
        <f>IF(X1423&lt;&gt;"Liquidação Cancelada",VLOOKUP(B1423,'BASE DE DADOS OPS'!$B$5:$P$9635,14,FALSE),"Liquidação Cancelada")</f>
        <v>#N/A</v>
      </c>
      <c r="AA1423" s="4" t="e">
        <f>IF(X1423&lt;&gt;"Liquidação Cancelada",VLOOKUP(B1423,'BASE DE DADOS OPS'!$B$5:$P$9635,13,FALSE),"Liquidação Cancelada")</f>
        <v>#N/A</v>
      </c>
      <c r="AB1423" s="4" t="e">
        <f t="shared" si="212"/>
        <v>#N/A</v>
      </c>
      <c r="AC1423" s="3" t="e">
        <f t="shared" si="213"/>
        <v>#N/A</v>
      </c>
      <c r="AD1423" s="62"/>
    </row>
    <row r="1424" spans="1:30" ht="24.95" customHeight="1" x14ac:dyDescent="0.2">
      <c r="A1424" s="55" t="str">
        <f t="shared" si="205"/>
        <v>||||||0</v>
      </c>
      <c r="B1424" s="55" t="str">
        <f t="shared" si="206"/>
        <v>||||0</v>
      </c>
      <c r="C1424" s="61" t="str">
        <f t="shared" si="207"/>
        <v>|0</v>
      </c>
      <c r="D1424" s="31"/>
      <c r="E1424" s="31"/>
      <c r="F1424" s="75" t="str">
        <f t="shared" si="208"/>
        <v>/</v>
      </c>
      <c r="G1424" s="31"/>
      <c r="H1424" s="31"/>
      <c r="I1424" s="75" t="str">
        <f t="shared" si="209"/>
        <v>.</v>
      </c>
      <c r="J1424" s="31"/>
      <c r="K1424" s="31"/>
      <c r="L1424" s="31"/>
      <c r="M1424" s="32"/>
      <c r="N1424" s="31"/>
      <c r="O1424" s="32"/>
      <c r="P1424" s="18"/>
      <c r="Q1424" s="31"/>
      <c r="R1424" s="33"/>
      <c r="S1424" s="33"/>
      <c r="T1424" s="33"/>
      <c r="U1424" s="72">
        <f t="shared" si="210"/>
        <v>0</v>
      </c>
      <c r="V1424" s="18" t="e">
        <f>IF(X1424&lt;&gt;"Liquidação Cancelada",VLOOKUP(B1424,'BASE DE DADOS OPS'!$B$4:$P$9650,10,FALSE),"Liquidação Cancelada")</f>
        <v>#N/A</v>
      </c>
      <c r="W1424" s="35" t="e">
        <f t="shared" si="211"/>
        <v>#N/A</v>
      </c>
      <c r="X1424" s="31">
        <f>VLOOKUP(A1424,'BASE DE DADOS OPS'!$A$4:$P$9650,12,FALSE)</f>
        <v>0</v>
      </c>
      <c r="Y1424" s="4" t="e">
        <f>IF(X1424&lt;&gt;"Liquidação Cancelada",VLOOKUP(B1424,'BASE DE DADOS OPS'!$B$5:$P$9635,12,FALSE),"Liquidação Cancelada")</f>
        <v>#N/A</v>
      </c>
      <c r="Z1424" s="4" t="e">
        <f>IF(X1424&lt;&gt;"Liquidação Cancelada",VLOOKUP(B1424,'BASE DE DADOS OPS'!$B$5:$P$9635,14,FALSE),"Liquidação Cancelada")</f>
        <v>#N/A</v>
      </c>
      <c r="AA1424" s="4" t="e">
        <f>IF(X1424&lt;&gt;"Liquidação Cancelada",VLOOKUP(B1424,'BASE DE DADOS OPS'!$B$5:$P$9635,13,FALSE),"Liquidação Cancelada")</f>
        <v>#N/A</v>
      </c>
      <c r="AB1424" s="4" t="e">
        <f t="shared" si="212"/>
        <v>#N/A</v>
      </c>
      <c r="AC1424" s="3" t="e">
        <f t="shared" si="213"/>
        <v>#N/A</v>
      </c>
      <c r="AD1424" s="62"/>
    </row>
    <row r="1425" spans="1:30" ht="24.95" customHeight="1" x14ac:dyDescent="0.2">
      <c r="A1425" s="55" t="str">
        <f t="shared" si="205"/>
        <v>||||||0</v>
      </c>
      <c r="B1425" s="55" t="str">
        <f t="shared" si="206"/>
        <v>||||0</v>
      </c>
      <c r="C1425" s="61" t="str">
        <f t="shared" si="207"/>
        <v>|0</v>
      </c>
      <c r="D1425" s="31"/>
      <c r="E1425" s="31"/>
      <c r="F1425" s="75" t="str">
        <f t="shared" si="208"/>
        <v>/</v>
      </c>
      <c r="G1425" s="31"/>
      <c r="H1425" s="31"/>
      <c r="I1425" s="75" t="str">
        <f t="shared" si="209"/>
        <v>.</v>
      </c>
      <c r="J1425" s="31"/>
      <c r="K1425" s="31"/>
      <c r="L1425" s="31"/>
      <c r="M1425" s="32"/>
      <c r="N1425" s="31"/>
      <c r="O1425" s="32"/>
      <c r="P1425" s="18"/>
      <c r="Q1425" s="31"/>
      <c r="R1425" s="33"/>
      <c r="S1425" s="33"/>
      <c r="T1425" s="33"/>
      <c r="U1425" s="72">
        <f t="shared" si="210"/>
        <v>0</v>
      </c>
      <c r="V1425" s="18" t="e">
        <f>IF(X1425&lt;&gt;"Liquidação Cancelada",VLOOKUP(B1425,'BASE DE DADOS OPS'!$B$4:$P$9650,10,FALSE),"Liquidação Cancelada")</f>
        <v>#N/A</v>
      </c>
      <c r="W1425" s="35" t="e">
        <f t="shared" si="211"/>
        <v>#N/A</v>
      </c>
      <c r="X1425" s="31">
        <f>VLOOKUP(A1425,'BASE DE DADOS OPS'!$A$4:$P$9650,12,FALSE)</f>
        <v>0</v>
      </c>
      <c r="Y1425" s="4" t="e">
        <f>IF(X1425&lt;&gt;"Liquidação Cancelada",VLOOKUP(B1425,'BASE DE DADOS OPS'!$B$5:$P$9635,12,FALSE),"Liquidação Cancelada")</f>
        <v>#N/A</v>
      </c>
      <c r="Z1425" s="4" t="e">
        <f>IF(X1425&lt;&gt;"Liquidação Cancelada",VLOOKUP(B1425,'BASE DE DADOS OPS'!$B$5:$P$9635,14,FALSE),"Liquidação Cancelada")</f>
        <v>#N/A</v>
      </c>
      <c r="AA1425" s="4" t="e">
        <f>IF(X1425&lt;&gt;"Liquidação Cancelada",VLOOKUP(B1425,'BASE DE DADOS OPS'!$B$5:$P$9635,13,FALSE),"Liquidação Cancelada")</f>
        <v>#N/A</v>
      </c>
      <c r="AB1425" s="4" t="e">
        <f t="shared" si="212"/>
        <v>#N/A</v>
      </c>
      <c r="AC1425" s="3" t="e">
        <f t="shared" si="213"/>
        <v>#N/A</v>
      </c>
      <c r="AD1425" s="62"/>
    </row>
    <row r="1426" spans="1:30" ht="24.95" customHeight="1" x14ac:dyDescent="0.2">
      <c r="A1426" s="55" t="str">
        <f t="shared" si="205"/>
        <v>||||||0</v>
      </c>
      <c r="B1426" s="55" t="str">
        <f t="shared" si="206"/>
        <v>||||0</v>
      </c>
      <c r="C1426" s="61" t="str">
        <f t="shared" si="207"/>
        <v>|0</v>
      </c>
      <c r="D1426" s="31"/>
      <c r="E1426" s="31"/>
      <c r="F1426" s="75" t="str">
        <f t="shared" si="208"/>
        <v>/</v>
      </c>
      <c r="G1426" s="31"/>
      <c r="H1426" s="31"/>
      <c r="I1426" s="75" t="str">
        <f t="shared" si="209"/>
        <v>.</v>
      </c>
      <c r="J1426" s="31"/>
      <c r="K1426" s="31"/>
      <c r="L1426" s="31"/>
      <c r="M1426" s="32"/>
      <c r="N1426" s="31"/>
      <c r="O1426" s="32"/>
      <c r="P1426" s="18"/>
      <c r="Q1426" s="31"/>
      <c r="R1426" s="33"/>
      <c r="S1426" s="33"/>
      <c r="T1426" s="33"/>
      <c r="U1426" s="72">
        <f t="shared" si="210"/>
        <v>0</v>
      </c>
      <c r="V1426" s="18" t="e">
        <f>IF(X1426&lt;&gt;"Liquidação Cancelada",VLOOKUP(B1426,'BASE DE DADOS OPS'!$B$4:$P$9650,10,FALSE),"Liquidação Cancelada")</f>
        <v>#N/A</v>
      </c>
      <c r="W1426" s="35" t="e">
        <f t="shared" si="211"/>
        <v>#N/A</v>
      </c>
      <c r="X1426" s="31">
        <f>VLOOKUP(A1426,'BASE DE DADOS OPS'!$A$4:$P$9650,12,FALSE)</f>
        <v>0</v>
      </c>
      <c r="Y1426" s="4" t="e">
        <f>IF(X1426&lt;&gt;"Liquidação Cancelada",VLOOKUP(B1426,'BASE DE DADOS OPS'!$B$5:$P$9635,12,FALSE),"Liquidação Cancelada")</f>
        <v>#N/A</v>
      </c>
      <c r="Z1426" s="4" t="e">
        <f>IF(X1426&lt;&gt;"Liquidação Cancelada",VLOOKUP(B1426,'BASE DE DADOS OPS'!$B$5:$P$9635,14,FALSE),"Liquidação Cancelada")</f>
        <v>#N/A</v>
      </c>
      <c r="AA1426" s="4" t="e">
        <f>IF(X1426&lt;&gt;"Liquidação Cancelada",VLOOKUP(B1426,'BASE DE DADOS OPS'!$B$5:$P$9635,13,FALSE),"Liquidação Cancelada")</f>
        <v>#N/A</v>
      </c>
      <c r="AB1426" s="4" t="e">
        <f t="shared" si="212"/>
        <v>#N/A</v>
      </c>
      <c r="AC1426" s="3" t="e">
        <f t="shared" si="213"/>
        <v>#N/A</v>
      </c>
      <c r="AD1426" s="62"/>
    </row>
    <row r="1427" spans="1:30" ht="24.95" customHeight="1" x14ac:dyDescent="0.2">
      <c r="A1427" s="55" t="str">
        <f t="shared" si="205"/>
        <v>||||||0</v>
      </c>
      <c r="B1427" s="55" t="str">
        <f t="shared" si="206"/>
        <v>||||0</v>
      </c>
      <c r="C1427" s="61" t="str">
        <f t="shared" si="207"/>
        <v>|0</v>
      </c>
      <c r="D1427" s="31"/>
      <c r="E1427" s="31"/>
      <c r="F1427" s="75" t="str">
        <f t="shared" si="208"/>
        <v>/</v>
      </c>
      <c r="G1427" s="31"/>
      <c r="H1427" s="31"/>
      <c r="I1427" s="75" t="str">
        <f t="shared" si="209"/>
        <v>.</v>
      </c>
      <c r="J1427" s="31"/>
      <c r="K1427" s="31"/>
      <c r="L1427" s="31"/>
      <c r="M1427" s="32"/>
      <c r="N1427" s="31"/>
      <c r="O1427" s="32"/>
      <c r="P1427" s="18"/>
      <c r="Q1427" s="31"/>
      <c r="R1427" s="33"/>
      <c r="S1427" s="33"/>
      <c r="T1427" s="33"/>
      <c r="U1427" s="72">
        <f t="shared" si="210"/>
        <v>0</v>
      </c>
      <c r="V1427" s="18" t="e">
        <f>IF(X1427&lt;&gt;"Liquidação Cancelada",VLOOKUP(B1427,'BASE DE DADOS OPS'!$B$4:$P$9650,10,FALSE),"Liquidação Cancelada")</f>
        <v>#N/A</v>
      </c>
      <c r="W1427" s="35" t="e">
        <f t="shared" si="211"/>
        <v>#N/A</v>
      </c>
      <c r="X1427" s="31">
        <f>VLOOKUP(A1427,'BASE DE DADOS OPS'!$A$4:$P$9650,12,FALSE)</f>
        <v>0</v>
      </c>
      <c r="Y1427" s="4" t="e">
        <f>IF(X1427&lt;&gt;"Liquidação Cancelada",VLOOKUP(B1427,'BASE DE DADOS OPS'!$B$5:$P$9635,12,FALSE),"Liquidação Cancelada")</f>
        <v>#N/A</v>
      </c>
      <c r="Z1427" s="4" t="e">
        <f>IF(X1427&lt;&gt;"Liquidação Cancelada",VLOOKUP(B1427,'BASE DE DADOS OPS'!$B$5:$P$9635,14,FALSE),"Liquidação Cancelada")</f>
        <v>#N/A</v>
      </c>
      <c r="AA1427" s="4" t="e">
        <f>IF(X1427&lt;&gt;"Liquidação Cancelada",VLOOKUP(B1427,'BASE DE DADOS OPS'!$B$5:$P$9635,13,FALSE),"Liquidação Cancelada")</f>
        <v>#N/A</v>
      </c>
      <c r="AB1427" s="4" t="e">
        <f t="shared" si="212"/>
        <v>#N/A</v>
      </c>
      <c r="AC1427" s="3" t="e">
        <f t="shared" si="213"/>
        <v>#N/A</v>
      </c>
      <c r="AD1427" s="62"/>
    </row>
    <row r="1428" spans="1:30" ht="24.95" customHeight="1" x14ac:dyDescent="0.2">
      <c r="A1428" s="55" t="str">
        <f t="shared" si="205"/>
        <v>||||||0</v>
      </c>
      <c r="B1428" s="55" t="str">
        <f t="shared" si="206"/>
        <v>||||0</v>
      </c>
      <c r="C1428" s="61" t="str">
        <f t="shared" si="207"/>
        <v>|0</v>
      </c>
      <c r="D1428" s="31"/>
      <c r="E1428" s="31"/>
      <c r="F1428" s="75" t="str">
        <f t="shared" si="208"/>
        <v>/</v>
      </c>
      <c r="G1428" s="31"/>
      <c r="H1428" s="31"/>
      <c r="I1428" s="75" t="str">
        <f t="shared" si="209"/>
        <v>.</v>
      </c>
      <c r="J1428" s="31"/>
      <c r="K1428" s="31"/>
      <c r="L1428" s="31"/>
      <c r="M1428" s="32"/>
      <c r="N1428" s="31"/>
      <c r="O1428" s="32"/>
      <c r="P1428" s="18"/>
      <c r="Q1428" s="31"/>
      <c r="R1428" s="33"/>
      <c r="S1428" s="33"/>
      <c r="T1428" s="33"/>
      <c r="U1428" s="72">
        <f t="shared" si="210"/>
        <v>0</v>
      </c>
      <c r="V1428" s="18" t="e">
        <f>IF(X1428&lt;&gt;"Liquidação Cancelada",VLOOKUP(B1428,'BASE DE DADOS OPS'!$B$4:$P$9650,10,FALSE),"Liquidação Cancelada")</f>
        <v>#N/A</v>
      </c>
      <c r="W1428" s="35" t="e">
        <f t="shared" si="211"/>
        <v>#N/A</v>
      </c>
      <c r="X1428" s="31">
        <f>VLOOKUP(A1428,'BASE DE DADOS OPS'!$A$4:$P$9650,12,FALSE)</f>
        <v>0</v>
      </c>
      <c r="Y1428" s="4" t="e">
        <f>IF(X1428&lt;&gt;"Liquidação Cancelada",VLOOKUP(B1428,'BASE DE DADOS OPS'!$B$5:$P$9635,12,FALSE),"Liquidação Cancelada")</f>
        <v>#N/A</v>
      </c>
      <c r="Z1428" s="4" t="e">
        <f>IF(X1428&lt;&gt;"Liquidação Cancelada",VLOOKUP(B1428,'BASE DE DADOS OPS'!$B$5:$P$9635,14,FALSE),"Liquidação Cancelada")</f>
        <v>#N/A</v>
      </c>
      <c r="AA1428" s="4" t="e">
        <f>IF(X1428&lt;&gt;"Liquidação Cancelada",VLOOKUP(B1428,'BASE DE DADOS OPS'!$B$5:$P$9635,13,FALSE),"Liquidação Cancelada")</f>
        <v>#N/A</v>
      </c>
      <c r="AB1428" s="4" t="e">
        <f t="shared" si="212"/>
        <v>#N/A</v>
      </c>
      <c r="AC1428" s="3" t="e">
        <f t="shared" si="213"/>
        <v>#N/A</v>
      </c>
      <c r="AD1428" s="62"/>
    </row>
    <row r="1429" spans="1:30" ht="24.95" customHeight="1" x14ac:dyDescent="0.2">
      <c r="A1429" s="55" t="str">
        <f t="shared" si="205"/>
        <v>||||||0</v>
      </c>
      <c r="B1429" s="55" t="str">
        <f t="shared" si="206"/>
        <v>||||0</v>
      </c>
      <c r="C1429" s="61" t="str">
        <f t="shared" si="207"/>
        <v>|0</v>
      </c>
      <c r="D1429" s="31"/>
      <c r="E1429" s="31"/>
      <c r="F1429" s="75" t="str">
        <f t="shared" si="208"/>
        <v>/</v>
      </c>
      <c r="G1429" s="31"/>
      <c r="H1429" s="31"/>
      <c r="I1429" s="75" t="str">
        <f t="shared" si="209"/>
        <v>.</v>
      </c>
      <c r="J1429" s="31"/>
      <c r="K1429" s="31"/>
      <c r="L1429" s="31"/>
      <c r="M1429" s="32"/>
      <c r="N1429" s="31"/>
      <c r="O1429" s="32"/>
      <c r="P1429" s="18"/>
      <c r="Q1429" s="31"/>
      <c r="R1429" s="33"/>
      <c r="S1429" s="33"/>
      <c r="T1429" s="33"/>
      <c r="U1429" s="72">
        <f t="shared" si="210"/>
        <v>0</v>
      </c>
      <c r="V1429" s="18" t="e">
        <f>IF(X1429&lt;&gt;"Liquidação Cancelada",VLOOKUP(B1429,'BASE DE DADOS OPS'!$B$4:$P$9650,10,FALSE),"Liquidação Cancelada")</f>
        <v>#N/A</v>
      </c>
      <c r="W1429" s="35" t="e">
        <f t="shared" si="211"/>
        <v>#N/A</v>
      </c>
      <c r="X1429" s="31">
        <f>VLOOKUP(A1429,'BASE DE DADOS OPS'!$A$4:$P$9650,12,FALSE)</f>
        <v>0</v>
      </c>
      <c r="Y1429" s="4" t="e">
        <f>IF(X1429&lt;&gt;"Liquidação Cancelada",VLOOKUP(B1429,'BASE DE DADOS OPS'!$B$5:$P$9635,12,FALSE),"Liquidação Cancelada")</f>
        <v>#N/A</v>
      </c>
      <c r="Z1429" s="4" t="e">
        <f>IF(X1429&lt;&gt;"Liquidação Cancelada",VLOOKUP(B1429,'BASE DE DADOS OPS'!$B$5:$P$9635,14,FALSE),"Liquidação Cancelada")</f>
        <v>#N/A</v>
      </c>
      <c r="AA1429" s="4" t="e">
        <f>IF(X1429&lt;&gt;"Liquidação Cancelada",VLOOKUP(B1429,'BASE DE DADOS OPS'!$B$5:$P$9635,13,FALSE),"Liquidação Cancelada")</f>
        <v>#N/A</v>
      </c>
      <c r="AB1429" s="4" t="e">
        <f t="shared" si="212"/>
        <v>#N/A</v>
      </c>
      <c r="AC1429" s="3" t="e">
        <f t="shared" si="213"/>
        <v>#N/A</v>
      </c>
      <c r="AD1429" s="62"/>
    </row>
    <row r="1430" spans="1:30" ht="24.95" customHeight="1" x14ac:dyDescent="0.2">
      <c r="A1430" s="55" t="str">
        <f t="shared" si="205"/>
        <v>||||||0</v>
      </c>
      <c r="B1430" s="55" t="str">
        <f t="shared" si="206"/>
        <v>||||0</v>
      </c>
      <c r="C1430" s="61" t="str">
        <f t="shared" si="207"/>
        <v>|0</v>
      </c>
      <c r="D1430" s="31"/>
      <c r="E1430" s="31"/>
      <c r="F1430" s="75" t="str">
        <f t="shared" si="208"/>
        <v>/</v>
      </c>
      <c r="G1430" s="31"/>
      <c r="H1430" s="31"/>
      <c r="I1430" s="75" t="str">
        <f t="shared" si="209"/>
        <v>.</v>
      </c>
      <c r="J1430" s="31"/>
      <c r="K1430" s="31"/>
      <c r="L1430" s="31"/>
      <c r="M1430" s="32"/>
      <c r="N1430" s="31"/>
      <c r="O1430" s="32"/>
      <c r="P1430" s="18"/>
      <c r="Q1430" s="31"/>
      <c r="R1430" s="33"/>
      <c r="S1430" s="33"/>
      <c r="T1430" s="33"/>
      <c r="U1430" s="72">
        <f t="shared" si="210"/>
        <v>0</v>
      </c>
      <c r="V1430" s="18" t="e">
        <f>IF(X1430&lt;&gt;"Liquidação Cancelada",VLOOKUP(B1430,'BASE DE DADOS OPS'!$B$4:$P$9650,10,FALSE),"Liquidação Cancelada")</f>
        <v>#N/A</v>
      </c>
      <c r="W1430" s="35" t="e">
        <f t="shared" si="211"/>
        <v>#N/A</v>
      </c>
      <c r="X1430" s="31">
        <f>VLOOKUP(A1430,'BASE DE DADOS OPS'!$A$4:$P$9650,12,FALSE)</f>
        <v>0</v>
      </c>
      <c r="Y1430" s="4" t="e">
        <f>IF(X1430&lt;&gt;"Liquidação Cancelada",VLOOKUP(B1430,'BASE DE DADOS OPS'!$B$5:$P$9635,12,FALSE),"Liquidação Cancelada")</f>
        <v>#N/A</v>
      </c>
      <c r="Z1430" s="4" t="e">
        <f>IF(X1430&lt;&gt;"Liquidação Cancelada",VLOOKUP(B1430,'BASE DE DADOS OPS'!$B$5:$P$9635,14,FALSE),"Liquidação Cancelada")</f>
        <v>#N/A</v>
      </c>
      <c r="AA1430" s="4" t="e">
        <f>IF(X1430&lt;&gt;"Liquidação Cancelada",VLOOKUP(B1430,'BASE DE DADOS OPS'!$B$5:$P$9635,13,FALSE),"Liquidação Cancelada")</f>
        <v>#N/A</v>
      </c>
      <c r="AB1430" s="4" t="e">
        <f t="shared" si="212"/>
        <v>#N/A</v>
      </c>
      <c r="AC1430" s="3" t="e">
        <f t="shared" si="213"/>
        <v>#N/A</v>
      </c>
      <c r="AD1430" s="62"/>
    </row>
    <row r="1431" spans="1:30" ht="24.95" customHeight="1" x14ac:dyDescent="0.2">
      <c r="A1431" s="55" t="str">
        <f t="shared" si="205"/>
        <v>||||||0</v>
      </c>
      <c r="B1431" s="55" t="str">
        <f t="shared" si="206"/>
        <v>||||0</v>
      </c>
      <c r="C1431" s="61" t="str">
        <f t="shared" si="207"/>
        <v>|0</v>
      </c>
      <c r="D1431" s="31"/>
      <c r="E1431" s="31"/>
      <c r="F1431" s="75" t="str">
        <f t="shared" si="208"/>
        <v>/</v>
      </c>
      <c r="G1431" s="31"/>
      <c r="H1431" s="31"/>
      <c r="I1431" s="75" t="str">
        <f t="shared" si="209"/>
        <v>.</v>
      </c>
      <c r="J1431" s="31"/>
      <c r="K1431" s="31"/>
      <c r="L1431" s="31"/>
      <c r="M1431" s="32"/>
      <c r="N1431" s="31"/>
      <c r="O1431" s="32"/>
      <c r="P1431" s="18"/>
      <c r="Q1431" s="31"/>
      <c r="R1431" s="33"/>
      <c r="S1431" s="33"/>
      <c r="T1431" s="33"/>
      <c r="U1431" s="72">
        <f t="shared" si="210"/>
        <v>0</v>
      </c>
      <c r="V1431" s="18" t="e">
        <f>IF(X1431&lt;&gt;"Liquidação Cancelada",VLOOKUP(B1431,'BASE DE DADOS OPS'!$B$4:$P$9650,10,FALSE),"Liquidação Cancelada")</f>
        <v>#N/A</v>
      </c>
      <c r="W1431" s="35" t="e">
        <f t="shared" si="211"/>
        <v>#N/A</v>
      </c>
      <c r="X1431" s="31">
        <f>VLOOKUP(A1431,'BASE DE DADOS OPS'!$A$4:$P$9650,12,FALSE)</f>
        <v>0</v>
      </c>
      <c r="Y1431" s="4" t="e">
        <f>IF(X1431&lt;&gt;"Liquidação Cancelada",VLOOKUP(B1431,'BASE DE DADOS OPS'!$B$5:$P$9635,12,FALSE),"Liquidação Cancelada")</f>
        <v>#N/A</v>
      </c>
      <c r="Z1431" s="4" t="e">
        <f>IF(X1431&lt;&gt;"Liquidação Cancelada",VLOOKUP(B1431,'BASE DE DADOS OPS'!$B$5:$P$9635,14,FALSE),"Liquidação Cancelada")</f>
        <v>#N/A</v>
      </c>
      <c r="AA1431" s="4" t="e">
        <f>IF(X1431&lt;&gt;"Liquidação Cancelada",VLOOKUP(B1431,'BASE DE DADOS OPS'!$B$5:$P$9635,13,FALSE),"Liquidação Cancelada")</f>
        <v>#N/A</v>
      </c>
      <c r="AB1431" s="4" t="e">
        <f t="shared" si="212"/>
        <v>#N/A</v>
      </c>
      <c r="AC1431" s="3" t="e">
        <f t="shared" si="213"/>
        <v>#N/A</v>
      </c>
      <c r="AD1431" s="62"/>
    </row>
    <row r="1432" spans="1:30" ht="24.95" customHeight="1" x14ac:dyDescent="0.2">
      <c r="A1432" s="55" t="str">
        <f t="shared" si="205"/>
        <v>||||||0</v>
      </c>
      <c r="B1432" s="55" t="str">
        <f t="shared" si="206"/>
        <v>||||0</v>
      </c>
      <c r="C1432" s="61" t="str">
        <f t="shared" si="207"/>
        <v>|0</v>
      </c>
      <c r="D1432" s="31"/>
      <c r="E1432" s="31"/>
      <c r="F1432" s="75" t="str">
        <f t="shared" si="208"/>
        <v>/</v>
      </c>
      <c r="G1432" s="31"/>
      <c r="H1432" s="31"/>
      <c r="I1432" s="75" t="str">
        <f t="shared" si="209"/>
        <v>.</v>
      </c>
      <c r="J1432" s="31"/>
      <c r="K1432" s="31"/>
      <c r="L1432" s="31"/>
      <c r="M1432" s="32"/>
      <c r="N1432" s="31"/>
      <c r="O1432" s="32"/>
      <c r="P1432" s="18"/>
      <c r="Q1432" s="31"/>
      <c r="R1432" s="33"/>
      <c r="S1432" s="33"/>
      <c r="T1432" s="33"/>
      <c r="U1432" s="72">
        <f t="shared" si="210"/>
        <v>0</v>
      </c>
      <c r="V1432" s="18" t="e">
        <f>IF(X1432&lt;&gt;"Liquidação Cancelada",VLOOKUP(B1432,'BASE DE DADOS OPS'!$B$4:$P$9650,10,FALSE),"Liquidação Cancelada")</f>
        <v>#N/A</v>
      </c>
      <c r="W1432" s="35" t="e">
        <f t="shared" si="211"/>
        <v>#N/A</v>
      </c>
      <c r="X1432" s="31">
        <f>VLOOKUP(A1432,'BASE DE DADOS OPS'!$A$4:$P$9650,12,FALSE)</f>
        <v>0</v>
      </c>
      <c r="Y1432" s="4" t="e">
        <f>IF(X1432&lt;&gt;"Liquidação Cancelada",VLOOKUP(B1432,'BASE DE DADOS OPS'!$B$5:$P$9635,12,FALSE),"Liquidação Cancelada")</f>
        <v>#N/A</v>
      </c>
      <c r="Z1432" s="4" t="e">
        <f>IF(X1432&lt;&gt;"Liquidação Cancelada",VLOOKUP(B1432,'BASE DE DADOS OPS'!$B$5:$P$9635,14,FALSE),"Liquidação Cancelada")</f>
        <v>#N/A</v>
      </c>
      <c r="AA1432" s="4" t="e">
        <f>IF(X1432&lt;&gt;"Liquidação Cancelada",VLOOKUP(B1432,'BASE DE DADOS OPS'!$B$5:$P$9635,13,FALSE),"Liquidação Cancelada")</f>
        <v>#N/A</v>
      </c>
      <c r="AB1432" s="4" t="e">
        <f t="shared" si="212"/>
        <v>#N/A</v>
      </c>
      <c r="AC1432" s="3" t="e">
        <f t="shared" si="213"/>
        <v>#N/A</v>
      </c>
      <c r="AD1432" s="62"/>
    </row>
    <row r="1433" spans="1:30" ht="24.95" customHeight="1" x14ac:dyDescent="0.2">
      <c r="A1433" s="55" t="str">
        <f t="shared" si="205"/>
        <v>||||||0</v>
      </c>
      <c r="B1433" s="55" t="str">
        <f t="shared" si="206"/>
        <v>||||0</v>
      </c>
      <c r="C1433" s="61" t="str">
        <f t="shared" si="207"/>
        <v>|0</v>
      </c>
      <c r="D1433" s="31"/>
      <c r="E1433" s="31"/>
      <c r="F1433" s="75" t="str">
        <f t="shared" si="208"/>
        <v>/</v>
      </c>
      <c r="G1433" s="31"/>
      <c r="H1433" s="31"/>
      <c r="I1433" s="75" t="str">
        <f t="shared" si="209"/>
        <v>.</v>
      </c>
      <c r="J1433" s="31"/>
      <c r="K1433" s="31"/>
      <c r="L1433" s="31"/>
      <c r="M1433" s="32"/>
      <c r="N1433" s="31"/>
      <c r="O1433" s="32"/>
      <c r="P1433" s="18"/>
      <c r="Q1433" s="31"/>
      <c r="R1433" s="33"/>
      <c r="S1433" s="33"/>
      <c r="T1433" s="33"/>
      <c r="U1433" s="72">
        <f t="shared" si="210"/>
        <v>0</v>
      </c>
      <c r="V1433" s="18" t="e">
        <f>IF(X1433&lt;&gt;"Liquidação Cancelada",VLOOKUP(B1433,'BASE DE DADOS OPS'!$B$4:$P$9650,10,FALSE),"Liquidação Cancelada")</f>
        <v>#N/A</v>
      </c>
      <c r="W1433" s="35" t="e">
        <f t="shared" si="211"/>
        <v>#N/A</v>
      </c>
      <c r="X1433" s="31">
        <f>VLOOKUP(A1433,'BASE DE DADOS OPS'!$A$4:$P$9650,12,FALSE)</f>
        <v>0</v>
      </c>
      <c r="Y1433" s="4" t="e">
        <f>IF(X1433&lt;&gt;"Liquidação Cancelada",VLOOKUP(B1433,'BASE DE DADOS OPS'!$B$5:$P$9635,12,FALSE),"Liquidação Cancelada")</f>
        <v>#N/A</v>
      </c>
      <c r="Z1433" s="4" t="e">
        <f>IF(X1433&lt;&gt;"Liquidação Cancelada",VLOOKUP(B1433,'BASE DE DADOS OPS'!$B$5:$P$9635,14,FALSE),"Liquidação Cancelada")</f>
        <v>#N/A</v>
      </c>
      <c r="AA1433" s="4" t="e">
        <f>IF(X1433&lt;&gt;"Liquidação Cancelada",VLOOKUP(B1433,'BASE DE DADOS OPS'!$B$5:$P$9635,13,FALSE),"Liquidação Cancelada")</f>
        <v>#N/A</v>
      </c>
      <c r="AB1433" s="4" t="e">
        <f t="shared" si="212"/>
        <v>#N/A</v>
      </c>
      <c r="AC1433" s="3" t="e">
        <f t="shared" si="213"/>
        <v>#N/A</v>
      </c>
      <c r="AD1433" s="62"/>
    </row>
    <row r="1434" spans="1:30" ht="24.95" customHeight="1" x14ac:dyDescent="0.2">
      <c r="A1434" s="55" t="str">
        <f t="shared" si="205"/>
        <v>||||||0</v>
      </c>
      <c r="B1434" s="55" t="str">
        <f t="shared" si="206"/>
        <v>||||0</v>
      </c>
      <c r="C1434" s="61" t="str">
        <f t="shared" si="207"/>
        <v>|0</v>
      </c>
      <c r="D1434" s="31"/>
      <c r="E1434" s="31"/>
      <c r="F1434" s="75" t="str">
        <f t="shared" si="208"/>
        <v>/</v>
      </c>
      <c r="G1434" s="31"/>
      <c r="H1434" s="31"/>
      <c r="I1434" s="75" t="str">
        <f t="shared" si="209"/>
        <v>.</v>
      </c>
      <c r="J1434" s="31"/>
      <c r="K1434" s="31"/>
      <c r="L1434" s="31"/>
      <c r="M1434" s="32"/>
      <c r="N1434" s="31"/>
      <c r="O1434" s="32"/>
      <c r="P1434" s="18"/>
      <c r="Q1434" s="31"/>
      <c r="R1434" s="33"/>
      <c r="S1434" s="33"/>
      <c r="T1434" s="33"/>
      <c r="U1434" s="72">
        <f t="shared" si="210"/>
        <v>0</v>
      </c>
      <c r="V1434" s="18" t="e">
        <f>IF(X1434&lt;&gt;"Liquidação Cancelada",VLOOKUP(B1434,'BASE DE DADOS OPS'!$B$4:$P$9650,10,FALSE),"Liquidação Cancelada")</f>
        <v>#N/A</v>
      </c>
      <c r="W1434" s="35" t="e">
        <f t="shared" si="211"/>
        <v>#N/A</v>
      </c>
      <c r="X1434" s="31">
        <f>VLOOKUP(A1434,'BASE DE DADOS OPS'!$A$4:$P$9650,12,FALSE)</f>
        <v>0</v>
      </c>
      <c r="Y1434" s="4" t="e">
        <f>IF(X1434&lt;&gt;"Liquidação Cancelada",VLOOKUP(B1434,'BASE DE DADOS OPS'!$B$5:$P$9635,12,FALSE),"Liquidação Cancelada")</f>
        <v>#N/A</v>
      </c>
      <c r="Z1434" s="4" t="e">
        <f>IF(X1434&lt;&gt;"Liquidação Cancelada",VLOOKUP(B1434,'BASE DE DADOS OPS'!$B$5:$P$9635,14,FALSE),"Liquidação Cancelada")</f>
        <v>#N/A</v>
      </c>
      <c r="AA1434" s="4" t="e">
        <f>IF(X1434&lt;&gt;"Liquidação Cancelada",VLOOKUP(B1434,'BASE DE DADOS OPS'!$B$5:$P$9635,13,FALSE),"Liquidação Cancelada")</f>
        <v>#N/A</v>
      </c>
      <c r="AB1434" s="4" t="e">
        <f t="shared" si="212"/>
        <v>#N/A</v>
      </c>
      <c r="AC1434" s="3" t="e">
        <f t="shared" si="213"/>
        <v>#N/A</v>
      </c>
      <c r="AD1434" s="62"/>
    </row>
    <row r="1435" spans="1:30" ht="24.95" customHeight="1" x14ac:dyDescent="0.2">
      <c r="A1435" s="55" t="str">
        <f t="shared" si="205"/>
        <v>||||||0</v>
      </c>
      <c r="B1435" s="55" t="str">
        <f t="shared" si="206"/>
        <v>||||0</v>
      </c>
      <c r="C1435" s="61" t="str">
        <f t="shared" si="207"/>
        <v>|0</v>
      </c>
      <c r="D1435" s="31"/>
      <c r="E1435" s="31"/>
      <c r="F1435" s="75" t="str">
        <f t="shared" si="208"/>
        <v>/</v>
      </c>
      <c r="G1435" s="31"/>
      <c r="H1435" s="31"/>
      <c r="I1435" s="75" t="str">
        <f t="shared" si="209"/>
        <v>.</v>
      </c>
      <c r="J1435" s="31"/>
      <c r="K1435" s="31"/>
      <c r="L1435" s="31"/>
      <c r="M1435" s="32"/>
      <c r="N1435" s="31"/>
      <c r="O1435" s="32"/>
      <c r="P1435" s="18"/>
      <c r="Q1435" s="31"/>
      <c r="R1435" s="33"/>
      <c r="S1435" s="33"/>
      <c r="T1435" s="33"/>
      <c r="U1435" s="72">
        <f t="shared" si="210"/>
        <v>0</v>
      </c>
      <c r="V1435" s="18" t="e">
        <f>IF(X1435&lt;&gt;"Liquidação Cancelada",VLOOKUP(B1435,'BASE DE DADOS OPS'!$B$4:$P$9650,10,FALSE),"Liquidação Cancelada")</f>
        <v>#N/A</v>
      </c>
      <c r="W1435" s="35" t="e">
        <f t="shared" si="211"/>
        <v>#N/A</v>
      </c>
      <c r="X1435" s="31">
        <f>VLOOKUP(A1435,'BASE DE DADOS OPS'!$A$4:$P$9650,12,FALSE)</f>
        <v>0</v>
      </c>
      <c r="Y1435" s="4" t="e">
        <f>IF(X1435&lt;&gt;"Liquidação Cancelada",VLOOKUP(B1435,'BASE DE DADOS OPS'!$B$5:$P$9635,12,FALSE),"Liquidação Cancelada")</f>
        <v>#N/A</v>
      </c>
      <c r="Z1435" s="4" t="e">
        <f>IF(X1435&lt;&gt;"Liquidação Cancelada",VLOOKUP(B1435,'BASE DE DADOS OPS'!$B$5:$P$9635,14,FALSE),"Liquidação Cancelada")</f>
        <v>#N/A</v>
      </c>
      <c r="AA1435" s="4" t="e">
        <f>IF(X1435&lt;&gt;"Liquidação Cancelada",VLOOKUP(B1435,'BASE DE DADOS OPS'!$B$5:$P$9635,13,FALSE),"Liquidação Cancelada")</f>
        <v>#N/A</v>
      </c>
      <c r="AB1435" s="4" t="e">
        <f t="shared" si="212"/>
        <v>#N/A</v>
      </c>
      <c r="AC1435" s="3" t="e">
        <f t="shared" si="213"/>
        <v>#N/A</v>
      </c>
      <c r="AD1435" s="62"/>
    </row>
    <row r="1436" spans="1:30" ht="24.95" customHeight="1" x14ac:dyDescent="0.2">
      <c r="A1436" s="55" t="str">
        <f t="shared" si="205"/>
        <v>||||||0</v>
      </c>
      <c r="B1436" s="55" t="str">
        <f t="shared" si="206"/>
        <v>||||0</v>
      </c>
      <c r="C1436" s="61" t="str">
        <f t="shared" si="207"/>
        <v>|0</v>
      </c>
      <c r="D1436" s="31"/>
      <c r="E1436" s="31"/>
      <c r="F1436" s="75" t="str">
        <f t="shared" si="208"/>
        <v>/</v>
      </c>
      <c r="G1436" s="31"/>
      <c r="H1436" s="31"/>
      <c r="I1436" s="75" t="str">
        <f t="shared" si="209"/>
        <v>.</v>
      </c>
      <c r="J1436" s="31"/>
      <c r="K1436" s="31"/>
      <c r="L1436" s="31"/>
      <c r="M1436" s="32"/>
      <c r="N1436" s="31"/>
      <c r="O1436" s="32"/>
      <c r="P1436" s="18"/>
      <c r="Q1436" s="31"/>
      <c r="R1436" s="33"/>
      <c r="S1436" s="33"/>
      <c r="T1436" s="33"/>
      <c r="U1436" s="72">
        <f t="shared" si="210"/>
        <v>0</v>
      </c>
      <c r="V1436" s="18" t="e">
        <f>IF(X1436&lt;&gt;"Liquidação Cancelada",VLOOKUP(B1436,'BASE DE DADOS OPS'!$B$4:$P$9650,10,FALSE),"Liquidação Cancelada")</f>
        <v>#N/A</v>
      </c>
      <c r="W1436" s="35" t="e">
        <f t="shared" si="211"/>
        <v>#N/A</v>
      </c>
      <c r="X1436" s="31">
        <f>VLOOKUP(A1436,'BASE DE DADOS OPS'!$A$4:$P$9650,12,FALSE)</f>
        <v>0</v>
      </c>
      <c r="Y1436" s="4" t="e">
        <f>IF(X1436&lt;&gt;"Liquidação Cancelada",VLOOKUP(B1436,'BASE DE DADOS OPS'!$B$5:$P$9635,12,FALSE),"Liquidação Cancelada")</f>
        <v>#N/A</v>
      </c>
      <c r="Z1436" s="4" t="e">
        <f>IF(X1436&lt;&gt;"Liquidação Cancelada",VLOOKUP(B1436,'BASE DE DADOS OPS'!$B$5:$P$9635,14,FALSE),"Liquidação Cancelada")</f>
        <v>#N/A</v>
      </c>
      <c r="AA1436" s="4" t="e">
        <f>IF(X1436&lt;&gt;"Liquidação Cancelada",VLOOKUP(B1436,'BASE DE DADOS OPS'!$B$5:$P$9635,13,FALSE),"Liquidação Cancelada")</f>
        <v>#N/A</v>
      </c>
      <c r="AB1436" s="4" t="e">
        <f t="shared" si="212"/>
        <v>#N/A</v>
      </c>
      <c r="AC1436" s="3" t="e">
        <f t="shared" si="213"/>
        <v>#N/A</v>
      </c>
      <c r="AD1436" s="62"/>
    </row>
    <row r="1437" spans="1:30" ht="24.95" customHeight="1" x14ac:dyDescent="0.2">
      <c r="A1437" s="55" t="str">
        <f t="shared" si="205"/>
        <v>||||||0</v>
      </c>
      <c r="B1437" s="55" t="str">
        <f t="shared" si="206"/>
        <v>||||0</v>
      </c>
      <c r="C1437" s="61" t="str">
        <f t="shared" si="207"/>
        <v>|0</v>
      </c>
      <c r="D1437" s="31"/>
      <c r="E1437" s="31"/>
      <c r="F1437" s="75" t="str">
        <f t="shared" si="208"/>
        <v>/</v>
      </c>
      <c r="G1437" s="31"/>
      <c r="H1437" s="31"/>
      <c r="I1437" s="75" t="str">
        <f t="shared" si="209"/>
        <v>.</v>
      </c>
      <c r="J1437" s="31"/>
      <c r="K1437" s="31"/>
      <c r="L1437" s="31"/>
      <c r="M1437" s="32"/>
      <c r="N1437" s="31"/>
      <c r="O1437" s="32"/>
      <c r="P1437" s="18"/>
      <c r="Q1437" s="31"/>
      <c r="R1437" s="33"/>
      <c r="S1437" s="33"/>
      <c r="T1437" s="33"/>
      <c r="U1437" s="72">
        <f t="shared" si="210"/>
        <v>0</v>
      </c>
      <c r="V1437" s="18" t="e">
        <f>IF(X1437&lt;&gt;"Liquidação Cancelada",VLOOKUP(B1437,'BASE DE DADOS OPS'!$B$4:$P$9650,10,FALSE),"Liquidação Cancelada")</f>
        <v>#N/A</v>
      </c>
      <c r="W1437" s="35" t="e">
        <f t="shared" si="211"/>
        <v>#N/A</v>
      </c>
      <c r="X1437" s="31">
        <f>VLOOKUP(A1437,'BASE DE DADOS OPS'!$A$4:$P$9650,12,FALSE)</f>
        <v>0</v>
      </c>
      <c r="Y1437" s="4" t="e">
        <f>IF(X1437&lt;&gt;"Liquidação Cancelada",VLOOKUP(B1437,'BASE DE DADOS OPS'!$B$5:$P$9635,12,FALSE),"Liquidação Cancelada")</f>
        <v>#N/A</v>
      </c>
      <c r="Z1437" s="4" t="e">
        <f>IF(X1437&lt;&gt;"Liquidação Cancelada",VLOOKUP(B1437,'BASE DE DADOS OPS'!$B$5:$P$9635,14,FALSE),"Liquidação Cancelada")</f>
        <v>#N/A</v>
      </c>
      <c r="AA1437" s="4" t="e">
        <f>IF(X1437&lt;&gt;"Liquidação Cancelada",VLOOKUP(B1437,'BASE DE DADOS OPS'!$B$5:$P$9635,13,FALSE),"Liquidação Cancelada")</f>
        <v>#N/A</v>
      </c>
      <c r="AB1437" s="4" t="e">
        <f t="shared" si="212"/>
        <v>#N/A</v>
      </c>
      <c r="AC1437" s="3" t="e">
        <f t="shared" si="213"/>
        <v>#N/A</v>
      </c>
      <c r="AD1437" s="62"/>
    </row>
    <row r="1438" spans="1:30" ht="24.95" customHeight="1" x14ac:dyDescent="0.2">
      <c r="A1438" s="55" t="str">
        <f t="shared" si="205"/>
        <v>||||||0</v>
      </c>
      <c r="B1438" s="55" t="str">
        <f t="shared" si="206"/>
        <v>||||0</v>
      </c>
      <c r="C1438" s="61" t="str">
        <f t="shared" si="207"/>
        <v>|0</v>
      </c>
      <c r="D1438" s="31"/>
      <c r="E1438" s="31"/>
      <c r="F1438" s="75" t="str">
        <f t="shared" si="208"/>
        <v>/</v>
      </c>
      <c r="G1438" s="31"/>
      <c r="H1438" s="31"/>
      <c r="I1438" s="75" t="str">
        <f t="shared" si="209"/>
        <v>.</v>
      </c>
      <c r="J1438" s="31"/>
      <c r="K1438" s="31"/>
      <c r="L1438" s="31"/>
      <c r="M1438" s="32"/>
      <c r="N1438" s="31"/>
      <c r="O1438" s="32"/>
      <c r="P1438" s="18"/>
      <c r="Q1438" s="31"/>
      <c r="R1438" s="33"/>
      <c r="S1438" s="33"/>
      <c r="T1438" s="33"/>
      <c r="U1438" s="72">
        <f t="shared" si="210"/>
        <v>0</v>
      </c>
      <c r="V1438" s="18" t="e">
        <f>IF(X1438&lt;&gt;"Liquidação Cancelada",VLOOKUP(B1438,'BASE DE DADOS OPS'!$B$4:$P$9650,10,FALSE),"Liquidação Cancelada")</f>
        <v>#N/A</v>
      </c>
      <c r="W1438" s="35" t="e">
        <f t="shared" si="211"/>
        <v>#N/A</v>
      </c>
      <c r="X1438" s="31">
        <f>VLOOKUP(A1438,'BASE DE DADOS OPS'!$A$4:$P$9650,12,FALSE)</f>
        <v>0</v>
      </c>
      <c r="Y1438" s="4" t="e">
        <f>IF(X1438&lt;&gt;"Liquidação Cancelada",VLOOKUP(B1438,'BASE DE DADOS OPS'!$B$5:$P$9635,12,FALSE),"Liquidação Cancelada")</f>
        <v>#N/A</v>
      </c>
      <c r="Z1438" s="4" t="e">
        <f>IF(X1438&lt;&gt;"Liquidação Cancelada",VLOOKUP(B1438,'BASE DE DADOS OPS'!$B$5:$P$9635,14,FALSE),"Liquidação Cancelada")</f>
        <v>#N/A</v>
      </c>
      <c r="AA1438" s="4" t="e">
        <f>IF(X1438&lt;&gt;"Liquidação Cancelada",VLOOKUP(B1438,'BASE DE DADOS OPS'!$B$5:$P$9635,13,FALSE),"Liquidação Cancelada")</f>
        <v>#N/A</v>
      </c>
      <c r="AB1438" s="4" t="e">
        <f t="shared" si="212"/>
        <v>#N/A</v>
      </c>
      <c r="AC1438" s="3" t="e">
        <f t="shared" si="213"/>
        <v>#N/A</v>
      </c>
      <c r="AD1438" s="62"/>
    </row>
    <row r="1439" spans="1:30" ht="24.95" customHeight="1" x14ac:dyDescent="0.2">
      <c r="A1439" s="55" t="str">
        <f t="shared" si="205"/>
        <v>||||||0</v>
      </c>
      <c r="B1439" s="55" t="str">
        <f t="shared" si="206"/>
        <v>||||0</v>
      </c>
      <c r="C1439" s="61" t="str">
        <f t="shared" si="207"/>
        <v>|0</v>
      </c>
      <c r="D1439" s="31"/>
      <c r="E1439" s="31"/>
      <c r="F1439" s="75" t="str">
        <f t="shared" si="208"/>
        <v>/</v>
      </c>
      <c r="G1439" s="31"/>
      <c r="H1439" s="31"/>
      <c r="I1439" s="75" t="str">
        <f t="shared" si="209"/>
        <v>.</v>
      </c>
      <c r="J1439" s="31"/>
      <c r="K1439" s="31"/>
      <c r="L1439" s="31"/>
      <c r="M1439" s="32"/>
      <c r="N1439" s="31"/>
      <c r="O1439" s="32"/>
      <c r="P1439" s="18"/>
      <c r="Q1439" s="31"/>
      <c r="R1439" s="33"/>
      <c r="S1439" s="33"/>
      <c r="T1439" s="33"/>
      <c r="U1439" s="72">
        <f t="shared" si="210"/>
        <v>0</v>
      </c>
      <c r="V1439" s="18" t="e">
        <f>IF(X1439&lt;&gt;"Liquidação Cancelada",VLOOKUP(B1439,'BASE DE DADOS OPS'!$B$4:$P$9650,10,FALSE),"Liquidação Cancelada")</f>
        <v>#N/A</v>
      </c>
      <c r="W1439" s="35" t="e">
        <f t="shared" si="211"/>
        <v>#N/A</v>
      </c>
      <c r="X1439" s="31">
        <f>VLOOKUP(A1439,'BASE DE DADOS OPS'!$A$4:$P$9650,12,FALSE)</f>
        <v>0</v>
      </c>
      <c r="Y1439" s="4" t="e">
        <f>IF(X1439&lt;&gt;"Liquidação Cancelada",VLOOKUP(B1439,'BASE DE DADOS OPS'!$B$5:$P$9635,12,FALSE),"Liquidação Cancelada")</f>
        <v>#N/A</v>
      </c>
      <c r="Z1439" s="4" t="e">
        <f>IF(X1439&lt;&gt;"Liquidação Cancelada",VLOOKUP(B1439,'BASE DE DADOS OPS'!$B$5:$P$9635,14,FALSE),"Liquidação Cancelada")</f>
        <v>#N/A</v>
      </c>
      <c r="AA1439" s="4" t="e">
        <f>IF(X1439&lt;&gt;"Liquidação Cancelada",VLOOKUP(B1439,'BASE DE DADOS OPS'!$B$5:$P$9635,13,FALSE),"Liquidação Cancelada")</f>
        <v>#N/A</v>
      </c>
      <c r="AB1439" s="4" t="e">
        <f t="shared" si="212"/>
        <v>#N/A</v>
      </c>
      <c r="AC1439" s="3" t="e">
        <f t="shared" si="213"/>
        <v>#N/A</v>
      </c>
      <c r="AD1439" s="62"/>
    </row>
    <row r="1440" spans="1:30" ht="24.95" customHeight="1" x14ac:dyDescent="0.2">
      <c r="A1440" s="55" t="str">
        <f t="shared" si="205"/>
        <v>||||||0</v>
      </c>
      <c r="B1440" s="55" t="str">
        <f t="shared" si="206"/>
        <v>||||0</v>
      </c>
      <c r="C1440" s="61" t="str">
        <f t="shared" si="207"/>
        <v>|0</v>
      </c>
      <c r="D1440" s="31"/>
      <c r="E1440" s="31"/>
      <c r="F1440" s="75" t="str">
        <f t="shared" si="208"/>
        <v>/</v>
      </c>
      <c r="G1440" s="31"/>
      <c r="H1440" s="31"/>
      <c r="I1440" s="75" t="str">
        <f t="shared" si="209"/>
        <v>.</v>
      </c>
      <c r="J1440" s="31"/>
      <c r="K1440" s="31"/>
      <c r="L1440" s="31"/>
      <c r="M1440" s="32"/>
      <c r="N1440" s="31"/>
      <c r="O1440" s="32"/>
      <c r="P1440" s="18"/>
      <c r="Q1440" s="31"/>
      <c r="R1440" s="33"/>
      <c r="S1440" s="33"/>
      <c r="T1440" s="33"/>
      <c r="U1440" s="72">
        <f t="shared" si="210"/>
        <v>0</v>
      </c>
      <c r="V1440" s="18" t="e">
        <f>IF(X1440&lt;&gt;"Liquidação Cancelada",VLOOKUP(B1440,'BASE DE DADOS OPS'!$B$4:$P$9650,10,FALSE),"Liquidação Cancelada")</f>
        <v>#N/A</v>
      </c>
      <c r="W1440" s="35" t="e">
        <f t="shared" si="211"/>
        <v>#N/A</v>
      </c>
      <c r="X1440" s="31">
        <f>VLOOKUP(A1440,'BASE DE DADOS OPS'!$A$4:$P$9650,12,FALSE)</f>
        <v>0</v>
      </c>
      <c r="Y1440" s="4" t="e">
        <f>IF(X1440&lt;&gt;"Liquidação Cancelada",VLOOKUP(B1440,'BASE DE DADOS OPS'!$B$5:$P$9635,12,FALSE),"Liquidação Cancelada")</f>
        <v>#N/A</v>
      </c>
      <c r="Z1440" s="4" t="e">
        <f>IF(X1440&lt;&gt;"Liquidação Cancelada",VLOOKUP(B1440,'BASE DE DADOS OPS'!$B$5:$P$9635,14,FALSE),"Liquidação Cancelada")</f>
        <v>#N/A</v>
      </c>
      <c r="AA1440" s="4" t="e">
        <f>IF(X1440&lt;&gt;"Liquidação Cancelada",VLOOKUP(B1440,'BASE DE DADOS OPS'!$B$5:$P$9635,13,FALSE),"Liquidação Cancelada")</f>
        <v>#N/A</v>
      </c>
      <c r="AB1440" s="4" t="e">
        <f t="shared" si="212"/>
        <v>#N/A</v>
      </c>
      <c r="AC1440" s="3" t="e">
        <f t="shared" si="213"/>
        <v>#N/A</v>
      </c>
      <c r="AD1440" s="62"/>
    </row>
    <row r="1441" spans="1:30" ht="24.95" customHeight="1" x14ac:dyDescent="0.2">
      <c r="A1441" s="55" t="str">
        <f t="shared" si="205"/>
        <v>||||||0</v>
      </c>
      <c r="B1441" s="55" t="str">
        <f t="shared" si="206"/>
        <v>||||0</v>
      </c>
      <c r="C1441" s="61" t="str">
        <f t="shared" si="207"/>
        <v>|0</v>
      </c>
      <c r="D1441" s="31"/>
      <c r="E1441" s="31"/>
      <c r="F1441" s="75" t="str">
        <f t="shared" si="208"/>
        <v>/</v>
      </c>
      <c r="G1441" s="31"/>
      <c r="H1441" s="31"/>
      <c r="I1441" s="75" t="str">
        <f t="shared" si="209"/>
        <v>.</v>
      </c>
      <c r="J1441" s="31"/>
      <c r="K1441" s="31"/>
      <c r="L1441" s="31"/>
      <c r="M1441" s="32"/>
      <c r="N1441" s="31"/>
      <c r="O1441" s="32"/>
      <c r="P1441" s="18"/>
      <c r="Q1441" s="31"/>
      <c r="R1441" s="33"/>
      <c r="S1441" s="33"/>
      <c r="T1441" s="33"/>
      <c r="U1441" s="72">
        <f t="shared" si="210"/>
        <v>0</v>
      </c>
      <c r="V1441" s="18" t="e">
        <f>IF(X1441&lt;&gt;"Liquidação Cancelada",VLOOKUP(B1441,'BASE DE DADOS OPS'!$B$4:$P$9650,10,FALSE),"Liquidação Cancelada")</f>
        <v>#N/A</v>
      </c>
      <c r="W1441" s="35" t="e">
        <f t="shared" si="211"/>
        <v>#N/A</v>
      </c>
      <c r="X1441" s="31">
        <f>VLOOKUP(A1441,'BASE DE DADOS OPS'!$A$4:$P$9650,12,FALSE)</f>
        <v>0</v>
      </c>
      <c r="Y1441" s="4" t="e">
        <f>IF(X1441&lt;&gt;"Liquidação Cancelada",VLOOKUP(B1441,'BASE DE DADOS OPS'!$B$5:$P$9635,12,FALSE),"Liquidação Cancelada")</f>
        <v>#N/A</v>
      </c>
      <c r="Z1441" s="4" t="e">
        <f>IF(X1441&lt;&gt;"Liquidação Cancelada",VLOOKUP(B1441,'BASE DE DADOS OPS'!$B$5:$P$9635,14,FALSE),"Liquidação Cancelada")</f>
        <v>#N/A</v>
      </c>
      <c r="AA1441" s="4" t="e">
        <f>IF(X1441&lt;&gt;"Liquidação Cancelada",VLOOKUP(B1441,'BASE DE DADOS OPS'!$B$5:$P$9635,13,FALSE),"Liquidação Cancelada")</f>
        <v>#N/A</v>
      </c>
      <c r="AB1441" s="4" t="e">
        <f t="shared" si="212"/>
        <v>#N/A</v>
      </c>
      <c r="AC1441" s="3" t="e">
        <f t="shared" si="213"/>
        <v>#N/A</v>
      </c>
      <c r="AD1441" s="62"/>
    </row>
    <row r="1442" spans="1:30" ht="24.95" customHeight="1" x14ac:dyDescent="0.2">
      <c r="A1442" s="55" t="str">
        <f t="shared" si="205"/>
        <v>||||||0</v>
      </c>
      <c r="B1442" s="55" t="str">
        <f t="shared" si="206"/>
        <v>||||0</v>
      </c>
      <c r="C1442" s="61" t="str">
        <f t="shared" si="207"/>
        <v>|0</v>
      </c>
      <c r="D1442" s="31"/>
      <c r="E1442" s="31"/>
      <c r="F1442" s="75" t="str">
        <f t="shared" si="208"/>
        <v>/</v>
      </c>
      <c r="G1442" s="31"/>
      <c r="H1442" s="31"/>
      <c r="I1442" s="75" t="str">
        <f t="shared" si="209"/>
        <v>.</v>
      </c>
      <c r="J1442" s="31"/>
      <c r="K1442" s="31"/>
      <c r="L1442" s="31"/>
      <c r="M1442" s="32"/>
      <c r="N1442" s="31"/>
      <c r="O1442" s="32"/>
      <c r="P1442" s="18"/>
      <c r="Q1442" s="31"/>
      <c r="R1442" s="33"/>
      <c r="S1442" s="33"/>
      <c r="T1442" s="33"/>
      <c r="U1442" s="72">
        <f t="shared" si="210"/>
        <v>0</v>
      </c>
      <c r="V1442" s="18" t="e">
        <f>IF(X1442&lt;&gt;"Liquidação Cancelada",VLOOKUP(B1442,'BASE DE DADOS OPS'!$B$4:$P$9650,10,FALSE),"Liquidação Cancelada")</f>
        <v>#N/A</v>
      </c>
      <c r="W1442" s="35" t="e">
        <f t="shared" si="211"/>
        <v>#N/A</v>
      </c>
      <c r="X1442" s="31">
        <f>VLOOKUP(A1442,'BASE DE DADOS OPS'!$A$4:$P$9650,12,FALSE)</f>
        <v>0</v>
      </c>
      <c r="Y1442" s="4" t="e">
        <f>IF(X1442&lt;&gt;"Liquidação Cancelada",VLOOKUP(B1442,'BASE DE DADOS OPS'!$B$5:$P$9635,12,FALSE),"Liquidação Cancelada")</f>
        <v>#N/A</v>
      </c>
      <c r="Z1442" s="4" t="e">
        <f>IF(X1442&lt;&gt;"Liquidação Cancelada",VLOOKUP(B1442,'BASE DE DADOS OPS'!$B$5:$P$9635,14,FALSE),"Liquidação Cancelada")</f>
        <v>#N/A</v>
      </c>
      <c r="AA1442" s="4" t="e">
        <f>IF(X1442&lt;&gt;"Liquidação Cancelada",VLOOKUP(B1442,'BASE DE DADOS OPS'!$B$5:$P$9635,13,FALSE),"Liquidação Cancelada")</f>
        <v>#N/A</v>
      </c>
      <c r="AB1442" s="4" t="e">
        <f t="shared" si="212"/>
        <v>#N/A</v>
      </c>
      <c r="AC1442" s="3" t="e">
        <f t="shared" si="213"/>
        <v>#N/A</v>
      </c>
      <c r="AD1442" s="62"/>
    </row>
    <row r="1443" spans="1:30" ht="24.95" customHeight="1" x14ac:dyDescent="0.2">
      <c r="A1443" s="55" t="str">
        <f t="shared" si="205"/>
        <v>||||||0</v>
      </c>
      <c r="B1443" s="55" t="str">
        <f t="shared" si="206"/>
        <v>||||0</v>
      </c>
      <c r="C1443" s="61" t="str">
        <f t="shared" si="207"/>
        <v>|0</v>
      </c>
      <c r="D1443" s="31"/>
      <c r="E1443" s="31"/>
      <c r="F1443" s="75" t="str">
        <f t="shared" si="208"/>
        <v>/</v>
      </c>
      <c r="G1443" s="31"/>
      <c r="H1443" s="31"/>
      <c r="I1443" s="75" t="str">
        <f t="shared" si="209"/>
        <v>.</v>
      </c>
      <c r="J1443" s="31"/>
      <c r="K1443" s="31"/>
      <c r="L1443" s="31"/>
      <c r="M1443" s="32"/>
      <c r="N1443" s="31"/>
      <c r="O1443" s="32"/>
      <c r="P1443" s="18"/>
      <c r="Q1443" s="31"/>
      <c r="R1443" s="33"/>
      <c r="S1443" s="33"/>
      <c r="T1443" s="33"/>
      <c r="U1443" s="72">
        <f t="shared" si="210"/>
        <v>0</v>
      </c>
      <c r="V1443" s="18" t="e">
        <f>IF(X1443&lt;&gt;"Liquidação Cancelada",VLOOKUP(B1443,'BASE DE DADOS OPS'!$B$4:$P$9650,10,FALSE),"Liquidação Cancelada")</f>
        <v>#N/A</v>
      </c>
      <c r="W1443" s="35" t="e">
        <f t="shared" si="211"/>
        <v>#N/A</v>
      </c>
      <c r="X1443" s="31">
        <f>VLOOKUP(A1443,'BASE DE DADOS OPS'!$A$4:$P$9650,12,FALSE)</f>
        <v>0</v>
      </c>
      <c r="Y1443" s="4" t="e">
        <f>IF(X1443&lt;&gt;"Liquidação Cancelada",VLOOKUP(B1443,'BASE DE DADOS OPS'!$B$5:$P$9635,12,FALSE),"Liquidação Cancelada")</f>
        <v>#N/A</v>
      </c>
      <c r="Z1443" s="4" t="e">
        <f>IF(X1443&lt;&gt;"Liquidação Cancelada",VLOOKUP(B1443,'BASE DE DADOS OPS'!$B$5:$P$9635,14,FALSE),"Liquidação Cancelada")</f>
        <v>#N/A</v>
      </c>
      <c r="AA1443" s="4" t="e">
        <f>IF(X1443&lt;&gt;"Liquidação Cancelada",VLOOKUP(B1443,'BASE DE DADOS OPS'!$B$5:$P$9635,13,FALSE),"Liquidação Cancelada")</f>
        <v>#N/A</v>
      </c>
      <c r="AB1443" s="4" t="e">
        <f t="shared" si="212"/>
        <v>#N/A</v>
      </c>
      <c r="AC1443" s="3" t="e">
        <f t="shared" si="213"/>
        <v>#N/A</v>
      </c>
      <c r="AD1443" s="62"/>
    </row>
    <row r="1444" spans="1:30" ht="24.95" customHeight="1" x14ac:dyDescent="0.2">
      <c r="A1444" s="55" t="str">
        <f t="shared" si="205"/>
        <v>||||||0</v>
      </c>
      <c r="B1444" s="55" t="str">
        <f t="shared" si="206"/>
        <v>||||0</v>
      </c>
      <c r="C1444" s="61" t="str">
        <f t="shared" si="207"/>
        <v>|0</v>
      </c>
      <c r="D1444" s="31"/>
      <c r="E1444" s="31"/>
      <c r="F1444" s="75" t="str">
        <f t="shared" si="208"/>
        <v>/</v>
      </c>
      <c r="G1444" s="31"/>
      <c r="H1444" s="31"/>
      <c r="I1444" s="75" t="str">
        <f t="shared" si="209"/>
        <v>.</v>
      </c>
      <c r="J1444" s="31"/>
      <c r="K1444" s="31"/>
      <c r="L1444" s="31"/>
      <c r="M1444" s="32"/>
      <c r="N1444" s="31"/>
      <c r="O1444" s="32"/>
      <c r="P1444" s="18"/>
      <c r="Q1444" s="31"/>
      <c r="R1444" s="33"/>
      <c r="S1444" s="33"/>
      <c r="T1444" s="33"/>
      <c r="U1444" s="72">
        <f t="shared" si="210"/>
        <v>0</v>
      </c>
      <c r="V1444" s="18" t="e">
        <f>IF(X1444&lt;&gt;"Liquidação Cancelada",VLOOKUP(B1444,'BASE DE DADOS OPS'!$B$4:$P$9650,10,FALSE),"Liquidação Cancelada")</f>
        <v>#N/A</v>
      </c>
      <c r="W1444" s="35" t="e">
        <f t="shared" si="211"/>
        <v>#N/A</v>
      </c>
      <c r="X1444" s="31">
        <f>VLOOKUP(A1444,'BASE DE DADOS OPS'!$A$4:$P$9650,12,FALSE)</f>
        <v>0</v>
      </c>
      <c r="Y1444" s="4" t="e">
        <f>IF(X1444&lt;&gt;"Liquidação Cancelada",VLOOKUP(B1444,'BASE DE DADOS OPS'!$B$5:$P$9635,12,FALSE),"Liquidação Cancelada")</f>
        <v>#N/A</v>
      </c>
      <c r="Z1444" s="4" t="e">
        <f>IF(X1444&lt;&gt;"Liquidação Cancelada",VLOOKUP(B1444,'BASE DE DADOS OPS'!$B$5:$P$9635,14,FALSE),"Liquidação Cancelada")</f>
        <v>#N/A</v>
      </c>
      <c r="AA1444" s="4" t="e">
        <f>IF(X1444&lt;&gt;"Liquidação Cancelada",VLOOKUP(B1444,'BASE DE DADOS OPS'!$B$5:$P$9635,13,FALSE),"Liquidação Cancelada")</f>
        <v>#N/A</v>
      </c>
      <c r="AB1444" s="4" t="e">
        <f t="shared" si="212"/>
        <v>#N/A</v>
      </c>
      <c r="AC1444" s="3" t="e">
        <f t="shared" si="213"/>
        <v>#N/A</v>
      </c>
      <c r="AD1444" s="62"/>
    </row>
    <row r="1445" spans="1:30" ht="24.95" customHeight="1" x14ac:dyDescent="0.2">
      <c r="A1445" s="55" t="str">
        <f t="shared" si="205"/>
        <v>||||||0</v>
      </c>
      <c r="B1445" s="55" t="str">
        <f t="shared" si="206"/>
        <v>||||0</v>
      </c>
      <c r="C1445" s="61" t="str">
        <f t="shared" si="207"/>
        <v>|0</v>
      </c>
      <c r="D1445" s="31"/>
      <c r="E1445" s="31"/>
      <c r="F1445" s="75" t="str">
        <f t="shared" si="208"/>
        <v>/</v>
      </c>
      <c r="G1445" s="31"/>
      <c r="H1445" s="31"/>
      <c r="I1445" s="75" t="str">
        <f t="shared" si="209"/>
        <v>.</v>
      </c>
      <c r="J1445" s="31"/>
      <c r="K1445" s="31"/>
      <c r="L1445" s="31"/>
      <c r="M1445" s="32"/>
      <c r="N1445" s="31"/>
      <c r="O1445" s="32"/>
      <c r="P1445" s="18"/>
      <c r="Q1445" s="31"/>
      <c r="R1445" s="33"/>
      <c r="S1445" s="33"/>
      <c r="T1445" s="33"/>
      <c r="U1445" s="72">
        <f t="shared" si="210"/>
        <v>0</v>
      </c>
      <c r="V1445" s="18" t="e">
        <f>IF(X1445&lt;&gt;"Liquidação Cancelada",VLOOKUP(B1445,'BASE DE DADOS OPS'!$B$4:$P$9650,10,FALSE),"Liquidação Cancelada")</f>
        <v>#N/A</v>
      </c>
      <c r="W1445" s="35" t="e">
        <f t="shared" si="211"/>
        <v>#N/A</v>
      </c>
      <c r="X1445" s="31">
        <f>VLOOKUP(A1445,'BASE DE DADOS OPS'!$A$4:$P$9650,12,FALSE)</f>
        <v>0</v>
      </c>
      <c r="Y1445" s="4" t="e">
        <f>IF(X1445&lt;&gt;"Liquidação Cancelada",VLOOKUP(B1445,'BASE DE DADOS OPS'!$B$5:$P$9635,12,FALSE),"Liquidação Cancelada")</f>
        <v>#N/A</v>
      </c>
      <c r="Z1445" s="4" t="e">
        <f>IF(X1445&lt;&gt;"Liquidação Cancelada",VLOOKUP(B1445,'BASE DE DADOS OPS'!$B$5:$P$9635,14,FALSE),"Liquidação Cancelada")</f>
        <v>#N/A</v>
      </c>
      <c r="AA1445" s="4" t="e">
        <f>IF(X1445&lt;&gt;"Liquidação Cancelada",VLOOKUP(B1445,'BASE DE DADOS OPS'!$B$5:$P$9635,13,FALSE),"Liquidação Cancelada")</f>
        <v>#N/A</v>
      </c>
      <c r="AB1445" s="4" t="e">
        <f t="shared" si="212"/>
        <v>#N/A</v>
      </c>
      <c r="AC1445" s="3" t="e">
        <f t="shared" si="213"/>
        <v>#N/A</v>
      </c>
      <c r="AD1445" s="62"/>
    </row>
    <row r="1446" spans="1:30" ht="24.95" customHeight="1" x14ac:dyDescent="0.2">
      <c r="A1446" s="55" t="str">
        <f t="shared" si="205"/>
        <v>||||||0</v>
      </c>
      <c r="B1446" s="55" t="str">
        <f t="shared" si="206"/>
        <v>||||0</v>
      </c>
      <c r="C1446" s="61" t="str">
        <f t="shared" si="207"/>
        <v>|0</v>
      </c>
      <c r="D1446" s="31"/>
      <c r="E1446" s="31"/>
      <c r="F1446" s="75" t="str">
        <f t="shared" si="208"/>
        <v>/</v>
      </c>
      <c r="G1446" s="31"/>
      <c r="H1446" s="31"/>
      <c r="I1446" s="75" t="str">
        <f t="shared" si="209"/>
        <v>.</v>
      </c>
      <c r="J1446" s="31"/>
      <c r="K1446" s="31"/>
      <c r="L1446" s="31"/>
      <c r="M1446" s="32"/>
      <c r="N1446" s="31"/>
      <c r="O1446" s="32"/>
      <c r="P1446" s="18"/>
      <c r="Q1446" s="31"/>
      <c r="R1446" s="33"/>
      <c r="S1446" s="33"/>
      <c r="T1446" s="33"/>
      <c r="U1446" s="72">
        <f t="shared" si="210"/>
        <v>0</v>
      </c>
      <c r="V1446" s="18" t="e">
        <f>IF(X1446&lt;&gt;"Liquidação Cancelada",VLOOKUP(B1446,'BASE DE DADOS OPS'!$B$4:$P$9650,10,FALSE),"Liquidação Cancelada")</f>
        <v>#N/A</v>
      </c>
      <c r="W1446" s="35" t="e">
        <f t="shared" si="211"/>
        <v>#N/A</v>
      </c>
      <c r="X1446" s="31">
        <f>VLOOKUP(A1446,'BASE DE DADOS OPS'!$A$4:$P$9650,12,FALSE)</f>
        <v>0</v>
      </c>
      <c r="Y1446" s="4" t="e">
        <f>IF(X1446&lt;&gt;"Liquidação Cancelada",VLOOKUP(B1446,'BASE DE DADOS OPS'!$B$5:$P$9635,12,FALSE),"Liquidação Cancelada")</f>
        <v>#N/A</v>
      </c>
      <c r="Z1446" s="4" t="e">
        <f>IF(X1446&lt;&gt;"Liquidação Cancelada",VLOOKUP(B1446,'BASE DE DADOS OPS'!$B$5:$P$9635,14,FALSE),"Liquidação Cancelada")</f>
        <v>#N/A</v>
      </c>
      <c r="AA1446" s="4" t="e">
        <f>IF(X1446&lt;&gt;"Liquidação Cancelada",VLOOKUP(B1446,'BASE DE DADOS OPS'!$B$5:$P$9635,13,FALSE),"Liquidação Cancelada")</f>
        <v>#N/A</v>
      </c>
      <c r="AB1446" s="4" t="e">
        <f t="shared" si="212"/>
        <v>#N/A</v>
      </c>
      <c r="AC1446" s="3" t="e">
        <f t="shared" si="213"/>
        <v>#N/A</v>
      </c>
      <c r="AD1446" s="62"/>
    </row>
    <row r="1447" spans="1:30" ht="24.95" customHeight="1" x14ac:dyDescent="0.2">
      <c r="A1447" s="55" t="str">
        <f t="shared" si="205"/>
        <v>||||||0</v>
      </c>
      <c r="B1447" s="55" t="str">
        <f t="shared" si="206"/>
        <v>||||0</v>
      </c>
      <c r="C1447" s="61" t="str">
        <f t="shared" si="207"/>
        <v>|0</v>
      </c>
      <c r="D1447" s="31"/>
      <c r="E1447" s="31"/>
      <c r="F1447" s="75" t="str">
        <f t="shared" si="208"/>
        <v>/</v>
      </c>
      <c r="G1447" s="31"/>
      <c r="H1447" s="31"/>
      <c r="I1447" s="75" t="str">
        <f t="shared" si="209"/>
        <v>.</v>
      </c>
      <c r="J1447" s="31"/>
      <c r="K1447" s="31"/>
      <c r="L1447" s="31"/>
      <c r="M1447" s="32"/>
      <c r="N1447" s="31"/>
      <c r="O1447" s="32"/>
      <c r="P1447" s="18"/>
      <c r="Q1447" s="31"/>
      <c r="R1447" s="33"/>
      <c r="S1447" s="33"/>
      <c r="T1447" s="33"/>
      <c r="U1447" s="72">
        <f t="shared" si="210"/>
        <v>0</v>
      </c>
      <c r="V1447" s="18" t="e">
        <f>IF(X1447&lt;&gt;"Liquidação Cancelada",VLOOKUP(B1447,'BASE DE DADOS OPS'!$B$4:$P$9650,10,FALSE),"Liquidação Cancelada")</f>
        <v>#N/A</v>
      </c>
      <c r="W1447" s="35" t="e">
        <f t="shared" si="211"/>
        <v>#N/A</v>
      </c>
      <c r="X1447" s="31">
        <f>VLOOKUP(A1447,'BASE DE DADOS OPS'!$A$4:$P$9650,12,FALSE)</f>
        <v>0</v>
      </c>
      <c r="Y1447" s="4" t="e">
        <f>IF(X1447&lt;&gt;"Liquidação Cancelada",VLOOKUP(B1447,'BASE DE DADOS OPS'!$B$5:$P$9635,12,FALSE),"Liquidação Cancelada")</f>
        <v>#N/A</v>
      </c>
      <c r="Z1447" s="4" t="e">
        <f>IF(X1447&lt;&gt;"Liquidação Cancelada",VLOOKUP(B1447,'BASE DE DADOS OPS'!$B$5:$P$9635,14,FALSE),"Liquidação Cancelada")</f>
        <v>#N/A</v>
      </c>
      <c r="AA1447" s="4" t="e">
        <f>IF(X1447&lt;&gt;"Liquidação Cancelada",VLOOKUP(B1447,'BASE DE DADOS OPS'!$B$5:$P$9635,13,FALSE),"Liquidação Cancelada")</f>
        <v>#N/A</v>
      </c>
      <c r="AB1447" s="4" t="e">
        <f t="shared" si="212"/>
        <v>#N/A</v>
      </c>
      <c r="AC1447" s="3" t="e">
        <f t="shared" si="213"/>
        <v>#N/A</v>
      </c>
      <c r="AD1447" s="62"/>
    </row>
    <row r="1448" spans="1:30" ht="24.95" customHeight="1" x14ac:dyDescent="0.2">
      <c r="A1448" s="55" t="str">
        <f t="shared" si="205"/>
        <v>||||||0</v>
      </c>
      <c r="B1448" s="55" t="str">
        <f t="shared" si="206"/>
        <v>||||0</v>
      </c>
      <c r="C1448" s="61" t="str">
        <f t="shared" si="207"/>
        <v>|0</v>
      </c>
      <c r="D1448" s="31"/>
      <c r="E1448" s="31"/>
      <c r="F1448" s="75" t="str">
        <f t="shared" si="208"/>
        <v>/</v>
      </c>
      <c r="G1448" s="31"/>
      <c r="H1448" s="31"/>
      <c r="I1448" s="75" t="str">
        <f t="shared" si="209"/>
        <v>.</v>
      </c>
      <c r="J1448" s="31"/>
      <c r="K1448" s="31"/>
      <c r="L1448" s="31"/>
      <c r="M1448" s="32"/>
      <c r="N1448" s="31"/>
      <c r="O1448" s="32"/>
      <c r="P1448" s="18"/>
      <c r="Q1448" s="31"/>
      <c r="R1448" s="33"/>
      <c r="S1448" s="33"/>
      <c r="T1448" s="33"/>
      <c r="U1448" s="72">
        <f t="shared" si="210"/>
        <v>0</v>
      </c>
      <c r="V1448" s="18" t="e">
        <f>IF(X1448&lt;&gt;"Liquidação Cancelada",VLOOKUP(B1448,'BASE DE DADOS OPS'!$B$4:$P$9650,10,FALSE),"Liquidação Cancelada")</f>
        <v>#N/A</v>
      </c>
      <c r="W1448" s="35" t="e">
        <f t="shared" si="211"/>
        <v>#N/A</v>
      </c>
      <c r="X1448" s="31">
        <f>VLOOKUP(A1448,'BASE DE DADOS OPS'!$A$4:$P$9650,12,FALSE)</f>
        <v>0</v>
      </c>
      <c r="Y1448" s="4" t="e">
        <f>IF(X1448&lt;&gt;"Liquidação Cancelada",VLOOKUP(B1448,'BASE DE DADOS OPS'!$B$5:$P$9635,12,FALSE),"Liquidação Cancelada")</f>
        <v>#N/A</v>
      </c>
      <c r="Z1448" s="4" t="e">
        <f>IF(X1448&lt;&gt;"Liquidação Cancelada",VLOOKUP(B1448,'BASE DE DADOS OPS'!$B$5:$P$9635,14,FALSE),"Liquidação Cancelada")</f>
        <v>#N/A</v>
      </c>
      <c r="AA1448" s="4" t="e">
        <f>IF(X1448&lt;&gt;"Liquidação Cancelada",VLOOKUP(B1448,'BASE DE DADOS OPS'!$B$5:$P$9635,13,FALSE),"Liquidação Cancelada")</f>
        <v>#N/A</v>
      </c>
      <c r="AB1448" s="4" t="e">
        <f t="shared" si="212"/>
        <v>#N/A</v>
      </c>
      <c r="AC1448" s="3" t="e">
        <f t="shared" si="213"/>
        <v>#N/A</v>
      </c>
      <c r="AD1448" s="62"/>
    </row>
    <row r="1449" spans="1:30" ht="24.95" customHeight="1" x14ac:dyDescent="0.2">
      <c r="A1449" s="55" t="str">
        <f t="shared" si="205"/>
        <v>||||||0</v>
      </c>
      <c r="B1449" s="55" t="str">
        <f t="shared" si="206"/>
        <v>||||0</v>
      </c>
      <c r="C1449" s="61" t="str">
        <f t="shared" si="207"/>
        <v>|0</v>
      </c>
      <c r="D1449" s="31"/>
      <c r="E1449" s="31"/>
      <c r="F1449" s="75" t="str">
        <f t="shared" si="208"/>
        <v>/</v>
      </c>
      <c r="G1449" s="31"/>
      <c r="H1449" s="31"/>
      <c r="I1449" s="75" t="str">
        <f t="shared" si="209"/>
        <v>.</v>
      </c>
      <c r="J1449" s="31"/>
      <c r="K1449" s="31"/>
      <c r="L1449" s="31"/>
      <c r="M1449" s="32"/>
      <c r="N1449" s="31"/>
      <c r="O1449" s="32"/>
      <c r="P1449" s="18"/>
      <c r="Q1449" s="31"/>
      <c r="R1449" s="33"/>
      <c r="S1449" s="33"/>
      <c r="T1449" s="33"/>
      <c r="U1449" s="72">
        <f t="shared" si="210"/>
        <v>0</v>
      </c>
      <c r="V1449" s="18" t="e">
        <f>IF(X1449&lt;&gt;"Liquidação Cancelada",VLOOKUP(B1449,'BASE DE DADOS OPS'!$B$4:$P$9650,10,FALSE),"Liquidação Cancelada")</f>
        <v>#N/A</v>
      </c>
      <c r="W1449" s="35" t="e">
        <f t="shared" si="211"/>
        <v>#N/A</v>
      </c>
      <c r="X1449" s="31">
        <f>VLOOKUP(A1449,'BASE DE DADOS OPS'!$A$4:$P$9650,12,FALSE)</f>
        <v>0</v>
      </c>
      <c r="Y1449" s="4" t="e">
        <f>IF(X1449&lt;&gt;"Liquidação Cancelada",VLOOKUP(B1449,'BASE DE DADOS OPS'!$B$5:$P$9635,12,FALSE),"Liquidação Cancelada")</f>
        <v>#N/A</v>
      </c>
      <c r="Z1449" s="4" t="e">
        <f>IF(X1449&lt;&gt;"Liquidação Cancelada",VLOOKUP(B1449,'BASE DE DADOS OPS'!$B$5:$P$9635,14,FALSE),"Liquidação Cancelada")</f>
        <v>#N/A</v>
      </c>
      <c r="AA1449" s="4" t="e">
        <f>IF(X1449&lt;&gt;"Liquidação Cancelada",VLOOKUP(B1449,'BASE DE DADOS OPS'!$B$5:$P$9635,13,FALSE),"Liquidação Cancelada")</f>
        <v>#N/A</v>
      </c>
      <c r="AB1449" s="4" t="e">
        <f t="shared" si="212"/>
        <v>#N/A</v>
      </c>
      <c r="AC1449" s="3" t="e">
        <f t="shared" si="213"/>
        <v>#N/A</v>
      </c>
      <c r="AD1449" s="62"/>
    </row>
    <row r="1450" spans="1:30" ht="24.95" customHeight="1" x14ac:dyDescent="0.2">
      <c r="A1450" s="55" t="str">
        <f t="shared" si="205"/>
        <v>||||||0</v>
      </c>
      <c r="B1450" s="55" t="str">
        <f t="shared" si="206"/>
        <v>||||0</v>
      </c>
      <c r="C1450" s="61" t="str">
        <f t="shared" si="207"/>
        <v>|0</v>
      </c>
      <c r="D1450" s="31"/>
      <c r="E1450" s="31"/>
      <c r="F1450" s="75" t="str">
        <f t="shared" si="208"/>
        <v>/</v>
      </c>
      <c r="G1450" s="31"/>
      <c r="H1450" s="31"/>
      <c r="I1450" s="75" t="str">
        <f t="shared" si="209"/>
        <v>.</v>
      </c>
      <c r="J1450" s="31"/>
      <c r="K1450" s="31"/>
      <c r="L1450" s="31"/>
      <c r="M1450" s="32"/>
      <c r="N1450" s="31"/>
      <c r="O1450" s="32"/>
      <c r="P1450" s="18"/>
      <c r="Q1450" s="31"/>
      <c r="R1450" s="33"/>
      <c r="S1450" s="33"/>
      <c r="T1450" s="33"/>
      <c r="U1450" s="72">
        <f t="shared" si="210"/>
        <v>0</v>
      </c>
      <c r="V1450" s="18" t="e">
        <f>IF(X1450&lt;&gt;"Liquidação Cancelada",VLOOKUP(B1450,'BASE DE DADOS OPS'!$B$4:$P$9650,10,FALSE),"Liquidação Cancelada")</f>
        <v>#N/A</v>
      </c>
      <c r="W1450" s="35" t="e">
        <f t="shared" si="211"/>
        <v>#N/A</v>
      </c>
      <c r="X1450" s="31">
        <f>VLOOKUP(A1450,'BASE DE DADOS OPS'!$A$4:$P$9650,12,FALSE)</f>
        <v>0</v>
      </c>
      <c r="Y1450" s="4" t="e">
        <f>IF(X1450&lt;&gt;"Liquidação Cancelada",VLOOKUP(B1450,'BASE DE DADOS OPS'!$B$5:$P$9635,12,FALSE),"Liquidação Cancelada")</f>
        <v>#N/A</v>
      </c>
      <c r="Z1450" s="4" t="e">
        <f>IF(X1450&lt;&gt;"Liquidação Cancelada",VLOOKUP(B1450,'BASE DE DADOS OPS'!$B$5:$P$9635,14,FALSE),"Liquidação Cancelada")</f>
        <v>#N/A</v>
      </c>
      <c r="AA1450" s="4" t="e">
        <f>IF(X1450&lt;&gt;"Liquidação Cancelada",VLOOKUP(B1450,'BASE DE DADOS OPS'!$B$5:$P$9635,13,FALSE),"Liquidação Cancelada")</f>
        <v>#N/A</v>
      </c>
      <c r="AB1450" s="4" t="e">
        <f t="shared" si="212"/>
        <v>#N/A</v>
      </c>
      <c r="AC1450" s="3" t="e">
        <f t="shared" si="213"/>
        <v>#N/A</v>
      </c>
      <c r="AD1450" s="62"/>
    </row>
    <row r="1451" spans="1:30" ht="24.95" customHeight="1" x14ac:dyDescent="0.2">
      <c r="A1451" s="55" t="str">
        <f t="shared" si="205"/>
        <v>||||||0</v>
      </c>
      <c r="B1451" s="55" t="str">
        <f t="shared" si="206"/>
        <v>||||0</v>
      </c>
      <c r="C1451" s="61" t="str">
        <f t="shared" si="207"/>
        <v>|0</v>
      </c>
      <c r="D1451" s="31"/>
      <c r="E1451" s="31"/>
      <c r="F1451" s="75" t="str">
        <f t="shared" si="208"/>
        <v>/</v>
      </c>
      <c r="G1451" s="31"/>
      <c r="H1451" s="31"/>
      <c r="I1451" s="75" t="str">
        <f t="shared" si="209"/>
        <v>.</v>
      </c>
      <c r="J1451" s="31"/>
      <c r="K1451" s="31"/>
      <c r="L1451" s="31"/>
      <c r="M1451" s="32"/>
      <c r="N1451" s="31"/>
      <c r="O1451" s="32"/>
      <c r="P1451" s="18"/>
      <c r="Q1451" s="31"/>
      <c r="R1451" s="33"/>
      <c r="S1451" s="33"/>
      <c r="T1451" s="33"/>
      <c r="U1451" s="72">
        <f t="shared" si="210"/>
        <v>0</v>
      </c>
      <c r="V1451" s="18" t="e">
        <f>IF(X1451&lt;&gt;"Liquidação Cancelada",VLOOKUP(B1451,'BASE DE DADOS OPS'!$B$4:$P$9650,10,FALSE),"Liquidação Cancelada")</f>
        <v>#N/A</v>
      </c>
      <c r="W1451" s="35" t="e">
        <f t="shared" si="211"/>
        <v>#N/A</v>
      </c>
      <c r="X1451" s="31">
        <f>VLOOKUP(A1451,'BASE DE DADOS OPS'!$A$4:$P$9650,12,FALSE)</f>
        <v>0</v>
      </c>
      <c r="Y1451" s="4" t="e">
        <f>IF(X1451&lt;&gt;"Liquidação Cancelada",VLOOKUP(B1451,'BASE DE DADOS OPS'!$B$5:$P$9635,12,FALSE),"Liquidação Cancelada")</f>
        <v>#N/A</v>
      </c>
      <c r="Z1451" s="4" t="e">
        <f>IF(X1451&lt;&gt;"Liquidação Cancelada",VLOOKUP(B1451,'BASE DE DADOS OPS'!$B$5:$P$9635,14,FALSE),"Liquidação Cancelada")</f>
        <v>#N/A</v>
      </c>
      <c r="AA1451" s="4" t="e">
        <f>IF(X1451&lt;&gt;"Liquidação Cancelada",VLOOKUP(B1451,'BASE DE DADOS OPS'!$B$5:$P$9635,13,FALSE),"Liquidação Cancelada")</f>
        <v>#N/A</v>
      </c>
      <c r="AB1451" s="4" t="e">
        <f t="shared" si="212"/>
        <v>#N/A</v>
      </c>
      <c r="AC1451" s="3" t="e">
        <f t="shared" si="213"/>
        <v>#N/A</v>
      </c>
      <c r="AD1451" s="62"/>
    </row>
    <row r="1452" spans="1:30" ht="24.95" customHeight="1" x14ac:dyDescent="0.2">
      <c r="A1452" s="55" t="str">
        <f t="shared" si="205"/>
        <v>||||||0</v>
      </c>
      <c r="B1452" s="55" t="str">
        <f t="shared" si="206"/>
        <v>||||0</v>
      </c>
      <c r="C1452" s="61" t="str">
        <f t="shared" si="207"/>
        <v>|0</v>
      </c>
      <c r="D1452" s="31"/>
      <c r="E1452" s="31"/>
      <c r="F1452" s="75" t="str">
        <f t="shared" si="208"/>
        <v>/</v>
      </c>
      <c r="G1452" s="31"/>
      <c r="H1452" s="31"/>
      <c r="I1452" s="75" t="str">
        <f t="shared" si="209"/>
        <v>.</v>
      </c>
      <c r="J1452" s="31"/>
      <c r="K1452" s="31"/>
      <c r="L1452" s="31"/>
      <c r="M1452" s="32"/>
      <c r="N1452" s="31"/>
      <c r="O1452" s="32"/>
      <c r="P1452" s="18"/>
      <c r="Q1452" s="31"/>
      <c r="R1452" s="33"/>
      <c r="S1452" s="33"/>
      <c r="T1452" s="33"/>
      <c r="U1452" s="72">
        <f t="shared" si="210"/>
        <v>0</v>
      </c>
      <c r="V1452" s="18" t="e">
        <f>IF(X1452&lt;&gt;"Liquidação Cancelada",VLOOKUP(B1452,'BASE DE DADOS OPS'!$B$4:$P$9650,10,FALSE),"Liquidação Cancelada")</f>
        <v>#N/A</v>
      </c>
      <c r="W1452" s="35" t="e">
        <f t="shared" si="211"/>
        <v>#N/A</v>
      </c>
      <c r="X1452" s="31">
        <f>VLOOKUP(A1452,'BASE DE DADOS OPS'!$A$4:$P$9650,12,FALSE)</f>
        <v>0</v>
      </c>
      <c r="Y1452" s="4" t="e">
        <f>IF(X1452&lt;&gt;"Liquidação Cancelada",VLOOKUP(B1452,'BASE DE DADOS OPS'!$B$5:$P$9635,12,FALSE),"Liquidação Cancelada")</f>
        <v>#N/A</v>
      </c>
      <c r="Z1452" s="4" t="e">
        <f>IF(X1452&lt;&gt;"Liquidação Cancelada",VLOOKUP(B1452,'BASE DE DADOS OPS'!$B$5:$P$9635,14,FALSE),"Liquidação Cancelada")</f>
        <v>#N/A</v>
      </c>
      <c r="AA1452" s="4" t="e">
        <f>IF(X1452&lt;&gt;"Liquidação Cancelada",VLOOKUP(B1452,'BASE DE DADOS OPS'!$B$5:$P$9635,13,FALSE),"Liquidação Cancelada")</f>
        <v>#N/A</v>
      </c>
      <c r="AB1452" s="4" t="e">
        <f t="shared" si="212"/>
        <v>#N/A</v>
      </c>
      <c r="AC1452" s="3" t="e">
        <f t="shared" si="213"/>
        <v>#N/A</v>
      </c>
      <c r="AD1452" s="62"/>
    </row>
    <row r="1453" spans="1:30" ht="24.95" customHeight="1" x14ac:dyDescent="0.2">
      <c r="A1453" s="55" t="str">
        <f t="shared" si="205"/>
        <v>||||||0</v>
      </c>
      <c r="B1453" s="55" t="str">
        <f t="shared" si="206"/>
        <v>||||0</v>
      </c>
      <c r="C1453" s="61" t="str">
        <f t="shared" si="207"/>
        <v>|0</v>
      </c>
      <c r="D1453" s="31"/>
      <c r="E1453" s="31"/>
      <c r="F1453" s="75" t="str">
        <f t="shared" si="208"/>
        <v>/</v>
      </c>
      <c r="G1453" s="31"/>
      <c r="H1453" s="31"/>
      <c r="I1453" s="75" t="str">
        <f t="shared" si="209"/>
        <v>.</v>
      </c>
      <c r="J1453" s="31"/>
      <c r="K1453" s="31"/>
      <c r="L1453" s="31"/>
      <c r="M1453" s="32"/>
      <c r="N1453" s="31"/>
      <c r="O1453" s="32"/>
      <c r="P1453" s="18"/>
      <c r="Q1453" s="31"/>
      <c r="R1453" s="33"/>
      <c r="S1453" s="33"/>
      <c r="T1453" s="33"/>
      <c r="U1453" s="72">
        <f t="shared" si="210"/>
        <v>0</v>
      </c>
      <c r="V1453" s="18" t="e">
        <f>IF(X1453&lt;&gt;"Liquidação Cancelada",VLOOKUP(B1453,'BASE DE DADOS OPS'!$B$4:$P$9650,10,FALSE),"Liquidação Cancelada")</f>
        <v>#N/A</v>
      </c>
      <c r="W1453" s="35" t="e">
        <f t="shared" si="211"/>
        <v>#N/A</v>
      </c>
      <c r="X1453" s="31">
        <f>VLOOKUP(A1453,'BASE DE DADOS OPS'!$A$4:$P$9650,12,FALSE)</f>
        <v>0</v>
      </c>
      <c r="Y1453" s="4" t="e">
        <f>IF(X1453&lt;&gt;"Liquidação Cancelada",VLOOKUP(B1453,'BASE DE DADOS OPS'!$B$5:$P$9635,12,FALSE),"Liquidação Cancelada")</f>
        <v>#N/A</v>
      </c>
      <c r="Z1453" s="4" t="e">
        <f>IF(X1453&lt;&gt;"Liquidação Cancelada",VLOOKUP(B1453,'BASE DE DADOS OPS'!$B$5:$P$9635,14,FALSE),"Liquidação Cancelada")</f>
        <v>#N/A</v>
      </c>
      <c r="AA1453" s="4" t="e">
        <f>IF(X1453&lt;&gt;"Liquidação Cancelada",VLOOKUP(B1453,'BASE DE DADOS OPS'!$B$5:$P$9635,13,FALSE),"Liquidação Cancelada")</f>
        <v>#N/A</v>
      </c>
      <c r="AB1453" s="4" t="e">
        <f t="shared" si="212"/>
        <v>#N/A</v>
      </c>
      <c r="AC1453" s="3" t="e">
        <f t="shared" si="213"/>
        <v>#N/A</v>
      </c>
      <c r="AD1453" s="62"/>
    </row>
    <row r="1454" spans="1:30" ht="24.95" customHeight="1" x14ac:dyDescent="0.2">
      <c r="A1454" s="55" t="str">
        <f t="shared" si="205"/>
        <v>||||||0</v>
      </c>
      <c r="B1454" s="55" t="str">
        <f t="shared" si="206"/>
        <v>||||0</v>
      </c>
      <c r="C1454" s="61" t="str">
        <f t="shared" si="207"/>
        <v>|0</v>
      </c>
      <c r="D1454" s="31"/>
      <c r="E1454" s="31"/>
      <c r="F1454" s="75" t="str">
        <f t="shared" si="208"/>
        <v>/</v>
      </c>
      <c r="G1454" s="31"/>
      <c r="H1454" s="31"/>
      <c r="I1454" s="75" t="str">
        <f t="shared" si="209"/>
        <v>.</v>
      </c>
      <c r="J1454" s="31"/>
      <c r="K1454" s="31"/>
      <c r="L1454" s="31"/>
      <c r="M1454" s="32"/>
      <c r="N1454" s="31"/>
      <c r="O1454" s="32"/>
      <c r="P1454" s="18"/>
      <c r="Q1454" s="31"/>
      <c r="R1454" s="33"/>
      <c r="S1454" s="33"/>
      <c r="T1454" s="33"/>
      <c r="U1454" s="72">
        <f t="shared" si="210"/>
        <v>0</v>
      </c>
      <c r="V1454" s="18" t="e">
        <f>IF(X1454&lt;&gt;"Liquidação Cancelada",VLOOKUP(B1454,'BASE DE DADOS OPS'!$B$4:$P$9650,10,FALSE),"Liquidação Cancelada")</f>
        <v>#N/A</v>
      </c>
      <c r="W1454" s="35" t="e">
        <f t="shared" si="211"/>
        <v>#N/A</v>
      </c>
      <c r="X1454" s="31">
        <f>VLOOKUP(A1454,'BASE DE DADOS OPS'!$A$4:$P$9650,12,FALSE)</f>
        <v>0</v>
      </c>
      <c r="Y1454" s="4" t="e">
        <f>IF(X1454&lt;&gt;"Liquidação Cancelada",VLOOKUP(B1454,'BASE DE DADOS OPS'!$B$5:$P$9635,12,FALSE),"Liquidação Cancelada")</f>
        <v>#N/A</v>
      </c>
      <c r="Z1454" s="4" t="e">
        <f>IF(X1454&lt;&gt;"Liquidação Cancelada",VLOOKUP(B1454,'BASE DE DADOS OPS'!$B$5:$P$9635,14,FALSE),"Liquidação Cancelada")</f>
        <v>#N/A</v>
      </c>
      <c r="AA1454" s="4" t="e">
        <f>IF(X1454&lt;&gt;"Liquidação Cancelada",VLOOKUP(B1454,'BASE DE DADOS OPS'!$B$5:$P$9635,13,FALSE),"Liquidação Cancelada")</f>
        <v>#N/A</v>
      </c>
      <c r="AB1454" s="4" t="e">
        <f t="shared" si="212"/>
        <v>#N/A</v>
      </c>
      <c r="AC1454" s="3" t="e">
        <f t="shared" si="213"/>
        <v>#N/A</v>
      </c>
      <c r="AD1454" s="62"/>
    </row>
    <row r="1455" spans="1:30" ht="24.95" customHeight="1" x14ac:dyDescent="0.2">
      <c r="A1455" s="55" t="str">
        <f t="shared" si="205"/>
        <v>||||||0</v>
      </c>
      <c r="B1455" s="55" t="str">
        <f t="shared" si="206"/>
        <v>||||0</v>
      </c>
      <c r="C1455" s="61" t="str">
        <f t="shared" si="207"/>
        <v>|0</v>
      </c>
      <c r="D1455" s="31"/>
      <c r="E1455" s="31"/>
      <c r="F1455" s="75" t="str">
        <f t="shared" si="208"/>
        <v>/</v>
      </c>
      <c r="G1455" s="31"/>
      <c r="H1455" s="31"/>
      <c r="I1455" s="75" t="str">
        <f t="shared" si="209"/>
        <v>.</v>
      </c>
      <c r="J1455" s="31"/>
      <c r="K1455" s="31"/>
      <c r="L1455" s="31"/>
      <c r="M1455" s="32"/>
      <c r="N1455" s="31"/>
      <c r="O1455" s="32"/>
      <c r="P1455" s="18"/>
      <c r="Q1455" s="31"/>
      <c r="R1455" s="33"/>
      <c r="S1455" s="33"/>
      <c r="T1455" s="33"/>
      <c r="U1455" s="72">
        <f t="shared" si="210"/>
        <v>0</v>
      </c>
      <c r="V1455" s="18" t="e">
        <f>IF(X1455&lt;&gt;"Liquidação Cancelada",VLOOKUP(B1455,'BASE DE DADOS OPS'!$B$4:$P$9650,10,FALSE),"Liquidação Cancelada")</f>
        <v>#N/A</v>
      </c>
      <c r="W1455" s="35" t="e">
        <f t="shared" si="211"/>
        <v>#N/A</v>
      </c>
      <c r="X1455" s="31">
        <f>VLOOKUP(A1455,'BASE DE DADOS OPS'!$A$4:$P$9650,12,FALSE)</f>
        <v>0</v>
      </c>
      <c r="Y1455" s="4" t="e">
        <f>IF(X1455&lt;&gt;"Liquidação Cancelada",VLOOKUP(B1455,'BASE DE DADOS OPS'!$B$5:$P$9635,12,FALSE),"Liquidação Cancelada")</f>
        <v>#N/A</v>
      </c>
      <c r="Z1455" s="4" t="e">
        <f>IF(X1455&lt;&gt;"Liquidação Cancelada",VLOOKUP(B1455,'BASE DE DADOS OPS'!$B$5:$P$9635,14,FALSE),"Liquidação Cancelada")</f>
        <v>#N/A</v>
      </c>
      <c r="AA1455" s="4" t="e">
        <f>IF(X1455&lt;&gt;"Liquidação Cancelada",VLOOKUP(B1455,'BASE DE DADOS OPS'!$B$5:$P$9635,13,FALSE),"Liquidação Cancelada")</f>
        <v>#N/A</v>
      </c>
      <c r="AB1455" s="4" t="e">
        <f t="shared" si="212"/>
        <v>#N/A</v>
      </c>
      <c r="AC1455" s="3" t="e">
        <f t="shared" si="213"/>
        <v>#N/A</v>
      </c>
      <c r="AD1455" s="62"/>
    </row>
    <row r="1456" spans="1:30" ht="24.95" customHeight="1" x14ac:dyDescent="0.2">
      <c r="A1456" s="55" t="str">
        <f t="shared" si="205"/>
        <v>||||||0</v>
      </c>
      <c r="B1456" s="55" t="str">
        <f t="shared" si="206"/>
        <v>||||0</v>
      </c>
      <c r="C1456" s="61" t="str">
        <f t="shared" si="207"/>
        <v>|0</v>
      </c>
      <c r="D1456" s="31"/>
      <c r="E1456" s="31"/>
      <c r="F1456" s="75" t="str">
        <f t="shared" si="208"/>
        <v>/</v>
      </c>
      <c r="G1456" s="31"/>
      <c r="H1456" s="31"/>
      <c r="I1456" s="75" t="str">
        <f t="shared" si="209"/>
        <v>.</v>
      </c>
      <c r="J1456" s="31"/>
      <c r="K1456" s="31"/>
      <c r="L1456" s="31"/>
      <c r="M1456" s="32"/>
      <c r="N1456" s="31"/>
      <c r="O1456" s="32"/>
      <c r="P1456" s="18"/>
      <c r="Q1456" s="31"/>
      <c r="R1456" s="33"/>
      <c r="S1456" s="33"/>
      <c r="T1456" s="33"/>
      <c r="U1456" s="72">
        <f t="shared" si="210"/>
        <v>0</v>
      </c>
      <c r="V1456" s="18" t="e">
        <f>IF(X1456&lt;&gt;"Liquidação Cancelada",VLOOKUP(B1456,'BASE DE DADOS OPS'!$B$4:$P$9650,10,FALSE),"Liquidação Cancelada")</f>
        <v>#N/A</v>
      </c>
      <c r="W1456" s="35" t="e">
        <f t="shared" si="211"/>
        <v>#N/A</v>
      </c>
      <c r="X1456" s="31">
        <f>VLOOKUP(A1456,'BASE DE DADOS OPS'!$A$4:$P$9650,12,FALSE)</f>
        <v>0</v>
      </c>
      <c r="Y1456" s="4" t="e">
        <f>IF(X1456&lt;&gt;"Liquidação Cancelada",VLOOKUP(B1456,'BASE DE DADOS OPS'!$B$5:$P$9635,12,FALSE),"Liquidação Cancelada")</f>
        <v>#N/A</v>
      </c>
      <c r="Z1456" s="4" t="e">
        <f>IF(X1456&lt;&gt;"Liquidação Cancelada",VLOOKUP(B1456,'BASE DE DADOS OPS'!$B$5:$P$9635,14,FALSE),"Liquidação Cancelada")</f>
        <v>#N/A</v>
      </c>
      <c r="AA1456" s="4" t="e">
        <f>IF(X1456&lt;&gt;"Liquidação Cancelada",VLOOKUP(B1456,'BASE DE DADOS OPS'!$B$5:$P$9635,13,FALSE),"Liquidação Cancelada")</f>
        <v>#N/A</v>
      </c>
      <c r="AB1456" s="4" t="e">
        <f t="shared" si="212"/>
        <v>#N/A</v>
      </c>
      <c r="AC1456" s="3" t="e">
        <f t="shared" si="213"/>
        <v>#N/A</v>
      </c>
      <c r="AD1456" s="62"/>
    </row>
    <row r="1457" spans="1:30" ht="24.95" customHeight="1" x14ac:dyDescent="0.2">
      <c r="A1457" s="55" t="str">
        <f t="shared" si="205"/>
        <v>||||||0</v>
      </c>
      <c r="B1457" s="55" t="str">
        <f t="shared" si="206"/>
        <v>||||0</v>
      </c>
      <c r="C1457" s="61" t="str">
        <f t="shared" si="207"/>
        <v>|0</v>
      </c>
      <c r="D1457" s="31"/>
      <c r="E1457" s="31"/>
      <c r="F1457" s="75" t="str">
        <f t="shared" si="208"/>
        <v>/</v>
      </c>
      <c r="G1457" s="31"/>
      <c r="H1457" s="31"/>
      <c r="I1457" s="75" t="str">
        <f t="shared" si="209"/>
        <v>.</v>
      </c>
      <c r="J1457" s="31"/>
      <c r="K1457" s="31"/>
      <c r="L1457" s="31"/>
      <c r="M1457" s="32"/>
      <c r="N1457" s="31"/>
      <c r="O1457" s="32"/>
      <c r="P1457" s="18"/>
      <c r="Q1457" s="31"/>
      <c r="R1457" s="33"/>
      <c r="S1457" s="33"/>
      <c r="T1457" s="33"/>
      <c r="U1457" s="72">
        <f t="shared" si="210"/>
        <v>0</v>
      </c>
      <c r="V1457" s="18" t="e">
        <f>IF(X1457&lt;&gt;"Liquidação Cancelada",VLOOKUP(B1457,'BASE DE DADOS OPS'!$B$4:$P$9650,10,FALSE),"Liquidação Cancelada")</f>
        <v>#N/A</v>
      </c>
      <c r="W1457" s="35" t="e">
        <f t="shared" si="211"/>
        <v>#N/A</v>
      </c>
      <c r="X1457" s="31">
        <f>VLOOKUP(A1457,'BASE DE DADOS OPS'!$A$4:$P$9650,12,FALSE)</f>
        <v>0</v>
      </c>
      <c r="Y1457" s="4" t="e">
        <f>IF(X1457&lt;&gt;"Liquidação Cancelada",VLOOKUP(B1457,'BASE DE DADOS OPS'!$B$5:$P$9635,12,FALSE),"Liquidação Cancelada")</f>
        <v>#N/A</v>
      </c>
      <c r="Z1457" s="4" t="e">
        <f>IF(X1457&lt;&gt;"Liquidação Cancelada",VLOOKUP(B1457,'BASE DE DADOS OPS'!$B$5:$P$9635,14,FALSE),"Liquidação Cancelada")</f>
        <v>#N/A</v>
      </c>
      <c r="AA1457" s="4" t="e">
        <f>IF(X1457&lt;&gt;"Liquidação Cancelada",VLOOKUP(B1457,'BASE DE DADOS OPS'!$B$5:$P$9635,13,FALSE),"Liquidação Cancelada")</f>
        <v>#N/A</v>
      </c>
      <c r="AB1457" s="4" t="e">
        <f t="shared" si="212"/>
        <v>#N/A</v>
      </c>
      <c r="AC1457" s="3" t="e">
        <f t="shared" si="213"/>
        <v>#N/A</v>
      </c>
      <c r="AD1457" s="62"/>
    </row>
    <row r="1458" spans="1:30" ht="24.95" customHeight="1" x14ac:dyDescent="0.2">
      <c r="A1458" s="55" t="str">
        <f t="shared" si="205"/>
        <v>||||||0</v>
      </c>
      <c r="B1458" s="55" t="str">
        <f t="shared" si="206"/>
        <v>||||0</v>
      </c>
      <c r="C1458" s="61" t="str">
        <f t="shared" si="207"/>
        <v>|0</v>
      </c>
      <c r="D1458" s="31"/>
      <c r="E1458" s="31"/>
      <c r="F1458" s="75" t="str">
        <f t="shared" si="208"/>
        <v>/</v>
      </c>
      <c r="G1458" s="31"/>
      <c r="H1458" s="31"/>
      <c r="I1458" s="75" t="str">
        <f t="shared" si="209"/>
        <v>.</v>
      </c>
      <c r="J1458" s="31"/>
      <c r="K1458" s="31"/>
      <c r="L1458" s="31"/>
      <c r="M1458" s="32"/>
      <c r="N1458" s="31"/>
      <c r="O1458" s="32"/>
      <c r="P1458" s="18"/>
      <c r="Q1458" s="31"/>
      <c r="R1458" s="33"/>
      <c r="S1458" s="33"/>
      <c r="T1458" s="33"/>
      <c r="U1458" s="72">
        <f t="shared" si="210"/>
        <v>0</v>
      </c>
      <c r="V1458" s="18" t="e">
        <f>IF(X1458&lt;&gt;"Liquidação Cancelada",VLOOKUP(B1458,'BASE DE DADOS OPS'!$B$4:$P$9650,10,FALSE),"Liquidação Cancelada")</f>
        <v>#N/A</v>
      </c>
      <c r="W1458" s="35" t="e">
        <f t="shared" si="211"/>
        <v>#N/A</v>
      </c>
      <c r="X1458" s="31">
        <f>VLOOKUP(A1458,'BASE DE DADOS OPS'!$A$4:$P$9650,12,FALSE)</f>
        <v>0</v>
      </c>
      <c r="Y1458" s="4" t="e">
        <f>IF(X1458&lt;&gt;"Liquidação Cancelada",VLOOKUP(B1458,'BASE DE DADOS OPS'!$B$5:$P$9635,12,FALSE),"Liquidação Cancelada")</f>
        <v>#N/A</v>
      </c>
      <c r="Z1458" s="4" t="e">
        <f>IF(X1458&lt;&gt;"Liquidação Cancelada",VLOOKUP(B1458,'BASE DE DADOS OPS'!$B$5:$P$9635,14,FALSE),"Liquidação Cancelada")</f>
        <v>#N/A</v>
      </c>
      <c r="AA1458" s="4" t="e">
        <f>IF(X1458&lt;&gt;"Liquidação Cancelada",VLOOKUP(B1458,'BASE DE DADOS OPS'!$B$5:$P$9635,13,FALSE),"Liquidação Cancelada")</f>
        <v>#N/A</v>
      </c>
      <c r="AB1458" s="4" t="e">
        <f t="shared" si="212"/>
        <v>#N/A</v>
      </c>
      <c r="AC1458" s="3" t="e">
        <f t="shared" si="213"/>
        <v>#N/A</v>
      </c>
      <c r="AD1458" s="62"/>
    </row>
    <row r="1459" spans="1:30" ht="24.95" customHeight="1" x14ac:dyDescent="0.2">
      <c r="A1459" s="55" t="str">
        <f t="shared" si="205"/>
        <v>||||||0</v>
      </c>
      <c r="B1459" s="55" t="str">
        <f t="shared" si="206"/>
        <v>||||0</v>
      </c>
      <c r="C1459" s="61" t="str">
        <f t="shared" si="207"/>
        <v>|0</v>
      </c>
      <c r="D1459" s="31"/>
      <c r="E1459" s="31"/>
      <c r="F1459" s="75" t="str">
        <f t="shared" si="208"/>
        <v>/</v>
      </c>
      <c r="G1459" s="31"/>
      <c r="H1459" s="31"/>
      <c r="I1459" s="75" t="str">
        <f t="shared" si="209"/>
        <v>.</v>
      </c>
      <c r="J1459" s="31"/>
      <c r="K1459" s="31"/>
      <c r="L1459" s="31"/>
      <c r="M1459" s="32"/>
      <c r="N1459" s="31"/>
      <c r="O1459" s="32"/>
      <c r="P1459" s="18"/>
      <c r="Q1459" s="31"/>
      <c r="R1459" s="33"/>
      <c r="S1459" s="33"/>
      <c r="T1459" s="33"/>
      <c r="U1459" s="72">
        <f t="shared" si="210"/>
        <v>0</v>
      </c>
      <c r="V1459" s="18" t="e">
        <f>IF(X1459&lt;&gt;"Liquidação Cancelada",VLOOKUP(B1459,'BASE DE DADOS OPS'!$B$4:$P$9650,10,FALSE),"Liquidação Cancelada")</f>
        <v>#N/A</v>
      </c>
      <c r="W1459" s="35" t="e">
        <f t="shared" si="211"/>
        <v>#N/A</v>
      </c>
      <c r="X1459" s="31">
        <f>VLOOKUP(A1459,'BASE DE DADOS OPS'!$A$4:$P$9650,12,FALSE)</f>
        <v>0</v>
      </c>
      <c r="Y1459" s="4" t="e">
        <f>IF(X1459&lt;&gt;"Liquidação Cancelada",VLOOKUP(B1459,'BASE DE DADOS OPS'!$B$5:$P$9635,12,FALSE),"Liquidação Cancelada")</f>
        <v>#N/A</v>
      </c>
      <c r="Z1459" s="4" t="e">
        <f>IF(X1459&lt;&gt;"Liquidação Cancelada",VLOOKUP(B1459,'BASE DE DADOS OPS'!$B$5:$P$9635,14,FALSE),"Liquidação Cancelada")</f>
        <v>#N/A</v>
      </c>
      <c r="AA1459" s="4" t="e">
        <f>IF(X1459&lt;&gt;"Liquidação Cancelada",VLOOKUP(B1459,'BASE DE DADOS OPS'!$B$5:$P$9635,13,FALSE),"Liquidação Cancelada")</f>
        <v>#N/A</v>
      </c>
      <c r="AB1459" s="4" t="e">
        <f t="shared" si="212"/>
        <v>#N/A</v>
      </c>
      <c r="AC1459" s="3" t="e">
        <f t="shared" si="213"/>
        <v>#N/A</v>
      </c>
      <c r="AD1459" s="62"/>
    </row>
    <row r="1460" spans="1:30" ht="24.95" customHeight="1" x14ac:dyDescent="0.2">
      <c r="A1460" s="55" t="str">
        <f t="shared" si="205"/>
        <v>||||||0</v>
      </c>
      <c r="B1460" s="55" t="str">
        <f t="shared" si="206"/>
        <v>||||0</v>
      </c>
      <c r="C1460" s="61" t="str">
        <f t="shared" si="207"/>
        <v>|0</v>
      </c>
      <c r="D1460" s="31"/>
      <c r="E1460" s="31"/>
      <c r="F1460" s="75" t="str">
        <f t="shared" si="208"/>
        <v>/</v>
      </c>
      <c r="G1460" s="31"/>
      <c r="H1460" s="31"/>
      <c r="I1460" s="75" t="str">
        <f t="shared" si="209"/>
        <v>.</v>
      </c>
      <c r="J1460" s="31"/>
      <c r="K1460" s="31"/>
      <c r="L1460" s="31"/>
      <c r="M1460" s="32"/>
      <c r="N1460" s="31"/>
      <c r="O1460" s="32"/>
      <c r="P1460" s="18"/>
      <c r="Q1460" s="31"/>
      <c r="R1460" s="33"/>
      <c r="S1460" s="33"/>
      <c r="T1460" s="33"/>
      <c r="U1460" s="72">
        <f t="shared" si="210"/>
        <v>0</v>
      </c>
      <c r="V1460" s="18" t="e">
        <f>IF(X1460&lt;&gt;"Liquidação Cancelada",VLOOKUP(B1460,'BASE DE DADOS OPS'!$B$4:$P$9650,10,FALSE),"Liquidação Cancelada")</f>
        <v>#N/A</v>
      </c>
      <c r="W1460" s="35" t="e">
        <f t="shared" si="211"/>
        <v>#N/A</v>
      </c>
      <c r="X1460" s="31">
        <f>VLOOKUP(A1460,'BASE DE DADOS OPS'!$A$4:$P$9650,12,FALSE)</f>
        <v>0</v>
      </c>
      <c r="Y1460" s="4" t="e">
        <f>IF(X1460&lt;&gt;"Liquidação Cancelada",VLOOKUP(B1460,'BASE DE DADOS OPS'!$B$5:$P$9635,12,FALSE),"Liquidação Cancelada")</f>
        <v>#N/A</v>
      </c>
      <c r="Z1460" s="4" t="e">
        <f>IF(X1460&lt;&gt;"Liquidação Cancelada",VLOOKUP(B1460,'BASE DE DADOS OPS'!$B$5:$P$9635,14,FALSE),"Liquidação Cancelada")</f>
        <v>#N/A</v>
      </c>
      <c r="AA1460" s="4" t="e">
        <f>IF(X1460&lt;&gt;"Liquidação Cancelada",VLOOKUP(B1460,'BASE DE DADOS OPS'!$B$5:$P$9635,13,FALSE),"Liquidação Cancelada")</f>
        <v>#N/A</v>
      </c>
      <c r="AB1460" s="4" t="e">
        <f t="shared" si="212"/>
        <v>#N/A</v>
      </c>
      <c r="AC1460" s="3" t="e">
        <f t="shared" si="213"/>
        <v>#N/A</v>
      </c>
      <c r="AD1460" s="62"/>
    </row>
    <row r="1461" spans="1:30" ht="24.95" customHeight="1" x14ac:dyDescent="0.2">
      <c r="A1461" s="55" t="str">
        <f t="shared" si="205"/>
        <v>||||||0</v>
      </c>
      <c r="B1461" s="55" t="str">
        <f t="shared" si="206"/>
        <v>||||0</v>
      </c>
      <c r="C1461" s="61" t="str">
        <f t="shared" si="207"/>
        <v>|0</v>
      </c>
      <c r="D1461" s="31"/>
      <c r="E1461" s="31"/>
      <c r="F1461" s="75" t="str">
        <f t="shared" si="208"/>
        <v>/</v>
      </c>
      <c r="G1461" s="31"/>
      <c r="H1461" s="31"/>
      <c r="I1461" s="75" t="str">
        <f t="shared" si="209"/>
        <v>.</v>
      </c>
      <c r="J1461" s="31"/>
      <c r="K1461" s="31"/>
      <c r="L1461" s="31"/>
      <c r="M1461" s="32"/>
      <c r="N1461" s="31"/>
      <c r="O1461" s="32"/>
      <c r="P1461" s="18"/>
      <c r="Q1461" s="31"/>
      <c r="R1461" s="33"/>
      <c r="S1461" s="33"/>
      <c r="T1461" s="33"/>
      <c r="U1461" s="72">
        <f t="shared" si="210"/>
        <v>0</v>
      </c>
      <c r="V1461" s="18" t="e">
        <f>IF(X1461&lt;&gt;"Liquidação Cancelada",VLOOKUP(B1461,'BASE DE DADOS OPS'!$B$4:$P$9650,10,FALSE),"Liquidação Cancelada")</f>
        <v>#N/A</v>
      </c>
      <c r="W1461" s="35" t="e">
        <f t="shared" si="211"/>
        <v>#N/A</v>
      </c>
      <c r="X1461" s="31">
        <f>VLOOKUP(A1461,'BASE DE DADOS OPS'!$A$4:$P$9650,12,FALSE)</f>
        <v>0</v>
      </c>
      <c r="Y1461" s="4" t="e">
        <f>IF(X1461&lt;&gt;"Liquidação Cancelada",VLOOKUP(B1461,'BASE DE DADOS OPS'!$B$5:$P$9635,12,FALSE),"Liquidação Cancelada")</f>
        <v>#N/A</v>
      </c>
      <c r="Z1461" s="4" t="e">
        <f>IF(X1461&lt;&gt;"Liquidação Cancelada",VLOOKUP(B1461,'BASE DE DADOS OPS'!$B$5:$P$9635,14,FALSE),"Liquidação Cancelada")</f>
        <v>#N/A</v>
      </c>
      <c r="AA1461" s="4" t="e">
        <f>IF(X1461&lt;&gt;"Liquidação Cancelada",VLOOKUP(B1461,'BASE DE DADOS OPS'!$B$5:$P$9635,13,FALSE),"Liquidação Cancelada")</f>
        <v>#N/A</v>
      </c>
      <c r="AB1461" s="4" t="e">
        <f t="shared" si="212"/>
        <v>#N/A</v>
      </c>
      <c r="AC1461" s="3" t="e">
        <f t="shared" si="213"/>
        <v>#N/A</v>
      </c>
      <c r="AD1461" s="62"/>
    </row>
    <row r="1462" spans="1:30" ht="24.95" customHeight="1" x14ac:dyDescent="0.2">
      <c r="A1462" s="55" t="str">
        <f t="shared" si="205"/>
        <v>||||||0</v>
      </c>
      <c r="B1462" s="55" t="str">
        <f t="shared" si="206"/>
        <v>||||0</v>
      </c>
      <c r="C1462" s="61" t="str">
        <f t="shared" si="207"/>
        <v>|0</v>
      </c>
      <c r="D1462" s="31"/>
      <c r="E1462" s="31"/>
      <c r="F1462" s="75" t="str">
        <f t="shared" si="208"/>
        <v>/</v>
      </c>
      <c r="G1462" s="31"/>
      <c r="H1462" s="31"/>
      <c r="I1462" s="75" t="str">
        <f t="shared" si="209"/>
        <v>.</v>
      </c>
      <c r="J1462" s="31"/>
      <c r="K1462" s="31"/>
      <c r="L1462" s="31"/>
      <c r="M1462" s="32"/>
      <c r="N1462" s="31"/>
      <c r="O1462" s="32"/>
      <c r="P1462" s="18"/>
      <c r="Q1462" s="31"/>
      <c r="R1462" s="33"/>
      <c r="S1462" s="33"/>
      <c r="T1462" s="33"/>
      <c r="U1462" s="72">
        <f t="shared" si="210"/>
        <v>0</v>
      </c>
      <c r="V1462" s="18" t="e">
        <f>IF(X1462&lt;&gt;"Liquidação Cancelada",VLOOKUP(B1462,'BASE DE DADOS OPS'!$B$4:$P$9650,10,FALSE),"Liquidação Cancelada")</f>
        <v>#N/A</v>
      </c>
      <c r="W1462" s="35" t="e">
        <f t="shared" si="211"/>
        <v>#N/A</v>
      </c>
      <c r="X1462" s="31">
        <f>VLOOKUP(A1462,'BASE DE DADOS OPS'!$A$4:$P$9650,12,FALSE)</f>
        <v>0</v>
      </c>
      <c r="Y1462" s="4" t="e">
        <f>IF(X1462&lt;&gt;"Liquidação Cancelada",VLOOKUP(B1462,'BASE DE DADOS OPS'!$B$5:$P$9635,12,FALSE),"Liquidação Cancelada")</f>
        <v>#N/A</v>
      </c>
      <c r="Z1462" s="4" t="e">
        <f>IF(X1462&lt;&gt;"Liquidação Cancelada",VLOOKUP(B1462,'BASE DE DADOS OPS'!$B$5:$P$9635,14,FALSE),"Liquidação Cancelada")</f>
        <v>#N/A</v>
      </c>
      <c r="AA1462" s="4" t="e">
        <f>IF(X1462&lt;&gt;"Liquidação Cancelada",VLOOKUP(B1462,'BASE DE DADOS OPS'!$B$5:$P$9635,13,FALSE),"Liquidação Cancelada")</f>
        <v>#N/A</v>
      </c>
      <c r="AB1462" s="4" t="e">
        <f t="shared" si="212"/>
        <v>#N/A</v>
      </c>
      <c r="AC1462" s="3" t="e">
        <f t="shared" si="213"/>
        <v>#N/A</v>
      </c>
      <c r="AD1462" s="62"/>
    </row>
    <row r="1463" spans="1:30" ht="24.95" customHeight="1" x14ac:dyDescent="0.2">
      <c r="A1463" s="55" t="str">
        <f t="shared" si="205"/>
        <v>||||||0</v>
      </c>
      <c r="B1463" s="55" t="str">
        <f t="shared" si="206"/>
        <v>||||0</v>
      </c>
      <c r="C1463" s="61" t="str">
        <f t="shared" si="207"/>
        <v>|0</v>
      </c>
      <c r="D1463" s="31"/>
      <c r="E1463" s="31"/>
      <c r="F1463" s="75" t="str">
        <f t="shared" si="208"/>
        <v>/</v>
      </c>
      <c r="G1463" s="31"/>
      <c r="H1463" s="31"/>
      <c r="I1463" s="75" t="str">
        <f t="shared" si="209"/>
        <v>.</v>
      </c>
      <c r="J1463" s="31"/>
      <c r="K1463" s="31"/>
      <c r="L1463" s="31"/>
      <c r="M1463" s="32"/>
      <c r="N1463" s="31"/>
      <c r="O1463" s="32"/>
      <c r="P1463" s="18"/>
      <c r="Q1463" s="31"/>
      <c r="R1463" s="33"/>
      <c r="S1463" s="33"/>
      <c r="T1463" s="33"/>
      <c r="U1463" s="72">
        <f t="shared" si="210"/>
        <v>0</v>
      </c>
      <c r="V1463" s="18" t="e">
        <f>IF(X1463&lt;&gt;"Liquidação Cancelada",VLOOKUP(B1463,'BASE DE DADOS OPS'!$B$4:$P$9650,10,FALSE),"Liquidação Cancelada")</f>
        <v>#N/A</v>
      </c>
      <c r="W1463" s="35" t="e">
        <f t="shared" si="211"/>
        <v>#N/A</v>
      </c>
      <c r="X1463" s="31">
        <f>VLOOKUP(A1463,'BASE DE DADOS OPS'!$A$4:$P$9650,12,FALSE)</f>
        <v>0</v>
      </c>
      <c r="Y1463" s="4" t="e">
        <f>IF(X1463&lt;&gt;"Liquidação Cancelada",VLOOKUP(B1463,'BASE DE DADOS OPS'!$B$5:$P$9635,12,FALSE),"Liquidação Cancelada")</f>
        <v>#N/A</v>
      </c>
      <c r="Z1463" s="4" t="e">
        <f>IF(X1463&lt;&gt;"Liquidação Cancelada",VLOOKUP(B1463,'BASE DE DADOS OPS'!$B$5:$P$9635,14,FALSE),"Liquidação Cancelada")</f>
        <v>#N/A</v>
      </c>
      <c r="AA1463" s="4" t="e">
        <f>IF(X1463&lt;&gt;"Liquidação Cancelada",VLOOKUP(B1463,'BASE DE DADOS OPS'!$B$5:$P$9635,13,FALSE),"Liquidação Cancelada")</f>
        <v>#N/A</v>
      </c>
      <c r="AB1463" s="4" t="e">
        <f t="shared" si="212"/>
        <v>#N/A</v>
      </c>
      <c r="AC1463" s="3" t="e">
        <f t="shared" si="213"/>
        <v>#N/A</v>
      </c>
      <c r="AD1463" s="62"/>
    </row>
    <row r="1464" spans="1:30" ht="24.95" customHeight="1" x14ac:dyDescent="0.2">
      <c r="A1464" s="55" t="str">
        <f t="shared" si="205"/>
        <v>||||||0</v>
      </c>
      <c r="B1464" s="55" t="str">
        <f t="shared" si="206"/>
        <v>||||0</v>
      </c>
      <c r="C1464" s="61" t="str">
        <f t="shared" si="207"/>
        <v>|0</v>
      </c>
      <c r="D1464" s="31"/>
      <c r="E1464" s="31"/>
      <c r="F1464" s="75" t="str">
        <f t="shared" si="208"/>
        <v>/</v>
      </c>
      <c r="G1464" s="31"/>
      <c r="H1464" s="31"/>
      <c r="I1464" s="75" t="str">
        <f t="shared" si="209"/>
        <v>.</v>
      </c>
      <c r="J1464" s="31"/>
      <c r="K1464" s="31"/>
      <c r="L1464" s="31"/>
      <c r="M1464" s="32"/>
      <c r="N1464" s="31"/>
      <c r="O1464" s="32"/>
      <c r="P1464" s="18"/>
      <c r="Q1464" s="31"/>
      <c r="R1464" s="33"/>
      <c r="S1464" s="33"/>
      <c r="T1464" s="33"/>
      <c r="U1464" s="72">
        <f t="shared" si="210"/>
        <v>0</v>
      </c>
      <c r="V1464" s="18" t="e">
        <f>IF(X1464&lt;&gt;"Liquidação Cancelada",VLOOKUP(B1464,'BASE DE DADOS OPS'!$B$4:$P$9650,10,FALSE),"Liquidação Cancelada")</f>
        <v>#N/A</v>
      </c>
      <c r="W1464" s="35" t="e">
        <f t="shared" si="211"/>
        <v>#N/A</v>
      </c>
      <c r="X1464" s="31">
        <f>VLOOKUP(A1464,'BASE DE DADOS OPS'!$A$4:$P$9650,12,FALSE)</f>
        <v>0</v>
      </c>
      <c r="Y1464" s="4" t="e">
        <f>IF(X1464&lt;&gt;"Liquidação Cancelada",VLOOKUP(B1464,'BASE DE DADOS OPS'!$B$5:$P$9635,12,FALSE),"Liquidação Cancelada")</f>
        <v>#N/A</v>
      </c>
      <c r="Z1464" s="4" t="e">
        <f>IF(X1464&lt;&gt;"Liquidação Cancelada",VLOOKUP(B1464,'BASE DE DADOS OPS'!$B$5:$P$9635,14,FALSE),"Liquidação Cancelada")</f>
        <v>#N/A</v>
      </c>
      <c r="AA1464" s="4" t="e">
        <f>IF(X1464&lt;&gt;"Liquidação Cancelada",VLOOKUP(B1464,'BASE DE DADOS OPS'!$B$5:$P$9635,13,FALSE),"Liquidação Cancelada")</f>
        <v>#N/A</v>
      </c>
      <c r="AB1464" s="4" t="e">
        <f t="shared" si="212"/>
        <v>#N/A</v>
      </c>
      <c r="AC1464" s="3" t="e">
        <f t="shared" si="213"/>
        <v>#N/A</v>
      </c>
      <c r="AD1464" s="62"/>
    </row>
    <row r="1465" spans="1:30" ht="24.95" customHeight="1" x14ac:dyDescent="0.2">
      <c r="A1465" s="55" t="str">
        <f t="shared" si="205"/>
        <v>||||||0</v>
      </c>
      <c r="B1465" s="55" t="str">
        <f t="shared" si="206"/>
        <v>||||0</v>
      </c>
      <c r="C1465" s="61" t="str">
        <f t="shared" si="207"/>
        <v>|0</v>
      </c>
      <c r="D1465" s="31"/>
      <c r="E1465" s="31"/>
      <c r="F1465" s="75" t="str">
        <f t="shared" si="208"/>
        <v>/</v>
      </c>
      <c r="G1465" s="31"/>
      <c r="H1465" s="31"/>
      <c r="I1465" s="75" t="str">
        <f t="shared" si="209"/>
        <v>.</v>
      </c>
      <c r="J1465" s="31"/>
      <c r="K1465" s="31"/>
      <c r="L1465" s="31"/>
      <c r="M1465" s="32"/>
      <c r="N1465" s="31"/>
      <c r="O1465" s="32"/>
      <c r="P1465" s="18"/>
      <c r="Q1465" s="31"/>
      <c r="R1465" s="33"/>
      <c r="S1465" s="33"/>
      <c r="T1465" s="33"/>
      <c r="U1465" s="72">
        <f t="shared" si="210"/>
        <v>0</v>
      </c>
      <c r="V1465" s="18" t="e">
        <f>IF(X1465&lt;&gt;"Liquidação Cancelada",VLOOKUP(B1465,'BASE DE DADOS OPS'!$B$4:$P$9650,10,FALSE),"Liquidação Cancelada")</f>
        <v>#N/A</v>
      </c>
      <c r="W1465" s="35" t="e">
        <f t="shared" si="211"/>
        <v>#N/A</v>
      </c>
      <c r="X1465" s="31">
        <f>VLOOKUP(A1465,'BASE DE DADOS OPS'!$A$4:$P$9650,12,FALSE)</f>
        <v>0</v>
      </c>
      <c r="Y1465" s="4" t="e">
        <f>IF(X1465&lt;&gt;"Liquidação Cancelada",VLOOKUP(B1465,'BASE DE DADOS OPS'!$B$5:$P$9635,12,FALSE),"Liquidação Cancelada")</f>
        <v>#N/A</v>
      </c>
      <c r="Z1465" s="4" t="e">
        <f>IF(X1465&lt;&gt;"Liquidação Cancelada",VLOOKUP(B1465,'BASE DE DADOS OPS'!$B$5:$P$9635,14,FALSE),"Liquidação Cancelada")</f>
        <v>#N/A</v>
      </c>
      <c r="AA1465" s="4" t="e">
        <f>IF(X1465&lt;&gt;"Liquidação Cancelada",VLOOKUP(B1465,'BASE DE DADOS OPS'!$B$5:$P$9635,13,FALSE),"Liquidação Cancelada")</f>
        <v>#N/A</v>
      </c>
      <c r="AB1465" s="4" t="e">
        <f t="shared" si="212"/>
        <v>#N/A</v>
      </c>
      <c r="AC1465" s="3" t="e">
        <f t="shared" si="213"/>
        <v>#N/A</v>
      </c>
      <c r="AD1465" s="62"/>
    </row>
    <row r="1466" spans="1:30" ht="24.95" customHeight="1" x14ac:dyDescent="0.2">
      <c r="A1466" s="55" t="str">
        <f t="shared" si="205"/>
        <v>||||||0</v>
      </c>
      <c r="B1466" s="55" t="str">
        <f t="shared" si="206"/>
        <v>||||0</v>
      </c>
      <c r="C1466" s="61" t="str">
        <f t="shared" si="207"/>
        <v>|0</v>
      </c>
      <c r="D1466" s="31"/>
      <c r="E1466" s="31"/>
      <c r="F1466" s="75" t="str">
        <f t="shared" si="208"/>
        <v>/</v>
      </c>
      <c r="G1466" s="31"/>
      <c r="H1466" s="31"/>
      <c r="I1466" s="75" t="str">
        <f t="shared" si="209"/>
        <v>.</v>
      </c>
      <c r="J1466" s="31"/>
      <c r="K1466" s="31"/>
      <c r="L1466" s="31"/>
      <c r="M1466" s="32"/>
      <c r="N1466" s="31"/>
      <c r="O1466" s="32"/>
      <c r="P1466" s="18"/>
      <c r="Q1466" s="31"/>
      <c r="R1466" s="33"/>
      <c r="S1466" s="33"/>
      <c r="T1466" s="33"/>
      <c r="U1466" s="72">
        <f t="shared" si="210"/>
        <v>0</v>
      </c>
      <c r="V1466" s="18" t="e">
        <f>IF(X1466&lt;&gt;"Liquidação Cancelada",VLOOKUP(B1466,'BASE DE DADOS OPS'!$B$4:$P$9650,10,FALSE),"Liquidação Cancelada")</f>
        <v>#N/A</v>
      </c>
      <c r="W1466" s="35" t="e">
        <f t="shared" si="211"/>
        <v>#N/A</v>
      </c>
      <c r="X1466" s="31">
        <f>VLOOKUP(A1466,'BASE DE DADOS OPS'!$A$4:$P$9650,12,FALSE)</f>
        <v>0</v>
      </c>
      <c r="Y1466" s="4" t="e">
        <f>IF(X1466&lt;&gt;"Liquidação Cancelada",VLOOKUP(B1466,'BASE DE DADOS OPS'!$B$5:$P$9635,12,FALSE),"Liquidação Cancelada")</f>
        <v>#N/A</v>
      </c>
      <c r="Z1466" s="4" t="e">
        <f>IF(X1466&lt;&gt;"Liquidação Cancelada",VLOOKUP(B1466,'BASE DE DADOS OPS'!$B$5:$P$9635,14,FALSE),"Liquidação Cancelada")</f>
        <v>#N/A</v>
      </c>
      <c r="AA1466" s="4" t="e">
        <f>IF(X1466&lt;&gt;"Liquidação Cancelada",VLOOKUP(B1466,'BASE DE DADOS OPS'!$B$5:$P$9635,13,FALSE),"Liquidação Cancelada")</f>
        <v>#N/A</v>
      </c>
      <c r="AB1466" s="4" t="e">
        <f t="shared" si="212"/>
        <v>#N/A</v>
      </c>
      <c r="AC1466" s="3" t="e">
        <f t="shared" si="213"/>
        <v>#N/A</v>
      </c>
      <c r="AD1466" s="62"/>
    </row>
    <row r="1467" spans="1:30" ht="24.95" customHeight="1" x14ac:dyDescent="0.2">
      <c r="A1467" s="55" t="str">
        <f t="shared" si="205"/>
        <v>||||||0</v>
      </c>
      <c r="B1467" s="55" t="str">
        <f t="shared" si="206"/>
        <v>||||0</v>
      </c>
      <c r="C1467" s="61" t="str">
        <f t="shared" si="207"/>
        <v>|0</v>
      </c>
      <c r="D1467" s="31"/>
      <c r="E1467" s="31"/>
      <c r="F1467" s="75" t="str">
        <f t="shared" si="208"/>
        <v>/</v>
      </c>
      <c r="G1467" s="31"/>
      <c r="H1467" s="31"/>
      <c r="I1467" s="75" t="str">
        <f t="shared" si="209"/>
        <v>.</v>
      </c>
      <c r="J1467" s="31"/>
      <c r="K1467" s="31"/>
      <c r="L1467" s="31"/>
      <c r="M1467" s="32"/>
      <c r="N1467" s="31"/>
      <c r="O1467" s="32"/>
      <c r="P1467" s="18"/>
      <c r="Q1467" s="31"/>
      <c r="R1467" s="33"/>
      <c r="S1467" s="33"/>
      <c r="T1467" s="33"/>
      <c r="U1467" s="72">
        <f t="shared" si="210"/>
        <v>0</v>
      </c>
      <c r="V1467" s="18" t="e">
        <f>IF(X1467&lt;&gt;"Liquidação Cancelada",VLOOKUP(B1467,'BASE DE DADOS OPS'!$B$4:$P$9650,10,FALSE),"Liquidação Cancelada")</f>
        <v>#N/A</v>
      </c>
      <c r="W1467" s="35" t="e">
        <f t="shared" si="211"/>
        <v>#N/A</v>
      </c>
      <c r="X1467" s="31">
        <f>VLOOKUP(A1467,'BASE DE DADOS OPS'!$A$4:$P$9650,12,FALSE)</f>
        <v>0</v>
      </c>
      <c r="Y1467" s="4" t="e">
        <f>IF(X1467&lt;&gt;"Liquidação Cancelada",VLOOKUP(B1467,'BASE DE DADOS OPS'!$B$5:$P$9635,12,FALSE),"Liquidação Cancelada")</f>
        <v>#N/A</v>
      </c>
      <c r="Z1467" s="4" t="e">
        <f>IF(X1467&lt;&gt;"Liquidação Cancelada",VLOOKUP(B1467,'BASE DE DADOS OPS'!$B$5:$P$9635,14,FALSE),"Liquidação Cancelada")</f>
        <v>#N/A</v>
      </c>
      <c r="AA1467" s="4" t="e">
        <f>IF(X1467&lt;&gt;"Liquidação Cancelada",VLOOKUP(B1467,'BASE DE DADOS OPS'!$B$5:$P$9635,13,FALSE),"Liquidação Cancelada")</f>
        <v>#N/A</v>
      </c>
      <c r="AB1467" s="4" t="e">
        <f t="shared" si="212"/>
        <v>#N/A</v>
      </c>
      <c r="AC1467" s="3" t="e">
        <f t="shared" si="213"/>
        <v>#N/A</v>
      </c>
      <c r="AD1467" s="62"/>
    </row>
    <row r="1468" spans="1:30" ht="24.95" customHeight="1" x14ac:dyDescent="0.2">
      <c r="A1468" s="55" t="str">
        <f t="shared" si="205"/>
        <v>||||||0</v>
      </c>
      <c r="B1468" s="55" t="str">
        <f t="shared" si="206"/>
        <v>||||0</v>
      </c>
      <c r="C1468" s="61" t="str">
        <f t="shared" si="207"/>
        <v>|0</v>
      </c>
      <c r="D1468" s="31"/>
      <c r="E1468" s="31"/>
      <c r="F1468" s="75" t="str">
        <f t="shared" si="208"/>
        <v>/</v>
      </c>
      <c r="G1468" s="31"/>
      <c r="H1468" s="31"/>
      <c r="I1468" s="75" t="str">
        <f t="shared" si="209"/>
        <v>.</v>
      </c>
      <c r="J1468" s="31"/>
      <c r="K1468" s="31"/>
      <c r="L1468" s="31"/>
      <c r="M1468" s="32"/>
      <c r="N1468" s="31"/>
      <c r="O1468" s="32"/>
      <c r="P1468" s="18"/>
      <c r="Q1468" s="31"/>
      <c r="R1468" s="33"/>
      <c r="S1468" s="33"/>
      <c r="T1468" s="33"/>
      <c r="U1468" s="72">
        <f t="shared" si="210"/>
        <v>0</v>
      </c>
      <c r="V1468" s="18" t="e">
        <f>IF(X1468&lt;&gt;"Liquidação Cancelada",VLOOKUP(B1468,'BASE DE DADOS OPS'!$B$4:$P$9650,10,FALSE),"Liquidação Cancelada")</f>
        <v>#N/A</v>
      </c>
      <c r="W1468" s="35" t="e">
        <f t="shared" si="211"/>
        <v>#N/A</v>
      </c>
      <c r="X1468" s="31">
        <f>VLOOKUP(A1468,'BASE DE DADOS OPS'!$A$4:$P$9650,12,FALSE)</f>
        <v>0</v>
      </c>
      <c r="Y1468" s="4" t="e">
        <f>IF(X1468&lt;&gt;"Liquidação Cancelada",VLOOKUP(B1468,'BASE DE DADOS OPS'!$B$5:$P$9635,12,FALSE),"Liquidação Cancelada")</f>
        <v>#N/A</v>
      </c>
      <c r="Z1468" s="4" t="e">
        <f>IF(X1468&lt;&gt;"Liquidação Cancelada",VLOOKUP(B1468,'BASE DE DADOS OPS'!$B$5:$P$9635,14,FALSE),"Liquidação Cancelada")</f>
        <v>#N/A</v>
      </c>
      <c r="AA1468" s="4" t="e">
        <f>IF(X1468&lt;&gt;"Liquidação Cancelada",VLOOKUP(B1468,'BASE DE DADOS OPS'!$B$5:$P$9635,13,FALSE),"Liquidação Cancelada")</f>
        <v>#N/A</v>
      </c>
      <c r="AB1468" s="4" t="e">
        <f t="shared" si="212"/>
        <v>#N/A</v>
      </c>
      <c r="AC1468" s="3" t="e">
        <f t="shared" si="213"/>
        <v>#N/A</v>
      </c>
      <c r="AD1468" s="62"/>
    </row>
    <row r="1469" spans="1:30" ht="24.95" customHeight="1" x14ac:dyDescent="0.2">
      <c r="A1469" s="55" t="str">
        <f t="shared" si="205"/>
        <v>||||||0</v>
      </c>
      <c r="B1469" s="55" t="str">
        <f t="shared" si="206"/>
        <v>||||0</v>
      </c>
      <c r="C1469" s="61" t="str">
        <f t="shared" si="207"/>
        <v>|0</v>
      </c>
      <c r="D1469" s="31"/>
      <c r="E1469" s="31"/>
      <c r="F1469" s="75" t="str">
        <f t="shared" si="208"/>
        <v>/</v>
      </c>
      <c r="G1469" s="31"/>
      <c r="H1469" s="31"/>
      <c r="I1469" s="75" t="str">
        <f t="shared" si="209"/>
        <v>.</v>
      </c>
      <c r="J1469" s="31"/>
      <c r="K1469" s="31"/>
      <c r="L1469" s="31"/>
      <c r="M1469" s="32"/>
      <c r="N1469" s="31"/>
      <c r="O1469" s="32"/>
      <c r="P1469" s="18"/>
      <c r="Q1469" s="31"/>
      <c r="R1469" s="33"/>
      <c r="S1469" s="33"/>
      <c r="T1469" s="33"/>
      <c r="U1469" s="72">
        <f t="shared" si="210"/>
        <v>0</v>
      </c>
      <c r="V1469" s="18" t="e">
        <f>IF(X1469&lt;&gt;"Liquidação Cancelada",VLOOKUP(B1469,'BASE DE DADOS OPS'!$B$4:$P$9650,10,FALSE),"Liquidação Cancelada")</f>
        <v>#N/A</v>
      </c>
      <c r="W1469" s="35" t="e">
        <f t="shared" si="211"/>
        <v>#N/A</v>
      </c>
      <c r="X1469" s="31">
        <f>VLOOKUP(A1469,'BASE DE DADOS OPS'!$A$4:$P$9650,12,FALSE)</f>
        <v>0</v>
      </c>
      <c r="Y1469" s="4" t="e">
        <f>IF(X1469&lt;&gt;"Liquidação Cancelada",VLOOKUP(B1469,'BASE DE DADOS OPS'!$B$5:$P$9635,12,FALSE),"Liquidação Cancelada")</f>
        <v>#N/A</v>
      </c>
      <c r="Z1469" s="4" t="e">
        <f>IF(X1469&lt;&gt;"Liquidação Cancelada",VLOOKUP(B1469,'BASE DE DADOS OPS'!$B$5:$P$9635,14,FALSE),"Liquidação Cancelada")</f>
        <v>#N/A</v>
      </c>
      <c r="AA1469" s="4" t="e">
        <f>IF(X1469&lt;&gt;"Liquidação Cancelada",VLOOKUP(B1469,'BASE DE DADOS OPS'!$B$5:$P$9635,13,FALSE),"Liquidação Cancelada")</f>
        <v>#N/A</v>
      </c>
      <c r="AB1469" s="4" t="e">
        <f t="shared" si="212"/>
        <v>#N/A</v>
      </c>
      <c r="AC1469" s="3" t="e">
        <f t="shared" si="213"/>
        <v>#N/A</v>
      </c>
      <c r="AD1469" s="62"/>
    </row>
    <row r="1470" spans="1:30" ht="24.95" customHeight="1" x14ac:dyDescent="0.2">
      <c r="A1470" s="55" t="str">
        <f t="shared" si="205"/>
        <v>||||||0</v>
      </c>
      <c r="B1470" s="55" t="str">
        <f t="shared" si="206"/>
        <v>||||0</v>
      </c>
      <c r="C1470" s="61" t="str">
        <f t="shared" si="207"/>
        <v>|0</v>
      </c>
      <c r="D1470" s="31"/>
      <c r="E1470" s="31"/>
      <c r="F1470" s="75" t="str">
        <f t="shared" si="208"/>
        <v>/</v>
      </c>
      <c r="G1470" s="31"/>
      <c r="H1470" s="31"/>
      <c r="I1470" s="75" t="str">
        <f t="shared" si="209"/>
        <v>.</v>
      </c>
      <c r="J1470" s="31"/>
      <c r="K1470" s="31"/>
      <c r="L1470" s="31"/>
      <c r="M1470" s="32"/>
      <c r="N1470" s="31"/>
      <c r="O1470" s="32"/>
      <c r="P1470" s="18"/>
      <c r="Q1470" s="31"/>
      <c r="R1470" s="33"/>
      <c r="S1470" s="33"/>
      <c r="T1470" s="33"/>
      <c r="U1470" s="72">
        <f t="shared" si="210"/>
        <v>0</v>
      </c>
      <c r="V1470" s="18" t="e">
        <f>IF(X1470&lt;&gt;"Liquidação Cancelada",VLOOKUP(B1470,'BASE DE DADOS OPS'!$B$4:$P$9650,10,FALSE),"Liquidação Cancelada")</f>
        <v>#N/A</v>
      </c>
      <c r="W1470" s="35" t="e">
        <f t="shared" si="211"/>
        <v>#N/A</v>
      </c>
      <c r="X1470" s="31">
        <f>VLOOKUP(A1470,'BASE DE DADOS OPS'!$A$4:$P$9650,12,FALSE)</f>
        <v>0</v>
      </c>
      <c r="Y1470" s="4" t="e">
        <f>IF(X1470&lt;&gt;"Liquidação Cancelada",VLOOKUP(B1470,'BASE DE DADOS OPS'!$B$5:$P$9635,12,FALSE),"Liquidação Cancelada")</f>
        <v>#N/A</v>
      </c>
      <c r="Z1470" s="4" t="e">
        <f>IF(X1470&lt;&gt;"Liquidação Cancelada",VLOOKUP(B1470,'BASE DE DADOS OPS'!$B$5:$P$9635,14,FALSE),"Liquidação Cancelada")</f>
        <v>#N/A</v>
      </c>
      <c r="AA1470" s="4" t="e">
        <f>IF(X1470&lt;&gt;"Liquidação Cancelada",VLOOKUP(B1470,'BASE DE DADOS OPS'!$B$5:$P$9635,13,FALSE),"Liquidação Cancelada")</f>
        <v>#N/A</v>
      </c>
      <c r="AB1470" s="4" t="e">
        <f t="shared" si="212"/>
        <v>#N/A</v>
      </c>
      <c r="AC1470" s="3" t="e">
        <f t="shared" si="213"/>
        <v>#N/A</v>
      </c>
      <c r="AD1470" s="62"/>
    </row>
    <row r="1471" spans="1:30" ht="24.95" customHeight="1" x14ac:dyDescent="0.2">
      <c r="A1471" s="55" t="str">
        <f t="shared" si="205"/>
        <v>||||||0</v>
      </c>
      <c r="B1471" s="55" t="str">
        <f t="shared" si="206"/>
        <v>||||0</v>
      </c>
      <c r="C1471" s="61" t="str">
        <f t="shared" si="207"/>
        <v>|0</v>
      </c>
      <c r="D1471" s="31"/>
      <c r="E1471" s="31"/>
      <c r="F1471" s="75" t="str">
        <f t="shared" si="208"/>
        <v>/</v>
      </c>
      <c r="G1471" s="31"/>
      <c r="H1471" s="31"/>
      <c r="I1471" s="75" t="str">
        <f t="shared" si="209"/>
        <v>.</v>
      </c>
      <c r="J1471" s="31"/>
      <c r="K1471" s="31"/>
      <c r="L1471" s="31"/>
      <c r="M1471" s="32"/>
      <c r="N1471" s="31"/>
      <c r="O1471" s="32"/>
      <c r="P1471" s="18"/>
      <c r="Q1471" s="31"/>
      <c r="R1471" s="33"/>
      <c r="S1471" s="33"/>
      <c r="T1471" s="33"/>
      <c r="U1471" s="72">
        <f t="shared" si="210"/>
        <v>0</v>
      </c>
      <c r="V1471" s="18" t="e">
        <f>IF(X1471&lt;&gt;"Liquidação Cancelada",VLOOKUP(B1471,'BASE DE DADOS OPS'!$B$4:$P$9650,10,FALSE),"Liquidação Cancelada")</f>
        <v>#N/A</v>
      </c>
      <c r="W1471" s="35" t="e">
        <f t="shared" si="211"/>
        <v>#N/A</v>
      </c>
      <c r="X1471" s="31">
        <f>VLOOKUP(A1471,'BASE DE DADOS OPS'!$A$4:$P$9650,12,FALSE)</f>
        <v>0</v>
      </c>
      <c r="Y1471" s="4" t="e">
        <f>IF(X1471&lt;&gt;"Liquidação Cancelada",VLOOKUP(B1471,'BASE DE DADOS OPS'!$B$5:$P$9635,12,FALSE),"Liquidação Cancelada")</f>
        <v>#N/A</v>
      </c>
      <c r="Z1471" s="4" t="e">
        <f>IF(X1471&lt;&gt;"Liquidação Cancelada",VLOOKUP(B1471,'BASE DE DADOS OPS'!$B$5:$P$9635,14,FALSE),"Liquidação Cancelada")</f>
        <v>#N/A</v>
      </c>
      <c r="AA1471" s="4" t="e">
        <f>IF(X1471&lt;&gt;"Liquidação Cancelada",VLOOKUP(B1471,'BASE DE DADOS OPS'!$B$5:$P$9635,13,FALSE),"Liquidação Cancelada")</f>
        <v>#N/A</v>
      </c>
      <c r="AB1471" s="4" t="e">
        <f t="shared" si="212"/>
        <v>#N/A</v>
      </c>
      <c r="AC1471" s="3" t="e">
        <f t="shared" si="213"/>
        <v>#N/A</v>
      </c>
      <c r="AD1471" s="62"/>
    </row>
    <row r="1472" spans="1:30" ht="24.95" customHeight="1" x14ac:dyDescent="0.2">
      <c r="A1472" s="55" t="str">
        <f t="shared" si="205"/>
        <v>||||||0</v>
      </c>
      <c r="B1472" s="55" t="str">
        <f t="shared" si="206"/>
        <v>||||0</v>
      </c>
      <c r="C1472" s="61" t="str">
        <f t="shared" si="207"/>
        <v>|0</v>
      </c>
      <c r="D1472" s="31"/>
      <c r="E1472" s="31"/>
      <c r="F1472" s="75" t="str">
        <f t="shared" si="208"/>
        <v>/</v>
      </c>
      <c r="G1472" s="31"/>
      <c r="H1472" s="31"/>
      <c r="I1472" s="75" t="str">
        <f t="shared" si="209"/>
        <v>.</v>
      </c>
      <c r="J1472" s="31"/>
      <c r="K1472" s="31"/>
      <c r="L1472" s="31"/>
      <c r="M1472" s="32"/>
      <c r="N1472" s="31"/>
      <c r="O1472" s="32"/>
      <c r="P1472" s="18"/>
      <c r="Q1472" s="31"/>
      <c r="R1472" s="33"/>
      <c r="S1472" s="33"/>
      <c r="T1472" s="33"/>
      <c r="U1472" s="72">
        <f t="shared" si="210"/>
        <v>0</v>
      </c>
      <c r="V1472" s="18" t="e">
        <f>IF(X1472&lt;&gt;"Liquidação Cancelada",VLOOKUP(B1472,'BASE DE DADOS OPS'!$B$4:$P$9650,10,FALSE),"Liquidação Cancelada")</f>
        <v>#N/A</v>
      </c>
      <c r="W1472" s="35" t="e">
        <f t="shared" si="211"/>
        <v>#N/A</v>
      </c>
      <c r="X1472" s="31">
        <f>VLOOKUP(A1472,'BASE DE DADOS OPS'!$A$4:$P$9650,12,FALSE)</f>
        <v>0</v>
      </c>
      <c r="Y1472" s="4" t="e">
        <f>IF(X1472&lt;&gt;"Liquidação Cancelada",VLOOKUP(B1472,'BASE DE DADOS OPS'!$B$5:$P$9635,12,FALSE),"Liquidação Cancelada")</f>
        <v>#N/A</v>
      </c>
      <c r="Z1472" s="4" t="e">
        <f>IF(X1472&lt;&gt;"Liquidação Cancelada",VLOOKUP(B1472,'BASE DE DADOS OPS'!$B$5:$P$9635,14,FALSE),"Liquidação Cancelada")</f>
        <v>#N/A</v>
      </c>
      <c r="AA1472" s="4" t="e">
        <f>IF(X1472&lt;&gt;"Liquidação Cancelada",VLOOKUP(B1472,'BASE DE DADOS OPS'!$B$5:$P$9635,13,FALSE),"Liquidação Cancelada")</f>
        <v>#N/A</v>
      </c>
      <c r="AB1472" s="4" t="e">
        <f t="shared" si="212"/>
        <v>#N/A</v>
      </c>
      <c r="AC1472" s="3" t="e">
        <f t="shared" si="213"/>
        <v>#N/A</v>
      </c>
      <c r="AD1472" s="62"/>
    </row>
    <row r="1473" spans="1:30" ht="24.95" customHeight="1" x14ac:dyDescent="0.2">
      <c r="A1473" s="55" t="str">
        <f t="shared" si="205"/>
        <v>||||||0</v>
      </c>
      <c r="B1473" s="55" t="str">
        <f t="shared" si="206"/>
        <v>||||0</v>
      </c>
      <c r="C1473" s="61" t="str">
        <f t="shared" si="207"/>
        <v>|0</v>
      </c>
      <c r="D1473" s="31"/>
      <c r="E1473" s="31"/>
      <c r="F1473" s="75" t="str">
        <f t="shared" si="208"/>
        <v>/</v>
      </c>
      <c r="G1473" s="31"/>
      <c r="H1473" s="31"/>
      <c r="I1473" s="75" t="str">
        <f t="shared" si="209"/>
        <v>.</v>
      </c>
      <c r="J1473" s="31"/>
      <c r="K1473" s="31"/>
      <c r="L1473" s="31"/>
      <c r="M1473" s="32"/>
      <c r="N1473" s="31"/>
      <c r="O1473" s="32"/>
      <c r="P1473" s="18"/>
      <c r="Q1473" s="31"/>
      <c r="R1473" s="33"/>
      <c r="S1473" s="33"/>
      <c r="T1473" s="33"/>
      <c r="U1473" s="72">
        <f t="shared" si="210"/>
        <v>0</v>
      </c>
      <c r="V1473" s="18" t="e">
        <f>IF(X1473&lt;&gt;"Liquidação Cancelada",VLOOKUP(B1473,'BASE DE DADOS OPS'!$B$4:$P$9650,10,FALSE),"Liquidação Cancelada")</f>
        <v>#N/A</v>
      </c>
      <c r="W1473" s="35" t="e">
        <f t="shared" si="211"/>
        <v>#N/A</v>
      </c>
      <c r="X1473" s="31">
        <f>VLOOKUP(A1473,'BASE DE DADOS OPS'!$A$4:$P$9650,12,FALSE)</f>
        <v>0</v>
      </c>
      <c r="Y1473" s="4" t="e">
        <f>IF(X1473&lt;&gt;"Liquidação Cancelada",VLOOKUP(B1473,'BASE DE DADOS OPS'!$B$5:$P$9635,12,FALSE),"Liquidação Cancelada")</f>
        <v>#N/A</v>
      </c>
      <c r="Z1473" s="4" t="e">
        <f>IF(X1473&lt;&gt;"Liquidação Cancelada",VLOOKUP(B1473,'BASE DE DADOS OPS'!$B$5:$P$9635,14,FALSE),"Liquidação Cancelada")</f>
        <v>#N/A</v>
      </c>
      <c r="AA1473" s="4" t="e">
        <f>IF(X1473&lt;&gt;"Liquidação Cancelada",VLOOKUP(B1473,'BASE DE DADOS OPS'!$B$5:$P$9635,13,FALSE),"Liquidação Cancelada")</f>
        <v>#N/A</v>
      </c>
      <c r="AB1473" s="4" t="e">
        <f t="shared" si="212"/>
        <v>#N/A</v>
      </c>
      <c r="AC1473" s="3" t="e">
        <f t="shared" si="213"/>
        <v>#N/A</v>
      </c>
      <c r="AD1473" s="62"/>
    </row>
    <row r="1474" spans="1:30" ht="24.95" customHeight="1" x14ac:dyDescent="0.2">
      <c r="A1474" s="55" t="str">
        <f t="shared" si="205"/>
        <v>||||||0</v>
      </c>
      <c r="B1474" s="55" t="str">
        <f t="shared" si="206"/>
        <v>||||0</v>
      </c>
      <c r="C1474" s="61" t="str">
        <f t="shared" si="207"/>
        <v>|0</v>
      </c>
      <c r="D1474" s="31"/>
      <c r="E1474" s="31"/>
      <c r="F1474" s="75" t="str">
        <f t="shared" si="208"/>
        <v>/</v>
      </c>
      <c r="G1474" s="31"/>
      <c r="H1474" s="31"/>
      <c r="I1474" s="75" t="str">
        <f t="shared" si="209"/>
        <v>.</v>
      </c>
      <c r="J1474" s="31"/>
      <c r="K1474" s="31"/>
      <c r="L1474" s="31"/>
      <c r="M1474" s="32"/>
      <c r="N1474" s="31"/>
      <c r="O1474" s="32"/>
      <c r="P1474" s="18"/>
      <c r="Q1474" s="31"/>
      <c r="R1474" s="33"/>
      <c r="S1474" s="33"/>
      <c r="T1474" s="33"/>
      <c r="U1474" s="72">
        <f t="shared" si="210"/>
        <v>0</v>
      </c>
      <c r="V1474" s="18" t="e">
        <f>IF(X1474&lt;&gt;"Liquidação Cancelada",VLOOKUP(B1474,'BASE DE DADOS OPS'!$B$4:$P$9650,10,FALSE),"Liquidação Cancelada")</f>
        <v>#N/A</v>
      </c>
      <c r="W1474" s="35" t="e">
        <f t="shared" si="211"/>
        <v>#N/A</v>
      </c>
      <c r="X1474" s="31">
        <f>VLOOKUP(A1474,'BASE DE DADOS OPS'!$A$4:$P$9650,12,FALSE)</f>
        <v>0</v>
      </c>
      <c r="Y1474" s="4" t="e">
        <f>IF(X1474&lt;&gt;"Liquidação Cancelada",VLOOKUP(B1474,'BASE DE DADOS OPS'!$B$5:$P$9635,12,FALSE),"Liquidação Cancelada")</f>
        <v>#N/A</v>
      </c>
      <c r="Z1474" s="4" t="e">
        <f>IF(X1474&lt;&gt;"Liquidação Cancelada",VLOOKUP(B1474,'BASE DE DADOS OPS'!$B$5:$P$9635,14,FALSE),"Liquidação Cancelada")</f>
        <v>#N/A</v>
      </c>
      <c r="AA1474" s="4" t="e">
        <f>IF(X1474&lt;&gt;"Liquidação Cancelada",VLOOKUP(B1474,'BASE DE DADOS OPS'!$B$5:$P$9635,13,FALSE),"Liquidação Cancelada")</f>
        <v>#N/A</v>
      </c>
      <c r="AB1474" s="4" t="e">
        <f t="shared" si="212"/>
        <v>#N/A</v>
      </c>
      <c r="AC1474" s="3" t="e">
        <f t="shared" si="213"/>
        <v>#N/A</v>
      </c>
      <c r="AD1474" s="62"/>
    </row>
    <row r="1475" spans="1:30" ht="24.95" customHeight="1" x14ac:dyDescent="0.2">
      <c r="A1475" s="55" t="str">
        <f t="shared" si="205"/>
        <v>||||||0</v>
      </c>
      <c r="B1475" s="55" t="str">
        <f t="shared" si="206"/>
        <v>||||0</v>
      </c>
      <c r="C1475" s="61" t="str">
        <f t="shared" si="207"/>
        <v>|0</v>
      </c>
      <c r="D1475" s="31"/>
      <c r="E1475" s="31"/>
      <c r="F1475" s="75" t="str">
        <f t="shared" si="208"/>
        <v>/</v>
      </c>
      <c r="G1475" s="31"/>
      <c r="H1475" s="31"/>
      <c r="I1475" s="75" t="str">
        <f t="shared" si="209"/>
        <v>.</v>
      </c>
      <c r="J1475" s="31"/>
      <c r="K1475" s="31"/>
      <c r="L1475" s="31"/>
      <c r="M1475" s="32"/>
      <c r="N1475" s="31"/>
      <c r="O1475" s="32"/>
      <c r="P1475" s="18"/>
      <c r="Q1475" s="31"/>
      <c r="R1475" s="33"/>
      <c r="S1475" s="33"/>
      <c r="T1475" s="33"/>
      <c r="U1475" s="72">
        <f t="shared" si="210"/>
        <v>0</v>
      </c>
      <c r="V1475" s="18" t="e">
        <f>IF(X1475&lt;&gt;"Liquidação Cancelada",VLOOKUP(B1475,'BASE DE DADOS OPS'!$B$4:$P$9650,10,FALSE),"Liquidação Cancelada")</f>
        <v>#N/A</v>
      </c>
      <c r="W1475" s="35" t="e">
        <f t="shared" si="211"/>
        <v>#N/A</v>
      </c>
      <c r="X1475" s="31">
        <f>VLOOKUP(A1475,'BASE DE DADOS OPS'!$A$4:$P$9650,12,FALSE)</f>
        <v>0</v>
      </c>
      <c r="Y1475" s="4" t="e">
        <f>IF(X1475&lt;&gt;"Liquidação Cancelada",VLOOKUP(B1475,'BASE DE DADOS OPS'!$B$5:$P$9635,12,FALSE),"Liquidação Cancelada")</f>
        <v>#N/A</v>
      </c>
      <c r="Z1475" s="4" t="e">
        <f>IF(X1475&lt;&gt;"Liquidação Cancelada",VLOOKUP(B1475,'BASE DE DADOS OPS'!$B$5:$P$9635,14,FALSE),"Liquidação Cancelada")</f>
        <v>#N/A</v>
      </c>
      <c r="AA1475" s="4" t="e">
        <f>IF(X1475&lt;&gt;"Liquidação Cancelada",VLOOKUP(B1475,'BASE DE DADOS OPS'!$B$5:$P$9635,13,FALSE),"Liquidação Cancelada")</f>
        <v>#N/A</v>
      </c>
      <c r="AB1475" s="4" t="e">
        <f t="shared" si="212"/>
        <v>#N/A</v>
      </c>
      <c r="AC1475" s="3" t="e">
        <f t="shared" si="213"/>
        <v>#N/A</v>
      </c>
      <c r="AD1475" s="62"/>
    </row>
    <row r="1476" spans="1:30" ht="24.95" customHeight="1" x14ac:dyDescent="0.2">
      <c r="A1476" s="55" t="str">
        <f t="shared" si="205"/>
        <v>||||||0</v>
      </c>
      <c r="B1476" s="55" t="str">
        <f t="shared" si="206"/>
        <v>||||0</v>
      </c>
      <c r="C1476" s="61" t="str">
        <f t="shared" si="207"/>
        <v>|0</v>
      </c>
      <c r="D1476" s="31"/>
      <c r="E1476" s="31"/>
      <c r="F1476" s="75" t="str">
        <f t="shared" si="208"/>
        <v>/</v>
      </c>
      <c r="G1476" s="31"/>
      <c r="H1476" s="31"/>
      <c r="I1476" s="75" t="str">
        <f t="shared" si="209"/>
        <v>.</v>
      </c>
      <c r="J1476" s="31"/>
      <c r="K1476" s="31"/>
      <c r="L1476" s="31"/>
      <c r="M1476" s="32"/>
      <c r="N1476" s="31"/>
      <c r="O1476" s="32"/>
      <c r="P1476" s="18"/>
      <c r="Q1476" s="31"/>
      <c r="R1476" s="33"/>
      <c r="S1476" s="33"/>
      <c r="T1476" s="33"/>
      <c r="U1476" s="72">
        <f t="shared" si="210"/>
        <v>0</v>
      </c>
      <c r="V1476" s="18" t="e">
        <f>IF(X1476&lt;&gt;"Liquidação Cancelada",VLOOKUP(B1476,'BASE DE DADOS OPS'!$B$4:$P$9650,10,FALSE),"Liquidação Cancelada")</f>
        <v>#N/A</v>
      </c>
      <c r="W1476" s="35" t="e">
        <f t="shared" si="211"/>
        <v>#N/A</v>
      </c>
      <c r="X1476" s="31">
        <f>VLOOKUP(A1476,'BASE DE DADOS OPS'!$A$4:$P$9650,12,FALSE)</f>
        <v>0</v>
      </c>
      <c r="Y1476" s="4" t="e">
        <f>IF(X1476&lt;&gt;"Liquidação Cancelada",VLOOKUP(B1476,'BASE DE DADOS OPS'!$B$5:$P$9635,12,FALSE),"Liquidação Cancelada")</f>
        <v>#N/A</v>
      </c>
      <c r="Z1476" s="4" t="e">
        <f>IF(X1476&lt;&gt;"Liquidação Cancelada",VLOOKUP(B1476,'BASE DE DADOS OPS'!$B$5:$P$9635,14,FALSE),"Liquidação Cancelada")</f>
        <v>#N/A</v>
      </c>
      <c r="AA1476" s="4" t="e">
        <f>IF(X1476&lt;&gt;"Liquidação Cancelada",VLOOKUP(B1476,'BASE DE DADOS OPS'!$B$5:$P$9635,13,FALSE),"Liquidação Cancelada")</f>
        <v>#N/A</v>
      </c>
      <c r="AB1476" s="4" t="e">
        <f t="shared" si="212"/>
        <v>#N/A</v>
      </c>
      <c r="AC1476" s="3" t="e">
        <f t="shared" si="213"/>
        <v>#N/A</v>
      </c>
      <c r="AD1476" s="62"/>
    </row>
    <row r="1477" spans="1:30" ht="24.95" customHeight="1" x14ac:dyDescent="0.2">
      <c r="A1477" s="55" t="str">
        <f t="shared" ref="A1477:A1540" si="214">D1477&amp;"|"&amp;E1477&amp;"|"&amp;G1477&amp;"|"&amp;H1477&amp;"|"&amp;L1477&amp;"|"&amp;N1477&amp;"|"&amp;U1477</f>
        <v>||||||0</v>
      </c>
      <c r="B1477" s="55" t="str">
        <f t="shared" ref="B1477:B1540" si="215">D1477&amp;"|"&amp;E1477&amp;"|"&amp;G1477&amp;"|"&amp;H1477&amp;"|"&amp;X1477</f>
        <v>||||0</v>
      </c>
      <c r="C1477" s="61" t="str">
        <f t="shared" ref="C1477:C1540" si="216">E1477&amp;"|"&amp;X1477</f>
        <v>|0</v>
      </c>
      <c r="D1477" s="31"/>
      <c r="E1477" s="31"/>
      <c r="F1477" s="75" t="str">
        <f t="shared" ref="F1477:F1540" si="217">G1477&amp;"/"&amp;H1477</f>
        <v>/</v>
      </c>
      <c r="G1477" s="31"/>
      <c r="H1477" s="31"/>
      <c r="I1477" s="75" t="str">
        <f t="shared" ref="I1477:I1540" si="218">J1477&amp;"."&amp;K1477</f>
        <v>.</v>
      </c>
      <c r="J1477" s="31"/>
      <c r="K1477" s="31"/>
      <c r="L1477" s="31"/>
      <c r="M1477" s="32"/>
      <c r="N1477" s="31"/>
      <c r="O1477" s="32"/>
      <c r="P1477" s="18"/>
      <c r="Q1477" s="31"/>
      <c r="R1477" s="33"/>
      <c r="S1477" s="33"/>
      <c r="T1477" s="33"/>
      <c r="U1477" s="72">
        <f t="shared" ref="U1477:U1540" si="219">R1477-S1477-T1477</f>
        <v>0</v>
      </c>
      <c r="V1477" s="18" t="e">
        <f>IF(X1477&lt;&gt;"Liquidação Cancelada",VLOOKUP(B1477,'BASE DE DADOS OPS'!$B$4:$P$9650,10,FALSE),"Liquidação Cancelada")</f>
        <v>#N/A</v>
      </c>
      <c r="W1477" s="35" t="e">
        <f t="shared" ref="W1477:W1540" si="220">IF(X1477&lt;&gt;"Liquidação Cancelada",IF(ISBLANK(V1477),"AGUARDANDO PAGAMENTO",NETWORKDAYS(P1477,V1477)-1),"Liquidação Cancelada")</f>
        <v>#N/A</v>
      </c>
      <c r="X1477" s="31">
        <f>VLOOKUP(A1477,'BASE DE DADOS OPS'!$A$4:$P$9650,12,FALSE)</f>
        <v>0</v>
      </c>
      <c r="Y1477" s="4" t="e">
        <f>IF(X1477&lt;&gt;"Liquidação Cancelada",VLOOKUP(B1477,'BASE DE DADOS OPS'!$B$5:$P$9635,12,FALSE),"Liquidação Cancelada")</f>
        <v>#N/A</v>
      </c>
      <c r="Z1477" s="4" t="e">
        <f>IF(X1477&lt;&gt;"Liquidação Cancelada",VLOOKUP(B1477,'BASE DE DADOS OPS'!$B$5:$P$9635,14,FALSE),"Liquidação Cancelada")</f>
        <v>#N/A</v>
      </c>
      <c r="AA1477" s="4" t="e">
        <f>IF(X1477&lt;&gt;"Liquidação Cancelada",VLOOKUP(B1477,'BASE DE DADOS OPS'!$B$5:$P$9635,13,FALSE),"Liquidação Cancelada")</f>
        <v>#N/A</v>
      </c>
      <c r="AB1477" s="4" t="e">
        <f t="shared" ref="AB1477:AB1540" si="221">IF(X1477&lt;&gt;"Liquidação Cancelada",Y1477-Z1477,"Liquidação Cancelada")</f>
        <v>#N/A</v>
      </c>
      <c r="AC1477" s="3" t="e">
        <f t="shared" ref="AC1477:AC1540" si="222">IF(X1477&lt;&gt;"Liquidação Cancelada",(AA1477-AB1477)+(U1477-Z1477-AB1477),"Liquidação Cancelada")</f>
        <v>#N/A</v>
      </c>
      <c r="AD1477" s="62"/>
    </row>
    <row r="1478" spans="1:30" ht="24.95" customHeight="1" x14ac:dyDescent="0.2">
      <c r="A1478" s="55" t="str">
        <f t="shared" si="214"/>
        <v>||||||0</v>
      </c>
      <c r="B1478" s="55" t="str">
        <f t="shared" si="215"/>
        <v>||||0</v>
      </c>
      <c r="C1478" s="61" t="str">
        <f t="shared" si="216"/>
        <v>|0</v>
      </c>
      <c r="D1478" s="31"/>
      <c r="E1478" s="31"/>
      <c r="F1478" s="75" t="str">
        <f t="shared" si="217"/>
        <v>/</v>
      </c>
      <c r="G1478" s="31"/>
      <c r="H1478" s="31"/>
      <c r="I1478" s="75" t="str">
        <f t="shared" si="218"/>
        <v>.</v>
      </c>
      <c r="J1478" s="31"/>
      <c r="K1478" s="31"/>
      <c r="L1478" s="31"/>
      <c r="M1478" s="32"/>
      <c r="N1478" s="31"/>
      <c r="O1478" s="32"/>
      <c r="P1478" s="18"/>
      <c r="Q1478" s="31"/>
      <c r="R1478" s="33"/>
      <c r="S1478" s="33"/>
      <c r="T1478" s="33"/>
      <c r="U1478" s="72">
        <f t="shared" si="219"/>
        <v>0</v>
      </c>
      <c r="V1478" s="18" t="e">
        <f>IF(X1478&lt;&gt;"Liquidação Cancelada",VLOOKUP(B1478,'BASE DE DADOS OPS'!$B$4:$P$9650,10,FALSE),"Liquidação Cancelada")</f>
        <v>#N/A</v>
      </c>
      <c r="W1478" s="35" t="e">
        <f t="shared" si="220"/>
        <v>#N/A</v>
      </c>
      <c r="X1478" s="31">
        <f>VLOOKUP(A1478,'BASE DE DADOS OPS'!$A$4:$P$9650,12,FALSE)</f>
        <v>0</v>
      </c>
      <c r="Y1478" s="4" t="e">
        <f>IF(X1478&lt;&gt;"Liquidação Cancelada",VLOOKUP(B1478,'BASE DE DADOS OPS'!$B$5:$P$9635,12,FALSE),"Liquidação Cancelada")</f>
        <v>#N/A</v>
      </c>
      <c r="Z1478" s="4" t="e">
        <f>IF(X1478&lt;&gt;"Liquidação Cancelada",VLOOKUP(B1478,'BASE DE DADOS OPS'!$B$5:$P$9635,14,FALSE),"Liquidação Cancelada")</f>
        <v>#N/A</v>
      </c>
      <c r="AA1478" s="4" t="e">
        <f>IF(X1478&lt;&gt;"Liquidação Cancelada",VLOOKUP(B1478,'BASE DE DADOS OPS'!$B$5:$P$9635,13,FALSE),"Liquidação Cancelada")</f>
        <v>#N/A</v>
      </c>
      <c r="AB1478" s="4" t="e">
        <f t="shared" si="221"/>
        <v>#N/A</v>
      </c>
      <c r="AC1478" s="3" t="e">
        <f t="shared" si="222"/>
        <v>#N/A</v>
      </c>
      <c r="AD1478" s="62"/>
    </row>
    <row r="1479" spans="1:30" ht="24.95" customHeight="1" x14ac:dyDescent="0.2">
      <c r="A1479" s="55" t="str">
        <f t="shared" si="214"/>
        <v>||||||0</v>
      </c>
      <c r="B1479" s="55" t="str">
        <f t="shared" si="215"/>
        <v>||||0</v>
      </c>
      <c r="C1479" s="61" t="str">
        <f t="shared" si="216"/>
        <v>|0</v>
      </c>
      <c r="D1479" s="31"/>
      <c r="E1479" s="31"/>
      <c r="F1479" s="75" t="str">
        <f t="shared" si="217"/>
        <v>/</v>
      </c>
      <c r="G1479" s="31"/>
      <c r="H1479" s="31"/>
      <c r="I1479" s="75" t="str">
        <f t="shared" si="218"/>
        <v>.</v>
      </c>
      <c r="J1479" s="31"/>
      <c r="K1479" s="31"/>
      <c r="L1479" s="31"/>
      <c r="M1479" s="32"/>
      <c r="N1479" s="31"/>
      <c r="O1479" s="32"/>
      <c r="P1479" s="18"/>
      <c r="Q1479" s="31"/>
      <c r="R1479" s="33"/>
      <c r="S1479" s="33"/>
      <c r="T1479" s="33"/>
      <c r="U1479" s="72">
        <f t="shared" si="219"/>
        <v>0</v>
      </c>
      <c r="V1479" s="18" t="e">
        <f>IF(X1479&lt;&gt;"Liquidação Cancelada",VLOOKUP(B1479,'BASE DE DADOS OPS'!$B$4:$P$9650,10,FALSE),"Liquidação Cancelada")</f>
        <v>#N/A</v>
      </c>
      <c r="W1479" s="35" t="e">
        <f t="shared" si="220"/>
        <v>#N/A</v>
      </c>
      <c r="X1479" s="31">
        <f>VLOOKUP(A1479,'BASE DE DADOS OPS'!$A$4:$P$9650,12,FALSE)</f>
        <v>0</v>
      </c>
      <c r="Y1479" s="4" t="e">
        <f>IF(X1479&lt;&gt;"Liquidação Cancelada",VLOOKUP(B1479,'BASE DE DADOS OPS'!$B$5:$P$9635,12,FALSE),"Liquidação Cancelada")</f>
        <v>#N/A</v>
      </c>
      <c r="Z1479" s="4" t="e">
        <f>IF(X1479&lt;&gt;"Liquidação Cancelada",VLOOKUP(B1479,'BASE DE DADOS OPS'!$B$5:$P$9635,14,FALSE),"Liquidação Cancelada")</f>
        <v>#N/A</v>
      </c>
      <c r="AA1479" s="4" t="e">
        <f>IF(X1479&lt;&gt;"Liquidação Cancelada",VLOOKUP(B1479,'BASE DE DADOS OPS'!$B$5:$P$9635,13,FALSE),"Liquidação Cancelada")</f>
        <v>#N/A</v>
      </c>
      <c r="AB1479" s="4" t="e">
        <f t="shared" si="221"/>
        <v>#N/A</v>
      </c>
      <c r="AC1479" s="3" t="e">
        <f t="shared" si="222"/>
        <v>#N/A</v>
      </c>
      <c r="AD1479" s="62"/>
    </row>
    <row r="1480" spans="1:30" ht="24.95" customHeight="1" x14ac:dyDescent="0.2">
      <c r="A1480" s="55" t="str">
        <f t="shared" si="214"/>
        <v>||||||0</v>
      </c>
      <c r="B1480" s="55" t="str">
        <f t="shared" si="215"/>
        <v>||||0</v>
      </c>
      <c r="C1480" s="61" t="str">
        <f t="shared" si="216"/>
        <v>|0</v>
      </c>
      <c r="D1480" s="31"/>
      <c r="E1480" s="31"/>
      <c r="F1480" s="75" t="str">
        <f t="shared" si="217"/>
        <v>/</v>
      </c>
      <c r="G1480" s="31"/>
      <c r="H1480" s="31"/>
      <c r="I1480" s="75" t="str">
        <f t="shared" si="218"/>
        <v>.</v>
      </c>
      <c r="J1480" s="31"/>
      <c r="K1480" s="31"/>
      <c r="L1480" s="31"/>
      <c r="M1480" s="32"/>
      <c r="N1480" s="31"/>
      <c r="O1480" s="32"/>
      <c r="P1480" s="18"/>
      <c r="Q1480" s="31"/>
      <c r="R1480" s="33"/>
      <c r="S1480" s="33"/>
      <c r="T1480" s="33"/>
      <c r="U1480" s="72">
        <f t="shared" si="219"/>
        <v>0</v>
      </c>
      <c r="V1480" s="18" t="e">
        <f>IF(X1480&lt;&gt;"Liquidação Cancelada",VLOOKUP(B1480,'BASE DE DADOS OPS'!$B$4:$P$9650,10,FALSE),"Liquidação Cancelada")</f>
        <v>#N/A</v>
      </c>
      <c r="W1480" s="35" t="e">
        <f t="shared" si="220"/>
        <v>#N/A</v>
      </c>
      <c r="X1480" s="31">
        <f>VLOOKUP(A1480,'BASE DE DADOS OPS'!$A$4:$P$9650,12,FALSE)</f>
        <v>0</v>
      </c>
      <c r="Y1480" s="4" t="e">
        <f>IF(X1480&lt;&gt;"Liquidação Cancelada",VLOOKUP(B1480,'BASE DE DADOS OPS'!$B$5:$P$9635,12,FALSE),"Liquidação Cancelada")</f>
        <v>#N/A</v>
      </c>
      <c r="Z1480" s="4" t="e">
        <f>IF(X1480&lt;&gt;"Liquidação Cancelada",VLOOKUP(B1480,'BASE DE DADOS OPS'!$B$5:$P$9635,14,FALSE),"Liquidação Cancelada")</f>
        <v>#N/A</v>
      </c>
      <c r="AA1480" s="4" t="e">
        <f>IF(X1480&lt;&gt;"Liquidação Cancelada",VLOOKUP(B1480,'BASE DE DADOS OPS'!$B$5:$P$9635,13,FALSE),"Liquidação Cancelada")</f>
        <v>#N/A</v>
      </c>
      <c r="AB1480" s="4" t="e">
        <f t="shared" si="221"/>
        <v>#N/A</v>
      </c>
      <c r="AC1480" s="3" t="e">
        <f t="shared" si="222"/>
        <v>#N/A</v>
      </c>
      <c r="AD1480" s="62"/>
    </row>
    <row r="1481" spans="1:30" ht="24.95" customHeight="1" x14ac:dyDescent="0.2">
      <c r="A1481" s="55" t="str">
        <f t="shared" si="214"/>
        <v>||||||0</v>
      </c>
      <c r="B1481" s="55" t="str">
        <f t="shared" si="215"/>
        <v>||||0</v>
      </c>
      <c r="C1481" s="61" t="str">
        <f t="shared" si="216"/>
        <v>|0</v>
      </c>
      <c r="D1481" s="31"/>
      <c r="E1481" s="31"/>
      <c r="F1481" s="75" t="str">
        <f t="shared" si="217"/>
        <v>/</v>
      </c>
      <c r="G1481" s="31"/>
      <c r="H1481" s="31"/>
      <c r="I1481" s="75" t="str">
        <f t="shared" si="218"/>
        <v>.</v>
      </c>
      <c r="J1481" s="31"/>
      <c r="K1481" s="31"/>
      <c r="L1481" s="31"/>
      <c r="M1481" s="32"/>
      <c r="N1481" s="31"/>
      <c r="O1481" s="32"/>
      <c r="P1481" s="18"/>
      <c r="Q1481" s="31"/>
      <c r="R1481" s="33"/>
      <c r="S1481" s="33"/>
      <c r="T1481" s="33"/>
      <c r="U1481" s="72">
        <f t="shared" si="219"/>
        <v>0</v>
      </c>
      <c r="V1481" s="18" t="e">
        <f>IF(X1481&lt;&gt;"Liquidação Cancelada",VLOOKUP(B1481,'BASE DE DADOS OPS'!$B$4:$P$9650,10,FALSE),"Liquidação Cancelada")</f>
        <v>#N/A</v>
      </c>
      <c r="W1481" s="35" t="e">
        <f t="shared" si="220"/>
        <v>#N/A</v>
      </c>
      <c r="X1481" s="31">
        <f>VLOOKUP(A1481,'BASE DE DADOS OPS'!$A$4:$P$9650,12,FALSE)</f>
        <v>0</v>
      </c>
      <c r="Y1481" s="4" t="e">
        <f>IF(X1481&lt;&gt;"Liquidação Cancelada",VLOOKUP(B1481,'BASE DE DADOS OPS'!$B$5:$P$9635,12,FALSE),"Liquidação Cancelada")</f>
        <v>#N/A</v>
      </c>
      <c r="Z1481" s="4" t="e">
        <f>IF(X1481&lt;&gt;"Liquidação Cancelada",VLOOKUP(B1481,'BASE DE DADOS OPS'!$B$5:$P$9635,14,FALSE),"Liquidação Cancelada")</f>
        <v>#N/A</v>
      </c>
      <c r="AA1481" s="4" t="e">
        <f>IF(X1481&lt;&gt;"Liquidação Cancelada",VLOOKUP(B1481,'BASE DE DADOS OPS'!$B$5:$P$9635,13,FALSE),"Liquidação Cancelada")</f>
        <v>#N/A</v>
      </c>
      <c r="AB1481" s="4" t="e">
        <f t="shared" si="221"/>
        <v>#N/A</v>
      </c>
      <c r="AC1481" s="3" t="e">
        <f t="shared" si="222"/>
        <v>#N/A</v>
      </c>
      <c r="AD1481" s="62"/>
    </row>
    <row r="1482" spans="1:30" ht="24.95" customHeight="1" x14ac:dyDescent="0.2">
      <c r="A1482" s="55" t="str">
        <f t="shared" si="214"/>
        <v>||||||0</v>
      </c>
      <c r="B1482" s="55" t="str">
        <f t="shared" si="215"/>
        <v>||||0</v>
      </c>
      <c r="C1482" s="61" t="str">
        <f t="shared" si="216"/>
        <v>|0</v>
      </c>
      <c r="D1482" s="31"/>
      <c r="E1482" s="31"/>
      <c r="F1482" s="75" t="str">
        <f t="shared" si="217"/>
        <v>/</v>
      </c>
      <c r="G1482" s="31"/>
      <c r="H1482" s="31"/>
      <c r="I1482" s="75" t="str">
        <f t="shared" si="218"/>
        <v>.</v>
      </c>
      <c r="J1482" s="31"/>
      <c r="K1482" s="31"/>
      <c r="L1482" s="31"/>
      <c r="M1482" s="32"/>
      <c r="N1482" s="31"/>
      <c r="O1482" s="32"/>
      <c r="P1482" s="18"/>
      <c r="Q1482" s="31"/>
      <c r="R1482" s="33"/>
      <c r="S1482" s="33"/>
      <c r="T1482" s="33"/>
      <c r="U1482" s="72">
        <f t="shared" si="219"/>
        <v>0</v>
      </c>
      <c r="V1482" s="18" t="e">
        <f>IF(X1482&lt;&gt;"Liquidação Cancelada",VLOOKUP(B1482,'BASE DE DADOS OPS'!$B$4:$P$9650,10,FALSE),"Liquidação Cancelada")</f>
        <v>#N/A</v>
      </c>
      <c r="W1482" s="35" t="e">
        <f t="shared" si="220"/>
        <v>#N/A</v>
      </c>
      <c r="X1482" s="31">
        <f>VLOOKUP(A1482,'BASE DE DADOS OPS'!$A$4:$P$9650,12,FALSE)</f>
        <v>0</v>
      </c>
      <c r="Y1482" s="4" t="e">
        <f>IF(X1482&lt;&gt;"Liquidação Cancelada",VLOOKUP(B1482,'BASE DE DADOS OPS'!$B$5:$P$9635,12,FALSE),"Liquidação Cancelada")</f>
        <v>#N/A</v>
      </c>
      <c r="Z1482" s="4" t="e">
        <f>IF(X1482&lt;&gt;"Liquidação Cancelada",VLOOKUP(B1482,'BASE DE DADOS OPS'!$B$5:$P$9635,14,FALSE),"Liquidação Cancelada")</f>
        <v>#N/A</v>
      </c>
      <c r="AA1482" s="4" t="e">
        <f>IF(X1482&lt;&gt;"Liquidação Cancelada",VLOOKUP(B1482,'BASE DE DADOS OPS'!$B$5:$P$9635,13,FALSE),"Liquidação Cancelada")</f>
        <v>#N/A</v>
      </c>
      <c r="AB1482" s="4" t="e">
        <f t="shared" si="221"/>
        <v>#N/A</v>
      </c>
      <c r="AC1482" s="3" t="e">
        <f t="shared" si="222"/>
        <v>#N/A</v>
      </c>
      <c r="AD1482" s="62"/>
    </row>
    <row r="1483" spans="1:30" ht="24.95" customHeight="1" x14ac:dyDescent="0.2">
      <c r="A1483" s="55" t="str">
        <f t="shared" si="214"/>
        <v>||||||0</v>
      </c>
      <c r="B1483" s="55" t="str">
        <f t="shared" si="215"/>
        <v>||||0</v>
      </c>
      <c r="C1483" s="61" t="str">
        <f t="shared" si="216"/>
        <v>|0</v>
      </c>
      <c r="D1483" s="31"/>
      <c r="E1483" s="31"/>
      <c r="F1483" s="75" t="str">
        <f t="shared" si="217"/>
        <v>/</v>
      </c>
      <c r="G1483" s="31"/>
      <c r="H1483" s="31"/>
      <c r="I1483" s="75" t="str">
        <f t="shared" si="218"/>
        <v>.</v>
      </c>
      <c r="J1483" s="31"/>
      <c r="K1483" s="31"/>
      <c r="L1483" s="31"/>
      <c r="M1483" s="32"/>
      <c r="N1483" s="31"/>
      <c r="O1483" s="32"/>
      <c r="P1483" s="18"/>
      <c r="Q1483" s="31"/>
      <c r="R1483" s="33"/>
      <c r="S1483" s="33"/>
      <c r="T1483" s="33"/>
      <c r="U1483" s="72">
        <f t="shared" si="219"/>
        <v>0</v>
      </c>
      <c r="V1483" s="18" t="e">
        <f>IF(X1483&lt;&gt;"Liquidação Cancelada",VLOOKUP(B1483,'BASE DE DADOS OPS'!$B$4:$P$9650,10,FALSE),"Liquidação Cancelada")</f>
        <v>#N/A</v>
      </c>
      <c r="W1483" s="35" t="e">
        <f t="shared" si="220"/>
        <v>#N/A</v>
      </c>
      <c r="X1483" s="31">
        <f>VLOOKUP(A1483,'BASE DE DADOS OPS'!$A$4:$P$9650,12,FALSE)</f>
        <v>0</v>
      </c>
      <c r="Y1483" s="4" t="e">
        <f>IF(X1483&lt;&gt;"Liquidação Cancelada",VLOOKUP(B1483,'BASE DE DADOS OPS'!$B$5:$P$9635,12,FALSE),"Liquidação Cancelada")</f>
        <v>#N/A</v>
      </c>
      <c r="Z1483" s="4" t="e">
        <f>IF(X1483&lt;&gt;"Liquidação Cancelada",VLOOKUP(B1483,'BASE DE DADOS OPS'!$B$5:$P$9635,14,FALSE),"Liquidação Cancelada")</f>
        <v>#N/A</v>
      </c>
      <c r="AA1483" s="4" t="e">
        <f>IF(X1483&lt;&gt;"Liquidação Cancelada",VLOOKUP(B1483,'BASE DE DADOS OPS'!$B$5:$P$9635,13,FALSE),"Liquidação Cancelada")</f>
        <v>#N/A</v>
      </c>
      <c r="AB1483" s="4" t="e">
        <f t="shared" si="221"/>
        <v>#N/A</v>
      </c>
      <c r="AC1483" s="3" t="e">
        <f t="shared" si="222"/>
        <v>#N/A</v>
      </c>
      <c r="AD1483" s="62"/>
    </row>
    <row r="1484" spans="1:30" ht="24.95" customHeight="1" x14ac:dyDescent="0.2">
      <c r="A1484" s="55" t="str">
        <f t="shared" si="214"/>
        <v>||||||0</v>
      </c>
      <c r="B1484" s="55" t="str">
        <f t="shared" si="215"/>
        <v>||||0</v>
      </c>
      <c r="C1484" s="61" t="str">
        <f t="shared" si="216"/>
        <v>|0</v>
      </c>
      <c r="D1484" s="31"/>
      <c r="E1484" s="31"/>
      <c r="F1484" s="75" t="str">
        <f t="shared" si="217"/>
        <v>/</v>
      </c>
      <c r="G1484" s="31"/>
      <c r="H1484" s="31"/>
      <c r="I1484" s="75" t="str">
        <f t="shared" si="218"/>
        <v>.</v>
      </c>
      <c r="J1484" s="31"/>
      <c r="K1484" s="31"/>
      <c r="L1484" s="31"/>
      <c r="M1484" s="32"/>
      <c r="N1484" s="31"/>
      <c r="O1484" s="32"/>
      <c r="P1484" s="18"/>
      <c r="Q1484" s="31"/>
      <c r="R1484" s="33"/>
      <c r="S1484" s="33"/>
      <c r="T1484" s="33"/>
      <c r="U1484" s="72">
        <f t="shared" si="219"/>
        <v>0</v>
      </c>
      <c r="V1484" s="18" t="e">
        <f>IF(X1484&lt;&gt;"Liquidação Cancelada",VLOOKUP(B1484,'BASE DE DADOS OPS'!$B$4:$P$9650,10,FALSE),"Liquidação Cancelada")</f>
        <v>#N/A</v>
      </c>
      <c r="W1484" s="35" t="e">
        <f t="shared" si="220"/>
        <v>#N/A</v>
      </c>
      <c r="X1484" s="31">
        <f>VLOOKUP(A1484,'BASE DE DADOS OPS'!$A$4:$P$9650,12,FALSE)</f>
        <v>0</v>
      </c>
      <c r="Y1484" s="4" t="e">
        <f>IF(X1484&lt;&gt;"Liquidação Cancelada",VLOOKUP(B1484,'BASE DE DADOS OPS'!$B$5:$P$9635,12,FALSE),"Liquidação Cancelada")</f>
        <v>#N/A</v>
      </c>
      <c r="Z1484" s="4" t="e">
        <f>IF(X1484&lt;&gt;"Liquidação Cancelada",VLOOKUP(B1484,'BASE DE DADOS OPS'!$B$5:$P$9635,14,FALSE),"Liquidação Cancelada")</f>
        <v>#N/A</v>
      </c>
      <c r="AA1484" s="4" t="e">
        <f>IF(X1484&lt;&gt;"Liquidação Cancelada",VLOOKUP(B1484,'BASE DE DADOS OPS'!$B$5:$P$9635,13,FALSE),"Liquidação Cancelada")</f>
        <v>#N/A</v>
      </c>
      <c r="AB1484" s="4" t="e">
        <f t="shared" si="221"/>
        <v>#N/A</v>
      </c>
      <c r="AC1484" s="3" t="e">
        <f t="shared" si="222"/>
        <v>#N/A</v>
      </c>
      <c r="AD1484" s="62"/>
    </row>
    <row r="1485" spans="1:30" ht="24.95" customHeight="1" x14ac:dyDescent="0.2">
      <c r="A1485" s="55" t="str">
        <f t="shared" si="214"/>
        <v>||||||0</v>
      </c>
      <c r="B1485" s="55" t="str">
        <f t="shared" si="215"/>
        <v>||||0</v>
      </c>
      <c r="C1485" s="61" t="str">
        <f t="shared" si="216"/>
        <v>|0</v>
      </c>
      <c r="D1485" s="31"/>
      <c r="E1485" s="31"/>
      <c r="F1485" s="75" t="str">
        <f t="shared" si="217"/>
        <v>/</v>
      </c>
      <c r="G1485" s="31"/>
      <c r="H1485" s="31"/>
      <c r="I1485" s="75" t="str">
        <f t="shared" si="218"/>
        <v>.</v>
      </c>
      <c r="J1485" s="31"/>
      <c r="K1485" s="31"/>
      <c r="L1485" s="31"/>
      <c r="M1485" s="32"/>
      <c r="N1485" s="31"/>
      <c r="O1485" s="32"/>
      <c r="P1485" s="18"/>
      <c r="Q1485" s="31"/>
      <c r="R1485" s="33"/>
      <c r="S1485" s="33"/>
      <c r="T1485" s="33"/>
      <c r="U1485" s="72">
        <f t="shared" si="219"/>
        <v>0</v>
      </c>
      <c r="V1485" s="18" t="e">
        <f>IF(X1485&lt;&gt;"Liquidação Cancelada",VLOOKUP(B1485,'BASE DE DADOS OPS'!$B$4:$P$9650,10,FALSE),"Liquidação Cancelada")</f>
        <v>#N/A</v>
      </c>
      <c r="W1485" s="35" t="e">
        <f t="shared" si="220"/>
        <v>#N/A</v>
      </c>
      <c r="X1485" s="31">
        <f>VLOOKUP(A1485,'BASE DE DADOS OPS'!$A$4:$P$9650,12,FALSE)</f>
        <v>0</v>
      </c>
      <c r="Y1485" s="4" t="e">
        <f>IF(X1485&lt;&gt;"Liquidação Cancelada",VLOOKUP(B1485,'BASE DE DADOS OPS'!$B$5:$P$9635,12,FALSE),"Liquidação Cancelada")</f>
        <v>#N/A</v>
      </c>
      <c r="Z1485" s="4" t="e">
        <f>IF(X1485&lt;&gt;"Liquidação Cancelada",VLOOKUP(B1485,'BASE DE DADOS OPS'!$B$5:$P$9635,14,FALSE),"Liquidação Cancelada")</f>
        <v>#N/A</v>
      </c>
      <c r="AA1485" s="4" t="e">
        <f>IF(X1485&lt;&gt;"Liquidação Cancelada",VLOOKUP(B1485,'BASE DE DADOS OPS'!$B$5:$P$9635,13,FALSE),"Liquidação Cancelada")</f>
        <v>#N/A</v>
      </c>
      <c r="AB1485" s="4" t="e">
        <f t="shared" si="221"/>
        <v>#N/A</v>
      </c>
      <c r="AC1485" s="3" t="e">
        <f t="shared" si="222"/>
        <v>#N/A</v>
      </c>
      <c r="AD1485" s="62"/>
    </row>
    <row r="1486" spans="1:30" ht="24.95" customHeight="1" x14ac:dyDescent="0.2">
      <c r="A1486" s="55" t="str">
        <f t="shared" si="214"/>
        <v>||||||0</v>
      </c>
      <c r="B1486" s="55" t="str">
        <f t="shared" si="215"/>
        <v>||||0</v>
      </c>
      <c r="C1486" s="61" t="str">
        <f t="shared" si="216"/>
        <v>|0</v>
      </c>
      <c r="D1486" s="31"/>
      <c r="E1486" s="31"/>
      <c r="F1486" s="75" t="str">
        <f t="shared" si="217"/>
        <v>/</v>
      </c>
      <c r="G1486" s="31"/>
      <c r="H1486" s="31"/>
      <c r="I1486" s="75" t="str">
        <f t="shared" si="218"/>
        <v>.</v>
      </c>
      <c r="J1486" s="31"/>
      <c r="K1486" s="31"/>
      <c r="L1486" s="31"/>
      <c r="M1486" s="32"/>
      <c r="N1486" s="31"/>
      <c r="O1486" s="32"/>
      <c r="P1486" s="18"/>
      <c r="Q1486" s="31"/>
      <c r="R1486" s="33"/>
      <c r="S1486" s="33"/>
      <c r="T1486" s="33"/>
      <c r="U1486" s="72">
        <f t="shared" si="219"/>
        <v>0</v>
      </c>
      <c r="V1486" s="18" t="e">
        <f>IF(X1486&lt;&gt;"Liquidação Cancelada",VLOOKUP(B1486,'BASE DE DADOS OPS'!$B$4:$P$9650,10,FALSE),"Liquidação Cancelada")</f>
        <v>#N/A</v>
      </c>
      <c r="W1486" s="35" t="e">
        <f t="shared" si="220"/>
        <v>#N/A</v>
      </c>
      <c r="X1486" s="31">
        <f>VLOOKUP(A1486,'BASE DE DADOS OPS'!$A$4:$P$9650,12,FALSE)</f>
        <v>0</v>
      </c>
      <c r="Y1486" s="4" t="e">
        <f>IF(X1486&lt;&gt;"Liquidação Cancelada",VLOOKUP(B1486,'BASE DE DADOS OPS'!$B$5:$P$9635,12,FALSE),"Liquidação Cancelada")</f>
        <v>#N/A</v>
      </c>
      <c r="Z1486" s="4" t="e">
        <f>IF(X1486&lt;&gt;"Liquidação Cancelada",VLOOKUP(B1486,'BASE DE DADOS OPS'!$B$5:$P$9635,14,FALSE),"Liquidação Cancelada")</f>
        <v>#N/A</v>
      </c>
      <c r="AA1486" s="4" t="e">
        <f>IF(X1486&lt;&gt;"Liquidação Cancelada",VLOOKUP(B1486,'BASE DE DADOS OPS'!$B$5:$P$9635,13,FALSE),"Liquidação Cancelada")</f>
        <v>#N/A</v>
      </c>
      <c r="AB1486" s="4" t="e">
        <f t="shared" si="221"/>
        <v>#N/A</v>
      </c>
      <c r="AC1486" s="3" t="e">
        <f t="shared" si="222"/>
        <v>#N/A</v>
      </c>
      <c r="AD1486" s="62"/>
    </row>
    <row r="1487" spans="1:30" ht="24.95" customHeight="1" x14ac:dyDescent="0.2">
      <c r="A1487" s="55" t="str">
        <f t="shared" si="214"/>
        <v>||||||0</v>
      </c>
      <c r="B1487" s="55" t="str">
        <f t="shared" si="215"/>
        <v>||||0</v>
      </c>
      <c r="C1487" s="61" t="str">
        <f t="shared" si="216"/>
        <v>|0</v>
      </c>
      <c r="D1487" s="31"/>
      <c r="E1487" s="31"/>
      <c r="F1487" s="75" t="str">
        <f t="shared" si="217"/>
        <v>/</v>
      </c>
      <c r="G1487" s="31"/>
      <c r="H1487" s="31"/>
      <c r="I1487" s="75" t="str">
        <f t="shared" si="218"/>
        <v>.</v>
      </c>
      <c r="J1487" s="31"/>
      <c r="K1487" s="31"/>
      <c r="L1487" s="31"/>
      <c r="M1487" s="32"/>
      <c r="N1487" s="31"/>
      <c r="O1487" s="32"/>
      <c r="P1487" s="18"/>
      <c r="Q1487" s="31"/>
      <c r="R1487" s="33"/>
      <c r="S1487" s="33"/>
      <c r="T1487" s="33"/>
      <c r="U1487" s="72">
        <f t="shared" si="219"/>
        <v>0</v>
      </c>
      <c r="V1487" s="18" t="e">
        <f>IF(X1487&lt;&gt;"Liquidação Cancelada",VLOOKUP(B1487,'BASE DE DADOS OPS'!$B$4:$P$9650,10,FALSE),"Liquidação Cancelada")</f>
        <v>#N/A</v>
      </c>
      <c r="W1487" s="35" t="e">
        <f t="shared" si="220"/>
        <v>#N/A</v>
      </c>
      <c r="X1487" s="31">
        <f>VLOOKUP(A1487,'BASE DE DADOS OPS'!$A$4:$P$9650,12,FALSE)</f>
        <v>0</v>
      </c>
      <c r="Y1487" s="4" t="e">
        <f>IF(X1487&lt;&gt;"Liquidação Cancelada",VLOOKUP(B1487,'BASE DE DADOS OPS'!$B$5:$P$9635,12,FALSE),"Liquidação Cancelada")</f>
        <v>#N/A</v>
      </c>
      <c r="Z1487" s="4" t="e">
        <f>IF(X1487&lt;&gt;"Liquidação Cancelada",VLOOKUP(B1487,'BASE DE DADOS OPS'!$B$5:$P$9635,14,FALSE),"Liquidação Cancelada")</f>
        <v>#N/A</v>
      </c>
      <c r="AA1487" s="4" t="e">
        <f>IF(X1487&lt;&gt;"Liquidação Cancelada",VLOOKUP(B1487,'BASE DE DADOS OPS'!$B$5:$P$9635,13,FALSE),"Liquidação Cancelada")</f>
        <v>#N/A</v>
      </c>
      <c r="AB1487" s="4" t="e">
        <f t="shared" si="221"/>
        <v>#N/A</v>
      </c>
      <c r="AC1487" s="3" t="e">
        <f t="shared" si="222"/>
        <v>#N/A</v>
      </c>
      <c r="AD1487" s="62"/>
    </row>
    <row r="1488" spans="1:30" ht="24.95" customHeight="1" x14ac:dyDescent="0.2">
      <c r="A1488" s="55" t="str">
        <f t="shared" si="214"/>
        <v>||||||0</v>
      </c>
      <c r="B1488" s="55" t="str">
        <f t="shared" si="215"/>
        <v>||||0</v>
      </c>
      <c r="C1488" s="61" t="str">
        <f t="shared" si="216"/>
        <v>|0</v>
      </c>
      <c r="D1488" s="31"/>
      <c r="E1488" s="31"/>
      <c r="F1488" s="75" t="str">
        <f t="shared" si="217"/>
        <v>/</v>
      </c>
      <c r="G1488" s="31"/>
      <c r="H1488" s="31"/>
      <c r="I1488" s="75" t="str">
        <f t="shared" si="218"/>
        <v>.</v>
      </c>
      <c r="J1488" s="31"/>
      <c r="K1488" s="31"/>
      <c r="L1488" s="31"/>
      <c r="M1488" s="32"/>
      <c r="N1488" s="31"/>
      <c r="O1488" s="32"/>
      <c r="P1488" s="18"/>
      <c r="Q1488" s="31"/>
      <c r="R1488" s="33"/>
      <c r="S1488" s="33"/>
      <c r="T1488" s="33"/>
      <c r="U1488" s="72">
        <f t="shared" si="219"/>
        <v>0</v>
      </c>
      <c r="V1488" s="18" t="e">
        <f>IF(X1488&lt;&gt;"Liquidação Cancelada",VLOOKUP(B1488,'BASE DE DADOS OPS'!$B$4:$P$9650,10,FALSE),"Liquidação Cancelada")</f>
        <v>#N/A</v>
      </c>
      <c r="W1488" s="35" t="e">
        <f t="shared" si="220"/>
        <v>#N/A</v>
      </c>
      <c r="X1488" s="31">
        <f>VLOOKUP(A1488,'BASE DE DADOS OPS'!$A$4:$P$9650,12,FALSE)</f>
        <v>0</v>
      </c>
      <c r="Y1488" s="4" t="e">
        <f>IF(X1488&lt;&gt;"Liquidação Cancelada",VLOOKUP(B1488,'BASE DE DADOS OPS'!$B$5:$P$9635,12,FALSE),"Liquidação Cancelada")</f>
        <v>#N/A</v>
      </c>
      <c r="Z1488" s="4" t="e">
        <f>IF(X1488&lt;&gt;"Liquidação Cancelada",VLOOKUP(B1488,'BASE DE DADOS OPS'!$B$5:$P$9635,14,FALSE),"Liquidação Cancelada")</f>
        <v>#N/A</v>
      </c>
      <c r="AA1488" s="4" t="e">
        <f>IF(X1488&lt;&gt;"Liquidação Cancelada",VLOOKUP(B1488,'BASE DE DADOS OPS'!$B$5:$P$9635,13,FALSE),"Liquidação Cancelada")</f>
        <v>#N/A</v>
      </c>
      <c r="AB1488" s="4" t="e">
        <f t="shared" si="221"/>
        <v>#N/A</v>
      </c>
      <c r="AC1488" s="3" t="e">
        <f t="shared" si="222"/>
        <v>#N/A</v>
      </c>
      <c r="AD1488" s="62"/>
    </row>
    <row r="1489" spans="1:30" ht="24.95" customHeight="1" x14ac:dyDescent="0.2">
      <c r="A1489" s="55" t="str">
        <f t="shared" si="214"/>
        <v>||||||0</v>
      </c>
      <c r="B1489" s="55" t="str">
        <f t="shared" si="215"/>
        <v>||||0</v>
      </c>
      <c r="C1489" s="61" t="str">
        <f t="shared" si="216"/>
        <v>|0</v>
      </c>
      <c r="D1489" s="31"/>
      <c r="E1489" s="31"/>
      <c r="F1489" s="75" t="str">
        <f t="shared" si="217"/>
        <v>/</v>
      </c>
      <c r="G1489" s="31"/>
      <c r="H1489" s="31"/>
      <c r="I1489" s="75" t="str">
        <f t="shared" si="218"/>
        <v>.</v>
      </c>
      <c r="J1489" s="31"/>
      <c r="K1489" s="31"/>
      <c r="L1489" s="31"/>
      <c r="M1489" s="32"/>
      <c r="N1489" s="31"/>
      <c r="O1489" s="32"/>
      <c r="P1489" s="18"/>
      <c r="Q1489" s="31"/>
      <c r="R1489" s="33"/>
      <c r="S1489" s="33"/>
      <c r="T1489" s="33"/>
      <c r="U1489" s="72">
        <f t="shared" si="219"/>
        <v>0</v>
      </c>
      <c r="V1489" s="18" t="e">
        <f>IF(X1489&lt;&gt;"Liquidação Cancelada",VLOOKUP(B1489,'BASE DE DADOS OPS'!$B$4:$P$9650,10,FALSE),"Liquidação Cancelada")</f>
        <v>#N/A</v>
      </c>
      <c r="W1489" s="35" t="e">
        <f t="shared" si="220"/>
        <v>#N/A</v>
      </c>
      <c r="X1489" s="31">
        <f>VLOOKUP(A1489,'BASE DE DADOS OPS'!$A$4:$P$9650,12,FALSE)</f>
        <v>0</v>
      </c>
      <c r="Y1489" s="4" t="e">
        <f>IF(X1489&lt;&gt;"Liquidação Cancelada",VLOOKUP(B1489,'BASE DE DADOS OPS'!$B$5:$P$9635,12,FALSE),"Liquidação Cancelada")</f>
        <v>#N/A</v>
      </c>
      <c r="Z1489" s="4" t="e">
        <f>IF(X1489&lt;&gt;"Liquidação Cancelada",VLOOKUP(B1489,'BASE DE DADOS OPS'!$B$5:$P$9635,14,FALSE),"Liquidação Cancelada")</f>
        <v>#N/A</v>
      </c>
      <c r="AA1489" s="4" t="e">
        <f>IF(X1489&lt;&gt;"Liquidação Cancelada",VLOOKUP(B1489,'BASE DE DADOS OPS'!$B$5:$P$9635,13,FALSE),"Liquidação Cancelada")</f>
        <v>#N/A</v>
      </c>
      <c r="AB1489" s="4" t="e">
        <f t="shared" si="221"/>
        <v>#N/A</v>
      </c>
      <c r="AC1489" s="3" t="e">
        <f t="shared" si="222"/>
        <v>#N/A</v>
      </c>
      <c r="AD1489" s="62"/>
    </row>
    <row r="1490" spans="1:30" ht="24.95" customHeight="1" x14ac:dyDescent="0.2">
      <c r="A1490" s="55" t="str">
        <f t="shared" si="214"/>
        <v>||||||0</v>
      </c>
      <c r="B1490" s="55" t="str">
        <f t="shared" si="215"/>
        <v>||||0</v>
      </c>
      <c r="C1490" s="61" t="str">
        <f t="shared" si="216"/>
        <v>|0</v>
      </c>
      <c r="D1490" s="31"/>
      <c r="E1490" s="31"/>
      <c r="F1490" s="75" t="str">
        <f t="shared" si="217"/>
        <v>/</v>
      </c>
      <c r="G1490" s="31"/>
      <c r="H1490" s="31"/>
      <c r="I1490" s="75" t="str">
        <f t="shared" si="218"/>
        <v>.</v>
      </c>
      <c r="J1490" s="31"/>
      <c r="K1490" s="31"/>
      <c r="L1490" s="31"/>
      <c r="M1490" s="32"/>
      <c r="N1490" s="31"/>
      <c r="O1490" s="32"/>
      <c r="P1490" s="18"/>
      <c r="Q1490" s="31"/>
      <c r="R1490" s="33"/>
      <c r="S1490" s="33"/>
      <c r="T1490" s="33"/>
      <c r="U1490" s="72">
        <f t="shared" si="219"/>
        <v>0</v>
      </c>
      <c r="V1490" s="18" t="e">
        <f>IF(X1490&lt;&gt;"Liquidação Cancelada",VLOOKUP(B1490,'BASE DE DADOS OPS'!$B$4:$P$9650,10,FALSE),"Liquidação Cancelada")</f>
        <v>#N/A</v>
      </c>
      <c r="W1490" s="35" t="e">
        <f t="shared" si="220"/>
        <v>#N/A</v>
      </c>
      <c r="X1490" s="31">
        <f>VLOOKUP(A1490,'BASE DE DADOS OPS'!$A$4:$P$9650,12,FALSE)</f>
        <v>0</v>
      </c>
      <c r="Y1490" s="4" t="e">
        <f>IF(X1490&lt;&gt;"Liquidação Cancelada",VLOOKUP(B1490,'BASE DE DADOS OPS'!$B$5:$P$9635,12,FALSE),"Liquidação Cancelada")</f>
        <v>#N/A</v>
      </c>
      <c r="Z1490" s="4" t="e">
        <f>IF(X1490&lt;&gt;"Liquidação Cancelada",VLOOKUP(B1490,'BASE DE DADOS OPS'!$B$5:$P$9635,14,FALSE),"Liquidação Cancelada")</f>
        <v>#N/A</v>
      </c>
      <c r="AA1490" s="4" t="e">
        <f>IF(X1490&lt;&gt;"Liquidação Cancelada",VLOOKUP(B1490,'BASE DE DADOS OPS'!$B$5:$P$9635,13,FALSE),"Liquidação Cancelada")</f>
        <v>#N/A</v>
      </c>
      <c r="AB1490" s="4" t="e">
        <f t="shared" si="221"/>
        <v>#N/A</v>
      </c>
      <c r="AC1490" s="3" t="e">
        <f t="shared" si="222"/>
        <v>#N/A</v>
      </c>
      <c r="AD1490" s="62"/>
    </row>
    <row r="1491" spans="1:30" ht="24.95" customHeight="1" x14ac:dyDescent="0.2">
      <c r="A1491" s="55" t="str">
        <f t="shared" si="214"/>
        <v>||||||0</v>
      </c>
      <c r="B1491" s="55" t="str">
        <f t="shared" si="215"/>
        <v>||||0</v>
      </c>
      <c r="C1491" s="61" t="str">
        <f t="shared" si="216"/>
        <v>|0</v>
      </c>
      <c r="D1491" s="31"/>
      <c r="E1491" s="31"/>
      <c r="F1491" s="75" t="str">
        <f t="shared" si="217"/>
        <v>/</v>
      </c>
      <c r="G1491" s="31"/>
      <c r="H1491" s="31"/>
      <c r="I1491" s="75" t="str">
        <f t="shared" si="218"/>
        <v>.</v>
      </c>
      <c r="J1491" s="31"/>
      <c r="K1491" s="31"/>
      <c r="L1491" s="31"/>
      <c r="M1491" s="32"/>
      <c r="N1491" s="31"/>
      <c r="O1491" s="32"/>
      <c r="P1491" s="18"/>
      <c r="Q1491" s="31"/>
      <c r="R1491" s="33"/>
      <c r="S1491" s="33"/>
      <c r="T1491" s="33"/>
      <c r="U1491" s="72">
        <f t="shared" si="219"/>
        <v>0</v>
      </c>
      <c r="V1491" s="18" t="e">
        <f>IF(X1491&lt;&gt;"Liquidação Cancelada",VLOOKUP(B1491,'BASE DE DADOS OPS'!$B$4:$P$9650,10,FALSE),"Liquidação Cancelada")</f>
        <v>#N/A</v>
      </c>
      <c r="W1491" s="35" t="e">
        <f t="shared" si="220"/>
        <v>#N/A</v>
      </c>
      <c r="X1491" s="31">
        <f>VLOOKUP(A1491,'BASE DE DADOS OPS'!$A$4:$P$9650,12,FALSE)</f>
        <v>0</v>
      </c>
      <c r="Y1491" s="4" t="e">
        <f>IF(X1491&lt;&gt;"Liquidação Cancelada",VLOOKUP(B1491,'BASE DE DADOS OPS'!$B$5:$P$9635,12,FALSE),"Liquidação Cancelada")</f>
        <v>#N/A</v>
      </c>
      <c r="Z1491" s="4" t="e">
        <f>IF(X1491&lt;&gt;"Liquidação Cancelada",VLOOKUP(B1491,'BASE DE DADOS OPS'!$B$5:$P$9635,14,FALSE),"Liquidação Cancelada")</f>
        <v>#N/A</v>
      </c>
      <c r="AA1491" s="4" t="e">
        <f>IF(X1491&lt;&gt;"Liquidação Cancelada",VLOOKUP(B1491,'BASE DE DADOS OPS'!$B$5:$P$9635,13,FALSE),"Liquidação Cancelada")</f>
        <v>#N/A</v>
      </c>
      <c r="AB1491" s="4" t="e">
        <f t="shared" si="221"/>
        <v>#N/A</v>
      </c>
      <c r="AC1491" s="3" t="e">
        <f t="shared" si="222"/>
        <v>#N/A</v>
      </c>
      <c r="AD1491" s="62"/>
    </row>
    <row r="1492" spans="1:30" ht="24.95" customHeight="1" x14ac:dyDescent="0.2">
      <c r="A1492" s="55" t="str">
        <f t="shared" si="214"/>
        <v>||||||0</v>
      </c>
      <c r="B1492" s="55" t="str">
        <f t="shared" si="215"/>
        <v>||||0</v>
      </c>
      <c r="C1492" s="61" t="str">
        <f t="shared" si="216"/>
        <v>|0</v>
      </c>
      <c r="D1492" s="31"/>
      <c r="E1492" s="31"/>
      <c r="F1492" s="75" t="str">
        <f t="shared" si="217"/>
        <v>/</v>
      </c>
      <c r="G1492" s="31"/>
      <c r="H1492" s="31"/>
      <c r="I1492" s="75" t="str">
        <f t="shared" si="218"/>
        <v>.</v>
      </c>
      <c r="J1492" s="31"/>
      <c r="K1492" s="31"/>
      <c r="L1492" s="31"/>
      <c r="M1492" s="32"/>
      <c r="N1492" s="31"/>
      <c r="O1492" s="32"/>
      <c r="P1492" s="18"/>
      <c r="Q1492" s="31"/>
      <c r="R1492" s="33"/>
      <c r="S1492" s="33"/>
      <c r="T1492" s="33"/>
      <c r="U1492" s="72">
        <f t="shared" si="219"/>
        <v>0</v>
      </c>
      <c r="V1492" s="18" t="e">
        <f>IF(X1492&lt;&gt;"Liquidação Cancelada",VLOOKUP(B1492,'BASE DE DADOS OPS'!$B$4:$P$9650,10,FALSE),"Liquidação Cancelada")</f>
        <v>#N/A</v>
      </c>
      <c r="W1492" s="35" t="e">
        <f t="shared" si="220"/>
        <v>#N/A</v>
      </c>
      <c r="X1492" s="31">
        <f>VLOOKUP(A1492,'BASE DE DADOS OPS'!$A$4:$P$9650,12,FALSE)</f>
        <v>0</v>
      </c>
      <c r="Y1492" s="4" t="e">
        <f>IF(X1492&lt;&gt;"Liquidação Cancelada",VLOOKUP(B1492,'BASE DE DADOS OPS'!$B$5:$P$9635,12,FALSE),"Liquidação Cancelada")</f>
        <v>#N/A</v>
      </c>
      <c r="Z1492" s="4" t="e">
        <f>IF(X1492&lt;&gt;"Liquidação Cancelada",VLOOKUP(B1492,'BASE DE DADOS OPS'!$B$5:$P$9635,14,FALSE),"Liquidação Cancelada")</f>
        <v>#N/A</v>
      </c>
      <c r="AA1492" s="4" t="e">
        <f>IF(X1492&lt;&gt;"Liquidação Cancelada",VLOOKUP(B1492,'BASE DE DADOS OPS'!$B$5:$P$9635,13,FALSE),"Liquidação Cancelada")</f>
        <v>#N/A</v>
      </c>
      <c r="AB1492" s="4" t="e">
        <f t="shared" si="221"/>
        <v>#N/A</v>
      </c>
      <c r="AC1492" s="3" t="e">
        <f t="shared" si="222"/>
        <v>#N/A</v>
      </c>
      <c r="AD1492" s="62"/>
    </row>
    <row r="1493" spans="1:30" ht="24.95" customHeight="1" x14ac:dyDescent="0.2">
      <c r="A1493" s="55" t="str">
        <f t="shared" si="214"/>
        <v>||||||0</v>
      </c>
      <c r="B1493" s="55" t="str">
        <f t="shared" si="215"/>
        <v>||||0</v>
      </c>
      <c r="C1493" s="61" t="str">
        <f t="shared" si="216"/>
        <v>|0</v>
      </c>
      <c r="D1493" s="31"/>
      <c r="E1493" s="31"/>
      <c r="F1493" s="75" t="str">
        <f t="shared" si="217"/>
        <v>/</v>
      </c>
      <c r="G1493" s="31"/>
      <c r="H1493" s="31"/>
      <c r="I1493" s="75" t="str">
        <f t="shared" si="218"/>
        <v>.</v>
      </c>
      <c r="J1493" s="31"/>
      <c r="K1493" s="31"/>
      <c r="L1493" s="31"/>
      <c r="M1493" s="32"/>
      <c r="N1493" s="31"/>
      <c r="O1493" s="32"/>
      <c r="P1493" s="18"/>
      <c r="Q1493" s="31"/>
      <c r="R1493" s="33"/>
      <c r="S1493" s="33"/>
      <c r="T1493" s="33"/>
      <c r="U1493" s="72">
        <f t="shared" si="219"/>
        <v>0</v>
      </c>
      <c r="V1493" s="18" t="e">
        <f>IF(X1493&lt;&gt;"Liquidação Cancelada",VLOOKUP(B1493,'BASE DE DADOS OPS'!$B$4:$P$9650,10,FALSE),"Liquidação Cancelada")</f>
        <v>#N/A</v>
      </c>
      <c r="W1493" s="35" t="e">
        <f t="shared" si="220"/>
        <v>#N/A</v>
      </c>
      <c r="X1493" s="31">
        <f>VLOOKUP(A1493,'BASE DE DADOS OPS'!$A$4:$P$9650,12,FALSE)</f>
        <v>0</v>
      </c>
      <c r="Y1493" s="4" t="e">
        <f>IF(X1493&lt;&gt;"Liquidação Cancelada",VLOOKUP(B1493,'BASE DE DADOS OPS'!$B$5:$P$9635,12,FALSE),"Liquidação Cancelada")</f>
        <v>#N/A</v>
      </c>
      <c r="Z1493" s="4" t="e">
        <f>IF(X1493&lt;&gt;"Liquidação Cancelada",VLOOKUP(B1493,'BASE DE DADOS OPS'!$B$5:$P$9635,14,FALSE),"Liquidação Cancelada")</f>
        <v>#N/A</v>
      </c>
      <c r="AA1493" s="4" t="e">
        <f>IF(X1493&lt;&gt;"Liquidação Cancelada",VLOOKUP(B1493,'BASE DE DADOS OPS'!$B$5:$P$9635,13,FALSE),"Liquidação Cancelada")</f>
        <v>#N/A</v>
      </c>
      <c r="AB1493" s="4" t="e">
        <f t="shared" si="221"/>
        <v>#N/A</v>
      </c>
      <c r="AC1493" s="3" t="e">
        <f t="shared" si="222"/>
        <v>#N/A</v>
      </c>
      <c r="AD1493" s="62"/>
    </row>
    <row r="1494" spans="1:30" ht="24.95" customHeight="1" x14ac:dyDescent="0.2">
      <c r="A1494" s="55" t="str">
        <f t="shared" si="214"/>
        <v>||||||0</v>
      </c>
      <c r="B1494" s="55" t="str">
        <f t="shared" si="215"/>
        <v>||||0</v>
      </c>
      <c r="C1494" s="61" t="str">
        <f t="shared" si="216"/>
        <v>|0</v>
      </c>
      <c r="D1494" s="31"/>
      <c r="E1494" s="31"/>
      <c r="F1494" s="75" t="str">
        <f t="shared" si="217"/>
        <v>/</v>
      </c>
      <c r="G1494" s="31"/>
      <c r="H1494" s="31"/>
      <c r="I1494" s="75" t="str">
        <f t="shared" si="218"/>
        <v>.</v>
      </c>
      <c r="J1494" s="31"/>
      <c r="K1494" s="31"/>
      <c r="L1494" s="31"/>
      <c r="M1494" s="32"/>
      <c r="N1494" s="31"/>
      <c r="O1494" s="32"/>
      <c r="P1494" s="18"/>
      <c r="Q1494" s="31"/>
      <c r="R1494" s="33"/>
      <c r="S1494" s="33"/>
      <c r="T1494" s="33"/>
      <c r="U1494" s="72">
        <f t="shared" si="219"/>
        <v>0</v>
      </c>
      <c r="V1494" s="18" t="e">
        <f>IF(X1494&lt;&gt;"Liquidação Cancelada",VLOOKUP(B1494,'BASE DE DADOS OPS'!$B$4:$P$9650,10,FALSE),"Liquidação Cancelada")</f>
        <v>#N/A</v>
      </c>
      <c r="W1494" s="35" t="e">
        <f t="shared" si="220"/>
        <v>#N/A</v>
      </c>
      <c r="X1494" s="31">
        <f>VLOOKUP(A1494,'BASE DE DADOS OPS'!$A$4:$P$9650,12,FALSE)</f>
        <v>0</v>
      </c>
      <c r="Y1494" s="4" t="e">
        <f>IF(X1494&lt;&gt;"Liquidação Cancelada",VLOOKUP(B1494,'BASE DE DADOS OPS'!$B$5:$P$9635,12,FALSE),"Liquidação Cancelada")</f>
        <v>#N/A</v>
      </c>
      <c r="Z1494" s="4" t="e">
        <f>IF(X1494&lt;&gt;"Liquidação Cancelada",VLOOKUP(B1494,'BASE DE DADOS OPS'!$B$5:$P$9635,14,FALSE),"Liquidação Cancelada")</f>
        <v>#N/A</v>
      </c>
      <c r="AA1494" s="4" t="e">
        <f>IF(X1494&lt;&gt;"Liquidação Cancelada",VLOOKUP(B1494,'BASE DE DADOS OPS'!$B$5:$P$9635,13,FALSE),"Liquidação Cancelada")</f>
        <v>#N/A</v>
      </c>
      <c r="AB1494" s="4" t="e">
        <f t="shared" si="221"/>
        <v>#N/A</v>
      </c>
      <c r="AC1494" s="3" t="e">
        <f t="shared" si="222"/>
        <v>#N/A</v>
      </c>
      <c r="AD1494" s="62"/>
    </row>
    <row r="1495" spans="1:30" ht="24.95" customHeight="1" x14ac:dyDescent="0.2">
      <c r="A1495" s="55" t="str">
        <f t="shared" si="214"/>
        <v>||||||0</v>
      </c>
      <c r="B1495" s="55" t="str">
        <f t="shared" si="215"/>
        <v>||||0</v>
      </c>
      <c r="C1495" s="61" t="str">
        <f t="shared" si="216"/>
        <v>|0</v>
      </c>
      <c r="D1495" s="31"/>
      <c r="E1495" s="31"/>
      <c r="F1495" s="75" t="str">
        <f t="shared" si="217"/>
        <v>/</v>
      </c>
      <c r="G1495" s="31"/>
      <c r="H1495" s="31"/>
      <c r="I1495" s="75" t="str">
        <f t="shared" si="218"/>
        <v>.</v>
      </c>
      <c r="J1495" s="31"/>
      <c r="K1495" s="31"/>
      <c r="L1495" s="31"/>
      <c r="M1495" s="32"/>
      <c r="N1495" s="31"/>
      <c r="O1495" s="32"/>
      <c r="P1495" s="18"/>
      <c r="Q1495" s="31"/>
      <c r="R1495" s="33"/>
      <c r="S1495" s="33"/>
      <c r="T1495" s="33"/>
      <c r="U1495" s="72">
        <f t="shared" si="219"/>
        <v>0</v>
      </c>
      <c r="V1495" s="18" t="e">
        <f>IF(X1495&lt;&gt;"Liquidação Cancelada",VLOOKUP(B1495,'BASE DE DADOS OPS'!$B$4:$P$9650,10,FALSE),"Liquidação Cancelada")</f>
        <v>#N/A</v>
      </c>
      <c r="W1495" s="35" t="e">
        <f t="shared" si="220"/>
        <v>#N/A</v>
      </c>
      <c r="X1495" s="31">
        <f>VLOOKUP(A1495,'BASE DE DADOS OPS'!$A$4:$P$9650,12,FALSE)</f>
        <v>0</v>
      </c>
      <c r="Y1495" s="4" t="e">
        <f>IF(X1495&lt;&gt;"Liquidação Cancelada",VLOOKUP(B1495,'BASE DE DADOS OPS'!$B$5:$P$9635,12,FALSE),"Liquidação Cancelada")</f>
        <v>#N/A</v>
      </c>
      <c r="Z1495" s="4" t="e">
        <f>IF(X1495&lt;&gt;"Liquidação Cancelada",VLOOKUP(B1495,'BASE DE DADOS OPS'!$B$5:$P$9635,14,FALSE),"Liquidação Cancelada")</f>
        <v>#N/A</v>
      </c>
      <c r="AA1495" s="4" t="e">
        <f>IF(X1495&lt;&gt;"Liquidação Cancelada",VLOOKUP(B1495,'BASE DE DADOS OPS'!$B$5:$P$9635,13,FALSE),"Liquidação Cancelada")</f>
        <v>#N/A</v>
      </c>
      <c r="AB1495" s="4" t="e">
        <f t="shared" si="221"/>
        <v>#N/A</v>
      </c>
      <c r="AC1495" s="3" t="e">
        <f t="shared" si="222"/>
        <v>#N/A</v>
      </c>
      <c r="AD1495" s="62"/>
    </row>
    <row r="1496" spans="1:30" ht="24.95" customHeight="1" x14ac:dyDescent="0.2">
      <c r="A1496" s="55" t="str">
        <f t="shared" si="214"/>
        <v>||||||0</v>
      </c>
      <c r="B1496" s="55" t="str">
        <f t="shared" si="215"/>
        <v>||||0</v>
      </c>
      <c r="C1496" s="61" t="str">
        <f t="shared" si="216"/>
        <v>|0</v>
      </c>
      <c r="D1496" s="31"/>
      <c r="E1496" s="31"/>
      <c r="F1496" s="75" t="str">
        <f t="shared" si="217"/>
        <v>/</v>
      </c>
      <c r="G1496" s="31"/>
      <c r="H1496" s="31"/>
      <c r="I1496" s="75" t="str">
        <f t="shared" si="218"/>
        <v>.</v>
      </c>
      <c r="J1496" s="31"/>
      <c r="K1496" s="31"/>
      <c r="L1496" s="31"/>
      <c r="M1496" s="32"/>
      <c r="N1496" s="31"/>
      <c r="O1496" s="32"/>
      <c r="P1496" s="18"/>
      <c r="Q1496" s="31"/>
      <c r="R1496" s="33"/>
      <c r="S1496" s="33"/>
      <c r="T1496" s="33"/>
      <c r="U1496" s="72">
        <f t="shared" si="219"/>
        <v>0</v>
      </c>
      <c r="V1496" s="18" t="e">
        <f>IF(X1496&lt;&gt;"Liquidação Cancelada",VLOOKUP(B1496,'BASE DE DADOS OPS'!$B$4:$P$9650,10,FALSE),"Liquidação Cancelada")</f>
        <v>#N/A</v>
      </c>
      <c r="W1496" s="35" t="e">
        <f t="shared" si="220"/>
        <v>#N/A</v>
      </c>
      <c r="X1496" s="31">
        <f>VLOOKUP(A1496,'BASE DE DADOS OPS'!$A$4:$P$9650,12,FALSE)</f>
        <v>0</v>
      </c>
      <c r="Y1496" s="4" t="e">
        <f>IF(X1496&lt;&gt;"Liquidação Cancelada",VLOOKUP(B1496,'BASE DE DADOS OPS'!$B$5:$P$9635,12,FALSE),"Liquidação Cancelada")</f>
        <v>#N/A</v>
      </c>
      <c r="Z1496" s="4" t="e">
        <f>IF(X1496&lt;&gt;"Liquidação Cancelada",VLOOKUP(B1496,'BASE DE DADOS OPS'!$B$5:$P$9635,14,FALSE),"Liquidação Cancelada")</f>
        <v>#N/A</v>
      </c>
      <c r="AA1496" s="4" t="e">
        <f>IF(X1496&lt;&gt;"Liquidação Cancelada",VLOOKUP(B1496,'BASE DE DADOS OPS'!$B$5:$P$9635,13,FALSE),"Liquidação Cancelada")</f>
        <v>#N/A</v>
      </c>
      <c r="AB1496" s="4" t="e">
        <f t="shared" si="221"/>
        <v>#N/A</v>
      </c>
      <c r="AC1496" s="3" t="e">
        <f t="shared" si="222"/>
        <v>#N/A</v>
      </c>
      <c r="AD1496" s="62"/>
    </row>
    <row r="1497" spans="1:30" ht="24.95" customHeight="1" x14ac:dyDescent="0.2">
      <c r="A1497" s="55" t="str">
        <f t="shared" si="214"/>
        <v>||||||0</v>
      </c>
      <c r="B1497" s="55" t="str">
        <f t="shared" si="215"/>
        <v>||||0</v>
      </c>
      <c r="C1497" s="61" t="str">
        <f t="shared" si="216"/>
        <v>|0</v>
      </c>
      <c r="D1497" s="31"/>
      <c r="E1497" s="31"/>
      <c r="F1497" s="75" t="str">
        <f t="shared" si="217"/>
        <v>/</v>
      </c>
      <c r="G1497" s="31"/>
      <c r="H1497" s="31"/>
      <c r="I1497" s="75" t="str">
        <f t="shared" si="218"/>
        <v>.</v>
      </c>
      <c r="J1497" s="31"/>
      <c r="K1497" s="31"/>
      <c r="L1497" s="31"/>
      <c r="M1497" s="32"/>
      <c r="N1497" s="31"/>
      <c r="O1497" s="32"/>
      <c r="P1497" s="18"/>
      <c r="Q1497" s="31"/>
      <c r="R1497" s="33"/>
      <c r="S1497" s="33"/>
      <c r="T1497" s="33"/>
      <c r="U1497" s="72">
        <f t="shared" si="219"/>
        <v>0</v>
      </c>
      <c r="V1497" s="18" t="e">
        <f>IF(X1497&lt;&gt;"Liquidação Cancelada",VLOOKUP(B1497,'BASE DE DADOS OPS'!$B$4:$P$9650,10,FALSE),"Liquidação Cancelada")</f>
        <v>#N/A</v>
      </c>
      <c r="W1497" s="35" t="e">
        <f t="shared" si="220"/>
        <v>#N/A</v>
      </c>
      <c r="X1497" s="31">
        <f>VLOOKUP(A1497,'BASE DE DADOS OPS'!$A$4:$P$9650,12,FALSE)</f>
        <v>0</v>
      </c>
      <c r="Y1497" s="4" t="e">
        <f>IF(X1497&lt;&gt;"Liquidação Cancelada",VLOOKUP(B1497,'BASE DE DADOS OPS'!$B$5:$P$9635,12,FALSE),"Liquidação Cancelada")</f>
        <v>#N/A</v>
      </c>
      <c r="Z1497" s="4" t="e">
        <f>IF(X1497&lt;&gt;"Liquidação Cancelada",VLOOKUP(B1497,'BASE DE DADOS OPS'!$B$5:$P$9635,14,FALSE),"Liquidação Cancelada")</f>
        <v>#N/A</v>
      </c>
      <c r="AA1497" s="4" t="e">
        <f>IF(X1497&lt;&gt;"Liquidação Cancelada",VLOOKUP(B1497,'BASE DE DADOS OPS'!$B$5:$P$9635,13,FALSE),"Liquidação Cancelada")</f>
        <v>#N/A</v>
      </c>
      <c r="AB1497" s="4" t="e">
        <f t="shared" si="221"/>
        <v>#N/A</v>
      </c>
      <c r="AC1497" s="3" t="e">
        <f t="shared" si="222"/>
        <v>#N/A</v>
      </c>
      <c r="AD1497" s="62"/>
    </row>
    <row r="1498" spans="1:30" ht="24.95" customHeight="1" x14ac:dyDescent="0.2">
      <c r="A1498" s="55" t="str">
        <f t="shared" si="214"/>
        <v>||||||0</v>
      </c>
      <c r="B1498" s="55" t="str">
        <f t="shared" si="215"/>
        <v>||||0</v>
      </c>
      <c r="C1498" s="61" t="str">
        <f t="shared" si="216"/>
        <v>|0</v>
      </c>
      <c r="D1498" s="31"/>
      <c r="E1498" s="31"/>
      <c r="F1498" s="75" t="str">
        <f t="shared" si="217"/>
        <v>/</v>
      </c>
      <c r="G1498" s="31"/>
      <c r="H1498" s="31"/>
      <c r="I1498" s="75" t="str">
        <f t="shared" si="218"/>
        <v>.</v>
      </c>
      <c r="J1498" s="31"/>
      <c r="K1498" s="31"/>
      <c r="L1498" s="31"/>
      <c r="M1498" s="32"/>
      <c r="N1498" s="31"/>
      <c r="O1498" s="32"/>
      <c r="P1498" s="18"/>
      <c r="Q1498" s="31"/>
      <c r="R1498" s="33"/>
      <c r="S1498" s="33"/>
      <c r="T1498" s="33"/>
      <c r="U1498" s="72">
        <f t="shared" si="219"/>
        <v>0</v>
      </c>
      <c r="V1498" s="18" t="e">
        <f>IF(X1498&lt;&gt;"Liquidação Cancelada",VLOOKUP(B1498,'BASE DE DADOS OPS'!$B$4:$P$9650,10,FALSE),"Liquidação Cancelada")</f>
        <v>#N/A</v>
      </c>
      <c r="W1498" s="35" t="e">
        <f t="shared" si="220"/>
        <v>#N/A</v>
      </c>
      <c r="X1498" s="31">
        <f>VLOOKUP(A1498,'BASE DE DADOS OPS'!$A$4:$P$9650,12,FALSE)</f>
        <v>0</v>
      </c>
      <c r="Y1498" s="4" t="e">
        <f>IF(X1498&lt;&gt;"Liquidação Cancelada",VLOOKUP(B1498,'BASE DE DADOS OPS'!$B$5:$P$9635,12,FALSE),"Liquidação Cancelada")</f>
        <v>#N/A</v>
      </c>
      <c r="Z1498" s="4" t="e">
        <f>IF(X1498&lt;&gt;"Liquidação Cancelada",VLOOKUP(B1498,'BASE DE DADOS OPS'!$B$5:$P$9635,14,FALSE),"Liquidação Cancelada")</f>
        <v>#N/A</v>
      </c>
      <c r="AA1498" s="4" t="e">
        <f>IF(X1498&lt;&gt;"Liquidação Cancelada",VLOOKUP(B1498,'BASE DE DADOS OPS'!$B$5:$P$9635,13,FALSE),"Liquidação Cancelada")</f>
        <v>#N/A</v>
      </c>
      <c r="AB1498" s="4" t="e">
        <f t="shared" si="221"/>
        <v>#N/A</v>
      </c>
      <c r="AC1498" s="3" t="e">
        <f t="shared" si="222"/>
        <v>#N/A</v>
      </c>
      <c r="AD1498" s="62"/>
    </row>
    <row r="1499" spans="1:30" ht="24.95" customHeight="1" x14ac:dyDescent="0.2">
      <c r="A1499" s="55" t="str">
        <f t="shared" si="214"/>
        <v>||||||0</v>
      </c>
      <c r="B1499" s="55" t="str">
        <f t="shared" si="215"/>
        <v>||||0</v>
      </c>
      <c r="C1499" s="61" t="str">
        <f t="shared" si="216"/>
        <v>|0</v>
      </c>
      <c r="D1499" s="31"/>
      <c r="E1499" s="31"/>
      <c r="F1499" s="75" t="str">
        <f t="shared" si="217"/>
        <v>/</v>
      </c>
      <c r="G1499" s="31"/>
      <c r="H1499" s="31"/>
      <c r="I1499" s="75" t="str">
        <f t="shared" si="218"/>
        <v>.</v>
      </c>
      <c r="J1499" s="31"/>
      <c r="K1499" s="31"/>
      <c r="L1499" s="31"/>
      <c r="M1499" s="32"/>
      <c r="N1499" s="31"/>
      <c r="O1499" s="32"/>
      <c r="P1499" s="18"/>
      <c r="Q1499" s="31"/>
      <c r="R1499" s="33"/>
      <c r="S1499" s="33"/>
      <c r="T1499" s="33"/>
      <c r="U1499" s="72">
        <f t="shared" si="219"/>
        <v>0</v>
      </c>
      <c r="V1499" s="18" t="e">
        <f>IF(X1499&lt;&gt;"Liquidação Cancelada",VLOOKUP(B1499,'BASE DE DADOS OPS'!$B$4:$P$9650,10,FALSE),"Liquidação Cancelada")</f>
        <v>#N/A</v>
      </c>
      <c r="W1499" s="35" t="e">
        <f t="shared" si="220"/>
        <v>#N/A</v>
      </c>
      <c r="X1499" s="31">
        <f>VLOOKUP(A1499,'BASE DE DADOS OPS'!$A$4:$P$9650,12,FALSE)</f>
        <v>0</v>
      </c>
      <c r="Y1499" s="4" t="e">
        <f>IF(X1499&lt;&gt;"Liquidação Cancelada",VLOOKUP(B1499,'BASE DE DADOS OPS'!$B$5:$P$9635,12,FALSE),"Liquidação Cancelada")</f>
        <v>#N/A</v>
      </c>
      <c r="Z1499" s="4" t="e">
        <f>IF(X1499&lt;&gt;"Liquidação Cancelada",VLOOKUP(B1499,'BASE DE DADOS OPS'!$B$5:$P$9635,14,FALSE),"Liquidação Cancelada")</f>
        <v>#N/A</v>
      </c>
      <c r="AA1499" s="4" t="e">
        <f>IF(X1499&lt;&gt;"Liquidação Cancelada",VLOOKUP(B1499,'BASE DE DADOS OPS'!$B$5:$P$9635,13,FALSE),"Liquidação Cancelada")</f>
        <v>#N/A</v>
      </c>
      <c r="AB1499" s="4" t="e">
        <f t="shared" si="221"/>
        <v>#N/A</v>
      </c>
      <c r="AC1499" s="3" t="e">
        <f t="shared" si="222"/>
        <v>#N/A</v>
      </c>
      <c r="AD1499" s="62"/>
    </row>
    <row r="1500" spans="1:30" ht="24.95" customHeight="1" x14ac:dyDescent="0.2">
      <c r="A1500" s="55" t="str">
        <f t="shared" si="214"/>
        <v>||||||0</v>
      </c>
      <c r="B1500" s="55" t="str">
        <f t="shared" si="215"/>
        <v>||||0</v>
      </c>
      <c r="C1500" s="61" t="str">
        <f t="shared" si="216"/>
        <v>|0</v>
      </c>
      <c r="D1500" s="31"/>
      <c r="E1500" s="31"/>
      <c r="F1500" s="75" t="str">
        <f t="shared" si="217"/>
        <v>/</v>
      </c>
      <c r="G1500" s="31"/>
      <c r="H1500" s="31"/>
      <c r="I1500" s="75" t="str">
        <f t="shared" si="218"/>
        <v>.</v>
      </c>
      <c r="J1500" s="31"/>
      <c r="K1500" s="31"/>
      <c r="L1500" s="31"/>
      <c r="M1500" s="32"/>
      <c r="N1500" s="31"/>
      <c r="O1500" s="32"/>
      <c r="P1500" s="18"/>
      <c r="Q1500" s="31"/>
      <c r="R1500" s="33"/>
      <c r="S1500" s="33"/>
      <c r="T1500" s="33"/>
      <c r="U1500" s="72">
        <f t="shared" si="219"/>
        <v>0</v>
      </c>
      <c r="V1500" s="18" t="e">
        <f>IF(X1500&lt;&gt;"Liquidação Cancelada",VLOOKUP(B1500,'BASE DE DADOS OPS'!$B$4:$P$9650,10,FALSE),"Liquidação Cancelada")</f>
        <v>#N/A</v>
      </c>
      <c r="W1500" s="35" t="e">
        <f t="shared" si="220"/>
        <v>#N/A</v>
      </c>
      <c r="X1500" s="31">
        <f>VLOOKUP(A1500,'BASE DE DADOS OPS'!$A$4:$P$9650,12,FALSE)</f>
        <v>0</v>
      </c>
      <c r="Y1500" s="4" t="e">
        <f>IF(X1500&lt;&gt;"Liquidação Cancelada",VLOOKUP(B1500,'BASE DE DADOS OPS'!$B$5:$P$9635,12,FALSE),"Liquidação Cancelada")</f>
        <v>#N/A</v>
      </c>
      <c r="Z1500" s="4" t="e">
        <f>IF(X1500&lt;&gt;"Liquidação Cancelada",VLOOKUP(B1500,'BASE DE DADOS OPS'!$B$5:$P$9635,14,FALSE),"Liquidação Cancelada")</f>
        <v>#N/A</v>
      </c>
      <c r="AA1500" s="4" t="e">
        <f>IF(X1500&lt;&gt;"Liquidação Cancelada",VLOOKUP(B1500,'BASE DE DADOS OPS'!$B$5:$P$9635,13,FALSE),"Liquidação Cancelada")</f>
        <v>#N/A</v>
      </c>
      <c r="AB1500" s="4" t="e">
        <f t="shared" si="221"/>
        <v>#N/A</v>
      </c>
      <c r="AC1500" s="3" t="e">
        <f t="shared" si="222"/>
        <v>#N/A</v>
      </c>
      <c r="AD1500" s="62"/>
    </row>
    <row r="1501" spans="1:30" ht="24.95" customHeight="1" x14ac:dyDescent="0.2">
      <c r="A1501" s="55" t="str">
        <f t="shared" si="214"/>
        <v>||||||0</v>
      </c>
      <c r="B1501" s="55" t="str">
        <f t="shared" si="215"/>
        <v>||||0</v>
      </c>
      <c r="C1501" s="61" t="str">
        <f t="shared" si="216"/>
        <v>|0</v>
      </c>
      <c r="D1501" s="31"/>
      <c r="E1501" s="31"/>
      <c r="F1501" s="75" t="str">
        <f t="shared" si="217"/>
        <v>/</v>
      </c>
      <c r="G1501" s="31"/>
      <c r="H1501" s="31"/>
      <c r="I1501" s="75" t="str">
        <f t="shared" si="218"/>
        <v>.</v>
      </c>
      <c r="J1501" s="31"/>
      <c r="K1501" s="31"/>
      <c r="L1501" s="31"/>
      <c r="M1501" s="32"/>
      <c r="N1501" s="31"/>
      <c r="O1501" s="32"/>
      <c r="P1501" s="18"/>
      <c r="Q1501" s="31"/>
      <c r="R1501" s="33"/>
      <c r="S1501" s="33"/>
      <c r="T1501" s="33"/>
      <c r="U1501" s="72">
        <f t="shared" si="219"/>
        <v>0</v>
      </c>
      <c r="V1501" s="18" t="e">
        <f>IF(X1501&lt;&gt;"Liquidação Cancelada",VLOOKUP(B1501,'BASE DE DADOS OPS'!$B$4:$P$9650,10,FALSE),"Liquidação Cancelada")</f>
        <v>#N/A</v>
      </c>
      <c r="W1501" s="35" t="e">
        <f t="shared" si="220"/>
        <v>#N/A</v>
      </c>
      <c r="X1501" s="31">
        <f>VLOOKUP(A1501,'BASE DE DADOS OPS'!$A$4:$P$9650,12,FALSE)</f>
        <v>0</v>
      </c>
      <c r="Y1501" s="4" t="e">
        <f>IF(X1501&lt;&gt;"Liquidação Cancelada",VLOOKUP(B1501,'BASE DE DADOS OPS'!$B$5:$P$9635,12,FALSE),"Liquidação Cancelada")</f>
        <v>#N/A</v>
      </c>
      <c r="Z1501" s="4" t="e">
        <f>IF(X1501&lt;&gt;"Liquidação Cancelada",VLOOKUP(B1501,'BASE DE DADOS OPS'!$B$5:$P$9635,14,FALSE),"Liquidação Cancelada")</f>
        <v>#N/A</v>
      </c>
      <c r="AA1501" s="4" t="e">
        <f>IF(X1501&lt;&gt;"Liquidação Cancelada",VLOOKUP(B1501,'BASE DE DADOS OPS'!$B$5:$P$9635,13,FALSE),"Liquidação Cancelada")</f>
        <v>#N/A</v>
      </c>
      <c r="AB1501" s="4" t="e">
        <f t="shared" si="221"/>
        <v>#N/A</v>
      </c>
      <c r="AC1501" s="3" t="e">
        <f t="shared" si="222"/>
        <v>#N/A</v>
      </c>
      <c r="AD1501" s="62"/>
    </row>
    <row r="1502" spans="1:30" ht="24.95" customHeight="1" x14ac:dyDescent="0.2">
      <c r="A1502" s="55" t="str">
        <f t="shared" si="214"/>
        <v>||||||0</v>
      </c>
      <c r="B1502" s="55" t="str">
        <f t="shared" si="215"/>
        <v>||||0</v>
      </c>
      <c r="C1502" s="61" t="str">
        <f t="shared" si="216"/>
        <v>|0</v>
      </c>
      <c r="D1502" s="31"/>
      <c r="E1502" s="31"/>
      <c r="F1502" s="75" t="str">
        <f t="shared" si="217"/>
        <v>/</v>
      </c>
      <c r="G1502" s="31"/>
      <c r="H1502" s="31"/>
      <c r="I1502" s="75" t="str">
        <f t="shared" si="218"/>
        <v>.</v>
      </c>
      <c r="J1502" s="31"/>
      <c r="K1502" s="31"/>
      <c r="L1502" s="31"/>
      <c r="M1502" s="32"/>
      <c r="N1502" s="31"/>
      <c r="O1502" s="32"/>
      <c r="P1502" s="18"/>
      <c r="Q1502" s="31"/>
      <c r="R1502" s="33"/>
      <c r="S1502" s="33"/>
      <c r="T1502" s="33"/>
      <c r="U1502" s="72">
        <f t="shared" si="219"/>
        <v>0</v>
      </c>
      <c r="V1502" s="18" t="e">
        <f>IF(X1502&lt;&gt;"Liquidação Cancelada",VLOOKUP(B1502,'BASE DE DADOS OPS'!$B$4:$P$9650,10,FALSE),"Liquidação Cancelada")</f>
        <v>#N/A</v>
      </c>
      <c r="W1502" s="35" t="e">
        <f t="shared" si="220"/>
        <v>#N/A</v>
      </c>
      <c r="X1502" s="31">
        <f>VLOOKUP(A1502,'BASE DE DADOS OPS'!$A$4:$P$9650,12,FALSE)</f>
        <v>0</v>
      </c>
      <c r="Y1502" s="4" t="e">
        <f>IF(X1502&lt;&gt;"Liquidação Cancelada",VLOOKUP(B1502,'BASE DE DADOS OPS'!$B$5:$P$9635,12,FALSE),"Liquidação Cancelada")</f>
        <v>#N/A</v>
      </c>
      <c r="Z1502" s="4" t="e">
        <f>IF(X1502&lt;&gt;"Liquidação Cancelada",VLOOKUP(B1502,'BASE DE DADOS OPS'!$B$5:$P$9635,14,FALSE),"Liquidação Cancelada")</f>
        <v>#N/A</v>
      </c>
      <c r="AA1502" s="4" t="e">
        <f>IF(X1502&lt;&gt;"Liquidação Cancelada",VLOOKUP(B1502,'BASE DE DADOS OPS'!$B$5:$P$9635,13,FALSE),"Liquidação Cancelada")</f>
        <v>#N/A</v>
      </c>
      <c r="AB1502" s="4" t="e">
        <f t="shared" si="221"/>
        <v>#N/A</v>
      </c>
      <c r="AC1502" s="3" t="e">
        <f t="shared" si="222"/>
        <v>#N/A</v>
      </c>
      <c r="AD1502" s="62"/>
    </row>
    <row r="1503" spans="1:30" ht="24.95" customHeight="1" x14ac:dyDescent="0.2">
      <c r="A1503" s="55" t="str">
        <f t="shared" si="214"/>
        <v>||||||0</v>
      </c>
      <c r="B1503" s="55" t="str">
        <f t="shared" si="215"/>
        <v>||||0</v>
      </c>
      <c r="C1503" s="61" t="str">
        <f t="shared" si="216"/>
        <v>|0</v>
      </c>
      <c r="D1503" s="31"/>
      <c r="E1503" s="31"/>
      <c r="F1503" s="75" t="str">
        <f t="shared" si="217"/>
        <v>/</v>
      </c>
      <c r="G1503" s="31"/>
      <c r="H1503" s="31"/>
      <c r="I1503" s="75" t="str">
        <f t="shared" si="218"/>
        <v>.</v>
      </c>
      <c r="J1503" s="31"/>
      <c r="K1503" s="31"/>
      <c r="L1503" s="31"/>
      <c r="M1503" s="32"/>
      <c r="N1503" s="31"/>
      <c r="O1503" s="32"/>
      <c r="P1503" s="18"/>
      <c r="Q1503" s="31"/>
      <c r="R1503" s="33"/>
      <c r="S1503" s="33"/>
      <c r="T1503" s="33"/>
      <c r="U1503" s="72">
        <f t="shared" si="219"/>
        <v>0</v>
      </c>
      <c r="V1503" s="18" t="e">
        <f>IF(X1503&lt;&gt;"Liquidação Cancelada",VLOOKUP(B1503,'BASE DE DADOS OPS'!$B$4:$P$9650,10,FALSE),"Liquidação Cancelada")</f>
        <v>#N/A</v>
      </c>
      <c r="W1503" s="35" t="e">
        <f t="shared" si="220"/>
        <v>#N/A</v>
      </c>
      <c r="X1503" s="31">
        <f>VLOOKUP(A1503,'BASE DE DADOS OPS'!$A$4:$P$9650,12,FALSE)</f>
        <v>0</v>
      </c>
      <c r="Y1503" s="4" t="e">
        <f>IF(X1503&lt;&gt;"Liquidação Cancelada",VLOOKUP(B1503,'BASE DE DADOS OPS'!$B$5:$P$9635,12,FALSE),"Liquidação Cancelada")</f>
        <v>#N/A</v>
      </c>
      <c r="Z1503" s="4" t="e">
        <f>IF(X1503&lt;&gt;"Liquidação Cancelada",VLOOKUP(B1503,'BASE DE DADOS OPS'!$B$5:$P$9635,14,FALSE),"Liquidação Cancelada")</f>
        <v>#N/A</v>
      </c>
      <c r="AA1503" s="4" t="e">
        <f>IF(X1503&lt;&gt;"Liquidação Cancelada",VLOOKUP(B1503,'BASE DE DADOS OPS'!$B$5:$P$9635,13,FALSE),"Liquidação Cancelada")</f>
        <v>#N/A</v>
      </c>
      <c r="AB1503" s="4" t="e">
        <f t="shared" si="221"/>
        <v>#N/A</v>
      </c>
      <c r="AC1503" s="3" t="e">
        <f t="shared" si="222"/>
        <v>#N/A</v>
      </c>
      <c r="AD1503" s="62"/>
    </row>
    <row r="1504" spans="1:30" ht="24.95" customHeight="1" x14ac:dyDescent="0.2">
      <c r="A1504" s="55" t="str">
        <f t="shared" si="214"/>
        <v>||||||0</v>
      </c>
      <c r="B1504" s="55" t="str">
        <f t="shared" si="215"/>
        <v>||||0</v>
      </c>
      <c r="C1504" s="61" t="str">
        <f t="shared" si="216"/>
        <v>|0</v>
      </c>
      <c r="D1504" s="31"/>
      <c r="E1504" s="31"/>
      <c r="F1504" s="75" t="str">
        <f t="shared" si="217"/>
        <v>/</v>
      </c>
      <c r="G1504" s="31"/>
      <c r="H1504" s="31"/>
      <c r="I1504" s="75" t="str">
        <f t="shared" si="218"/>
        <v>.</v>
      </c>
      <c r="J1504" s="31"/>
      <c r="K1504" s="31"/>
      <c r="L1504" s="31"/>
      <c r="M1504" s="32"/>
      <c r="N1504" s="31"/>
      <c r="O1504" s="32"/>
      <c r="P1504" s="18"/>
      <c r="Q1504" s="31"/>
      <c r="R1504" s="33"/>
      <c r="S1504" s="33"/>
      <c r="T1504" s="33"/>
      <c r="U1504" s="72">
        <f t="shared" si="219"/>
        <v>0</v>
      </c>
      <c r="V1504" s="18" t="e">
        <f>IF(X1504&lt;&gt;"Liquidação Cancelada",VLOOKUP(B1504,'BASE DE DADOS OPS'!$B$4:$P$9650,10,FALSE),"Liquidação Cancelada")</f>
        <v>#N/A</v>
      </c>
      <c r="W1504" s="35" t="e">
        <f t="shared" si="220"/>
        <v>#N/A</v>
      </c>
      <c r="X1504" s="31">
        <f>VLOOKUP(A1504,'BASE DE DADOS OPS'!$A$4:$P$9650,12,FALSE)</f>
        <v>0</v>
      </c>
      <c r="Y1504" s="4" t="e">
        <f>IF(X1504&lt;&gt;"Liquidação Cancelada",VLOOKUP(B1504,'BASE DE DADOS OPS'!$B$5:$P$9635,12,FALSE),"Liquidação Cancelada")</f>
        <v>#N/A</v>
      </c>
      <c r="Z1504" s="4" t="e">
        <f>IF(X1504&lt;&gt;"Liquidação Cancelada",VLOOKUP(B1504,'BASE DE DADOS OPS'!$B$5:$P$9635,14,FALSE),"Liquidação Cancelada")</f>
        <v>#N/A</v>
      </c>
      <c r="AA1504" s="4" t="e">
        <f>IF(X1504&lt;&gt;"Liquidação Cancelada",VLOOKUP(B1504,'BASE DE DADOS OPS'!$B$5:$P$9635,13,FALSE),"Liquidação Cancelada")</f>
        <v>#N/A</v>
      </c>
      <c r="AB1504" s="4" t="e">
        <f t="shared" si="221"/>
        <v>#N/A</v>
      </c>
      <c r="AC1504" s="3" t="e">
        <f t="shared" si="222"/>
        <v>#N/A</v>
      </c>
      <c r="AD1504" s="62"/>
    </row>
    <row r="1505" spans="1:30" ht="24.95" customHeight="1" x14ac:dyDescent="0.2">
      <c r="A1505" s="55" t="str">
        <f t="shared" si="214"/>
        <v>||||||0</v>
      </c>
      <c r="B1505" s="55" t="str">
        <f t="shared" si="215"/>
        <v>||||0</v>
      </c>
      <c r="C1505" s="61" t="str">
        <f t="shared" si="216"/>
        <v>|0</v>
      </c>
      <c r="D1505" s="31"/>
      <c r="E1505" s="31"/>
      <c r="F1505" s="75" t="str">
        <f t="shared" si="217"/>
        <v>/</v>
      </c>
      <c r="G1505" s="31"/>
      <c r="H1505" s="31"/>
      <c r="I1505" s="75" t="str">
        <f t="shared" si="218"/>
        <v>.</v>
      </c>
      <c r="J1505" s="31"/>
      <c r="K1505" s="31"/>
      <c r="L1505" s="31"/>
      <c r="M1505" s="32"/>
      <c r="N1505" s="31"/>
      <c r="O1505" s="32"/>
      <c r="P1505" s="18"/>
      <c r="Q1505" s="31"/>
      <c r="R1505" s="33"/>
      <c r="S1505" s="33"/>
      <c r="T1505" s="33"/>
      <c r="U1505" s="72">
        <f t="shared" si="219"/>
        <v>0</v>
      </c>
      <c r="V1505" s="18" t="e">
        <f>IF(X1505&lt;&gt;"Liquidação Cancelada",VLOOKUP(B1505,'BASE DE DADOS OPS'!$B$4:$P$9650,10,FALSE),"Liquidação Cancelada")</f>
        <v>#N/A</v>
      </c>
      <c r="W1505" s="35" t="e">
        <f t="shared" si="220"/>
        <v>#N/A</v>
      </c>
      <c r="X1505" s="31">
        <f>VLOOKUP(A1505,'BASE DE DADOS OPS'!$A$4:$P$9650,12,FALSE)</f>
        <v>0</v>
      </c>
      <c r="Y1505" s="4" t="e">
        <f>IF(X1505&lt;&gt;"Liquidação Cancelada",VLOOKUP(B1505,'BASE DE DADOS OPS'!$B$5:$P$9635,12,FALSE),"Liquidação Cancelada")</f>
        <v>#N/A</v>
      </c>
      <c r="Z1505" s="4" t="e">
        <f>IF(X1505&lt;&gt;"Liquidação Cancelada",VLOOKUP(B1505,'BASE DE DADOS OPS'!$B$5:$P$9635,14,FALSE),"Liquidação Cancelada")</f>
        <v>#N/A</v>
      </c>
      <c r="AA1505" s="4" t="e">
        <f>IF(X1505&lt;&gt;"Liquidação Cancelada",VLOOKUP(B1505,'BASE DE DADOS OPS'!$B$5:$P$9635,13,FALSE),"Liquidação Cancelada")</f>
        <v>#N/A</v>
      </c>
      <c r="AB1505" s="4" t="e">
        <f t="shared" si="221"/>
        <v>#N/A</v>
      </c>
      <c r="AC1505" s="3" t="e">
        <f t="shared" si="222"/>
        <v>#N/A</v>
      </c>
      <c r="AD1505" s="62"/>
    </row>
    <row r="1506" spans="1:30" ht="24.95" customHeight="1" x14ac:dyDescent="0.2">
      <c r="A1506" s="55" t="str">
        <f t="shared" si="214"/>
        <v>||||||0</v>
      </c>
      <c r="B1506" s="55" t="str">
        <f t="shared" si="215"/>
        <v>||||0</v>
      </c>
      <c r="C1506" s="61" t="str">
        <f t="shared" si="216"/>
        <v>|0</v>
      </c>
      <c r="D1506" s="31"/>
      <c r="E1506" s="31"/>
      <c r="F1506" s="75" t="str">
        <f t="shared" si="217"/>
        <v>/</v>
      </c>
      <c r="G1506" s="31"/>
      <c r="H1506" s="31"/>
      <c r="I1506" s="75" t="str">
        <f t="shared" si="218"/>
        <v>.</v>
      </c>
      <c r="J1506" s="31"/>
      <c r="K1506" s="31"/>
      <c r="L1506" s="31"/>
      <c r="M1506" s="32"/>
      <c r="N1506" s="31"/>
      <c r="O1506" s="32"/>
      <c r="P1506" s="18"/>
      <c r="Q1506" s="31"/>
      <c r="R1506" s="33"/>
      <c r="S1506" s="33"/>
      <c r="T1506" s="33"/>
      <c r="U1506" s="72">
        <f t="shared" si="219"/>
        <v>0</v>
      </c>
      <c r="V1506" s="18" t="e">
        <f>IF(X1506&lt;&gt;"Liquidação Cancelada",VLOOKUP(B1506,'BASE DE DADOS OPS'!$B$4:$P$9650,10,FALSE),"Liquidação Cancelada")</f>
        <v>#N/A</v>
      </c>
      <c r="W1506" s="35" t="e">
        <f t="shared" si="220"/>
        <v>#N/A</v>
      </c>
      <c r="X1506" s="31">
        <f>VLOOKUP(A1506,'BASE DE DADOS OPS'!$A$4:$P$9650,12,FALSE)</f>
        <v>0</v>
      </c>
      <c r="Y1506" s="4" t="e">
        <f>IF(X1506&lt;&gt;"Liquidação Cancelada",VLOOKUP(B1506,'BASE DE DADOS OPS'!$B$5:$P$9635,12,FALSE),"Liquidação Cancelada")</f>
        <v>#N/A</v>
      </c>
      <c r="Z1506" s="4" t="e">
        <f>IF(X1506&lt;&gt;"Liquidação Cancelada",VLOOKUP(B1506,'BASE DE DADOS OPS'!$B$5:$P$9635,14,FALSE),"Liquidação Cancelada")</f>
        <v>#N/A</v>
      </c>
      <c r="AA1506" s="4" t="e">
        <f>IF(X1506&lt;&gt;"Liquidação Cancelada",VLOOKUP(B1506,'BASE DE DADOS OPS'!$B$5:$P$9635,13,FALSE),"Liquidação Cancelada")</f>
        <v>#N/A</v>
      </c>
      <c r="AB1506" s="4" t="e">
        <f t="shared" si="221"/>
        <v>#N/A</v>
      </c>
      <c r="AC1506" s="3" t="e">
        <f t="shared" si="222"/>
        <v>#N/A</v>
      </c>
      <c r="AD1506" s="62"/>
    </row>
    <row r="1507" spans="1:30" ht="24.95" customHeight="1" x14ac:dyDescent="0.2">
      <c r="A1507" s="55" t="str">
        <f t="shared" si="214"/>
        <v>||||||0</v>
      </c>
      <c r="B1507" s="55" t="str">
        <f t="shared" si="215"/>
        <v>||||0</v>
      </c>
      <c r="C1507" s="61" t="str">
        <f t="shared" si="216"/>
        <v>|0</v>
      </c>
      <c r="D1507" s="31"/>
      <c r="E1507" s="31"/>
      <c r="F1507" s="75" t="str">
        <f t="shared" si="217"/>
        <v>/</v>
      </c>
      <c r="G1507" s="31"/>
      <c r="H1507" s="31"/>
      <c r="I1507" s="75" t="str">
        <f t="shared" si="218"/>
        <v>.</v>
      </c>
      <c r="J1507" s="31"/>
      <c r="K1507" s="31"/>
      <c r="L1507" s="31"/>
      <c r="M1507" s="32"/>
      <c r="N1507" s="31"/>
      <c r="O1507" s="32"/>
      <c r="P1507" s="18"/>
      <c r="Q1507" s="31"/>
      <c r="R1507" s="33"/>
      <c r="S1507" s="33"/>
      <c r="T1507" s="33"/>
      <c r="U1507" s="72">
        <f t="shared" si="219"/>
        <v>0</v>
      </c>
      <c r="V1507" s="18" t="e">
        <f>IF(X1507&lt;&gt;"Liquidação Cancelada",VLOOKUP(B1507,'BASE DE DADOS OPS'!$B$4:$P$9650,10,FALSE),"Liquidação Cancelada")</f>
        <v>#N/A</v>
      </c>
      <c r="W1507" s="35" t="e">
        <f t="shared" si="220"/>
        <v>#N/A</v>
      </c>
      <c r="X1507" s="31">
        <f>VLOOKUP(A1507,'BASE DE DADOS OPS'!$A$4:$P$9650,12,FALSE)</f>
        <v>0</v>
      </c>
      <c r="Y1507" s="4" t="e">
        <f>IF(X1507&lt;&gt;"Liquidação Cancelada",VLOOKUP(B1507,'BASE DE DADOS OPS'!$B$5:$P$9635,12,FALSE),"Liquidação Cancelada")</f>
        <v>#N/A</v>
      </c>
      <c r="Z1507" s="4" t="e">
        <f>IF(X1507&lt;&gt;"Liquidação Cancelada",VLOOKUP(B1507,'BASE DE DADOS OPS'!$B$5:$P$9635,14,FALSE),"Liquidação Cancelada")</f>
        <v>#N/A</v>
      </c>
      <c r="AA1507" s="4" t="e">
        <f>IF(X1507&lt;&gt;"Liquidação Cancelada",VLOOKUP(B1507,'BASE DE DADOS OPS'!$B$5:$P$9635,13,FALSE),"Liquidação Cancelada")</f>
        <v>#N/A</v>
      </c>
      <c r="AB1507" s="4" t="e">
        <f t="shared" si="221"/>
        <v>#N/A</v>
      </c>
      <c r="AC1507" s="3" t="e">
        <f t="shared" si="222"/>
        <v>#N/A</v>
      </c>
      <c r="AD1507" s="62"/>
    </row>
    <row r="1508" spans="1:30" ht="24.95" customHeight="1" x14ac:dyDescent="0.2">
      <c r="A1508" s="55" t="str">
        <f t="shared" si="214"/>
        <v>||||||0</v>
      </c>
      <c r="B1508" s="55" t="str">
        <f t="shared" si="215"/>
        <v>||||0</v>
      </c>
      <c r="C1508" s="61" t="str">
        <f t="shared" si="216"/>
        <v>|0</v>
      </c>
      <c r="D1508" s="31"/>
      <c r="E1508" s="31"/>
      <c r="F1508" s="75" t="str">
        <f t="shared" si="217"/>
        <v>/</v>
      </c>
      <c r="G1508" s="31"/>
      <c r="H1508" s="31"/>
      <c r="I1508" s="75" t="str">
        <f t="shared" si="218"/>
        <v>.</v>
      </c>
      <c r="J1508" s="31"/>
      <c r="K1508" s="31"/>
      <c r="L1508" s="31"/>
      <c r="M1508" s="32"/>
      <c r="N1508" s="31"/>
      <c r="O1508" s="32"/>
      <c r="P1508" s="18"/>
      <c r="Q1508" s="31"/>
      <c r="R1508" s="33"/>
      <c r="S1508" s="33"/>
      <c r="T1508" s="33"/>
      <c r="U1508" s="72">
        <f t="shared" si="219"/>
        <v>0</v>
      </c>
      <c r="V1508" s="18" t="e">
        <f>IF(X1508&lt;&gt;"Liquidação Cancelada",VLOOKUP(B1508,'BASE DE DADOS OPS'!$B$4:$P$9650,10,FALSE),"Liquidação Cancelada")</f>
        <v>#N/A</v>
      </c>
      <c r="W1508" s="35" t="e">
        <f t="shared" si="220"/>
        <v>#N/A</v>
      </c>
      <c r="X1508" s="31">
        <f>VLOOKUP(A1508,'BASE DE DADOS OPS'!$A$4:$P$9650,12,FALSE)</f>
        <v>0</v>
      </c>
      <c r="Y1508" s="4" t="e">
        <f>IF(X1508&lt;&gt;"Liquidação Cancelada",VLOOKUP(B1508,'BASE DE DADOS OPS'!$B$5:$P$9635,12,FALSE),"Liquidação Cancelada")</f>
        <v>#N/A</v>
      </c>
      <c r="Z1508" s="4" t="e">
        <f>IF(X1508&lt;&gt;"Liquidação Cancelada",VLOOKUP(B1508,'BASE DE DADOS OPS'!$B$5:$P$9635,14,FALSE),"Liquidação Cancelada")</f>
        <v>#N/A</v>
      </c>
      <c r="AA1508" s="4" t="e">
        <f>IF(X1508&lt;&gt;"Liquidação Cancelada",VLOOKUP(B1508,'BASE DE DADOS OPS'!$B$5:$P$9635,13,FALSE),"Liquidação Cancelada")</f>
        <v>#N/A</v>
      </c>
      <c r="AB1508" s="4" t="e">
        <f t="shared" si="221"/>
        <v>#N/A</v>
      </c>
      <c r="AC1508" s="3" t="e">
        <f t="shared" si="222"/>
        <v>#N/A</v>
      </c>
      <c r="AD1508" s="62"/>
    </row>
    <row r="1509" spans="1:30" ht="24.95" customHeight="1" x14ac:dyDescent="0.2">
      <c r="A1509" s="55" t="str">
        <f t="shared" si="214"/>
        <v>||||||0</v>
      </c>
      <c r="B1509" s="55" t="str">
        <f t="shared" si="215"/>
        <v>||||0</v>
      </c>
      <c r="C1509" s="61" t="str">
        <f t="shared" si="216"/>
        <v>|0</v>
      </c>
      <c r="D1509" s="31"/>
      <c r="E1509" s="31"/>
      <c r="F1509" s="75" t="str">
        <f t="shared" si="217"/>
        <v>/</v>
      </c>
      <c r="G1509" s="31"/>
      <c r="H1509" s="31"/>
      <c r="I1509" s="75" t="str">
        <f t="shared" si="218"/>
        <v>.</v>
      </c>
      <c r="J1509" s="31"/>
      <c r="K1509" s="31"/>
      <c r="L1509" s="31"/>
      <c r="M1509" s="32"/>
      <c r="N1509" s="31"/>
      <c r="O1509" s="32"/>
      <c r="P1509" s="18"/>
      <c r="Q1509" s="31"/>
      <c r="R1509" s="33"/>
      <c r="S1509" s="33"/>
      <c r="T1509" s="33"/>
      <c r="U1509" s="72">
        <f t="shared" si="219"/>
        <v>0</v>
      </c>
      <c r="V1509" s="18" t="e">
        <f>IF(X1509&lt;&gt;"Liquidação Cancelada",VLOOKUP(B1509,'BASE DE DADOS OPS'!$B$4:$P$9650,10,FALSE),"Liquidação Cancelada")</f>
        <v>#N/A</v>
      </c>
      <c r="W1509" s="35" t="e">
        <f t="shared" si="220"/>
        <v>#N/A</v>
      </c>
      <c r="X1509" s="31">
        <f>VLOOKUP(A1509,'BASE DE DADOS OPS'!$A$4:$P$9650,12,FALSE)</f>
        <v>0</v>
      </c>
      <c r="Y1509" s="4" t="e">
        <f>IF(X1509&lt;&gt;"Liquidação Cancelada",VLOOKUP(B1509,'BASE DE DADOS OPS'!$B$5:$P$9635,12,FALSE),"Liquidação Cancelada")</f>
        <v>#N/A</v>
      </c>
      <c r="Z1509" s="4" t="e">
        <f>IF(X1509&lt;&gt;"Liquidação Cancelada",VLOOKUP(B1509,'BASE DE DADOS OPS'!$B$5:$P$9635,14,FALSE),"Liquidação Cancelada")</f>
        <v>#N/A</v>
      </c>
      <c r="AA1509" s="4" t="e">
        <f>IF(X1509&lt;&gt;"Liquidação Cancelada",VLOOKUP(B1509,'BASE DE DADOS OPS'!$B$5:$P$9635,13,FALSE),"Liquidação Cancelada")</f>
        <v>#N/A</v>
      </c>
      <c r="AB1509" s="4" t="e">
        <f t="shared" si="221"/>
        <v>#N/A</v>
      </c>
      <c r="AC1509" s="3" t="e">
        <f t="shared" si="222"/>
        <v>#N/A</v>
      </c>
      <c r="AD1509" s="62"/>
    </row>
    <row r="1510" spans="1:30" ht="24.95" customHeight="1" x14ac:dyDescent="0.2">
      <c r="A1510" s="55" t="str">
        <f t="shared" si="214"/>
        <v>||||||0</v>
      </c>
      <c r="B1510" s="55" t="str">
        <f t="shared" si="215"/>
        <v>||||0</v>
      </c>
      <c r="C1510" s="61" t="str">
        <f t="shared" si="216"/>
        <v>|0</v>
      </c>
      <c r="D1510" s="31"/>
      <c r="E1510" s="31"/>
      <c r="F1510" s="75" t="str">
        <f t="shared" si="217"/>
        <v>/</v>
      </c>
      <c r="G1510" s="31"/>
      <c r="H1510" s="31"/>
      <c r="I1510" s="75" t="str">
        <f t="shared" si="218"/>
        <v>.</v>
      </c>
      <c r="J1510" s="31"/>
      <c r="K1510" s="31"/>
      <c r="L1510" s="31"/>
      <c r="M1510" s="32"/>
      <c r="N1510" s="31"/>
      <c r="O1510" s="32"/>
      <c r="P1510" s="18"/>
      <c r="Q1510" s="31"/>
      <c r="R1510" s="33"/>
      <c r="S1510" s="33"/>
      <c r="T1510" s="33"/>
      <c r="U1510" s="72">
        <f t="shared" si="219"/>
        <v>0</v>
      </c>
      <c r="V1510" s="18" t="e">
        <f>IF(X1510&lt;&gt;"Liquidação Cancelada",VLOOKUP(B1510,'BASE DE DADOS OPS'!$B$4:$P$9650,10,FALSE),"Liquidação Cancelada")</f>
        <v>#N/A</v>
      </c>
      <c r="W1510" s="35" t="e">
        <f t="shared" si="220"/>
        <v>#N/A</v>
      </c>
      <c r="X1510" s="31">
        <f>VLOOKUP(A1510,'BASE DE DADOS OPS'!$A$4:$P$9650,12,FALSE)</f>
        <v>0</v>
      </c>
      <c r="Y1510" s="4" t="e">
        <f>IF(X1510&lt;&gt;"Liquidação Cancelada",VLOOKUP(B1510,'BASE DE DADOS OPS'!$B$5:$P$9635,12,FALSE),"Liquidação Cancelada")</f>
        <v>#N/A</v>
      </c>
      <c r="Z1510" s="4" t="e">
        <f>IF(X1510&lt;&gt;"Liquidação Cancelada",VLOOKUP(B1510,'BASE DE DADOS OPS'!$B$5:$P$9635,14,FALSE),"Liquidação Cancelada")</f>
        <v>#N/A</v>
      </c>
      <c r="AA1510" s="4" t="e">
        <f>IF(X1510&lt;&gt;"Liquidação Cancelada",VLOOKUP(B1510,'BASE DE DADOS OPS'!$B$5:$P$9635,13,FALSE),"Liquidação Cancelada")</f>
        <v>#N/A</v>
      </c>
      <c r="AB1510" s="4" t="e">
        <f t="shared" si="221"/>
        <v>#N/A</v>
      </c>
      <c r="AC1510" s="3" t="e">
        <f t="shared" si="222"/>
        <v>#N/A</v>
      </c>
      <c r="AD1510" s="62"/>
    </row>
    <row r="1511" spans="1:30" ht="24.95" customHeight="1" x14ac:dyDescent="0.2">
      <c r="A1511" s="55" t="str">
        <f t="shared" si="214"/>
        <v>||||||0</v>
      </c>
      <c r="B1511" s="55" t="str">
        <f t="shared" si="215"/>
        <v>||||0</v>
      </c>
      <c r="C1511" s="61" t="str">
        <f t="shared" si="216"/>
        <v>|0</v>
      </c>
      <c r="D1511" s="31"/>
      <c r="E1511" s="31"/>
      <c r="F1511" s="75" t="str">
        <f t="shared" si="217"/>
        <v>/</v>
      </c>
      <c r="G1511" s="31"/>
      <c r="H1511" s="31"/>
      <c r="I1511" s="75" t="str">
        <f t="shared" si="218"/>
        <v>.</v>
      </c>
      <c r="J1511" s="31"/>
      <c r="K1511" s="31"/>
      <c r="L1511" s="31"/>
      <c r="M1511" s="32"/>
      <c r="N1511" s="31"/>
      <c r="O1511" s="32"/>
      <c r="P1511" s="18"/>
      <c r="Q1511" s="31"/>
      <c r="R1511" s="33"/>
      <c r="S1511" s="33"/>
      <c r="T1511" s="33"/>
      <c r="U1511" s="72">
        <f t="shared" si="219"/>
        <v>0</v>
      </c>
      <c r="V1511" s="18" t="e">
        <f>IF(X1511&lt;&gt;"Liquidação Cancelada",VLOOKUP(B1511,'BASE DE DADOS OPS'!$B$4:$P$9650,10,FALSE),"Liquidação Cancelada")</f>
        <v>#N/A</v>
      </c>
      <c r="W1511" s="35" t="e">
        <f t="shared" si="220"/>
        <v>#N/A</v>
      </c>
      <c r="X1511" s="31">
        <f>VLOOKUP(A1511,'BASE DE DADOS OPS'!$A$4:$P$9650,12,FALSE)</f>
        <v>0</v>
      </c>
      <c r="Y1511" s="4" t="e">
        <f>IF(X1511&lt;&gt;"Liquidação Cancelada",VLOOKUP(B1511,'BASE DE DADOS OPS'!$B$5:$P$9635,12,FALSE),"Liquidação Cancelada")</f>
        <v>#N/A</v>
      </c>
      <c r="Z1511" s="4" t="e">
        <f>IF(X1511&lt;&gt;"Liquidação Cancelada",VLOOKUP(B1511,'BASE DE DADOS OPS'!$B$5:$P$9635,14,FALSE),"Liquidação Cancelada")</f>
        <v>#N/A</v>
      </c>
      <c r="AA1511" s="4" t="e">
        <f>IF(X1511&lt;&gt;"Liquidação Cancelada",VLOOKUP(B1511,'BASE DE DADOS OPS'!$B$5:$P$9635,13,FALSE),"Liquidação Cancelada")</f>
        <v>#N/A</v>
      </c>
      <c r="AB1511" s="4" t="e">
        <f t="shared" si="221"/>
        <v>#N/A</v>
      </c>
      <c r="AC1511" s="3" t="e">
        <f t="shared" si="222"/>
        <v>#N/A</v>
      </c>
      <c r="AD1511" s="62"/>
    </row>
    <row r="1512" spans="1:30" ht="24.95" customHeight="1" x14ac:dyDescent="0.2">
      <c r="A1512" s="55" t="str">
        <f t="shared" si="214"/>
        <v>||||||0</v>
      </c>
      <c r="B1512" s="55" t="str">
        <f t="shared" si="215"/>
        <v>||||0</v>
      </c>
      <c r="C1512" s="61" t="str">
        <f t="shared" si="216"/>
        <v>|0</v>
      </c>
      <c r="D1512" s="31"/>
      <c r="E1512" s="31"/>
      <c r="F1512" s="75" t="str">
        <f t="shared" si="217"/>
        <v>/</v>
      </c>
      <c r="G1512" s="31"/>
      <c r="H1512" s="31"/>
      <c r="I1512" s="75" t="str">
        <f t="shared" si="218"/>
        <v>.</v>
      </c>
      <c r="J1512" s="31"/>
      <c r="K1512" s="31"/>
      <c r="L1512" s="31"/>
      <c r="M1512" s="32"/>
      <c r="N1512" s="31"/>
      <c r="O1512" s="32"/>
      <c r="P1512" s="18"/>
      <c r="Q1512" s="31"/>
      <c r="R1512" s="33"/>
      <c r="S1512" s="33"/>
      <c r="T1512" s="33"/>
      <c r="U1512" s="72">
        <f t="shared" si="219"/>
        <v>0</v>
      </c>
      <c r="V1512" s="18" t="e">
        <f>IF(X1512&lt;&gt;"Liquidação Cancelada",VLOOKUP(B1512,'BASE DE DADOS OPS'!$B$4:$P$9650,10,FALSE),"Liquidação Cancelada")</f>
        <v>#N/A</v>
      </c>
      <c r="W1512" s="35" t="e">
        <f t="shared" si="220"/>
        <v>#N/A</v>
      </c>
      <c r="X1512" s="31">
        <f>VLOOKUP(A1512,'BASE DE DADOS OPS'!$A$4:$P$9650,12,FALSE)</f>
        <v>0</v>
      </c>
      <c r="Y1512" s="4" t="e">
        <f>IF(X1512&lt;&gt;"Liquidação Cancelada",VLOOKUP(B1512,'BASE DE DADOS OPS'!$B$5:$P$9635,12,FALSE),"Liquidação Cancelada")</f>
        <v>#N/A</v>
      </c>
      <c r="Z1512" s="4" t="e">
        <f>IF(X1512&lt;&gt;"Liquidação Cancelada",VLOOKUP(B1512,'BASE DE DADOS OPS'!$B$5:$P$9635,14,FALSE),"Liquidação Cancelada")</f>
        <v>#N/A</v>
      </c>
      <c r="AA1512" s="4" t="e">
        <f>IF(X1512&lt;&gt;"Liquidação Cancelada",VLOOKUP(B1512,'BASE DE DADOS OPS'!$B$5:$P$9635,13,FALSE),"Liquidação Cancelada")</f>
        <v>#N/A</v>
      </c>
      <c r="AB1512" s="4" t="e">
        <f t="shared" si="221"/>
        <v>#N/A</v>
      </c>
      <c r="AC1512" s="3" t="e">
        <f t="shared" si="222"/>
        <v>#N/A</v>
      </c>
      <c r="AD1512" s="62"/>
    </row>
    <row r="1513" spans="1:30" ht="24.95" customHeight="1" x14ac:dyDescent="0.2">
      <c r="A1513" s="55" t="str">
        <f t="shared" si="214"/>
        <v>||||||0</v>
      </c>
      <c r="B1513" s="55" t="str">
        <f t="shared" si="215"/>
        <v>||||0</v>
      </c>
      <c r="C1513" s="61" t="str">
        <f t="shared" si="216"/>
        <v>|0</v>
      </c>
      <c r="D1513" s="31"/>
      <c r="E1513" s="31"/>
      <c r="F1513" s="75" t="str">
        <f t="shared" si="217"/>
        <v>/</v>
      </c>
      <c r="G1513" s="31"/>
      <c r="H1513" s="31"/>
      <c r="I1513" s="75" t="str">
        <f t="shared" si="218"/>
        <v>.</v>
      </c>
      <c r="J1513" s="31"/>
      <c r="K1513" s="31"/>
      <c r="L1513" s="31"/>
      <c r="M1513" s="32"/>
      <c r="N1513" s="31"/>
      <c r="O1513" s="32"/>
      <c r="P1513" s="18"/>
      <c r="Q1513" s="31"/>
      <c r="R1513" s="33"/>
      <c r="S1513" s="33"/>
      <c r="T1513" s="33"/>
      <c r="U1513" s="72">
        <f t="shared" si="219"/>
        <v>0</v>
      </c>
      <c r="V1513" s="18" t="e">
        <f>IF(X1513&lt;&gt;"Liquidação Cancelada",VLOOKUP(B1513,'BASE DE DADOS OPS'!$B$4:$P$9650,10,FALSE),"Liquidação Cancelada")</f>
        <v>#N/A</v>
      </c>
      <c r="W1513" s="35" t="e">
        <f t="shared" si="220"/>
        <v>#N/A</v>
      </c>
      <c r="X1513" s="31">
        <f>VLOOKUP(A1513,'BASE DE DADOS OPS'!$A$4:$P$9650,12,FALSE)</f>
        <v>0</v>
      </c>
      <c r="Y1513" s="4" t="e">
        <f>IF(X1513&lt;&gt;"Liquidação Cancelada",VLOOKUP(B1513,'BASE DE DADOS OPS'!$B$5:$P$9635,12,FALSE),"Liquidação Cancelada")</f>
        <v>#N/A</v>
      </c>
      <c r="Z1513" s="4" t="e">
        <f>IF(X1513&lt;&gt;"Liquidação Cancelada",VLOOKUP(B1513,'BASE DE DADOS OPS'!$B$5:$P$9635,14,FALSE),"Liquidação Cancelada")</f>
        <v>#N/A</v>
      </c>
      <c r="AA1513" s="4" t="e">
        <f>IF(X1513&lt;&gt;"Liquidação Cancelada",VLOOKUP(B1513,'BASE DE DADOS OPS'!$B$5:$P$9635,13,FALSE),"Liquidação Cancelada")</f>
        <v>#N/A</v>
      </c>
      <c r="AB1513" s="4" t="e">
        <f t="shared" si="221"/>
        <v>#N/A</v>
      </c>
      <c r="AC1513" s="3" t="e">
        <f t="shared" si="222"/>
        <v>#N/A</v>
      </c>
      <c r="AD1513" s="62"/>
    </row>
    <row r="1514" spans="1:30" ht="24.95" customHeight="1" x14ac:dyDescent="0.2">
      <c r="A1514" s="55" t="str">
        <f t="shared" si="214"/>
        <v>||||||0</v>
      </c>
      <c r="B1514" s="55" t="str">
        <f t="shared" si="215"/>
        <v>||||0</v>
      </c>
      <c r="C1514" s="61" t="str">
        <f t="shared" si="216"/>
        <v>|0</v>
      </c>
      <c r="D1514" s="31"/>
      <c r="E1514" s="31"/>
      <c r="F1514" s="75" t="str">
        <f t="shared" si="217"/>
        <v>/</v>
      </c>
      <c r="G1514" s="31"/>
      <c r="H1514" s="31"/>
      <c r="I1514" s="75" t="str">
        <f t="shared" si="218"/>
        <v>.</v>
      </c>
      <c r="J1514" s="31"/>
      <c r="K1514" s="31"/>
      <c r="L1514" s="31"/>
      <c r="M1514" s="32"/>
      <c r="N1514" s="31"/>
      <c r="O1514" s="32"/>
      <c r="P1514" s="18"/>
      <c r="Q1514" s="31"/>
      <c r="R1514" s="33"/>
      <c r="S1514" s="33"/>
      <c r="T1514" s="33"/>
      <c r="U1514" s="72">
        <f t="shared" si="219"/>
        <v>0</v>
      </c>
      <c r="V1514" s="18" t="e">
        <f>IF(X1514&lt;&gt;"Liquidação Cancelada",VLOOKUP(B1514,'BASE DE DADOS OPS'!$B$4:$P$9650,10,FALSE),"Liquidação Cancelada")</f>
        <v>#N/A</v>
      </c>
      <c r="W1514" s="35" t="e">
        <f t="shared" si="220"/>
        <v>#N/A</v>
      </c>
      <c r="X1514" s="31">
        <f>VLOOKUP(A1514,'BASE DE DADOS OPS'!$A$4:$P$9650,12,FALSE)</f>
        <v>0</v>
      </c>
      <c r="Y1514" s="4" t="e">
        <f>IF(X1514&lt;&gt;"Liquidação Cancelada",VLOOKUP(B1514,'BASE DE DADOS OPS'!$B$5:$P$9635,12,FALSE),"Liquidação Cancelada")</f>
        <v>#N/A</v>
      </c>
      <c r="Z1514" s="4" t="e">
        <f>IF(X1514&lt;&gt;"Liquidação Cancelada",VLOOKUP(B1514,'BASE DE DADOS OPS'!$B$5:$P$9635,14,FALSE),"Liquidação Cancelada")</f>
        <v>#N/A</v>
      </c>
      <c r="AA1514" s="4" t="e">
        <f>IF(X1514&lt;&gt;"Liquidação Cancelada",VLOOKUP(B1514,'BASE DE DADOS OPS'!$B$5:$P$9635,13,FALSE),"Liquidação Cancelada")</f>
        <v>#N/A</v>
      </c>
      <c r="AB1514" s="4" t="e">
        <f t="shared" si="221"/>
        <v>#N/A</v>
      </c>
      <c r="AC1514" s="3" t="e">
        <f t="shared" si="222"/>
        <v>#N/A</v>
      </c>
      <c r="AD1514" s="62"/>
    </row>
    <row r="1515" spans="1:30" ht="24.95" customHeight="1" x14ac:dyDescent="0.2">
      <c r="A1515" s="55" t="str">
        <f t="shared" si="214"/>
        <v>||||||0</v>
      </c>
      <c r="B1515" s="55" t="str">
        <f t="shared" si="215"/>
        <v>||||0</v>
      </c>
      <c r="C1515" s="61" t="str">
        <f t="shared" si="216"/>
        <v>|0</v>
      </c>
      <c r="D1515" s="31"/>
      <c r="E1515" s="31"/>
      <c r="F1515" s="75" t="str">
        <f t="shared" si="217"/>
        <v>/</v>
      </c>
      <c r="G1515" s="31"/>
      <c r="H1515" s="31"/>
      <c r="I1515" s="75" t="str">
        <f t="shared" si="218"/>
        <v>.</v>
      </c>
      <c r="J1515" s="31"/>
      <c r="K1515" s="31"/>
      <c r="L1515" s="31"/>
      <c r="M1515" s="32"/>
      <c r="N1515" s="31"/>
      <c r="O1515" s="32"/>
      <c r="P1515" s="18"/>
      <c r="Q1515" s="31"/>
      <c r="R1515" s="33"/>
      <c r="S1515" s="33"/>
      <c r="T1515" s="33"/>
      <c r="U1515" s="72">
        <f t="shared" si="219"/>
        <v>0</v>
      </c>
      <c r="V1515" s="18" t="e">
        <f>IF(X1515&lt;&gt;"Liquidação Cancelada",VLOOKUP(B1515,'BASE DE DADOS OPS'!$B$4:$P$9650,10,FALSE),"Liquidação Cancelada")</f>
        <v>#N/A</v>
      </c>
      <c r="W1515" s="35" t="e">
        <f t="shared" si="220"/>
        <v>#N/A</v>
      </c>
      <c r="X1515" s="31">
        <f>VLOOKUP(A1515,'BASE DE DADOS OPS'!$A$4:$P$9650,12,FALSE)</f>
        <v>0</v>
      </c>
      <c r="Y1515" s="4" t="e">
        <f>IF(X1515&lt;&gt;"Liquidação Cancelada",VLOOKUP(B1515,'BASE DE DADOS OPS'!$B$5:$P$9635,12,FALSE),"Liquidação Cancelada")</f>
        <v>#N/A</v>
      </c>
      <c r="Z1515" s="4" t="e">
        <f>IF(X1515&lt;&gt;"Liquidação Cancelada",VLOOKUP(B1515,'BASE DE DADOS OPS'!$B$5:$P$9635,14,FALSE),"Liquidação Cancelada")</f>
        <v>#N/A</v>
      </c>
      <c r="AA1515" s="4" t="e">
        <f>IF(X1515&lt;&gt;"Liquidação Cancelada",VLOOKUP(B1515,'BASE DE DADOS OPS'!$B$5:$P$9635,13,FALSE),"Liquidação Cancelada")</f>
        <v>#N/A</v>
      </c>
      <c r="AB1515" s="4" t="e">
        <f t="shared" si="221"/>
        <v>#N/A</v>
      </c>
      <c r="AC1515" s="3" t="e">
        <f t="shared" si="222"/>
        <v>#N/A</v>
      </c>
      <c r="AD1515" s="62"/>
    </row>
    <row r="1516" spans="1:30" ht="24.95" customHeight="1" x14ac:dyDescent="0.2">
      <c r="A1516" s="55" t="str">
        <f t="shared" si="214"/>
        <v>||||||0</v>
      </c>
      <c r="B1516" s="55" t="str">
        <f t="shared" si="215"/>
        <v>||||0</v>
      </c>
      <c r="C1516" s="61" t="str">
        <f t="shared" si="216"/>
        <v>|0</v>
      </c>
      <c r="D1516" s="31"/>
      <c r="E1516" s="31"/>
      <c r="F1516" s="75" t="str">
        <f t="shared" si="217"/>
        <v>/</v>
      </c>
      <c r="G1516" s="31"/>
      <c r="H1516" s="31"/>
      <c r="I1516" s="75" t="str">
        <f t="shared" si="218"/>
        <v>.</v>
      </c>
      <c r="J1516" s="31"/>
      <c r="K1516" s="31"/>
      <c r="L1516" s="31"/>
      <c r="M1516" s="32"/>
      <c r="N1516" s="31"/>
      <c r="O1516" s="32"/>
      <c r="P1516" s="18"/>
      <c r="Q1516" s="31"/>
      <c r="R1516" s="33"/>
      <c r="S1516" s="33"/>
      <c r="T1516" s="33"/>
      <c r="U1516" s="72">
        <f t="shared" si="219"/>
        <v>0</v>
      </c>
      <c r="V1516" s="18" t="e">
        <f>IF(X1516&lt;&gt;"Liquidação Cancelada",VLOOKUP(B1516,'BASE DE DADOS OPS'!$B$4:$P$9650,10,FALSE),"Liquidação Cancelada")</f>
        <v>#N/A</v>
      </c>
      <c r="W1516" s="35" t="e">
        <f t="shared" si="220"/>
        <v>#N/A</v>
      </c>
      <c r="X1516" s="31">
        <f>VLOOKUP(A1516,'BASE DE DADOS OPS'!$A$4:$P$9650,12,FALSE)</f>
        <v>0</v>
      </c>
      <c r="Y1516" s="4" t="e">
        <f>IF(X1516&lt;&gt;"Liquidação Cancelada",VLOOKUP(B1516,'BASE DE DADOS OPS'!$B$5:$P$9635,12,FALSE),"Liquidação Cancelada")</f>
        <v>#N/A</v>
      </c>
      <c r="Z1516" s="4" t="e">
        <f>IF(X1516&lt;&gt;"Liquidação Cancelada",VLOOKUP(B1516,'BASE DE DADOS OPS'!$B$5:$P$9635,14,FALSE),"Liquidação Cancelada")</f>
        <v>#N/A</v>
      </c>
      <c r="AA1516" s="4" t="e">
        <f>IF(X1516&lt;&gt;"Liquidação Cancelada",VLOOKUP(B1516,'BASE DE DADOS OPS'!$B$5:$P$9635,13,FALSE),"Liquidação Cancelada")</f>
        <v>#N/A</v>
      </c>
      <c r="AB1516" s="4" t="e">
        <f t="shared" si="221"/>
        <v>#N/A</v>
      </c>
      <c r="AC1516" s="3" t="e">
        <f t="shared" si="222"/>
        <v>#N/A</v>
      </c>
      <c r="AD1516" s="62"/>
    </row>
    <row r="1517" spans="1:30" ht="24.95" customHeight="1" x14ac:dyDescent="0.2">
      <c r="A1517" s="55" t="str">
        <f t="shared" si="214"/>
        <v>||||||0</v>
      </c>
      <c r="B1517" s="55" t="str">
        <f t="shared" si="215"/>
        <v>||||0</v>
      </c>
      <c r="C1517" s="61" t="str">
        <f t="shared" si="216"/>
        <v>|0</v>
      </c>
      <c r="D1517" s="31"/>
      <c r="E1517" s="31"/>
      <c r="F1517" s="75" t="str">
        <f t="shared" si="217"/>
        <v>/</v>
      </c>
      <c r="G1517" s="31"/>
      <c r="H1517" s="31"/>
      <c r="I1517" s="75" t="str">
        <f t="shared" si="218"/>
        <v>.</v>
      </c>
      <c r="J1517" s="31"/>
      <c r="K1517" s="31"/>
      <c r="L1517" s="31"/>
      <c r="M1517" s="32"/>
      <c r="N1517" s="31"/>
      <c r="O1517" s="32"/>
      <c r="P1517" s="18"/>
      <c r="Q1517" s="31"/>
      <c r="R1517" s="33"/>
      <c r="S1517" s="33"/>
      <c r="T1517" s="33"/>
      <c r="U1517" s="72">
        <f t="shared" si="219"/>
        <v>0</v>
      </c>
      <c r="V1517" s="18" t="e">
        <f>IF(X1517&lt;&gt;"Liquidação Cancelada",VLOOKUP(B1517,'BASE DE DADOS OPS'!$B$4:$P$9650,10,FALSE),"Liquidação Cancelada")</f>
        <v>#N/A</v>
      </c>
      <c r="W1517" s="35" t="e">
        <f t="shared" si="220"/>
        <v>#N/A</v>
      </c>
      <c r="X1517" s="31">
        <f>VLOOKUP(A1517,'BASE DE DADOS OPS'!$A$4:$P$9650,12,FALSE)</f>
        <v>0</v>
      </c>
      <c r="Y1517" s="4" t="e">
        <f>IF(X1517&lt;&gt;"Liquidação Cancelada",VLOOKUP(B1517,'BASE DE DADOS OPS'!$B$5:$P$9635,12,FALSE),"Liquidação Cancelada")</f>
        <v>#N/A</v>
      </c>
      <c r="Z1517" s="4" t="e">
        <f>IF(X1517&lt;&gt;"Liquidação Cancelada",VLOOKUP(B1517,'BASE DE DADOS OPS'!$B$5:$P$9635,14,FALSE),"Liquidação Cancelada")</f>
        <v>#N/A</v>
      </c>
      <c r="AA1517" s="4" t="e">
        <f>IF(X1517&lt;&gt;"Liquidação Cancelada",VLOOKUP(B1517,'BASE DE DADOS OPS'!$B$5:$P$9635,13,FALSE),"Liquidação Cancelada")</f>
        <v>#N/A</v>
      </c>
      <c r="AB1517" s="4" t="e">
        <f t="shared" si="221"/>
        <v>#N/A</v>
      </c>
      <c r="AC1517" s="3" t="e">
        <f t="shared" si="222"/>
        <v>#N/A</v>
      </c>
      <c r="AD1517" s="62"/>
    </row>
    <row r="1518" spans="1:30" ht="24.95" customHeight="1" x14ac:dyDescent="0.2">
      <c r="A1518" s="55" t="str">
        <f t="shared" si="214"/>
        <v>||||||0</v>
      </c>
      <c r="B1518" s="55" t="str">
        <f t="shared" si="215"/>
        <v>||||0</v>
      </c>
      <c r="C1518" s="61" t="str">
        <f t="shared" si="216"/>
        <v>|0</v>
      </c>
      <c r="D1518" s="31"/>
      <c r="E1518" s="31"/>
      <c r="F1518" s="75" t="str">
        <f t="shared" si="217"/>
        <v>/</v>
      </c>
      <c r="G1518" s="31"/>
      <c r="H1518" s="31"/>
      <c r="I1518" s="75" t="str">
        <f t="shared" si="218"/>
        <v>.</v>
      </c>
      <c r="J1518" s="31"/>
      <c r="K1518" s="31"/>
      <c r="L1518" s="31"/>
      <c r="M1518" s="32"/>
      <c r="N1518" s="31"/>
      <c r="O1518" s="32"/>
      <c r="P1518" s="18"/>
      <c r="Q1518" s="31"/>
      <c r="R1518" s="33"/>
      <c r="S1518" s="33"/>
      <c r="T1518" s="33"/>
      <c r="U1518" s="72">
        <f t="shared" si="219"/>
        <v>0</v>
      </c>
      <c r="V1518" s="18" t="e">
        <f>IF(X1518&lt;&gt;"Liquidação Cancelada",VLOOKUP(B1518,'BASE DE DADOS OPS'!$B$4:$P$9650,10,FALSE),"Liquidação Cancelada")</f>
        <v>#N/A</v>
      </c>
      <c r="W1518" s="35" t="e">
        <f t="shared" si="220"/>
        <v>#N/A</v>
      </c>
      <c r="X1518" s="31">
        <f>VLOOKUP(A1518,'BASE DE DADOS OPS'!$A$4:$P$9650,12,FALSE)</f>
        <v>0</v>
      </c>
      <c r="Y1518" s="4" t="e">
        <f>IF(X1518&lt;&gt;"Liquidação Cancelada",VLOOKUP(B1518,'BASE DE DADOS OPS'!$B$5:$P$9635,12,FALSE),"Liquidação Cancelada")</f>
        <v>#N/A</v>
      </c>
      <c r="Z1518" s="4" t="e">
        <f>IF(X1518&lt;&gt;"Liquidação Cancelada",VLOOKUP(B1518,'BASE DE DADOS OPS'!$B$5:$P$9635,14,FALSE),"Liquidação Cancelada")</f>
        <v>#N/A</v>
      </c>
      <c r="AA1518" s="4" t="e">
        <f>IF(X1518&lt;&gt;"Liquidação Cancelada",VLOOKUP(B1518,'BASE DE DADOS OPS'!$B$5:$P$9635,13,FALSE),"Liquidação Cancelada")</f>
        <v>#N/A</v>
      </c>
      <c r="AB1518" s="4" t="e">
        <f t="shared" si="221"/>
        <v>#N/A</v>
      </c>
      <c r="AC1518" s="3" t="e">
        <f t="shared" si="222"/>
        <v>#N/A</v>
      </c>
      <c r="AD1518" s="62"/>
    </row>
    <row r="1519" spans="1:30" ht="24.95" customHeight="1" x14ac:dyDescent="0.2">
      <c r="A1519" s="55" t="str">
        <f t="shared" si="214"/>
        <v>||||||0</v>
      </c>
      <c r="B1519" s="55" t="str">
        <f t="shared" si="215"/>
        <v>||||0</v>
      </c>
      <c r="C1519" s="61" t="str">
        <f t="shared" si="216"/>
        <v>|0</v>
      </c>
      <c r="D1519" s="31"/>
      <c r="E1519" s="31"/>
      <c r="F1519" s="75" t="str">
        <f t="shared" si="217"/>
        <v>/</v>
      </c>
      <c r="G1519" s="31"/>
      <c r="H1519" s="31"/>
      <c r="I1519" s="75" t="str">
        <f t="shared" si="218"/>
        <v>.</v>
      </c>
      <c r="J1519" s="31"/>
      <c r="K1519" s="31"/>
      <c r="L1519" s="31"/>
      <c r="M1519" s="32"/>
      <c r="N1519" s="31"/>
      <c r="O1519" s="32"/>
      <c r="P1519" s="18"/>
      <c r="Q1519" s="31"/>
      <c r="R1519" s="33"/>
      <c r="S1519" s="33"/>
      <c r="T1519" s="33"/>
      <c r="U1519" s="72">
        <f t="shared" si="219"/>
        <v>0</v>
      </c>
      <c r="V1519" s="18" t="e">
        <f>IF(X1519&lt;&gt;"Liquidação Cancelada",VLOOKUP(B1519,'BASE DE DADOS OPS'!$B$4:$P$9650,10,FALSE),"Liquidação Cancelada")</f>
        <v>#N/A</v>
      </c>
      <c r="W1519" s="35" t="e">
        <f t="shared" si="220"/>
        <v>#N/A</v>
      </c>
      <c r="X1519" s="31">
        <f>VLOOKUP(A1519,'BASE DE DADOS OPS'!$A$4:$P$9650,12,FALSE)</f>
        <v>0</v>
      </c>
      <c r="Y1519" s="4" t="e">
        <f>IF(X1519&lt;&gt;"Liquidação Cancelada",VLOOKUP(B1519,'BASE DE DADOS OPS'!$B$5:$P$9635,12,FALSE),"Liquidação Cancelada")</f>
        <v>#N/A</v>
      </c>
      <c r="Z1519" s="4" t="e">
        <f>IF(X1519&lt;&gt;"Liquidação Cancelada",VLOOKUP(B1519,'BASE DE DADOS OPS'!$B$5:$P$9635,14,FALSE),"Liquidação Cancelada")</f>
        <v>#N/A</v>
      </c>
      <c r="AA1519" s="4" t="e">
        <f>IF(X1519&lt;&gt;"Liquidação Cancelada",VLOOKUP(B1519,'BASE DE DADOS OPS'!$B$5:$P$9635,13,FALSE),"Liquidação Cancelada")</f>
        <v>#N/A</v>
      </c>
      <c r="AB1519" s="4" t="e">
        <f t="shared" si="221"/>
        <v>#N/A</v>
      </c>
      <c r="AC1519" s="3" t="e">
        <f t="shared" si="222"/>
        <v>#N/A</v>
      </c>
      <c r="AD1519" s="62"/>
    </row>
    <row r="1520" spans="1:30" ht="24.95" customHeight="1" x14ac:dyDescent="0.2">
      <c r="A1520" s="55" t="str">
        <f t="shared" si="214"/>
        <v>||||||0</v>
      </c>
      <c r="B1520" s="55" t="str">
        <f t="shared" si="215"/>
        <v>||||0</v>
      </c>
      <c r="C1520" s="61" t="str">
        <f t="shared" si="216"/>
        <v>|0</v>
      </c>
      <c r="D1520" s="31"/>
      <c r="E1520" s="31"/>
      <c r="F1520" s="75" t="str">
        <f t="shared" si="217"/>
        <v>/</v>
      </c>
      <c r="G1520" s="31"/>
      <c r="H1520" s="31"/>
      <c r="I1520" s="75" t="str">
        <f t="shared" si="218"/>
        <v>.</v>
      </c>
      <c r="J1520" s="31"/>
      <c r="K1520" s="31"/>
      <c r="L1520" s="31"/>
      <c r="M1520" s="32"/>
      <c r="N1520" s="31"/>
      <c r="O1520" s="32"/>
      <c r="P1520" s="18"/>
      <c r="Q1520" s="31"/>
      <c r="R1520" s="33"/>
      <c r="S1520" s="33"/>
      <c r="T1520" s="33"/>
      <c r="U1520" s="72">
        <f t="shared" si="219"/>
        <v>0</v>
      </c>
      <c r="V1520" s="18" t="e">
        <f>IF(X1520&lt;&gt;"Liquidação Cancelada",VLOOKUP(B1520,'BASE DE DADOS OPS'!$B$4:$P$9650,10,FALSE),"Liquidação Cancelada")</f>
        <v>#N/A</v>
      </c>
      <c r="W1520" s="35" t="e">
        <f t="shared" si="220"/>
        <v>#N/A</v>
      </c>
      <c r="X1520" s="31">
        <f>VLOOKUP(A1520,'BASE DE DADOS OPS'!$A$4:$P$9650,12,FALSE)</f>
        <v>0</v>
      </c>
      <c r="Y1520" s="4" t="e">
        <f>IF(X1520&lt;&gt;"Liquidação Cancelada",VLOOKUP(B1520,'BASE DE DADOS OPS'!$B$5:$P$9635,12,FALSE),"Liquidação Cancelada")</f>
        <v>#N/A</v>
      </c>
      <c r="Z1520" s="4" t="e">
        <f>IF(X1520&lt;&gt;"Liquidação Cancelada",VLOOKUP(B1520,'BASE DE DADOS OPS'!$B$5:$P$9635,14,FALSE),"Liquidação Cancelada")</f>
        <v>#N/A</v>
      </c>
      <c r="AA1520" s="4" t="e">
        <f>IF(X1520&lt;&gt;"Liquidação Cancelada",VLOOKUP(B1520,'BASE DE DADOS OPS'!$B$5:$P$9635,13,FALSE),"Liquidação Cancelada")</f>
        <v>#N/A</v>
      </c>
      <c r="AB1520" s="4" t="e">
        <f t="shared" si="221"/>
        <v>#N/A</v>
      </c>
      <c r="AC1520" s="3" t="e">
        <f t="shared" si="222"/>
        <v>#N/A</v>
      </c>
      <c r="AD1520" s="62"/>
    </row>
    <row r="1521" spans="1:30" ht="24.95" customHeight="1" x14ac:dyDescent="0.2">
      <c r="A1521" s="55" t="str">
        <f t="shared" si="214"/>
        <v>||||||0</v>
      </c>
      <c r="B1521" s="55" t="str">
        <f t="shared" si="215"/>
        <v>||||0</v>
      </c>
      <c r="C1521" s="61" t="str">
        <f t="shared" si="216"/>
        <v>|0</v>
      </c>
      <c r="D1521" s="31"/>
      <c r="E1521" s="31"/>
      <c r="F1521" s="75" t="str">
        <f t="shared" si="217"/>
        <v>/</v>
      </c>
      <c r="G1521" s="31"/>
      <c r="H1521" s="31"/>
      <c r="I1521" s="75" t="str">
        <f t="shared" si="218"/>
        <v>.</v>
      </c>
      <c r="J1521" s="31"/>
      <c r="K1521" s="31"/>
      <c r="L1521" s="31"/>
      <c r="M1521" s="32"/>
      <c r="N1521" s="31"/>
      <c r="O1521" s="32"/>
      <c r="P1521" s="18"/>
      <c r="Q1521" s="31"/>
      <c r="R1521" s="33"/>
      <c r="S1521" s="33"/>
      <c r="T1521" s="33"/>
      <c r="U1521" s="72">
        <f t="shared" si="219"/>
        <v>0</v>
      </c>
      <c r="V1521" s="18" t="e">
        <f>IF(X1521&lt;&gt;"Liquidação Cancelada",VLOOKUP(B1521,'BASE DE DADOS OPS'!$B$4:$P$9650,10,FALSE),"Liquidação Cancelada")</f>
        <v>#N/A</v>
      </c>
      <c r="W1521" s="35" t="e">
        <f t="shared" si="220"/>
        <v>#N/A</v>
      </c>
      <c r="X1521" s="31">
        <f>VLOOKUP(A1521,'BASE DE DADOS OPS'!$A$4:$P$9650,12,FALSE)</f>
        <v>0</v>
      </c>
      <c r="Y1521" s="4" t="e">
        <f>IF(X1521&lt;&gt;"Liquidação Cancelada",VLOOKUP(B1521,'BASE DE DADOS OPS'!$B$5:$P$9635,12,FALSE),"Liquidação Cancelada")</f>
        <v>#N/A</v>
      </c>
      <c r="Z1521" s="4" t="e">
        <f>IF(X1521&lt;&gt;"Liquidação Cancelada",VLOOKUP(B1521,'BASE DE DADOS OPS'!$B$5:$P$9635,14,FALSE),"Liquidação Cancelada")</f>
        <v>#N/A</v>
      </c>
      <c r="AA1521" s="4" t="e">
        <f>IF(X1521&lt;&gt;"Liquidação Cancelada",VLOOKUP(B1521,'BASE DE DADOS OPS'!$B$5:$P$9635,13,FALSE),"Liquidação Cancelada")</f>
        <v>#N/A</v>
      </c>
      <c r="AB1521" s="4" t="e">
        <f t="shared" si="221"/>
        <v>#N/A</v>
      </c>
      <c r="AC1521" s="3" t="e">
        <f t="shared" si="222"/>
        <v>#N/A</v>
      </c>
      <c r="AD1521" s="62"/>
    </row>
    <row r="1522" spans="1:30" ht="24.95" customHeight="1" x14ac:dyDescent="0.2">
      <c r="A1522" s="55" t="str">
        <f t="shared" si="214"/>
        <v>||||||0</v>
      </c>
      <c r="B1522" s="55" t="str">
        <f t="shared" si="215"/>
        <v>||||0</v>
      </c>
      <c r="C1522" s="61" t="str">
        <f t="shared" si="216"/>
        <v>|0</v>
      </c>
      <c r="D1522" s="31"/>
      <c r="E1522" s="31"/>
      <c r="F1522" s="75" t="str">
        <f t="shared" si="217"/>
        <v>/</v>
      </c>
      <c r="G1522" s="31"/>
      <c r="H1522" s="31"/>
      <c r="I1522" s="75" t="str">
        <f t="shared" si="218"/>
        <v>.</v>
      </c>
      <c r="J1522" s="31"/>
      <c r="K1522" s="31"/>
      <c r="L1522" s="31"/>
      <c r="M1522" s="32"/>
      <c r="N1522" s="31"/>
      <c r="O1522" s="32"/>
      <c r="P1522" s="18"/>
      <c r="Q1522" s="31"/>
      <c r="R1522" s="33"/>
      <c r="S1522" s="33"/>
      <c r="T1522" s="33"/>
      <c r="U1522" s="72">
        <f t="shared" si="219"/>
        <v>0</v>
      </c>
      <c r="V1522" s="18" t="e">
        <f>IF(X1522&lt;&gt;"Liquidação Cancelada",VLOOKUP(B1522,'BASE DE DADOS OPS'!$B$4:$P$9650,10,FALSE),"Liquidação Cancelada")</f>
        <v>#N/A</v>
      </c>
      <c r="W1522" s="35" t="e">
        <f t="shared" si="220"/>
        <v>#N/A</v>
      </c>
      <c r="X1522" s="31">
        <f>VLOOKUP(A1522,'BASE DE DADOS OPS'!$A$4:$P$9650,12,FALSE)</f>
        <v>0</v>
      </c>
      <c r="Y1522" s="4" t="e">
        <f>IF(X1522&lt;&gt;"Liquidação Cancelada",VLOOKUP(B1522,'BASE DE DADOS OPS'!$B$5:$P$9635,12,FALSE),"Liquidação Cancelada")</f>
        <v>#N/A</v>
      </c>
      <c r="Z1522" s="4" t="e">
        <f>IF(X1522&lt;&gt;"Liquidação Cancelada",VLOOKUP(B1522,'BASE DE DADOS OPS'!$B$5:$P$9635,14,FALSE),"Liquidação Cancelada")</f>
        <v>#N/A</v>
      </c>
      <c r="AA1522" s="4" t="e">
        <f>IF(X1522&lt;&gt;"Liquidação Cancelada",VLOOKUP(B1522,'BASE DE DADOS OPS'!$B$5:$P$9635,13,FALSE),"Liquidação Cancelada")</f>
        <v>#N/A</v>
      </c>
      <c r="AB1522" s="4" t="e">
        <f t="shared" si="221"/>
        <v>#N/A</v>
      </c>
      <c r="AC1522" s="3" t="e">
        <f t="shared" si="222"/>
        <v>#N/A</v>
      </c>
      <c r="AD1522" s="62"/>
    </row>
    <row r="1523" spans="1:30" ht="24.95" customHeight="1" x14ac:dyDescent="0.2">
      <c r="A1523" s="55" t="str">
        <f t="shared" si="214"/>
        <v>||||||0</v>
      </c>
      <c r="B1523" s="55" t="str">
        <f t="shared" si="215"/>
        <v>||||0</v>
      </c>
      <c r="C1523" s="61" t="str">
        <f t="shared" si="216"/>
        <v>|0</v>
      </c>
      <c r="D1523" s="31"/>
      <c r="E1523" s="31"/>
      <c r="F1523" s="75" t="str">
        <f t="shared" si="217"/>
        <v>/</v>
      </c>
      <c r="G1523" s="31"/>
      <c r="H1523" s="31"/>
      <c r="I1523" s="75" t="str">
        <f t="shared" si="218"/>
        <v>.</v>
      </c>
      <c r="J1523" s="31"/>
      <c r="K1523" s="31"/>
      <c r="L1523" s="31"/>
      <c r="M1523" s="32"/>
      <c r="N1523" s="31"/>
      <c r="O1523" s="32"/>
      <c r="P1523" s="18"/>
      <c r="Q1523" s="31"/>
      <c r="R1523" s="33"/>
      <c r="S1523" s="33"/>
      <c r="T1523" s="33"/>
      <c r="U1523" s="72">
        <f t="shared" si="219"/>
        <v>0</v>
      </c>
      <c r="V1523" s="18" t="e">
        <f>IF(X1523&lt;&gt;"Liquidação Cancelada",VLOOKUP(B1523,'BASE DE DADOS OPS'!$B$4:$P$9650,10,FALSE),"Liquidação Cancelada")</f>
        <v>#N/A</v>
      </c>
      <c r="W1523" s="35" t="e">
        <f t="shared" si="220"/>
        <v>#N/A</v>
      </c>
      <c r="X1523" s="31">
        <f>VLOOKUP(A1523,'BASE DE DADOS OPS'!$A$4:$P$9650,12,FALSE)</f>
        <v>0</v>
      </c>
      <c r="Y1523" s="4" t="e">
        <f>IF(X1523&lt;&gt;"Liquidação Cancelada",VLOOKUP(B1523,'BASE DE DADOS OPS'!$B$5:$P$9635,12,FALSE),"Liquidação Cancelada")</f>
        <v>#N/A</v>
      </c>
      <c r="Z1523" s="4" t="e">
        <f>IF(X1523&lt;&gt;"Liquidação Cancelada",VLOOKUP(B1523,'BASE DE DADOS OPS'!$B$5:$P$9635,14,FALSE),"Liquidação Cancelada")</f>
        <v>#N/A</v>
      </c>
      <c r="AA1523" s="4" t="e">
        <f>IF(X1523&lt;&gt;"Liquidação Cancelada",VLOOKUP(B1523,'BASE DE DADOS OPS'!$B$5:$P$9635,13,FALSE),"Liquidação Cancelada")</f>
        <v>#N/A</v>
      </c>
      <c r="AB1523" s="4" t="e">
        <f t="shared" si="221"/>
        <v>#N/A</v>
      </c>
      <c r="AC1523" s="3" t="e">
        <f t="shared" si="222"/>
        <v>#N/A</v>
      </c>
      <c r="AD1523" s="62"/>
    </row>
    <row r="1524" spans="1:30" ht="24.95" customHeight="1" x14ac:dyDescent="0.2">
      <c r="A1524" s="55" t="str">
        <f t="shared" si="214"/>
        <v>||||||0</v>
      </c>
      <c r="B1524" s="55" t="str">
        <f t="shared" si="215"/>
        <v>||||0</v>
      </c>
      <c r="C1524" s="61" t="str">
        <f t="shared" si="216"/>
        <v>|0</v>
      </c>
      <c r="D1524" s="31"/>
      <c r="E1524" s="31"/>
      <c r="F1524" s="75" t="str">
        <f t="shared" si="217"/>
        <v>/</v>
      </c>
      <c r="G1524" s="31"/>
      <c r="H1524" s="31"/>
      <c r="I1524" s="75" t="str">
        <f t="shared" si="218"/>
        <v>.</v>
      </c>
      <c r="J1524" s="31"/>
      <c r="K1524" s="31"/>
      <c r="L1524" s="31"/>
      <c r="M1524" s="32"/>
      <c r="N1524" s="31"/>
      <c r="O1524" s="32"/>
      <c r="P1524" s="18"/>
      <c r="Q1524" s="31"/>
      <c r="R1524" s="33"/>
      <c r="S1524" s="33"/>
      <c r="T1524" s="33"/>
      <c r="U1524" s="72">
        <f t="shared" si="219"/>
        <v>0</v>
      </c>
      <c r="V1524" s="18" t="e">
        <f>IF(X1524&lt;&gt;"Liquidação Cancelada",VLOOKUP(B1524,'BASE DE DADOS OPS'!$B$4:$P$9650,10,FALSE),"Liquidação Cancelada")</f>
        <v>#N/A</v>
      </c>
      <c r="W1524" s="35" t="e">
        <f t="shared" si="220"/>
        <v>#N/A</v>
      </c>
      <c r="X1524" s="31">
        <f>VLOOKUP(A1524,'BASE DE DADOS OPS'!$A$4:$P$9650,12,FALSE)</f>
        <v>0</v>
      </c>
      <c r="Y1524" s="4" t="e">
        <f>IF(X1524&lt;&gt;"Liquidação Cancelada",VLOOKUP(B1524,'BASE DE DADOS OPS'!$B$5:$P$9635,12,FALSE),"Liquidação Cancelada")</f>
        <v>#N/A</v>
      </c>
      <c r="Z1524" s="4" t="e">
        <f>IF(X1524&lt;&gt;"Liquidação Cancelada",VLOOKUP(B1524,'BASE DE DADOS OPS'!$B$5:$P$9635,14,FALSE),"Liquidação Cancelada")</f>
        <v>#N/A</v>
      </c>
      <c r="AA1524" s="4" t="e">
        <f>IF(X1524&lt;&gt;"Liquidação Cancelada",VLOOKUP(B1524,'BASE DE DADOS OPS'!$B$5:$P$9635,13,FALSE),"Liquidação Cancelada")</f>
        <v>#N/A</v>
      </c>
      <c r="AB1524" s="4" t="e">
        <f t="shared" si="221"/>
        <v>#N/A</v>
      </c>
      <c r="AC1524" s="3" t="e">
        <f t="shared" si="222"/>
        <v>#N/A</v>
      </c>
      <c r="AD1524" s="62"/>
    </row>
    <row r="1525" spans="1:30" ht="24.95" customHeight="1" x14ac:dyDescent="0.2">
      <c r="A1525" s="55" t="str">
        <f t="shared" si="214"/>
        <v>||||||0</v>
      </c>
      <c r="B1525" s="55" t="str">
        <f t="shared" si="215"/>
        <v>||||0</v>
      </c>
      <c r="C1525" s="61" t="str">
        <f t="shared" si="216"/>
        <v>|0</v>
      </c>
      <c r="D1525" s="31"/>
      <c r="E1525" s="31"/>
      <c r="F1525" s="75" t="str">
        <f t="shared" si="217"/>
        <v>/</v>
      </c>
      <c r="G1525" s="31"/>
      <c r="H1525" s="31"/>
      <c r="I1525" s="75" t="str">
        <f t="shared" si="218"/>
        <v>.</v>
      </c>
      <c r="J1525" s="31"/>
      <c r="K1525" s="31"/>
      <c r="L1525" s="31"/>
      <c r="M1525" s="32"/>
      <c r="N1525" s="31"/>
      <c r="O1525" s="32"/>
      <c r="P1525" s="18"/>
      <c r="Q1525" s="31"/>
      <c r="R1525" s="33"/>
      <c r="S1525" s="33"/>
      <c r="T1525" s="33"/>
      <c r="U1525" s="72">
        <f t="shared" si="219"/>
        <v>0</v>
      </c>
      <c r="V1525" s="18" t="e">
        <f>IF(X1525&lt;&gt;"Liquidação Cancelada",VLOOKUP(B1525,'BASE DE DADOS OPS'!$B$4:$P$9650,10,FALSE),"Liquidação Cancelada")</f>
        <v>#N/A</v>
      </c>
      <c r="W1525" s="35" t="e">
        <f t="shared" si="220"/>
        <v>#N/A</v>
      </c>
      <c r="X1525" s="31">
        <f>VLOOKUP(A1525,'BASE DE DADOS OPS'!$A$4:$P$9650,12,FALSE)</f>
        <v>0</v>
      </c>
      <c r="Y1525" s="4" t="e">
        <f>IF(X1525&lt;&gt;"Liquidação Cancelada",VLOOKUP(B1525,'BASE DE DADOS OPS'!$B$5:$P$9635,12,FALSE),"Liquidação Cancelada")</f>
        <v>#N/A</v>
      </c>
      <c r="Z1525" s="4" t="e">
        <f>IF(X1525&lt;&gt;"Liquidação Cancelada",VLOOKUP(B1525,'BASE DE DADOS OPS'!$B$5:$P$9635,14,FALSE),"Liquidação Cancelada")</f>
        <v>#N/A</v>
      </c>
      <c r="AA1525" s="4" t="e">
        <f>IF(X1525&lt;&gt;"Liquidação Cancelada",VLOOKUP(B1525,'BASE DE DADOS OPS'!$B$5:$P$9635,13,FALSE),"Liquidação Cancelada")</f>
        <v>#N/A</v>
      </c>
      <c r="AB1525" s="4" t="e">
        <f t="shared" si="221"/>
        <v>#N/A</v>
      </c>
      <c r="AC1525" s="3" t="e">
        <f t="shared" si="222"/>
        <v>#N/A</v>
      </c>
      <c r="AD1525" s="62"/>
    </row>
    <row r="1526" spans="1:30" ht="24.95" customHeight="1" x14ac:dyDescent="0.2">
      <c r="A1526" s="55" t="str">
        <f t="shared" si="214"/>
        <v>||||||0</v>
      </c>
      <c r="B1526" s="55" t="str">
        <f t="shared" si="215"/>
        <v>||||0</v>
      </c>
      <c r="C1526" s="61" t="str">
        <f t="shared" si="216"/>
        <v>|0</v>
      </c>
      <c r="D1526" s="31"/>
      <c r="E1526" s="31"/>
      <c r="F1526" s="75" t="str">
        <f t="shared" si="217"/>
        <v>/</v>
      </c>
      <c r="G1526" s="31"/>
      <c r="H1526" s="31"/>
      <c r="I1526" s="75" t="str">
        <f t="shared" si="218"/>
        <v>.</v>
      </c>
      <c r="J1526" s="31"/>
      <c r="K1526" s="31"/>
      <c r="L1526" s="31"/>
      <c r="M1526" s="32"/>
      <c r="N1526" s="31"/>
      <c r="O1526" s="32"/>
      <c r="P1526" s="18"/>
      <c r="Q1526" s="31"/>
      <c r="R1526" s="33"/>
      <c r="S1526" s="33"/>
      <c r="T1526" s="33"/>
      <c r="U1526" s="72">
        <f t="shared" si="219"/>
        <v>0</v>
      </c>
      <c r="V1526" s="18" t="e">
        <f>IF(X1526&lt;&gt;"Liquidação Cancelada",VLOOKUP(B1526,'BASE DE DADOS OPS'!$B$4:$P$9650,10,FALSE),"Liquidação Cancelada")</f>
        <v>#N/A</v>
      </c>
      <c r="W1526" s="35" t="e">
        <f t="shared" si="220"/>
        <v>#N/A</v>
      </c>
      <c r="X1526" s="31">
        <f>VLOOKUP(A1526,'BASE DE DADOS OPS'!$A$4:$P$9650,12,FALSE)</f>
        <v>0</v>
      </c>
      <c r="Y1526" s="4" t="e">
        <f>IF(X1526&lt;&gt;"Liquidação Cancelada",VLOOKUP(B1526,'BASE DE DADOS OPS'!$B$5:$P$9635,12,FALSE),"Liquidação Cancelada")</f>
        <v>#N/A</v>
      </c>
      <c r="Z1526" s="4" t="e">
        <f>IF(X1526&lt;&gt;"Liquidação Cancelada",VLOOKUP(B1526,'BASE DE DADOS OPS'!$B$5:$P$9635,14,FALSE),"Liquidação Cancelada")</f>
        <v>#N/A</v>
      </c>
      <c r="AA1526" s="4" t="e">
        <f>IF(X1526&lt;&gt;"Liquidação Cancelada",VLOOKUP(B1526,'BASE DE DADOS OPS'!$B$5:$P$9635,13,FALSE),"Liquidação Cancelada")</f>
        <v>#N/A</v>
      </c>
      <c r="AB1526" s="4" t="e">
        <f t="shared" si="221"/>
        <v>#N/A</v>
      </c>
      <c r="AC1526" s="3" t="e">
        <f t="shared" si="222"/>
        <v>#N/A</v>
      </c>
      <c r="AD1526" s="62"/>
    </row>
    <row r="1527" spans="1:30" ht="24.95" customHeight="1" x14ac:dyDescent="0.2">
      <c r="A1527" s="55" t="str">
        <f t="shared" si="214"/>
        <v>||||||0</v>
      </c>
      <c r="B1527" s="55" t="str">
        <f t="shared" si="215"/>
        <v>||||0</v>
      </c>
      <c r="C1527" s="61" t="str">
        <f t="shared" si="216"/>
        <v>|0</v>
      </c>
      <c r="D1527" s="31"/>
      <c r="E1527" s="31"/>
      <c r="F1527" s="75" t="str">
        <f t="shared" si="217"/>
        <v>/</v>
      </c>
      <c r="G1527" s="31"/>
      <c r="H1527" s="31"/>
      <c r="I1527" s="75" t="str">
        <f t="shared" si="218"/>
        <v>.</v>
      </c>
      <c r="J1527" s="31"/>
      <c r="K1527" s="31"/>
      <c r="L1527" s="31"/>
      <c r="M1527" s="32"/>
      <c r="N1527" s="31"/>
      <c r="O1527" s="32"/>
      <c r="P1527" s="18"/>
      <c r="Q1527" s="31"/>
      <c r="R1527" s="33"/>
      <c r="S1527" s="33"/>
      <c r="T1527" s="33"/>
      <c r="U1527" s="72">
        <f t="shared" si="219"/>
        <v>0</v>
      </c>
      <c r="V1527" s="18" t="e">
        <f>IF(X1527&lt;&gt;"Liquidação Cancelada",VLOOKUP(B1527,'BASE DE DADOS OPS'!$B$4:$P$9650,10,FALSE),"Liquidação Cancelada")</f>
        <v>#N/A</v>
      </c>
      <c r="W1527" s="35" t="e">
        <f t="shared" si="220"/>
        <v>#N/A</v>
      </c>
      <c r="X1527" s="31">
        <f>VLOOKUP(A1527,'BASE DE DADOS OPS'!$A$4:$P$9650,12,FALSE)</f>
        <v>0</v>
      </c>
      <c r="Y1527" s="4" t="e">
        <f>IF(X1527&lt;&gt;"Liquidação Cancelada",VLOOKUP(B1527,'BASE DE DADOS OPS'!$B$5:$P$9635,12,FALSE),"Liquidação Cancelada")</f>
        <v>#N/A</v>
      </c>
      <c r="Z1527" s="4" t="e">
        <f>IF(X1527&lt;&gt;"Liquidação Cancelada",VLOOKUP(B1527,'BASE DE DADOS OPS'!$B$5:$P$9635,14,FALSE),"Liquidação Cancelada")</f>
        <v>#N/A</v>
      </c>
      <c r="AA1527" s="4" t="e">
        <f>IF(X1527&lt;&gt;"Liquidação Cancelada",VLOOKUP(B1527,'BASE DE DADOS OPS'!$B$5:$P$9635,13,FALSE),"Liquidação Cancelada")</f>
        <v>#N/A</v>
      </c>
      <c r="AB1527" s="4" t="e">
        <f t="shared" si="221"/>
        <v>#N/A</v>
      </c>
      <c r="AC1527" s="3" t="e">
        <f t="shared" si="222"/>
        <v>#N/A</v>
      </c>
      <c r="AD1527" s="62"/>
    </row>
    <row r="1528" spans="1:30" ht="24.95" customHeight="1" x14ac:dyDescent="0.2">
      <c r="A1528" s="55" t="str">
        <f t="shared" si="214"/>
        <v>||||||0</v>
      </c>
      <c r="B1528" s="55" t="str">
        <f t="shared" si="215"/>
        <v>||||0</v>
      </c>
      <c r="C1528" s="61" t="str">
        <f t="shared" si="216"/>
        <v>|0</v>
      </c>
      <c r="D1528" s="31"/>
      <c r="E1528" s="31"/>
      <c r="F1528" s="75" t="str">
        <f t="shared" si="217"/>
        <v>/</v>
      </c>
      <c r="G1528" s="31"/>
      <c r="H1528" s="31"/>
      <c r="I1528" s="75" t="str">
        <f t="shared" si="218"/>
        <v>.</v>
      </c>
      <c r="J1528" s="31"/>
      <c r="K1528" s="31"/>
      <c r="L1528" s="31"/>
      <c r="M1528" s="32"/>
      <c r="N1528" s="31"/>
      <c r="O1528" s="32"/>
      <c r="P1528" s="18"/>
      <c r="Q1528" s="31"/>
      <c r="R1528" s="33"/>
      <c r="S1528" s="33"/>
      <c r="T1528" s="33"/>
      <c r="U1528" s="72">
        <f t="shared" si="219"/>
        <v>0</v>
      </c>
      <c r="V1528" s="18" t="e">
        <f>IF(X1528&lt;&gt;"Liquidação Cancelada",VLOOKUP(B1528,'BASE DE DADOS OPS'!$B$4:$P$9650,10,FALSE),"Liquidação Cancelada")</f>
        <v>#N/A</v>
      </c>
      <c r="W1528" s="35" t="e">
        <f t="shared" si="220"/>
        <v>#N/A</v>
      </c>
      <c r="X1528" s="31">
        <f>VLOOKUP(A1528,'BASE DE DADOS OPS'!$A$4:$P$9650,12,FALSE)</f>
        <v>0</v>
      </c>
      <c r="Y1528" s="4" t="e">
        <f>IF(X1528&lt;&gt;"Liquidação Cancelada",VLOOKUP(B1528,'BASE DE DADOS OPS'!$B$5:$P$9635,12,FALSE),"Liquidação Cancelada")</f>
        <v>#N/A</v>
      </c>
      <c r="Z1528" s="4" t="e">
        <f>IF(X1528&lt;&gt;"Liquidação Cancelada",VLOOKUP(B1528,'BASE DE DADOS OPS'!$B$5:$P$9635,14,FALSE),"Liquidação Cancelada")</f>
        <v>#N/A</v>
      </c>
      <c r="AA1528" s="4" t="e">
        <f>IF(X1528&lt;&gt;"Liquidação Cancelada",VLOOKUP(B1528,'BASE DE DADOS OPS'!$B$5:$P$9635,13,FALSE),"Liquidação Cancelada")</f>
        <v>#N/A</v>
      </c>
      <c r="AB1528" s="4" t="e">
        <f t="shared" si="221"/>
        <v>#N/A</v>
      </c>
      <c r="AC1528" s="3" t="e">
        <f t="shared" si="222"/>
        <v>#N/A</v>
      </c>
      <c r="AD1528" s="62"/>
    </row>
    <row r="1529" spans="1:30" ht="24.95" customHeight="1" x14ac:dyDescent="0.2">
      <c r="A1529" s="55" t="str">
        <f t="shared" si="214"/>
        <v>||||||0</v>
      </c>
      <c r="B1529" s="55" t="str">
        <f t="shared" si="215"/>
        <v>||||0</v>
      </c>
      <c r="C1529" s="61" t="str">
        <f t="shared" si="216"/>
        <v>|0</v>
      </c>
      <c r="D1529" s="31"/>
      <c r="E1529" s="31"/>
      <c r="F1529" s="75" t="str">
        <f t="shared" si="217"/>
        <v>/</v>
      </c>
      <c r="G1529" s="31"/>
      <c r="H1529" s="31"/>
      <c r="I1529" s="75" t="str">
        <f t="shared" si="218"/>
        <v>.</v>
      </c>
      <c r="J1529" s="31"/>
      <c r="K1529" s="31"/>
      <c r="L1529" s="31"/>
      <c r="M1529" s="32"/>
      <c r="N1529" s="31"/>
      <c r="O1529" s="32"/>
      <c r="P1529" s="18"/>
      <c r="Q1529" s="31"/>
      <c r="R1529" s="33"/>
      <c r="S1529" s="33"/>
      <c r="T1529" s="33"/>
      <c r="U1529" s="72">
        <f t="shared" si="219"/>
        <v>0</v>
      </c>
      <c r="V1529" s="18" t="e">
        <f>IF(X1529&lt;&gt;"Liquidação Cancelada",VLOOKUP(B1529,'BASE DE DADOS OPS'!$B$4:$P$9650,10,FALSE),"Liquidação Cancelada")</f>
        <v>#N/A</v>
      </c>
      <c r="W1529" s="35" t="e">
        <f t="shared" si="220"/>
        <v>#N/A</v>
      </c>
      <c r="X1529" s="31">
        <f>VLOOKUP(A1529,'BASE DE DADOS OPS'!$A$4:$P$9650,12,FALSE)</f>
        <v>0</v>
      </c>
      <c r="Y1529" s="4" t="e">
        <f>IF(X1529&lt;&gt;"Liquidação Cancelada",VLOOKUP(B1529,'BASE DE DADOS OPS'!$B$5:$P$9635,12,FALSE),"Liquidação Cancelada")</f>
        <v>#N/A</v>
      </c>
      <c r="Z1529" s="4" t="e">
        <f>IF(X1529&lt;&gt;"Liquidação Cancelada",VLOOKUP(B1529,'BASE DE DADOS OPS'!$B$5:$P$9635,14,FALSE),"Liquidação Cancelada")</f>
        <v>#N/A</v>
      </c>
      <c r="AA1529" s="4" t="e">
        <f>IF(X1529&lt;&gt;"Liquidação Cancelada",VLOOKUP(B1529,'BASE DE DADOS OPS'!$B$5:$P$9635,13,FALSE),"Liquidação Cancelada")</f>
        <v>#N/A</v>
      </c>
      <c r="AB1529" s="4" t="e">
        <f t="shared" si="221"/>
        <v>#N/A</v>
      </c>
      <c r="AC1529" s="3" t="e">
        <f t="shared" si="222"/>
        <v>#N/A</v>
      </c>
      <c r="AD1529" s="62"/>
    </row>
    <row r="1530" spans="1:30" ht="24.95" customHeight="1" x14ac:dyDescent="0.2">
      <c r="A1530" s="55" t="str">
        <f t="shared" si="214"/>
        <v>||||||0</v>
      </c>
      <c r="B1530" s="55" t="str">
        <f t="shared" si="215"/>
        <v>||||0</v>
      </c>
      <c r="C1530" s="61" t="str">
        <f t="shared" si="216"/>
        <v>|0</v>
      </c>
      <c r="D1530" s="31"/>
      <c r="E1530" s="31"/>
      <c r="F1530" s="75" t="str">
        <f t="shared" si="217"/>
        <v>/</v>
      </c>
      <c r="G1530" s="31"/>
      <c r="H1530" s="31"/>
      <c r="I1530" s="75" t="str">
        <f t="shared" si="218"/>
        <v>.</v>
      </c>
      <c r="J1530" s="31"/>
      <c r="K1530" s="31"/>
      <c r="L1530" s="31"/>
      <c r="M1530" s="32"/>
      <c r="N1530" s="31"/>
      <c r="O1530" s="32"/>
      <c r="P1530" s="18"/>
      <c r="Q1530" s="31"/>
      <c r="R1530" s="33"/>
      <c r="S1530" s="33"/>
      <c r="T1530" s="33"/>
      <c r="U1530" s="72">
        <f t="shared" si="219"/>
        <v>0</v>
      </c>
      <c r="V1530" s="18" t="e">
        <f>IF(X1530&lt;&gt;"Liquidação Cancelada",VLOOKUP(B1530,'BASE DE DADOS OPS'!$B$4:$P$9650,10,FALSE),"Liquidação Cancelada")</f>
        <v>#N/A</v>
      </c>
      <c r="W1530" s="35" t="e">
        <f t="shared" si="220"/>
        <v>#N/A</v>
      </c>
      <c r="X1530" s="31">
        <f>VLOOKUP(A1530,'BASE DE DADOS OPS'!$A$4:$P$9650,12,FALSE)</f>
        <v>0</v>
      </c>
      <c r="Y1530" s="4" t="e">
        <f>IF(X1530&lt;&gt;"Liquidação Cancelada",VLOOKUP(B1530,'BASE DE DADOS OPS'!$B$5:$P$9635,12,FALSE),"Liquidação Cancelada")</f>
        <v>#N/A</v>
      </c>
      <c r="Z1530" s="4" t="e">
        <f>IF(X1530&lt;&gt;"Liquidação Cancelada",VLOOKUP(B1530,'BASE DE DADOS OPS'!$B$5:$P$9635,14,FALSE),"Liquidação Cancelada")</f>
        <v>#N/A</v>
      </c>
      <c r="AA1530" s="4" t="e">
        <f>IF(X1530&lt;&gt;"Liquidação Cancelada",VLOOKUP(B1530,'BASE DE DADOS OPS'!$B$5:$P$9635,13,FALSE),"Liquidação Cancelada")</f>
        <v>#N/A</v>
      </c>
      <c r="AB1530" s="4" t="e">
        <f t="shared" si="221"/>
        <v>#N/A</v>
      </c>
      <c r="AC1530" s="3" t="e">
        <f t="shared" si="222"/>
        <v>#N/A</v>
      </c>
      <c r="AD1530" s="62"/>
    </row>
    <row r="1531" spans="1:30" ht="24.95" customHeight="1" x14ac:dyDescent="0.2">
      <c r="A1531" s="55" t="str">
        <f t="shared" si="214"/>
        <v>||||||0</v>
      </c>
      <c r="B1531" s="55" t="str">
        <f t="shared" si="215"/>
        <v>||||0</v>
      </c>
      <c r="C1531" s="61" t="str">
        <f t="shared" si="216"/>
        <v>|0</v>
      </c>
      <c r="D1531" s="31"/>
      <c r="E1531" s="31"/>
      <c r="F1531" s="75" t="str">
        <f t="shared" si="217"/>
        <v>/</v>
      </c>
      <c r="G1531" s="31"/>
      <c r="H1531" s="31"/>
      <c r="I1531" s="75" t="str">
        <f t="shared" si="218"/>
        <v>.</v>
      </c>
      <c r="J1531" s="31"/>
      <c r="K1531" s="31"/>
      <c r="L1531" s="31"/>
      <c r="M1531" s="32"/>
      <c r="N1531" s="31"/>
      <c r="O1531" s="32"/>
      <c r="P1531" s="18"/>
      <c r="Q1531" s="31"/>
      <c r="R1531" s="33"/>
      <c r="S1531" s="33"/>
      <c r="T1531" s="33"/>
      <c r="U1531" s="72">
        <f t="shared" si="219"/>
        <v>0</v>
      </c>
      <c r="V1531" s="18" t="e">
        <f>IF(X1531&lt;&gt;"Liquidação Cancelada",VLOOKUP(B1531,'BASE DE DADOS OPS'!$B$4:$P$9650,10,FALSE),"Liquidação Cancelada")</f>
        <v>#N/A</v>
      </c>
      <c r="W1531" s="35" t="e">
        <f t="shared" si="220"/>
        <v>#N/A</v>
      </c>
      <c r="X1531" s="31">
        <f>VLOOKUP(A1531,'BASE DE DADOS OPS'!$A$4:$P$9650,12,FALSE)</f>
        <v>0</v>
      </c>
      <c r="Y1531" s="4" t="e">
        <f>IF(X1531&lt;&gt;"Liquidação Cancelada",VLOOKUP(B1531,'BASE DE DADOS OPS'!$B$5:$P$9635,12,FALSE),"Liquidação Cancelada")</f>
        <v>#N/A</v>
      </c>
      <c r="Z1531" s="4" t="e">
        <f>IF(X1531&lt;&gt;"Liquidação Cancelada",VLOOKUP(B1531,'BASE DE DADOS OPS'!$B$5:$P$9635,14,FALSE),"Liquidação Cancelada")</f>
        <v>#N/A</v>
      </c>
      <c r="AA1531" s="4" t="e">
        <f>IF(X1531&lt;&gt;"Liquidação Cancelada",VLOOKUP(B1531,'BASE DE DADOS OPS'!$B$5:$P$9635,13,FALSE),"Liquidação Cancelada")</f>
        <v>#N/A</v>
      </c>
      <c r="AB1531" s="4" t="e">
        <f t="shared" si="221"/>
        <v>#N/A</v>
      </c>
      <c r="AC1531" s="3" t="e">
        <f t="shared" si="222"/>
        <v>#N/A</v>
      </c>
      <c r="AD1531" s="62"/>
    </row>
    <row r="1532" spans="1:30" ht="24.95" customHeight="1" x14ac:dyDescent="0.2">
      <c r="A1532" s="55" t="str">
        <f t="shared" si="214"/>
        <v>||||||0</v>
      </c>
      <c r="B1532" s="55" t="str">
        <f t="shared" si="215"/>
        <v>||||0</v>
      </c>
      <c r="C1532" s="61" t="str">
        <f t="shared" si="216"/>
        <v>|0</v>
      </c>
      <c r="D1532" s="31"/>
      <c r="E1532" s="31"/>
      <c r="F1532" s="75" t="str">
        <f t="shared" si="217"/>
        <v>/</v>
      </c>
      <c r="G1532" s="31"/>
      <c r="H1532" s="31"/>
      <c r="I1532" s="75" t="str">
        <f t="shared" si="218"/>
        <v>.</v>
      </c>
      <c r="J1532" s="31"/>
      <c r="K1532" s="31"/>
      <c r="L1532" s="31"/>
      <c r="M1532" s="32"/>
      <c r="N1532" s="31"/>
      <c r="O1532" s="32"/>
      <c r="P1532" s="18"/>
      <c r="Q1532" s="31"/>
      <c r="R1532" s="33"/>
      <c r="S1532" s="33"/>
      <c r="T1532" s="33"/>
      <c r="U1532" s="72">
        <f t="shared" si="219"/>
        <v>0</v>
      </c>
      <c r="V1532" s="18" t="e">
        <f>IF(X1532&lt;&gt;"Liquidação Cancelada",VLOOKUP(B1532,'BASE DE DADOS OPS'!$B$4:$P$9650,10,FALSE),"Liquidação Cancelada")</f>
        <v>#N/A</v>
      </c>
      <c r="W1532" s="35" t="e">
        <f t="shared" si="220"/>
        <v>#N/A</v>
      </c>
      <c r="X1532" s="31">
        <f>VLOOKUP(A1532,'BASE DE DADOS OPS'!$A$4:$P$9650,12,FALSE)</f>
        <v>0</v>
      </c>
      <c r="Y1532" s="4" t="e">
        <f>IF(X1532&lt;&gt;"Liquidação Cancelada",VLOOKUP(B1532,'BASE DE DADOS OPS'!$B$5:$P$9635,12,FALSE),"Liquidação Cancelada")</f>
        <v>#N/A</v>
      </c>
      <c r="Z1532" s="4" t="e">
        <f>IF(X1532&lt;&gt;"Liquidação Cancelada",VLOOKUP(B1532,'BASE DE DADOS OPS'!$B$5:$P$9635,14,FALSE),"Liquidação Cancelada")</f>
        <v>#N/A</v>
      </c>
      <c r="AA1532" s="4" t="e">
        <f>IF(X1532&lt;&gt;"Liquidação Cancelada",VLOOKUP(B1532,'BASE DE DADOS OPS'!$B$5:$P$9635,13,FALSE),"Liquidação Cancelada")</f>
        <v>#N/A</v>
      </c>
      <c r="AB1532" s="4" t="e">
        <f t="shared" si="221"/>
        <v>#N/A</v>
      </c>
      <c r="AC1532" s="3" t="e">
        <f t="shared" si="222"/>
        <v>#N/A</v>
      </c>
      <c r="AD1532" s="62"/>
    </row>
    <row r="1533" spans="1:30" ht="24.95" customHeight="1" x14ac:dyDescent="0.2">
      <c r="A1533" s="55" t="str">
        <f t="shared" si="214"/>
        <v>||||||0</v>
      </c>
      <c r="B1533" s="55" t="str">
        <f t="shared" si="215"/>
        <v>||||0</v>
      </c>
      <c r="C1533" s="61" t="str">
        <f t="shared" si="216"/>
        <v>|0</v>
      </c>
      <c r="D1533" s="31"/>
      <c r="E1533" s="31"/>
      <c r="F1533" s="75" t="str">
        <f t="shared" si="217"/>
        <v>/</v>
      </c>
      <c r="G1533" s="31"/>
      <c r="H1533" s="31"/>
      <c r="I1533" s="75" t="str">
        <f t="shared" si="218"/>
        <v>.</v>
      </c>
      <c r="J1533" s="31"/>
      <c r="K1533" s="31"/>
      <c r="L1533" s="31"/>
      <c r="M1533" s="32"/>
      <c r="N1533" s="31"/>
      <c r="O1533" s="32"/>
      <c r="P1533" s="18"/>
      <c r="Q1533" s="31"/>
      <c r="R1533" s="33"/>
      <c r="S1533" s="33"/>
      <c r="T1533" s="33"/>
      <c r="U1533" s="72">
        <f t="shared" si="219"/>
        <v>0</v>
      </c>
      <c r="V1533" s="18" t="e">
        <f>IF(X1533&lt;&gt;"Liquidação Cancelada",VLOOKUP(B1533,'BASE DE DADOS OPS'!$B$4:$P$9650,10,FALSE),"Liquidação Cancelada")</f>
        <v>#N/A</v>
      </c>
      <c r="W1533" s="35" t="e">
        <f t="shared" si="220"/>
        <v>#N/A</v>
      </c>
      <c r="X1533" s="31">
        <f>VLOOKUP(A1533,'BASE DE DADOS OPS'!$A$4:$P$9650,12,FALSE)</f>
        <v>0</v>
      </c>
      <c r="Y1533" s="4" t="e">
        <f>IF(X1533&lt;&gt;"Liquidação Cancelada",VLOOKUP(B1533,'BASE DE DADOS OPS'!$B$5:$P$9635,12,FALSE),"Liquidação Cancelada")</f>
        <v>#N/A</v>
      </c>
      <c r="Z1533" s="4" t="e">
        <f>IF(X1533&lt;&gt;"Liquidação Cancelada",VLOOKUP(B1533,'BASE DE DADOS OPS'!$B$5:$P$9635,14,FALSE),"Liquidação Cancelada")</f>
        <v>#N/A</v>
      </c>
      <c r="AA1533" s="4" t="e">
        <f>IF(X1533&lt;&gt;"Liquidação Cancelada",VLOOKUP(B1533,'BASE DE DADOS OPS'!$B$5:$P$9635,13,FALSE),"Liquidação Cancelada")</f>
        <v>#N/A</v>
      </c>
      <c r="AB1533" s="4" t="e">
        <f t="shared" si="221"/>
        <v>#N/A</v>
      </c>
      <c r="AC1533" s="3" t="e">
        <f t="shared" si="222"/>
        <v>#N/A</v>
      </c>
      <c r="AD1533" s="62"/>
    </row>
    <row r="1534" spans="1:30" ht="24.95" customHeight="1" x14ac:dyDescent="0.2">
      <c r="A1534" s="55" t="str">
        <f t="shared" si="214"/>
        <v>||||||0</v>
      </c>
      <c r="B1534" s="55" t="str">
        <f t="shared" si="215"/>
        <v>||||0</v>
      </c>
      <c r="C1534" s="61" t="str">
        <f t="shared" si="216"/>
        <v>|0</v>
      </c>
      <c r="D1534" s="31"/>
      <c r="E1534" s="31"/>
      <c r="F1534" s="75" t="str">
        <f t="shared" si="217"/>
        <v>/</v>
      </c>
      <c r="G1534" s="31"/>
      <c r="H1534" s="31"/>
      <c r="I1534" s="75" t="str">
        <f t="shared" si="218"/>
        <v>.</v>
      </c>
      <c r="J1534" s="31"/>
      <c r="K1534" s="31"/>
      <c r="L1534" s="31"/>
      <c r="M1534" s="32"/>
      <c r="N1534" s="31"/>
      <c r="O1534" s="32"/>
      <c r="P1534" s="18"/>
      <c r="Q1534" s="31"/>
      <c r="R1534" s="33"/>
      <c r="S1534" s="33"/>
      <c r="T1534" s="33"/>
      <c r="U1534" s="72">
        <f t="shared" si="219"/>
        <v>0</v>
      </c>
      <c r="V1534" s="18" t="e">
        <f>IF(X1534&lt;&gt;"Liquidação Cancelada",VLOOKUP(B1534,'BASE DE DADOS OPS'!$B$4:$P$9650,10,FALSE),"Liquidação Cancelada")</f>
        <v>#N/A</v>
      </c>
      <c r="W1534" s="35" t="e">
        <f t="shared" si="220"/>
        <v>#N/A</v>
      </c>
      <c r="X1534" s="31">
        <f>VLOOKUP(A1534,'BASE DE DADOS OPS'!$A$4:$P$9650,12,FALSE)</f>
        <v>0</v>
      </c>
      <c r="Y1534" s="4" t="e">
        <f>IF(X1534&lt;&gt;"Liquidação Cancelada",VLOOKUP(B1534,'BASE DE DADOS OPS'!$B$5:$P$9635,12,FALSE),"Liquidação Cancelada")</f>
        <v>#N/A</v>
      </c>
      <c r="Z1534" s="4" t="e">
        <f>IF(X1534&lt;&gt;"Liquidação Cancelada",VLOOKUP(B1534,'BASE DE DADOS OPS'!$B$5:$P$9635,14,FALSE),"Liquidação Cancelada")</f>
        <v>#N/A</v>
      </c>
      <c r="AA1534" s="4" t="e">
        <f>IF(X1534&lt;&gt;"Liquidação Cancelada",VLOOKUP(B1534,'BASE DE DADOS OPS'!$B$5:$P$9635,13,FALSE),"Liquidação Cancelada")</f>
        <v>#N/A</v>
      </c>
      <c r="AB1534" s="4" t="e">
        <f t="shared" si="221"/>
        <v>#N/A</v>
      </c>
      <c r="AC1534" s="3" t="e">
        <f t="shared" si="222"/>
        <v>#N/A</v>
      </c>
      <c r="AD1534" s="62"/>
    </row>
    <row r="1535" spans="1:30" ht="24.95" customHeight="1" x14ac:dyDescent="0.2">
      <c r="A1535" s="55" t="str">
        <f t="shared" si="214"/>
        <v>||||||0</v>
      </c>
      <c r="B1535" s="55" t="str">
        <f t="shared" si="215"/>
        <v>||||0</v>
      </c>
      <c r="C1535" s="61" t="str">
        <f t="shared" si="216"/>
        <v>|0</v>
      </c>
      <c r="D1535" s="31"/>
      <c r="E1535" s="31"/>
      <c r="F1535" s="75" t="str">
        <f t="shared" si="217"/>
        <v>/</v>
      </c>
      <c r="G1535" s="31"/>
      <c r="H1535" s="31"/>
      <c r="I1535" s="75" t="str">
        <f t="shared" si="218"/>
        <v>.</v>
      </c>
      <c r="J1535" s="31"/>
      <c r="K1535" s="31"/>
      <c r="L1535" s="31"/>
      <c r="M1535" s="32"/>
      <c r="N1535" s="31"/>
      <c r="O1535" s="32"/>
      <c r="P1535" s="18"/>
      <c r="Q1535" s="31"/>
      <c r="R1535" s="33"/>
      <c r="S1535" s="33"/>
      <c r="T1535" s="33"/>
      <c r="U1535" s="72">
        <f t="shared" si="219"/>
        <v>0</v>
      </c>
      <c r="V1535" s="18" t="e">
        <f>IF(X1535&lt;&gt;"Liquidação Cancelada",VLOOKUP(B1535,'BASE DE DADOS OPS'!$B$4:$P$9650,10,FALSE),"Liquidação Cancelada")</f>
        <v>#N/A</v>
      </c>
      <c r="W1535" s="35" t="e">
        <f t="shared" si="220"/>
        <v>#N/A</v>
      </c>
      <c r="X1535" s="31">
        <f>VLOOKUP(A1535,'BASE DE DADOS OPS'!$A$4:$P$9650,12,FALSE)</f>
        <v>0</v>
      </c>
      <c r="Y1535" s="4" t="e">
        <f>IF(X1535&lt;&gt;"Liquidação Cancelada",VLOOKUP(B1535,'BASE DE DADOS OPS'!$B$5:$P$9635,12,FALSE),"Liquidação Cancelada")</f>
        <v>#N/A</v>
      </c>
      <c r="Z1535" s="4" t="e">
        <f>IF(X1535&lt;&gt;"Liquidação Cancelada",VLOOKUP(B1535,'BASE DE DADOS OPS'!$B$5:$P$9635,14,FALSE),"Liquidação Cancelada")</f>
        <v>#N/A</v>
      </c>
      <c r="AA1535" s="4" t="e">
        <f>IF(X1535&lt;&gt;"Liquidação Cancelada",VLOOKUP(B1535,'BASE DE DADOS OPS'!$B$5:$P$9635,13,FALSE),"Liquidação Cancelada")</f>
        <v>#N/A</v>
      </c>
      <c r="AB1535" s="4" t="e">
        <f t="shared" si="221"/>
        <v>#N/A</v>
      </c>
      <c r="AC1535" s="3" t="e">
        <f t="shared" si="222"/>
        <v>#N/A</v>
      </c>
      <c r="AD1535" s="62"/>
    </row>
    <row r="1536" spans="1:30" ht="24.95" customHeight="1" x14ac:dyDescent="0.2">
      <c r="A1536" s="55" t="str">
        <f t="shared" si="214"/>
        <v>||||||0</v>
      </c>
      <c r="B1536" s="55" t="str">
        <f t="shared" si="215"/>
        <v>||||0</v>
      </c>
      <c r="C1536" s="61" t="str">
        <f t="shared" si="216"/>
        <v>|0</v>
      </c>
      <c r="D1536" s="31"/>
      <c r="E1536" s="31"/>
      <c r="F1536" s="75" t="str">
        <f t="shared" si="217"/>
        <v>/</v>
      </c>
      <c r="G1536" s="31"/>
      <c r="H1536" s="31"/>
      <c r="I1536" s="75" t="str">
        <f t="shared" si="218"/>
        <v>.</v>
      </c>
      <c r="J1536" s="31"/>
      <c r="K1536" s="31"/>
      <c r="L1536" s="31"/>
      <c r="M1536" s="32"/>
      <c r="N1536" s="31"/>
      <c r="O1536" s="32"/>
      <c r="P1536" s="18"/>
      <c r="Q1536" s="31"/>
      <c r="R1536" s="33"/>
      <c r="S1536" s="33"/>
      <c r="T1536" s="33"/>
      <c r="U1536" s="72">
        <f t="shared" si="219"/>
        <v>0</v>
      </c>
      <c r="V1536" s="18" t="e">
        <f>IF(X1536&lt;&gt;"Liquidação Cancelada",VLOOKUP(B1536,'BASE DE DADOS OPS'!$B$4:$P$9650,10,FALSE),"Liquidação Cancelada")</f>
        <v>#N/A</v>
      </c>
      <c r="W1536" s="35" t="e">
        <f t="shared" si="220"/>
        <v>#N/A</v>
      </c>
      <c r="X1536" s="31">
        <f>VLOOKUP(A1536,'BASE DE DADOS OPS'!$A$4:$P$9650,12,FALSE)</f>
        <v>0</v>
      </c>
      <c r="Y1536" s="4" t="e">
        <f>IF(X1536&lt;&gt;"Liquidação Cancelada",VLOOKUP(B1536,'BASE DE DADOS OPS'!$B$5:$P$9635,12,FALSE),"Liquidação Cancelada")</f>
        <v>#N/A</v>
      </c>
      <c r="Z1536" s="4" t="e">
        <f>IF(X1536&lt;&gt;"Liquidação Cancelada",VLOOKUP(B1536,'BASE DE DADOS OPS'!$B$5:$P$9635,14,FALSE),"Liquidação Cancelada")</f>
        <v>#N/A</v>
      </c>
      <c r="AA1536" s="4" t="e">
        <f>IF(X1536&lt;&gt;"Liquidação Cancelada",VLOOKUP(B1536,'BASE DE DADOS OPS'!$B$5:$P$9635,13,FALSE),"Liquidação Cancelada")</f>
        <v>#N/A</v>
      </c>
      <c r="AB1536" s="4" t="e">
        <f t="shared" si="221"/>
        <v>#N/A</v>
      </c>
      <c r="AC1536" s="3" t="e">
        <f t="shared" si="222"/>
        <v>#N/A</v>
      </c>
      <c r="AD1536" s="62"/>
    </row>
    <row r="1537" spans="1:30" ht="24.95" customHeight="1" x14ac:dyDescent="0.2">
      <c r="A1537" s="55" t="str">
        <f t="shared" si="214"/>
        <v>||||||0</v>
      </c>
      <c r="B1537" s="55" t="str">
        <f t="shared" si="215"/>
        <v>||||0</v>
      </c>
      <c r="C1537" s="61" t="str">
        <f t="shared" si="216"/>
        <v>|0</v>
      </c>
      <c r="D1537" s="31"/>
      <c r="E1537" s="31"/>
      <c r="F1537" s="75" t="str">
        <f t="shared" si="217"/>
        <v>/</v>
      </c>
      <c r="G1537" s="31"/>
      <c r="H1537" s="31"/>
      <c r="I1537" s="75" t="str">
        <f t="shared" si="218"/>
        <v>.</v>
      </c>
      <c r="J1537" s="31"/>
      <c r="K1537" s="31"/>
      <c r="L1537" s="31"/>
      <c r="M1537" s="32"/>
      <c r="N1537" s="31"/>
      <c r="O1537" s="32"/>
      <c r="P1537" s="18"/>
      <c r="Q1537" s="31"/>
      <c r="R1537" s="33"/>
      <c r="S1537" s="33"/>
      <c r="T1537" s="33"/>
      <c r="U1537" s="72">
        <f t="shared" si="219"/>
        <v>0</v>
      </c>
      <c r="V1537" s="18" t="e">
        <f>IF(X1537&lt;&gt;"Liquidação Cancelada",VLOOKUP(B1537,'BASE DE DADOS OPS'!$B$4:$P$9650,10,FALSE),"Liquidação Cancelada")</f>
        <v>#N/A</v>
      </c>
      <c r="W1537" s="35" t="e">
        <f t="shared" si="220"/>
        <v>#N/A</v>
      </c>
      <c r="X1537" s="31">
        <f>VLOOKUP(A1537,'BASE DE DADOS OPS'!$A$4:$P$9650,12,FALSE)</f>
        <v>0</v>
      </c>
      <c r="Y1537" s="4" t="e">
        <f>IF(X1537&lt;&gt;"Liquidação Cancelada",VLOOKUP(B1537,'BASE DE DADOS OPS'!$B$5:$P$9635,12,FALSE),"Liquidação Cancelada")</f>
        <v>#N/A</v>
      </c>
      <c r="Z1537" s="4" t="e">
        <f>IF(X1537&lt;&gt;"Liquidação Cancelada",VLOOKUP(B1537,'BASE DE DADOS OPS'!$B$5:$P$9635,14,FALSE),"Liquidação Cancelada")</f>
        <v>#N/A</v>
      </c>
      <c r="AA1537" s="4" t="e">
        <f>IF(X1537&lt;&gt;"Liquidação Cancelada",VLOOKUP(B1537,'BASE DE DADOS OPS'!$B$5:$P$9635,13,FALSE),"Liquidação Cancelada")</f>
        <v>#N/A</v>
      </c>
      <c r="AB1537" s="4" t="e">
        <f t="shared" si="221"/>
        <v>#N/A</v>
      </c>
      <c r="AC1537" s="3" t="e">
        <f t="shared" si="222"/>
        <v>#N/A</v>
      </c>
      <c r="AD1537" s="62"/>
    </row>
    <row r="1538" spans="1:30" ht="24.95" customHeight="1" x14ac:dyDescent="0.2">
      <c r="A1538" s="55" t="str">
        <f t="shared" si="214"/>
        <v>||||||0</v>
      </c>
      <c r="B1538" s="55" t="str">
        <f t="shared" si="215"/>
        <v>||||0</v>
      </c>
      <c r="C1538" s="61" t="str">
        <f t="shared" si="216"/>
        <v>|0</v>
      </c>
      <c r="D1538" s="31"/>
      <c r="E1538" s="31"/>
      <c r="F1538" s="75" t="str">
        <f t="shared" si="217"/>
        <v>/</v>
      </c>
      <c r="G1538" s="31"/>
      <c r="H1538" s="31"/>
      <c r="I1538" s="75" t="str">
        <f t="shared" si="218"/>
        <v>.</v>
      </c>
      <c r="J1538" s="31"/>
      <c r="K1538" s="31"/>
      <c r="L1538" s="31"/>
      <c r="M1538" s="32"/>
      <c r="N1538" s="31"/>
      <c r="O1538" s="32"/>
      <c r="P1538" s="18"/>
      <c r="Q1538" s="31"/>
      <c r="R1538" s="33"/>
      <c r="S1538" s="33"/>
      <c r="T1538" s="33"/>
      <c r="U1538" s="72">
        <f t="shared" si="219"/>
        <v>0</v>
      </c>
      <c r="V1538" s="18" t="e">
        <f>IF(X1538&lt;&gt;"Liquidação Cancelada",VLOOKUP(B1538,'BASE DE DADOS OPS'!$B$4:$P$9650,10,FALSE),"Liquidação Cancelada")</f>
        <v>#N/A</v>
      </c>
      <c r="W1538" s="35" t="e">
        <f t="shared" si="220"/>
        <v>#N/A</v>
      </c>
      <c r="X1538" s="31">
        <f>VLOOKUP(A1538,'BASE DE DADOS OPS'!$A$4:$P$9650,12,FALSE)</f>
        <v>0</v>
      </c>
      <c r="Y1538" s="4" t="e">
        <f>IF(X1538&lt;&gt;"Liquidação Cancelada",VLOOKUP(B1538,'BASE DE DADOS OPS'!$B$5:$P$9635,12,FALSE),"Liquidação Cancelada")</f>
        <v>#N/A</v>
      </c>
      <c r="Z1538" s="4" t="e">
        <f>IF(X1538&lt;&gt;"Liquidação Cancelada",VLOOKUP(B1538,'BASE DE DADOS OPS'!$B$5:$P$9635,14,FALSE),"Liquidação Cancelada")</f>
        <v>#N/A</v>
      </c>
      <c r="AA1538" s="4" t="e">
        <f>IF(X1538&lt;&gt;"Liquidação Cancelada",VLOOKUP(B1538,'BASE DE DADOS OPS'!$B$5:$P$9635,13,FALSE),"Liquidação Cancelada")</f>
        <v>#N/A</v>
      </c>
      <c r="AB1538" s="4" t="e">
        <f t="shared" si="221"/>
        <v>#N/A</v>
      </c>
      <c r="AC1538" s="3" t="e">
        <f t="shared" si="222"/>
        <v>#N/A</v>
      </c>
      <c r="AD1538" s="62"/>
    </row>
    <row r="1539" spans="1:30" ht="24.95" customHeight="1" x14ac:dyDescent="0.2">
      <c r="A1539" s="55" t="str">
        <f t="shared" si="214"/>
        <v>||||||0</v>
      </c>
      <c r="B1539" s="55" t="str">
        <f t="shared" si="215"/>
        <v>||||0</v>
      </c>
      <c r="C1539" s="61" t="str">
        <f t="shared" si="216"/>
        <v>|0</v>
      </c>
      <c r="D1539" s="31"/>
      <c r="E1539" s="31"/>
      <c r="F1539" s="75" t="str">
        <f t="shared" si="217"/>
        <v>/</v>
      </c>
      <c r="G1539" s="31"/>
      <c r="H1539" s="31"/>
      <c r="I1539" s="75" t="str">
        <f t="shared" si="218"/>
        <v>.</v>
      </c>
      <c r="J1539" s="31"/>
      <c r="K1539" s="31"/>
      <c r="L1539" s="31"/>
      <c r="M1539" s="32"/>
      <c r="N1539" s="31"/>
      <c r="O1539" s="32"/>
      <c r="P1539" s="18"/>
      <c r="Q1539" s="31"/>
      <c r="R1539" s="33"/>
      <c r="S1539" s="33"/>
      <c r="T1539" s="33"/>
      <c r="U1539" s="72">
        <f t="shared" si="219"/>
        <v>0</v>
      </c>
      <c r="V1539" s="18" t="e">
        <f>IF(X1539&lt;&gt;"Liquidação Cancelada",VLOOKUP(B1539,'BASE DE DADOS OPS'!$B$4:$P$9650,10,FALSE),"Liquidação Cancelada")</f>
        <v>#N/A</v>
      </c>
      <c r="W1539" s="35" t="e">
        <f t="shared" si="220"/>
        <v>#N/A</v>
      </c>
      <c r="X1539" s="31">
        <f>VLOOKUP(A1539,'BASE DE DADOS OPS'!$A$4:$P$9650,12,FALSE)</f>
        <v>0</v>
      </c>
      <c r="Y1539" s="4" t="e">
        <f>IF(X1539&lt;&gt;"Liquidação Cancelada",VLOOKUP(B1539,'BASE DE DADOS OPS'!$B$5:$P$9635,12,FALSE),"Liquidação Cancelada")</f>
        <v>#N/A</v>
      </c>
      <c r="Z1539" s="4" t="e">
        <f>IF(X1539&lt;&gt;"Liquidação Cancelada",VLOOKUP(B1539,'BASE DE DADOS OPS'!$B$5:$P$9635,14,FALSE),"Liquidação Cancelada")</f>
        <v>#N/A</v>
      </c>
      <c r="AA1539" s="4" t="e">
        <f>IF(X1539&lt;&gt;"Liquidação Cancelada",VLOOKUP(B1539,'BASE DE DADOS OPS'!$B$5:$P$9635,13,FALSE),"Liquidação Cancelada")</f>
        <v>#N/A</v>
      </c>
      <c r="AB1539" s="4" t="e">
        <f t="shared" si="221"/>
        <v>#N/A</v>
      </c>
      <c r="AC1539" s="3" t="e">
        <f t="shared" si="222"/>
        <v>#N/A</v>
      </c>
      <c r="AD1539" s="62"/>
    </row>
    <row r="1540" spans="1:30" ht="24.95" customHeight="1" x14ac:dyDescent="0.2">
      <c r="A1540" s="55" t="str">
        <f t="shared" si="214"/>
        <v>||||||0</v>
      </c>
      <c r="B1540" s="55" t="str">
        <f t="shared" si="215"/>
        <v>||||0</v>
      </c>
      <c r="C1540" s="61" t="str">
        <f t="shared" si="216"/>
        <v>|0</v>
      </c>
      <c r="D1540" s="31"/>
      <c r="E1540" s="31"/>
      <c r="F1540" s="75" t="str">
        <f t="shared" si="217"/>
        <v>/</v>
      </c>
      <c r="G1540" s="31"/>
      <c r="H1540" s="31"/>
      <c r="I1540" s="75" t="str">
        <f t="shared" si="218"/>
        <v>.</v>
      </c>
      <c r="J1540" s="31"/>
      <c r="K1540" s="31"/>
      <c r="L1540" s="31"/>
      <c r="M1540" s="32"/>
      <c r="N1540" s="31"/>
      <c r="O1540" s="32"/>
      <c r="P1540" s="18"/>
      <c r="Q1540" s="31"/>
      <c r="R1540" s="33"/>
      <c r="S1540" s="33"/>
      <c r="T1540" s="33"/>
      <c r="U1540" s="72">
        <f t="shared" si="219"/>
        <v>0</v>
      </c>
      <c r="V1540" s="18" t="e">
        <f>IF(X1540&lt;&gt;"Liquidação Cancelada",VLOOKUP(B1540,'BASE DE DADOS OPS'!$B$4:$P$9650,10,FALSE),"Liquidação Cancelada")</f>
        <v>#N/A</v>
      </c>
      <c r="W1540" s="35" t="e">
        <f t="shared" si="220"/>
        <v>#N/A</v>
      </c>
      <c r="X1540" s="31">
        <f>VLOOKUP(A1540,'BASE DE DADOS OPS'!$A$4:$P$9650,12,FALSE)</f>
        <v>0</v>
      </c>
      <c r="Y1540" s="4" t="e">
        <f>IF(X1540&lt;&gt;"Liquidação Cancelada",VLOOKUP(B1540,'BASE DE DADOS OPS'!$B$5:$P$9635,12,FALSE),"Liquidação Cancelada")</f>
        <v>#N/A</v>
      </c>
      <c r="Z1540" s="4" t="e">
        <f>IF(X1540&lt;&gt;"Liquidação Cancelada",VLOOKUP(B1540,'BASE DE DADOS OPS'!$B$5:$P$9635,14,FALSE),"Liquidação Cancelada")</f>
        <v>#N/A</v>
      </c>
      <c r="AA1540" s="4" t="e">
        <f>IF(X1540&lt;&gt;"Liquidação Cancelada",VLOOKUP(B1540,'BASE DE DADOS OPS'!$B$5:$P$9635,13,FALSE),"Liquidação Cancelada")</f>
        <v>#N/A</v>
      </c>
      <c r="AB1540" s="4" t="e">
        <f t="shared" si="221"/>
        <v>#N/A</v>
      </c>
      <c r="AC1540" s="3" t="e">
        <f t="shared" si="222"/>
        <v>#N/A</v>
      </c>
      <c r="AD1540" s="62"/>
    </row>
    <row r="1541" spans="1:30" ht="24.95" customHeight="1" x14ac:dyDescent="0.2">
      <c r="A1541" s="55" t="str">
        <f t="shared" ref="A1541:A1604" si="223">D1541&amp;"|"&amp;E1541&amp;"|"&amp;G1541&amp;"|"&amp;H1541&amp;"|"&amp;L1541&amp;"|"&amp;N1541&amp;"|"&amp;U1541</f>
        <v>||||||0</v>
      </c>
      <c r="B1541" s="55" t="str">
        <f t="shared" ref="B1541:B1604" si="224">D1541&amp;"|"&amp;E1541&amp;"|"&amp;G1541&amp;"|"&amp;H1541&amp;"|"&amp;X1541</f>
        <v>||||0</v>
      </c>
      <c r="C1541" s="61" t="str">
        <f t="shared" ref="C1541:C1604" si="225">E1541&amp;"|"&amp;X1541</f>
        <v>|0</v>
      </c>
      <c r="D1541" s="31"/>
      <c r="E1541" s="31"/>
      <c r="F1541" s="75" t="str">
        <f t="shared" ref="F1541:F1604" si="226">G1541&amp;"/"&amp;H1541</f>
        <v>/</v>
      </c>
      <c r="G1541" s="31"/>
      <c r="H1541" s="31"/>
      <c r="I1541" s="75" t="str">
        <f t="shared" ref="I1541:I1604" si="227">J1541&amp;"."&amp;K1541</f>
        <v>.</v>
      </c>
      <c r="J1541" s="31"/>
      <c r="K1541" s="31"/>
      <c r="L1541" s="31"/>
      <c r="M1541" s="32"/>
      <c r="N1541" s="31"/>
      <c r="O1541" s="32"/>
      <c r="P1541" s="18"/>
      <c r="Q1541" s="31"/>
      <c r="R1541" s="33"/>
      <c r="S1541" s="33"/>
      <c r="T1541" s="33"/>
      <c r="U1541" s="72">
        <f t="shared" ref="U1541:U1604" si="228">R1541-S1541-T1541</f>
        <v>0</v>
      </c>
      <c r="V1541" s="18" t="e">
        <f>IF(X1541&lt;&gt;"Liquidação Cancelada",VLOOKUP(B1541,'BASE DE DADOS OPS'!$B$4:$P$9650,10,FALSE),"Liquidação Cancelada")</f>
        <v>#N/A</v>
      </c>
      <c r="W1541" s="35" t="e">
        <f t="shared" ref="W1541:W1604" si="229">IF(X1541&lt;&gt;"Liquidação Cancelada",IF(ISBLANK(V1541),"AGUARDANDO PAGAMENTO",NETWORKDAYS(P1541,V1541)-1),"Liquidação Cancelada")</f>
        <v>#N/A</v>
      </c>
      <c r="X1541" s="31">
        <f>VLOOKUP(A1541,'BASE DE DADOS OPS'!$A$4:$P$9650,12,FALSE)</f>
        <v>0</v>
      </c>
      <c r="Y1541" s="4" t="e">
        <f>IF(X1541&lt;&gt;"Liquidação Cancelada",VLOOKUP(B1541,'BASE DE DADOS OPS'!$B$5:$P$9635,12,FALSE),"Liquidação Cancelada")</f>
        <v>#N/A</v>
      </c>
      <c r="Z1541" s="4" t="e">
        <f>IF(X1541&lt;&gt;"Liquidação Cancelada",VLOOKUP(B1541,'BASE DE DADOS OPS'!$B$5:$P$9635,14,FALSE),"Liquidação Cancelada")</f>
        <v>#N/A</v>
      </c>
      <c r="AA1541" s="4" t="e">
        <f>IF(X1541&lt;&gt;"Liquidação Cancelada",VLOOKUP(B1541,'BASE DE DADOS OPS'!$B$5:$P$9635,13,FALSE),"Liquidação Cancelada")</f>
        <v>#N/A</v>
      </c>
      <c r="AB1541" s="4" t="e">
        <f t="shared" ref="AB1541:AB1604" si="230">IF(X1541&lt;&gt;"Liquidação Cancelada",Y1541-Z1541,"Liquidação Cancelada")</f>
        <v>#N/A</v>
      </c>
      <c r="AC1541" s="3" t="e">
        <f t="shared" ref="AC1541:AC1604" si="231">IF(X1541&lt;&gt;"Liquidação Cancelada",(AA1541-AB1541)+(U1541-Z1541-AB1541),"Liquidação Cancelada")</f>
        <v>#N/A</v>
      </c>
      <c r="AD1541" s="62"/>
    </row>
    <row r="1542" spans="1:30" ht="24.95" customHeight="1" x14ac:dyDescent="0.2">
      <c r="A1542" s="55" t="str">
        <f t="shared" si="223"/>
        <v>||||||0</v>
      </c>
      <c r="B1542" s="55" t="str">
        <f t="shared" si="224"/>
        <v>||||0</v>
      </c>
      <c r="C1542" s="61" t="str">
        <f t="shared" si="225"/>
        <v>|0</v>
      </c>
      <c r="D1542" s="31"/>
      <c r="E1542" s="31"/>
      <c r="F1542" s="75" t="str">
        <f t="shared" si="226"/>
        <v>/</v>
      </c>
      <c r="G1542" s="31"/>
      <c r="H1542" s="31"/>
      <c r="I1542" s="75" t="str">
        <f t="shared" si="227"/>
        <v>.</v>
      </c>
      <c r="J1542" s="31"/>
      <c r="K1542" s="31"/>
      <c r="L1542" s="31"/>
      <c r="M1542" s="32"/>
      <c r="N1542" s="31"/>
      <c r="O1542" s="32"/>
      <c r="P1542" s="18"/>
      <c r="Q1542" s="31"/>
      <c r="R1542" s="33"/>
      <c r="S1542" s="33"/>
      <c r="T1542" s="33"/>
      <c r="U1542" s="72">
        <f t="shared" si="228"/>
        <v>0</v>
      </c>
      <c r="V1542" s="18" t="e">
        <f>IF(X1542&lt;&gt;"Liquidação Cancelada",VLOOKUP(B1542,'BASE DE DADOS OPS'!$B$4:$P$9650,10,FALSE),"Liquidação Cancelada")</f>
        <v>#N/A</v>
      </c>
      <c r="W1542" s="35" t="e">
        <f t="shared" si="229"/>
        <v>#N/A</v>
      </c>
      <c r="X1542" s="31">
        <f>VLOOKUP(A1542,'BASE DE DADOS OPS'!$A$4:$P$9650,12,FALSE)</f>
        <v>0</v>
      </c>
      <c r="Y1542" s="4" t="e">
        <f>IF(X1542&lt;&gt;"Liquidação Cancelada",VLOOKUP(B1542,'BASE DE DADOS OPS'!$B$5:$P$9635,12,FALSE),"Liquidação Cancelada")</f>
        <v>#N/A</v>
      </c>
      <c r="Z1542" s="4" t="e">
        <f>IF(X1542&lt;&gt;"Liquidação Cancelada",VLOOKUP(B1542,'BASE DE DADOS OPS'!$B$5:$P$9635,14,FALSE),"Liquidação Cancelada")</f>
        <v>#N/A</v>
      </c>
      <c r="AA1542" s="4" t="e">
        <f>IF(X1542&lt;&gt;"Liquidação Cancelada",VLOOKUP(B1542,'BASE DE DADOS OPS'!$B$5:$P$9635,13,FALSE),"Liquidação Cancelada")</f>
        <v>#N/A</v>
      </c>
      <c r="AB1542" s="4" t="e">
        <f t="shared" si="230"/>
        <v>#N/A</v>
      </c>
      <c r="AC1542" s="3" t="e">
        <f t="shared" si="231"/>
        <v>#N/A</v>
      </c>
      <c r="AD1542" s="62"/>
    </row>
    <row r="1543" spans="1:30" ht="24.95" customHeight="1" x14ac:dyDescent="0.2">
      <c r="A1543" s="55" t="str">
        <f t="shared" si="223"/>
        <v>||||||0</v>
      </c>
      <c r="B1543" s="55" t="str">
        <f t="shared" si="224"/>
        <v>||||0</v>
      </c>
      <c r="C1543" s="61" t="str">
        <f t="shared" si="225"/>
        <v>|0</v>
      </c>
      <c r="D1543" s="31"/>
      <c r="E1543" s="31"/>
      <c r="F1543" s="75" t="str">
        <f t="shared" si="226"/>
        <v>/</v>
      </c>
      <c r="G1543" s="31"/>
      <c r="H1543" s="31"/>
      <c r="I1543" s="75" t="str">
        <f t="shared" si="227"/>
        <v>.</v>
      </c>
      <c r="J1543" s="31"/>
      <c r="K1543" s="31"/>
      <c r="L1543" s="31"/>
      <c r="M1543" s="32"/>
      <c r="N1543" s="31"/>
      <c r="O1543" s="32"/>
      <c r="P1543" s="18"/>
      <c r="Q1543" s="31"/>
      <c r="R1543" s="33"/>
      <c r="S1543" s="33"/>
      <c r="T1543" s="33"/>
      <c r="U1543" s="72">
        <f t="shared" si="228"/>
        <v>0</v>
      </c>
      <c r="V1543" s="18" t="e">
        <f>IF(X1543&lt;&gt;"Liquidação Cancelada",VLOOKUP(B1543,'BASE DE DADOS OPS'!$B$4:$P$9650,10,FALSE),"Liquidação Cancelada")</f>
        <v>#N/A</v>
      </c>
      <c r="W1543" s="35" t="e">
        <f t="shared" si="229"/>
        <v>#N/A</v>
      </c>
      <c r="X1543" s="31">
        <f>VLOOKUP(A1543,'BASE DE DADOS OPS'!$A$4:$P$9650,12,FALSE)</f>
        <v>0</v>
      </c>
      <c r="Y1543" s="4" t="e">
        <f>IF(X1543&lt;&gt;"Liquidação Cancelada",VLOOKUP(B1543,'BASE DE DADOS OPS'!$B$5:$P$9635,12,FALSE),"Liquidação Cancelada")</f>
        <v>#N/A</v>
      </c>
      <c r="Z1543" s="4" t="e">
        <f>IF(X1543&lt;&gt;"Liquidação Cancelada",VLOOKUP(B1543,'BASE DE DADOS OPS'!$B$5:$P$9635,14,FALSE),"Liquidação Cancelada")</f>
        <v>#N/A</v>
      </c>
      <c r="AA1543" s="4" t="e">
        <f>IF(X1543&lt;&gt;"Liquidação Cancelada",VLOOKUP(B1543,'BASE DE DADOS OPS'!$B$5:$P$9635,13,FALSE),"Liquidação Cancelada")</f>
        <v>#N/A</v>
      </c>
      <c r="AB1543" s="4" t="e">
        <f t="shared" si="230"/>
        <v>#N/A</v>
      </c>
      <c r="AC1543" s="3" t="e">
        <f t="shared" si="231"/>
        <v>#N/A</v>
      </c>
      <c r="AD1543" s="62"/>
    </row>
    <row r="1544" spans="1:30" ht="24.95" customHeight="1" x14ac:dyDescent="0.2">
      <c r="A1544" s="55" t="str">
        <f t="shared" si="223"/>
        <v>||||||0</v>
      </c>
      <c r="B1544" s="55" t="str">
        <f t="shared" si="224"/>
        <v>||||0</v>
      </c>
      <c r="C1544" s="61" t="str">
        <f t="shared" si="225"/>
        <v>|0</v>
      </c>
      <c r="D1544" s="31"/>
      <c r="E1544" s="31"/>
      <c r="F1544" s="75" t="str">
        <f t="shared" si="226"/>
        <v>/</v>
      </c>
      <c r="G1544" s="31"/>
      <c r="H1544" s="31"/>
      <c r="I1544" s="75" t="str">
        <f t="shared" si="227"/>
        <v>.</v>
      </c>
      <c r="J1544" s="31"/>
      <c r="K1544" s="31"/>
      <c r="L1544" s="31"/>
      <c r="M1544" s="32"/>
      <c r="N1544" s="31"/>
      <c r="O1544" s="32"/>
      <c r="P1544" s="18"/>
      <c r="Q1544" s="31"/>
      <c r="R1544" s="33"/>
      <c r="S1544" s="33"/>
      <c r="T1544" s="33"/>
      <c r="U1544" s="72">
        <f t="shared" si="228"/>
        <v>0</v>
      </c>
      <c r="V1544" s="18" t="e">
        <f>IF(X1544&lt;&gt;"Liquidação Cancelada",VLOOKUP(B1544,'BASE DE DADOS OPS'!$B$4:$P$9650,10,FALSE),"Liquidação Cancelada")</f>
        <v>#N/A</v>
      </c>
      <c r="W1544" s="35" t="e">
        <f t="shared" si="229"/>
        <v>#N/A</v>
      </c>
      <c r="X1544" s="31">
        <f>VLOOKUP(A1544,'BASE DE DADOS OPS'!$A$4:$P$9650,12,FALSE)</f>
        <v>0</v>
      </c>
      <c r="Y1544" s="4" t="e">
        <f>IF(X1544&lt;&gt;"Liquidação Cancelada",VLOOKUP(B1544,'BASE DE DADOS OPS'!$B$5:$P$9635,12,FALSE),"Liquidação Cancelada")</f>
        <v>#N/A</v>
      </c>
      <c r="Z1544" s="4" t="e">
        <f>IF(X1544&lt;&gt;"Liquidação Cancelada",VLOOKUP(B1544,'BASE DE DADOS OPS'!$B$5:$P$9635,14,FALSE),"Liquidação Cancelada")</f>
        <v>#N/A</v>
      </c>
      <c r="AA1544" s="4" t="e">
        <f>IF(X1544&lt;&gt;"Liquidação Cancelada",VLOOKUP(B1544,'BASE DE DADOS OPS'!$B$5:$P$9635,13,FALSE),"Liquidação Cancelada")</f>
        <v>#N/A</v>
      </c>
      <c r="AB1544" s="4" t="e">
        <f t="shared" si="230"/>
        <v>#N/A</v>
      </c>
      <c r="AC1544" s="3" t="e">
        <f t="shared" si="231"/>
        <v>#N/A</v>
      </c>
      <c r="AD1544" s="62"/>
    </row>
    <row r="1545" spans="1:30" ht="24.95" customHeight="1" x14ac:dyDescent="0.2">
      <c r="A1545" s="55" t="str">
        <f t="shared" si="223"/>
        <v>||||||0</v>
      </c>
      <c r="B1545" s="55" t="str">
        <f t="shared" si="224"/>
        <v>||||0</v>
      </c>
      <c r="C1545" s="61" t="str">
        <f t="shared" si="225"/>
        <v>|0</v>
      </c>
      <c r="D1545" s="31"/>
      <c r="E1545" s="31"/>
      <c r="F1545" s="75" t="str">
        <f t="shared" si="226"/>
        <v>/</v>
      </c>
      <c r="G1545" s="31"/>
      <c r="H1545" s="31"/>
      <c r="I1545" s="75" t="str">
        <f t="shared" si="227"/>
        <v>.</v>
      </c>
      <c r="J1545" s="31"/>
      <c r="K1545" s="31"/>
      <c r="L1545" s="31"/>
      <c r="M1545" s="32"/>
      <c r="N1545" s="31"/>
      <c r="O1545" s="32"/>
      <c r="P1545" s="18"/>
      <c r="Q1545" s="31"/>
      <c r="R1545" s="33"/>
      <c r="S1545" s="33"/>
      <c r="T1545" s="33"/>
      <c r="U1545" s="72">
        <f t="shared" si="228"/>
        <v>0</v>
      </c>
      <c r="V1545" s="18" t="e">
        <f>IF(X1545&lt;&gt;"Liquidação Cancelada",VLOOKUP(B1545,'BASE DE DADOS OPS'!$B$4:$P$9650,10,FALSE),"Liquidação Cancelada")</f>
        <v>#N/A</v>
      </c>
      <c r="W1545" s="35" t="e">
        <f t="shared" si="229"/>
        <v>#N/A</v>
      </c>
      <c r="X1545" s="31">
        <f>VLOOKUP(A1545,'BASE DE DADOS OPS'!$A$4:$P$9650,12,FALSE)</f>
        <v>0</v>
      </c>
      <c r="Y1545" s="4" t="e">
        <f>IF(X1545&lt;&gt;"Liquidação Cancelada",VLOOKUP(B1545,'BASE DE DADOS OPS'!$B$5:$P$9635,12,FALSE),"Liquidação Cancelada")</f>
        <v>#N/A</v>
      </c>
      <c r="Z1545" s="4" t="e">
        <f>IF(X1545&lt;&gt;"Liquidação Cancelada",VLOOKUP(B1545,'BASE DE DADOS OPS'!$B$5:$P$9635,14,FALSE),"Liquidação Cancelada")</f>
        <v>#N/A</v>
      </c>
      <c r="AA1545" s="4" t="e">
        <f>IF(X1545&lt;&gt;"Liquidação Cancelada",VLOOKUP(B1545,'BASE DE DADOS OPS'!$B$5:$P$9635,13,FALSE),"Liquidação Cancelada")</f>
        <v>#N/A</v>
      </c>
      <c r="AB1545" s="4" t="e">
        <f t="shared" si="230"/>
        <v>#N/A</v>
      </c>
      <c r="AC1545" s="3" t="e">
        <f t="shared" si="231"/>
        <v>#N/A</v>
      </c>
      <c r="AD1545" s="62"/>
    </row>
    <row r="1546" spans="1:30" ht="24.95" customHeight="1" x14ac:dyDescent="0.2">
      <c r="A1546" s="55" t="str">
        <f t="shared" si="223"/>
        <v>||||||0</v>
      </c>
      <c r="B1546" s="55" t="str">
        <f t="shared" si="224"/>
        <v>||||0</v>
      </c>
      <c r="C1546" s="61" t="str">
        <f t="shared" si="225"/>
        <v>|0</v>
      </c>
      <c r="D1546" s="31"/>
      <c r="E1546" s="31"/>
      <c r="F1546" s="75" t="str">
        <f t="shared" si="226"/>
        <v>/</v>
      </c>
      <c r="G1546" s="31"/>
      <c r="H1546" s="31"/>
      <c r="I1546" s="75" t="str">
        <f t="shared" si="227"/>
        <v>.</v>
      </c>
      <c r="J1546" s="31"/>
      <c r="K1546" s="31"/>
      <c r="L1546" s="31"/>
      <c r="M1546" s="32"/>
      <c r="N1546" s="31"/>
      <c r="O1546" s="32"/>
      <c r="P1546" s="18"/>
      <c r="Q1546" s="31"/>
      <c r="R1546" s="33"/>
      <c r="S1546" s="33"/>
      <c r="T1546" s="33"/>
      <c r="U1546" s="72">
        <f t="shared" si="228"/>
        <v>0</v>
      </c>
      <c r="V1546" s="18" t="e">
        <f>IF(X1546&lt;&gt;"Liquidação Cancelada",VLOOKUP(B1546,'BASE DE DADOS OPS'!$B$4:$P$9650,10,FALSE),"Liquidação Cancelada")</f>
        <v>#N/A</v>
      </c>
      <c r="W1546" s="35" t="e">
        <f t="shared" si="229"/>
        <v>#N/A</v>
      </c>
      <c r="X1546" s="31">
        <f>VLOOKUP(A1546,'BASE DE DADOS OPS'!$A$4:$P$9650,12,FALSE)</f>
        <v>0</v>
      </c>
      <c r="Y1546" s="4" t="e">
        <f>IF(X1546&lt;&gt;"Liquidação Cancelada",VLOOKUP(B1546,'BASE DE DADOS OPS'!$B$5:$P$9635,12,FALSE),"Liquidação Cancelada")</f>
        <v>#N/A</v>
      </c>
      <c r="Z1546" s="4" t="e">
        <f>IF(X1546&lt;&gt;"Liquidação Cancelada",VLOOKUP(B1546,'BASE DE DADOS OPS'!$B$5:$P$9635,14,FALSE),"Liquidação Cancelada")</f>
        <v>#N/A</v>
      </c>
      <c r="AA1546" s="4" t="e">
        <f>IF(X1546&lt;&gt;"Liquidação Cancelada",VLOOKUP(B1546,'BASE DE DADOS OPS'!$B$5:$P$9635,13,FALSE),"Liquidação Cancelada")</f>
        <v>#N/A</v>
      </c>
      <c r="AB1546" s="4" t="e">
        <f t="shared" si="230"/>
        <v>#N/A</v>
      </c>
      <c r="AC1546" s="3" t="e">
        <f t="shared" si="231"/>
        <v>#N/A</v>
      </c>
      <c r="AD1546" s="62"/>
    </row>
    <row r="1547" spans="1:30" ht="24.95" customHeight="1" x14ac:dyDescent="0.2">
      <c r="A1547" s="55" t="str">
        <f t="shared" si="223"/>
        <v>||||||0</v>
      </c>
      <c r="B1547" s="55" t="str">
        <f t="shared" si="224"/>
        <v>||||0</v>
      </c>
      <c r="C1547" s="61" t="str">
        <f t="shared" si="225"/>
        <v>|0</v>
      </c>
      <c r="D1547" s="31"/>
      <c r="E1547" s="31"/>
      <c r="F1547" s="75" t="str">
        <f t="shared" si="226"/>
        <v>/</v>
      </c>
      <c r="G1547" s="31"/>
      <c r="H1547" s="31"/>
      <c r="I1547" s="75" t="str">
        <f t="shared" si="227"/>
        <v>.</v>
      </c>
      <c r="J1547" s="31"/>
      <c r="K1547" s="31"/>
      <c r="L1547" s="31"/>
      <c r="M1547" s="32"/>
      <c r="N1547" s="31"/>
      <c r="O1547" s="32"/>
      <c r="P1547" s="18"/>
      <c r="Q1547" s="31"/>
      <c r="R1547" s="33"/>
      <c r="S1547" s="33"/>
      <c r="T1547" s="33"/>
      <c r="U1547" s="72">
        <f t="shared" si="228"/>
        <v>0</v>
      </c>
      <c r="V1547" s="18" t="e">
        <f>IF(X1547&lt;&gt;"Liquidação Cancelada",VLOOKUP(B1547,'BASE DE DADOS OPS'!$B$4:$P$9650,10,FALSE),"Liquidação Cancelada")</f>
        <v>#N/A</v>
      </c>
      <c r="W1547" s="35" t="e">
        <f t="shared" si="229"/>
        <v>#N/A</v>
      </c>
      <c r="X1547" s="31">
        <f>VLOOKUP(A1547,'BASE DE DADOS OPS'!$A$4:$P$9650,12,FALSE)</f>
        <v>0</v>
      </c>
      <c r="Y1547" s="4" t="e">
        <f>IF(X1547&lt;&gt;"Liquidação Cancelada",VLOOKUP(B1547,'BASE DE DADOS OPS'!$B$5:$P$9635,12,FALSE),"Liquidação Cancelada")</f>
        <v>#N/A</v>
      </c>
      <c r="Z1547" s="4" t="e">
        <f>IF(X1547&lt;&gt;"Liquidação Cancelada",VLOOKUP(B1547,'BASE DE DADOS OPS'!$B$5:$P$9635,14,FALSE),"Liquidação Cancelada")</f>
        <v>#N/A</v>
      </c>
      <c r="AA1547" s="4" t="e">
        <f>IF(X1547&lt;&gt;"Liquidação Cancelada",VLOOKUP(B1547,'BASE DE DADOS OPS'!$B$5:$P$9635,13,FALSE),"Liquidação Cancelada")</f>
        <v>#N/A</v>
      </c>
      <c r="AB1547" s="4" t="e">
        <f t="shared" si="230"/>
        <v>#N/A</v>
      </c>
      <c r="AC1547" s="3" t="e">
        <f t="shared" si="231"/>
        <v>#N/A</v>
      </c>
      <c r="AD1547" s="62"/>
    </row>
    <row r="1548" spans="1:30" ht="24.95" customHeight="1" x14ac:dyDescent="0.2">
      <c r="A1548" s="55" t="str">
        <f t="shared" si="223"/>
        <v>||||||0</v>
      </c>
      <c r="B1548" s="55" t="str">
        <f t="shared" si="224"/>
        <v>||||0</v>
      </c>
      <c r="C1548" s="61" t="str">
        <f t="shared" si="225"/>
        <v>|0</v>
      </c>
      <c r="D1548" s="31"/>
      <c r="E1548" s="31"/>
      <c r="F1548" s="75" t="str">
        <f t="shared" si="226"/>
        <v>/</v>
      </c>
      <c r="G1548" s="31"/>
      <c r="H1548" s="31"/>
      <c r="I1548" s="75" t="str">
        <f t="shared" si="227"/>
        <v>.</v>
      </c>
      <c r="J1548" s="31"/>
      <c r="K1548" s="31"/>
      <c r="L1548" s="31"/>
      <c r="M1548" s="32"/>
      <c r="N1548" s="31"/>
      <c r="O1548" s="32"/>
      <c r="P1548" s="18"/>
      <c r="Q1548" s="31"/>
      <c r="R1548" s="33"/>
      <c r="S1548" s="33"/>
      <c r="T1548" s="33"/>
      <c r="U1548" s="72">
        <f t="shared" si="228"/>
        <v>0</v>
      </c>
      <c r="V1548" s="18" t="e">
        <f>IF(X1548&lt;&gt;"Liquidação Cancelada",VLOOKUP(B1548,'BASE DE DADOS OPS'!$B$4:$P$9650,10,FALSE),"Liquidação Cancelada")</f>
        <v>#N/A</v>
      </c>
      <c r="W1548" s="35" t="e">
        <f t="shared" si="229"/>
        <v>#N/A</v>
      </c>
      <c r="X1548" s="31">
        <f>VLOOKUP(A1548,'BASE DE DADOS OPS'!$A$4:$P$9650,12,FALSE)</f>
        <v>0</v>
      </c>
      <c r="Y1548" s="4" t="e">
        <f>IF(X1548&lt;&gt;"Liquidação Cancelada",VLOOKUP(B1548,'BASE DE DADOS OPS'!$B$5:$P$9635,12,FALSE),"Liquidação Cancelada")</f>
        <v>#N/A</v>
      </c>
      <c r="Z1548" s="4" t="e">
        <f>IF(X1548&lt;&gt;"Liquidação Cancelada",VLOOKUP(B1548,'BASE DE DADOS OPS'!$B$5:$P$9635,14,FALSE),"Liquidação Cancelada")</f>
        <v>#N/A</v>
      </c>
      <c r="AA1548" s="4" t="e">
        <f>IF(X1548&lt;&gt;"Liquidação Cancelada",VLOOKUP(B1548,'BASE DE DADOS OPS'!$B$5:$P$9635,13,FALSE),"Liquidação Cancelada")</f>
        <v>#N/A</v>
      </c>
      <c r="AB1548" s="4" t="e">
        <f t="shared" si="230"/>
        <v>#N/A</v>
      </c>
      <c r="AC1548" s="3" t="e">
        <f t="shared" si="231"/>
        <v>#N/A</v>
      </c>
      <c r="AD1548" s="62"/>
    </row>
    <row r="1549" spans="1:30" ht="24.95" customHeight="1" x14ac:dyDescent="0.2">
      <c r="A1549" s="55" t="str">
        <f t="shared" si="223"/>
        <v>||||||0</v>
      </c>
      <c r="B1549" s="55" t="str">
        <f t="shared" si="224"/>
        <v>||||0</v>
      </c>
      <c r="C1549" s="61" t="str">
        <f t="shared" si="225"/>
        <v>|0</v>
      </c>
      <c r="D1549" s="31"/>
      <c r="E1549" s="31"/>
      <c r="F1549" s="75" t="str">
        <f t="shared" si="226"/>
        <v>/</v>
      </c>
      <c r="G1549" s="31"/>
      <c r="H1549" s="31"/>
      <c r="I1549" s="75" t="str">
        <f t="shared" si="227"/>
        <v>.</v>
      </c>
      <c r="J1549" s="31"/>
      <c r="K1549" s="31"/>
      <c r="L1549" s="31"/>
      <c r="M1549" s="32"/>
      <c r="N1549" s="31"/>
      <c r="O1549" s="32"/>
      <c r="P1549" s="18"/>
      <c r="Q1549" s="31"/>
      <c r="R1549" s="33"/>
      <c r="S1549" s="33"/>
      <c r="T1549" s="33"/>
      <c r="U1549" s="72">
        <f t="shared" si="228"/>
        <v>0</v>
      </c>
      <c r="V1549" s="18" t="e">
        <f>IF(X1549&lt;&gt;"Liquidação Cancelada",VLOOKUP(B1549,'BASE DE DADOS OPS'!$B$4:$P$9650,10,FALSE),"Liquidação Cancelada")</f>
        <v>#N/A</v>
      </c>
      <c r="W1549" s="35" t="e">
        <f t="shared" si="229"/>
        <v>#N/A</v>
      </c>
      <c r="X1549" s="31">
        <f>VLOOKUP(A1549,'BASE DE DADOS OPS'!$A$4:$P$9650,12,FALSE)</f>
        <v>0</v>
      </c>
      <c r="Y1549" s="4" t="e">
        <f>IF(X1549&lt;&gt;"Liquidação Cancelada",VLOOKUP(B1549,'BASE DE DADOS OPS'!$B$5:$P$9635,12,FALSE),"Liquidação Cancelada")</f>
        <v>#N/A</v>
      </c>
      <c r="Z1549" s="4" t="e">
        <f>IF(X1549&lt;&gt;"Liquidação Cancelada",VLOOKUP(B1549,'BASE DE DADOS OPS'!$B$5:$P$9635,14,FALSE),"Liquidação Cancelada")</f>
        <v>#N/A</v>
      </c>
      <c r="AA1549" s="4" t="e">
        <f>IF(X1549&lt;&gt;"Liquidação Cancelada",VLOOKUP(B1549,'BASE DE DADOS OPS'!$B$5:$P$9635,13,FALSE),"Liquidação Cancelada")</f>
        <v>#N/A</v>
      </c>
      <c r="AB1549" s="4" t="e">
        <f t="shared" si="230"/>
        <v>#N/A</v>
      </c>
      <c r="AC1549" s="3" t="e">
        <f t="shared" si="231"/>
        <v>#N/A</v>
      </c>
      <c r="AD1549" s="62"/>
    </row>
    <row r="1550" spans="1:30" ht="24.95" customHeight="1" x14ac:dyDescent="0.2">
      <c r="A1550" s="55" t="str">
        <f t="shared" si="223"/>
        <v>||||||0</v>
      </c>
      <c r="B1550" s="55" t="str">
        <f t="shared" si="224"/>
        <v>||||0</v>
      </c>
      <c r="C1550" s="61" t="str">
        <f t="shared" si="225"/>
        <v>|0</v>
      </c>
      <c r="D1550" s="31"/>
      <c r="E1550" s="31"/>
      <c r="F1550" s="75" t="str">
        <f t="shared" si="226"/>
        <v>/</v>
      </c>
      <c r="G1550" s="31"/>
      <c r="H1550" s="31"/>
      <c r="I1550" s="75" t="str">
        <f t="shared" si="227"/>
        <v>.</v>
      </c>
      <c r="J1550" s="31"/>
      <c r="K1550" s="31"/>
      <c r="L1550" s="31"/>
      <c r="M1550" s="32"/>
      <c r="N1550" s="31"/>
      <c r="O1550" s="32"/>
      <c r="P1550" s="18"/>
      <c r="Q1550" s="31"/>
      <c r="R1550" s="33"/>
      <c r="S1550" s="33"/>
      <c r="T1550" s="33"/>
      <c r="U1550" s="72">
        <f t="shared" si="228"/>
        <v>0</v>
      </c>
      <c r="V1550" s="18" t="e">
        <f>IF(X1550&lt;&gt;"Liquidação Cancelada",VLOOKUP(B1550,'BASE DE DADOS OPS'!$B$4:$P$9650,10,FALSE),"Liquidação Cancelada")</f>
        <v>#N/A</v>
      </c>
      <c r="W1550" s="35" t="e">
        <f t="shared" si="229"/>
        <v>#N/A</v>
      </c>
      <c r="X1550" s="31">
        <f>VLOOKUP(A1550,'BASE DE DADOS OPS'!$A$4:$P$9650,12,FALSE)</f>
        <v>0</v>
      </c>
      <c r="Y1550" s="4" t="e">
        <f>IF(X1550&lt;&gt;"Liquidação Cancelada",VLOOKUP(B1550,'BASE DE DADOS OPS'!$B$5:$P$9635,12,FALSE),"Liquidação Cancelada")</f>
        <v>#N/A</v>
      </c>
      <c r="Z1550" s="4" t="e">
        <f>IF(X1550&lt;&gt;"Liquidação Cancelada",VLOOKUP(B1550,'BASE DE DADOS OPS'!$B$5:$P$9635,14,FALSE),"Liquidação Cancelada")</f>
        <v>#N/A</v>
      </c>
      <c r="AA1550" s="4" t="e">
        <f>IF(X1550&lt;&gt;"Liquidação Cancelada",VLOOKUP(B1550,'BASE DE DADOS OPS'!$B$5:$P$9635,13,FALSE),"Liquidação Cancelada")</f>
        <v>#N/A</v>
      </c>
      <c r="AB1550" s="4" t="e">
        <f t="shared" si="230"/>
        <v>#N/A</v>
      </c>
      <c r="AC1550" s="3" t="e">
        <f t="shared" si="231"/>
        <v>#N/A</v>
      </c>
      <c r="AD1550" s="62"/>
    </row>
    <row r="1551" spans="1:30" ht="24.95" customHeight="1" x14ac:dyDescent="0.2">
      <c r="A1551" s="55" t="str">
        <f t="shared" si="223"/>
        <v>||||||0</v>
      </c>
      <c r="B1551" s="55" t="str">
        <f t="shared" si="224"/>
        <v>||||0</v>
      </c>
      <c r="C1551" s="61" t="str">
        <f t="shared" si="225"/>
        <v>|0</v>
      </c>
      <c r="D1551" s="31"/>
      <c r="E1551" s="31"/>
      <c r="F1551" s="75" t="str">
        <f t="shared" si="226"/>
        <v>/</v>
      </c>
      <c r="G1551" s="31"/>
      <c r="H1551" s="31"/>
      <c r="I1551" s="75" t="str">
        <f t="shared" si="227"/>
        <v>.</v>
      </c>
      <c r="J1551" s="31"/>
      <c r="K1551" s="31"/>
      <c r="L1551" s="31"/>
      <c r="M1551" s="32"/>
      <c r="N1551" s="31"/>
      <c r="O1551" s="32"/>
      <c r="P1551" s="18"/>
      <c r="Q1551" s="31"/>
      <c r="R1551" s="33"/>
      <c r="S1551" s="33"/>
      <c r="T1551" s="33"/>
      <c r="U1551" s="72">
        <f t="shared" si="228"/>
        <v>0</v>
      </c>
      <c r="V1551" s="18" t="e">
        <f>IF(X1551&lt;&gt;"Liquidação Cancelada",VLOOKUP(B1551,'BASE DE DADOS OPS'!$B$4:$P$9650,10,FALSE),"Liquidação Cancelada")</f>
        <v>#N/A</v>
      </c>
      <c r="W1551" s="35" t="e">
        <f t="shared" si="229"/>
        <v>#N/A</v>
      </c>
      <c r="X1551" s="31">
        <f>VLOOKUP(A1551,'BASE DE DADOS OPS'!$A$4:$P$9650,12,FALSE)</f>
        <v>0</v>
      </c>
      <c r="Y1551" s="4" t="e">
        <f>IF(X1551&lt;&gt;"Liquidação Cancelada",VLOOKUP(B1551,'BASE DE DADOS OPS'!$B$5:$P$9635,12,FALSE),"Liquidação Cancelada")</f>
        <v>#N/A</v>
      </c>
      <c r="Z1551" s="4" t="e">
        <f>IF(X1551&lt;&gt;"Liquidação Cancelada",VLOOKUP(B1551,'BASE DE DADOS OPS'!$B$5:$P$9635,14,FALSE),"Liquidação Cancelada")</f>
        <v>#N/A</v>
      </c>
      <c r="AA1551" s="4" t="e">
        <f>IF(X1551&lt;&gt;"Liquidação Cancelada",VLOOKUP(B1551,'BASE DE DADOS OPS'!$B$5:$P$9635,13,FALSE),"Liquidação Cancelada")</f>
        <v>#N/A</v>
      </c>
      <c r="AB1551" s="4" t="e">
        <f t="shared" si="230"/>
        <v>#N/A</v>
      </c>
      <c r="AC1551" s="3" t="e">
        <f t="shared" si="231"/>
        <v>#N/A</v>
      </c>
      <c r="AD1551" s="62"/>
    </row>
    <row r="1552" spans="1:30" ht="24.95" customHeight="1" x14ac:dyDescent="0.2">
      <c r="A1552" s="55" t="str">
        <f t="shared" si="223"/>
        <v>||||||0</v>
      </c>
      <c r="B1552" s="55" t="str">
        <f t="shared" si="224"/>
        <v>||||0</v>
      </c>
      <c r="C1552" s="61" t="str">
        <f t="shared" si="225"/>
        <v>|0</v>
      </c>
      <c r="D1552" s="31"/>
      <c r="E1552" s="31"/>
      <c r="F1552" s="75" t="str">
        <f t="shared" si="226"/>
        <v>/</v>
      </c>
      <c r="G1552" s="31"/>
      <c r="H1552" s="31"/>
      <c r="I1552" s="75" t="str">
        <f t="shared" si="227"/>
        <v>.</v>
      </c>
      <c r="J1552" s="31"/>
      <c r="K1552" s="31"/>
      <c r="L1552" s="31"/>
      <c r="M1552" s="32"/>
      <c r="N1552" s="31"/>
      <c r="O1552" s="32"/>
      <c r="P1552" s="18"/>
      <c r="Q1552" s="31"/>
      <c r="R1552" s="33"/>
      <c r="S1552" s="33"/>
      <c r="T1552" s="33"/>
      <c r="U1552" s="72">
        <f t="shared" si="228"/>
        <v>0</v>
      </c>
      <c r="V1552" s="18" t="e">
        <f>IF(X1552&lt;&gt;"Liquidação Cancelada",VLOOKUP(B1552,'BASE DE DADOS OPS'!$B$4:$P$9650,10,FALSE),"Liquidação Cancelada")</f>
        <v>#N/A</v>
      </c>
      <c r="W1552" s="35" t="e">
        <f t="shared" si="229"/>
        <v>#N/A</v>
      </c>
      <c r="X1552" s="31">
        <f>VLOOKUP(A1552,'BASE DE DADOS OPS'!$A$4:$P$9650,12,FALSE)</f>
        <v>0</v>
      </c>
      <c r="Y1552" s="4" t="e">
        <f>IF(X1552&lt;&gt;"Liquidação Cancelada",VLOOKUP(B1552,'BASE DE DADOS OPS'!$B$5:$P$9635,12,FALSE),"Liquidação Cancelada")</f>
        <v>#N/A</v>
      </c>
      <c r="Z1552" s="4" t="e">
        <f>IF(X1552&lt;&gt;"Liquidação Cancelada",VLOOKUP(B1552,'BASE DE DADOS OPS'!$B$5:$P$9635,14,FALSE),"Liquidação Cancelada")</f>
        <v>#N/A</v>
      </c>
      <c r="AA1552" s="4" t="e">
        <f>IF(X1552&lt;&gt;"Liquidação Cancelada",VLOOKUP(B1552,'BASE DE DADOS OPS'!$B$5:$P$9635,13,FALSE),"Liquidação Cancelada")</f>
        <v>#N/A</v>
      </c>
      <c r="AB1552" s="4" t="e">
        <f t="shared" si="230"/>
        <v>#N/A</v>
      </c>
      <c r="AC1552" s="3" t="e">
        <f t="shared" si="231"/>
        <v>#N/A</v>
      </c>
      <c r="AD1552" s="62"/>
    </row>
    <row r="1553" spans="1:30" ht="24.95" customHeight="1" x14ac:dyDescent="0.2">
      <c r="A1553" s="55" t="str">
        <f t="shared" si="223"/>
        <v>||||||0</v>
      </c>
      <c r="B1553" s="55" t="str">
        <f t="shared" si="224"/>
        <v>||||0</v>
      </c>
      <c r="C1553" s="61" t="str">
        <f t="shared" si="225"/>
        <v>|0</v>
      </c>
      <c r="D1553" s="31"/>
      <c r="E1553" s="31"/>
      <c r="F1553" s="75" t="str">
        <f t="shared" si="226"/>
        <v>/</v>
      </c>
      <c r="G1553" s="31"/>
      <c r="H1553" s="31"/>
      <c r="I1553" s="75" t="str">
        <f t="shared" si="227"/>
        <v>.</v>
      </c>
      <c r="J1553" s="31"/>
      <c r="K1553" s="31"/>
      <c r="L1553" s="31"/>
      <c r="M1553" s="32"/>
      <c r="N1553" s="31"/>
      <c r="O1553" s="32"/>
      <c r="P1553" s="18"/>
      <c r="Q1553" s="31"/>
      <c r="R1553" s="33"/>
      <c r="S1553" s="33"/>
      <c r="T1553" s="33"/>
      <c r="U1553" s="72">
        <f t="shared" si="228"/>
        <v>0</v>
      </c>
      <c r="V1553" s="18" t="e">
        <f>IF(X1553&lt;&gt;"Liquidação Cancelada",VLOOKUP(B1553,'BASE DE DADOS OPS'!$B$4:$P$9650,10,FALSE),"Liquidação Cancelada")</f>
        <v>#N/A</v>
      </c>
      <c r="W1553" s="35" t="e">
        <f t="shared" si="229"/>
        <v>#N/A</v>
      </c>
      <c r="X1553" s="31">
        <f>VLOOKUP(A1553,'BASE DE DADOS OPS'!$A$4:$P$9650,12,FALSE)</f>
        <v>0</v>
      </c>
      <c r="Y1553" s="4" t="e">
        <f>IF(X1553&lt;&gt;"Liquidação Cancelada",VLOOKUP(B1553,'BASE DE DADOS OPS'!$B$5:$P$9635,12,FALSE),"Liquidação Cancelada")</f>
        <v>#N/A</v>
      </c>
      <c r="Z1553" s="4" t="e">
        <f>IF(X1553&lt;&gt;"Liquidação Cancelada",VLOOKUP(B1553,'BASE DE DADOS OPS'!$B$5:$P$9635,14,FALSE),"Liquidação Cancelada")</f>
        <v>#N/A</v>
      </c>
      <c r="AA1553" s="4" t="e">
        <f>IF(X1553&lt;&gt;"Liquidação Cancelada",VLOOKUP(B1553,'BASE DE DADOS OPS'!$B$5:$P$9635,13,FALSE),"Liquidação Cancelada")</f>
        <v>#N/A</v>
      </c>
      <c r="AB1553" s="4" t="e">
        <f t="shared" si="230"/>
        <v>#N/A</v>
      </c>
      <c r="AC1553" s="3" t="e">
        <f t="shared" si="231"/>
        <v>#N/A</v>
      </c>
      <c r="AD1553" s="62"/>
    </row>
    <row r="1554" spans="1:30" ht="24.95" customHeight="1" x14ac:dyDescent="0.2">
      <c r="A1554" s="55" t="str">
        <f t="shared" si="223"/>
        <v>||||||0</v>
      </c>
      <c r="B1554" s="55" t="str">
        <f t="shared" si="224"/>
        <v>||||0</v>
      </c>
      <c r="C1554" s="61" t="str">
        <f t="shared" si="225"/>
        <v>|0</v>
      </c>
      <c r="D1554" s="31"/>
      <c r="E1554" s="31"/>
      <c r="F1554" s="75" t="str">
        <f t="shared" si="226"/>
        <v>/</v>
      </c>
      <c r="G1554" s="31"/>
      <c r="H1554" s="31"/>
      <c r="I1554" s="75" t="str">
        <f t="shared" si="227"/>
        <v>.</v>
      </c>
      <c r="J1554" s="31"/>
      <c r="K1554" s="31"/>
      <c r="L1554" s="31"/>
      <c r="M1554" s="32"/>
      <c r="N1554" s="31"/>
      <c r="O1554" s="32"/>
      <c r="P1554" s="18"/>
      <c r="Q1554" s="31"/>
      <c r="R1554" s="33"/>
      <c r="S1554" s="33"/>
      <c r="T1554" s="33"/>
      <c r="U1554" s="72">
        <f t="shared" si="228"/>
        <v>0</v>
      </c>
      <c r="V1554" s="18" t="e">
        <f>IF(X1554&lt;&gt;"Liquidação Cancelada",VLOOKUP(B1554,'BASE DE DADOS OPS'!$B$4:$P$9650,10,FALSE),"Liquidação Cancelada")</f>
        <v>#N/A</v>
      </c>
      <c r="W1554" s="35" t="e">
        <f t="shared" si="229"/>
        <v>#N/A</v>
      </c>
      <c r="X1554" s="31">
        <f>VLOOKUP(A1554,'BASE DE DADOS OPS'!$A$4:$P$9650,12,FALSE)</f>
        <v>0</v>
      </c>
      <c r="Y1554" s="4" t="e">
        <f>IF(X1554&lt;&gt;"Liquidação Cancelada",VLOOKUP(B1554,'BASE DE DADOS OPS'!$B$5:$P$9635,12,FALSE),"Liquidação Cancelada")</f>
        <v>#N/A</v>
      </c>
      <c r="Z1554" s="4" t="e">
        <f>IF(X1554&lt;&gt;"Liquidação Cancelada",VLOOKUP(B1554,'BASE DE DADOS OPS'!$B$5:$P$9635,14,FALSE),"Liquidação Cancelada")</f>
        <v>#N/A</v>
      </c>
      <c r="AA1554" s="4" t="e">
        <f>IF(X1554&lt;&gt;"Liquidação Cancelada",VLOOKUP(B1554,'BASE DE DADOS OPS'!$B$5:$P$9635,13,FALSE),"Liquidação Cancelada")</f>
        <v>#N/A</v>
      </c>
      <c r="AB1554" s="4" t="e">
        <f t="shared" si="230"/>
        <v>#N/A</v>
      </c>
      <c r="AC1554" s="3" t="e">
        <f t="shared" si="231"/>
        <v>#N/A</v>
      </c>
      <c r="AD1554" s="62"/>
    </row>
    <row r="1555" spans="1:30" ht="24.95" customHeight="1" x14ac:dyDescent="0.2">
      <c r="A1555" s="55" t="str">
        <f t="shared" si="223"/>
        <v>||||||0</v>
      </c>
      <c r="B1555" s="55" t="str">
        <f t="shared" si="224"/>
        <v>||||0</v>
      </c>
      <c r="C1555" s="61" t="str">
        <f t="shared" si="225"/>
        <v>|0</v>
      </c>
      <c r="D1555" s="31"/>
      <c r="E1555" s="31"/>
      <c r="F1555" s="75" t="str">
        <f t="shared" si="226"/>
        <v>/</v>
      </c>
      <c r="G1555" s="31"/>
      <c r="H1555" s="31"/>
      <c r="I1555" s="75" t="str">
        <f t="shared" si="227"/>
        <v>.</v>
      </c>
      <c r="J1555" s="31"/>
      <c r="K1555" s="31"/>
      <c r="L1555" s="31"/>
      <c r="M1555" s="32"/>
      <c r="N1555" s="31"/>
      <c r="O1555" s="32"/>
      <c r="P1555" s="18"/>
      <c r="Q1555" s="31"/>
      <c r="R1555" s="33"/>
      <c r="S1555" s="33"/>
      <c r="T1555" s="33"/>
      <c r="U1555" s="72">
        <f t="shared" si="228"/>
        <v>0</v>
      </c>
      <c r="V1555" s="18" t="e">
        <f>IF(X1555&lt;&gt;"Liquidação Cancelada",VLOOKUP(B1555,'BASE DE DADOS OPS'!$B$4:$P$9650,10,FALSE),"Liquidação Cancelada")</f>
        <v>#N/A</v>
      </c>
      <c r="W1555" s="35" t="e">
        <f t="shared" si="229"/>
        <v>#N/A</v>
      </c>
      <c r="X1555" s="31">
        <f>VLOOKUP(A1555,'BASE DE DADOS OPS'!$A$4:$P$9650,12,FALSE)</f>
        <v>0</v>
      </c>
      <c r="Y1555" s="4" t="e">
        <f>IF(X1555&lt;&gt;"Liquidação Cancelada",VLOOKUP(B1555,'BASE DE DADOS OPS'!$B$5:$P$9635,12,FALSE),"Liquidação Cancelada")</f>
        <v>#N/A</v>
      </c>
      <c r="Z1555" s="4" t="e">
        <f>IF(X1555&lt;&gt;"Liquidação Cancelada",VLOOKUP(B1555,'BASE DE DADOS OPS'!$B$5:$P$9635,14,FALSE),"Liquidação Cancelada")</f>
        <v>#N/A</v>
      </c>
      <c r="AA1555" s="4" t="e">
        <f>IF(X1555&lt;&gt;"Liquidação Cancelada",VLOOKUP(B1555,'BASE DE DADOS OPS'!$B$5:$P$9635,13,FALSE),"Liquidação Cancelada")</f>
        <v>#N/A</v>
      </c>
      <c r="AB1555" s="4" t="e">
        <f t="shared" si="230"/>
        <v>#N/A</v>
      </c>
      <c r="AC1555" s="3" t="e">
        <f t="shared" si="231"/>
        <v>#N/A</v>
      </c>
      <c r="AD1555" s="62"/>
    </row>
    <row r="1556" spans="1:30" ht="24.95" customHeight="1" x14ac:dyDescent="0.2">
      <c r="A1556" s="55" t="str">
        <f t="shared" si="223"/>
        <v>||||||0</v>
      </c>
      <c r="B1556" s="55" t="str">
        <f t="shared" si="224"/>
        <v>||||0</v>
      </c>
      <c r="C1556" s="61" t="str">
        <f t="shared" si="225"/>
        <v>|0</v>
      </c>
      <c r="D1556" s="31"/>
      <c r="E1556" s="31"/>
      <c r="F1556" s="75" t="str">
        <f t="shared" si="226"/>
        <v>/</v>
      </c>
      <c r="G1556" s="31"/>
      <c r="H1556" s="31"/>
      <c r="I1556" s="75" t="str">
        <f t="shared" si="227"/>
        <v>.</v>
      </c>
      <c r="J1556" s="31"/>
      <c r="K1556" s="31"/>
      <c r="L1556" s="31"/>
      <c r="M1556" s="32"/>
      <c r="N1556" s="31"/>
      <c r="O1556" s="32"/>
      <c r="P1556" s="18"/>
      <c r="Q1556" s="31"/>
      <c r="R1556" s="33"/>
      <c r="S1556" s="33"/>
      <c r="T1556" s="33"/>
      <c r="U1556" s="72">
        <f t="shared" si="228"/>
        <v>0</v>
      </c>
      <c r="V1556" s="18" t="e">
        <f>IF(X1556&lt;&gt;"Liquidação Cancelada",VLOOKUP(B1556,'BASE DE DADOS OPS'!$B$4:$P$9650,10,FALSE),"Liquidação Cancelada")</f>
        <v>#N/A</v>
      </c>
      <c r="W1556" s="35" t="e">
        <f t="shared" si="229"/>
        <v>#N/A</v>
      </c>
      <c r="X1556" s="31">
        <f>VLOOKUP(A1556,'BASE DE DADOS OPS'!$A$4:$P$9650,12,FALSE)</f>
        <v>0</v>
      </c>
      <c r="Y1556" s="4" t="e">
        <f>IF(X1556&lt;&gt;"Liquidação Cancelada",VLOOKUP(B1556,'BASE DE DADOS OPS'!$B$5:$P$9635,12,FALSE),"Liquidação Cancelada")</f>
        <v>#N/A</v>
      </c>
      <c r="Z1556" s="4" t="e">
        <f>IF(X1556&lt;&gt;"Liquidação Cancelada",VLOOKUP(B1556,'BASE DE DADOS OPS'!$B$5:$P$9635,14,FALSE),"Liquidação Cancelada")</f>
        <v>#N/A</v>
      </c>
      <c r="AA1556" s="4" t="e">
        <f>IF(X1556&lt;&gt;"Liquidação Cancelada",VLOOKUP(B1556,'BASE DE DADOS OPS'!$B$5:$P$9635,13,FALSE),"Liquidação Cancelada")</f>
        <v>#N/A</v>
      </c>
      <c r="AB1556" s="4" t="e">
        <f t="shared" si="230"/>
        <v>#N/A</v>
      </c>
      <c r="AC1556" s="3" t="e">
        <f t="shared" si="231"/>
        <v>#N/A</v>
      </c>
      <c r="AD1556" s="62"/>
    </row>
    <row r="1557" spans="1:30" ht="24.95" customHeight="1" x14ac:dyDescent="0.2">
      <c r="A1557" s="55" t="str">
        <f t="shared" si="223"/>
        <v>||||||0</v>
      </c>
      <c r="B1557" s="55" t="str">
        <f t="shared" si="224"/>
        <v>||||0</v>
      </c>
      <c r="C1557" s="61" t="str">
        <f t="shared" si="225"/>
        <v>|0</v>
      </c>
      <c r="D1557" s="31"/>
      <c r="E1557" s="31"/>
      <c r="F1557" s="75" t="str">
        <f t="shared" si="226"/>
        <v>/</v>
      </c>
      <c r="G1557" s="31"/>
      <c r="H1557" s="31"/>
      <c r="I1557" s="75" t="str">
        <f t="shared" si="227"/>
        <v>.</v>
      </c>
      <c r="J1557" s="31"/>
      <c r="K1557" s="31"/>
      <c r="L1557" s="31"/>
      <c r="M1557" s="32"/>
      <c r="N1557" s="31"/>
      <c r="O1557" s="32"/>
      <c r="P1557" s="18"/>
      <c r="Q1557" s="31"/>
      <c r="R1557" s="33"/>
      <c r="S1557" s="33"/>
      <c r="T1557" s="33"/>
      <c r="U1557" s="72">
        <f t="shared" si="228"/>
        <v>0</v>
      </c>
      <c r="V1557" s="18" t="e">
        <f>IF(X1557&lt;&gt;"Liquidação Cancelada",VLOOKUP(B1557,'BASE DE DADOS OPS'!$B$4:$P$9650,10,FALSE),"Liquidação Cancelada")</f>
        <v>#N/A</v>
      </c>
      <c r="W1557" s="35" t="e">
        <f t="shared" si="229"/>
        <v>#N/A</v>
      </c>
      <c r="X1557" s="31">
        <f>VLOOKUP(A1557,'BASE DE DADOS OPS'!$A$4:$P$9650,12,FALSE)</f>
        <v>0</v>
      </c>
      <c r="Y1557" s="4" t="e">
        <f>IF(X1557&lt;&gt;"Liquidação Cancelada",VLOOKUP(B1557,'BASE DE DADOS OPS'!$B$5:$P$9635,12,FALSE),"Liquidação Cancelada")</f>
        <v>#N/A</v>
      </c>
      <c r="Z1557" s="4" t="e">
        <f>IF(X1557&lt;&gt;"Liquidação Cancelada",VLOOKUP(B1557,'BASE DE DADOS OPS'!$B$5:$P$9635,14,FALSE),"Liquidação Cancelada")</f>
        <v>#N/A</v>
      </c>
      <c r="AA1557" s="4" t="e">
        <f>IF(X1557&lt;&gt;"Liquidação Cancelada",VLOOKUP(B1557,'BASE DE DADOS OPS'!$B$5:$P$9635,13,FALSE),"Liquidação Cancelada")</f>
        <v>#N/A</v>
      </c>
      <c r="AB1557" s="4" t="e">
        <f t="shared" si="230"/>
        <v>#N/A</v>
      </c>
      <c r="AC1557" s="3" t="e">
        <f t="shared" si="231"/>
        <v>#N/A</v>
      </c>
      <c r="AD1557" s="62"/>
    </row>
    <row r="1558" spans="1:30" ht="24.95" customHeight="1" x14ac:dyDescent="0.2">
      <c r="A1558" s="55" t="str">
        <f t="shared" si="223"/>
        <v>||||||0</v>
      </c>
      <c r="B1558" s="55" t="str">
        <f t="shared" si="224"/>
        <v>||||0</v>
      </c>
      <c r="C1558" s="61" t="str">
        <f t="shared" si="225"/>
        <v>|0</v>
      </c>
      <c r="D1558" s="31"/>
      <c r="E1558" s="31"/>
      <c r="F1558" s="75" t="str">
        <f t="shared" si="226"/>
        <v>/</v>
      </c>
      <c r="G1558" s="31"/>
      <c r="H1558" s="31"/>
      <c r="I1558" s="75" t="str">
        <f t="shared" si="227"/>
        <v>.</v>
      </c>
      <c r="J1558" s="31"/>
      <c r="K1558" s="31"/>
      <c r="L1558" s="31"/>
      <c r="M1558" s="32"/>
      <c r="N1558" s="31"/>
      <c r="O1558" s="32"/>
      <c r="P1558" s="18"/>
      <c r="Q1558" s="31"/>
      <c r="R1558" s="33"/>
      <c r="S1558" s="33"/>
      <c r="T1558" s="33"/>
      <c r="U1558" s="72">
        <f t="shared" si="228"/>
        <v>0</v>
      </c>
      <c r="V1558" s="18" t="e">
        <f>IF(X1558&lt;&gt;"Liquidação Cancelada",VLOOKUP(B1558,'BASE DE DADOS OPS'!$B$4:$P$9650,10,FALSE),"Liquidação Cancelada")</f>
        <v>#N/A</v>
      </c>
      <c r="W1558" s="35" t="e">
        <f t="shared" si="229"/>
        <v>#N/A</v>
      </c>
      <c r="X1558" s="31">
        <f>VLOOKUP(A1558,'BASE DE DADOS OPS'!$A$4:$P$9650,12,FALSE)</f>
        <v>0</v>
      </c>
      <c r="Y1558" s="4" t="e">
        <f>IF(X1558&lt;&gt;"Liquidação Cancelada",VLOOKUP(B1558,'BASE DE DADOS OPS'!$B$5:$P$9635,12,FALSE),"Liquidação Cancelada")</f>
        <v>#N/A</v>
      </c>
      <c r="Z1558" s="4" t="e">
        <f>IF(X1558&lt;&gt;"Liquidação Cancelada",VLOOKUP(B1558,'BASE DE DADOS OPS'!$B$5:$P$9635,14,FALSE),"Liquidação Cancelada")</f>
        <v>#N/A</v>
      </c>
      <c r="AA1558" s="4" t="e">
        <f>IF(X1558&lt;&gt;"Liquidação Cancelada",VLOOKUP(B1558,'BASE DE DADOS OPS'!$B$5:$P$9635,13,FALSE),"Liquidação Cancelada")</f>
        <v>#N/A</v>
      </c>
      <c r="AB1558" s="4" t="e">
        <f t="shared" si="230"/>
        <v>#N/A</v>
      </c>
      <c r="AC1558" s="3" t="e">
        <f t="shared" si="231"/>
        <v>#N/A</v>
      </c>
      <c r="AD1558" s="62"/>
    </row>
    <row r="1559" spans="1:30" ht="24.95" customHeight="1" x14ac:dyDescent="0.2">
      <c r="A1559" s="55" t="str">
        <f t="shared" si="223"/>
        <v>||||||0</v>
      </c>
      <c r="B1559" s="55" t="str">
        <f t="shared" si="224"/>
        <v>||||0</v>
      </c>
      <c r="C1559" s="61" t="str">
        <f t="shared" si="225"/>
        <v>|0</v>
      </c>
      <c r="D1559" s="31"/>
      <c r="E1559" s="31"/>
      <c r="F1559" s="75" t="str">
        <f t="shared" si="226"/>
        <v>/</v>
      </c>
      <c r="G1559" s="31"/>
      <c r="H1559" s="31"/>
      <c r="I1559" s="75" t="str">
        <f t="shared" si="227"/>
        <v>.</v>
      </c>
      <c r="J1559" s="31"/>
      <c r="K1559" s="31"/>
      <c r="L1559" s="31"/>
      <c r="M1559" s="32"/>
      <c r="N1559" s="31"/>
      <c r="O1559" s="32"/>
      <c r="P1559" s="18"/>
      <c r="Q1559" s="31"/>
      <c r="R1559" s="33"/>
      <c r="S1559" s="33"/>
      <c r="T1559" s="33"/>
      <c r="U1559" s="72">
        <f t="shared" si="228"/>
        <v>0</v>
      </c>
      <c r="V1559" s="18" t="e">
        <f>IF(X1559&lt;&gt;"Liquidação Cancelada",VLOOKUP(B1559,'BASE DE DADOS OPS'!$B$4:$P$9650,10,FALSE),"Liquidação Cancelada")</f>
        <v>#N/A</v>
      </c>
      <c r="W1559" s="35" t="e">
        <f t="shared" si="229"/>
        <v>#N/A</v>
      </c>
      <c r="X1559" s="31">
        <f>VLOOKUP(A1559,'BASE DE DADOS OPS'!$A$4:$P$9650,12,FALSE)</f>
        <v>0</v>
      </c>
      <c r="Y1559" s="4" t="e">
        <f>IF(X1559&lt;&gt;"Liquidação Cancelada",VLOOKUP(B1559,'BASE DE DADOS OPS'!$B$5:$P$9635,12,FALSE),"Liquidação Cancelada")</f>
        <v>#N/A</v>
      </c>
      <c r="Z1559" s="4" t="e">
        <f>IF(X1559&lt;&gt;"Liquidação Cancelada",VLOOKUP(B1559,'BASE DE DADOS OPS'!$B$5:$P$9635,14,FALSE),"Liquidação Cancelada")</f>
        <v>#N/A</v>
      </c>
      <c r="AA1559" s="4" t="e">
        <f>IF(X1559&lt;&gt;"Liquidação Cancelada",VLOOKUP(B1559,'BASE DE DADOS OPS'!$B$5:$P$9635,13,FALSE),"Liquidação Cancelada")</f>
        <v>#N/A</v>
      </c>
      <c r="AB1559" s="4" t="e">
        <f t="shared" si="230"/>
        <v>#N/A</v>
      </c>
      <c r="AC1559" s="3" t="e">
        <f t="shared" si="231"/>
        <v>#N/A</v>
      </c>
      <c r="AD1559" s="62"/>
    </row>
    <row r="1560" spans="1:30" ht="24.95" customHeight="1" x14ac:dyDescent="0.2">
      <c r="A1560" s="55" t="str">
        <f t="shared" si="223"/>
        <v>||||||0</v>
      </c>
      <c r="B1560" s="55" t="str">
        <f t="shared" si="224"/>
        <v>||||0</v>
      </c>
      <c r="C1560" s="61" t="str">
        <f t="shared" si="225"/>
        <v>|0</v>
      </c>
      <c r="D1560" s="31"/>
      <c r="E1560" s="31"/>
      <c r="F1560" s="75" t="str">
        <f t="shared" si="226"/>
        <v>/</v>
      </c>
      <c r="G1560" s="31"/>
      <c r="H1560" s="31"/>
      <c r="I1560" s="75" t="str">
        <f t="shared" si="227"/>
        <v>.</v>
      </c>
      <c r="J1560" s="31"/>
      <c r="K1560" s="31"/>
      <c r="L1560" s="31"/>
      <c r="M1560" s="32"/>
      <c r="N1560" s="31"/>
      <c r="O1560" s="32"/>
      <c r="P1560" s="18"/>
      <c r="Q1560" s="31"/>
      <c r="R1560" s="33"/>
      <c r="S1560" s="33"/>
      <c r="T1560" s="33"/>
      <c r="U1560" s="72">
        <f t="shared" si="228"/>
        <v>0</v>
      </c>
      <c r="V1560" s="18" t="e">
        <f>IF(X1560&lt;&gt;"Liquidação Cancelada",VLOOKUP(B1560,'BASE DE DADOS OPS'!$B$4:$P$9650,10,FALSE),"Liquidação Cancelada")</f>
        <v>#N/A</v>
      </c>
      <c r="W1560" s="35" t="e">
        <f t="shared" si="229"/>
        <v>#N/A</v>
      </c>
      <c r="X1560" s="31">
        <f>VLOOKUP(A1560,'BASE DE DADOS OPS'!$A$4:$P$9650,12,FALSE)</f>
        <v>0</v>
      </c>
      <c r="Y1560" s="4" t="e">
        <f>IF(X1560&lt;&gt;"Liquidação Cancelada",VLOOKUP(B1560,'BASE DE DADOS OPS'!$B$5:$P$9635,12,FALSE),"Liquidação Cancelada")</f>
        <v>#N/A</v>
      </c>
      <c r="Z1560" s="4" t="e">
        <f>IF(X1560&lt;&gt;"Liquidação Cancelada",VLOOKUP(B1560,'BASE DE DADOS OPS'!$B$5:$P$9635,14,FALSE),"Liquidação Cancelada")</f>
        <v>#N/A</v>
      </c>
      <c r="AA1560" s="4" t="e">
        <f>IF(X1560&lt;&gt;"Liquidação Cancelada",VLOOKUP(B1560,'BASE DE DADOS OPS'!$B$5:$P$9635,13,FALSE),"Liquidação Cancelada")</f>
        <v>#N/A</v>
      </c>
      <c r="AB1560" s="4" t="e">
        <f t="shared" si="230"/>
        <v>#N/A</v>
      </c>
      <c r="AC1560" s="3" t="e">
        <f t="shared" si="231"/>
        <v>#N/A</v>
      </c>
      <c r="AD1560" s="62"/>
    </row>
    <row r="1561" spans="1:30" ht="24.95" customHeight="1" x14ac:dyDescent="0.2">
      <c r="A1561" s="55" t="str">
        <f t="shared" si="223"/>
        <v>||||||0</v>
      </c>
      <c r="B1561" s="55" t="str">
        <f t="shared" si="224"/>
        <v>||||0</v>
      </c>
      <c r="C1561" s="61" t="str">
        <f t="shared" si="225"/>
        <v>|0</v>
      </c>
      <c r="D1561" s="31"/>
      <c r="E1561" s="31"/>
      <c r="F1561" s="75" t="str">
        <f t="shared" si="226"/>
        <v>/</v>
      </c>
      <c r="G1561" s="31"/>
      <c r="H1561" s="31"/>
      <c r="I1561" s="75" t="str">
        <f t="shared" si="227"/>
        <v>.</v>
      </c>
      <c r="J1561" s="31"/>
      <c r="K1561" s="31"/>
      <c r="L1561" s="31"/>
      <c r="M1561" s="32"/>
      <c r="N1561" s="31"/>
      <c r="O1561" s="32"/>
      <c r="P1561" s="18"/>
      <c r="Q1561" s="31"/>
      <c r="R1561" s="33"/>
      <c r="S1561" s="33"/>
      <c r="T1561" s="33"/>
      <c r="U1561" s="72">
        <f t="shared" si="228"/>
        <v>0</v>
      </c>
      <c r="V1561" s="18" t="e">
        <f>IF(X1561&lt;&gt;"Liquidação Cancelada",VLOOKUP(B1561,'BASE DE DADOS OPS'!$B$4:$P$9650,10,FALSE),"Liquidação Cancelada")</f>
        <v>#N/A</v>
      </c>
      <c r="W1561" s="35" t="e">
        <f t="shared" si="229"/>
        <v>#N/A</v>
      </c>
      <c r="X1561" s="31">
        <f>VLOOKUP(A1561,'BASE DE DADOS OPS'!$A$4:$P$9650,12,FALSE)</f>
        <v>0</v>
      </c>
      <c r="Y1561" s="4" t="e">
        <f>IF(X1561&lt;&gt;"Liquidação Cancelada",VLOOKUP(B1561,'BASE DE DADOS OPS'!$B$5:$P$9635,12,FALSE),"Liquidação Cancelada")</f>
        <v>#N/A</v>
      </c>
      <c r="Z1561" s="4" t="e">
        <f>IF(X1561&lt;&gt;"Liquidação Cancelada",VLOOKUP(B1561,'BASE DE DADOS OPS'!$B$5:$P$9635,14,FALSE),"Liquidação Cancelada")</f>
        <v>#N/A</v>
      </c>
      <c r="AA1561" s="4" t="e">
        <f>IF(X1561&lt;&gt;"Liquidação Cancelada",VLOOKUP(B1561,'BASE DE DADOS OPS'!$B$5:$P$9635,13,FALSE),"Liquidação Cancelada")</f>
        <v>#N/A</v>
      </c>
      <c r="AB1561" s="4" t="e">
        <f t="shared" si="230"/>
        <v>#N/A</v>
      </c>
      <c r="AC1561" s="3" t="e">
        <f t="shared" si="231"/>
        <v>#N/A</v>
      </c>
      <c r="AD1561" s="62"/>
    </row>
    <row r="1562" spans="1:30" ht="24.95" customHeight="1" x14ac:dyDescent="0.2">
      <c r="A1562" s="55" t="str">
        <f t="shared" si="223"/>
        <v>||||||0</v>
      </c>
      <c r="B1562" s="55" t="str">
        <f t="shared" si="224"/>
        <v>||||0</v>
      </c>
      <c r="C1562" s="61" t="str">
        <f t="shared" si="225"/>
        <v>|0</v>
      </c>
      <c r="D1562" s="31"/>
      <c r="E1562" s="31"/>
      <c r="F1562" s="75" t="str">
        <f t="shared" si="226"/>
        <v>/</v>
      </c>
      <c r="G1562" s="31"/>
      <c r="H1562" s="31"/>
      <c r="I1562" s="75" t="str">
        <f t="shared" si="227"/>
        <v>.</v>
      </c>
      <c r="J1562" s="31"/>
      <c r="K1562" s="31"/>
      <c r="L1562" s="31"/>
      <c r="M1562" s="32"/>
      <c r="N1562" s="31"/>
      <c r="O1562" s="32"/>
      <c r="P1562" s="18"/>
      <c r="Q1562" s="31"/>
      <c r="R1562" s="33"/>
      <c r="S1562" s="33"/>
      <c r="T1562" s="33"/>
      <c r="U1562" s="72">
        <f t="shared" si="228"/>
        <v>0</v>
      </c>
      <c r="V1562" s="18" t="e">
        <f>IF(X1562&lt;&gt;"Liquidação Cancelada",VLOOKUP(B1562,'BASE DE DADOS OPS'!$B$4:$P$9650,10,FALSE),"Liquidação Cancelada")</f>
        <v>#N/A</v>
      </c>
      <c r="W1562" s="35" t="e">
        <f t="shared" si="229"/>
        <v>#N/A</v>
      </c>
      <c r="X1562" s="31">
        <f>VLOOKUP(A1562,'BASE DE DADOS OPS'!$A$4:$P$9650,12,FALSE)</f>
        <v>0</v>
      </c>
      <c r="Y1562" s="4" t="e">
        <f>IF(X1562&lt;&gt;"Liquidação Cancelada",VLOOKUP(B1562,'BASE DE DADOS OPS'!$B$5:$P$9635,12,FALSE),"Liquidação Cancelada")</f>
        <v>#N/A</v>
      </c>
      <c r="Z1562" s="4" t="e">
        <f>IF(X1562&lt;&gt;"Liquidação Cancelada",VLOOKUP(B1562,'BASE DE DADOS OPS'!$B$5:$P$9635,14,FALSE),"Liquidação Cancelada")</f>
        <v>#N/A</v>
      </c>
      <c r="AA1562" s="4" t="e">
        <f>IF(X1562&lt;&gt;"Liquidação Cancelada",VLOOKUP(B1562,'BASE DE DADOS OPS'!$B$5:$P$9635,13,FALSE),"Liquidação Cancelada")</f>
        <v>#N/A</v>
      </c>
      <c r="AB1562" s="4" t="e">
        <f t="shared" si="230"/>
        <v>#N/A</v>
      </c>
      <c r="AC1562" s="3" t="e">
        <f t="shared" si="231"/>
        <v>#N/A</v>
      </c>
      <c r="AD1562" s="62"/>
    </row>
    <row r="1563" spans="1:30" ht="24.95" customHeight="1" x14ac:dyDescent="0.2">
      <c r="A1563" s="55" t="str">
        <f t="shared" si="223"/>
        <v>||||||0</v>
      </c>
      <c r="B1563" s="55" t="str">
        <f t="shared" si="224"/>
        <v>||||0</v>
      </c>
      <c r="C1563" s="61" t="str">
        <f t="shared" si="225"/>
        <v>|0</v>
      </c>
      <c r="D1563" s="31"/>
      <c r="E1563" s="31"/>
      <c r="F1563" s="75" t="str">
        <f t="shared" si="226"/>
        <v>/</v>
      </c>
      <c r="G1563" s="31"/>
      <c r="H1563" s="31"/>
      <c r="I1563" s="75" t="str">
        <f t="shared" si="227"/>
        <v>.</v>
      </c>
      <c r="J1563" s="31"/>
      <c r="K1563" s="31"/>
      <c r="L1563" s="31"/>
      <c r="M1563" s="32"/>
      <c r="N1563" s="31"/>
      <c r="O1563" s="32"/>
      <c r="P1563" s="18"/>
      <c r="Q1563" s="31"/>
      <c r="R1563" s="33"/>
      <c r="S1563" s="33"/>
      <c r="T1563" s="33"/>
      <c r="U1563" s="72">
        <f t="shared" si="228"/>
        <v>0</v>
      </c>
      <c r="V1563" s="18" t="e">
        <f>IF(X1563&lt;&gt;"Liquidação Cancelada",VLOOKUP(B1563,'BASE DE DADOS OPS'!$B$4:$P$9650,10,FALSE),"Liquidação Cancelada")</f>
        <v>#N/A</v>
      </c>
      <c r="W1563" s="35" t="e">
        <f t="shared" si="229"/>
        <v>#N/A</v>
      </c>
      <c r="X1563" s="31">
        <f>VLOOKUP(A1563,'BASE DE DADOS OPS'!$A$4:$P$9650,12,FALSE)</f>
        <v>0</v>
      </c>
      <c r="Y1563" s="4" t="e">
        <f>IF(X1563&lt;&gt;"Liquidação Cancelada",VLOOKUP(B1563,'BASE DE DADOS OPS'!$B$5:$P$9635,12,FALSE),"Liquidação Cancelada")</f>
        <v>#N/A</v>
      </c>
      <c r="Z1563" s="4" t="e">
        <f>IF(X1563&lt;&gt;"Liquidação Cancelada",VLOOKUP(B1563,'BASE DE DADOS OPS'!$B$5:$P$9635,14,FALSE),"Liquidação Cancelada")</f>
        <v>#N/A</v>
      </c>
      <c r="AA1563" s="4" t="e">
        <f>IF(X1563&lt;&gt;"Liquidação Cancelada",VLOOKUP(B1563,'BASE DE DADOS OPS'!$B$5:$P$9635,13,FALSE),"Liquidação Cancelada")</f>
        <v>#N/A</v>
      </c>
      <c r="AB1563" s="4" t="e">
        <f t="shared" si="230"/>
        <v>#N/A</v>
      </c>
      <c r="AC1563" s="3" t="e">
        <f t="shared" si="231"/>
        <v>#N/A</v>
      </c>
      <c r="AD1563" s="62"/>
    </row>
    <row r="1564" spans="1:30" ht="24.95" customHeight="1" x14ac:dyDescent="0.2">
      <c r="A1564" s="55" t="str">
        <f t="shared" si="223"/>
        <v>||||||0</v>
      </c>
      <c r="B1564" s="55" t="str">
        <f t="shared" si="224"/>
        <v>||||0</v>
      </c>
      <c r="C1564" s="61" t="str">
        <f t="shared" si="225"/>
        <v>|0</v>
      </c>
      <c r="D1564" s="31"/>
      <c r="E1564" s="31"/>
      <c r="F1564" s="75" t="str">
        <f t="shared" si="226"/>
        <v>/</v>
      </c>
      <c r="G1564" s="31"/>
      <c r="H1564" s="31"/>
      <c r="I1564" s="75" t="str">
        <f t="shared" si="227"/>
        <v>.</v>
      </c>
      <c r="J1564" s="31"/>
      <c r="K1564" s="31"/>
      <c r="L1564" s="31"/>
      <c r="M1564" s="32"/>
      <c r="N1564" s="31"/>
      <c r="O1564" s="32"/>
      <c r="P1564" s="18"/>
      <c r="Q1564" s="31"/>
      <c r="R1564" s="33"/>
      <c r="S1564" s="33"/>
      <c r="T1564" s="33"/>
      <c r="U1564" s="72">
        <f t="shared" si="228"/>
        <v>0</v>
      </c>
      <c r="V1564" s="18" t="e">
        <f>IF(X1564&lt;&gt;"Liquidação Cancelada",VLOOKUP(B1564,'BASE DE DADOS OPS'!$B$4:$P$9650,10,FALSE),"Liquidação Cancelada")</f>
        <v>#N/A</v>
      </c>
      <c r="W1564" s="35" t="e">
        <f t="shared" si="229"/>
        <v>#N/A</v>
      </c>
      <c r="X1564" s="31">
        <f>VLOOKUP(A1564,'BASE DE DADOS OPS'!$A$4:$P$9650,12,FALSE)</f>
        <v>0</v>
      </c>
      <c r="Y1564" s="4" t="e">
        <f>IF(X1564&lt;&gt;"Liquidação Cancelada",VLOOKUP(B1564,'BASE DE DADOS OPS'!$B$5:$P$9635,12,FALSE),"Liquidação Cancelada")</f>
        <v>#N/A</v>
      </c>
      <c r="Z1564" s="4" t="e">
        <f>IF(X1564&lt;&gt;"Liquidação Cancelada",VLOOKUP(B1564,'BASE DE DADOS OPS'!$B$5:$P$9635,14,FALSE),"Liquidação Cancelada")</f>
        <v>#N/A</v>
      </c>
      <c r="AA1564" s="4" t="e">
        <f>IF(X1564&lt;&gt;"Liquidação Cancelada",VLOOKUP(B1564,'BASE DE DADOS OPS'!$B$5:$P$9635,13,FALSE),"Liquidação Cancelada")</f>
        <v>#N/A</v>
      </c>
      <c r="AB1564" s="4" t="e">
        <f t="shared" si="230"/>
        <v>#N/A</v>
      </c>
      <c r="AC1564" s="3" t="e">
        <f t="shared" si="231"/>
        <v>#N/A</v>
      </c>
      <c r="AD1564" s="62"/>
    </row>
    <row r="1565" spans="1:30" ht="24.95" customHeight="1" x14ac:dyDescent="0.2">
      <c r="A1565" s="55" t="str">
        <f t="shared" si="223"/>
        <v>||||||0</v>
      </c>
      <c r="B1565" s="55" t="str">
        <f t="shared" si="224"/>
        <v>||||0</v>
      </c>
      <c r="C1565" s="61" t="str">
        <f t="shared" si="225"/>
        <v>|0</v>
      </c>
      <c r="D1565" s="31"/>
      <c r="E1565" s="31"/>
      <c r="F1565" s="75" t="str">
        <f t="shared" si="226"/>
        <v>/</v>
      </c>
      <c r="G1565" s="31"/>
      <c r="H1565" s="31"/>
      <c r="I1565" s="75" t="str">
        <f t="shared" si="227"/>
        <v>.</v>
      </c>
      <c r="J1565" s="31"/>
      <c r="K1565" s="31"/>
      <c r="L1565" s="31"/>
      <c r="M1565" s="32"/>
      <c r="N1565" s="31"/>
      <c r="O1565" s="32"/>
      <c r="P1565" s="18"/>
      <c r="Q1565" s="31"/>
      <c r="R1565" s="33"/>
      <c r="S1565" s="33"/>
      <c r="T1565" s="33"/>
      <c r="U1565" s="72">
        <f t="shared" si="228"/>
        <v>0</v>
      </c>
      <c r="V1565" s="18" t="e">
        <f>IF(X1565&lt;&gt;"Liquidação Cancelada",VLOOKUP(B1565,'BASE DE DADOS OPS'!$B$4:$P$9650,10,FALSE),"Liquidação Cancelada")</f>
        <v>#N/A</v>
      </c>
      <c r="W1565" s="35" t="e">
        <f t="shared" si="229"/>
        <v>#N/A</v>
      </c>
      <c r="X1565" s="31">
        <f>VLOOKUP(A1565,'BASE DE DADOS OPS'!$A$4:$P$9650,12,FALSE)</f>
        <v>0</v>
      </c>
      <c r="Y1565" s="4" t="e">
        <f>IF(X1565&lt;&gt;"Liquidação Cancelada",VLOOKUP(B1565,'BASE DE DADOS OPS'!$B$5:$P$9635,12,FALSE),"Liquidação Cancelada")</f>
        <v>#N/A</v>
      </c>
      <c r="Z1565" s="4" t="e">
        <f>IF(X1565&lt;&gt;"Liquidação Cancelada",VLOOKUP(B1565,'BASE DE DADOS OPS'!$B$5:$P$9635,14,FALSE),"Liquidação Cancelada")</f>
        <v>#N/A</v>
      </c>
      <c r="AA1565" s="4" t="e">
        <f>IF(X1565&lt;&gt;"Liquidação Cancelada",VLOOKUP(B1565,'BASE DE DADOS OPS'!$B$5:$P$9635,13,FALSE),"Liquidação Cancelada")</f>
        <v>#N/A</v>
      </c>
      <c r="AB1565" s="4" t="e">
        <f t="shared" si="230"/>
        <v>#N/A</v>
      </c>
      <c r="AC1565" s="3" t="e">
        <f t="shared" si="231"/>
        <v>#N/A</v>
      </c>
      <c r="AD1565" s="62"/>
    </row>
    <row r="1566" spans="1:30" ht="24.95" customHeight="1" x14ac:dyDescent="0.2">
      <c r="A1566" s="55" t="str">
        <f t="shared" si="223"/>
        <v>||||||0</v>
      </c>
      <c r="B1566" s="55" t="str">
        <f t="shared" si="224"/>
        <v>||||0</v>
      </c>
      <c r="C1566" s="61" t="str">
        <f t="shared" si="225"/>
        <v>|0</v>
      </c>
      <c r="D1566" s="31"/>
      <c r="E1566" s="31"/>
      <c r="F1566" s="75" t="str">
        <f t="shared" si="226"/>
        <v>/</v>
      </c>
      <c r="G1566" s="31"/>
      <c r="H1566" s="31"/>
      <c r="I1566" s="75" t="str">
        <f t="shared" si="227"/>
        <v>.</v>
      </c>
      <c r="J1566" s="31"/>
      <c r="K1566" s="31"/>
      <c r="L1566" s="31"/>
      <c r="M1566" s="32"/>
      <c r="N1566" s="31"/>
      <c r="O1566" s="32"/>
      <c r="P1566" s="18"/>
      <c r="Q1566" s="31"/>
      <c r="R1566" s="33"/>
      <c r="S1566" s="33"/>
      <c r="T1566" s="33"/>
      <c r="U1566" s="72">
        <f t="shared" si="228"/>
        <v>0</v>
      </c>
      <c r="V1566" s="18" t="e">
        <f>IF(X1566&lt;&gt;"Liquidação Cancelada",VLOOKUP(B1566,'BASE DE DADOS OPS'!$B$4:$P$9650,10,FALSE),"Liquidação Cancelada")</f>
        <v>#N/A</v>
      </c>
      <c r="W1566" s="35" t="e">
        <f t="shared" si="229"/>
        <v>#N/A</v>
      </c>
      <c r="X1566" s="31">
        <f>VLOOKUP(A1566,'BASE DE DADOS OPS'!$A$4:$P$9650,12,FALSE)</f>
        <v>0</v>
      </c>
      <c r="Y1566" s="4" t="e">
        <f>IF(X1566&lt;&gt;"Liquidação Cancelada",VLOOKUP(B1566,'BASE DE DADOS OPS'!$B$5:$P$9635,12,FALSE),"Liquidação Cancelada")</f>
        <v>#N/A</v>
      </c>
      <c r="Z1566" s="4" t="e">
        <f>IF(X1566&lt;&gt;"Liquidação Cancelada",VLOOKUP(B1566,'BASE DE DADOS OPS'!$B$5:$P$9635,14,FALSE),"Liquidação Cancelada")</f>
        <v>#N/A</v>
      </c>
      <c r="AA1566" s="4" t="e">
        <f>IF(X1566&lt;&gt;"Liquidação Cancelada",VLOOKUP(B1566,'BASE DE DADOS OPS'!$B$5:$P$9635,13,FALSE),"Liquidação Cancelada")</f>
        <v>#N/A</v>
      </c>
      <c r="AB1566" s="4" t="e">
        <f t="shared" si="230"/>
        <v>#N/A</v>
      </c>
      <c r="AC1566" s="3" t="e">
        <f t="shared" si="231"/>
        <v>#N/A</v>
      </c>
      <c r="AD1566" s="62"/>
    </row>
    <row r="1567" spans="1:30" ht="24.95" customHeight="1" x14ac:dyDescent="0.2">
      <c r="A1567" s="55" t="str">
        <f t="shared" si="223"/>
        <v>||||||0</v>
      </c>
      <c r="B1567" s="55" t="str">
        <f t="shared" si="224"/>
        <v>||||0</v>
      </c>
      <c r="C1567" s="61" t="str">
        <f t="shared" si="225"/>
        <v>|0</v>
      </c>
      <c r="D1567" s="31"/>
      <c r="E1567" s="31"/>
      <c r="F1567" s="75" t="str">
        <f t="shared" si="226"/>
        <v>/</v>
      </c>
      <c r="G1567" s="31"/>
      <c r="H1567" s="31"/>
      <c r="I1567" s="75" t="str">
        <f t="shared" si="227"/>
        <v>.</v>
      </c>
      <c r="J1567" s="31"/>
      <c r="K1567" s="31"/>
      <c r="L1567" s="31"/>
      <c r="M1567" s="32"/>
      <c r="N1567" s="31"/>
      <c r="O1567" s="32"/>
      <c r="P1567" s="18"/>
      <c r="Q1567" s="31"/>
      <c r="R1567" s="33"/>
      <c r="S1567" s="33"/>
      <c r="T1567" s="33"/>
      <c r="U1567" s="72">
        <f t="shared" si="228"/>
        <v>0</v>
      </c>
      <c r="V1567" s="18" t="e">
        <f>IF(X1567&lt;&gt;"Liquidação Cancelada",VLOOKUP(B1567,'BASE DE DADOS OPS'!$B$4:$P$9650,10,FALSE),"Liquidação Cancelada")</f>
        <v>#N/A</v>
      </c>
      <c r="W1567" s="35" t="e">
        <f t="shared" si="229"/>
        <v>#N/A</v>
      </c>
      <c r="X1567" s="31">
        <f>VLOOKUP(A1567,'BASE DE DADOS OPS'!$A$4:$P$9650,12,FALSE)</f>
        <v>0</v>
      </c>
      <c r="Y1567" s="4" t="e">
        <f>IF(X1567&lt;&gt;"Liquidação Cancelada",VLOOKUP(B1567,'BASE DE DADOS OPS'!$B$5:$P$9635,12,FALSE),"Liquidação Cancelada")</f>
        <v>#N/A</v>
      </c>
      <c r="Z1567" s="4" t="e">
        <f>IF(X1567&lt;&gt;"Liquidação Cancelada",VLOOKUP(B1567,'BASE DE DADOS OPS'!$B$5:$P$9635,14,FALSE),"Liquidação Cancelada")</f>
        <v>#N/A</v>
      </c>
      <c r="AA1567" s="4" t="e">
        <f>IF(X1567&lt;&gt;"Liquidação Cancelada",VLOOKUP(B1567,'BASE DE DADOS OPS'!$B$5:$P$9635,13,FALSE),"Liquidação Cancelada")</f>
        <v>#N/A</v>
      </c>
      <c r="AB1567" s="4" t="e">
        <f t="shared" si="230"/>
        <v>#N/A</v>
      </c>
      <c r="AC1567" s="3" t="e">
        <f t="shared" si="231"/>
        <v>#N/A</v>
      </c>
      <c r="AD1567" s="62"/>
    </row>
    <row r="1568" spans="1:30" ht="24.95" customHeight="1" x14ac:dyDescent="0.2">
      <c r="A1568" s="55" t="str">
        <f t="shared" si="223"/>
        <v>||||||0</v>
      </c>
      <c r="B1568" s="55" t="str">
        <f t="shared" si="224"/>
        <v>||||0</v>
      </c>
      <c r="C1568" s="61" t="str">
        <f t="shared" si="225"/>
        <v>|0</v>
      </c>
      <c r="D1568" s="31"/>
      <c r="E1568" s="31"/>
      <c r="F1568" s="75" t="str">
        <f t="shared" si="226"/>
        <v>/</v>
      </c>
      <c r="G1568" s="31"/>
      <c r="H1568" s="31"/>
      <c r="I1568" s="75" t="str">
        <f t="shared" si="227"/>
        <v>.</v>
      </c>
      <c r="J1568" s="31"/>
      <c r="K1568" s="31"/>
      <c r="L1568" s="31"/>
      <c r="M1568" s="32"/>
      <c r="N1568" s="31"/>
      <c r="O1568" s="32"/>
      <c r="P1568" s="18"/>
      <c r="Q1568" s="31"/>
      <c r="R1568" s="33"/>
      <c r="S1568" s="33"/>
      <c r="T1568" s="33"/>
      <c r="U1568" s="72">
        <f t="shared" si="228"/>
        <v>0</v>
      </c>
      <c r="V1568" s="18" t="e">
        <f>IF(X1568&lt;&gt;"Liquidação Cancelada",VLOOKUP(B1568,'BASE DE DADOS OPS'!$B$4:$P$9650,10,FALSE),"Liquidação Cancelada")</f>
        <v>#N/A</v>
      </c>
      <c r="W1568" s="35" t="e">
        <f t="shared" si="229"/>
        <v>#N/A</v>
      </c>
      <c r="X1568" s="31">
        <f>VLOOKUP(A1568,'BASE DE DADOS OPS'!$A$4:$P$9650,12,FALSE)</f>
        <v>0</v>
      </c>
      <c r="Y1568" s="4" t="e">
        <f>IF(X1568&lt;&gt;"Liquidação Cancelada",VLOOKUP(B1568,'BASE DE DADOS OPS'!$B$5:$P$9635,12,FALSE),"Liquidação Cancelada")</f>
        <v>#N/A</v>
      </c>
      <c r="Z1568" s="4" t="e">
        <f>IF(X1568&lt;&gt;"Liquidação Cancelada",VLOOKUP(B1568,'BASE DE DADOS OPS'!$B$5:$P$9635,14,FALSE),"Liquidação Cancelada")</f>
        <v>#N/A</v>
      </c>
      <c r="AA1568" s="4" t="e">
        <f>IF(X1568&lt;&gt;"Liquidação Cancelada",VLOOKUP(B1568,'BASE DE DADOS OPS'!$B$5:$P$9635,13,FALSE),"Liquidação Cancelada")</f>
        <v>#N/A</v>
      </c>
      <c r="AB1568" s="4" t="e">
        <f t="shared" si="230"/>
        <v>#N/A</v>
      </c>
      <c r="AC1568" s="3" t="e">
        <f t="shared" si="231"/>
        <v>#N/A</v>
      </c>
      <c r="AD1568" s="62"/>
    </row>
    <row r="1569" spans="1:30" ht="24.95" customHeight="1" x14ac:dyDescent="0.2">
      <c r="A1569" s="55" t="str">
        <f t="shared" si="223"/>
        <v>||||||0</v>
      </c>
      <c r="B1569" s="55" t="str">
        <f t="shared" si="224"/>
        <v>||||0</v>
      </c>
      <c r="C1569" s="61" t="str">
        <f t="shared" si="225"/>
        <v>|0</v>
      </c>
      <c r="D1569" s="31"/>
      <c r="E1569" s="31"/>
      <c r="F1569" s="75" t="str">
        <f t="shared" si="226"/>
        <v>/</v>
      </c>
      <c r="G1569" s="31"/>
      <c r="H1569" s="31"/>
      <c r="I1569" s="75" t="str">
        <f t="shared" si="227"/>
        <v>.</v>
      </c>
      <c r="J1569" s="31"/>
      <c r="K1569" s="31"/>
      <c r="L1569" s="31"/>
      <c r="M1569" s="32"/>
      <c r="N1569" s="31"/>
      <c r="O1569" s="32"/>
      <c r="P1569" s="18"/>
      <c r="Q1569" s="31"/>
      <c r="R1569" s="33"/>
      <c r="S1569" s="33"/>
      <c r="T1569" s="33"/>
      <c r="U1569" s="72">
        <f t="shared" si="228"/>
        <v>0</v>
      </c>
      <c r="V1569" s="18" t="e">
        <f>IF(X1569&lt;&gt;"Liquidação Cancelada",VLOOKUP(B1569,'BASE DE DADOS OPS'!$B$4:$P$9650,10,FALSE),"Liquidação Cancelada")</f>
        <v>#N/A</v>
      </c>
      <c r="W1569" s="35" t="e">
        <f t="shared" si="229"/>
        <v>#N/A</v>
      </c>
      <c r="X1569" s="31">
        <f>VLOOKUP(A1569,'BASE DE DADOS OPS'!$A$4:$P$9650,12,FALSE)</f>
        <v>0</v>
      </c>
      <c r="Y1569" s="4" t="e">
        <f>IF(X1569&lt;&gt;"Liquidação Cancelada",VLOOKUP(B1569,'BASE DE DADOS OPS'!$B$5:$P$9635,12,FALSE),"Liquidação Cancelada")</f>
        <v>#N/A</v>
      </c>
      <c r="Z1569" s="4" t="e">
        <f>IF(X1569&lt;&gt;"Liquidação Cancelada",VLOOKUP(B1569,'BASE DE DADOS OPS'!$B$5:$P$9635,14,FALSE),"Liquidação Cancelada")</f>
        <v>#N/A</v>
      </c>
      <c r="AA1569" s="4" t="e">
        <f>IF(X1569&lt;&gt;"Liquidação Cancelada",VLOOKUP(B1569,'BASE DE DADOS OPS'!$B$5:$P$9635,13,FALSE),"Liquidação Cancelada")</f>
        <v>#N/A</v>
      </c>
      <c r="AB1569" s="4" t="e">
        <f t="shared" si="230"/>
        <v>#N/A</v>
      </c>
      <c r="AC1569" s="3" t="e">
        <f t="shared" si="231"/>
        <v>#N/A</v>
      </c>
      <c r="AD1569" s="62"/>
    </row>
    <row r="1570" spans="1:30" ht="24.95" customHeight="1" x14ac:dyDescent="0.2">
      <c r="A1570" s="55" t="str">
        <f t="shared" si="223"/>
        <v>||||||0</v>
      </c>
      <c r="B1570" s="55" t="str">
        <f t="shared" si="224"/>
        <v>||||0</v>
      </c>
      <c r="C1570" s="61" t="str">
        <f t="shared" si="225"/>
        <v>|0</v>
      </c>
      <c r="D1570" s="31"/>
      <c r="E1570" s="31"/>
      <c r="F1570" s="75" t="str">
        <f t="shared" si="226"/>
        <v>/</v>
      </c>
      <c r="G1570" s="31"/>
      <c r="H1570" s="31"/>
      <c r="I1570" s="75" t="str">
        <f t="shared" si="227"/>
        <v>.</v>
      </c>
      <c r="J1570" s="31"/>
      <c r="K1570" s="31"/>
      <c r="L1570" s="31"/>
      <c r="M1570" s="32"/>
      <c r="N1570" s="31"/>
      <c r="O1570" s="32"/>
      <c r="P1570" s="18"/>
      <c r="Q1570" s="31"/>
      <c r="R1570" s="33"/>
      <c r="S1570" s="33"/>
      <c r="T1570" s="33"/>
      <c r="U1570" s="72">
        <f t="shared" si="228"/>
        <v>0</v>
      </c>
      <c r="V1570" s="18" t="e">
        <f>IF(X1570&lt;&gt;"Liquidação Cancelada",VLOOKUP(B1570,'BASE DE DADOS OPS'!$B$4:$P$9650,10,FALSE),"Liquidação Cancelada")</f>
        <v>#N/A</v>
      </c>
      <c r="W1570" s="35" t="e">
        <f t="shared" si="229"/>
        <v>#N/A</v>
      </c>
      <c r="X1570" s="31">
        <f>VLOOKUP(A1570,'BASE DE DADOS OPS'!$A$4:$P$9650,12,FALSE)</f>
        <v>0</v>
      </c>
      <c r="Y1570" s="4" t="e">
        <f>IF(X1570&lt;&gt;"Liquidação Cancelada",VLOOKUP(B1570,'BASE DE DADOS OPS'!$B$5:$P$9635,12,FALSE),"Liquidação Cancelada")</f>
        <v>#N/A</v>
      </c>
      <c r="Z1570" s="4" t="e">
        <f>IF(X1570&lt;&gt;"Liquidação Cancelada",VLOOKUP(B1570,'BASE DE DADOS OPS'!$B$5:$P$9635,14,FALSE),"Liquidação Cancelada")</f>
        <v>#N/A</v>
      </c>
      <c r="AA1570" s="4" t="e">
        <f>IF(X1570&lt;&gt;"Liquidação Cancelada",VLOOKUP(B1570,'BASE DE DADOS OPS'!$B$5:$P$9635,13,FALSE),"Liquidação Cancelada")</f>
        <v>#N/A</v>
      </c>
      <c r="AB1570" s="4" t="e">
        <f t="shared" si="230"/>
        <v>#N/A</v>
      </c>
      <c r="AC1570" s="3" t="e">
        <f t="shared" si="231"/>
        <v>#N/A</v>
      </c>
      <c r="AD1570" s="62"/>
    </row>
    <row r="1571" spans="1:30" ht="24.95" customHeight="1" x14ac:dyDescent="0.2">
      <c r="A1571" s="55" t="str">
        <f t="shared" si="223"/>
        <v>||||||0</v>
      </c>
      <c r="B1571" s="55" t="str">
        <f t="shared" si="224"/>
        <v>||||0</v>
      </c>
      <c r="C1571" s="61" t="str">
        <f t="shared" si="225"/>
        <v>|0</v>
      </c>
      <c r="D1571" s="31"/>
      <c r="E1571" s="31"/>
      <c r="F1571" s="75" t="str">
        <f t="shared" si="226"/>
        <v>/</v>
      </c>
      <c r="G1571" s="31"/>
      <c r="H1571" s="31"/>
      <c r="I1571" s="75" t="str">
        <f t="shared" si="227"/>
        <v>.</v>
      </c>
      <c r="J1571" s="31"/>
      <c r="K1571" s="31"/>
      <c r="L1571" s="31"/>
      <c r="M1571" s="32"/>
      <c r="N1571" s="31"/>
      <c r="O1571" s="32"/>
      <c r="P1571" s="18"/>
      <c r="Q1571" s="31"/>
      <c r="R1571" s="33"/>
      <c r="S1571" s="33"/>
      <c r="T1571" s="33"/>
      <c r="U1571" s="72">
        <f t="shared" si="228"/>
        <v>0</v>
      </c>
      <c r="V1571" s="18" t="e">
        <f>IF(X1571&lt;&gt;"Liquidação Cancelada",VLOOKUP(B1571,'BASE DE DADOS OPS'!$B$4:$P$9650,10,FALSE),"Liquidação Cancelada")</f>
        <v>#N/A</v>
      </c>
      <c r="W1571" s="35" t="e">
        <f t="shared" si="229"/>
        <v>#N/A</v>
      </c>
      <c r="X1571" s="31">
        <f>VLOOKUP(A1571,'BASE DE DADOS OPS'!$A$4:$P$9650,12,FALSE)</f>
        <v>0</v>
      </c>
      <c r="Y1571" s="4" t="e">
        <f>IF(X1571&lt;&gt;"Liquidação Cancelada",VLOOKUP(B1571,'BASE DE DADOS OPS'!$B$5:$P$9635,12,FALSE),"Liquidação Cancelada")</f>
        <v>#N/A</v>
      </c>
      <c r="Z1571" s="4" t="e">
        <f>IF(X1571&lt;&gt;"Liquidação Cancelada",VLOOKUP(B1571,'BASE DE DADOS OPS'!$B$5:$P$9635,14,FALSE),"Liquidação Cancelada")</f>
        <v>#N/A</v>
      </c>
      <c r="AA1571" s="4" t="e">
        <f>IF(X1571&lt;&gt;"Liquidação Cancelada",VLOOKUP(B1571,'BASE DE DADOS OPS'!$B$5:$P$9635,13,FALSE),"Liquidação Cancelada")</f>
        <v>#N/A</v>
      </c>
      <c r="AB1571" s="4" t="e">
        <f t="shared" si="230"/>
        <v>#N/A</v>
      </c>
      <c r="AC1571" s="3" t="e">
        <f t="shared" si="231"/>
        <v>#N/A</v>
      </c>
      <c r="AD1571" s="62"/>
    </row>
    <row r="1572" spans="1:30" ht="24.95" customHeight="1" x14ac:dyDescent="0.2">
      <c r="A1572" s="55" t="str">
        <f t="shared" si="223"/>
        <v>||||||0</v>
      </c>
      <c r="B1572" s="55" t="str">
        <f t="shared" si="224"/>
        <v>||||0</v>
      </c>
      <c r="C1572" s="61" t="str">
        <f t="shared" si="225"/>
        <v>|0</v>
      </c>
      <c r="D1572" s="31"/>
      <c r="E1572" s="31"/>
      <c r="F1572" s="75" t="str">
        <f t="shared" si="226"/>
        <v>/</v>
      </c>
      <c r="G1572" s="31"/>
      <c r="H1572" s="31"/>
      <c r="I1572" s="75" t="str">
        <f t="shared" si="227"/>
        <v>.</v>
      </c>
      <c r="J1572" s="31"/>
      <c r="K1572" s="31"/>
      <c r="L1572" s="31"/>
      <c r="M1572" s="32"/>
      <c r="N1572" s="31"/>
      <c r="O1572" s="32"/>
      <c r="P1572" s="18"/>
      <c r="Q1572" s="31"/>
      <c r="R1572" s="33"/>
      <c r="S1572" s="33"/>
      <c r="T1572" s="33"/>
      <c r="U1572" s="72">
        <f t="shared" si="228"/>
        <v>0</v>
      </c>
      <c r="V1572" s="18" t="e">
        <f>IF(X1572&lt;&gt;"Liquidação Cancelada",VLOOKUP(B1572,'BASE DE DADOS OPS'!$B$4:$P$9650,10,FALSE),"Liquidação Cancelada")</f>
        <v>#N/A</v>
      </c>
      <c r="W1572" s="35" t="e">
        <f t="shared" si="229"/>
        <v>#N/A</v>
      </c>
      <c r="X1572" s="31">
        <f>VLOOKUP(A1572,'BASE DE DADOS OPS'!$A$4:$P$9650,12,FALSE)</f>
        <v>0</v>
      </c>
      <c r="Y1572" s="4" t="e">
        <f>IF(X1572&lt;&gt;"Liquidação Cancelada",VLOOKUP(B1572,'BASE DE DADOS OPS'!$B$5:$P$9635,12,FALSE),"Liquidação Cancelada")</f>
        <v>#N/A</v>
      </c>
      <c r="Z1572" s="4" t="e">
        <f>IF(X1572&lt;&gt;"Liquidação Cancelada",VLOOKUP(B1572,'BASE DE DADOS OPS'!$B$5:$P$9635,14,FALSE),"Liquidação Cancelada")</f>
        <v>#N/A</v>
      </c>
      <c r="AA1572" s="4" t="e">
        <f>IF(X1572&lt;&gt;"Liquidação Cancelada",VLOOKUP(B1572,'BASE DE DADOS OPS'!$B$5:$P$9635,13,FALSE),"Liquidação Cancelada")</f>
        <v>#N/A</v>
      </c>
      <c r="AB1572" s="4" t="e">
        <f t="shared" si="230"/>
        <v>#N/A</v>
      </c>
      <c r="AC1572" s="3" t="e">
        <f t="shared" si="231"/>
        <v>#N/A</v>
      </c>
      <c r="AD1572" s="62"/>
    </row>
    <row r="1573" spans="1:30" ht="24.95" customHeight="1" x14ac:dyDescent="0.2">
      <c r="A1573" s="55" t="str">
        <f t="shared" si="223"/>
        <v>||||||0</v>
      </c>
      <c r="B1573" s="55" t="str">
        <f t="shared" si="224"/>
        <v>||||0</v>
      </c>
      <c r="C1573" s="61" t="str">
        <f t="shared" si="225"/>
        <v>|0</v>
      </c>
      <c r="D1573" s="31"/>
      <c r="E1573" s="31"/>
      <c r="F1573" s="75" t="str">
        <f t="shared" si="226"/>
        <v>/</v>
      </c>
      <c r="G1573" s="31"/>
      <c r="H1573" s="31"/>
      <c r="I1573" s="75" t="str">
        <f t="shared" si="227"/>
        <v>.</v>
      </c>
      <c r="J1573" s="31"/>
      <c r="K1573" s="31"/>
      <c r="L1573" s="31"/>
      <c r="M1573" s="32"/>
      <c r="N1573" s="31"/>
      <c r="O1573" s="32"/>
      <c r="P1573" s="18"/>
      <c r="Q1573" s="31"/>
      <c r="R1573" s="33"/>
      <c r="S1573" s="33"/>
      <c r="T1573" s="33"/>
      <c r="U1573" s="72">
        <f t="shared" si="228"/>
        <v>0</v>
      </c>
      <c r="V1573" s="18" t="e">
        <f>IF(X1573&lt;&gt;"Liquidação Cancelada",VLOOKUP(B1573,'BASE DE DADOS OPS'!$B$4:$P$9650,10,FALSE),"Liquidação Cancelada")</f>
        <v>#N/A</v>
      </c>
      <c r="W1573" s="35" t="e">
        <f t="shared" si="229"/>
        <v>#N/A</v>
      </c>
      <c r="X1573" s="31">
        <f>VLOOKUP(A1573,'BASE DE DADOS OPS'!$A$4:$P$9650,12,FALSE)</f>
        <v>0</v>
      </c>
      <c r="Y1573" s="4" t="e">
        <f>IF(X1573&lt;&gt;"Liquidação Cancelada",VLOOKUP(B1573,'BASE DE DADOS OPS'!$B$5:$P$9635,12,FALSE),"Liquidação Cancelada")</f>
        <v>#N/A</v>
      </c>
      <c r="Z1573" s="4" t="e">
        <f>IF(X1573&lt;&gt;"Liquidação Cancelada",VLOOKUP(B1573,'BASE DE DADOS OPS'!$B$5:$P$9635,14,FALSE),"Liquidação Cancelada")</f>
        <v>#N/A</v>
      </c>
      <c r="AA1573" s="4" t="e">
        <f>IF(X1573&lt;&gt;"Liquidação Cancelada",VLOOKUP(B1573,'BASE DE DADOS OPS'!$B$5:$P$9635,13,FALSE),"Liquidação Cancelada")</f>
        <v>#N/A</v>
      </c>
      <c r="AB1573" s="4" t="e">
        <f t="shared" si="230"/>
        <v>#N/A</v>
      </c>
      <c r="AC1573" s="3" t="e">
        <f t="shared" si="231"/>
        <v>#N/A</v>
      </c>
      <c r="AD1573" s="62"/>
    </row>
    <row r="1574" spans="1:30" ht="24.95" customHeight="1" x14ac:dyDescent="0.2">
      <c r="A1574" s="55" t="str">
        <f t="shared" si="223"/>
        <v>||||||0</v>
      </c>
      <c r="B1574" s="55" t="str">
        <f t="shared" si="224"/>
        <v>||||0</v>
      </c>
      <c r="C1574" s="61" t="str">
        <f t="shared" si="225"/>
        <v>|0</v>
      </c>
      <c r="D1574" s="31"/>
      <c r="E1574" s="31"/>
      <c r="F1574" s="75" t="str">
        <f t="shared" si="226"/>
        <v>/</v>
      </c>
      <c r="G1574" s="31"/>
      <c r="H1574" s="31"/>
      <c r="I1574" s="75" t="str">
        <f t="shared" si="227"/>
        <v>.</v>
      </c>
      <c r="J1574" s="31"/>
      <c r="K1574" s="31"/>
      <c r="L1574" s="31"/>
      <c r="M1574" s="32"/>
      <c r="N1574" s="31"/>
      <c r="O1574" s="32"/>
      <c r="P1574" s="18"/>
      <c r="Q1574" s="31"/>
      <c r="R1574" s="33"/>
      <c r="S1574" s="33"/>
      <c r="T1574" s="33"/>
      <c r="U1574" s="72">
        <f t="shared" si="228"/>
        <v>0</v>
      </c>
      <c r="V1574" s="18" t="e">
        <f>IF(X1574&lt;&gt;"Liquidação Cancelada",VLOOKUP(B1574,'BASE DE DADOS OPS'!$B$4:$P$9650,10,FALSE),"Liquidação Cancelada")</f>
        <v>#N/A</v>
      </c>
      <c r="W1574" s="35" t="e">
        <f t="shared" si="229"/>
        <v>#N/A</v>
      </c>
      <c r="X1574" s="31">
        <f>VLOOKUP(A1574,'BASE DE DADOS OPS'!$A$4:$P$9650,12,FALSE)</f>
        <v>0</v>
      </c>
      <c r="Y1574" s="4" t="e">
        <f>IF(X1574&lt;&gt;"Liquidação Cancelada",VLOOKUP(B1574,'BASE DE DADOS OPS'!$B$5:$P$9635,12,FALSE),"Liquidação Cancelada")</f>
        <v>#N/A</v>
      </c>
      <c r="Z1574" s="4" t="e">
        <f>IF(X1574&lt;&gt;"Liquidação Cancelada",VLOOKUP(B1574,'BASE DE DADOS OPS'!$B$5:$P$9635,14,FALSE),"Liquidação Cancelada")</f>
        <v>#N/A</v>
      </c>
      <c r="AA1574" s="4" t="e">
        <f>IF(X1574&lt;&gt;"Liquidação Cancelada",VLOOKUP(B1574,'BASE DE DADOS OPS'!$B$5:$P$9635,13,FALSE),"Liquidação Cancelada")</f>
        <v>#N/A</v>
      </c>
      <c r="AB1574" s="4" t="e">
        <f t="shared" si="230"/>
        <v>#N/A</v>
      </c>
      <c r="AC1574" s="3" t="e">
        <f t="shared" si="231"/>
        <v>#N/A</v>
      </c>
      <c r="AD1574" s="62"/>
    </row>
    <row r="1575" spans="1:30" ht="24.95" customHeight="1" x14ac:dyDescent="0.2">
      <c r="A1575" s="55" t="str">
        <f t="shared" si="223"/>
        <v>||||||0</v>
      </c>
      <c r="B1575" s="55" t="str">
        <f t="shared" si="224"/>
        <v>||||0</v>
      </c>
      <c r="C1575" s="61" t="str">
        <f t="shared" si="225"/>
        <v>|0</v>
      </c>
      <c r="D1575" s="31"/>
      <c r="E1575" s="31"/>
      <c r="F1575" s="75" t="str">
        <f t="shared" si="226"/>
        <v>/</v>
      </c>
      <c r="G1575" s="31"/>
      <c r="H1575" s="31"/>
      <c r="I1575" s="75" t="str">
        <f t="shared" si="227"/>
        <v>.</v>
      </c>
      <c r="J1575" s="31"/>
      <c r="K1575" s="31"/>
      <c r="L1575" s="31"/>
      <c r="M1575" s="32"/>
      <c r="N1575" s="31"/>
      <c r="O1575" s="32"/>
      <c r="P1575" s="18"/>
      <c r="Q1575" s="31"/>
      <c r="R1575" s="33"/>
      <c r="S1575" s="33"/>
      <c r="T1575" s="33"/>
      <c r="U1575" s="72">
        <f t="shared" si="228"/>
        <v>0</v>
      </c>
      <c r="V1575" s="18" t="e">
        <f>IF(X1575&lt;&gt;"Liquidação Cancelada",VLOOKUP(B1575,'BASE DE DADOS OPS'!$B$4:$P$9650,10,FALSE),"Liquidação Cancelada")</f>
        <v>#N/A</v>
      </c>
      <c r="W1575" s="35" t="e">
        <f t="shared" si="229"/>
        <v>#N/A</v>
      </c>
      <c r="X1575" s="31">
        <f>VLOOKUP(A1575,'BASE DE DADOS OPS'!$A$4:$P$9650,12,FALSE)</f>
        <v>0</v>
      </c>
      <c r="Y1575" s="4" t="e">
        <f>IF(X1575&lt;&gt;"Liquidação Cancelada",VLOOKUP(B1575,'BASE DE DADOS OPS'!$B$5:$P$9635,12,FALSE),"Liquidação Cancelada")</f>
        <v>#N/A</v>
      </c>
      <c r="Z1575" s="4" t="e">
        <f>IF(X1575&lt;&gt;"Liquidação Cancelada",VLOOKUP(B1575,'BASE DE DADOS OPS'!$B$5:$P$9635,14,FALSE),"Liquidação Cancelada")</f>
        <v>#N/A</v>
      </c>
      <c r="AA1575" s="4" t="e">
        <f>IF(X1575&lt;&gt;"Liquidação Cancelada",VLOOKUP(B1575,'BASE DE DADOS OPS'!$B$5:$P$9635,13,FALSE),"Liquidação Cancelada")</f>
        <v>#N/A</v>
      </c>
      <c r="AB1575" s="4" t="e">
        <f t="shared" si="230"/>
        <v>#N/A</v>
      </c>
      <c r="AC1575" s="3" t="e">
        <f t="shared" si="231"/>
        <v>#N/A</v>
      </c>
      <c r="AD1575" s="62"/>
    </row>
    <row r="1576" spans="1:30" ht="24.95" customHeight="1" x14ac:dyDescent="0.2">
      <c r="A1576" s="55" t="str">
        <f t="shared" si="223"/>
        <v>||||||0</v>
      </c>
      <c r="B1576" s="55" t="str">
        <f t="shared" si="224"/>
        <v>||||0</v>
      </c>
      <c r="C1576" s="61" t="str">
        <f t="shared" si="225"/>
        <v>|0</v>
      </c>
      <c r="D1576" s="31"/>
      <c r="E1576" s="31"/>
      <c r="F1576" s="75" t="str">
        <f t="shared" si="226"/>
        <v>/</v>
      </c>
      <c r="G1576" s="31"/>
      <c r="H1576" s="31"/>
      <c r="I1576" s="75" t="str">
        <f t="shared" si="227"/>
        <v>.</v>
      </c>
      <c r="J1576" s="31"/>
      <c r="K1576" s="31"/>
      <c r="L1576" s="31"/>
      <c r="M1576" s="32"/>
      <c r="N1576" s="31"/>
      <c r="O1576" s="32"/>
      <c r="P1576" s="18"/>
      <c r="Q1576" s="31"/>
      <c r="R1576" s="33"/>
      <c r="S1576" s="33"/>
      <c r="T1576" s="33"/>
      <c r="U1576" s="72">
        <f t="shared" si="228"/>
        <v>0</v>
      </c>
      <c r="V1576" s="18" t="e">
        <f>IF(X1576&lt;&gt;"Liquidação Cancelada",VLOOKUP(B1576,'BASE DE DADOS OPS'!$B$4:$P$9650,10,FALSE),"Liquidação Cancelada")</f>
        <v>#N/A</v>
      </c>
      <c r="W1576" s="35" t="e">
        <f t="shared" si="229"/>
        <v>#N/A</v>
      </c>
      <c r="X1576" s="31">
        <f>VLOOKUP(A1576,'BASE DE DADOS OPS'!$A$4:$P$9650,12,FALSE)</f>
        <v>0</v>
      </c>
      <c r="Y1576" s="4" t="e">
        <f>IF(X1576&lt;&gt;"Liquidação Cancelada",VLOOKUP(B1576,'BASE DE DADOS OPS'!$B$5:$P$9635,12,FALSE),"Liquidação Cancelada")</f>
        <v>#N/A</v>
      </c>
      <c r="Z1576" s="4" t="e">
        <f>IF(X1576&lt;&gt;"Liquidação Cancelada",VLOOKUP(B1576,'BASE DE DADOS OPS'!$B$5:$P$9635,14,FALSE),"Liquidação Cancelada")</f>
        <v>#N/A</v>
      </c>
      <c r="AA1576" s="4" t="e">
        <f>IF(X1576&lt;&gt;"Liquidação Cancelada",VLOOKUP(B1576,'BASE DE DADOS OPS'!$B$5:$P$9635,13,FALSE),"Liquidação Cancelada")</f>
        <v>#N/A</v>
      </c>
      <c r="AB1576" s="4" t="e">
        <f t="shared" si="230"/>
        <v>#N/A</v>
      </c>
      <c r="AC1576" s="3" t="e">
        <f t="shared" si="231"/>
        <v>#N/A</v>
      </c>
      <c r="AD1576" s="62"/>
    </row>
    <row r="1577" spans="1:30" ht="24.95" customHeight="1" x14ac:dyDescent="0.2">
      <c r="A1577" s="55" t="str">
        <f t="shared" si="223"/>
        <v>||||||0</v>
      </c>
      <c r="B1577" s="55" t="str">
        <f t="shared" si="224"/>
        <v>||||0</v>
      </c>
      <c r="C1577" s="61" t="str">
        <f t="shared" si="225"/>
        <v>|0</v>
      </c>
      <c r="D1577" s="31"/>
      <c r="E1577" s="31"/>
      <c r="F1577" s="75" t="str">
        <f t="shared" si="226"/>
        <v>/</v>
      </c>
      <c r="G1577" s="31"/>
      <c r="H1577" s="31"/>
      <c r="I1577" s="75" t="str">
        <f t="shared" si="227"/>
        <v>.</v>
      </c>
      <c r="J1577" s="31"/>
      <c r="K1577" s="31"/>
      <c r="L1577" s="31"/>
      <c r="M1577" s="32"/>
      <c r="N1577" s="31"/>
      <c r="O1577" s="32"/>
      <c r="P1577" s="18"/>
      <c r="Q1577" s="31"/>
      <c r="R1577" s="33"/>
      <c r="S1577" s="33"/>
      <c r="T1577" s="33"/>
      <c r="U1577" s="72">
        <f t="shared" si="228"/>
        <v>0</v>
      </c>
      <c r="V1577" s="18" t="e">
        <f>IF(X1577&lt;&gt;"Liquidação Cancelada",VLOOKUP(B1577,'BASE DE DADOS OPS'!$B$4:$P$9650,10,FALSE),"Liquidação Cancelada")</f>
        <v>#N/A</v>
      </c>
      <c r="W1577" s="35" t="e">
        <f t="shared" si="229"/>
        <v>#N/A</v>
      </c>
      <c r="X1577" s="31">
        <f>VLOOKUP(A1577,'BASE DE DADOS OPS'!$A$4:$P$9650,12,FALSE)</f>
        <v>0</v>
      </c>
      <c r="Y1577" s="4" t="e">
        <f>IF(X1577&lt;&gt;"Liquidação Cancelada",VLOOKUP(B1577,'BASE DE DADOS OPS'!$B$5:$P$9635,12,FALSE),"Liquidação Cancelada")</f>
        <v>#N/A</v>
      </c>
      <c r="Z1577" s="4" t="e">
        <f>IF(X1577&lt;&gt;"Liquidação Cancelada",VLOOKUP(B1577,'BASE DE DADOS OPS'!$B$5:$P$9635,14,FALSE),"Liquidação Cancelada")</f>
        <v>#N/A</v>
      </c>
      <c r="AA1577" s="4" t="e">
        <f>IF(X1577&lt;&gt;"Liquidação Cancelada",VLOOKUP(B1577,'BASE DE DADOS OPS'!$B$5:$P$9635,13,FALSE),"Liquidação Cancelada")</f>
        <v>#N/A</v>
      </c>
      <c r="AB1577" s="4" t="e">
        <f t="shared" si="230"/>
        <v>#N/A</v>
      </c>
      <c r="AC1577" s="3" t="e">
        <f t="shared" si="231"/>
        <v>#N/A</v>
      </c>
      <c r="AD1577" s="62"/>
    </row>
    <row r="1578" spans="1:30" ht="24.95" customHeight="1" x14ac:dyDescent="0.2">
      <c r="A1578" s="55" t="str">
        <f t="shared" si="223"/>
        <v>||||||0</v>
      </c>
      <c r="B1578" s="55" t="str">
        <f t="shared" si="224"/>
        <v>||||0</v>
      </c>
      <c r="C1578" s="61" t="str">
        <f t="shared" si="225"/>
        <v>|0</v>
      </c>
      <c r="D1578" s="31"/>
      <c r="E1578" s="31"/>
      <c r="F1578" s="75" t="str">
        <f t="shared" si="226"/>
        <v>/</v>
      </c>
      <c r="G1578" s="31"/>
      <c r="H1578" s="31"/>
      <c r="I1578" s="75" t="str">
        <f t="shared" si="227"/>
        <v>.</v>
      </c>
      <c r="J1578" s="31"/>
      <c r="K1578" s="31"/>
      <c r="L1578" s="31"/>
      <c r="M1578" s="32"/>
      <c r="N1578" s="31"/>
      <c r="O1578" s="32"/>
      <c r="P1578" s="18"/>
      <c r="Q1578" s="31"/>
      <c r="R1578" s="33"/>
      <c r="S1578" s="33"/>
      <c r="T1578" s="33"/>
      <c r="U1578" s="72">
        <f t="shared" si="228"/>
        <v>0</v>
      </c>
      <c r="V1578" s="18" t="e">
        <f>IF(X1578&lt;&gt;"Liquidação Cancelada",VLOOKUP(B1578,'BASE DE DADOS OPS'!$B$4:$P$9650,10,FALSE),"Liquidação Cancelada")</f>
        <v>#N/A</v>
      </c>
      <c r="W1578" s="35" t="e">
        <f t="shared" si="229"/>
        <v>#N/A</v>
      </c>
      <c r="X1578" s="31">
        <f>VLOOKUP(A1578,'BASE DE DADOS OPS'!$A$4:$P$9650,12,FALSE)</f>
        <v>0</v>
      </c>
      <c r="Y1578" s="4" t="e">
        <f>IF(X1578&lt;&gt;"Liquidação Cancelada",VLOOKUP(B1578,'BASE DE DADOS OPS'!$B$5:$P$9635,12,FALSE),"Liquidação Cancelada")</f>
        <v>#N/A</v>
      </c>
      <c r="Z1578" s="4" t="e">
        <f>IF(X1578&lt;&gt;"Liquidação Cancelada",VLOOKUP(B1578,'BASE DE DADOS OPS'!$B$5:$P$9635,14,FALSE),"Liquidação Cancelada")</f>
        <v>#N/A</v>
      </c>
      <c r="AA1578" s="4" t="e">
        <f>IF(X1578&lt;&gt;"Liquidação Cancelada",VLOOKUP(B1578,'BASE DE DADOS OPS'!$B$5:$P$9635,13,FALSE),"Liquidação Cancelada")</f>
        <v>#N/A</v>
      </c>
      <c r="AB1578" s="4" t="e">
        <f t="shared" si="230"/>
        <v>#N/A</v>
      </c>
      <c r="AC1578" s="3" t="e">
        <f t="shared" si="231"/>
        <v>#N/A</v>
      </c>
      <c r="AD1578" s="62"/>
    </row>
    <row r="1579" spans="1:30" ht="24.95" customHeight="1" x14ac:dyDescent="0.2">
      <c r="A1579" s="55" t="str">
        <f t="shared" si="223"/>
        <v>||||||0</v>
      </c>
      <c r="B1579" s="55" t="str">
        <f t="shared" si="224"/>
        <v>||||0</v>
      </c>
      <c r="C1579" s="61" t="str">
        <f t="shared" si="225"/>
        <v>|0</v>
      </c>
      <c r="D1579" s="31"/>
      <c r="E1579" s="31"/>
      <c r="F1579" s="75" t="str">
        <f t="shared" si="226"/>
        <v>/</v>
      </c>
      <c r="G1579" s="31"/>
      <c r="H1579" s="31"/>
      <c r="I1579" s="75" t="str">
        <f t="shared" si="227"/>
        <v>.</v>
      </c>
      <c r="J1579" s="31"/>
      <c r="K1579" s="31"/>
      <c r="L1579" s="31"/>
      <c r="M1579" s="32"/>
      <c r="N1579" s="31"/>
      <c r="O1579" s="32"/>
      <c r="P1579" s="18"/>
      <c r="Q1579" s="31"/>
      <c r="R1579" s="33"/>
      <c r="S1579" s="33"/>
      <c r="T1579" s="33"/>
      <c r="U1579" s="72">
        <f t="shared" si="228"/>
        <v>0</v>
      </c>
      <c r="V1579" s="18" t="e">
        <f>IF(X1579&lt;&gt;"Liquidação Cancelada",VLOOKUP(B1579,'BASE DE DADOS OPS'!$B$4:$P$9650,10,FALSE),"Liquidação Cancelada")</f>
        <v>#N/A</v>
      </c>
      <c r="W1579" s="35" t="e">
        <f t="shared" si="229"/>
        <v>#N/A</v>
      </c>
      <c r="X1579" s="31">
        <f>VLOOKUP(A1579,'BASE DE DADOS OPS'!$A$4:$P$9650,12,FALSE)</f>
        <v>0</v>
      </c>
      <c r="Y1579" s="4" t="e">
        <f>IF(X1579&lt;&gt;"Liquidação Cancelada",VLOOKUP(B1579,'BASE DE DADOS OPS'!$B$5:$P$9635,12,FALSE),"Liquidação Cancelada")</f>
        <v>#N/A</v>
      </c>
      <c r="Z1579" s="4" t="e">
        <f>IF(X1579&lt;&gt;"Liquidação Cancelada",VLOOKUP(B1579,'BASE DE DADOS OPS'!$B$5:$P$9635,14,FALSE),"Liquidação Cancelada")</f>
        <v>#N/A</v>
      </c>
      <c r="AA1579" s="4" t="e">
        <f>IF(X1579&lt;&gt;"Liquidação Cancelada",VLOOKUP(B1579,'BASE DE DADOS OPS'!$B$5:$P$9635,13,FALSE),"Liquidação Cancelada")</f>
        <v>#N/A</v>
      </c>
      <c r="AB1579" s="4" t="e">
        <f t="shared" si="230"/>
        <v>#N/A</v>
      </c>
      <c r="AC1579" s="3" t="e">
        <f t="shared" si="231"/>
        <v>#N/A</v>
      </c>
      <c r="AD1579" s="62"/>
    </row>
    <row r="1580" spans="1:30" ht="24.95" customHeight="1" x14ac:dyDescent="0.2">
      <c r="A1580" s="55" t="str">
        <f t="shared" si="223"/>
        <v>||||||0</v>
      </c>
      <c r="B1580" s="55" t="str">
        <f t="shared" si="224"/>
        <v>||||0</v>
      </c>
      <c r="C1580" s="61" t="str">
        <f t="shared" si="225"/>
        <v>|0</v>
      </c>
      <c r="D1580" s="31"/>
      <c r="E1580" s="31"/>
      <c r="F1580" s="75" t="str">
        <f t="shared" si="226"/>
        <v>/</v>
      </c>
      <c r="G1580" s="31"/>
      <c r="H1580" s="31"/>
      <c r="I1580" s="75" t="str">
        <f t="shared" si="227"/>
        <v>.</v>
      </c>
      <c r="J1580" s="31"/>
      <c r="K1580" s="31"/>
      <c r="L1580" s="31"/>
      <c r="M1580" s="32"/>
      <c r="N1580" s="31"/>
      <c r="O1580" s="32"/>
      <c r="P1580" s="18"/>
      <c r="Q1580" s="31"/>
      <c r="R1580" s="33"/>
      <c r="S1580" s="33"/>
      <c r="T1580" s="33"/>
      <c r="U1580" s="72">
        <f t="shared" si="228"/>
        <v>0</v>
      </c>
      <c r="V1580" s="18" t="e">
        <f>IF(X1580&lt;&gt;"Liquidação Cancelada",VLOOKUP(B1580,'BASE DE DADOS OPS'!$B$4:$P$9650,10,FALSE),"Liquidação Cancelada")</f>
        <v>#N/A</v>
      </c>
      <c r="W1580" s="35" t="e">
        <f t="shared" si="229"/>
        <v>#N/A</v>
      </c>
      <c r="X1580" s="31">
        <f>VLOOKUP(A1580,'BASE DE DADOS OPS'!$A$4:$P$9650,12,FALSE)</f>
        <v>0</v>
      </c>
      <c r="Y1580" s="4" t="e">
        <f>IF(X1580&lt;&gt;"Liquidação Cancelada",VLOOKUP(B1580,'BASE DE DADOS OPS'!$B$5:$P$9635,12,FALSE),"Liquidação Cancelada")</f>
        <v>#N/A</v>
      </c>
      <c r="Z1580" s="4" t="e">
        <f>IF(X1580&lt;&gt;"Liquidação Cancelada",VLOOKUP(B1580,'BASE DE DADOS OPS'!$B$5:$P$9635,14,FALSE),"Liquidação Cancelada")</f>
        <v>#N/A</v>
      </c>
      <c r="AA1580" s="4" t="e">
        <f>IF(X1580&lt;&gt;"Liquidação Cancelada",VLOOKUP(B1580,'BASE DE DADOS OPS'!$B$5:$P$9635,13,FALSE),"Liquidação Cancelada")</f>
        <v>#N/A</v>
      </c>
      <c r="AB1580" s="4" t="e">
        <f t="shared" si="230"/>
        <v>#N/A</v>
      </c>
      <c r="AC1580" s="3" t="e">
        <f t="shared" si="231"/>
        <v>#N/A</v>
      </c>
      <c r="AD1580" s="62"/>
    </row>
    <row r="1581" spans="1:30" ht="24.95" customHeight="1" x14ac:dyDescent="0.2">
      <c r="A1581" s="55" t="str">
        <f t="shared" si="223"/>
        <v>||||||0</v>
      </c>
      <c r="B1581" s="55" t="str">
        <f t="shared" si="224"/>
        <v>||||0</v>
      </c>
      <c r="C1581" s="61" t="str">
        <f t="shared" si="225"/>
        <v>|0</v>
      </c>
      <c r="D1581" s="31"/>
      <c r="E1581" s="31"/>
      <c r="F1581" s="75" t="str">
        <f t="shared" si="226"/>
        <v>/</v>
      </c>
      <c r="G1581" s="31"/>
      <c r="H1581" s="31"/>
      <c r="I1581" s="75" t="str">
        <f t="shared" si="227"/>
        <v>.</v>
      </c>
      <c r="J1581" s="31"/>
      <c r="K1581" s="31"/>
      <c r="L1581" s="31"/>
      <c r="M1581" s="32"/>
      <c r="N1581" s="31"/>
      <c r="O1581" s="32"/>
      <c r="P1581" s="18"/>
      <c r="Q1581" s="31"/>
      <c r="R1581" s="33"/>
      <c r="S1581" s="33"/>
      <c r="T1581" s="33"/>
      <c r="U1581" s="72">
        <f t="shared" si="228"/>
        <v>0</v>
      </c>
      <c r="V1581" s="18" t="e">
        <f>IF(X1581&lt;&gt;"Liquidação Cancelada",VLOOKUP(B1581,'BASE DE DADOS OPS'!$B$4:$P$9650,10,FALSE),"Liquidação Cancelada")</f>
        <v>#N/A</v>
      </c>
      <c r="W1581" s="35" t="e">
        <f t="shared" si="229"/>
        <v>#N/A</v>
      </c>
      <c r="X1581" s="31">
        <f>VLOOKUP(A1581,'BASE DE DADOS OPS'!$A$4:$P$9650,12,FALSE)</f>
        <v>0</v>
      </c>
      <c r="Y1581" s="4" t="e">
        <f>IF(X1581&lt;&gt;"Liquidação Cancelada",VLOOKUP(B1581,'BASE DE DADOS OPS'!$B$5:$P$9635,12,FALSE),"Liquidação Cancelada")</f>
        <v>#N/A</v>
      </c>
      <c r="Z1581" s="4" t="e">
        <f>IF(X1581&lt;&gt;"Liquidação Cancelada",VLOOKUP(B1581,'BASE DE DADOS OPS'!$B$5:$P$9635,14,FALSE),"Liquidação Cancelada")</f>
        <v>#N/A</v>
      </c>
      <c r="AA1581" s="4" t="e">
        <f>IF(X1581&lt;&gt;"Liquidação Cancelada",VLOOKUP(B1581,'BASE DE DADOS OPS'!$B$5:$P$9635,13,FALSE),"Liquidação Cancelada")</f>
        <v>#N/A</v>
      </c>
      <c r="AB1581" s="4" t="e">
        <f t="shared" si="230"/>
        <v>#N/A</v>
      </c>
      <c r="AC1581" s="3" t="e">
        <f t="shared" si="231"/>
        <v>#N/A</v>
      </c>
      <c r="AD1581" s="62"/>
    </row>
    <row r="1582" spans="1:30" ht="24.95" customHeight="1" x14ac:dyDescent="0.2">
      <c r="A1582" s="55" t="str">
        <f t="shared" si="223"/>
        <v>||||||0</v>
      </c>
      <c r="B1582" s="55" t="str">
        <f t="shared" si="224"/>
        <v>||||0</v>
      </c>
      <c r="C1582" s="61" t="str">
        <f t="shared" si="225"/>
        <v>|0</v>
      </c>
      <c r="D1582" s="31"/>
      <c r="E1582" s="31"/>
      <c r="F1582" s="75" t="str">
        <f t="shared" si="226"/>
        <v>/</v>
      </c>
      <c r="G1582" s="31"/>
      <c r="H1582" s="31"/>
      <c r="I1582" s="75" t="str">
        <f t="shared" si="227"/>
        <v>.</v>
      </c>
      <c r="J1582" s="31"/>
      <c r="K1582" s="31"/>
      <c r="L1582" s="31"/>
      <c r="M1582" s="32"/>
      <c r="N1582" s="31"/>
      <c r="O1582" s="32"/>
      <c r="P1582" s="18"/>
      <c r="Q1582" s="31"/>
      <c r="R1582" s="33"/>
      <c r="S1582" s="33"/>
      <c r="T1582" s="33"/>
      <c r="U1582" s="72">
        <f t="shared" si="228"/>
        <v>0</v>
      </c>
      <c r="V1582" s="18" t="e">
        <f>IF(X1582&lt;&gt;"Liquidação Cancelada",VLOOKUP(B1582,'BASE DE DADOS OPS'!$B$4:$P$9650,10,FALSE),"Liquidação Cancelada")</f>
        <v>#N/A</v>
      </c>
      <c r="W1582" s="35" t="e">
        <f t="shared" si="229"/>
        <v>#N/A</v>
      </c>
      <c r="X1582" s="31">
        <f>VLOOKUP(A1582,'BASE DE DADOS OPS'!$A$4:$P$9650,12,FALSE)</f>
        <v>0</v>
      </c>
      <c r="Y1582" s="4" t="e">
        <f>IF(X1582&lt;&gt;"Liquidação Cancelada",VLOOKUP(B1582,'BASE DE DADOS OPS'!$B$5:$P$9635,12,FALSE),"Liquidação Cancelada")</f>
        <v>#N/A</v>
      </c>
      <c r="Z1582" s="4" t="e">
        <f>IF(X1582&lt;&gt;"Liquidação Cancelada",VLOOKUP(B1582,'BASE DE DADOS OPS'!$B$5:$P$9635,14,FALSE),"Liquidação Cancelada")</f>
        <v>#N/A</v>
      </c>
      <c r="AA1582" s="4" t="e">
        <f>IF(X1582&lt;&gt;"Liquidação Cancelada",VLOOKUP(B1582,'BASE DE DADOS OPS'!$B$5:$P$9635,13,FALSE),"Liquidação Cancelada")</f>
        <v>#N/A</v>
      </c>
      <c r="AB1582" s="4" t="e">
        <f t="shared" si="230"/>
        <v>#N/A</v>
      </c>
      <c r="AC1582" s="3" t="e">
        <f t="shared" si="231"/>
        <v>#N/A</v>
      </c>
      <c r="AD1582" s="62"/>
    </row>
    <row r="1583" spans="1:30" ht="24.95" customHeight="1" x14ac:dyDescent="0.2">
      <c r="A1583" s="55" t="str">
        <f t="shared" si="223"/>
        <v>||||||0</v>
      </c>
      <c r="B1583" s="55" t="str">
        <f t="shared" si="224"/>
        <v>||||0</v>
      </c>
      <c r="C1583" s="61" t="str">
        <f t="shared" si="225"/>
        <v>|0</v>
      </c>
      <c r="D1583" s="31"/>
      <c r="E1583" s="31"/>
      <c r="F1583" s="75" t="str">
        <f t="shared" si="226"/>
        <v>/</v>
      </c>
      <c r="G1583" s="31"/>
      <c r="H1583" s="31"/>
      <c r="I1583" s="75" t="str">
        <f t="shared" si="227"/>
        <v>.</v>
      </c>
      <c r="J1583" s="31"/>
      <c r="K1583" s="31"/>
      <c r="L1583" s="31"/>
      <c r="M1583" s="32"/>
      <c r="N1583" s="31"/>
      <c r="O1583" s="32"/>
      <c r="P1583" s="18"/>
      <c r="Q1583" s="31"/>
      <c r="R1583" s="33"/>
      <c r="S1583" s="33"/>
      <c r="T1583" s="33"/>
      <c r="U1583" s="72">
        <f t="shared" si="228"/>
        <v>0</v>
      </c>
      <c r="V1583" s="18" t="e">
        <f>IF(X1583&lt;&gt;"Liquidação Cancelada",VLOOKUP(B1583,'BASE DE DADOS OPS'!$B$4:$P$9650,10,FALSE),"Liquidação Cancelada")</f>
        <v>#N/A</v>
      </c>
      <c r="W1583" s="35" t="e">
        <f t="shared" si="229"/>
        <v>#N/A</v>
      </c>
      <c r="X1583" s="31">
        <f>VLOOKUP(A1583,'BASE DE DADOS OPS'!$A$4:$P$9650,12,FALSE)</f>
        <v>0</v>
      </c>
      <c r="Y1583" s="4" t="e">
        <f>IF(X1583&lt;&gt;"Liquidação Cancelada",VLOOKUP(B1583,'BASE DE DADOS OPS'!$B$5:$P$9635,12,FALSE),"Liquidação Cancelada")</f>
        <v>#N/A</v>
      </c>
      <c r="Z1583" s="4" t="e">
        <f>IF(X1583&lt;&gt;"Liquidação Cancelada",VLOOKUP(B1583,'BASE DE DADOS OPS'!$B$5:$P$9635,14,FALSE),"Liquidação Cancelada")</f>
        <v>#N/A</v>
      </c>
      <c r="AA1583" s="4" t="e">
        <f>IF(X1583&lt;&gt;"Liquidação Cancelada",VLOOKUP(B1583,'BASE DE DADOS OPS'!$B$5:$P$9635,13,FALSE),"Liquidação Cancelada")</f>
        <v>#N/A</v>
      </c>
      <c r="AB1583" s="4" t="e">
        <f t="shared" si="230"/>
        <v>#N/A</v>
      </c>
      <c r="AC1583" s="3" t="e">
        <f t="shared" si="231"/>
        <v>#N/A</v>
      </c>
      <c r="AD1583" s="62"/>
    </row>
    <row r="1584" spans="1:30" ht="24.95" customHeight="1" x14ac:dyDescent="0.2">
      <c r="A1584" s="55" t="str">
        <f t="shared" si="223"/>
        <v>||||||0</v>
      </c>
      <c r="B1584" s="55" t="str">
        <f t="shared" si="224"/>
        <v>||||0</v>
      </c>
      <c r="C1584" s="61" t="str">
        <f t="shared" si="225"/>
        <v>|0</v>
      </c>
      <c r="D1584" s="31"/>
      <c r="E1584" s="31"/>
      <c r="F1584" s="75" t="str">
        <f t="shared" si="226"/>
        <v>/</v>
      </c>
      <c r="G1584" s="31"/>
      <c r="H1584" s="31"/>
      <c r="I1584" s="75" t="str">
        <f t="shared" si="227"/>
        <v>.</v>
      </c>
      <c r="J1584" s="31"/>
      <c r="K1584" s="31"/>
      <c r="L1584" s="31"/>
      <c r="M1584" s="32"/>
      <c r="N1584" s="31"/>
      <c r="O1584" s="32"/>
      <c r="P1584" s="18"/>
      <c r="Q1584" s="31"/>
      <c r="R1584" s="33"/>
      <c r="S1584" s="33"/>
      <c r="T1584" s="33"/>
      <c r="U1584" s="72">
        <f t="shared" si="228"/>
        <v>0</v>
      </c>
      <c r="V1584" s="18" t="e">
        <f>IF(X1584&lt;&gt;"Liquidação Cancelada",VLOOKUP(B1584,'BASE DE DADOS OPS'!$B$4:$P$9650,10,FALSE),"Liquidação Cancelada")</f>
        <v>#N/A</v>
      </c>
      <c r="W1584" s="35" t="e">
        <f t="shared" si="229"/>
        <v>#N/A</v>
      </c>
      <c r="X1584" s="31">
        <f>VLOOKUP(A1584,'BASE DE DADOS OPS'!$A$4:$P$9650,12,FALSE)</f>
        <v>0</v>
      </c>
      <c r="Y1584" s="4" t="e">
        <f>IF(X1584&lt;&gt;"Liquidação Cancelada",VLOOKUP(B1584,'BASE DE DADOS OPS'!$B$5:$P$9635,12,FALSE),"Liquidação Cancelada")</f>
        <v>#N/A</v>
      </c>
      <c r="Z1584" s="4" t="e">
        <f>IF(X1584&lt;&gt;"Liquidação Cancelada",VLOOKUP(B1584,'BASE DE DADOS OPS'!$B$5:$P$9635,14,FALSE),"Liquidação Cancelada")</f>
        <v>#N/A</v>
      </c>
      <c r="AA1584" s="4" t="e">
        <f>IF(X1584&lt;&gt;"Liquidação Cancelada",VLOOKUP(B1584,'BASE DE DADOS OPS'!$B$5:$P$9635,13,FALSE),"Liquidação Cancelada")</f>
        <v>#N/A</v>
      </c>
      <c r="AB1584" s="4" t="e">
        <f t="shared" si="230"/>
        <v>#N/A</v>
      </c>
      <c r="AC1584" s="3" t="e">
        <f t="shared" si="231"/>
        <v>#N/A</v>
      </c>
      <c r="AD1584" s="62"/>
    </row>
    <row r="1585" spans="1:30" ht="24.95" customHeight="1" x14ac:dyDescent="0.2">
      <c r="A1585" s="55" t="str">
        <f t="shared" si="223"/>
        <v>||||||0</v>
      </c>
      <c r="B1585" s="55" t="str">
        <f t="shared" si="224"/>
        <v>||||0</v>
      </c>
      <c r="C1585" s="61" t="str">
        <f t="shared" si="225"/>
        <v>|0</v>
      </c>
      <c r="D1585" s="31"/>
      <c r="E1585" s="31"/>
      <c r="F1585" s="75" t="str">
        <f t="shared" si="226"/>
        <v>/</v>
      </c>
      <c r="G1585" s="31"/>
      <c r="H1585" s="31"/>
      <c r="I1585" s="75" t="str">
        <f t="shared" si="227"/>
        <v>.</v>
      </c>
      <c r="J1585" s="31"/>
      <c r="K1585" s="31"/>
      <c r="L1585" s="31"/>
      <c r="M1585" s="32"/>
      <c r="N1585" s="31"/>
      <c r="O1585" s="32"/>
      <c r="P1585" s="18"/>
      <c r="Q1585" s="31"/>
      <c r="R1585" s="33"/>
      <c r="S1585" s="33"/>
      <c r="T1585" s="33"/>
      <c r="U1585" s="72">
        <f t="shared" si="228"/>
        <v>0</v>
      </c>
      <c r="V1585" s="18" t="e">
        <f>IF(X1585&lt;&gt;"Liquidação Cancelada",VLOOKUP(B1585,'BASE DE DADOS OPS'!$B$4:$P$9650,10,FALSE),"Liquidação Cancelada")</f>
        <v>#N/A</v>
      </c>
      <c r="W1585" s="35" t="e">
        <f t="shared" si="229"/>
        <v>#N/A</v>
      </c>
      <c r="X1585" s="31">
        <f>VLOOKUP(A1585,'BASE DE DADOS OPS'!$A$4:$P$9650,12,FALSE)</f>
        <v>0</v>
      </c>
      <c r="Y1585" s="4" t="e">
        <f>IF(X1585&lt;&gt;"Liquidação Cancelada",VLOOKUP(B1585,'BASE DE DADOS OPS'!$B$5:$P$9635,12,FALSE),"Liquidação Cancelada")</f>
        <v>#N/A</v>
      </c>
      <c r="Z1585" s="4" t="e">
        <f>IF(X1585&lt;&gt;"Liquidação Cancelada",VLOOKUP(B1585,'BASE DE DADOS OPS'!$B$5:$P$9635,14,FALSE),"Liquidação Cancelada")</f>
        <v>#N/A</v>
      </c>
      <c r="AA1585" s="4" t="e">
        <f>IF(X1585&lt;&gt;"Liquidação Cancelada",VLOOKUP(B1585,'BASE DE DADOS OPS'!$B$5:$P$9635,13,FALSE),"Liquidação Cancelada")</f>
        <v>#N/A</v>
      </c>
      <c r="AB1585" s="4" t="e">
        <f t="shared" si="230"/>
        <v>#N/A</v>
      </c>
      <c r="AC1585" s="3" t="e">
        <f t="shared" si="231"/>
        <v>#N/A</v>
      </c>
      <c r="AD1585" s="62"/>
    </row>
    <row r="1586" spans="1:30" ht="24.95" customHeight="1" x14ac:dyDescent="0.2">
      <c r="A1586" s="55" t="str">
        <f t="shared" si="223"/>
        <v>||||||0</v>
      </c>
      <c r="B1586" s="55" t="str">
        <f t="shared" si="224"/>
        <v>||||0</v>
      </c>
      <c r="C1586" s="61" t="str">
        <f t="shared" si="225"/>
        <v>|0</v>
      </c>
      <c r="D1586" s="31"/>
      <c r="E1586" s="31"/>
      <c r="F1586" s="75" t="str">
        <f t="shared" si="226"/>
        <v>/</v>
      </c>
      <c r="G1586" s="31"/>
      <c r="H1586" s="31"/>
      <c r="I1586" s="75" t="str">
        <f t="shared" si="227"/>
        <v>.</v>
      </c>
      <c r="J1586" s="31"/>
      <c r="K1586" s="31"/>
      <c r="L1586" s="31"/>
      <c r="M1586" s="32"/>
      <c r="N1586" s="31"/>
      <c r="O1586" s="32"/>
      <c r="P1586" s="18"/>
      <c r="Q1586" s="31"/>
      <c r="R1586" s="33"/>
      <c r="S1586" s="33"/>
      <c r="T1586" s="33"/>
      <c r="U1586" s="72">
        <f t="shared" si="228"/>
        <v>0</v>
      </c>
      <c r="V1586" s="18" t="e">
        <f>IF(X1586&lt;&gt;"Liquidação Cancelada",VLOOKUP(B1586,'BASE DE DADOS OPS'!$B$4:$P$9650,10,FALSE),"Liquidação Cancelada")</f>
        <v>#N/A</v>
      </c>
      <c r="W1586" s="35" t="e">
        <f t="shared" si="229"/>
        <v>#N/A</v>
      </c>
      <c r="X1586" s="31">
        <f>VLOOKUP(A1586,'BASE DE DADOS OPS'!$A$4:$P$9650,12,FALSE)</f>
        <v>0</v>
      </c>
      <c r="Y1586" s="4" t="e">
        <f>IF(X1586&lt;&gt;"Liquidação Cancelada",VLOOKUP(B1586,'BASE DE DADOS OPS'!$B$5:$P$9635,12,FALSE),"Liquidação Cancelada")</f>
        <v>#N/A</v>
      </c>
      <c r="Z1586" s="4" t="e">
        <f>IF(X1586&lt;&gt;"Liquidação Cancelada",VLOOKUP(B1586,'BASE DE DADOS OPS'!$B$5:$P$9635,14,FALSE),"Liquidação Cancelada")</f>
        <v>#N/A</v>
      </c>
      <c r="AA1586" s="4" t="e">
        <f>IF(X1586&lt;&gt;"Liquidação Cancelada",VLOOKUP(B1586,'BASE DE DADOS OPS'!$B$5:$P$9635,13,FALSE),"Liquidação Cancelada")</f>
        <v>#N/A</v>
      </c>
      <c r="AB1586" s="4" t="e">
        <f t="shared" si="230"/>
        <v>#N/A</v>
      </c>
      <c r="AC1586" s="3" t="e">
        <f t="shared" si="231"/>
        <v>#N/A</v>
      </c>
      <c r="AD1586" s="62"/>
    </row>
    <row r="1587" spans="1:30" ht="24.95" customHeight="1" x14ac:dyDescent="0.2">
      <c r="A1587" s="55" t="str">
        <f t="shared" si="223"/>
        <v>||||||0</v>
      </c>
      <c r="B1587" s="55" t="str">
        <f t="shared" si="224"/>
        <v>||||0</v>
      </c>
      <c r="C1587" s="61" t="str">
        <f t="shared" si="225"/>
        <v>|0</v>
      </c>
      <c r="D1587" s="31"/>
      <c r="E1587" s="31"/>
      <c r="F1587" s="75" t="str">
        <f t="shared" si="226"/>
        <v>/</v>
      </c>
      <c r="G1587" s="31"/>
      <c r="H1587" s="31"/>
      <c r="I1587" s="75" t="str">
        <f t="shared" si="227"/>
        <v>.</v>
      </c>
      <c r="J1587" s="31"/>
      <c r="K1587" s="31"/>
      <c r="L1587" s="31"/>
      <c r="M1587" s="32"/>
      <c r="N1587" s="31"/>
      <c r="O1587" s="32"/>
      <c r="P1587" s="18"/>
      <c r="Q1587" s="31"/>
      <c r="R1587" s="33"/>
      <c r="S1587" s="33"/>
      <c r="T1587" s="33"/>
      <c r="U1587" s="72">
        <f t="shared" si="228"/>
        <v>0</v>
      </c>
      <c r="V1587" s="18" t="e">
        <f>IF(X1587&lt;&gt;"Liquidação Cancelada",VLOOKUP(B1587,'BASE DE DADOS OPS'!$B$4:$P$9650,10,FALSE),"Liquidação Cancelada")</f>
        <v>#N/A</v>
      </c>
      <c r="W1587" s="35" t="e">
        <f t="shared" si="229"/>
        <v>#N/A</v>
      </c>
      <c r="X1587" s="31">
        <f>VLOOKUP(A1587,'BASE DE DADOS OPS'!$A$4:$P$9650,12,FALSE)</f>
        <v>0</v>
      </c>
      <c r="Y1587" s="4" t="e">
        <f>IF(X1587&lt;&gt;"Liquidação Cancelada",VLOOKUP(B1587,'BASE DE DADOS OPS'!$B$5:$P$9635,12,FALSE),"Liquidação Cancelada")</f>
        <v>#N/A</v>
      </c>
      <c r="Z1587" s="4" t="e">
        <f>IF(X1587&lt;&gt;"Liquidação Cancelada",VLOOKUP(B1587,'BASE DE DADOS OPS'!$B$5:$P$9635,14,FALSE),"Liquidação Cancelada")</f>
        <v>#N/A</v>
      </c>
      <c r="AA1587" s="4" t="e">
        <f>IF(X1587&lt;&gt;"Liquidação Cancelada",VLOOKUP(B1587,'BASE DE DADOS OPS'!$B$5:$P$9635,13,FALSE),"Liquidação Cancelada")</f>
        <v>#N/A</v>
      </c>
      <c r="AB1587" s="4" t="e">
        <f t="shared" si="230"/>
        <v>#N/A</v>
      </c>
      <c r="AC1587" s="3" t="e">
        <f t="shared" si="231"/>
        <v>#N/A</v>
      </c>
      <c r="AD1587" s="62"/>
    </row>
    <row r="1588" spans="1:30" ht="24.95" customHeight="1" x14ac:dyDescent="0.2">
      <c r="A1588" s="55" t="str">
        <f t="shared" si="223"/>
        <v>||||||0</v>
      </c>
      <c r="B1588" s="55" t="str">
        <f t="shared" si="224"/>
        <v>||||0</v>
      </c>
      <c r="C1588" s="61" t="str">
        <f t="shared" si="225"/>
        <v>|0</v>
      </c>
      <c r="D1588" s="31"/>
      <c r="E1588" s="31"/>
      <c r="F1588" s="75" t="str">
        <f t="shared" si="226"/>
        <v>/</v>
      </c>
      <c r="G1588" s="31"/>
      <c r="H1588" s="31"/>
      <c r="I1588" s="75" t="str">
        <f t="shared" si="227"/>
        <v>.</v>
      </c>
      <c r="J1588" s="31"/>
      <c r="K1588" s="31"/>
      <c r="L1588" s="31"/>
      <c r="M1588" s="32"/>
      <c r="N1588" s="31"/>
      <c r="O1588" s="32"/>
      <c r="P1588" s="18"/>
      <c r="Q1588" s="31"/>
      <c r="R1588" s="33"/>
      <c r="S1588" s="33"/>
      <c r="T1588" s="33"/>
      <c r="U1588" s="72">
        <f t="shared" si="228"/>
        <v>0</v>
      </c>
      <c r="V1588" s="18" t="e">
        <f>IF(X1588&lt;&gt;"Liquidação Cancelada",VLOOKUP(B1588,'BASE DE DADOS OPS'!$B$4:$P$9650,10,FALSE),"Liquidação Cancelada")</f>
        <v>#N/A</v>
      </c>
      <c r="W1588" s="35" t="e">
        <f t="shared" si="229"/>
        <v>#N/A</v>
      </c>
      <c r="X1588" s="31">
        <f>VLOOKUP(A1588,'BASE DE DADOS OPS'!$A$4:$P$9650,12,FALSE)</f>
        <v>0</v>
      </c>
      <c r="Y1588" s="4" t="e">
        <f>IF(X1588&lt;&gt;"Liquidação Cancelada",VLOOKUP(B1588,'BASE DE DADOS OPS'!$B$5:$P$9635,12,FALSE),"Liquidação Cancelada")</f>
        <v>#N/A</v>
      </c>
      <c r="Z1588" s="4" t="e">
        <f>IF(X1588&lt;&gt;"Liquidação Cancelada",VLOOKUP(B1588,'BASE DE DADOS OPS'!$B$5:$P$9635,14,FALSE),"Liquidação Cancelada")</f>
        <v>#N/A</v>
      </c>
      <c r="AA1588" s="4" t="e">
        <f>IF(X1588&lt;&gt;"Liquidação Cancelada",VLOOKUP(B1588,'BASE DE DADOS OPS'!$B$5:$P$9635,13,FALSE),"Liquidação Cancelada")</f>
        <v>#N/A</v>
      </c>
      <c r="AB1588" s="4" t="e">
        <f t="shared" si="230"/>
        <v>#N/A</v>
      </c>
      <c r="AC1588" s="3" t="e">
        <f t="shared" si="231"/>
        <v>#N/A</v>
      </c>
      <c r="AD1588" s="62"/>
    </row>
    <row r="1589" spans="1:30" ht="24.95" customHeight="1" x14ac:dyDescent="0.2">
      <c r="A1589" s="55" t="str">
        <f t="shared" si="223"/>
        <v>||||||0</v>
      </c>
      <c r="B1589" s="55" t="str">
        <f t="shared" si="224"/>
        <v>||||0</v>
      </c>
      <c r="C1589" s="61" t="str">
        <f t="shared" si="225"/>
        <v>|0</v>
      </c>
      <c r="D1589" s="31"/>
      <c r="E1589" s="31"/>
      <c r="F1589" s="75" t="str">
        <f t="shared" si="226"/>
        <v>/</v>
      </c>
      <c r="G1589" s="31"/>
      <c r="H1589" s="31"/>
      <c r="I1589" s="75" t="str">
        <f t="shared" si="227"/>
        <v>.</v>
      </c>
      <c r="J1589" s="31"/>
      <c r="K1589" s="31"/>
      <c r="L1589" s="31"/>
      <c r="M1589" s="32"/>
      <c r="N1589" s="31"/>
      <c r="O1589" s="32"/>
      <c r="P1589" s="18"/>
      <c r="Q1589" s="31"/>
      <c r="R1589" s="33"/>
      <c r="S1589" s="33"/>
      <c r="T1589" s="33"/>
      <c r="U1589" s="72">
        <f t="shared" si="228"/>
        <v>0</v>
      </c>
      <c r="V1589" s="18" t="e">
        <f>IF(X1589&lt;&gt;"Liquidação Cancelada",VLOOKUP(B1589,'BASE DE DADOS OPS'!$B$4:$P$9650,10,FALSE),"Liquidação Cancelada")</f>
        <v>#N/A</v>
      </c>
      <c r="W1589" s="35" t="e">
        <f t="shared" si="229"/>
        <v>#N/A</v>
      </c>
      <c r="X1589" s="31">
        <f>VLOOKUP(A1589,'BASE DE DADOS OPS'!$A$4:$P$9650,12,FALSE)</f>
        <v>0</v>
      </c>
      <c r="Y1589" s="4" t="e">
        <f>IF(X1589&lt;&gt;"Liquidação Cancelada",VLOOKUP(B1589,'BASE DE DADOS OPS'!$B$5:$P$9635,12,FALSE),"Liquidação Cancelada")</f>
        <v>#N/A</v>
      </c>
      <c r="Z1589" s="4" t="e">
        <f>IF(X1589&lt;&gt;"Liquidação Cancelada",VLOOKUP(B1589,'BASE DE DADOS OPS'!$B$5:$P$9635,14,FALSE),"Liquidação Cancelada")</f>
        <v>#N/A</v>
      </c>
      <c r="AA1589" s="4" t="e">
        <f>IF(X1589&lt;&gt;"Liquidação Cancelada",VLOOKUP(B1589,'BASE DE DADOS OPS'!$B$5:$P$9635,13,FALSE),"Liquidação Cancelada")</f>
        <v>#N/A</v>
      </c>
      <c r="AB1589" s="4" t="e">
        <f t="shared" si="230"/>
        <v>#N/A</v>
      </c>
      <c r="AC1589" s="3" t="e">
        <f t="shared" si="231"/>
        <v>#N/A</v>
      </c>
      <c r="AD1589" s="62"/>
    </row>
    <row r="1590" spans="1:30" ht="24.95" customHeight="1" x14ac:dyDescent="0.2">
      <c r="A1590" s="55" t="str">
        <f t="shared" si="223"/>
        <v>||||||0</v>
      </c>
      <c r="B1590" s="55" t="str">
        <f t="shared" si="224"/>
        <v>||||0</v>
      </c>
      <c r="C1590" s="61" t="str">
        <f t="shared" si="225"/>
        <v>|0</v>
      </c>
      <c r="D1590" s="31"/>
      <c r="E1590" s="31"/>
      <c r="F1590" s="75" t="str">
        <f t="shared" si="226"/>
        <v>/</v>
      </c>
      <c r="G1590" s="31"/>
      <c r="H1590" s="31"/>
      <c r="I1590" s="75" t="str">
        <f t="shared" si="227"/>
        <v>.</v>
      </c>
      <c r="J1590" s="31"/>
      <c r="K1590" s="31"/>
      <c r="L1590" s="31"/>
      <c r="M1590" s="32"/>
      <c r="N1590" s="31"/>
      <c r="O1590" s="32"/>
      <c r="P1590" s="18"/>
      <c r="Q1590" s="31"/>
      <c r="R1590" s="33"/>
      <c r="S1590" s="33"/>
      <c r="T1590" s="33"/>
      <c r="U1590" s="72">
        <f t="shared" si="228"/>
        <v>0</v>
      </c>
      <c r="V1590" s="18" t="e">
        <f>IF(X1590&lt;&gt;"Liquidação Cancelada",VLOOKUP(B1590,'BASE DE DADOS OPS'!$B$4:$P$9650,10,FALSE),"Liquidação Cancelada")</f>
        <v>#N/A</v>
      </c>
      <c r="W1590" s="35" t="e">
        <f t="shared" si="229"/>
        <v>#N/A</v>
      </c>
      <c r="X1590" s="31">
        <f>VLOOKUP(A1590,'BASE DE DADOS OPS'!$A$4:$P$9650,12,FALSE)</f>
        <v>0</v>
      </c>
      <c r="Y1590" s="4" t="e">
        <f>IF(X1590&lt;&gt;"Liquidação Cancelada",VLOOKUP(B1590,'BASE DE DADOS OPS'!$B$5:$P$9635,12,FALSE),"Liquidação Cancelada")</f>
        <v>#N/A</v>
      </c>
      <c r="Z1590" s="4" t="e">
        <f>IF(X1590&lt;&gt;"Liquidação Cancelada",VLOOKUP(B1590,'BASE DE DADOS OPS'!$B$5:$P$9635,14,FALSE),"Liquidação Cancelada")</f>
        <v>#N/A</v>
      </c>
      <c r="AA1590" s="4" t="e">
        <f>IF(X1590&lt;&gt;"Liquidação Cancelada",VLOOKUP(B1590,'BASE DE DADOS OPS'!$B$5:$P$9635,13,FALSE),"Liquidação Cancelada")</f>
        <v>#N/A</v>
      </c>
      <c r="AB1590" s="4" t="e">
        <f t="shared" si="230"/>
        <v>#N/A</v>
      </c>
      <c r="AC1590" s="3" t="e">
        <f t="shared" si="231"/>
        <v>#N/A</v>
      </c>
      <c r="AD1590" s="62"/>
    </row>
    <row r="1591" spans="1:30" ht="24.95" customHeight="1" x14ac:dyDescent="0.2">
      <c r="A1591" s="55" t="str">
        <f t="shared" si="223"/>
        <v>||||||0</v>
      </c>
      <c r="B1591" s="55" t="str">
        <f t="shared" si="224"/>
        <v>||||0</v>
      </c>
      <c r="C1591" s="61" t="str">
        <f t="shared" si="225"/>
        <v>|0</v>
      </c>
      <c r="D1591" s="31"/>
      <c r="E1591" s="31"/>
      <c r="F1591" s="75" t="str">
        <f t="shared" si="226"/>
        <v>/</v>
      </c>
      <c r="G1591" s="31"/>
      <c r="H1591" s="31"/>
      <c r="I1591" s="75" t="str">
        <f t="shared" si="227"/>
        <v>.</v>
      </c>
      <c r="J1591" s="31"/>
      <c r="K1591" s="31"/>
      <c r="L1591" s="31"/>
      <c r="M1591" s="32"/>
      <c r="N1591" s="31"/>
      <c r="O1591" s="32"/>
      <c r="P1591" s="18"/>
      <c r="Q1591" s="31"/>
      <c r="R1591" s="33"/>
      <c r="S1591" s="33"/>
      <c r="T1591" s="33"/>
      <c r="U1591" s="72">
        <f t="shared" si="228"/>
        <v>0</v>
      </c>
      <c r="V1591" s="18" t="e">
        <f>IF(X1591&lt;&gt;"Liquidação Cancelada",VLOOKUP(B1591,'BASE DE DADOS OPS'!$B$4:$P$9650,10,FALSE),"Liquidação Cancelada")</f>
        <v>#N/A</v>
      </c>
      <c r="W1591" s="35" t="e">
        <f t="shared" si="229"/>
        <v>#N/A</v>
      </c>
      <c r="X1591" s="31">
        <f>VLOOKUP(A1591,'BASE DE DADOS OPS'!$A$4:$P$9650,12,FALSE)</f>
        <v>0</v>
      </c>
      <c r="Y1591" s="4" t="e">
        <f>IF(X1591&lt;&gt;"Liquidação Cancelada",VLOOKUP(B1591,'BASE DE DADOS OPS'!$B$5:$P$9635,12,FALSE),"Liquidação Cancelada")</f>
        <v>#N/A</v>
      </c>
      <c r="Z1591" s="4" t="e">
        <f>IF(X1591&lt;&gt;"Liquidação Cancelada",VLOOKUP(B1591,'BASE DE DADOS OPS'!$B$5:$P$9635,14,FALSE),"Liquidação Cancelada")</f>
        <v>#N/A</v>
      </c>
      <c r="AA1591" s="4" t="e">
        <f>IF(X1591&lt;&gt;"Liquidação Cancelada",VLOOKUP(B1591,'BASE DE DADOS OPS'!$B$5:$P$9635,13,FALSE),"Liquidação Cancelada")</f>
        <v>#N/A</v>
      </c>
      <c r="AB1591" s="4" t="e">
        <f t="shared" si="230"/>
        <v>#N/A</v>
      </c>
      <c r="AC1591" s="3" t="e">
        <f t="shared" si="231"/>
        <v>#N/A</v>
      </c>
      <c r="AD1591" s="62"/>
    </row>
    <row r="1592" spans="1:30" ht="24.95" customHeight="1" x14ac:dyDescent="0.2">
      <c r="A1592" s="55" t="str">
        <f t="shared" si="223"/>
        <v>||||||0</v>
      </c>
      <c r="B1592" s="55" t="str">
        <f t="shared" si="224"/>
        <v>||||0</v>
      </c>
      <c r="C1592" s="61" t="str">
        <f t="shared" si="225"/>
        <v>|0</v>
      </c>
      <c r="D1592" s="31"/>
      <c r="E1592" s="31"/>
      <c r="F1592" s="75" t="str">
        <f t="shared" si="226"/>
        <v>/</v>
      </c>
      <c r="G1592" s="31"/>
      <c r="H1592" s="31"/>
      <c r="I1592" s="75" t="str">
        <f t="shared" si="227"/>
        <v>.</v>
      </c>
      <c r="J1592" s="31"/>
      <c r="K1592" s="31"/>
      <c r="L1592" s="31"/>
      <c r="M1592" s="32"/>
      <c r="N1592" s="31"/>
      <c r="O1592" s="32"/>
      <c r="P1592" s="18"/>
      <c r="Q1592" s="31"/>
      <c r="R1592" s="33"/>
      <c r="S1592" s="33"/>
      <c r="T1592" s="33"/>
      <c r="U1592" s="72">
        <f t="shared" si="228"/>
        <v>0</v>
      </c>
      <c r="V1592" s="18" t="e">
        <f>IF(X1592&lt;&gt;"Liquidação Cancelada",VLOOKUP(B1592,'BASE DE DADOS OPS'!$B$4:$P$9650,10,FALSE),"Liquidação Cancelada")</f>
        <v>#N/A</v>
      </c>
      <c r="W1592" s="35" t="e">
        <f t="shared" si="229"/>
        <v>#N/A</v>
      </c>
      <c r="X1592" s="31">
        <f>VLOOKUP(A1592,'BASE DE DADOS OPS'!$A$4:$P$9650,12,FALSE)</f>
        <v>0</v>
      </c>
      <c r="Y1592" s="4" t="e">
        <f>IF(X1592&lt;&gt;"Liquidação Cancelada",VLOOKUP(B1592,'BASE DE DADOS OPS'!$B$5:$P$9635,12,FALSE),"Liquidação Cancelada")</f>
        <v>#N/A</v>
      </c>
      <c r="Z1592" s="4" t="e">
        <f>IF(X1592&lt;&gt;"Liquidação Cancelada",VLOOKUP(B1592,'BASE DE DADOS OPS'!$B$5:$P$9635,14,FALSE),"Liquidação Cancelada")</f>
        <v>#N/A</v>
      </c>
      <c r="AA1592" s="4" t="e">
        <f>IF(X1592&lt;&gt;"Liquidação Cancelada",VLOOKUP(B1592,'BASE DE DADOS OPS'!$B$5:$P$9635,13,FALSE),"Liquidação Cancelada")</f>
        <v>#N/A</v>
      </c>
      <c r="AB1592" s="4" t="e">
        <f t="shared" si="230"/>
        <v>#N/A</v>
      </c>
      <c r="AC1592" s="3" t="e">
        <f t="shared" si="231"/>
        <v>#N/A</v>
      </c>
      <c r="AD1592" s="62"/>
    </row>
    <row r="1593" spans="1:30" ht="24.95" customHeight="1" x14ac:dyDescent="0.2">
      <c r="A1593" s="55" t="str">
        <f t="shared" si="223"/>
        <v>||||||0</v>
      </c>
      <c r="B1593" s="55" t="str">
        <f t="shared" si="224"/>
        <v>||||0</v>
      </c>
      <c r="C1593" s="61" t="str">
        <f t="shared" si="225"/>
        <v>|0</v>
      </c>
      <c r="D1593" s="31"/>
      <c r="E1593" s="31"/>
      <c r="F1593" s="75" t="str">
        <f t="shared" si="226"/>
        <v>/</v>
      </c>
      <c r="G1593" s="31"/>
      <c r="H1593" s="31"/>
      <c r="I1593" s="75" t="str">
        <f t="shared" si="227"/>
        <v>.</v>
      </c>
      <c r="J1593" s="31"/>
      <c r="K1593" s="31"/>
      <c r="L1593" s="31"/>
      <c r="M1593" s="32"/>
      <c r="N1593" s="31"/>
      <c r="O1593" s="32"/>
      <c r="P1593" s="18"/>
      <c r="Q1593" s="31"/>
      <c r="R1593" s="33"/>
      <c r="S1593" s="33"/>
      <c r="T1593" s="33"/>
      <c r="U1593" s="72">
        <f t="shared" si="228"/>
        <v>0</v>
      </c>
      <c r="V1593" s="18" t="e">
        <f>IF(X1593&lt;&gt;"Liquidação Cancelada",VLOOKUP(B1593,'BASE DE DADOS OPS'!$B$4:$P$9650,10,FALSE),"Liquidação Cancelada")</f>
        <v>#N/A</v>
      </c>
      <c r="W1593" s="35" t="e">
        <f t="shared" si="229"/>
        <v>#N/A</v>
      </c>
      <c r="X1593" s="31">
        <f>VLOOKUP(A1593,'BASE DE DADOS OPS'!$A$4:$P$9650,12,FALSE)</f>
        <v>0</v>
      </c>
      <c r="Y1593" s="4" t="e">
        <f>IF(X1593&lt;&gt;"Liquidação Cancelada",VLOOKUP(B1593,'BASE DE DADOS OPS'!$B$5:$P$9635,12,FALSE),"Liquidação Cancelada")</f>
        <v>#N/A</v>
      </c>
      <c r="Z1593" s="4" t="e">
        <f>IF(X1593&lt;&gt;"Liquidação Cancelada",VLOOKUP(B1593,'BASE DE DADOS OPS'!$B$5:$P$9635,14,FALSE),"Liquidação Cancelada")</f>
        <v>#N/A</v>
      </c>
      <c r="AA1593" s="4" t="e">
        <f>IF(X1593&lt;&gt;"Liquidação Cancelada",VLOOKUP(B1593,'BASE DE DADOS OPS'!$B$5:$P$9635,13,FALSE),"Liquidação Cancelada")</f>
        <v>#N/A</v>
      </c>
      <c r="AB1593" s="4" t="e">
        <f t="shared" si="230"/>
        <v>#N/A</v>
      </c>
      <c r="AC1593" s="3" t="e">
        <f t="shared" si="231"/>
        <v>#N/A</v>
      </c>
      <c r="AD1593" s="62"/>
    </row>
    <row r="1594" spans="1:30" ht="24.95" customHeight="1" x14ac:dyDescent="0.2">
      <c r="A1594" s="55" t="str">
        <f t="shared" si="223"/>
        <v>||||||0</v>
      </c>
      <c r="B1594" s="55" t="str">
        <f t="shared" si="224"/>
        <v>||||0</v>
      </c>
      <c r="C1594" s="61" t="str">
        <f t="shared" si="225"/>
        <v>|0</v>
      </c>
      <c r="D1594" s="31"/>
      <c r="E1594" s="31"/>
      <c r="F1594" s="75" t="str">
        <f t="shared" si="226"/>
        <v>/</v>
      </c>
      <c r="G1594" s="31"/>
      <c r="H1594" s="31"/>
      <c r="I1594" s="75" t="str">
        <f t="shared" si="227"/>
        <v>.</v>
      </c>
      <c r="J1594" s="31"/>
      <c r="K1594" s="31"/>
      <c r="L1594" s="31"/>
      <c r="M1594" s="32"/>
      <c r="N1594" s="31"/>
      <c r="O1594" s="32"/>
      <c r="P1594" s="18"/>
      <c r="Q1594" s="31"/>
      <c r="R1594" s="33"/>
      <c r="S1594" s="33"/>
      <c r="T1594" s="33"/>
      <c r="U1594" s="72">
        <f t="shared" si="228"/>
        <v>0</v>
      </c>
      <c r="V1594" s="18" t="e">
        <f>IF(X1594&lt;&gt;"Liquidação Cancelada",VLOOKUP(B1594,'BASE DE DADOS OPS'!$B$4:$P$9650,10,FALSE),"Liquidação Cancelada")</f>
        <v>#N/A</v>
      </c>
      <c r="W1594" s="35" t="e">
        <f t="shared" si="229"/>
        <v>#N/A</v>
      </c>
      <c r="X1594" s="31">
        <f>VLOOKUP(A1594,'BASE DE DADOS OPS'!$A$4:$P$9650,12,FALSE)</f>
        <v>0</v>
      </c>
      <c r="Y1594" s="4" t="e">
        <f>IF(X1594&lt;&gt;"Liquidação Cancelada",VLOOKUP(B1594,'BASE DE DADOS OPS'!$B$5:$P$9635,12,FALSE),"Liquidação Cancelada")</f>
        <v>#N/A</v>
      </c>
      <c r="Z1594" s="4" t="e">
        <f>IF(X1594&lt;&gt;"Liquidação Cancelada",VLOOKUP(B1594,'BASE DE DADOS OPS'!$B$5:$P$9635,14,FALSE),"Liquidação Cancelada")</f>
        <v>#N/A</v>
      </c>
      <c r="AA1594" s="4" t="e">
        <f>IF(X1594&lt;&gt;"Liquidação Cancelada",VLOOKUP(B1594,'BASE DE DADOS OPS'!$B$5:$P$9635,13,FALSE),"Liquidação Cancelada")</f>
        <v>#N/A</v>
      </c>
      <c r="AB1594" s="4" t="e">
        <f t="shared" si="230"/>
        <v>#N/A</v>
      </c>
      <c r="AC1594" s="3" t="e">
        <f t="shared" si="231"/>
        <v>#N/A</v>
      </c>
      <c r="AD1594" s="62"/>
    </row>
    <row r="1595" spans="1:30" ht="24.95" customHeight="1" x14ac:dyDescent="0.2">
      <c r="A1595" s="55" t="str">
        <f t="shared" si="223"/>
        <v>||||||0</v>
      </c>
      <c r="B1595" s="55" t="str">
        <f t="shared" si="224"/>
        <v>||||0</v>
      </c>
      <c r="C1595" s="61" t="str">
        <f t="shared" si="225"/>
        <v>|0</v>
      </c>
      <c r="D1595" s="31"/>
      <c r="E1595" s="31"/>
      <c r="F1595" s="75" t="str">
        <f t="shared" si="226"/>
        <v>/</v>
      </c>
      <c r="G1595" s="31"/>
      <c r="H1595" s="31"/>
      <c r="I1595" s="75" t="str">
        <f t="shared" si="227"/>
        <v>.</v>
      </c>
      <c r="J1595" s="31"/>
      <c r="K1595" s="31"/>
      <c r="L1595" s="31"/>
      <c r="M1595" s="32"/>
      <c r="N1595" s="31"/>
      <c r="O1595" s="32"/>
      <c r="P1595" s="18"/>
      <c r="Q1595" s="31"/>
      <c r="R1595" s="33"/>
      <c r="S1595" s="33"/>
      <c r="T1595" s="33"/>
      <c r="U1595" s="72">
        <f t="shared" si="228"/>
        <v>0</v>
      </c>
      <c r="V1595" s="18" t="e">
        <f>IF(X1595&lt;&gt;"Liquidação Cancelada",VLOOKUP(B1595,'BASE DE DADOS OPS'!$B$4:$P$9650,10,FALSE),"Liquidação Cancelada")</f>
        <v>#N/A</v>
      </c>
      <c r="W1595" s="35" t="e">
        <f t="shared" si="229"/>
        <v>#N/A</v>
      </c>
      <c r="X1595" s="31">
        <f>VLOOKUP(A1595,'BASE DE DADOS OPS'!$A$4:$P$9650,12,FALSE)</f>
        <v>0</v>
      </c>
      <c r="Y1595" s="4" t="e">
        <f>IF(X1595&lt;&gt;"Liquidação Cancelada",VLOOKUP(B1595,'BASE DE DADOS OPS'!$B$5:$P$9635,12,FALSE),"Liquidação Cancelada")</f>
        <v>#N/A</v>
      </c>
      <c r="Z1595" s="4" t="e">
        <f>IF(X1595&lt;&gt;"Liquidação Cancelada",VLOOKUP(B1595,'BASE DE DADOS OPS'!$B$5:$P$9635,14,FALSE),"Liquidação Cancelada")</f>
        <v>#N/A</v>
      </c>
      <c r="AA1595" s="4" t="e">
        <f>IF(X1595&lt;&gt;"Liquidação Cancelada",VLOOKUP(B1595,'BASE DE DADOS OPS'!$B$5:$P$9635,13,FALSE),"Liquidação Cancelada")</f>
        <v>#N/A</v>
      </c>
      <c r="AB1595" s="4" t="e">
        <f t="shared" si="230"/>
        <v>#N/A</v>
      </c>
      <c r="AC1595" s="3" t="e">
        <f t="shared" si="231"/>
        <v>#N/A</v>
      </c>
      <c r="AD1595" s="62"/>
    </row>
    <row r="1596" spans="1:30" ht="24.95" customHeight="1" x14ac:dyDescent="0.2">
      <c r="A1596" s="55" t="str">
        <f t="shared" si="223"/>
        <v>||||||0</v>
      </c>
      <c r="B1596" s="55" t="str">
        <f t="shared" si="224"/>
        <v>||||0</v>
      </c>
      <c r="C1596" s="61" t="str">
        <f t="shared" si="225"/>
        <v>|0</v>
      </c>
      <c r="D1596" s="31"/>
      <c r="E1596" s="31"/>
      <c r="F1596" s="75" t="str">
        <f t="shared" si="226"/>
        <v>/</v>
      </c>
      <c r="G1596" s="31"/>
      <c r="H1596" s="31"/>
      <c r="I1596" s="75" t="str">
        <f t="shared" si="227"/>
        <v>.</v>
      </c>
      <c r="J1596" s="31"/>
      <c r="K1596" s="31"/>
      <c r="L1596" s="31"/>
      <c r="M1596" s="32"/>
      <c r="N1596" s="31"/>
      <c r="O1596" s="32"/>
      <c r="P1596" s="18"/>
      <c r="Q1596" s="31"/>
      <c r="R1596" s="33"/>
      <c r="S1596" s="33"/>
      <c r="T1596" s="33"/>
      <c r="U1596" s="72">
        <f t="shared" si="228"/>
        <v>0</v>
      </c>
      <c r="V1596" s="18" t="e">
        <f>IF(X1596&lt;&gt;"Liquidação Cancelada",VLOOKUP(B1596,'BASE DE DADOS OPS'!$B$4:$P$9650,10,FALSE),"Liquidação Cancelada")</f>
        <v>#N/A</v>
      </c>
      <c r="W1596" s="35" t="e">
        <f t="shared" si="229"/>
        <v>#N/A</v>
      </c>
      <c r="X1596" s="31">
        <f>VLOOKUP(A1596,'BASE DE DADOS OPS'!$A$4:$P$9650,12,FALSE)</f>
        <v>0</v>
      </c>
      <c r="Y1596" s="4" t="e">
        <f>IF(X1596&lt;&gt;"Liquidação Cancelada",VLOOKUP(B1596,'BASE DE DADOS OPS'!$B$5:$P$9635,12,FALSE),"Liquidação Cancelada")</f>
        <v>#N/A</v>
      </c>
      <c r="Z1596" s="4" t="e">
        <f>IF(X1596&lt;&gt;"Liquidação Cancelada",VLOOKUP(B1596,'BASE DE DADOS OPS'!$B$5:$P$9635,14,FALSE),"Liquidação Cancelada")</f>
        <v>#N/A</v>
      </c>
      <c r="AA1596" s="4" t="e">
        <f>IF(X1596&lt;&gt;"Liquidação Cancelada",VLOOKUP(B1596,'BASE DE DADOS OPS'!$B$5:$P$9635,13,FALSE),"Liquidação Cancelada")</f>
        <v>#N/A</v>
      </c>
      <c r="AB1596" s="4" t="e">
        <f t="shared" si="230"/>
        <v>#N/A</v>
      </c>
      <c r="AC1596" s="3" t="e">
        <f t="shared" si="231"/>
        <v>#N/A</v>
      </c>
      <c r="AD1596" s="62"/>
    </row>
    <row r="1597" spans="1:30" ht="24.95" customHeight="1" x14ac:dyDescent="0.2">
      <c r="A1597" s="55" t="str">
        <f t="shared" si="223"/>
        <v>||||||0</v>
      </c>
      <c r="B1597" s="55" t="str">
        <f t="shared" si="224"/>
        <v>||||0</v>
      </c>
      <c r="C1597" s="61" t="str">
        <f t="shared" si="225"/>
        <v>|0</v>
      </c>
      <c r="D1597" s="31"/>
      <c r="E1597" s="31"/>
      <c r="F1597" s="75" t="str">
        <f t="shared" si="226"/>
        <v>/</v>
      </c>
      <c r="G1597" s="31"/>
      <c r="H1597" s="31"/>
      <c r="I1597" s="75" t="str">
        <f t="shared" si="227"/>
        <v>.</v>
      </c>
      <c r="J1597" s="31"/>
      <c r="K1597" s="31"/>
      <c r="L1597" s="31"/>
      <c r="M1597" s="32"/>
      <c r="N1597" s="31"/>
      <c r="O1597" s="32"/>
      <c r="P1597" s="18"/>
      <c r="Q1597" s="31"/>
      <c r="R1597" s="33"/>
      <c r="S1597" s="33"/>
      <c r="T1597" s="33"/>
      <c r="U1597" s="72">
        <f t="shared" si="228"/>
        <v>0</v>
      </c>
      <c r="V1597" s="18" t="e">
        <f>IF(X1597&lt;&gt;"Liquidação Cancelada",VLOOKUP(B1597,'BASE DE DADOS OPS'!$B$4:$P$9650,10,FALSE),"Liquidação Cancelada")</f>
        <v>#N/A</v>
      </c>
      <c r="W1597" s="35" t="e">
        <f t="shared" si="229"/>
        <v>#N/A</v>
      </c>
      <c r="X1597" s="31">
        <f>VLOOKUP(A1597,'BASE DE DADOS OPS'!$A$4:$P$9650,12,FALSE)</f>
        <v>0</v>
      </c>
      <c r="Y1597" s="4" t="e">
        <f>IF(X1597&lt;&gt;"Liquidação Cancelada",VLOOKUP(B1597,'BASE DE DADOS OPS'!$B$5:$P$9635,12,FALSE),"Liquidação Cancelada")</f>
        <v>#N/A</v>
      </c>
      <c r="Z1597" s="4" t="e">
        <f>IF(X1597&lt;&gt;"Liquidação Cancelada",VLOOKUP(B1597,'BASE DE DADOS OPS'!$B$5:$P$9635,14,FALSE),"Liquidação Cancelada")</f>
        <v>#N/A</v>
      </c>
      <c r="AA1597" s="4" t="e">
        <f>IF(X1597&lt;&gt;"Liquidação Cancelada",VLOOKUP(B1597,'BASE DE DADOS OPS'!$B$5:$P$9635,13,FALSE),"Liquidação Cancelada")</f>
        <v>#N/A</v>
      </c>
      <c r="AB1597" s="4" t="e">
        <f t="shared" si="230"/>
        <v>#N/A</v>
      </c>
      <c r="AC1597" s="3" t="e">
        <f t="shared" si="231"/>
        <v>#N/A</v>
      </c>
      <c r="AD1597" s="62"/>
    </row>
    <row r="1598" spans="1:30" ht="24.95" customHeight="1" x14ac:dyDescent="0.2">
      <c r="A1598" s="55" t="str">
        <f t="shared" si="223"/>
        <v>||||||0</v>
      </c>
      <c r="B1598" s="55" t="str">
        <f t="shared" si="224"/>
        <v>||||0</v>
      </c>
      <c r="C1598" s="61" t="str">
        <f t="shared" si="225"/>
        <v>|0</v>
      </c>
      <c r="D1598" s="31"/>
      <c r="E1598" s="31"/>
      <c r="F1598" s="75" t="str">
        <f t="shared" si="226"/>
        <v>/</v>
      </c>
      <c r="G1598" s="31"/>
      <c r="H1598" s="31"/>
      <c r="I1598" s="75" t="str">
        <f t="shared" si="227"/>
        <v>.</v>
      </c>
      <c r="J1598" s="31"/>
      <c r="K1598" s="31"/>
      <c r="L1598" s="31"/>
      <c r="M1598" s="32"/>
      <c r="N1598" s="31"/>
      <c r="O1598" s="32"/>
      <c r="P1598" s="18"/>
      <c r="Q1598" s="31"/>
      <c r="R1598" s="33"/>
      <c r="S1598" s="33"/>
      <c r="T1598" s="33"/>
      <c r="U1598" s="72">
        <f t="shared" si="228"/>
        <v>0</v>
      </c>
      <c r="V1598" s="18" t="e">
        <f>IF(X1598&lt;&gt;"Liquidação Cancelada",VLOOKUP(B1598,'BASE DE DADOS OPS'!$B$4:$P$9650,10,FALSE),"Liquidação Cancelada")</f>
        <v>#N/A</v>
      </c>
      <c r="W1598" s="35" t="e">
        <f t="shared" si="229"/>
        <v>#N/A</v>
      </c>
      <c r="X1598" s="31">
        <f>VLOOKUP(A1598,'BASE DE DADOS OPS'!$A$4:$P$9650,12,FALSE)</f>
        <v>0</v>
      </c>
      <c r="Y1598" s="4" t="e">
        <f>IF(X1598&lt;&gt;"Liquidação Cancelada",VLOOKUP(B1598,'BASE DE DADOS OPS'!$B$5:$P$9635,12,FALSE),"Liquidação Cancelada")</f>
        <v>#N/A</v>
      </c>
      <c r="Z1598" s="4" t="e">
        <f>IF(X1598&lt;&gt;"Liquidação Cancelada",VLOOKUP(B1598,'BASE DE DADOS OPS'!$B$5:$P$9635,14,FALSE),"Liquidação Cancelada")</f>
        <v>#N/A</v>
      </c>
      <c r="AA1598" s="4" t="e">
        <f>IF(X1598&lt;&gt;"Liquidação Cancelada",VLOOKUP(B1598,'BASE DE DADOS OPS'!$B$5:$P$9635,13,FALSE),"Liquidação Cancelada")</f>
        <v>#N/A</v>
      </c>
      <c r="AB1598" s="4" t="e">
        <f t="shared" si="230"/>
        <v>#N/A</v>
      </c>
      <c r="AC1598" s="3" t="e">
        <f t="shared" si="231"/>
        <v>#N/A</v>
      </c>
      <c r="AD1598" s="62"/>
    </row>
    <row r="1599" spans="1:30" ht="24.95" customHeight="1" x14ac:dyDescent="0.2">
      <c r="A1599" s="55" t="str">
        <f t="shared" si="223"/>
        <v>||||||0</v>
      </c>
      <c r="B1599" s="55" t="str">
        <f t="shared" si="224"/>
        <v>||||0</v>
      </c>
      <c r="C1599" s="61" t="str">
        <f t="shared" si="225"/>
        <v>|0</v>
      </c>
      <c r="D1599" s="31"/>
      <c r="E1599" s="31"/>
      <c r="F1599" s="75" t="str">
        <f t="shared" si="226"/>
        <v>/</v>
      </c>
      <c r="G1599" s="31"/>
      <c r="H1599" s="31"/>
      <c r="I1599" s="75" t="str">
        <f t="shared" si="227"/>
        <v>.</v>
      </c>
      <c r="J1599" s="31"/>
      <c r="K1599" s="31"/>
      <c r="L1599" s="31"/>
      <c r="M1599" s="32"/>
      <c r="N1599" s="31"/>
      <c r="O1599" s="32"/>
      <c r="P1599" s="18"/>
      <c r="Q1599" s="31"/>
      <c r="R1599" s="33"/>
      <c r="S1599" s="33"/>
      <c r="T1599" s="33"/>
      <c r="U1599" s="72">
        <f t="shared" si="228"/>
        <v>0</v>
      </c>
      <c r="V1599" s="18" t="e">
        <f>IF(X1599&lt;&gt;"Liquidação Cancelada",VLOOKUP(B1599,'BASE DE DADOS OPS'!$B$4:$P$9650,10,FALSE),"Liquidação Cancelada")</f>
        <v>#N/A</v>
      </c>
      <c r="W1599" s="35" t="e">
        <f t="shared" si="229"/>
        <v>#N/A</v>
      </c>
      <c r="X1599" s="31">
        <f>VLOOKUP(A1599,'BASE DE DADOS OPS'!$A$4:$P$9650,12,FALSE)</f>
        <v>0</v>
      </c>
      <c r="Y1599" s="4" t="e">
        <f>IF(X1599&lt;&gt;"Liquidação Cancelada",VLOOKUP(B1599,'BASE DE DADOS OPS'!$B$5:$P$9635,12,FALSE),"Liquidação Cancelada")</f>
        <v>#N/A</v>
      </c>
      <c r="Z1599" s="4" t="e">
        <f>IF(X1599&lt;&gt;"Liquidação Cancelada",VLOOKUP(B1599,'BASE DE DADOS OPS'!$B$5:$P$9635,14,FALSE),"Liquidação Cancelada")</f>
        <v>#N/A</v>
      </c>
      <c r="AA1599" s="4" t="e">
        <f>IF(X1599&lt;&gt;"Liquidação Cancelada",VLOOKUP(B1599,'BASE DE DADOS OPS'!$B$5:$P$9635,13,FALSE),"Liquidação Cancelada")</f>
        <v>#N/A</v>
      </c>
      <c r="AB1599" s="4" t="e">
        <f t="shared" si="230"/>
        <v>#N/A</v>
      </c>
      <c r="AC1599" s="3" t="e">
        <f t="shared" si="231"/>
        <v>#N/A</v>
      </c>
      <c r="AD1599" s="62"/>
    </row>
    <row r="1600" spans="1:30" ht="24.95" customHeight="1" x14ac:dyDescent="0.2">
      <c r="A1600" s="55" t="str">
        <f t="shared" si="223"/>
        <v>||||||0</v>
      </c>
      <c r="B1600" s="55" t="str">
        <f t="shared" si="224"/>
        <v>||||0</v>
      </c>
      <c r="C1600" s="61" t="str">
        <f t="shared" si="225"/>
        <v>|0</v>
      </c>
      <c r="D1600" s="31"/>
      <c r="E1600" s="31"/>
      <c r="F1600" s="75" t="str">
        <f t="shared" si="226"/>
        <v>/</v>
      </c>
      <c r="G1600" s="31"/>
      <c r="H1600" s="31"/>
      <c r="I1600" s="75" t="str">
        <f t="shared" si="227"/>
        <v>.</v>
      </c>
      <c r="J1600" s="31"/>
      <c r="K1600" s="31"/>
      <c r="L1600" s="31"/>
      <c r="M1600" s="32"/>
      <c r="N1600" s="31"/>
      <c r="O1600" s="32"/>
      <c r="P1600" s="18"/>
      <c r="Q1600" s="31"/>
      <c r="R1600" s="33"/>
      <c r="S1600" s="33"/>
      <c r="T1600" s="33"/>
      <c r="U1600" s="72">
        <f t="shared" si="228"/>
        <v>0</v>
      </c>
      <c r="V1600" s="18" t="e">
        <f>IF(X1600&lt;&gt;"Liquidação Cancelada",VLOOKUP(B1600,'BASE DE DADOS OPS'!$B$4:$P$9650,10,FALSE),"Liquidação Cancelada")</f>
        <v>#N/A</v>
      </c>
      <c r="W1600" s="35" t="e">
        <f t="shared" si="229"/>
        <v>#N/A</v>
      </c>
      <c r="X1600" s="31">
        <f>VLOOKUP(A1600,'BASE DE DADOS OPS'!$A$4:$P$9650,12,FALSE)</f>
        <v>0</v>
      </c>
      <c r="Y1600" s="4" t="e">
        <f>IF(X1600&lt;&gt;"Liquidação Cancelada",VLOOKUP(B1600,'BASE DE DADOS OPS'!$B$5:$P$9635,12,FALSE),"Liquidação Cancelada")</f>
        <v>#N/A</v>
      </c>
      <c r="Z1600" s="4" t="e">
        <f>IF(X1600&lt;&gt;"Liquidação Cancelada",VLOOKUP(B1600,'BASE DE DADOS OPS'!$B$5:$P$9635,14,FALSE),"Liquidação Cancelada")</f>
        <v>#N/A</v>
      </c>
      <c r="AA1600" s="4" t="e">
        <f>IF(X1600&lt;&gt;"Liquidação Cancelada",VLOOKUP(B1600,'BASE DE DADOS OPS'!$B$5:$P$9635,13,FALSE),"Liquidação Cancelada")</f>
        <v>#N/A</v>
      </c>
      <c r="AB1600" s="4" t="e">
        <f t="shared" si="230"/>
        <v>#N/A</v>
      </c>
      <c r="AC1600" s="3" t="e">
        <f t="shared" si="231"/>
        <v>#N/A</v>
      </c>
      <c r="AD1600" s="62"/>
    </row>
    <row r="1601" spans="1:30" ht="24.95" customHeight="1" x14ac:dyDescent="0.2">
      <c r="A1601" s="55" t="str">
        <f t="shared" si="223"/>
        <v>||||||0</v>
      </c>
      <c r="B1601" s="55" t="str">
        <f t="shared" si="224"/>
        <v>||||0</v>
      </c>
      <c r="C1601" s="61" t="str">
        <f t="shared" si="225"/>
        <v>|0</v>
      </c>
      <c r="D1601" s="31"/>
      <c r="E1601" s="31"/>
      <c r="F1601" s="75" t="str">
        <f t="shared" si="226"/>
        <v>/</v>
      </c>
      <c r="G1601" s="31"/>
      <c r="H1601" s="31"/>
      <c r="I1601" s="75" t="str">
        <f t="shared" si="227"/>
        <v>.</v>
      </c>
      <c r="J1601" s="31"/>
      <c r="K1601" s="31"/>
      <c r="L1601" s="31"/>
      <c r="M1601" s="32"/>
      <c r="N1601" s="31"/>
      <c r="O1601" s="32"/>
      <c r="P1601" s="18"/>
      <c r="Q1601" s="31"/>
      <c r="R1601" s="33"/>
      <c r="S1601" s="33"/>
      <c r="T1601" s="33"/>
      <c r="U1601" s="72">
        <f t="shared" si="228"/>
        <v>0</v>
      </c>
      <c r="V1601" s="18" t="e">
        <f>IF(X1601&lt;&gt;"Liquidação Cancelada",VLOOKUP(B1601,'BASE DE DADOS OPS'!$B$4:$P$9650,10,FALSE),"Liquidação Cancelada")</f>
        <v>#N/A</v>
      </c>
      <c r="W1601" s="35" t="e">
        <f t="shared" si="229"/>
        <v>#N/A</v>
      </c>
      <c r="X1601" s="31">
        <f>VLOOKUP(A1601,'BASE DE DADOS OPS'!$A$4:$P$9650,12,FALSE)</f>
        <v>0</v>
      </c>
      <c r="Y1601" s="4" t="e">
        <f>IF(X1601&lt;&gt;"Liquidação Cancelada",VLOOKUP(B1601,'BASE DE DADOS OPS'!$B$5:$P$9635,12,FALSE),"Liquidação Cancelada")</f>
        <v>#N/A</v>
      </c>
      <c r="Z1601" s="4" t="e">
        <f>IF(X1601&lt;&gt;"Liquidação Cancelada",VLOOKUP(B1601,'BASE DE DADOS OPS'!$B$5:$P$9635,14,FALSE),"Liquidação Cancelada")</f>
        <v>#N/A</v>
      </c>
      <c r="AA1601" s="4" t="e">
        <f>IF(X1601&lt;&gt;"Liquidação Cancelada",VLOOKUP(B1601,'BASE DE DADOS OPS'!$B$5:$P$9635,13,FALSE),"Liquidação Cancelada")</f>
        <v>#N/A</v>
      </c>
      <c r="AB1601" s="4" t="e">
        <f t="shared" si="230"/>
        <v>#N/A</v>
      </c>
      <c r="AC1601" s="3" t="e">
        <f t="shared" si="231"/>
        <v>#N/A</v>
      </c>
      <c r="AD1601" s="62"/>
    </row>
    <row r="1602" spans="1:30" ht="24.95" customHeight="1" x14ac:dyDescent="0.2">
      <c r="A1602" s="55" t="str">
        <f t="shared" si="223"/>
        <v>||||||0</v>
      </c>
      <c r="B1602" s="55" t="str">
        <f t="shared" si="224"/>
        <v>||||0</v>
      </c>
      <c r="C1602" s="61" t="str">
        <f t="shared" si="225"/>
        <v>|0</v>
      </c>
      <c r="D1602" s="31"/>
      <c r="E1602" s="31"/>
      <c r="F1602" s="75" t="str">
        <f t="shared" si="226"/>
        <v>/</v>
      </c>
      <c r="G1602" s="31"/>
      <c r="H1602" s="31"/>
      <c r="I1602" s="75" t="str">
        <f t="shared" si="227"/>
        <v>.</v>
      </c>
      <c r="J1602" s="31"/>
      <c r="K1602" s="31"/>
      <c r="L1602" s="31"/>
      <c r="M1602" s="32"/>
      <c r="N1602" s="31"/>
      <c r="O1602" s="32"/>
      <c r="P1602" s="18"/>
      <c r="Q1602" s="31"/>
      <c r="R1602" s="33"/>
      <c r="S1602" s="33"/>
      <c r="T1602" s="33"/>
      <c r="U1602" s="72">
        <f t="shared" si="228"/>
        <v>0</v>
      </c>
      <c r="V1602" s="18" t="e">
        <f>IF(X1602&lt;&gt;"Liquidação Cancelada",VLOOKUP(B1602,'BASE DE DADOS OPS'!$B$4:$P$9650,10,FALSE),"Liquidação Cancelada")</f>
        <v>#N/A</v>
      </c>
      <c r="W1602" s="35" t="e">
        <f t="shared" si="229"/>
        <v>#N/A</v>
      </c>
      <c r="X1602" s="31">
        <f>VLOOKUP(A1602,'BASE DE DADOS OPS'!$A$4:$P$9650,12,FALSE)</f>
        <v>0</v>
      </c>
      <c r="Y1602" s="4" t="e">
        <f>IF(X1602&lt;&gt;"Liquidação Cancelada",VLOOKUP(B1602,'BASE DE DADOS OPS'!$B$5:$P$9635,12,FALSE),"Liquidação Cancelada")</f>
        <v>#N/A</v>
      </c>
      <c r="Z1602" s="4" t="e">
        <f>IF(X1602&lt;&gt;"Liquidação Cancelada",VLOOKUP(B1602,'BASE DE DADOS OPS'!$B$5:$P$9635,14,FALSE),"Liquidação Cancelada")</f>
        <v>#N/A</v>
      </c>
      <c r="AA1602" s="4" t="e">
        <f>IF(X1602&lt;&gt;"Liquidação Cancelada",VLOOKUP(B1602,'BASE DE DADOS OPS'!$B$5:$P$9635,13,FALSE),"Liquidação Cancelada")</f>
        <v>#N/A</v>
      </c>
      <c r="AB1602" s="4" t="e">
        <f t="shared" si="230"/>
        <v>#N/A</v>
      </c>
      <c r="AC1602" s="3" t="e">
        <f t="shared" si="231"/>
        <v>#N/A</v>
      </c>
      <c r="AD1602" s="62"/>
    </row>
    <row r="1603" spans="1:30" ht="24.95" customHeight="1" x14ac:dyDescent="0.2">
      <c r="A1603" s="55" t="str">
        <f t="shared" si="223"/>
        <v>||||||0</v>
      </c>
      <c r="B1603" s="55" t="str">
        <f t="shared" si="224"/>
        <v>||||0</v>
      </c>
      <c r="C1603" s="61" t="str">
        <f t="shared" si="225"/>
        <v>|0</v>
      </c>
      <c r="D1603" s="31"/>
      <c r="E1603" s="31"/>
      <c r="F1603" s="75" t="str">
        <f t="shared" si="226"/>
        <v>/</v>
      </c>
      <c r="G1603" s="31"/>
      <c r="H1603" s="31"/>
      <c r="I1603" s="75" t="str">
        <f t="shared" si="227"/>
        <v>.</v>
      </c>
      <c r="J1603" s="31"/>
      <c r="K1603" s="31"/>
      <c r="L1603" s="31"/>
      <c r="M1603" s="32"/>
      <c r="N1603" s="31"/>
      <c r="O1603" s="32"/>
      <c r="P1603" s="18"/>
      <c r="Q1603" s="31"/>
      <c r="R1603" s="33"/>
      <c r="S1603" s="33"/>
      <c r="T1603" s="33"/>
      <c r="U1603" s="72">
        <f t="shared" si="228"/>
        <v>0</v>
      </c>
      <c r="V1603" s="18" t="e">
        <f>IF(X1603&lt;&gt;"Liquidação Cancelada",VLOOKUP(B1603,'BASE DE DADOS OPS'!$B$4:$P$9650,10,FALSE),"Liquidação Cancelada")</f>
        <v>#N/A</v>
      </c>
      <c r="W1603" s="35" t="e">
        <f t="shared" si="229"/>
        <v>#N/A</v>
      </c>
      <c r="X1603" s="31">
        <f>VLOOKUP(A1603,'BASE DE DADOS OPS'!$A$4:$P$9650,12,FALSE)</f>
        <v>0</v>
      </c>
      <c r="Y1603" s="4" t="e">
        <f>IF(X1603&lt;&gt;"Liquidação Cancelada",VLOOKUP(B1603,'BASE DE DADOS OPS'!$B$5:$P$9635,12,FALSE),"Liquidação Cancelada")</f>
        <v>#N/A</v>
      </c>
      <c r="Z1603" s="4" t="e">
        <f>IF(X1603&lt;&gt;"Liquidação Cancelada",VLOOKUP(B1603,'BASE DE DADOS OPS'!$B$5:$P$9635,14,FALSE),"Liquidação Cancelada")</f>
        <v>#N/A</v>
      </c>
      <c r="AA1603" s="4" t="e">
        <f>IF(X1603&lt;&gt;"Liquidação Cancelada",VLOOKUP(B1603,'BASE DE DADOS OPS'!$B$5:$P$9635,13,FALSE),"Liquidação Cancelada")</f>
        <v>#N/A</v>
      </c>
      <c r="AB1603" s="4" t="e">
        <f t="shared" si="230"/>
        <v>#N/A</v>
      </c>
      <c r="AC1603" s="3" t="e">
        <f t="shared" si="231"/>
        <v>#N/A</v>
      </c>
      <c r="AD1603" s="62"/>
    </row>
    <row r="1604" spans="1:30" ht="24.95" customHeight="1" x14ac:dyDescent="0.2">
      <c r="A1604" s="55" t="str">
        <f t="shared" si="223"/>
        <v>||||||0</v>
      </c>
      <c r="B1604" s="55" t="str">
        <f t="shared" si="224"/>
        <v>||||0</v>
      </c>
      <c r="C1604" s="61" t="str">
        <f t="shared" si="225"/>
        <v>|0</v>
      </c>
      <c r="D1604" s="31"/>
      <c r="E1604" s="31"/>
      <c r="F1604" s="75" t="str">
        <f t="shared" si="226"/>
        <v>/</v>
      </c>
      <c r="G1604" s="31"/>
      <c r="H1604" s="31"/>
      <c r="I1604" s="75" t="str">
        <f t="shared" si="227"/>
        <v>.</v>
      </c>
      <c r="J1604" s="31"/>
      <c r="K1604" s="31"/>
      <c r="L1604" s="31"/>
      <c r="M1604" s="32"/>
      <c r="N1604" s="31"/>
      <c r="O1604" s="32"/>
      <c r="P1604" s="18"/>
      <c r="Q1604" s="31"/>
      <c r="R1604" s="33"/>
      <c r="S1604" s="33"/>
      <c r="T1604" s="33"/>
      <c r="U1604" s="72">
        <f t="shared" si="228"/>
        <v>0</v>
      </c>
      <c r="V1604" s="18" t="e">
        <f>IF(X1604&lt;&gt;"Liquidação Cancelada",VLOOKUP(B1604,'BASE DE DADOS OPS'!$B$4:$P$9650,10,FALSE),"Liquidação Cancelada")</f>
        <v>#N/A</v>
      </c>
      <c r="W1604" s="35" t="e">
        <f t="shared" si="229"/>
        <v>#N/A</v>
      </c>
      <c r="X1604" s="31">
        <f>VLOOKUP(A1604,'BASE DE DADOS OPS'!$A$4:$P$9650,12,FALSE)</f>
        <v>0</v>
      </c>
      <c r="Y1604" s="4" t="e">
        <f>IF(X1604&lt;&gt;"Liquidação Cancelada",VLOOKUP(B1604,'BASE DE DADOS OPS'!$B$5:$P$9635,12,FALSE),"Liquidação Cancelada")</f>
        <v>#N/A</v>
      </c>
      <c r="Z1604" s="4" t="e">
        <f>IF(X1604&lt;&gt;"Liquidação Cancelada",VLOOKUP(B1604,'BASE DE DADOS OPS'!$B$5:$P$9635,14,FALSE),"Liquidação Cancelada")</f>
        <v>#N/A</v>
      </c>
      <c r="AA1604" s="4" t="e">
        <f>IF(X1604&lt;&gt;"Liquidação Cancelada",VLOOKUP(B1604,'BASE DE DADOS OPS'!$B$5:$P$9635,13,FALSE),"Liquidação Cancelada")</f>
        <v>#N/A</v>
      </c>
      <c r="AB1604" s="4" t="e">
        <f t="shared" si="230"/>
        <v>#N/A</v>
      </c>
      <c r="AC1604" s="3" t="e">
        <f t="shared" si="231"/>
        <v>#N/A</v>
      </c>
      <c r="AD1604" s="62"/>
    </row>
    <row r="1605" spans="1:30" ht="24.95" customHeight="1" x14ac:dyDescent="0.2">
      <c r="A1605" s="55" t="str">
        <f t="shared" ref="A1605:A1668" si="232">D1605&amp;"|"&amp;E1605&amp;"|"&amp;G1605&amp;"|"&amp;H1605&amp;"|"&amp;L1605&amp;"|"&amp;N1605&amp;"|"&amp;U1605</f>
        <v>||||||0</v>
      </c>
      <c r="B1605" s="55" t="str">
        <f t="shared" ref="B1605:B1668" si="233">D1605&amp;"|"&amp;E1605&amp;"|"&amp;G1605&amp;"|"&amp;H1605&amp;"|"&amp;X1605</f>
        <v>||||0</v>
      </c>
      <c r="C1605" s="61" t="str">
        <f t="shared" ref="C1605:C1668" si="234">E1605&amp;"|"&amp;X1605</f>
        <v>|0</v>
      </c>
      <c r="D1605" s="31"/>
      <c r="E1605" s="31"/>
      <c r="F1605" s="75" t="str">
        <f t="shared" ref="F1605:F1668" si="235">G1605&amp;"/"&amp;H1605</f>
        <v>/</v>
      </c>
      <c r="G1605" s="31"/>
      <c r="H1605" s="31"/>
      <c r="I1605" s="75" t="str">
        <f t="shared" ref="I1605:I1668" si="236">J1605&amp;"."&amp;K1605</f>
        <v>.</v>
      </c>
      <c r="J1605" s="31"/>
      <c r="K1605" s="31"/>
      <c r="L1605" s="31"/>
      <c r="M1605" s="32"/>
      <c r="N1605" s="31"/>
      <c r="O1605" s="32"/>
      <c r="P1605" s="18"/>
      <c r="Q1605" s="31"/>
      <c r="R1605" s="33"/>
      <c r="S1605" s="33"/>
      <c r="T1605" s="33"/>
      <c r="U1605" s="72">
        <f t="shared" ref="U1605:U1668" si="237">R1605-S1605-T1605</f>
        <v>0</v>
      </c>
      <c r="V1605" s="18" t="e">
        <f>IF(X1605&lt;&gt;"Liquidação Cancelada",VLOOKUP(B1605,'BASE DE DADOS OPS'!$B$4:$P$9650,10,FALSE),"Liquidação Cancelada")</f>
        <v>#N/A</v>
      </c>
      <c r="W1605" s="35" t="e">
        <f t="shared" ref="W1605:W1668" si="238">IF(X1605&lt;&gt;"Liquidação Cancelada",IF(ISBLANK(V1605),"AGUARDANDO PAGAMENTO",NETWORKDAYS(P1605,V1605)-1),"Liquidação Cancelada")</f>
        <v>#N/A</v>
      </c>
      <c r="X1605" s="31">
        <f>VLOOKUP(A1605,'BASE DE DADOS OPS'!$A$4:$P$9650,12,FALSE)</f>
        <v>0</v>
      </c>
      <c r="Y1605" s="4" t="e">
        <f>IF(X1605&lt;&gt;"Liquidação Cancelada",VLOOKUP(B1605,'BASE DE DADOS OPS'!$B$5:$P$9635,12,FALSE),"Liquidação Cancelada")</f>
        <v>#N/A</v>
      </c>
      <c r="Z1605" s="4" t="e">
        <f>IF(X1605&lt;&gt;"Liquidação Cancelada",VLOOKUP(B1605,'BASE DE DADOS OPS'!$B$5:$P$9635,14,FALSE),"Liquidação Cancelada")</f>
        <v>#N/A</v>
      </c>
      <c r="AA1605" s="4" t="e">
        <f>IF(X1605&lt;&gt;"Liquidação Cancelada",VLOOKUP(B1605,'BASE DE DADOS OPS'!$B$5:$P$9635,13,FALSE),"Liquidação Cancelada")</f>
        <v>#N/A</v>
      </c>
      <c r="AB1605" s="4" t="e">
        <f t="shared" ref="AB1605:AB1668" si="239">IF(X1605&lt;&gt;"Liquidação Cancelada",Y1605-Z1605,"Liquidação Cancelada")</f>
        <v>#N/A</v>
      </c>
      <c r="AC1605" s="3" t="e">
        <f t="shared" ref="AC1605:AC1668" si="240">IF(X1605&lt;&gt;"Liquidação Cancelada",(AA1605-AB1605)+(U1605-Z1605-AB1605),"Liquidação Cancelada")</f>
        <v>#N/A</v>
      </c>
      <c r="AD1605" s="62"/>
    </row>
    <row r="1606" spans="1:30" ht="24.95" customHeight="1" x14ac:dyDescent="0.2">
      <c r="A1606" s="55" t="str">
        <f t="shared" si="232"/>
        <v>||||||0</v>
      </c>
      <c r="B1606" s="55" t="str">
        <f t="shared" si="233"/>
        <v>||||0</v>
      </c>
      <c r="C1606" s="61" t="str">
        <f t="shared" si="234"/>
        <v>|0</v>
      </c>
      <c r="D1606" s="31"/>
      <c r="E1606" s="31"/>
      <c r="F1606" s="75" t="str">
        <f t="shared" si="235"/>
        <v>/</v>
      </c>
      <c r="G1606" s="31"/>
      <c r="H1606" s="31"/>
      <c r="I1606" s="75" t="str">
        <f t="shared" si="236"/>
        <v>.</v>
      </c>
      <c r="J1606" s="31"/>
      <c r="K1606" s="31"/>
      <c r="L1606" s="31"/>
      <c r="M1606" s="32"/>
      <c r="N1606" s="31"/>
      <c r="O1606" s="32"/>
      <c r="P1606" s="18"/>
      <c r="Q1606" s="31"/>
      <c r="R1606" s="33"/>
      <c r="S1606" s="33"/>
      <c r="T1606" s="33"/>
      <c r="U1606" s="72">
        <f t="shared" si="237"/>
        <v>0</v>
      </c>
      <c r="V1606" s="18" t="e">
        <f>IF(X1606&lt;&gt;"Liquidação Cancelada",VLOOKUP(B1606,'BASE DE DADOS OPS'!$B$4:$P$9650,10,FALSE),"Liquidação Cancelada")</f>
        <v>#N/A</v>
      </c>
      <c r="W1606" s="35" t="e">
        <f t="shared" si="238"/>
        <v>#N/A</v>
      </c>
      <c r="X1606" s="31">
        <f>VLOOKUP(A1606,'BASE DE DADOS OPS'!$A$4:$P$9650,12,FALSE)</f>
        <v>0</v>
      </c>
      <c r="Y1606" s="4" t="e">
        <f>IF(X1606&lt;&gt;"Liquidação Cancelada",VLOOKUP(B1606,'BASE DE DADOS OPS'!$B$5:$P$9635,12,FALSE),"Liquidação Cancelada")</f>
        <v>#N/A</v>
      </c>
      <c r="Z1606" s="4" t="e">
        <f>IF(X1606&lt;&gt;"Liquidação Cancelada",VLOOKUP(B1606,'BASE DE DADOS OPS'!$B$5:$P$9635,14,FALSE),"Liquidação Cancelada")</f>
        <v>#N/A</v>
      </c>
      <c r="AA1606" s="4" t="e">
        <f>IF(X1606&lt;&gt;"Liquidação Cancelada",VLOOKUP(B1606,'BASE DE DADOS OPS'!$B$5:$P$9635,13,FALSE),"Liquidação Cancelada")</f>
        <v>#N/A</v>
      </c>
      <c r="AB1606" s="4" t="e">
        <f t="shared" si="239"/>
        <v>#N/A</v>
      </c>
      <c r="AC1606" s="3" t="e">
        <f t="shared" si="240"/>
        <v>#N/A</v>
      </c>
      <c r="AD1606" s="62"/>
    </row>
    <row r="1607" spans="1:30" ht="24.95" customHeight="1" x14ac:dyDescent="0.2">
      <c r="A1607" s="55" t="str">
        <f t="shared" si="232"/>
        <v>||||||0</v>
      </c>
      <c r="B1607" s="55" t="str">
        <f t="shared" si="233"/>
        <v>||||0</v>
      </c>
      <c r="C1607" s="61" t="str">
        <f t="shared" si="234"/>
        <v>|0</v>
      </c>
      <c r="D1607" s="31"/>
      <c r="E1607" s="31"/>
      <c r="F1607" s="75" t="str">
        <f t="shared" si="235"/>
        <v>/</v>
      </c>
      <c r="G1607" s="31"/>
      <c r="H1607" s="31"/>
      <c r="I1607" s="75" t="str">
        <f t="shared" si="236"/>
        <v>.</v>
      </c>
      <c r="J1607" s="31"/>
      <c r="K1607" s="31"/>
      <c r="L1607" s="31"/>
      <c r="M1607" s="32"/>
      <c r="N1607" s="31"/>
      <c r="O1607" s="32"/>
      <c r="P1607" s="18"/>
      <c r="Q1607" s="31"/>
      <c r="R1607" s="33"/>
      <c r="S1607" s="33"/>
      <c r="T1607" s="33"/>
      <c r="U1607" s="72">
        <f t="shared" si="237"/>
        <v>0</v>
      </c>
      <c r="V1607" s="18" t="e">
        <f>IF(X1607&lt;&gt;"Liquidação Cancelada",VLOOKUP(B1607,'BASE DE DADOS OPS'!$B$4:$P$9650,10,FALSE),"Liquidação Cancelada")</f>
        <v>#N/A</v>
      </c>
      <c r="W1607" s="35" t="e">
        <f t="shared" si="238"/>
        <v>#N/A</v>
      </c>
      <c r="X1607" s="31">
        <f>VLOOKUP(A1607,'BASE DE DADOS OPS'!$A$4:$P$9650,12,FALSE)</f>
        <v>0</v>
      </c>
      <c r="Y1607" s="4" t="e">
        <f>IF(X1607&lt;&gt;"Liquidação Cancelada",VLOOKUP(B1607,'BASE DE DADOS OPS'!$B$5:$P$9635,12,FALSE),"Liquidação Cancelada")</f>
        <v>#N/A</v>
      </c>
      <c r="Z1607" s="4" t="e">
        <f>IF(X1607&lt;&gt;"Liquidação Cancelada",VLOOKUP(B1607,'BASE DE DADOS OPS'!$B$5:$P$9635,14,FALSE),"Liquidação Cancelada")</f>
        <v>#N/A</v>
      </c>
      <c r="AA1607" s="4" t="e">
        <f>IF(X1607&lt;&gt;"Liquidação Cancelada",VLOOKUP(B1607,'BASE DE DADOS OPS'!$B$5:$P$9635,13,FALSE),"Liquidação Cancelada")</f>
        <v>#N/A</v>
      </c>
      <c r="AB1607" s="4" t="e">
        <f t="shared" si="239"/>
        <v>#N/A</v>
      </c>
      <c r="AC1607" s="3" t="e">
        <f t="shared" si="240"/>
        <v>#N/A</v>
      </c>
      <c r="AD1607" s="62"/>
    </row>
    <row r="1608" spans="1:30" ht="24.95" customHeight="1" x14ac:dyDescent="0.2">
      <c r="A1608" s="55" t="str">
        <f t="shared" si="232"/>
        <v>||||||0</v>
      </c>
      <c r="B1608" s="55" t="str">
        <f t="shared" si="233"/>
        <v>||||0</v>
      </c>
      <c r="C1608" s="61" t="str">
        <f t="shared" si="234"/>
        <v>|0</v>
      </c>
      <c r="D1608" s="31"/>
      <c r="E1608" s="31"/>
      <c r="F1608" s="75" t="str">
        <f t="shared" si="235"/>
        <v>/</v>
      </c>
      <c r="G1608" s="31"/>
      <c r="H1608" s="31"/>
      <c r="I1608" s="75" t="str">
        <f t="shared" si="236"/>
        <v>.</v>
      </c>
      <c r="J1608" s="31"/>
      <c r="K1608" s="31"/>
      <c r="L1608" s="31"/>
      <c r="M1608" s="32"/>
      <c r="N1608" s="31"/>
      <c r="O1608" s="32"/>
      <c r="P1608" s="18"/>
      <c r="Q1608" s="31"/>
      <c r="R1608" s="33"/>
      <c r="S1608" s="33"/>
      <c r="T1608" s="33"/>
      <c r="U1608" s="72">
        <f t="shared" si="237"/>
        <v>0</v>
      </c>
      <c r="V1608" s="18" t="e">
        <f>IF(X1608&lt;&gt;"Liquidação Cancelada",VLOOKUP(B1608,'BASE DE DADOS OPS'!$B$4:$P$9650,10,FALSE),"Liquidação Cancelada")</f>
        <v>#N/A</v>
      </c>
      <c r="W1608" s="35" t="e">
        <f t="shared" si="238"/>
        <v>#N/A</v>
      </c>
      <c r="X1608" s="31">
        <f>VLOOKUP(A1608,'BASE DE DADOS OPS'!$A$4:$P$9650,12,FALSE)</f>
        <v>0</v>
      </c>
      <c r="Y1608" s="4" t="e">
        <f>IF(X1608&lt;&gt;"Liquidação Cancelada",VLOOKUP(B1608,'BASE DE DADOS OPS'!$B$5:$P$9635,12,FALSE),"Liquidação Cancelada")</f>
        <v>#N/A</v>
      </c>
      <c r="Z1608" s="4" t="e">
        <f>IF(X1608&lt;&gt;"Liquidação Cancelada",VLOOKUP(B1608,'BASE DE DADOS OPS'!$B$5:$P$9635,14,FALSE),"Liquidação Cancelada")</f>
        <v>#N/A</v>
      </c>
      <c r="AA1608" s="4" t="e">
        <f>IF(X1608&lt;&gt;"Liquidação Cancelada",VLOOKUP(B1608,'BASE DE DADOS OPS'!$B$5:$P$9635,13,FALSE),"Liquidação Cancelada")</f>
        <v>#N/A</v>
      </c>
      <c r="AB1608" s="4" t="e">
        <f t="shared" si="239"/>
        <v>#N/A</v>
      </c>
      <c r="AC1608" s="3" t="e">
        <f t="shared" si="240"/>
        <v>#N/A</v>
      </c>
      <c r="AD1608" s="62"/>
    </row>
    <row r="1609" spans="1:30" ht="24.95" customHeight="1" x14ac:dyDescent="0.2">
      <c r="A1609" s="55" t="str">
        <f t="shared" si="232"/>
        <v>||||||0</v>
      </c>
      <c r="B1609" s="55" t="str">
        <f t="shared" si="233"/>
        <v>||||0</v>
      </c>
      <c r="C1609" s="61" t="str">
        <f t="shared" si="234"/>
        <v>|0</v>
      </c>
      <c r="D1609" s="31"/>
      <c r="E1609" s="31"/>
      <c r="F1609" s="75" t="str">
        <f t="shared" si="235"/>
        <v>/</v>
      </c>
      <c r="G1609" s="31"/>
      <c r="H1609" s="31"/>
      <c r="I1609" s="75" t="str">
        <f t="shared" si="236"/>
        <v>.</v>
      </c>
      <c r="J1609" s="31"/>
      <c r="K1609" s="31"/>
      <c r="L1609" s="31"/>
      <c r="M1609" s="32"/>
      <c r="N1609" s="31"/>
      <c r="O1609" s="32"/>
      <c r="P1609" s="18"/>
      <c r="Q1609" s="31"/>
      <c r="R1609" s="33"/>
      <c r="S1609" s="33"/>
      <c r="T1609" s="33"/>
      <c r="U1609" s="72">
        <f t="shared" si="237"/>
        <v>0</v>
      </c>
      <c r="V1609" s="18" t="e">
        <f>IF(X1609&lt;&gt;"Liquidação Cancelada",VLOOKUP(B1609,'BASE DE DADOS OPS'!$B$4:$P$9650,10,FALSE),"Liquidação Cancelada")</f>
        <v>#N/A</v>
      </c>
      <c r="W1609" s="35" t="e">
        <f t="shared" si="238"/>
        <v>#N/A</v>
      </c>
      <c r="X1609" s="31">
        <f>VLOOKUP(A1609,'BASE DE DADOS OPS'!$A$4:$P$9650,12,FALSE)</f>
        <v>0</v>
      </c>
      <c r="Y1609" s="4" t="e">
        <f>IF(X1609&lt;&gt;"Liquidação Cancelada",VLOOKUP(B1609,'BASE DE DADOS OPS'!$B$5:$P$9635,12,FALSE),"Liquidação Cancelada")</f>
        <v>#N/A</v>
      </c>
      <c r="Z1609" s="4" t="e">
        <f>IF(X1609&lt;&gt;"Liquidação Cancelada",VLOOKUP(B1609,'BASE DE DADOS OPS'!$B$5:$P$9635,14,FALSE),"Liquidação Cancelada")</f>
        <v>#N/A</v>
      </c>
      <c r="AA1609" s="4" t="e">
        <f>IF(X1609&lt;&gt;"Liquidação Cancelada",VLOOKUP(B1609,'BASE DE DADOS OPS'!$B$5:$P$9635,13,FALSE),"Liquidação Cancelada")</f>
        <v>#N/A</v>
      </c>
      <c r="AB1609" s="4" t="e">
        <f t="shared" si="239"/>
        <v>#N/A</v>
      </c>
      <c r="AC1609" s="3" t="e">
        <f t="shared" si="240"/>
        <v>#N/A</v>
      </c>
      <c r="AD1609" s="62"/>
    </row>
    <row r="1610" spans="1:30" ht="24.95" customHeight="1" x14ac:dyDescent="0.2">
      <c r="A1610" s="55" t="str">
        <f t="shared" si="232"/>
        <v>||||||0</v>
      </c>
      <c r="B1610" s="55" t="str">
        <f t="shared" si="233"/>
        <v>||||0</v>
      </c>
      <c r="C1610" s="61" t="str">
        <f t="shared" si="234"/>
        <v>|0</v>
      </c>
      <c r="D1610" s="31"/>
      <c r="E1610" s="31"/>
      <c r="F1610" s="75" t="str">
        <f t="shared" si="235"/>
        <v>/</v>
      </c>
      <c r="G1610" s="31"/>
      <c r="H1610" s="31"/>
      <c r="I1610" s="75" t="str">
        <f t="shared" si="236"/>
        <v>.</v>
      </c>
      <c r="J1610" s="31"/>
      <c r="K1610" s="31"/>
      <c r="L1610" s="31"/>
      <c r="M1610" s="32"/>
      <c r="N1610" s="31"/>
      <c r="O1610" s="32"/>
      <c r="P1610" s="18"/>
      <c r="Q1610" s="31"/>
      <c r="R1610" s="33"/>
      <c r="S1610" s="33"/>
      <c r="T1610" s="33"/>
      <c r="U1610" s="72">
        <f t="shared" si="237"/>
        <v>0</v>
      </c>
      <c r="V1610" s="18" t="e">
        <f>IF(X1610&lt;&gt;"Liquidação Cancelada",VLOOKUP(B1610,'BASE DE DADOS OPS'!$B$4:$P$9650,10,FALSE),"Liquidação Cancelada")</f>
        <v>#N/A</v>
      </c>
      <c r="W1610" s="35" t="e">
        <f t="shared" si="238"/>
        <v>#N/A</v>
      </c>
      <c r="X1610" s="31">
        <f>VLOOKUP(A1610,'BASE DE DADOS OPS'!$A$4:$P$9650,12,FALSE)</f>
        <v>0</v>
      </c>
      <c r="Y1610" s="4" t="e">
        <f>IF(X1610&lt;&gt;"Liquidação Cancelada",VLOOKUP(B1610,'BASE DE DADOS OPS'!$B$5:$P$9635,12,FALSE),"Liquidação Cancelada")</f>
        <v>#N/A</v>
      </c>
      <c r="Z1610" s="4" t="e">
        <f>IF(X1610&lt;&gt;"Liquidação Cancelada",VLOOKUP(B1610,'BASE DE DADOS OPS'!$B$5:$P$9635,14,FALSE),"Liquidação Cancelada")</f>
        <v>#N/A</v>
      </c>
      <c r="AA1610" s="4" t="e">
        <f>IF(X1610&lt;&gt;"Liquidação Cancelada",VLOOKUP(B1610,'BASE DE DADOS OPS'!$B$5:$P$9635,13,FALSE),"Liquidação Cancelada")</f>
        <v>#N/A</v>
      </c>
      <c r="AB1610" s="4" t="e">
        <f t="shared" si="239"/>
        <v>#N/A</v>
      </c>
      <c r="AC1610" s="3" t="e">
        <f t="shared" si="240"/>
        <v>#N/A</v>
      </c>
      <c r="AD1610" s="62"/>
    </row>
    <row r="1611" spans="1:30" ht="24.95" customHeight="1" x14ac:dyDescent="0.2">
      <c r="A1611" s="55" t="str">
        <f t="shared" si="232"/>
        <v>||||||0</v>
      </c>
      <c r="B1611" s="55" t="str">
        <f t="shared" si="233"/>
        <v>||||0</v>
      </c>
      <c r="C1611" s="61" t="str">
        <f t="shared" si="234"/>
        <v>|0</v>
      </c>
      <c r="D1611" s="31"/>
      <c r="E1611" s="31"/>
      <c r="F1611" s="75" t="str">
        <f t="shared" si="235"/>
        <v>/</v>
      </c>
      <c r="G1611" s="31"/>
      <c r="H1611" s="31"/>
      <c r="I1611" s="75" t="str">
        <f t="shared" si="236"/>
        <v>.</v>
      </c>
      <c r="J1611" s="31"/>
      <c r="K1611" s="31"/>
      <c r="L1611" s="31"/>
      <c r="M1611" s="32"/>
      <c r="N1611" s="31"/>
      <c r="O1611" s="32"/>
      <c r="P1611" s="18"/>
      <c r="Q1611" s="31"/>
      <c r="R1611" s="33"/>
      <c r="S1611" s="33"/>
      <c r="T1611" s="33"/>
      <c r="U1611" s="72">
        <f t="shared" si="237"/>
        <v>0</v>
      </c>
      <c r="V1611" s="18" t="e">
        <f>IF(X1611&lt;&gt;"Liquidação Cancelada",VLOOKUP(B1611,'BASE DE DADOS OPS'!$B$4:$P$9650,10,FALSE),"Liquidação Cancelada")</f>
        <v>#N/A</v>
      </c>
      <c r="W1611" s="35" t="e">
        <f t="shared" si="238"/>
        <v>#N/A</v>
      </c>
      <c r="X1611" s="31">
        <f>VLOOKUP(A1611,'BASE DE DADOS OPS'!$A$4:$P$9650,12,FALSE)</f>
        <v>0</v>
      </c>
      <c r="Y1611" s="4" t="e">
        <f>IF(X1611&lt;&gt;"Liquidação Cancelada",VLOOKUP(B1611,'BASE DE DADOS OPS'!$B$5:$P$9635,12,FALSE),"Liquidação Cancelada")</f>
        <v>#N/A</v>
      </c>
      <c r="Z1611" s="4" t="e">
        <f>IF(X1611&lt;&gt;"Liquidação Cancelada",VLOOKUP(B1611,'BASE DE DADOS OPS'!$B$5:$P$9635,14,FALSE),"Liquidação Cancelada")</f>
        <v>#N/A</v>
      </c>
      <c r="AA1611" s="4" t="e">
        <f>IF(X1611&lt;&gt;"Liquidação Cancelada",VLOOKUP(B1611,'BASE DE DADOS OPS'!$B$5:$P$9635,13,FALSE),"Liquidação Cancelada")</f>
        <v>#N/A</v>
      </c>
      <c r="AB1611" s="4" t="e">
        <f t="shared" si="239"/>
        <v>#N/A</v>
      </c>
      <c r="AC1611" s="3" t="e">
        <f t="shared" si="240"/>
        <v>#N/A</v>
      </c>
      <c r="AD1611" s="62"/>
    </row>
    <row r="1612" spans="1:30" ht="24.95" customHeight="1" x14ac:dyDescent="0.2">
      <c r="A1612" s="55" t="str">
        <f t="shared" si="232"/>
        <v>||||||0</v>
      </c>
      <c r="B1612" s="55" t="str">
        <f t="shared" si="233"/>
        <v>||||0</v>
      </c>
      <c r="C1612" s="61" t="str">
        <f t="shared" si="234"/>
        <v>|0</v>
      </c>
      <c r="D1612" s="31"/>
      <c r="E1612" s="31"/>
      <c r="F1612" s="75" t="str">
        <f t="shared" si="235"/>
        <v>/</v>
      </c>
      <c r="G1612" s="31"/>
      <c r="H1612" s="31"/>
      <c r="I1612" s="75" t="str">
        <f t="shared" si="236"/>
        <v>.</v>
      </c>
      <c r="J1612" s="31"/>
      <c r="K1612" s="31"/>
      <c r="L1612" s="31"/>
      <c r="M1612" s="32"/>
      <c r="N1612" s="31"/>
      <c r="O1612" s="32"/>
      <c r="P1612" s="18"/>
      <c r="Q1612" s="31"/>
      <c r="R1612" s="33"/>
      <c r="S1612" s="33"/>
      <c r="T1612" s="33"/>
      <c r="U1612" s="72">
        <f t="shared" si="237"/>
        <v>0</v>
      </c>
      <c r="V1612" s="18" t="e">
        <f>IF(X1612&lt;&gt;"Liquidação Cancelada",VLOOKUP(B1612,'BASE DE DADOS OPS'!$B$4:$P$9650,10,FALSE),"Liquidação Cancelada")</f>
        <v>#N/A</v>
      </c>
      <c r="W1612" s="35" t="e">
        <f t="shared" si="238"/>
        <v>#N/A</v>
      </c>
      <c r="X1612" s="31">
        <f>VLOOKUP(A1612,'BASE DE DADOS OPS'!$A$4:$P$9650,12,FALSE)</f>
        <v>0</v>
      </c>
      <c r="Y1612" s="4" t="e">
        <f>IF(X1612&lt;&gt;"Liquidação Cancelada",VLOOKUP(B1612,'BASE DE DADOS OPS'!$B$5:$P$9635,12,FALSE),"Liquidação Cancelada")</f>
        <v>#N/A</v>
      </c>
      <c r="Z1612" s="4" t="e">
        <f>IF(X1612&lt;&gt;"Liquidação Cancelada",VLOOKUP(B1612,'BASE DE DADOS OPS'!$B$5:$P$9635,14,FALSE),"Liquidação Cancelada")</f>
        <v>#N/A</v>
      </c>
      <c r="AA1612" s="4" t="e">
        <f>IF(X1612&lt;&gt;"Liquidação Cancelada",VLOOKUP(B1612,'BASE DE DADOS OPS'!$B$5:$P$9635,13,FALSE),"Liquidação Cancelada")</f>
        <v>#N/A</v>
      </c>
      <c r="AB1612" s="4" t="e">
        <f t="shared" si="239"/>
        <v>#N/A</v>
      </c>
      <c r="AC1612" s="3" t="e">
        <f t="shared" si="240"/>
        <v>#N/A</v>
      </c>
      <c r="AD1612" s="62"/>
    </row>
    <row r="1613" spans="1:30" ht="24.95" customHeight="1" x14ac:dyDescent="0.2">
      <c r="A1613" s="55" t="str">
        <f t="shared" si="232"/>
        <v>||||||0</v>
      </c>
      <c r="B1613" s="55" t="str">
        <f t="shared" si="233"/>
        <v>||||0</v>
      </c>
      <c r="C1613" s="61" t="str">
        <f t="shared" si="234"/>
        <v>|0</v>
      </c>
      <c r="D1613" s="31"/>
      <c r="E1613" s="31"/>
      <c r="F1613" s="75" t="str">
        <f t="shared" si="235"/>
        <v>/</v>
      </c>
      <c r="G1613" s="31"/>
      <c r="H1613" s="31"/>
      <c r="I1613" s="75" t="str">
        <f t="shared" si="236"/>
        <v>.</v>
      </c>
      <c r="J1613" s="31"/>
      <c r="K1613" s="31"/>
      <c r="L1613" s="31"/>
      <c r="M1613" s="32"/>
      <c r="N1613" s="31"/>
      <c r="O1613" s="32"/>
      <c r="P1613" s="18"/>
      <c r="Q1613" s="31"/>
      <c r="R1613" s="33"/>
      <c r="S1613" s="33"/>
      <c r="T1613" s="33"/>
      <c r="U1613" s="72">
        <f t="shared" si="237"/>
        <v>0</v>
      </c>
      <c r="V1613" s="18" t="e">
        <f>IF(X1613&lt;&gt;"Liquidação Cancelada",VLOOKUP(B1613,'BASE DE DADOS OPS'!$B$4:$P$9650,10,FALSE),"Liquidação Cancelada")</f>
        <v>#N/A</v>
      </c>
      <c r="W1613" s="35" t="e">
        <f t="shared" si="238"/>
        <v>#N/A</v>
      </c>
      <c r="X1613" s="31">
        <f>VLOOKUP(A1613,'BASE DE DADOS OPS'!$A$4:$P$9650,12,FALSE)</f>
        <v>0</v>
      </c>
      <c r="Y1613" s="4" t="e">
        <f>IF(X1613&lt;&gt;"Liquidação Cancelada",VLOOKUP(B1613,'BASE DE DADOS OPS'!$B$5:$P$9635,12,FALSE),"Liquidação Cancelada")</f>
        <v>#N/A</v>
      </c>
      <c r="Z1613" s="4" t="e">
        <f>IF(X1613&lt;&gt;"Liquidação Cancelada",VLOOKUP(B1613,'BASE DE DADOS OPS'!$B$5:$P$9635,14,FALSE),"Liquidação Cancelada")</f>
        <v>#N/A</v>
      </c>
      <c r="AA1613" s="4" t="e">
        <f>IF(X1613&lt;&gt;"Liquidação Cancelada",VLOOKUP(B1613,'BASE DE DADOS OPS'!$B$5:$P$9635,13,FALSE),"Liquidação Cancelada")</f>
        <v>#N/A</v>
      </c>
      <c r="AB1613" s="4" t="e">
        <f t="shared" si="239"/>
        <v>#N/A</v>
      </c>
      <c r="AC1613" s="3" t="e">
        <f t="shared" si="240"/>
        <v>#N/A</v>
      </c>
      <c r="AD1613" s="62"/>
    </row>
    <row r="1614" spans="1:30" ht="24.95" customHeight="1" x14ac:dyDescent="0.2">
      <c r="A1614" s="55" t="str">
        <f t="shared" si="232"/>
        <v>||||||0</v>
      </c>
      <c r="B1614" s="55" t="str">
        <f t="shared" si="233"/>
        <v>||||0</v>
      </c>
      <c r="C1614" s="61" t="str">
        <f t="shared" si="234"/>
        <v>|0</v>
      </c>
      <c r="D1614" s="31"/>
      <c r="E1614" s="31"/>
      <c r="F1614" s="75" t="str">
        <f t="shared" si="235"/>
        <v>/</v>
      </c>
      <c r="G1614" s="31"/>
      <c r="H1614" s="31"/>
      <c r="I1614" s="75" t="str">
        <f t="shared" si="236"/>
        <v>.</v>
      </c>
      <c r="J1614" s="31"/>
      <c r="K1614" s="31"/>
      <c r="L1614" s="31"/>
      <c r="M1614" s="32"/>
      <c r="N1614" s="31"/>
      <c r="O1614" s="32"/>
      <c r="P1614" s="18"/>
      <c r="Q1614" s="31"/>
      <c r="R1614" s="33"/>
      <c r="S1614" s="33"/>
      <c r="T1614" s="33"/>
      <c r="U1614" s="72">
        <f t="shared" si="237"/>
        <v>0</v>
      </c>
      <c r="V1614" s="18" t="e">
        <f>IF(X1614&lt;&gt;"Liquidação Cancelada",VLOOKUP(B1614,'BASE DE DADOS OPS'!$B$4:$P$9650,10,FALSE),"Liquidação Cancelada")</f>
        <v>#N/A</v>
      </c>
      <c r="W1614" s="35" t="e">
        <f t="shared" si="238"/>
        <v>#N/A</v>
      </c>
      <c r="X1614" s="31">
        <f>VLOOKUP(A1614,'BASE DE DADOS OPS'!$A$4:$P$9650,12,FALSE)</f>
        <v>0</v>
      </c>
      <c r="Y1614" s="4" t="e">
        <f>IF(X1614&lt;&gt;"Liquidação Cancelada",VLOOKUP(B1614,'BASE DE DADOS OPS'!$B$5:$P$9635,12,FALSE),"Liquidação Cancelada")</f>
        <v>#N/A</v>
      </c>
      <c r="Z1614" s="4" t="e">
        <f>IF(X1614&lt;&gt;"Liquidação Cancelada",VLOOKUP(B1614,'BASE DE DADOS OPS'!$B$5:$P$9635,14,FALSE),"Liquidação Cancelada")</f>
        <v>#N/A</v>
      </c>
      <c r="AA1614" s="4" t="e">
        <f>IF(X1614&lt;&gt;"Liquidação Cancelada",VLOOKUP(B1614,'BASE DE DADOS OPS'!$B$5:$P$9635,13,FALSE),"Liquidação Cancelada")</f>
        <v>#N/A</v>
      </c>
      <c r="AB1614" s="4" t="e">
        <f t="shared" si="239"/>
        <v>#N/A</v>
      </c>
      <c r="AC1614" s="3" t="e">
        <f t="shared" si="240"/>
        <v>#N/A</v>
      </c>
      <c r="AD1614" s="62"/>
    </row>
    <row r="1615" spans="1:30" ht="24.95" customHeight="1" x14ac:dyDescent="0.2">
      <c r="A1615" s="55" t="str">
        <f t="shared" si="232"/>
        <v>||||||0</v>
      </c>
      <c r="B1615" s="55" t="str">
        <f t="shared" si="233"/>
        <v>||||0</v>
      </c>
      <c r="C1615" s="61" t="str">
        <f t="shared" si="234"/>
        <v>|0</v>
      </c>
      <c r="D1615" s="31"/>
      <c r="E1615" s="31"/>
      <c r="F1615" s="75" t="str">
        <f t="shared" si="235"/>
        <v>/</v>
      </c>
      <c r="G1615" s="31"/>
      <c r="H1615" s="31"/>
      <c r="I1615" s="75" t="str">
        <f t="shared" si="236"/>
        <v>.</v>
      </c>
      <c r="J1615" s="31"/>
      <c r="K1615" s="31"/>
      <c r="L1615" s="31"/>
      <c r="M1615" s="32"/>
      <c r="N1615" s="31"/>
      <c r="O1615" s="32"/>
      <c r="P1615" s="18"/>
      <c r="Q1615" s="31"/>
      <c r="R1615" s="33"/>
      <c r="S1615" s="33"/>
      <c r="T1615" s="33"/>
      <c r="U1615" s="72">
        <f t="shared" si="237"/>
        <v>0</v>
      </c>
      <c r="V1615" s="18" t="e">
        <f>IF(X1615&lt;&gt;"Liquidação Cancelada",VLOOKUP(B1615,'BASE DE DADOS OPS'!$B$4:$P$9650,10,FALSE),"Liquidação Cancelada")</f>
        <v>#N/A</v>
      </c>
      <c r="W1615" s="35" t="e">
        <f t="shared" si="238"/>
        <v>#N/A</v>
      </c>
      <c r="X1615" s="31">
        <f>VLOOKUP(A1615,'BASE DE DADOS OPS'!$A$4:$P$9650,12,FALSE)</f>
        <v>0</v>
      </c>
      <c r="Y1615" s="4" t="e">
        <f>IF(X1615&lt;&gt;"Liquidação Cancelada",VLOOKUP(B1615,'BASE DE DADOS OPS'!$B$5:$P$9635,12,FALSE),"Liquidação Cancelada")</f>
        <v>#N/A</v>
      </c>
      <c r="Z1615" s="4" t="e">
        <f>IF(X1615&lt;&gt;"Liquidação Cancelada",VLOOKUP(B1615,'BASE DE DADOS OPS'!$B$5:$P$9635,14,FALSE),"Liquidação Cancelada")</f>
        <v>#N/A</v>
      </c>
      <c r="AA1615" s="4" t="e">
        <f>IF(X1615&lt;&gt;"Liquidação Cancelada",VLOOKUP(B1615,'BASE DE DADOS OPS'!$B$5:$P$9635,13,FALSE),"Liquidação Cancelada")</f>
        <v>#N/A</v>
      </c>
      <c r="AB1615" s="4" t="e">
        <f t="shared" si="239"/>
        <v>#N/A</v>
      </c>
      <c r="AC1615" s="3" t="e">
        <f t="shared" si="240"/>
        <v>#N/A</v>
      </c>
      <c r="AD1615" s="62"/>
    </row>
    <row r="1616" spans="1:30" ht="24.95" customHeight="1" x14ac:dyDescent="0.2">
      <c r="A1616" s="55" t="str">
        <f t="shared" si="232"/>
        <v>||||||0</v>
      </c>
      <c r="B1616" s="55" t="str">
        <f t="shared" si="233"/>
        <v>||||0</v>
      </c>
      <c r="C1616" s="61" t="str">
        <f t="shared" si="234"/>
        <v>|0</v>
      </c>
      <c r="D1616" s="31"/>
      <c r="E1616" s="31"/>
      <c r="F1616" s="75" t="str">
        <f t="shared" si="235"/>
        <v>/</v>
      </c>
      <c r="G1616" s="31"/>
      <c r="H1616" s="31"/>
      <c r="I1616" s="75" t="str">
        <f t="shared" si="236"/>
        <v>.</v>
      </c>
      <c r="J1616" s="31"/>
      <c r="K1616" s="31"/>
      <c r="L1616" s="31"/>
      <c r="M1616" s="32"/>
      <c r="N1616" s="31"/>
      <c r="O1616" s="32"/>
      <c r="P1616" s="18"/>
      <c r="Q1616" s="31"/>
      <c r="R1616" s="33"/>
      <c r="S1616" s="33"/>
      <c r="T1616" s="33"/>
      <c r="U1616" s="72">
        <f t="shared" si="237"/>
        <v>0</v>
      </c>
      <c r="V1616" s="18" t="e">
        <f>IF(X1616&lt;&gt;"Liquidação Cancelada",VLOOKUP(B1616,'BASE DE DADOS OPS'!$B$4:$P$9650,10,FALSE),"Liquidação Cancelada")</f>
        <v>#N/A</v>
      </c>
      <c r="W1616" s="35" t="e">
        <f t="shared" si="238"/>
        <v>#N/A</v>
      </c>
      <c r="X1616" s="31">
        <f>VLOOKUP(A1616,'BASE DE DADOS OPS'!$A$4:$P$9650,12,FALSE)</f>
        <v>0</v>
      </c>
      <c r="Y1616" s="4" t="e">
        <f>IF(X1616&lt;&gt;"Liquidação Cancelada",VLOOKUP(B1616,'BASE DE DADOS OPS'!$B$5:$P$9635,12,FALSE),"Liquidação Cancelada")</f>
        <v>#N/A</v>
      </c>
      <c r="Z1616" s="4" t="e">
        <f>IF(X1616&lt;&gt;"Liquidação Cancelada",VLOOKUP(B1616,'BASE DE DADOS OPS'!$B$5:$P$9635,14,FALSE),"Liquidação Cancelada")</f>
        <v>#N/A</v>
      </c>
      <c r="AA1616" s="4" t="e">
        <f>IF(X1616&lt;&gt;"Liquidação Cancelada",VLOOKUP(B1616,'BASE DE DADOS OPS'!$B$5:$P$9635,13,FALSE),"Liquidação Cancelada")</f>
        <v>#N/A</v>
      </c>
      <c r="AB1616" s="4" t="e">
        <f t="shared" si="239"/>
        <v>#N/A</v>
      </c>
      <c r="AC1616" s="3" t="e">
        <f t="shared" si="240"/>
        <v>#N/A</v>
      </c>
      <c r="AD1616" s="62"/>
    </row>
    <row r="1617" spans="1:30" ht="24.95" customHeight="1" x14ac:dyDescent="0.2">
      <c r="A1617" s="55" t="str">
        <f t="shared" si="232"/>
        <v>||||||0</v>
      </c>
      <c r="B1617" s="55" t="str">
        <f t="shared" si="233"/>
        <v>||||0</v>
      </c>
      <c r="C1617" s="61" t="str">
        <f t="shared" si="234"/>
        <v>|0</v>
      </c>
      <c r="D1617" s="31"/>
      <c r="E1617" s="31"/>
      <c r="F1617" s="75" t="str">
        <f t="shared" si="235"/>
        <v>/</v>
      </c>
      <c r="G1617" s="31"/>
      <c r="H1617" s="31"/>
      <c r="I1617" s="75" t="str">
        <f t="shared" si="236"/>
        <v>.</v>
      </c>
      <c r="J1617" s="31"/>
      <c r="K1617" s="31"/>
      <c r="L1617" s="31"/>
      <c r="M1617" s="32"/>
      <c r="N1617" s="31"/>
      <c r="O1617" s="32"/>
      <c r="P1617" s="18"/>
      <c r="Q1617" s="31"/>
      <c r="R1617" s="33"/>
      <c r="S1617" s="33"/>
      <c r="T1617" s="33"/>
      <c r="U1617" s="72">
        <f t="shared" si="237"/>
        <v>0</v>
      </c>
      <c r="V1617" s="18" t="e">
        <f>IF(X1617&lt;&gt;"Liquidação Cancelada",VLOOKUP(B1617,'BASE DE DADOS OPS'!$B$4:$P$9650,10,FALSE),"Liquidação Cancelada")</f>
        <v>#N/A</v>
      </c>
      <c r="W1617" s="35" t="e">
        <f t="shared" si="238"/>
        <v>#N/A</v>
      </c>
      <c r="X1617" s="31">
        <f>VLOOKUP(A1617,'BASE DE DADOS OPS'!$A$4:$P$9650,12,FALSE)</f>
        <v>0</v>
      </c>
      <c r="Y1617" s="4" t="e">
        <f>IF(X1617&lt;&gt;"Liquidação Cancelada",VLOOKUP(B1617,'BASE DE DADOS OPS'!$B$5:$P$9635,12,FALSE),"Liquidação Cancelada")</f>
        <v>#N/A</v>
      </c>
      <c r="Z1617" s="4" t="e">
        <f>IF(X1617&lt;&gt;"Liquidação Cancelada",VLOOKUP(B1617,'BASE DE DADOS OPS'!$B$5:$P$9635,14,FALSE),"Liquidação Cancelada")</f>
        <v>#N/A</v>
      </c>
      <c r="AA1617" s="4" t="e">
        <f>IF(X1617&lt;&gt;"Liquidação Cancelada",VLOOKUP(B1617,'BASE DE DADOS OPS'!$B$5:$P$9635,13,FALSE),"Liquidação Cancelada")</f>
        <v>#N/A</v>
      </c>
      <c r="AB1617" s="4" t="e">
        <f t="shared" si="239"/>
        <v>#N/A</v>
      </c>
      <c r="AC1617" s="3" t="e">
        <f t="shared" si="240"/>
        <v>#N/A</v>
      </c>
      <c r="AD1617" s="62"/>
    </row>
    <row r="1618" spans="1:30" ht="24.95" customHeight="1" x14ac:dyDescent="0.2">
      <c r="A1618" s="55" t="str">
        <f t="shared" si="232"/>
        <v>||||||0</v>
      </c>
      <c r="B1618" s="55" t="str">
        <f t="shared" si="233"/>
        <v>||||0</v>
      </c>
      <c r="C1618" s="61" t="str">
        <f t="shared" si="234"/>
        <v>|0</v>
      </c>
      <c r="D1618" s="31"/>
      <c r="E1618" s="31"/>
      <c r="F1618" s="75" t="str">
        <f t="shared" si="235"/>
        <v>/</v>
      </c>
      <c r="G1618" s="31"/>
      <c r="H1618" s="31"/>
      <c r="I1618" s="75" t="str">
        <f t="shared" si="236"/>
        <v>.</v>
      </c>
      <c r="J1618" s="31"/>
      <c r="K1618" s="31"/>
      <c r="L1618" s="31"/>
      <c r="M1618" s="32"/>
      <c r="N1618" s="31"/>
      <c r="O1618" s="32"/>
      <c r="P1618" s="18"/>
      <c r="Q1618" s="31"/>
      <c r="R1618" s="33"/>
      <c r="S1618" s="33"/>
      <c r="T1618" s="33"/>
      <c r="U1618" s="72">
        <f t="shared" si="237"/>
        <v>0</v>
      </c>
      <c r="V1618" s="18" t="e">
        <f>IF(X1618&lt;&gt;"Liquidação Cancelada",VLOOKUP(B1618,'BASE DE DADOS OPS'!$B$4:$P$9650,10,FALSE),"Liquidação Cancelada")</f>
        <v>#N/A</v>
      </c>
      <c r="W1618" s="35" t="e">
        <f t="shared" si="238"/>
        <v>#N/A</v>
      </c>
      <c r="X1618" s="31">
        <f>VLOOKUP(A1618,'BASE DE DADOS OPS'!$A$4:$P$9650,12,FALSE)</f>
        <v>0</v>
      </c>
      <c r="Y1618" s="4" t="e">
        <f>IF(X1618&lt;&gt;"Liquidação Cancelada",VLOOKUP(B1618,'BASE DE DADOS OPS'!$B$5:$P$9635,12,FALSE),"Liquidação Cancelada")</f>
        <v>#N/A</v>
      </c>
      <c r="Z1618" s="4" t="e">
        <f>IF(X1618&lt;&gt;"Liquidação Cancelada",VLOOKUP(B1618,'BASE DE DADOS OPS'!$B$5:$P$9635,14,FALSE),"Liquidação Cancelada")</f>
        <v>#N/A</v>
      </c>
      <c r="AA1618" s="4" t="e">
        <f>IF(X1618&lt;&gt;"Liquidação Cancelada",VLOOKUP(B1618,'BASE DE DADOS OPS'!$B$5:$P$9635,13,FALSE),"Liquidação Cancelada")</f>
        <v>#N/A</v>
      </c>
      <c r="AB1618" s="4" t="e">
        <f t="shared" si="239"/>
        <v>#N/A</v>
      </c>
      <c r="AC1618" s="3" t="e">
        <f t="shared" si="240"/>
        <v>#N/A</v>
      </c>
      <c r="AD1618" s="62"/>
    </row>
    <row r="1619" spans="1:30" ht="24.95" customHeight="1" x14ac:dyDescent="0.2">
      <c r="A1619" s="55" t="str">
        <f t="shared" si="232"/>
        <v>||||||0</v>
      </c>
      <c r="B1619" s="55" t="str">
        <f t="shared" si="233"/>
        <v>||||0</v>
      </c>
      <c r="C1619" s="61" t="str">
        <f t="shared" si="234"/>
        <v>|0</v>
      </c>
      <c r="D1619" s="31"/>
      <c r="E1619" s="31"/>
      <c r="F1619" s="75" t="str">
        <f t="shared" si="235"/>
        <v>/</v>
      </c>
      <c r="G1619" s="31"/>
      <c r="H1619" s="31"/>
      <c r="I1619" s="75" t="str">
        <f t="shared" si="236"/>
        <v>.</v>
      </c>
      <c r="J1619" s="31"/>
      <c r="K1619" s="31"/>
      <c r="L1619" s="31"/>
      <c r="M1619" s="32"/>
      <c r="N1619" s="31"/>
      <c r="O1619" s="32"/>
      <c r="P1619" s="18"/>
      <c r="Q1619" s="31"/>
      <c r="R1619" s="33"/>
      <c r="S1619" s="33"/>
      <c r="T1619" s="33"/>
      <c r="U1619" s="72">
        <f t="shared" si="237"/>
        <v>0</v>
      </c>
      <c r="V1619" s="18" t="e">
        <f>IF(X1619&lt;&gt;"Liquidação Cancelada",VLOOKUP(B1619,'BASE DE DADOS OPS'!$B$4:$P$9650,10,FALSE),"Liquidação Cancelada")</f>
        <v>#N/A</v>
      </c>
      <c r="W1619" s="35" t="e">
        <f t="shared" si="238"/>
        <v>#N/A</v>
      </c>
      <c r="X1619" s="31">
        <f>VLOOKUP(A1619,'BASE DE DADOS OPS'!$A$4:$P$9650,12,FALSE)</f>
        <v>0</v>
      </c>
      <c r="Y1619" s="4" t="e">
        <f>IF(X1619&lt;&gt;"Liquidação Cancelada",VLOOKUP(B1619,'BASE DE DADOS OPS'!$B$5:$P$9635,12,FALSE),"Liquidação Cancelada")</f>
        <v>#N/A</v>
      </c>
      <c r="Z1619" s="4" t="e">
        <f>IF(X1619&lt;&gt;"Liquidação Cancelada",VLOOKUP(B1619,'BASE DE DADOS OPS'!$B$5:$P$9635,14,FALSE),"Liquidação Cancelada")</f>
        <v>#N/A</v>
      </c>
      <c r="AA1619" s="4" t="e">
        <f>IF(X1619&lt;&gt;"Liquidação Cancelada",VLOOKUP(B1619,'BASE DE DADOS OPS'!$B$5:$P$9635,13,FALSE),"Liquidação Cancelada")</f>
        <v>#N/A</v>
      </c>
      <c r="AB1619" s="4" t="e">
        <f t="shared" si="239"/>
        <v>#N/A</v>
      </c>
      <c r="AC1619" s="3" t="e">
        <f t="shared" si="240"/>
        <v>#N/A</v>
      </c>
      <c r="AD1619" s="62"/>
    </row>
    <row r="1620" spans="1:30" ht="24.95" customHeight="1" x14ac:dyDescent="0.2">
      <c r="A1620" s="55" t="str">
        <f t="shared" si="232"/>
        <v>||||||0</v>
      </c>
      <c r="B1620" s="55" t="str">
        <f t="shared" si="233"/>
        <v>||||0</v>
      </c>
      <c r="C1620" s="61" t="str">
        <f t="shared" si="234"/>
        <v>|0</v>
      </c>
      <c r="D1620" s="31"/>
      <c r="E1620" s="31"/>
      <c r="F1620" s="75" t="str">
        <f t="shared" si="235"/>
        <v>/</v>
      </c>
      <c r="G1620" s="31"/>
      <c r="H1620" s="31"/>
      <c r="I1620" s="75" t="str">
        <f t="shared" si="236"/>
        <v>.</v>
      </c>
      <c r="J1620" s="31"/>
      <c r="K1620" s="31"/>
      <c r="L1620" s="31"/>
      <c r="M1620" s="32"/>
      <c r="N1620" s="31"/>
      <c r="O1620" s="32"/>
      <c r="P1620" s="18"/>
      <c r="Q1620" s="31"/>
      <c r="R1620" s="33"/>
      <c r="S1620" s="33"/>
      <c r="T1620" s="33"/>
      <c r="U1620" s="72">
        <f t="shared" si="237"/>
        <v>0</v>
      </c>
      <c r="V1620" s="18" t="e">
        <f>IF(X1620&lt;&gt;"Liquidação Cancelada",VLOOKUP(B1620,'BASE DE DADOS OPS'!$B$4:$P$9650,10,FALSE),"Liquidação Cancelada")</f>
        <v>#N/A</v>
      </c>
      <c r="W1620" s="35" t="e">
        <f t="shared" si="238"/>
        <v>#N/A</v>
      </c>
      <c r="X1620" s="31">
        <f>VLOOKUP(A1620,'BASE DE DADOS OPS'!$A$4:$P$9650,12,FALSE)</f>
        <v>0</v>
      </c>
      <c r="Y1620" s="4" t="e">
        <f>IF(X1620&lt;&gt;"Liquidação Cancelada",VLOOKUP(B1620,'BASE DE DADOS OPS'!$B$5:$P$9635,12,FALSE),"Liquidação Cancelada")</f>
        <v>#N/A</v>
      </c>
      <c r="Z1620" s="4" t="e">
        <f>IF(X1620&lt;&gt;"Liquidação Cancelada",VLOOKUP(B1620,'BASE DE DADOS OPS'!$B$5:$P$9635,14,FALSE),"Liquidação Cancelada")</f>
        <v>#N/A</v>
      </c>
      <c r="AA1620" s="4" t="e">
        <f>IF(X1620&lt;&gt;"Liquidação Cancelada",VLOOKUP(B1620,'BASE DE DADOS OPS'!$B$5:$P$9635,13,FALSE),"Liquidação Cancelada")</f>
        <v>#N/A</v>
      </c>
      <c r="AB1620" s="4" t="e">
        <f t="shared" si="239"/>
        <v>#N/A</v>
      </c>
      <c r="AC1620" s="3" t="e">
        <f t="shared" si="240"/>
        <v>#N/A</v>
      </c>
      <c r="AD1620" s="62"/>
    </row>
    <row r="1621" spans="1:30" ht="24.95" customHeight="1" x14ac:dyDescent="0.2">
      <c r="A1621" s="55" t="str">
        <f t="shared" si="232"/>
        <v>||||||0</v>
      </c>
      <c r="B1621" s="55" t="str">
        <f t="shared" si="233"/>
        <v>||||0</v>
      </c>
      <c r="C1621" s="61" t="str">
        <f t="shared" si="234"/>
        <v>|0</v>
      </c>
      <c r="D1621" s="31"/>
      <c r="E1621" s="31"/>
      <c r="F1621" s="75" t="str">
        <f t="shared" si="235"/>
        <v>/</v>
      </c>
      <c r="G1621" s="31"/>
      <c r="H1621" s="31"/>
      <c r="I1621" s="75" t="str">
        <f t="shared" si="236"/>
        <v>.</v>
      </c>
      <c r="J1621" s="31"/>
      <c r="K1621" s="31"/>
      <c r="L1621" s="31"/>
      <c r="M1621" s="32"/>
      <c r="N1621" s="31"/>
      <c r="O1621" s="32"/>
      <c r="P1621" s="18"/>
      <c r="Q1621" s="31"/>
      <c r="R1621" s="33"/>
      <c r="S1621" s="33"/>
      <c r="T1621" s="33"/>
      <c r="U1621" s="72">
        <f t="shared" si="237"/>
        <v>0</v>
      </c>
      <c r="V1621" s="18" t="e">
        <f>IF(X1621&lt;&gt;"Liquidação Cancelada",VLOOKUP(B1621,'BASE DE DADOS OPS'!$B$4:$P$9650,10,FALSE),"Liquidação Cancelada")</f>
        <v>#N/A</v>
      </c>
      <c r="W1621" s="35" t="e">
        <f t="shared" si="238"/>
        <v>#N/A</v>
      </c>
      <c r="X1621" s="31">
        <f>VLOOKUP(A1621,'BASE DE DADOS OPS'!$A$4:$P$9650,12,FALSE)</f>
        <v>0</v>
      </c>
      <c r="Y1621" s="4" t="e">
        <f>IF(X1621&lt;&gt;"Liquidação Cancelada",VLOOKUP(B1621,'BASE DE DADOS OPS'!$B$5:$P$9635,12,FALSE),"Liquidação Cancelada")</f>
        <v>#N/A</v>
      </c>
      <c r="Z1621" s="4" t="e">
        <f>IF(X1621&lt;&gt;"Liquidação Cancelada",VLOOKUP(B1621,'BASE DE DADOS OPS'!$B$5:$P$9635,14,FALSE),"Liquidação Cancelada")</f>
        <v>#N/A</v>
      </c>
      <c r="AA1621" s="4" t="e">
        <f>IF(X1621&lt;&gt;"Liquidação Cancelada",VLOOKUP(B1621,'BASE DE DADOS OPS'!$B$5:$P$9635,13,FALSE),"Liquidação Cancelada")</f>
        <v>#N/A</v>
      </c>
      <c r="AB1621" s="4" t="e">
        <f t="shared" si="239"/>
        <v>#N/A</v>
      </c>
      <c r="AC1621" s="3" t="e">
        <f t="shared" si="240"/>
        <v>#N/A</v>
      </c>
      <c r="AD1621" s="62"/>
    </row>
    <row r="1622" spans="1:30" ht="24.95" customHeight="1" x14ac:dyDescent="0.2">
      <c r="A1622" s="55" t="str">
        <f t="shared" si="232"/>
        <v>||||||0</v>
      </c>
      <c r="B1622" s="55" t="str">
        <f t="shared" si="233"/>
        <v>||||0</v>
      </c>
      <c r="C1622" s="61" t="str">
        <f t="shared" si="234"/>
        <v>|0</v>
      </c>
      <c r="D1622" s="31"/>
      <c r="E1622" s="31"/>
      <c r="F1622" s="75" t="str">
        <f t="shared" si="235"/>
        <v>/</v>
      </c>
      <c r="G1622" s="31"/>
      <c r="H1622" s="31"/>
      <c r="I1622" s="75" t="str">
        <f t="shared" si="236"/>
        <v>.</v>
      </c>
      <c r="J1622" s="31"/>
      <c r="K1622" s="31"/>
      <c r="L1622" s="31"/>
      <c r="M1622" s="32"/>
      <c r="N1622" s="31"/>
      <c r="O1622" s="32"/>
      <c r="P1622" s="18"/>
      <c r="Q1622" s="31"/>
      <c r="R1622" s="33"/>
      <c r="S1622" s="33"/>
      <c r="T1622" s="33"/>
      <c r="U1622" s="72">
        <f t="shared" si="237"/>
        <v>0</v>
      </c>
      <c r="V1622" s="18" t="e">
        <f>IF(X1622&lt;&gt;"Liquidação Cancelada",VLOOKUP(B1622,'BASE DE DADOS OPS'!$B$4:$P$9650,10,FALSE),"Liquidação Cancelada")</f>
        <v>#N/A</v>
      </c>
      <c r="W1622" s="35" t="e">
        <f t="shared" si="238"/>
        <v>#N/A</v>
      </c>
      <c r="X1622" s="31">
        <f>VLOOKUP(A1622,'BASE DE DADOS OPS'!$A$4:$P$9650,12,FALSE)</f>
        <v>0</v>
      </c>
      <c r="Y1622" s="4" t="e">
        <f>IF(X1622&lt;&gt;"Liquidação Cancelada",VLOOKUP(B1622,'BASE DE DADOS OPS'!$B$5:$P$9635,12,FALSE),"Liquidação Cancelada")</f>
        <v>#N/A</v>
      </c>
      <c r="Z1622" s="4" t="e">
        <f>IF(X1622&lt;&gt;"Liquidação Cancelada",VLOOKUP(B1622,'BASE DE DADOS OPS'!$B$5:$P$9635,14,FALSE),"Liquidação Cancelada")</f>
        <v>#N/A</v>
      </c>
      <c r="AA1622" s="4" t="e">
        <f>IF(X1622&lt;&gt;"Liquidação Cancelada",VLOOKUP(B1622,'BASE DE DADOS OPS'!$B$5:$P$9635,13,FALSE),"Liquidação Cancelada")</f>
        <v>#N/A</v>
      </c>
      <c r="AB1622" s="4" t="e">
        <f t="shared" si="239"/>
        <v>#N/A</v>
      </c>
      <c r="AC1622" s="3" t="e">
        <f t="shared" si="240"/>
        <v>#N/A</v>
      </c>
      <c r="AD1622" s="62"/>
    </row>
    <row r="1623" spans="1:30" ht="24.95" customHeight="1" x14ac:dyDescent="0.2">
      <c r="A1623" s="55" t="str">
        <f t="shared" si="232"/>
        <v>||||||0</v>
      </c>
      <c r="B1623" s="55" t="str">
        <f t="shared" si="233"/>
        <v>||||0</v>
      </c>
      <c r="C1623" s="61" t="str">
        <f t="shared" si="234"/>
        <v>|0</v>
      </c>
      <c r="D1623" s="31"/>
      <c r="E1623" s="31"/>
      <c r="F1623" s="75" t="str">
        <f t="shared" si="235"/>
        <v>/</v>
      </c>
      <c r="G1623" s="31"/>
      <c r="H1623" s="31"/>
      <c r="I1623" s="75" t="str">
        <f t="shared" si="236"/>
        <v>.</v>
      </c>
      <c r="J1623" s="31"/>
      <c r="K1623" s="31"/>
      <c r="L1623" s="31"/>
      <c r="M1623" s="32"/>
      <c r="N1623" s="31"/>
      <c r="O1623" s="32"/>
      <c r="P1623" s="18"/>
      <c r="Q1623" s="31"/>
      <c r="R1623" s="33"/>
      <c r="S1623" s="33"/>
      <c r="T1623" s="33"/>
      <c r="U1623" s="72">
        <f t="shared" si="237"/>
        <v>0</v>
      </c>
      <c r="V1623" s="18" t="e">
        <f>IF(X1623&lt;&gt;"Liquidação Cancelada",VLOOKUP(B1623,'BASE DE DADOS OPS'!$B$4:$P$9650,10,FALSE),"Liquidação Cancelada")</f>
        <v>#N/A</v>
      </c>
      <c r="W1623" s="35" t="e">
        <f t="shared" si="238"/>
        <v>#N/A</v>
      </c>
      <c r="X1623" s="31">
        <f>VLOOKUP(A1623,'BASE DE DADOS OPS'!$A$4:$P$9650,12,FALSE)</f>
        <v>0</v>
      </c>
      <c r="Y1623" s="4" t="e">
        <f>IF(X1623&lt;&gt;"Liquidação Cancelada",VLOOKUP(B1623,'BASE DE DADOS OPS'!$B$5:$P$9635,12,FALSE),"Liquidação Cancelada")</f>
        <v>#N/A</v>
      </c>
      <c r="Z1623" s="4" t="e">
        <f>IF(X1623&lt;&gt;"Liquidação Cancelada",VLOOKUP(B1623,'BASE DE DADOS OPS'!$B$5:$P$9635,14,FALSE),"Liquidação Cancelada")</f>
        <v>#N/A</v>
      </c>
      <c r="AA1623" s="4" t="e">
        <f>IF(X1623&lt;&gt;"Liquidação Cancelada",VLOOKUP(B1623,'BASE DE DADOS OPS'!$B$5:$P$9635,13,FALSE),"Liquidação Cancelada")</f>
        <v>#N/A</v>
      </c>
      <c r="AB1623" s="4" t="e">
        <f t="shared" si="239"/>
        <v>#N/A</v>
      </c>
      <c r="AC1623" s="3" t="e">
        <f t="shared" si="240"/>
        <v>#N/A</v>
      </c>
      <c r="AD1623" s="62"/>
    </row>
    <row r="1624" spans="1:30" ht="24.95" customHeight="1" x14ac:dyDescent="0.2">
      <c r="A1624" s="55" t="str">
        <f t="shared" si="232"/>
        <v>||||||0</v>
      </c>
      <c r="B1624" s="55" t="str">
        <f t="shared" si="233"/>
        <v>||||0</v>
      </c>
      <c r="C1624" s="61" t="str">
        <f t="shared" si="234"/>
        <v>|0</v>
      </c>
      <c r="D1624" s="31"/>
      <c r="E1624" s="31"/>
      <c r="F1624" s="75" t="str">
        <f t="shared" si="235"/>
        <v>/</v>
      </c>
      <c r="G1624" s="31"/>
      <c r="H1624" s="31"/>
      <c r="I1624" s="75" t="str">
        <f t="shared" si="236"/>
        <v>.</v>
      </c>
      <c r="J1624" s="31"/>
      <c r="K1624" s="31"/>
      <c r="L1624" s="31"/>
      <c r="M1624" s="32"/>
      <c r="N1624" s="31"/>
      <c r="O1624" s="32"/>
      <c r="P1624" s="18"/>
      <c r="Q1624" s="31"/>
      <c r="R1624" s="33"/>
      <c r="S1624" s="33"/>
      <c r="T1624" s="33"/>
      <c r="U1624" s="72">
        <f t="shared" si="237"/>
        <v>0</v>
      </c>
      <c r="V1624" s="18" t="e">
        <f>IF(X1624&lt;&gt;"Liquidação Cancelada",VLOOKUP(B1624,'BASE DE DADOS OPS'!$B$4:$P$9650,10,FALSE),"Liquidação Cancelada")</f>
        <v>#N/A</v>
      </c>
      <c r="W1624" s="35" t="e">
        <f t="shared" si="238"/>
        <v>#N/A</v>
      </c>
      <c r="X1624" s="31">
        <f>VLOOKUP(A1624,'BASE DE DADOS OPS'!$A$4:$P$9650,12,FALSE)</f>
        <v>0</v>
      </c>
      <c r="Y1624" s="4" t="e">
        <f>IF(X1624&lt;&gt;"Liquidação Cancelada",VLOOKUP(B1624,'BASE DE DADOS OPS'!$B$5:$P$9635,12,FALSE),"Liquidação Cancelada")</f>
        <v>#N/A</v>
      </c>
      <c r="Z1624" s="4" t="e">
        <f>IF(X1624&lt;&gt;"Liquidação Cancelada",VLOOKUP(B1624,'BASE DE DADOS OPS'!$B$5:$P$9635,14,FALSE),"Liquidação Cancelada")</f>
        <v>#N/A</v>
      </c>
      <c r="AA1624" s="4" t="e">
        <f>IF(X1624&lt;&gt;"Liquidação Cancelada",VLOOKUP(B1624,'BASE DE DADOS OPS'!$B$5:$P$9635,13,FALSE),"Liquidação Cancelada")</f>
        <v>#N/A</v>
      </c>
      <c r="AB1624" s="4" t="e">
        <f t="shared" si="239"/>
        <v>#N/A</v>
      </c>
      <c r="AC1624" s="3" t="e">
        <f t="shared" si="240"/>
        <v>#N/A</v>
      </c>
      <c r="AD1624" s="62"/>
    </row>
    <row r="1625" spans="1:30" ht="24.95" customHeight="1" x14ac:dyDescent="0.2">
      <c r="A1625" s="55" t="str">
        <f t="shared" si="232"/>
        <v>||||||0</v>
      </c>
      <c r="B1625" s="55" t="str">
        <f t="shared" si="233"/>
        <v>||||0</v>
      </c>
      <c r="C1625" s="61" t="str">
        <f t="shared" si="234"/>
        <v>|0</v>
      </c>
      <c r="D1625" s="31"/>
      <c r="E1625" s="31"/>
      <c r="F1625" s="75" t="str">
        <f t="shared" si="235"/>
        <v>/</v>
      </c>
      <c r="G1625" s="31"/>
      <c r="H1625" s="31"/>
      <c r="I1625" s="75" t="str">
        <f t="shared" si="236"/>
        <v>.</v>
      </c>
      <c r="J1625" s="31"/>
      <c r="K1625" s="31"/>
      <c r="L1625" s="31"/>
      <c r="M1625" s="32"/>
      <c r="N1625" s="31"/>
      <c r="O1625" s="32"/>
      <c r="P1625" s="18"/>
      <c r="Q1625" s="31"/>
      <c r="R1625" s="33"/>
      <c r="S1625" s="33"/>
      <c r="T1625" s="33"/>
      <c r="U1625" s="72">
        <f t="shared" si="237"/>
        <v>0</v>
      </c>
      <c r="V1625" s="18" t="e">
        <f>IF(X1625&lt;&gt;"Liquidação Cancelada",VLOOKUP(B1625,'BASE DE DADOS OPS'!$B$4:$P$9650,10,FALSE),"Liquidação Cancelada")</f>
        <v>#N/A</v>
      </c>
      <c r="W1625" s="35" t="e">
        <f t="shared" si="238"/>
        <v>#N/A</v>
      </c>
      <c r="X1625" s="31">
        <f>VLOOKUP(A1625,'BASE DE DADOS OPS'!$A$4:$P$9650,12,FALSE)</f>
        <v>0</v>
      </c>
      <c r="Y1625" s="4" t="e">
        <f>IF(X1625&lt;&gt;"Liquidação Cancelada",VLOOKUP(B1625,'BASE DE DADOS OPS'!$B$5:$P$9635,12,FALSE),"Liquidação Cancelada")</f>
        <v>#N/A</v>
      </c>
      <c r="Z1625" s="4" t="e">
        <f>IF(X1625&lt;&gt;"Liquidação Cancelada",VLOOKUP(B1625,'BASE DE DADOS OPS'!$B$5:$P$9635,14,FALSE),"Liquidação Cancelada")</f>
        <v>#N/A</v>
      </c>
      <c r="AA1625" s="4" t="e">
        <f>IF(X1625&lt;&gt;"Liquidação Cancelada",VLOOKUP(B1625,'BASE DE DADOS OPS'!$B$5:$P$9635,13,FALSE),"Liquidação Cancelada")</f>
        <v>#N/A</v>
      </c>
      <c r="AB1625" s="4" t="e">
        <f t="shared" si="239"/>
        <v>#N/A</v>
      </c>
      <c r="AC1625" s="3" t="e">
        <f t="shared" si="240"/>
        <v>#N/A</v>
      </c>
      <c r="AD1625" s="62"/>
    </row>
    <row r="1626" spans="1:30" ht="24.95" customHeight="1" x14ac:dyDescent="0.2">
      <c r="A1626" s="55" t="str">
        <f t="shared" si="232"/>
        <v>||||||0</v>
      </c>
      <c r="B1626" s="55" t="str">
        <f t="shared" si="233"/>
        <v>||||0</v>
      </c>
      <c r="C1626" s="61" t="str">
        <f t="shared" si="234"/>
        <v>|0</v>
      </c>
      <c r="D1626" s="31"/>
      <c r="E1626" s="31"/>
      <c r="F1626" s="75" t="str">
        <f t="shared" si="235"/>
        <v>/</v>
      </c>
      <c r="G1626" s="31"/>
      <c r="H1626" s="31"/>
      <c r="I1626" s="75" t="str">
        <f t="shared" si="236"/>
        <v>.</v>
      </c>
      <c r="J1626" s="31"/>
      <c r="K1626" s="31"/>
      <c r="L1626" s="31"/>
      <c r="M1626" s="32"/>
      <c r="N1626" s="31"/>
      <c r="O1626" s="32"/>
      <c r="P1626" s="18"/>
      <c r="Q1626" s="31"/>
      <c r="R1626" s="33"/>
      <c r="S1626" s="33"/>
      <c r="T1626" s="33"/>
      <c r="U1626" s="72">
        <f t="shared" si="237"/>
        <v>0</v>
      </c>
      <c r="V1626" s="18" t="e">
        <f>IF(X1626&lt;&gt;"Liquidação Cancelada",VLOOKUP(B1626,'BASE DE DADOS OPS'!$B$4:$P$9650,10,FALSE),"Liquidação Cancelada")</f>
        <v>#N/A</v>
      </c>
      <c r="W1626" s="35" t="e">
        <f t="shared" si="238"/>
        <v>#N/A</v>
      </c>
      <c r="X1626" s="31">
        <f>VLOOKUP(A1626,'BASE DE DADOS OPS'!$A$4:$P$9650,12,FALSE)</f>
        <v>0</v>
      </c>
      <c r="Y1626" s="4" t="e">
        <f>IF(X1626&lt;&gt;"Liquidação Cancelada",VLOOKUP(B1626,'BASE DE DADOS OPS'!$B$5:$P$9635,12,FALSE),"Liquidação Cancelada")</f>
        <v>#N/A</v>
      </c>
      <c r="Z1626" s="4" t="e">
        <f>IF(X1626&lt;&gt;"Liquidação Cancelada",VLOOKUP(B1626,'BASE DE DADOS OPS'!$B$5:$P$9635,14,FALSE),"Liquidação Cancelada")</f>
        <v>#N/A</v>
      </c>
      <c r="AA1626" s="4" t="e">
        <f>IF(X1626&lt;&gt;"Liquidação Cancelada",VLOOKUP(B1626,'BASE DE DADOS OPS'!$B$5:$P$9635,13,FALSE),"Liquidação Cancelada")</f>
        <v>#N/A</v>
      </c>
      <c r="AB1626" s="4" t="e">
        <f t="shared" si="239"/>
        <v>#N/A</v>
      </c>
      <c r="AC1626" s="3" t="e">
        <f t="shared" si="240"/>
        <v>#N/A</v>
      </c>
      <c r="AD1626" s="62"/>
    </row>
    <row r="1627" spans="1:30" ht="24.95" customHeight="1" x14ac:dyDescent="0.2">
      <c r="A1627" s="55" t="str">
        <f t="shared" si="232"/>
        <v>||||||0</v>
      </c>
      <c r="B1627" s="55" t="str">
        <f t="shared" si="233"/>
        <v>||||0</v>
      </c>
      <c r="C1627" s="61" t="str">
        <f t="shared" si="234"/>
        <v>|0</v>
      </c>
      <c r="D1627" s="31"/>
      <c r="E1627" s="31"/>
      <c r="F1627" s="75" t="str">
        <f t="shared" si="235"/>
        <v>/</v>
      </c>
      <c r="G1627" s="31"/>
      <c r="H1627" s="31"/>
      <c r="I1627" s="75" t="str">
        <f t="shared" si="236"/>
        <v>.</v>
      </c>
      <c r="J1627" s="31"/>
      <c r="K1627" s="31"/>
      <c r="L1627" s="31"/>
      <c r="M1627" s="32"/>
      <c r="N1627" s="31"/>
      <c r="O1627" s="32"/>
      <c r="P1627" s="18"/>
      <c r="Q1627" s="31"/>
      <c r="R1627" s="33"/>
      <c r="S1627" s="33"/>
      <c r="T1627" s="33"/>
      <c r="U1627" s="72">
        <f t="shared" si="237"/>
        <v>0</v>
      </c>
      <c r="V1627" s="18" t="e">
        <f>IF(X1627&lt;&gt;"Liquidação Cancelada",VLOOKUP(B1627,'BASE DE DADOS OPS'!$B$4:$P$9650,10,FALSE),"Liquidação Cancelada")</f>
        <v>#N/A</v>
      </c>
      <c r="W1627" s="35" t="e">
        <f t="shared" si="238"/>
        <v>#N/A</v>
      </c>
      <c r="X1627" s="31">
        <f>VLOOKUP(A1627,'BASE DE DADOS OPS'!$A$4:$P$9650,12,FALSE)</f>
        <v>0</v>
      </c>
      <c r="Y1627" s="4" t="e">
        <f>IF(X1627&lt;&gt;"Liquidação Cancelada",VLOOKUP(B1627,'BASE DE DADOS OPS'!$B$5:$P$9635,12,FALSE),"Liquidação Cancelada")</f>
        <v>#N/A</v>
      </c>
      <c r="Z1627" s="4" t="e">
        <f>IF(X1627&lt;&gt;"Liquidação Cancelada",VLOOKUP(B1627,'BASE DE DADOS OPS'!$B$5:$P$9635,14,FALSE),"Liquidação Cancelada")</f>
        <v>#N/A</v>
      </c>
      <c r="AA1627" s="4" t="e">
        <f>IF(X1627&lt;&gt;"Liquidação Cancelada",VLOOKUP(B1627,'BASE DE DADOS OPS'!$B$5:$P$9635,13,FALSE),"Liquidação Cancelada")</f>
        <v>#N/A</v>
      </c>
      <c r="AB1627" s="4" t="e">
        <f t="shared" si="239"/>
        <v>#N/A</v>
      </c>
      <c r="AC1627" s="3" t="e">
        <f t="shared" si="240"/>
        <v>#N/A</v>
      </c>
      <c r="AD1627" s="62"/>
    </row>
    <row r="1628" spans="1:30" ht="24.95" customHeight="1" x14ac:dyDescent="0.2">
      <c r="A1628" s="55" t="str">
        <f t="shared" si="232"/>
        <v>||||||0</v>
      </c>
      <c r="B1628" s="55" t="str">
        <f t="shared" si="233"/>
        <v>||||0</v>
      </c>
      <c r="C1628" s="61" t="str">
        <f t="shared" si="234"/>
        <v>|0</v>
      </c>
      <c r="D1628" s="31"/>
      <c r="E1628" s="31"/>
      <c r="F1628" s="75" t="str">
        <f t="shared" si="235"/>
        <v>/</v>
      </c>
      <c r="G1628" s="31"/>
      <c r="H1628" s="31"/>
      <c r="I1628" s="75" t="str">
        <f t="shared" si="236"/>
        <v>.</v>
      </c>
      <c r="J1628" s="31"/>
      <c r="K1628" s="31"/>
      <c r="L1628" s="31"/>
      <c r="M1628" s="32"/>
      <c r="N1628" s="31"/>
      <c r="O1628" s="32"/>
      <c r="P1628" s="18"/>
      <c r="Q1628" s="31"/>
      <c r="R1628" s="33"/>
      <c r="S1628" s="33"/>
      <c r="T1628" s="33"/>
      <c r="U1628" s="72">
        <f t="shared" si="237"/>
        <v>0</v>
      </c>
      <c r="V1628" s="18" t="e">
        <f>IF(X1628&lt;&gt;"Liquidação Cancelada",VLOOKUP(B1628,'BASE DE DADOS OPS'!$B$4:$P$9650,10,FALSE),"Liquidação Cancelada")</f>
        <v>#N/A</v>
      </c>
      <c r="W1628" s="35" t="e">
        <f t="shared" si="238"/>
        <v>#N/A</v>
      </c>
      <c r="X1628" s="31">
        <f>VLOOKUP(A1628,'BASE DE DADOS OPS'!$A$4:$P$9650,12,FALSE)</f>
        <v>0</v>
      </c>
      <c r="Y1628" s="4" t="e">
        <f>IF(X1628&lt;&gt;"Liquidação Cancelada",VLOOKUP(B1628,'BASE DE DADOS OPS'!$B$5:$P$9635,12,FALSE),"Liquidação Cancelada")</f>
        <v>#N/A</v>
      </c>
      <c r="Z1628" s="4" t="e">
        <f>IF(X1628&lt;&gt;"Liquidação Cancelada",VLOOKUP(B1628,'BASE DE DADOS OPS'!$B$5:$P$9635,14,FALSE),"Liquidação Cancelada")</f>
        <v>#N/A</v>
      </c>
      <c r="AA1628" s="4" t="e">
        <f>IF(X1628&lt;&gt;"Liquidação Cancelada",VLOOKUP(B1628,'BASE DE DADOS OPS'!$B$5:$P$9635,13,FALSE),"Liquidação Cancelada")</f>
        <v>#N/A</v>
      </c>
      <c r="AB1628" s="4" t="e">
        <f t="shared" si="239"/>
        <v>#N/A</v>
      </c>
      <c r="AC1628" s="3" t="e">
        <f t="shared" si="240"/>
        <v>#N/A</v>
      </c>
      <c r="AD1628" s="62"/>
    </row>
    <row r="1629" spans="1:30" ht="24.95" customHeight="1" x14ac:dyDescent="0.2">
      <c r="A1629" s="55" t="str">
        <f t="shared" si="232"/>
        <v>||||||0</v>
      </c>
      <c r="B1629" s="55" t="str">
        <f t="shared" si="233"/>
        <v>||||0</v>
      </c>
      <c r="C1629" s="61" t="str">
        <f t="shared" si="234"/>
        <v>|0</v>
      </c>
      <c r="D1629" s="31"/>
      <c r="E1629" s="31"/>
      <c r="F1629" s="75" t="str">
        <f t="shared" si="235"/>
        <v>/</v>
      </c>
      <c r="G1629" s="31"/>
      <c r="H1629" s="31"/>
      <c r="I1629" s="75" t="str">
        <f t="shared" si="236"/>
        <v>.</v>
      </c>
      <c r="J1629" s="31"/>
      <c r="K1629" s="31"/>
      <c r="L1629" s="31"/>
      <c r="M1629" s="32"/>
      <c r="N1629" s="31"/>
      <c r="O1629" s="32"/>
      <c r="P1629" s="18"/>
      <c r="Q1629" s="31"/>
      <c r="R1629" s="33"/>
      <c r="S1629" s="33"/>
      <c r="T1629" s="33"/>
      <c r="U1629" s="72">
        <f t="shared" si="237"/>
        <v>0</v>
      </c>
      <c r="V1629" s="18" t="e">
        <f>IF(X1629&lt;&gt;"Liquidação Cancelada",VLOOKUP(B1629,'BASE DE DADOS OPS'!$B$4:$P$9650,10,FALSE),"Liquidação Cancelada")</f>
        <v>#N/A</v>
      </c>
      <c r="W1629" s="35" t="e">
        <f t="shared" si="238"/>
        <v>#N/A</v>
      </c>
      <c r="X1629" s="31">
        <f>VLOOKUP(A1629,'BASE DE DADOS OPS'!$A$4:$P$9650,12,FALSE)</f>
        <v>0</v>
      </c>
      <c r="Y1629" s="4" t="e">
        <f>IF(X1629&lt;&gt;"Liquidação Cancelada",VLOOKUP(B1629,'BASE DE DADOS OPS'!$B$5:$P$9635,12,FALSE),"Liquidação Cancelada")</f>
        <v>#N/A</v>
      </c>
      <c r="Z1629" s="4" t="e">
        <f>IF(X1629&lt;&gt;"Liquidação Cancelada",VLOOKUP(B1629,'BASE DE DADOS OPS'!$B$5:$P$9635,14,FALSE),"Liquidação Cancelada")</f>
        <v>#N/A</v>
      </c>
      <c r="AA1629" s="4" t="e">
        <f>IF(X1629&lt;&gt;"Liquidação Cancelada",VLOOKUP(B1629,'BASE DE DADOS OPS'!$B$5:$P$9635,13,FALSE),"Liquidação Cancelada")</f>
        <v>#N/A</v>
      </c>
      <c r="AB1629" s="4" t="e">
        <f t="shared" si="239"/>
        <v>#N/A</v>
      </c>
      <c r="AC1629" s="3" t="e">
        <f t="shared" si="240"/>
        <v>#N/A</v>
      </c>
      <c r="AD1629" s="62"/>
    </row>
    <row r="1630" spans="1:30" ht="24.95" customHeight="1" x14ac:dyDescent="0.2">
      <c r="A1630" s="55" t="str">
        <f t="shared" si="232"/>
        <v>||||||0</v>
      </c>
      <c r="B1630" s="55" t="str">
        <f t="shared" si="233"/>
        <v>||||0</v>
      </c>
      <c r="C1630" s="61" t="str">
        <f t="shared" si="234"/>
        <v>|0</v>
      </c>
      <c r="D1630" s="31"/>
      <c r="E1630" s="31"/>
      <c r="F1630" s="75" t="str">
        <f t="shared" si="235"/>
        <v>/</v>
      </c>
      <c r="G1630" s="31"/>
      <c r="H1630" s="31"/>
      <c r="I1630" s="75" t="str">
        <f t="shared" si="236"/>
        <v>.</v>
      </c>
      <c r="J1630" s="31"/>
      <c r="K1630" s="31"/>
      <c r="L1630" s="31"/>
      <c r="M1630" s="32"/>
      <c r="N1630" s="31"/>
      <c r="O1630" s="32"/>
      <c r="P1630" s="18"/>
      <c r="Q1630" s="31"/>
      <c r="R1630" s="33"/>
      <c r="S1630" s="33"/>
      <c r="T1630" s="33"/>
      <c r="U1630" s="72">
        <f t="shared" si="237"/>
        <v>0</v>
      </c>
      <c r="V1630" s="18" t="e">
        <f>IF(X1630&lt;&gt;"Liquidação Cancelada",VLOOKUP(B1630,'BASE DE DADOS OPS'!$B$4:$P$9650,10,FALSE),"Liquidação Cancelada")</f>
        <v>#N/A</v>
      </c>
      <c r="W1630" s="35" t="e">
        <f t="shared" si="238"/>
        <v>#N/A</v>
      </c>
      <c r="X1630" s="31">
        <f>VLOOKUP(A1630,'BASE DE DADOS OPS'!$A$4:$P$9650,12,FALSE)</f>
        <v>0</v>
      </c>
      <c r="Y1630" s="4" t="e">
        <f>IF(X1630&lt;&gt;"Liquidação Cancelada",VLOOKUP(B1630,'BASE DE DADOS OPS'!$B$5:$P$9635,12,FALSE),"Liquidação Cancelada")</f>
        <v>#N/A</v>
      </c>
      <c r="Z1630" s="4" t="e">
        <f>IF(X1630&lt;&gt;"Liquidação Cancelada",VLOOKUP(B1630,'BASE DE DADOS OPS'!$B$5:$P$9635,14,FALSE),"Liquidação Cancelada")</f>
        <v>#N/A</v>
      </c>
      <c r="AA1630" s="4" t="e">
        <f>IF(X1630&lt;&gt;"Liquidação Cancelada",VLOOKUP(B1630,'BASE DE DADOS OPS'!$B$5:$P$9635,13,FALSE),"Liquidação Cancelada")</f>
        <v>#N/A</v>
      </c>
      <c r="AB1630" s="4" t="e">
        <f t="shared" si="239"/>
        <v>#N/A</v>
      </c>
      <c r="AC1630" s="3" t="e">
        <f t="shared" si="240"/>
        <v>#N/A</v>
      </c>
      <c r="AD1630" s="62"/>
    </row>
    <row r="1631" spans="1:30" ht="24.95" customHeight="1" x14ac:dyDescent="0.2">
      <c r="A1631" s="55" t="str">
        <f t="shared" si="232"/>
        <v>||||||0</v>
      </c>
      <c r="B1631" s="55" t="str">
        <f t="shared" si="233"/>
        <v>||||0</v>
      </c>
      <c r="C1631" s="61" t="str">
        <f t="shared" si="234"/>
        <v>|0</v>
      </c>
      <c r="D1631" s="31"/>
      <c r="E1631" s="31"/>
      <c r="F1631" s="75" t="str">
        <f t="shared" si="235"/>
        <v>/</v>
      </c>
      <c r="G1631" s="31"/>
      <c r="H1631" s="31"/>
      <c r="I1631" s="75" t="str">
        <f t="shared" si="236"/>
        <v>.</v>
      </c>
      <c r="J1631" s="31"/>
      <c r="K1631" s="31"/>
      <c r="L1631" s="31"/>
      <c r="M1631" s="32"/>
      <c r="N1631" s="31"/>
      <c r="O1631" s="32"/>
      <c r="P1631" s="18"/>
      <c r="Q1631" s="31"/>
      <c r="R1631" s="33"/>
      <c r="S1631" s="33"/>
      <c r="T1631" s="33"/>
      <c r="U1631" s="72">
        <f t="shared" si="237"/>
        <v>0</v>
      </c>
      <c r="V1631" s="18" t="e">
        <f>IF(X1631&lt;&gt;"Liquidação Cancelada",VLOOKUP(B1631,'BASE DE DADOS OPS'!$B$4:$P$9650,10,FALSE),"Liquidação Cancelada")</f>
        <v>#N/A</v>
      </c>
      <c r="W1631" s="35" t="e">
        <f t="shared" si="238"/>
        <v>#N/A</v>
      </c>
      <c r="X1631" s="31">
        <f>VLOOKUP(A1631,'BASE DE DADOS OPS'!$A$4:$P$9650,12,FALSE)</f>
        <v>0</v>
      </c>
      <c r="Y1631" s="4" t="e">
        <f>IF(X1631&lt;&gt;"Liquidação Cancelada",VLOOKUP(B1631,'BASE DE DADOS OPS'!$B$5:$P$9635,12,FALSE),"Liquidação Cancelada")</f>
        <v>#N/A</v>
      </c>
      <c r="Z1631" s="4" t="e">
        <f>IF(X1631&lt;&gt;"Liquidação Cancelada",VLOOKUP(B1631,'BASE DE DADOS OPS'!$B$5:$P$9635,14,FALSE),"Liquidação Cancelada")</f>
        <v>#N/A</v>
      </c>
      <c r="AA1631" s="4" t="e">
        <f>IF(X1631&lt;&gt;"Liquidação Cancelada",VLOOKUP(B1631,'BASE DE DADOS OPS'!$B$5:$P$9635,13,FALSE),"Liquidação Cancelada")</f>
        <v>#N/A</v>
      </c>
      <c r="AB1631" s="4" t="e">
        <f t="shared" si="239"/>
        <v>#N/A</v>
      </c>
      <c r="AC1631" s="3" t="e">
        <f t="shared" si="240"/>
        <v>#N/A</v>
      </c>
      <c r="AD1631" s="62"/>
    </row>
    <row r="1632" spans="1:30" ht="24.95" customHeight="1" x14ac:dyDescent="0.2">
      <c r="A1632" s="55" t="str">
        <f t="shared" si="232"/>
        <v>||||||0</v>
      </c>
      <c r="B1632" s="55" t="str">
        <f t="shared" si="233"/>
        <v>||||0</v>
      </c>
      <c r="C1632" s="61" t="str">
        <f t="shared" si="234"/>
        <v>|0</v>
      </c>
      <c r="D1632" s="31"/>
      <c r="E1632" s="31"/>
      <c r="F1632" s="75" t="str">
        <f t="shared" si="235"/>
        <v>/</v>
      </c>
      <c r="G1632" s="31"/>
      <c r="H1632" s="31"/>
      <c r="I1632" s="75" t="str">
        <f t="shared" si="236"/>
        <v>.</v>
      </c>
      <c r="J1632" s="31"/>
      <c r="K1632" s="31"/>
      <c r="L1632" s="31"/>
      <c r="M1632" s="32"/>
      <c r="N1632" s="31"/>
      <c r="O1632" s="32"/>
      <c r="P1632" s="18"/>
      <c r="Q1632" s="31"/>
      <c r="R1632" s="33"/>
      <c r="S1632" s="33"/>
      <c r="T1632" s="33"/>
      <c r="U1632" s="72">
        <f t="shared" si="237"/>
        <v>0</v>
      </c>
      <c r="V1632" s="18" t="e">
        <f>IF(X1632&lt;&gt;"Liquidação Cancelada",VLOOKUP(B1632,'BASE DE DADOS OPS'!$B$4:$P$9650,10,FALSE),"Liquidação Cancelada")</f>
        <v>#N/A</v>
      </c>
      <c r="W1632" s="35" t="e">
        <f t="shared" si="238"/>
        <v>#N/A</v>
      </c>
      <c r="X1632" s="31">
        <f>VLOOKUP(A1632,'BASE DE DADOS OPS'!$A$4:$P$9650,12,FALSE)</f>
        <v>0</v>
      </c>
      <c r="Y1632" s="4" t="e">
        <f>IF(X1632&lt;&gt;"Liquidação Cancelada",VLOOKUP(B1632,'BASE DE DADOS OPS'!$B$5:$P$9635,12,FALSE),"Liquidação Cancelada")</f>
        <v>#N/A</v>
      </c>
      <c r="Z1632" s="4" t="e">
        <f>IF(X1632&lt;&gt;"Liquidação Cancelada",VLOOKUP(B1632,'BASE DE DADOS OPS'!$B$5:$P$9635,14,FALSE),"Liquidação Cancelada")</f>
        <v>#N/A</v>
      </c>
      <c r="AA1632" s="4" t="e">
        <f>IF(X1632&lt;&gt;"Liquidação Cancelada",VLOOKUP(B1632,'BASE DE DADOS OPS'!$B$5:$P$9635,13,FALSE),"Liquidação Cancelada")</f>
        <v>#N/A</v>
      </c>
      <c r="AB1632" s="4" t="e">
        <f t="shared" si="239"/>
        <v>#N/A</v>
      </c>
      <c r="AC1632" s="3" t="e">
        <f t="shared" si="240"/>
        <v>#N/A</v>
      </c>
      <c r="AD1632" s="62"/>
    </row>
    <row r="1633" spans="1:30" ht="24.95" customHeight="1" x14ac:dyDescent="0.2">
      <c r="A1633" s="55" t="str">
        <f t="shared" si="232"/>
        <v>||||||0</v>
      </c>
      <c r="B1633" s="55" t="str">
        <f t="shared" si="233"/>
        <v>||||0</v>
      </c>
      <c r="C1633" s="61" t="str">
        <f t="shared" si="234"/>
        <v>|0</v>
      </c>
      <c r="D1633" s="31"/>
      <c r="E1633" s="31"/>
      <c r="F1633" s="75" t="str">
        <f t="shared" si="235"/>
        <v>/</v>
      </c>
      <c r="G1633" s="31"/>
      <c r="H1633" s="31"/>
      <c r="I1633" s="75" t="str">
        <f t="shared" si="236"/>
        <v>.</v>
      </c>
      <c r="J1633" s="31"/>
      <c r="K1633" s="31"/>
      <c r="L1633" s="31"/>
      <c r="M1633" s="32"/>
      <c r="N1633" s="31"/>
      <c r="O1633" s="32"/>
      <c r="P1633" s="18"/>
      <c r="Q1633" s="31"/>
      <c r="R1633" s="33"/>
      <c r="S1633" s="33"/>
      <c r="T1633" s="33"/>
      <c r="U1633" s="72">
        <f t="shared" si="237"/>
        <v>0</v>
      </c>
      <c r="V1633" s="18" t="e">
        <f>IF(X1633&lt;&gt;"Liquidação Cancelada",VLOOKUP(B1633,'BASE DE DADOS OPS'!$B$4:$P$9650,10,FALSE),"Liquidação Cancelada")</f>
        <v>#N/A</v>
      </c>
      <c r="W1633" s="35" t="e">
        <f t="shared" si="238"/>
        <v>#N/A</v>
      </c>
      <c r="X1633" s="31">
        <f>VLOOKUP(A1633,'BASE DE DADOS OPS'!$A$4:$P$9650,12,FALSE)</f>
        <v>0</v>
      </c>
      <c r="Y1633" s="4" t="e">
        <f>IF(X1633&lt;&gt;"Liquidação Cancelada",VLOOKUP(B1633,'BASE DE DADOS OPS'!$B$5:$P$9635,12,FALSE),"Liquidação Cancelada")</f>
        <v>#N/A</v>
      </c>
      <c r="Z1633" s="4" t="e">
        <f>IF(X1633&lt;&gt;"Liquidação Cancelada",VLOOKUP(B1633,'BASE DE DADOS OPS'!$B$5:$P$9635,14,FALSE),"Liquidação Cancelada")</f>
        <v>#N/A</v>
      </c>
      <c r="AA1633" s="4" t="e">
        <f>IF(X1633&lt;&gt;"Liquidação Cancelada",VLOOKUP(B1633,'BASE DE DADOS OPS'!$B$5:$P$9635,13,FALSE),"Liquidação Cancelada")</f>
        <v>#N/A</v>
      </c>
      <c r="AB1633" s="4" t="e">
        <f t="shared" si="239"/>
        <v>#N/A</v>
      </c>
      <c r="AC1633" s="3" t="e">
        <f t="shared" si="240"/>
        <v>#N/A</v>
      </c>
      <c r="AD1633" s="62"/>
    </row>
    <row r="1634" spans="1:30" ht="24.95" customHeight="1" x14ac:dyDescent="0.2">
      <c r="A1634" s="55" t="str">
        <f t="shared" si="232"/>
        <v>||||||0</v>
      </c>
      <c r="B1634" s="55" t="str">
        <f t="shared" si="233"/>
        <v>||||0</v>
      </c>
      <c r="C1634" s="61" t="str">
        <f t="shared" si="234"/>
        <v>|0</v>
      </c>
      <c r="D1634" s="31"/>
      <c r="E1634" s="31"/>
      <c r="F1634" s="75" t="str">
        <f t="shared" si="235"/>
        <v>/</v>
      </c>
      <c r="G1634" s="31"/>
      <c r="H1634" s="31"/>
      <c r="I1634" s="75" t="str">
        <f t="shared" si="236"/>
        <v>.</v>
      </c>
      <c r="J1634" s="31"/>
      <c r="K1634" s="31"/>
      <c r="L1634" s="31"/>
      <c r="M1634" s="32"/>
      <c r="N1634" s="31"/>
      <c r="O1634" s="32"/>
      <c r="P1634" s="18"/>
      <c r="Q1634" s="31"/>
      <c r="R1634" s="33"/>
      <c r="S1634" s="33"/>
      <c r="T1634" s="33"/>
      <c r="U1634" s="72">
        <f t="shared" si="237"/>
        <v>0</v>
      </c>
      <c r="V1634" s="18" t="e">
        <f>IF(X1634&lt;&gt;"Liquidação Cancelada",VLOOKUP(B1634,'BASE DE DADOS OPS'!$B$4:$P$9650,10,FALSE),"Liquidação Cancelada")</f>
        <v>#N/A</v>
      </c>
      <c r="W1634" s="35" t="e">
        <f t="shared" si="238"/>
        <v>#N/A</v>
      </c>
      <c r="X1634" s="31">
        <f>VLOOKUP(A1634,'BASE DE DADOS OPS'!$A$4:$P$9650,12,FALSE)</f>
        <v>0</v>
      </c>
      <c r="Y1634" s="4" t="e">
        <f>IF(X1634&lt;&gt;"Liquidação Cancelada",VLOOKUP(B1634,'BASE DE DADOS OPS'!$B$5:$P$9635,12,FALSE),"Liquidação Cancelada")</f>
        <v>#N/A</v>
      </c>
      <c r="Z1634" s="4" t="e">
        <f>IF(X1634&lt;&gt;"Liquidação Cancelada",VLOOKUP(B1634,'BASE DE DADOS OPS'!$B$5:$P$9635,14,FALSE),"Liquidação Cancelada")</f>
        <v>#N/A</v>
      </c>
      <c r="AA1634" s="4" t="e">
        <f>IF(X1634&lt;&gt;"Liquidação Cancelada",VLOOKUP(B1634,'BASE DE DADOS OPS'!$B$5:$P$9635,13,FALSE),"Liquidação Cancelada")</f>
        <v>#N/A</v>
      </c>
      <c r="AB1634" s="4" t="e">
        <f t="shared" si="239"/>
        <v>#N/A</v>
      </c>
      <c r="AC1634" s="3" t="e">
        <f t="shared" si="240"/>
        <v>#N/A</v>
      </c>
      <c r="AD1634" s="62"/>
    </row>
    <row r="1635" spans="1:30" ht="24.95" customHeight="1" x14ac:dyDescent="0.2">
      <c r="A1635" s="55" t="str">
        <f t="shared" si="232"/>
        <v>||||||0</v>
      </c>
      <c r="B1635" s="55" t="str">
        <f t="shared" si="233"/>
        <v>||||0</v>
      </c>
      <c r="C1635" s="61" t="str">
        <f t="shared" si="234"/>
        <v>|0</v>
      </c>
      <c r="D1635" s="31"/>
      <c r="E1635" s="31"/>
      <c r="F1635" s="75" t="str">
        <f t="shared" si="235"/>
        <v>/</v>
      </c>
      <c r="G1635" s="31"/>
      <c r="H1635" s="31"/>
      <c r="I1635" s="75" t="str">
        <f t="shared" si="236"/>
        <v>.</v>
      </c>
      <c r="J1635" s="31"/>
      <c r="K1635" s="31"/>
      <c r="L1635" s="31"/>
      <c r="M1635" s="32"/>
      <c r="N1635" s="31"/>
      <c r="O1635" s="32"/>
      <c r="P1635" s="18"/>
      <c r="Q1635" s="31"/>
      <c r="R1635" s="33"/>
      <c r="S1635" s="33"/>
      <c r="T1635" s="33"/>
      <c r="U1635" s="72">
        <f t="shared" si="237"/>
        <v>0</v>
      </c>
      <c r="V1635" s="18" t="e">
        <f>IF(X1635&lt;&gt;"Liquidação Cancelada",VLOOKUP(B1635,'BASE DE DADOS OPS'!$B$4:$P$9650,10,FALSE),"Liquidação Cancelada")</f>
        <v>#N/A</v>
      </c>
      <c r="W1635" s="35" t="e">
        <f t="shared" si="238"/>
        <v>#N/A</v>
      </c>
      <c r="X1635" s="31">
        <f>VLOOKUP(A1635,'BASE DE DADOS OPS'!$A$4:$P$9650,12,FALSE)</f>
        <v>0</v>
      </c>
      <c r="Y1635" s="4" t="e">
        <f>IF(X1635&lt;&gt;"Liquidação Cancelada",VLOOKUP(B1635,'BASE DE DADOS OPS'!$B$5:$P$9635,12,FALSE),"Liquidação Cancelada")</f>
        <v>#N/A</v>
      </c>
      <c r="Z1635" s="4" t="e">
        <f>IF(X1635&lt;&gt;"Liquidação Cancelada",VLOOKUP(B1635,'BASE DE DADOS OPS'!$B$5:$P$9635,14,FALSE),"Liquidação Cancelada")</f>
        <v>#N/A</v>
      </c>
      <c r="AA1635" s="4" t="e">
        <f>IF(X1635&lt;&gt;"Liquidação Cancelada",VLOOKUP(B1635,'BASE DE DADOS OPS'!$B$5:$P$9635,13,FALSE),"Liquidação Cancelada")</f>
        <v>#N/A</v>
      </c>
      <c r="AB1635" s="4" t="e">
        <f t="shared" si="239"/>
        <v>#N/A</v>
      </c>
      <c r="AC1635" s="3" t="e">
        <f t="shared" si="240"/>
        <v>#N/A</v>
      </c>
      <c r="AD1635" s="62"/>
    </row>
    <row r="1636" spans="1:30" ht="24.95" customHeight="1" x14ac:dyDescent="0.2">
      <c r="A1636" s="55" t="str">
        <f t="shared" si="232"/>
        <v>||||||0</v>
      </c>
      <c r="B1636" s="55" t="str">
        <f t="shared" si="233"/>
        <v>||||0</v>
      </c>
      <c r="C1636" s="61" t="str">
        <f t="shared" si="234"/>
        <v>|0</v>
      </c>
      <c r="D1636" s="31"/>
      <c r="E1636" s="31"/>
      <c r="F1636" s="75" t="str">
        <f t="shared" si="235"/>
        <v>/</v>
      </c>
      <c r="G1636" s="31"/>
      <c r="H1636" s="31"/>
      <c r="I1636" s="75" t="str">
        <f t="shared" si="236"/>
        <v>.</v>
      </c>
      <c r="J1636" s="31"/>
      <c r="K1636" s="31"/>
      <c r="L1636" s="31"/>
      <c r="M1636" s="32"/>
      <c r="N1636" s="31"/>
      <c r="O1636" s="32"/>
      <c r="P1636" s="18"/>
      <c r="Q1636" s="31"/>
      <c r="R1636" s="33"/>
      <c r="S1636" s="33"/>
      <c r="T1636" s="33"/>
      <c r="U1636" s="72">
        <f t="shared" si="237"/>
        <v>0</v>
      </c>
      <c r="V1636" s="18" t="e">
        <f>IF(X1636&lt;&gt;"Liquidação Cancelada",VLOOKUP(B1636,'BASE DE DADOS OPS'!$B$4:$P$9650,10,FALSE),"Liquidação Cancelada")</f>
        <v>#N/A</v>
      </c>
      <c r="W1636" s="35" t="e">
        <f t="shared" si="238"/>
        <v>#N/A</v>
      </c>
      <c r="X1636" s="31">
        <f>VLOOKUP(A1636,'BASE DE DADOS OPS'!$A$4:$P$9650,12,FALSE)</f>
        <v>0</v>
      </c>
      <c r="Y1636" s="4" t="e">
        <f>IF(X1636&lt;&gt;"Liquidação Cancelada",VLOOKUP(B1636,'BASE DE DADOS OPS'!$B$5:$P$9635,12,FALSE),"Liquidação Cancelada")</f>
        <v>#N/A</v>
      </c>
      <c r="Z1636" s="4" t="e">
        <f>IF(X1636&lt;&gt;"Liquidação Cancelada",VLOOKUP(B1636,'BASE DE DADOS OPS'!$B$5:$P$9635,14,FALSE),"Liquidação Cancelada")</f>
        <v>#N/A</v>
      </c>
      <c r="AA1636" s="4" t="e">
        <f>IF(X1636&lt;&gt;"Liquidação Cancelada",VLOOKUP(B1636,'BASE DE DADOS OPS'!$B$5:$P$9635,13,FALSE),"Liquidação Cancelada")</f>
        <v>#N/A</v>
      </c>
      <c r="AB1636" s="4" t="e">
        <f t="shared" si="239"/>
        <v>#N/A</v>
      </c>
      <c r="AC1636" s="3" t="e">
        <f t="shared" si="240"/>
        <v>#N/A</v>
      </c>
      <c r="AD1636" s="62"/>
    </row>
    <row r="1637" spans="1:30" ht="24.95" customHeight="1" x14ac:dyDescent="0.2">
      <c r="A1637" s="55" t="str">
        <f t="shared" si="232"/>
        <v>||||||0</v>
      </c>
      <c r="B1637" s="55" t="str">
        <f t="shared" si="233"/>
        <v>||||0</v>
      </c>
      <c r="C1637" s="61" t="str">
        <f t="shared" si="234"/>
        <v>|0</v>
      </c>
      <c r="D1637" s="31"/>
      <c r="E1637" s="31"/>
      <c r="F1637" s="75" t="str">
        <f t="shared" si="235"/>
        <v>/</v>
      </c>
      <c r="G1637" s="31"/>
      <c r="H1637" s="31"/>
      <c r="I1637" s="75" t="str">
        <f t="shared" si="236"/>
        <v>.</v>
      </c>
      <c r="J1637" s="31"/>
      <c r="K1637" s="31"/>
      <c r="L1637" s="31"/>
      <c r="M1637" s="32"/>
      <c r="N1637" s="31"/>
      <c r="O1637" s="32"/>
      <c r="P1637" s="18"/>
      <c r="Q1637" s="31"/>
      <c r="R1637" s="33"/>
      <c r="S1637" s="33"/>
      <c r="T1637" s="33"/>
      <c r="U1637" s="72">
        <f t="shared" si="237"/>
        <v>0</v>
      </c>
      <c r="V1637" s="18" t="e">
        <f>IF(X1637&lt;&gt;"Liquidação Cancelada",VLOOKUP(B1637,'BASE DE DADOS OPS'!$B$4:$P$9650,10,FALSE),"Liquidação Cancelada")</f>
        <v>#N/A</v>
      </c>
      <c r="W1637" s="35" t="e">
        <f t="shared" si="238"/>
        <v>#N/A</v>
      </c>
      <c r="X1637" s="31">
        <f>VLOOKUP(A1637,'BASE DE DADOS OPS'!$A$4:$P$9650,12,FALSE)</f>
        <v>0</v>
      </c>
      <c r="Y1637" s="4" t="e">
        <f>IF(X1637&lt;&gt;"Liquidação Cancelada",VLOOKUP(B1637,'BASE DE DADOS OPS'!$B$5:$P$9635,12,FALSE),"Liquidação Cancelada")</f>
        <v>#N/A</v>
      </c>
      <c r="Z1637" s="4" t="e">
        <f>IF(X1637&lt;&gt;"Liquidação Cancelada",VLOOKUP(B1637,'BASE DE DADOS OPS'!$B$5:$P$9635,14,FALSE),"Liquidação Cancelada")</f>
        <v>#N/A</v>
      </c>
      <c r="AA1637" s="4" t="e">
        <f>IF(X1637&lt;&gt;"Liquidação Cancelada",VLOOKUP(B1637,'BASE DE DADOS OPS'!$B$5:$P$9635,13,FALSE),"Liquidação Cancelada")</f>
        <v>#N/A</v>
      </c>
      <c r="AB1637" s="4" t="e">
        <f t="shared" si="239"/>
        <v>#N/A</v>
      </c>
      <c r="AC1637" s="3" t="e">
        <f t="shared" si="240"/>
        <v>#N/A</v>
      </c>
      <c r="AD1637" s="62"/>
    </row>
    <row r="1638" spans="1:30" ht="24.95" customHeight="1" x14ac:dyDescent="0.2">
      <c r="A1638" s="55" t="str">
        <f t="shared" si="232"/>
        <v>||||||0</v>
      </c>
      <c r="B1638" s="55" t="str">
        <f t="shared" si="233"/>
        <v>||||0</v>
      </c>
      <c r="C1638" s="61" t="str">
        <f t="shared" si="234"/>
        <v>|0</v>
      </c>
      <c r="D1638" s="31"/>
      <c r="E1638" s="31"/>
      <c r="F1638" s="75" t="str">
        <f t="shared" si="235"/>
        <v>/</v>
      </c>
      <c r="G1638" s="31"/>
      <c r="H1638" s="31"/>
      <c r="I1638" s="75" t="str">
        <f t="shared" si="236"/>
        <v>.</v>
      </c>
      <c r="J1638" s="31"/>
      <c r="K1638" s="31"/>
      <c r="L1638" s="31"/>
      <c r="M1638" s="32"/>
      <c r="N1638" s="31"/>
      <c r="O1638" s="32"/>
      <c r="P1638" s="18"/>
      <c r="Q1638" s="31"/>
      <c r="R1638" s="33"/>
      <c r="S1638" s="33"/>
      <c r="T1638" s="33"/>
      <c r="U1638" s="72">
        <f t="shared" si="237"/>
        <v>0</v>
      </c>
      <c r="V1638" s="18" t="e">
        <f>IF(X1638&lt;&gt;"Liquidação Cancelada",VLOOKUP(B1638,'BASE DE DADOS OPS'!$B$4:$P$9650,10,FALSE),"Liquidação Cancelada")</f>
        <v>#N/A</v>
      </c>
      <c r="W1638" s="35" t="e">
        <f t="shared" si="238"/>
        <v>#N/A</v>
      </c>
      <c r="X1638" s="31">
        <f>VLOOKUP(A1638,'BASE DE DADOS OPS'!$A$4:$P$9650,12,FALSE)</f>
        <v>0</v>
      </c>
      <c r="Y1638" s="4" t="e">
        <f>IF(X1638&lt;&gt;"Liquidação Cancelada",VLOOKUP(B1638,'BASE DE DADOS OPS'!$B$5:$P$9635,12,FALSE),"Liquidação Cancelada")</f>
        <v>#N/A</v>
      </c>
      <c r="Z1638" s="4" t="e">
        <f>IF(X1638&lt;&gt;"Liquidação Cancelada",VLOOKUP(B1638,'BASE DE DADOS OPS'!$B$5:$P$9635,14,FALSE),"Liquidação Cancelada")</f>
        <v>#N/A</v>
      </c>
      <c r="AA1638" s="4" t="e">
        <f>IF(X1638&lt;&gt;"Liquidação Cancelada",VLOOKUP(B1638,'BASE DE DADOS OPS'!$B$5:$P$9635,13,FALSE),"Liquidação Cancelada")</f>
        <v>#N/A</v>
      </c>
      <c r="AB1638" s="4" t="e">
        <f t="shared" si="239"/>
        <v>#N/A</v>
      </c>
      <c r="AC1638" s="3" t="e">
        <f t="shared" si="240"/>
        <v>#N/A</v>
      </c>
      <c r="AD1638" s="62"/>
    </row>
    <row r="1639" spans="1:30" ht="24.95" customHeight="1" x14ac:dyDescent="0.2">
      <c r="A1639" s="55" t="str">
        <f t="shared" si="232"/>
        <v>||||||0</v>
      </c>
      <c r="B1639" s="55" t="str">
        <f t="shared" si="233"/>
        <v>||||0</v>
      </c>
      <c r="C1639" s="61" t="str">
        <f t="shared" si="234"/>
        <v>|0</v>
      </c>
      <c r="D1639" s="31"/>
      <c r="E1639" s="31"/>
      <c r="F1639" s="75" t="str">
        <f t="shared" si="235"/>
        <v>/</v>
      </c>
      <c r="G1639" s="31"/>
      <c r="H1639" s="31"/>
      <c r="I1639" s="75" t="str">
        <f t="shared" si="236"/>
        <v>.</v>
      </c>
      <c r="J1639" s="31"/>
      <c r="K1639" s="31"/>
      <c r="L1639" s="31"/>
      <c r="M1639" s="32"/>
      <c r="N1639" s="31"/>
      <c r="O1639" s="32"/>
      <c r="P1639" s="18"/>
      <c r="Q1639" s="31"/>
      <c r="R1639" s="33"/>
      <c r="S1639" s="33"/>
      <c r="T1639" s="33"/>
      <c r="U1639" s="72">
        <f t="shared" si="237"/>
        <v>0</v>
      </c>
      <c r="V1639" s="18" t="e">
        <f>IF(X1639&lt;&gt;"Liquidação Cancelada",VLOOKUP(B1639,'BASE DE DADOS OPS'!$B$4:$P$9650,10,FALSE),"Liquidação Cancelada")</f>
        <v>#N/A</v>
      </c>
      <c r="W1639" s="35" t="e">
        <f t="shared" si="238"/>
        <v>#N/A</v>
      </c>
      <c r="X1639" s="31">
        <f>VLOOKUP(A1639,'BASE DE DADOS OPS'!$A$4:$P$9650,12,FALSE)</f>
        <v>0</v>
      </c>
      <c r="Y1639" s="4" t="e">
        <f>IF(X1639&lt;&gt;"Liquidação Cancelada",VLOOKUP(B1639,'BASE DE DADOS OPS'!$B$5:$P$9635,12,FALSE),"Liquidação Cancelada")</f>
        <v>#N/A</v>
      </c>
      <c r="Z1639" s="4" t="e">
        <f>IF(X1639&lt;&gt;"Liquidação Cancelada",VLOOKUP(B1639,'BASE DE DADOS OPS'!$B$5:$P$9635,14,FALSE),"Liquidação Cancelada")</f>
        <v>#N/A</v>
      </c>
      <c r="AA1639" s="4" t="e">
        <f>IF(X1639&lt;&gt;"Liquidação Cancelada",VLOOKUP(B1639,'BASE DE DADOS OPS'!$B$5:$P$9635,13,FALSE),"Liquidação Cancelada")</f>
        <v>#N/A</v>
      </c>
      <c r="AB1639" s="4" t="e">
        <f t="shared" si="239"/>
        <v>#N/A</v>
      </c>
      <c r="AC1639" s="3" t="e">
        <f t="shared" si="240"/>
        <v>#N/A</v>
      </c>
      <c r="AD1639" s="62"/>
    </row>
    <row r="1640" spans="1:30" ht="24.95" customHeight="1" x14ac:dyDescent="0.2">
      <c r="A1640" s="55" t="str">
        <f t="shared" si="232"/>
        <v>||||||0</v>
      </c>
      <c r="B1640" s="55" t="str">
        <f t="shared" si="233"/>
        <v>||||0</v>
      </c>
      <c r="C1640" s="61" t="str">
        <f t="shared" si="234"/>
        <v>|0</v>
      </c>
      <c r="D1640" s="31"/>
      <c r="E1640" s="31"/>
      <c r="F1640" s="75" t="str">
        <f t="shared" si="235"/>
        <v>/</v>
      </c>
      <c r="G1640" s="31"/>
      <c r="H1640" s="31"/>
      <c r="I1640" s="75" t="str">
        <f t="shared" si="236"/>
        <v>.</v>
      </c>
      <c r="J1640" s="31"/>
      <c r="K1640" s="31"/>
      <c r="L1640" s="31"/>
      <c r="M1640" s="32"/>
      <c r="N1640" s="31"/>
      <c r="O1640" s="32"/>
      <c r="P1640" s="18"/>
      <c r="Q1640" s="31"/>
      <c r="R1640" s="33"/>
      <c r="S1640" s="33"/>
      <c r="T1640" s="33"/>
      <c r="U1640" s="72">
        <f t="shared" si="237"/>
        <v>0</v>
      </c>
      <c r="V1640" s="18" t="e">
        <f>IF(X1640&lt;&gt;"Liquidação Cancelada",VLOOKUP(B1640,'BASE DE DADOS OPS'!$B$4:$P$9650,10,FALSE),"Liquidação Cancelada")</f>
        <v>#N/A</v>
      </c>
      <c r="W1640" s="35" t="e">
        <f t="shared" si="238"/>
        <v>#N/A</v>
      </c>
      <c r="X1640" s="31">
        <f>VLOOKUP(A1640,'BASE DE DADOS OPS'!$A$4:$P$9650,12,FALSE)</f>
        <v>0</v>
      </c>
      <c r="Y1640" s="4" t="e">
        <f>IF(X1640&lt;&gt;"Liquidação Cancelada",VLOOKUP(B1640,'BASE DE DADOS OPS'!$B$5:$P$9635,12,FALSE),"Liquidação Cancelada")</f>
        <v>#N/A</v>
      </c>
      <c r="Z1640" s="4" t="e">
        <f>IF(X1640&lt;&gt;"Liquidação Cancelada",VLOOKUP(B1640,'BASE DE DADOS OPS'!$B$5:$P$9635,14,FALSE),"Liquidação Cancelada")</f>
        <v>#N/A</v>
      </c>
      <c r="AA1640" s="4" t="e">
        <f>IF(X1640&lt;&gt;"Liquidação Cancelada",VLOOKUP(B1640,'BASE DE DADOS OPS'!$B$5:$P$9635,13,FALSE),"Liquidação Cancelada")</f>
        <v>#N/A</v>
      </c>
      <c r="AB1640" s="4" t="e">
        <f t="shared" si="239"/>
        <v>#N/A</v>
      </c>
      <c r="AC1640" s="3" t="e">
        <f t="shared" si="240"/>
        <v>#N/A</v>
      </c>
      <c r="AD1640" s="62"/>
    </row>
    <row r="1641" spans="1:30" ht="24.95" customHeight="1" x14ac:dyDescent="0.2">
      <c r="A1641" s="55" t="str">
        <f t="shared" si="232"/>
        <v>||||||0</v>
      </c>
      <c r="B1641" s="55" t="str">
        <f t="shared" si="233"/>
        <v>||||0</v>
      </c>
      <c r="C1641" s="61" t="str">
        <f t="shared" si="234"/>
        <v>|0</v>
      </c>
      <c r="D1641" s="31"/>
      <c r="E1641" s="31"/>
      <c r="F1641" s="75" t="str">
        <f t="shared" si="235"/>
        <v>/</v>
      </c>
      <c r="G1641" s="31"/>
      <c r="H1641" s="31"/>
      <c r="I1641" s="75" t="str">
        <f t="shared" si="236"/>
        <v>.</v>
      </c>
      <c r="J1641" s="31"/>
      <c r="K1641" s="31"/>
      <c r="L1641" s="31"/>
      <c r="M1641" s="32"/>
      <c r="N1641" s="31"/>
      <c r="O1641" s="32"/>
      <c r="P1641" s="18"/>
      <c r="Q1641" s="31"/>
      <c r="R1641" s="33"/>
      <c r="S1641" s="33"/>
      <c r="T1641" s="33"/>
      <c r="U1641" s="72">
        <f t="shared" si="237"/>
        <v>0</v>
      </c>
      <c r="V1641" s="18" t="e">
        <f>IF(X1641&lt;&gt;"Liquidação Cancelada",VLOOKUP(B1641,'BASE DE DADOS OPS'!$B$4:$P$9650,10,FALSE),"Liquidação Cancelada")</f>
        <v>#N/A</v>
      </c>
      <c r="W1641" s="35" t="e">
        <f t="shared" si="238"/>
        <v>#N/A</v>
      </c>
      <c r="X1641" s="31">
        <f>VLOOKUP(A1641,'BASE DE DADOS OPS'!$A$4:$P$9650,12,FALSE)</f>
        <v>0</v>
      </c>
      <c r="Y1641" s="4" t="e">
        <f>IF(X1641&lt;&gt;"Liquidação Cancelada",VLOOKUP(B1641,'BASE DE DADOS OPS'!$B$5:$P$9635,12,FALSE),"Liquidação Cancelada")</f>
        <v>#N/A</v>
      </c>
      <c r="Z1641" s="4" t="e">
        <f>IF(X1641&lt;&gt;"Liquidação Cancelada",VLOOKUP(B1641,'BASE DE DADOS OPS'!$B$5:$P$9635,14,FALSE),"Liquidação Cancelada")</f>
        <v>#N/A</v>
      </c>
      <c r="AA1641" s="4" t="e">
        <f>IF(X1641&lt;&gt;"Liquidação Cancelada",VLOOKUP(B1641,'BASE DE DADOS OPS'!$B$5:$P$9635,13,FALSE),"Liquidação Cancelada")</f>
        <v>#N/A</v>
      </c>
      <c r="AB1641" s="4" t="e">
        <f t="shared" si="239"/>
        <v>#N/A</v>
      </c>
      <c r="AC1641" s="3" t="e">
        <f t="shared" si="240"/>
        <v>#N/A</v>
      </c>
      <c r="AD1641" s="62"/>
    </row>
    <row r="1642" spans="1:30" ht="24.95" customHeight="1" x14ac:dyDescent="0.2">
      <c r="A1642" s="55" t="str">
        <f t="shared" si="232"/>
        <v>||||||0</v>
      </c>
      <c r="B1642" s="55" t="str">
        <f t="shared" si="233"/>
        <v>||||0</v>
      </c>
      <c r="C1642" s="61" t="str">
        <f t="shared" si="234"/>
        <v>|0</v>
      </c>
      <c r="D1642" s="31"/>
      <c r="E1642" s="31"/>
      <c r="F1642" s="75" t="str">
        <f t="shared" si="235"/>
        <v>/</v>
      </c>
      <c r="G1642" s="31"/>
      <c r="H1642" s="31"/>
      <c r="I1642" s="75" t="str">
        <f t="shared" si="236"/>
        <v>.</v>
      </c>
      <c r="J1642" s="31"/>
      <c r="K1642" s="31"/>
      <c r="L1642" s="31"/>
      <c r="M1642" s="32"/>
      <c r="N1642" s="31"/>
      <c r="O1642" s="32"/>
      <c r="P1642" s="18"/>
      <c r="Q1642" s="31"/>
      <c r="R1642" s="33"/>
      <c r="S1642" s="33"/>
      <c r="T1642" s="33"/>
      <c r="U1642" s="72">
        <f t="shared" si="237"/>
        <v>0</v>
      </c>
      <c r="V1642" s="18" t="e">
        <f>IF(X1642&lt;&gt;"Liquidação Cancelada",VLOOKUP(B1642,'BASE DE DADOS OPS'!$B$4:$P$9650,10,FALSE),"Liquidação Cancelada")</f>
        <v>#N/A</v>
      </c>
      <c r="W1642" s="35" t="e">
        <f t="shared" si="238"/>
        <v>#N/A</v>
      </c>
      <c r="X1642" s="31">
        <f>VLOOKUP(A1642,'BASE DE DADOS OPS'!$A$4:$P$9650,12,FALSE)</f>
        <v>0</v>
      </c>
      <c r="Y1642" s="4" t="e">
        <f>IF(X1642&lt;&gt;"Liquidação Cancelada",VLOOKUP(B1642,'BASE DE DADOS OPS'!$B$5:$P$9635,12,FALSE),"Liquidação Cancelada")</f>
        <v>#N/A</v>
      </c>
      <c r="Z1642" s="4" t="e">
        <f>IF(X1642&lt;&gt;"Liquidação Cancelada",VLOOKUP(B1642,'BASE DE DADOS OPS'!$B$5:$P$9635,14,FALSE),"Liquidação Cancelada")</f>
        <v>#N/A</v>
      </c>
      <c r="AA1642" s="4" t="e">
        <f>IF(X1642&lt;&gt;"Liquidação Cancelada",VLOOKUP(B1642,'BASE DE DADOS OPS'!$B$5:$P$9635,13,FALSE),"Liquidação Cancelada")</f>
        <v>#N/A</v>
      </c>
      <c r="AB1642" s="4" t="e">
        <f t="shared" si="239"/>
        <v>#N/A</v>
      </c>
      <c r="AC1642" s="3" t="e">
        <f t="shared" si="240"/>
        <v>#N/A</v>
      </c>
      <c r="AD1642" s="62"/>
    </row>
    <row r="1643" spans="1:30" ht="24.95" customHeight="1" x14ac:dyDescent="0.2">
      <c r="A1643" s="55" t="str">
        <f t="shared" si="232"/>
        <v>||||||0</v>
      </c>
      <c r="B1643" s="55" t="str">
        <f t="shared" si="233"/>
        <v>||||0</v>
      </c>
      <c r="C1643" s="61" t="str">
        <f t="shared" si="234"/>
        <v>|0</v>
      </c>
      <c r="D1643" s="31"/>
      <c r="E1643" s="31"/>
      <c r="F1643" s="75" t="str">
        <f t="shared" si="235"/>
        <v>/</v>
      </c>
      <c r="G1643" s="31"/>
      <c r="H1643" s="31"/>
      <c r="I1643" s="75" t="str">
        <f t="shared" si="236"/>
        <v>.</v>
      </c>
      <c r="J1643" s="31"/>
      <c r="K1643" s="31"/>
      <c r="L1643" s="31"/>
      <c r="M1643" s="32"/>
      <c r="N1643" s="31"/>
      <c r="O1643" s="32"/>
      <c r="P1643" s="18"/>
      <c r="Q1643" s="31"/>
      <c r="R1643" s="33"/>
      <c r="S1643" s="33"/>
      <c r="T1643" s="33"/>
      <c r="U1643" s="72">
        <f t="shared" si="237"/>
        <v>0</v>
      </c>
      <c r="V1643" s="18" t="e">
        <f>IF(X1643&lt;&gt;"Liquidação Cancelada",VLOOKUP(B1643,'BASE DE DADOS OPS'!$B$4:$P$9650,10,FALSE),"Liquidação Cancelada")</f>
        <v>#N/A</v>
      </c>
      <c r="W1643" s="35" t="e">
        <f t="shared" si="238"/>
        <v>#N/A</v>
      </c>
      <c r="X1643" s="31">
        <f>VLOOKUP(A1643,'BASE DE DADOS OPS'!$A$4:$P$9650,12,FALSE)</f>
        <v>0</v>
      </c>
      <c r="Y1643" s="4" t="e">
        <f>IF(X1643&lt;&gt;"Liquidação Cancelada",VLOOKUP(B1643,'BASE DE DADOS OPS'!$B$5:$P$9635,12,FALSE),"Liquidação Cancelada")</f>
        <v>#N/A</v>
      </c>
      <c r="Z1643" s="4" t="e">
        <f>IF(X1643&lt;&gt;"Liquidação Cancelada",VLOOKUP(B1643,'BASE DE DADOS OPS'!$B$5:$P$9635,14,FALSE),"Liquidação Cancelada")</f>
        <v>#N/A</v>
      </c>
      <c r="AA1643" s="4" t="e">
        <f>IF(X1643&lt;&gt;"Liquidação Cancelada",VLOOKUP(B1643,'BASE DE DADOS OPS'!$B$5:$P$9635,13,FALSE),"Liquidação Cancelada")</f>
        <v>#N/A</v>
      </c>
      <c r="AB1643" s="4" t="e">
        <f t="shared" si="239"/>
        <v>#N/A</v>
      </c>
      <c r="AC1643" s="3" t="e">
        <f t="shared" si="240"/>
        <v>#N/A</v>
      </c>
      <c r="AD1643" s="62"/>
    </row>
    <row r="1644" spans="1:30" ht="24.95" customHeight="1" x14ac:dyDescent="0.2">
      <c r="A1644" s="55" t="str">
        <f t="shared" si="232"/>
        <v>||||||0</v>
      </c>
      <c r="B1644" s="55" t="str">
        <f t="shared" si="233"/>
        <v>||||0</v>
      </c>
      <c r="C1644" s="61" t="str">
        <f t="shared" si="234"/>
        <v>|0</v>
      </c>
      <c r="D1644" s="31"/>
      <c r="E1644" s="31"/>
      <c r="F1644" s="75" t="str">
        <f t="shared" si="235"/>
        <v>/</v>
      </c>
      <c r="G1644" s="31"/>
      <c r="H1644" s="31"/>
      <c r="I1644" s="75" t="str">
        <f t="shared" si="236"/>
        <v>.</v>
      </c>
      <c r="J1644" s="31"/>
      <c r="K1644" s="31"/>
      <c r="L1644" s="31"/>
      <c r="M1644" s="32"/>
      <c r="N1644" s="31"/>
      <c r="O1644" s="32"/>
      <c r="P1644" s="18"/>
      <c r="Q1644" s="31"/>
      <c r="R1644" s="33"/>
      <c r="S1644" s="33"/>
      <c r="T1644" s="33"/>
      <c r="U1644" s="72">
        <f t="shared" si="237"/>
        <v>0</v>
      </c>
      <c r="V1644" s="18" t="e">
        <f>IF(X1644&lt;&gt;"Liquidação Cancelada",VLOOKUP(B1644,'BASE DE DADOS OPS'!$B$4:$P$9650,10,FALSE),"Liquidação Cancelada")</f>
        <v>#N/A</v>
      </c>
      <c r="W1644" s="35" t="e">
        <f t="shared" si="238"/>
        <v>#N/A</v>
      </c>
      <c r="X1644" s="31">
        <f>VLOOKUP(A1644,'BASE DE DADOS OPS'!$A$4:$P$9650,12,FALSE)</f>
        <v>0</v>
      </c>
      <c r="Y1644" s="4" t="e">
        <f>IF(X1644&lt;&gt;"Liquidação Cancelada",VLOOKUP(B1644,'BASE DE DADOS OPS'!$B$5:$P$9635,12,FALSE),"Liquidação Cancelada")</f>
        <v>#N/A</v>
      </c>
      <c r="Z1644" s="4" t="e">
        <f>IF(X1644&lt;&gt;"Liquidação Cancelada",VLOOKUP(B1644,'BASE DE DADOS OPS'!$B$5:$P$9635,14,FALSE),"Liquidação Cancelada")</f>
        <v>#N/A</v>
      </c>
      <c r="AA1644" s="4" t="e">
        <f>IF(X1644&lt;&gt;"Liquidação Cancelada",VLOOKUP(B1644,'BASE DE DADOS OPS'!$B$5:$P$9635,13,FALSE),"Liquidação Cancelada")</f>
        <v>#N/A</v>
      </c>
      <c r="AB1644" s="4" t="e">
        <f t="shared" si="239"/>
        <v>#N/A</v>
      </c>
      <c r="AC1644" s="3" t="e">
        <f t="shared" si="240"/>
        <v>#N/A</v>
      </c>
      <c r="AD1644" s="62"/>
    </row>
    <row r="1645" spans="1:30" ht="24.95" customHeight="1" x14ac:dyDescent="0.2">
      <c r="A1645" s="55" t="str">
        <f t="shared" si="232"/>
        <v>||||||0</v>
      </c>
      <c r="B1645" s="55" t="str">
        <f t="shared" si="233"/>
        <v>||||0</v>
      </c>
      <c r="C1645" s="61" t="str">
        <f t="shared" si="234"/>
        <v>|0</v>
      </c>
      <c r="D1645" s="31"/>
      <c r="E1645" s="31"/>
      <c r="F1645" s="75" t="str">
        <f t="shared" si="235"/>
        <v>/</v>
      </c>
      <c r="G1645" s="31"/>
      <c r="H1645" s="31"/>
      <c r="I1645" s="75" t="str">
        <f t="shared" si="236"/>
        <v>.</v>
      </c>
      <c r="J1645" s="31"/>
      <c r="K1645" s="31"/>
      <c r="L1645" s="31"/>
      <c r="M1645" s="32"/>
      <c r="N1645" s="31"/>
      <c r="O1645" s="32"/>
      <c r="P1645" s="18"/>
      <c r="Q1645" s="31"/>
      <c r="R1645" s="33"/>
      <c r="S1645" s="33"/>
      <c r="T1645" s="33"/>
      <c r="U1645" s="72">
        <f t="shared" si="237"/>
        <v>0</v>
      </c>
      <c r="V1645" s="18" t="e">
        <f>IF(X1645&lt;&gt;"Liquidação Cancelada",VLOOKUP(B1645,'BASE DE DADOS OPS'!$B$4:$P$9650,10,FALSE),"Liquidação Cancelada")</f>
        <v>#N/A</v>
      </c>
      <c r="W1645" s="35" t="e">
        <f t="shared" si="238"/>
        <v>#N/A</v>
      </c>
      <c r="X1645" s="31">
        <f>VLOOKUP(A1645,'BASE DE DADOS OPS'!$A$4:$P$9650,12,FALSE)</f>
        <v>0</v>
      </c>
      <c r="Y1645" s="4" t="e">
        <f>IF(X1645&lt;&gt;"Liquidação Cancelada",VLOOKUP(B1645,'BASE DE DADOS OPS'!$B$5:$P$9635,12,FALSE),"Liquidação Cancelada")</f>
        <v>#N/A</v>
      </c>
      <c r="Z1645" s="4" t="e">
        <f>IF(X1645&lt;&gt;"Liquidação Cancelada",VLOOKUP(B1645,'BASE DE DADOS OPS'!$B$5:$P$9635,14,FALSE),"Liquidação Cancelada")</f>
        <v>#N/A</v>
      </c>
      <c r="AA1645" s="4" t="e">
        <f>IF(X1645&lt;&gt;"Liquidação Cancelada",VLOOKUP(B1645,'BASE DE DADOS OPS'!$B$5:$P$9635,13,FALSE),"Liquidação Cancelada")</f>
        <v>#N/A</v>
      </c>
      <c r="AB1645" s="4" t="e">
        <f t="shared" si="239"/>
        <v>#N/A</v>
      </c>
      <c r="AC1645" s="3" t="e">
        <f t="shared" si="240"/>
        <v>#N/A</v>
      </c>
      <c r="AD1645" s="62"/>
    </row>
    <row r="1646" spans="1:30" ht="24.95" customHeight="1" x14ac:dyDescent="0.2">
      <c r="A1646" s="55" t="str">
        <f t="shared" si="232"/>
        <v>||||||0</v>
      </c>
      <c r="B1646" s="55" t="str">
        <f t="shared" si="233"/>
        <v>||||0</v>
      </c>
      <c r="C1646" s="61" t="str">
        <f t="shared" si="234"/>
        <v>|0</v>
      </c>
      <c r="D1646" s="31"/>
      <c r="E1646" s="31"/>
      <c r="F1646" s="75" t="str">
        <f t="shared" si="235"/>
        <v>/</v>
      </c>
      <c r="G1646" s="31"/>
      <c r="H1646" s="31"/>
      <c r="I1646" s="75" t="str">
        <f t="shared" si="236"/>
        <v>.</v>
      </c>
      <c r="J1646" s="31"/>
      <c r="K1646" s="31"/>
      <c r="L1646" s="31"/>
      <c r="M1646" s="32"/>
      <c r="N1646" s="31"/>
      <c r="O1646" s="32"/>
      <c r="P1646" s="18"/>
      <c r="Q1646" s="31"/>
      <c r="R1646" s="33"/>
      <c r="S1646" s="33"/>
      <c r="T1646" s="33"/>
      <c r="U1646" s="72">
        <f t="shared" si="237"/>
        <v>0</v>
      </c>
      <c r="V1646" s="18" t="e">
        <f>IF(X1646&lt;&gt;"Liquidação Cancelada",VLOOKUP(B1646,'BASE DE DADOS OPS'!$B$4:$P$9650,10,FALSE),"Liquidação Cancelada")</f>
        <v>#N/A</v>
      </c>
      <c r="W1646" s="35" t="e">
        <f t="shared" si="238"/>
        <v>#N/A</v>
      </c>
      <c r="X1646" s="31">
        <f>VLOOKUP(A1646,'BASE DE DADOS OPS'!$A$4:$P$9650,12,FALSE)</f>
        <v>0</v>
      </c>
      <c r="Y1646" s="4" t="e">
        <f>IF(X1646&lt;&gt;"Liquidação Cancelada",VLOOKUP(B1646,'BASE DE DADOS OPS'!$B$5:$P$9635,12,FALSE),"Liquidação Cancelada")</f>
        <v>#N/A</v>
      </c>
      <c r="Z1646" s="4" t="e">
        <f>IF(X1646&lt;&gt;"Liquidação Cancelada",VLOOKUP(B1646,'BASE DE DADOS OPS'!$B$5:$P$9635,14,FALSE),"Liquidação Cancelada")</f>
        <v>#N/A</v>
      </c>
      <c r="AA1646" s="4" t="e">
        <f>IF(X1646&lt;&gt;"Liquidação Cancelada",VLOOKUP(B1646,'BASE DE DADOS OPS'!$B$5:$P$9635,13,FALSE),"Liquidação Cancelada")</f>
        <v>#N/A</v>
      </c>
      <c r="AB1646" s="4" t="e">
        <f t="shared" si="239"/>
        <v>#N/A</v>
      </c>
      <c r="AC1646" s="3" t="e">
        <f t="shared" si="240"/>
        <v>#N/A</v>
      </c>
      <c r="AD1646" s="62"/>
    </row>
    <row r="1647" spans="1:30" ht="24.95" customHeight="1" x14ac:dyDescent="0.2">
      <c r="A1647" s="55" t="str">
        <f t="shared" si="232"/>
        <v>||||||0</v>
      </c>
      <c r="B1647" s="55" t="str">
        <f t="shared" si="233"/>
        <v>||||0</v>
      </c>
      <c r="C1647" s="61" t="str">
        <f t="shared" si="234"/>
        <v>|0</v>
      </c>
      <c r="D1647" s="31"/>
      <c r="E1647" s="31"/>
      <c r="F1647" s="75" t="str">
        <f t="shared" si="235"/>
        <v>/</v>
      </c>
      <c r="G1647" s="31"/>
      <c r="H1647" s="31"/>
      <c r="I1647" s="75" t="str">
        <f t="shared" si="236"/>
        <v>.</v>
      </c>
      <c r="J1647" s="31"/>
      <c r="K1647" s="31"/>
      <c r="L1647" s="31"/>
      <c r="M1647" s="32"/>
      <c r="N1647" s="31"/>
      <c r="O1647" s="32"/>
      <c r="P1647" s="18"/>
      <c r="Q1647" s="31"/>
      <c r="R1647" s="33"/>
      <c r="S1647" s="33"/>
      <c r="T1647" s="33"/>
      <c r="U1647" s="72">
        <f t="shared" si="237"/>
        <v>0</v>
      </c>
      <c r="V1647" s="18" t="e">
        <f>IF(X1647&lt;&gt;"Liquidação Cancelada",VLOOKUP(B1647,'BASE DE DADOS OPS'!$B$4:$P$9650,10,FALSE),"Liquidação Cancelada")</f>
        <v>#N/A</v>
      </c>
      <c r="W1647" s="35" t="e">
        <f t="shared" si="238"/>
        <v>#N/A</v>
      </c>
      <c r="X1647" s="31">
        <f>VLOOKUP(A1647,'BASE DE DADOS OPS'!$A$4:$P$9650,12,FALSE)</f>
        <v>0</v>
      </c>
      <c r="Y1647" s="4" t="e">
        <f>IF(X1647&lt;&gt;"Liquidação Cancelada",VLOOKUP(B1647,'BASE DE DADOS OPS'!$B$5:$P$9635,12,FALSE),"Liquidação Cancelada")</f>
        <v>#N/A</v>
      </c>
      <c r="Z1647" s="4" t="e">
        <f>IF(X1647&lt;&gt;"Liquidação Cancelada",VLOOKUP(B1647,'BASE DE DADOS OPS'!$B$5:$P$9635,14,FALSE),"Liquidação Cancelada")</f>
        <v>#N/A</v>
      </c>
      <c r="AA1647" s="4" t="e">
        <f>IF(X1647&lt;&gt;"Liquidação Cancelada",VLOOKUP(B1647,'BASE DE DADOS OPS'!$B$5:$P$9635,13,FALSE),"Liquidação Cancelada")</f>
        <v>#N/A</v>
      </c>
      <c r="AB1647" s="4" t="e">
        <f t="shared" si="239"/>
        <v>#N/A</v>
      </c>
      <c r="AC1647" s="3" t="e">
        <f t="shared" si="240"/>
        <v>#N/A</v>
      </c>
      <c r="AD1647" s="62"/>
    </row>
    <row r="1648" spans="1:30" ht="24.95" customHeight="1" x14ac:dyDescent="0.2">
      <c r="A1648" s="55" t="str">
        <f t="shared" si="232"/>
        <v>||||||0</v>
      </c>
      <c r="B1648" s="55" t="str">
        <f t="shared" si="233"/>
        <v>||||0</v>
      </c>
      <c r="C1648" s="61" t="str">
        <f t="shared" si="234"/>
        <v>|0</v>
      </c>
      <c r="D1648" s="31"/>
      <c r="E1648" s="31"/>
      <c r="F1648" s="75" t="str">
        <f t="shared" si="235"/>
        <v>/</v>
      </c>
      <c r="G1648" s="31"/>
      <c r="H1648" s="31"/>
      <c r="I1648" s="75" t="str">
        <f t="shared" si="236"/>
        <v>.</v>
      </c>
      <c r="J1648" s="31"/>
      <c r="K1648" s="31"/>
      <c r="L1648" s="31"/>
      <c r="M1648" s="32"/>
      <c r="N1648" s="31"/>
      <c r="O1648" s="32"/>
      <c r="P1648" s="18"/>
      <c r="Q1648" s="31"/>
      <c r="R1648" s="33"/>
      <c r="S1648" s="33"/>
      <c r="T1648" s="33"/>
      <c r="U1648" s="72">
        <f t="shared" si="237"/>
        <v>0</v>
      </c>
      <c r="V1648" s="18" t="e">
        <f>IF(X1648&lt;&gt;"Liquidação Cancelada",VLOOKUP(B1648,'BASE DE DADOS OPS'!$B$4:$P$9650,10,FALSE),"Liquidação Cancelada")</f>
        <v>#N/A</v>
      </c>
      <c r="W1648" s="35" t="e">
        <f t="shared" si="238"/>
        <v>#N/A</v>
      </c>
      <c r="X1648" s="31">
        <f>VLOOKUP(A1648,'BASE DE DADOS OPS'!$A$4:$P$9650,12,FALSE)</f>
        <v>0</v>
      </c>
      <c r="Y1648" s="4" t="e">
        <f>IF(X1648&lt;&gt;"Liquidação Cancelada",VLOOKUP(B1648,'BASE DE DADOS OPS'!$B$5:$P$9635,12,FALSE),"Liquidação Cancelada")</f>
        <v>#N/A</v>
      </c>
      <c r="Z1648" s="4" t="e">
        <f>IF(X1648&lt;&gt;"Liquidação Cancelada",VLOOKUP(B1648,'BASE DE DADOS OPS'!$B$5:$P$9635,14,FALSE),"Liquidação Cancelada")</f>
        <v>#N/A</v>
      </c>
      <c r="AA1648" s="4" t="e">
        <f>IF(X1648&lt;&gt;"Liquidação Cancelada",VLOOKUP(B1648,'BASE DE DADOS OPS'!$B$5:$P$9635,13,FALSE),"Liquidação Cancelada")</f>
        <v>#N/A</v>
      </c>
      <c r="AB1648" s="4" t="e">
        <f t="shared" si="239"/>
        <v>#N/A</v>
      </c>
      <c r="AC1648" s="3" t="e">
        <f t="shared" si="240"/>
        <v>#N/A</v>
      </c>
      <c r="AD1648" s="62"/>
    </row>
    <row r="1649" spans="1:30" ht="24.95" customHeight="1" x14ac:dyDescent="0.2">
      <c r="A1649" s="55" t="str">
        <f t="shared" si="232"/>
        <v>||||||0</v>
      </c>
      <c r="B1649" s="55" t="str">
        <f t="shared" si="233"/>
        <v>||||0</v>
      </c>
      <c r="C1649" s="61" t="str">
        <f t="shared" si="234"/>
        <v>|0</v>
      </c>
      <c r="D1649" s="31"/>
      <c r="E1649" s="31"/>
      <c r="F1649" s="75" t="str">
        <f t="shared" si="235"/>
        <v>/</v>
      </c>
      <c r="G1649" s="31"/>
      <c r="H1649" s="31"/>
      <c r="I1649" s="75" t="str">
        <f t="shared" si="236"/>
        <v>.</v>
      </c>
      <c r="J1649" s="31"/>
      <c r="K1649" s="31"/>
      <c r="L1649" s="31"/>
      <c r="M1649" s="32"/>
      <c r="N1649" s="31"/>
      <c r="O1649" s="32"/>
      <c r="P1649" s="18"/>
      <c r="Q1649" s="31"/>
      <c r="R1649" s="33"/>
      <c r="S1649" s="33"/>
      <c r="T1649" s="33"/>
      <c r="U1649" s="72">
        <f t="shared" si="237"/>
        <v>0</v>
      </c>
      <c r="V1649" s="18" t="e">
        <f>IF(X1649&lt;&gt;"Liquidação Cancelada",VLOOKUP(B1649,'BASE DE DADOS OPS'!$B$4:$P$9650,10,FALSE),"Liquidação Cancelada")</f>
        <v>#N/A</v>
      </c>
      <c r="W1649" s="35" t="e">
        <f t="shared" si="238"/>
        <v>#N/A</v>
      </c>
      <c r="X1649" s="31">
        <f>VLOOKUP(A1649,'BASE DE DADOS OPS'!$A$4:$P$9650,12,FALSE)</f>
        <v>0</v>
      </c>
      <c r="Y1649" s="4" t="e">
        <f>IF(X1649&lt;&gt;"Liquidação Cancelada",VLOOKUP(B1649,'BASE DE DADOS OPS'!$B$5:$P$9635,12,FALSE),"Liquidação Cancelada")</f>
        <v>#N/A</v>
      </c>
      <c r="Z1649" s="4" t="e">
        <f>IF(X1649&lt;&gt;"Liquidação Cancelada",VLOOKUP(B1649,'BASE DE DADOS OPS'!$B$5:$P$9635,14,FALSE),"Liquidação Cancelada")</f>
        <v>#N/A</v>
      </c>
      <c r="AA1649" s="4" t="e">
        <f>IF(X1649&lt;&gt;"Liquidação Cancelada",VLOOKUP(B1649,'BASE DE DADOS OPS'!$B$5:$P$9635,13,FALSE),"Liquidação Cancelada")</f>
        <v>#N/A</v>
      </c>
      <c r="AB1649" s="4" t="e">
        <f t="shared" si="239"/>
        <v>#N/A</v>
      </c>
      <c r="AC1649" s="3" t="e">
        <f t="shared" si="240"/>
        <v>#N/A</v>
      </c>
      <c r="AD1649" s="62"/>
    </row>
    <row r="1650" spans="1:30" ht="24.95" customHeight="1" x14ac:dyDescent="0.2">
      <c r="A1650" s="55" t="str">
        <f t="shared" si="232"/>
        <v>||||||0</v>
      </c>
      <c r="B1650" s="55" t="str">
        <f t="shared" si="233"/>
        <v>||||0</v>
      </c>
      <c r="C1650" s="61" t="str">
        <f t="shared" si="234"/>
        <v>|0</v>
      </c>
      <c r="D1650" s="31"/>
      <c r="E1650" s="31"/>
      <c r="F1650" s="75" t="str">
        <f t="shared" si="235"/>
        <v>/</v>
      </c>
      <c r="G1650" s="31"/>
      <c r="H1650" s="31"/>
      <c r="I1650" s="75" t="str">
        <f t="shared" si="236"/>
        <v>.</v>
      </c>
      <c r="J1650" s="31"/>
      <c r="K1650" s="31"/>
      <c r="L1650" s="31"/>
      <c r="M1650" s="32"/>
      <c r="N1650" s="31"/>
      <c r="O1650" s="32"/>
      <c r="P1650" s="18"/>
      <c r="Q1650" s="31"/>
      <c r="R1650" s="33"/>
      <c r="S1650" s="33"/>
      <c r="T1650" s="33"/>
      <c r="U1650" s="72">
        <f t="shared" si="237"/>
        <v>0</v>
      </c>
      <c r="V1650" s="18" t="e">
        <f>IF(X1650&lt;&gt;"Liquidação Cancelada",VLOOKUP(B1650,'BASE DE DADOS OPS'!$B$4:$P$9650,10,FALSE),"Liquidação Cancelada")</f>
        <v>#N/A</v>
      </c>
      <c r="W1650" s="35" t="e">
        <f t="shared" si="238"/>
        <v>#N/A</v>
      </c>
      <c r="X1650" s="31">
        <f>VLOOKUP(A1650,'BASE DE DADOS OPS'!$A$4:$P$9650,12,FALSE)</f>
        <v>0</v>
      </c>
      <c r="Y1650" s="4" t="e">
        <f>IF(X1650&lt;&gt;"Liquidação Cancelada",VLOOKUP(B1650,'BASE DE DADOS OPS'!$B$5:$P$9635,12,FALSE),"Liquidação Cancelada")</f>
        <v>#N/A</v>
      </c>
      <c r="Z1650" s="4" t="e">
        <f>IF(X1650&lt;&gt;"Liquidação Cancelada",VLOOKUP(B1650,'BASE DE DADOS OPS'!$B$5:$P$9635,14,FALSE),"Liquidação Cancelada")</f>
        <v>#N/A</v>
      </c>
      <c r="AA1650" s="4" t="e">
        <f>IF(X1650&lt;&gt;"Liquidação Cancelada",VLOOKUP(B1650,'BASE DE DADOS OPS'!$B$5:$P$9635,13,FALSE),"Liquidação Cancelada")</f>
        <v>#N/A</v>
      </c>
      <c r="AB1650" s="4" t="e">
        <f t="shared" si="239"/>
        <v>#N/A</v>
      </c>
      <c r="AC1650" s="3" t="e">
        <f t="shared" si="240"/>
        <v>#N/A</v>
      </c>
      <c r="AD1650" s="62"/>
    </row>
    <row r="1651" spans="1:30" ht="24.95" customHeight="1" x14ac:dyDescent="0.2">
      <c r="A1651" s="55" t="str">
        <f t="shared" si="232"/>
        <v>||||||0</v>
      </c>
      <c r="B1651" s="55" t="str">
        <f t="shared" si="233"/>
        <v>||||0</v>
      </c>
      <c r="C1651" s="61" t="str">
        <f t="shared" si="234"/>
        <v>|0</v>
      </c>
      <c r="D1651" s="31"/>
      <c r="E1651" s="31"/>
      <c r="F1651" s="75" t="str">
        <f t="shared" si="235"/>
        <v>/</v>
      </c>
      <c r="G1651" s="31"/>
      <c r="H1651" s="31"/>
      <c r="I1651" s="75" t="str">
        <f t="shared" si="236"/>
        <v>.</v>
      </c>
      <c r="J1651" s="31"/>
      <c r="K1651" s="31"/>
      <c r="L1651" s="31"/>
      <c r="M1651" s="32"/>
      <c r="N1651" s="31"/>
      <c r="O1651" s="32"/>
      <c r="P1651" s="18"/>
      <c r="Q1651" s="31"/>
      <c r="R1651" s="33"/>
      <c r="S1651" s="33"/>
      <c r="T1651" s="33"/>
      <c r="U1651" s="72">
        <f t="shared" si="237"/>
        <v>0</v>
      </c>
      <c r="V1651" s="18" t="e">
        <f>IF(X1651&lt;&gt;"Liquidação Cancelada",VLOOKUP(B1651,'BASE DE DADOS OPS'!$B$4:$P$9650,10,FALSE),"Liquidação Cancelada")</f>
        <v>#N/A</v>
      </c>
      <c r="W1651" s="35" t="e">
        <f t="shared" si="238"/>
        <v>#N/A</v>
      </c>
      <c r="X1651" s="31">
        <f>VLOOKUP(A1651,'BASE DE DADOS OPS'!$A$4:$P$9650,12,FALSE)</f>
        <v>0</v>
      </c>
      <c r="Y1651" s="4" t="e">
        <f>IF(X1651&lt;&gt;"Liquidação Cancelada",VLOOKUP(B1651,'BASE DE DADOS OPS'!$B$5:$P$9635,12,FALSE),"Liquidação Cancelada")</f>
        <v>#N/A</v>
      </c>
      <c r="Z1651" s="4" t="e">
        <f>IF(X1651&lt;&gt;"Liquidação Cancelada",VLOOKUP(B1651,'BASE DE DADOS OPS'!$B$5:$P$9635,14,FALSE),"Liquidação Cancelada")</f>
        <v>#N/A</v>
      </c>
      <c r="AA1651" s="4" t="e">
        <f>IF(X1651&lt;&gt;"Liquidação Cancelada",VLOOKUP(B1651,'BASE DE DADOS OPS'!$B$5:$P$9635,13,FALSE),"Liquidação Cancelada")</f>
        <v>#N/A</v>
      </c>
      <c r="AB1651" s="4" t="e">
        <f t="shared" si="239"/>
        <v>#N/A</v>
      </c>
      <c r="AC1651" s="3" t="e">
        <f t="shared" si="240"/>
        <v>#N/A</v>
      </c>
      <c r="AD1651" s="62"/>
    </row>
    <row r="1652" spans="1:30" ht="24.95" customHeight="1" x14ac:dyDescent="0.2">
      <c r="A1652" s="55" t="str">
        <f t="shared" si="232"/>
        <v>||||||0</v>
      </c>
      <c r="B1652" s="55" t="str">
        <f t="shared" si="233"/>
        <v>||||0</v>
      </c>
      <c r="C1652" s="61" t="str">
        <f t="shared" si="234"/>
        <v>|0</v>
      </c>
      <c r="D1652" s="31"/>
      <c r="E1652" s="31"/>
      <c r="F1652" s="75" t="str">
        <f t="shared" si="235"/>
        <v>/</v>
      </c>
      <c r="G1652" s="31"/>
      <c r="H1652" s="31"/>
      <c r="I1652" s="75" t="str">
        <f t="shared" si="236"/>
        <v>.</v>
      </c>
      <c r="J1652" s="31"/>
      <c r="K1652" s="31"/>
      <c r="L1652" s="31"/>
      <c r="M1652" s="32"/>
      <c r="N1652" s="31"/>
      <c r="O1652" s="32"/>
      <c r="P1652" s="18"/>
      <c r="Q1652" s="31"/>
      <c r="R1652" s="33"/>
      <c r="S1652" s="33"/>
      <c r="T1652" s="33"/>
      <c r="U1652" s="72">
        <f t="shared" si="237"/>
        <v>0</v>
      </c>
      <c r="V1652" s="18" t="e">
        <f>IF(X1652&lt;&gt;"Liquidação Cancelada",VLOOKUP(B1652,'BASE DE DADOS OPS'!$B$4:$P$9650,10,FALSE),"Liquidação Cancelada")</f>
        <v>#N/A</v>
      </c>
      <c r="W1652" s="35" t="e">
        <f t="shared" si="238"/>
        <v>#N/A</v>
      </c>
      <c r="X1652" s="31">
        <f>VLOOKUP(A1652,'BASE DE DADOS OPS'!$A$4:$P$9650,12,FALSE)</f>
        <v>0</v>
      </c>
      <c r="Y1652" s="4" t="e">
        <f>IF(X1652&lt;&gt;"Liquidação Cancelada",VLOOKUP(B1652,'BASE DE DADOS OPS'!$B$5:$P$9635,12,FALSE),"Liquidação Cancelada")</f>
        <v>#N/A</v>
      </c>
      <c r="Z1652" s="4" t="e">
        <f>IF(X1652&lt;&gt;"Liquidação Cancelada",VLOOKUP(B1652,'BASE DE DADOS OPS'!$B$5:$P$9635,14,FALSE),"Liquidação Cancelada")</f>
        <v>#N/A</v>
      </c>
      <c r="AA1652" s="4" t="e">
        <f>IF(X1652&lt;&gt;"Liquidação Cancelada",VLOOKUP(B1652,'BASE DE DADOS OPS'!$B$5:$P$9635,13,FALSE),"Liquidação Cancelada")</f>
        <v>#N/A</v>
      </c>
      <c r="AB1652" s="4" t="e">
        <f t="shared" si="239"/>
        <v>#N/A</v>
      </c>
      <c r="AC1652" s="3" t="e">
        <f t="shared" si="240"/>
        <v>#N/A</v>
      </c>
      <c r="AD1652" s="62"/>
    </row>
    <row r="1653" spans="1:30" ht="24.95" customHeight="1" x14ac:dyDescent="0.2">
      <c r="A1653" s="55" t="str">
        <f t="shared" si="232"/>
        <v>||||||0</v>
      </c>
      <c r="B1653" s="55" t="str">
        <f t="shared" si="233"/>
        <v>||||0</v>
      </c>
      <c r="C1653" s="61" t="str">
        <f t="shared" si="234"/>
        <v>|0</v>
      </c>
      <c r="D1653" s="31"/>
      <c r="E1653" s="31"/>
      <c r="F1653" s="75" t="str">
        <f t="shared" si="235"/>
        <v>/</v>
      </c>
      <c r="G1653" s="31"/>
      <c r="H1653" s="31"/>
      <c r="I1653" s="75" t="str">
        <f t="shared" si="236"/>
        <v>.</v>
      </c>
      <c r="J1653" s="31"/>
      <c r="K1653" s="31"/>
      <c r="L1653" s="31"/>
      <c r="M1653" s="32"/>
      <c r="N1653" s="31"/>
      <c r="O1653" s="32"/>
      <c r="P1653" s="18"/>
      <c r="Q1653" s="31"/>
      <c r="R1653" s="33"/>
      <c r="S1653" s="33"/>
      <c r="T1653" s="33"/>
      <c r="U1653" s="72">
        <f t="shared" si="237"/>
        <v>0</v>
      </c>
      <c r="V1653" s="18" t="e">
        <f>IF(X1653&lt;&gt;"Liquidação Cancelada",VLOOKUP(B1653,'BASE DE DADOS OPS'!$B$4:$P$9650,10,FALSE),"Liquidação Cancelada")</f>
        <v>#N/A</v>
      </c>
      <c r="W1653" s="35" t="e">
        <f t="shared" si="238"/>
        <v>#N/A</v>
      </c>
      <c r="X1653" s="31">
        <f>VLOOKUP(A1653,'BASE DE DADOS OPS'!$A$4:$P$9650,12,FALSE)</f>
        <v>0</v>
      </c>
      <c r="Y1653" s="4" t="e">
        <f>IF(X1653&lt;&gt;"Liquidação Cancelada",VLOOKUP(B1653,'BASE DE DADOS OPS'!$B$5:$P$9635,12,FALSE),"Liquidação Cancelada")</f>
        <v>#N/A</v>
      </c>
      <c r="Z1653" s="4" t="e">
        <f>IF(X1653&lt;&gt;"Liquidação Cancelada",VLOOKUP(B1653,'BASE DE DADOS OPS'!$B$5:$P$9635,14,FALSE),"Liquidação Cancelada")</f>
        <v>#N/A</v>
      </c>
      <c r="AA1653" s="4" t="e">
        <f>IF(X1653&lt;&gt;"Liquidação Cancelada",VLOOKUP(B1653,'BASE DE DADOS OPS'!$B$5:$P$9635,13,FALSE),"Liquidação Cancelada")</f>
        <v>#N/A</v>
      </c>
      <c r="AB1653" s="4" t="e">
        <f t="shared" si="239"/>
        <v>#N/A</v>
      </c>
      <c r="AC1653" s="3" t="e">
        <f t="shared" si="240"/>
        <v>#N/A</v>
      </c>
      <c r="AD1653" s="62"/>
    </row>
    <row r="1654" spans="1:30" ht="24.95" customHeight="1" x14ac:dyDescent="0.2">
      <c r="A1654" s="55" t="str">
        <f t="shared" si="232"/>
        <v>||||||0</v>
      </c>
      <c r="B1654" s="55" t="str">
        <f t="shared" si="233"/>
        <v>||||0</v>
      </c>
      <c r="C1654" s="61" t="str">
        <f t="shared" si="234"/>
        <v>|0</v>
      </c>
      <c r="D1654" s="31"/>
      <c r="E1654" s="31"/>
      <c r="F1654" s="75" t="str">
        <f t="shared" si="235"/>
        <v>/</v>
      </c>
      <c r="G1654" s="31"/>
      <c r="H1654" s="31"/>
      <c r="I1654" s="75" t="str">
        <f t="shared" si="236"/>
        <v>.</v>
      </c>
      <c r="J1654" s="31"/>
      <c r="K1654" s="31"/>
      <c r="L1654" s="31"/>
      <c r="M1654" s="32"/>
      <c r="N1654" s="31"/>
      <c r="O1654" s="32"/>
      <c r="P1654" s="18"/>
      <c r="Q1654" s="31"/>
      <c r="R1654" s="33"/>
      <c r="S1654" s="33"/>
      <c r="T1654" s="33"/>
      <c r="U1654" s="72">
        <f t="shared" si="237"/>
        <v>0</v>
      </c>
      <c r="V1654" s="18" t="e">
        <f>IF(X1654&lt;&gt;"Liquidação Cancelada",VLOOKUP(B1654,'BASE DE DADOS OPS'!$B$4:$P$9650,10,FALSE),"Liquidação Cancelada")</f>
        <v>#N/A</v>
      </c>
      <c r="W1654" s="35" t="e">
        <f t="shared" si="238"/>
        <v>#N/A</v>
      </c>
      <c r="X1654" s="31">
        <f>VLOOKUP(A1654,'BASE DE DADOS OPS'!$A$4:$P$9650,12,FALSE)</f>
        <v>0</v>
      </c>
      <c r="Y1654" s="4" t="e">
        <f>IF(X1654&lt;&gt;"Liquidação Cancelada",VLOOKUP(B1654,'BASE DE DADOS OPS'!$B$5:$P$9635,12,FALSE),"Liquidação Cancelada")</f>
        <v>#N/A</v>
      </c>
      <c r="Z1654" s="4" t="e">
        <f>IF(X1654&lt;&gt;"Liquidação Cancelada",VLOOKUP(B1654,'BASE DE DADOS OPS'!$B$5:$P$9635,14,FALSE),"Liquidação Cancelada")</f>
        <v>#N/A</v>
      </c>
      <c r="AA1654" s="4" t="e">
        <f>IF(X1654&lt;&gt;"Liquidação Cancelada",VLOOKUP(B1654,'BASE DE DADOS OPS'!$B$5:$P$9635,13,FALSE),"Liquidação Cancelada")</f>
        <v>#N/A</v>
      </c>
      <c r="AB1654" s="4" t="e">
        <f t="shared" si="239"/>
        <v>#N/A</v>
      </c>
      <c r="AC1654" s="3" t="e">
        <f t="shared" si="240"/>
        <v>#N/A</v>
      </c>
      <c r="AD1654" s="62"/>
    </row>
    <row r="1655" spans="1:30" ht="24.95" customHeight="1" x14ac:dyDescent="0.2">
      <c r="A1655" s="55" t="str">
        <f t="shared" si="232"/>
        <v>||||||0</v>
      </c>
      <c r="B1655" s="55" t="str">
        <f t="shared" si="233"/>
        <v>||||0</v>
      </c>
      <c r="C1655" s="61" t="str">
        <f t="shared" si="234"/>
        <v>|0</v>
      </c>
      <c r="D1655" s="31"/>
      <c r="E1655" s="31"/>
      <c r="F1655" s="75" t="str">
        <f t="shared" si="235"/>
        <v>/</v>
      </c>
      <c r="G1655" s="31"/>
      <c r="H1655" s="31"/>
      <c r="I1655" s="75" t="str">
        <f t="shared" si="236"/>
        <v>.</v>
      </c>
      <c r="J1655" s="31"/>
      <c r="K1655" s="31"/>
      <c r="L1655" s="31"/>
      <c r="M1655" s="32"/>
      <c r="N1655" s="31"/>
      <c r="O1655" s="32"/>
      <c r="P1655" s="18"/>
      <c r="Q1655" s="31"/>
      <c r="R1655" s="33"/>
      <c r="S1655" s="33"/>
      <c r="T1655" s="33"/>
      <c r="U1655" s="72">
        <f t="shared" si="237"/>
        <v>0</v>
      </c>
      <c r="V1655" s="18" t="e">
        <f>IF(X1655&lt;&gt;"Liquidação Cancelada",VLOOKUP(B1655,'BASE DE DADOS OPS'!$B$4:$P$9650,10,FALSE),"Liquidação Cancelada")</f>
        <v>#N/A</v>
      </c>
      <c r="W1655" s="35" t="e">
        <f t="shared" si="238"/>
        <v>#N/A</v>
      </c>
      <c r="X1655" s="31">
        <f>VLOOKUP(A1655,'BASE DE DADOS OPS'!$A$4:$P$9650,12,FALSE)</f>
        <v>0</v>
      </c>
      <c r="Y1655" s="4" t="e">
        <f>IF(X1655&lt;&gt;"Liquidação Cancelada",VLOOKUP(B1655,'BASE DE DADOS OPS'!$B$5:$P$9635,12,FALSE),"Liquidação Cancelada")</f>
        <v>#N/A</v>
      </c>
      <c r="Z1655" s="4" t="e">
        <f>IF(X1655&lt;&gt;"Liquidação Cancelada",VLOOKUP(B1655,'BASE DE DADOS OPS'!$B$5:$P$9635,14,FALSE),"Liquidação Cancelada")</f>
        <v>#N/A</v>
      </c>
      <c r="AA1655" s="4" t="e">
        <f>IF(X1655&lt;&gt;"Liquidação Cancelada",VLOOKUP(B1655,'BASE DE DADOS OPS'!$B$5:$P$9635,13,FALSE),"Liquidação Cancelada")</f>
        <v>#N/A</v>
      </c>
      <c r="AB1655" s="4" t="e">
        <f t="shared" si="239"/>
        <v>#N/A</v>
      </c>
      <c r="AC1655" s="3" t="e">
        <f t="shared" si="240"/>
        <v>#N/A</v>
      </c>
      <c r="AD1655" s="62"/>
    </row>
    <row r="1656" spans="1:30" ht="24.95" customHeight="1" x14ac:dyDescent="0.2">
      <c r="A1656" s="55" t="str">
        <f t="shared" si="232"/>
        <v>||||||0</v>
      </c>
      <c r="B1656" s="55" t="str">
        <f t="shared" si="233"/>
        <v>||||0</v>
      </c>
      <c r="C1656" s="61" t="str">
        <f t="shared" si="234"/>
        <v>|0</v>
      </c>
      <c r="D1656" s="31"/>
      <c r="E1656" s="31"/>
      <c r="F1656" s="75" t="str">
        <f t="shared" si="235"/>
        <v>/</v>
      </c>
      <c r="G1656" s="31"/>
      <c r="H1656" s="31"/>
      <c r="I1656" s="75" t="str">
        <f t="shared" si="236"/>
        <v>.</v>
      </c>
      <c r="J1656" s="31"/>
      <c r="K1656" s="31"/>
      <c r="L1656" s="31"/>
      <c r="M1656" s="32"/>
      <c r="N1656" s="31"/>
      <c r="O1656" s="32"/>
      <c r="P1656" s="18"/>
      <c r="Q1656" s="31"/>
      <c r="R1656" s="33"/>
      <c r="S1656" s="33"/>
      <c r="T1656" s="33"/>
      <c r="U1656" s="72">
        <f t="shared" si="237"/>
        <v>0</v>
      </c>
      <c r="V1656" s="18" t="e">
        <f>IF(X1656&lt;&gt;"Liquidação Cancelada",VLOOKUP(B1656,'BASE DE DADOS OPS'!$B$4:$P$9650,10,FALSE),"Liquidação Cancelada")</f>
        <v>#N/A</v>
      </c>
      <c r="W1656" s="35" t="e">
        <f t="shared" si="238"/>
        <v>#N/A</v>
      </c>
      <c r="X1656" s="31">
        <f>VLOOKUP(A1656,'BASE DE DADOS OPS'!$A$4:$P$9650,12,FALSE)</f>
        <v>0</v>
      </c>
      <c r="Y1656" s="4" t="e">
        <f>IF(X1656&lt;&gt;"Liquidação Cancelada",VLOOKUP(B1656,'BASE DE DADOS OPS'!$B$5:$P$9635,12,FALSE),"Liquidação Cancelada")</f>
        <v>#N/A</v>
      </c>
      <c r="Z1656" s="4" t="e">
        <f>IF(X1656&lt;&gt;"Liquidação Cancelada",VLOOKUP(B1656,'BASE DE DADOS OPS'!$B$5:$P$9635,14,FALSE),"Liquidação Cancelada")</f>
        <v>#N/A</v>
      </c>
      <c r="AA1656" s="4" t="e">
        <f>IF(X1656&lt;&gt;"Liquidação Cancelada",VLOOKUP(B1656,'BASE DE DADOS OPS'!$B$5:$P$9635,13,FALSE),"Liquidação Cancelada")</f>
        <v>#N/A</v>
      </c>
      <c r="AB1656" s="4" t="e">
        <f t="shared" si="239"/>
        <v>#N/A</v>
      </c>
      <c r="AC1656" s="3" t="e">
        <f t="shared" si="240"/>
        <v>#N/A</v>
      </c>
      <c r="AD1656" s="62"/>
    </row>
    <row r="1657" spans="1:30" ht="24.95" customHeight="1" x14ac:dyDescent="0.2">
      <c r="A1657" s="55" t="str">
        <f t="shared" si="232"/>
        <v>||||||0</v>
      </c>
      <c r="B1657" s="55" t="str">
        <f t="shared" si="233"/>
        <v>||||0</v>
      </c>
      <c r="C1657" s="61" t="str">
        <f t="shared" si="234"/>
        <v>|0</v>
      </c>
      <c r="D1657" s="31"/>
      <c r="E1657" s="31"/>
      <c r="F1657" s="75" t="str">
        <f t="shared" si="235"/>
        <v>/</v>
      </c>
      <c r="G1657" s="31"/>
      <c r="H1657" s="31"/>
      <c r="I1657" s="75" t="str">
        <f t="shared" si="236"/>
        <v>.</v>
      </c>
      <c r="J1657" s="31"/>
      <c r="K1657" s="31"/>
      <c r="L1657" s="31"/>
      <c r="M1657" s="32"/>
      <c r="N1657" s="31"/>
      <c r="O1657" s="32"/>
      <c r="P1657" s="18"/>
      <c r="Q1657" s="31"/>
      <c r="R1657" s="33"/>
      <c r="S1657" s="33"/>
      <c r="T1657" s="33"/>
      <c r="U1657" s="72">
        <f t="shared" si="237"/>
        <v>0</v>
      </c>
      <c r="V1657" s="18" t="e">
        <f>IF(X1657&lt;&gt;"Liquidação Cancelada",VLOOKUP(B1657,'BASE DE DADOS OPS'!$B$4:$P$9650,10,FALSE),"Liquidação Cancelada")</f>
        <v>#N/A</v>
      </c>
      <c r="W1657" s="35" t="e">
        <f t="shared" si="238"/>
        <v>#N/A</v>
      </c>
      <c r="X1657" s="31">
        <f>VLOOKUP(A1657,'BASE DE DADOS OPS'!$A$4:$P$9650,12,FALSE)</f>
        <v>0</v>
      </c>
      <c r="Y1657" s="4" t="e">
        <f>IF(X1657&lt;&gt;"Liquidação Cancelada",VLOOKUP(B1657,'BASE DE DADOS OPS'!$B$5:$P$9635,12,FALSE),"Liquidação Cancelada")</f>
        <v>#N/A</v>
      </c>
      <c r="Z1657" s="4" t="e">
        <f>IF(X1657&lt;&gt;"Liquidação Cancelada",VLOOKUP(B1657,'BASE DE DADOS OPS'!$B$5:$P$9635,14,FALSE),"Liquidação Cancelada")</f>
        <v>#N/A</v>
      </c>
      <c r="AA1657" s="4" t="e">
        <f>IF(X1657&lt;&gt;"Liquidação Cancelada",VLOOKUP(B1657,'BASE DE DADOS OPS'!$B$5:$P$9635,13,FALSE),"Liquidação Cancelada")</f>
        <v>#N/A</v>
      </c>
      <c r="AB1657" s="4" t="e">
        <f t="shared" si="239"/>
        <v>#N/A</v>
      </c>
      <c r="AC1657" s="3" t="e">
        <f t="shared" si="240"/>
        <v>#N/A</v>
      </c>
      <c r="AD1657" s="62"/>
    </row>
    <row r="1658" spans="1:30" ht="24.95" customHeight="1" x14ac:dyDescent="0.2">
      <c r="A1658" s="55" t="str">
        <f t="shared" si="232"/>
        <v>||||||0</v>
      </c>
      <c r="B1658" s="55" t="str">
        <f t="shared" si="233"/>
        <v>||||0</v>
      </c>
      <c r="C1658" s="61" t="str">
        <f t="shared" si="234"/>
        <v>|0</v>
      </c>
      <c r="D1658" s="31"/>
      <c r="E1658" s="31"/>
      <c r="F1658" s="75" t="str">
        <f t="shared" si="235"/>
        <v>/</v>
      </c>
      <c r="G1658" s="31"/>
      <c r="H1658" s="31"/>
      <c r="I1658" s="75" t="str">
        <f t="shared" si="236"/>
        <v>.</v>
      </c>
      <c r="J1658" s="31"/>
      <c r="K1658" s="31"/>
      <c r="L1658" s="31"/>
      <c r="M1658" s="32"/>
      <c r="N1658" s="31"/>
      <c r="O1658" s="32"/>
      <c r="P1658" s="18"/>
      <c r="Q1658" s="31"/>
      <c r="R1658" s="33"/>
      <c r="S1658" s="33"/>
      <c r="T1658" s="33"/>
      <c r="U1658" s="72">
        <f t="shared" si="237"/>
        <v>0</v>
      </c>
      <c r="V1658" s="18" t="e">
        <f>IF(X1658&lt;&gt;"Liquidação Cancelada",VLOOKUP(B1658,'BASE DE DADOS OPS'!$B$4:$P$9650,10,FALSE),"Liquidação Cancelada")</f>
        <v>#N/A</v>
      </c>
      <c r="W1658" s="35" t="e">
        <f t="shared" si="238"/>
        <v>#N/A</v>
      </c>
      <c r="X1658" s="31">
        <f>VLOOKUP(A1658,'BASE DE DADOS OPS'!$A$4:$P$9650,12,FALSE)</f>
        <v>0</v>
      </c>
      <c r="Y1658" s="4" t="e">
        <f>IF(X1658&lt;&gt;"Liquidação Cancelada",VLOOKUP(B1658,'BASE DE DADOS OPS'!$B$5:$P$9635,12,FALSE),"Liquidação Cancelada")</f>
        <v>#N/A</v>
      </c>
      <c r="Z1658" s="4" t="e">
        <f>IF(X1658&lt;&gt;"Liquidação Cancelada",VLOOKUP(B1658,'BASE DE DADOS OPS'!$B$5:$P$9635,14,FALSE),"Liquidação Cancelada")</f>
        <v>#N/A</v>
      </c>
      <c r="AA1658" s="4" t="e">
        <f>IF(X1658&lt;&gt;"Liquidação Cancelada",VLOOKUP(B1658,'BASE DE DADOS OPS'!$B$5:$P$9635,13,FALSE),"Liquidação Cancelada")</f>
        <v>#N/A</v>
      </c>
      <c r="AB1658" s="4" t="e">
        <f t="shared" si="239"/>
        <v>#N/A</v>
      </c>
      <c r="AC1658" s="3" t="e">
        <f t="shared" si="240"/>
        <v>#N/A</v>
      </c>
      <c r="AD1658" s="62"/>
    </row>
    <row r="1659" spans="1:30" ht="24.95" customHeight="1" x14ac:dyDescent="0.2">
      <c r="A1659" s="55" t="str">
        <f t="shared" si="232"/>
        <v>||||||0</v>
      </c>
      <c r="B1659" s="55" t="str">
        <f t="shared" si="233"/>
        <v>||||0</v>
      </c>
      <c r="C1659" s="61" t="str">
        <f t="shared" si="234"/>
        <v>|0</v>
      </c>
      <c r="D1659" s="31"/>
      <c r="E1659" s="31"/>
      <c r="F1659" s="75" t="str">
        <f t="shared" si="235"/>
        <v>/</v>
      </c>
      <c r="G1659" s="31"/>
      <c r="H1659" s="31"/>
      <c r="I1659" s="75" t="str">
        <f t="shared" si="236"/>
        <v>.</v>
      </c>
      <c r="J1659" s="31"/>
      <c r="K1659" s="31"/>
      <c r="L1659" s="31"/>
      <c r="M1659" s="32"/>
      <c r="N1659" s="31"/>
      <c r="O1659" s="32"/>
      <c r="P1659" s="18"/>
      <c r="Q1659" s="31"/>
      <c r="R1659" s="33"/>
      <c r="S1659" s="33"/>
      <c r="T1659" s="33"/>
      <c r="U1659" s="72">
        <f t="shared" si="237"/>
        <v>0</v>
      </c>
      <c r="V1659" s="18" t="e">
        <f>IF(X1659&lt;&gt;"Liquidação Cancelada",VLOOKUP(B1659,'BASE DE DADOS OPS'!$B$4:$P$9650,10,FALSE),"Liquidação Cancelada")</f>
        <v>#N/A</v>
      </c>
      <c r="W1659" s="35" t="e">
        <f t="shared" si="238"/>
        <v>#N/A</v>
      </c>
      <c r="X1659" s="31">
        <f>VLOOKUP(A1659,'BASE DE DADOS OPS'!$A$4:$P$9650,12,FALSE)</f>
        <v>0</v>
      </c>
      <c r="Y1659" s="4" t="e">
        <f>IF(X1659&lt;&gt;"Liquidação Cancelada",VLOOKUP(B1659,'BASE DE DADOS OPS'!$B$5:$P$9635,12,FALSE),"Liquidação Cancelada")</f>
        <v>#N/A</v>
      </c>
      <c r="Z1659" s="4" t="e">
        <f>IF(X1659&lt;&gt;"Liquidação Cancelada",VLOOKUP(B1659,'BASE DE DADOS OPS'!$B$5:$P$9635,14,FALSE),"Liquidação Cancelada")</f>
        <v>#N/A</v>
      </c>
      <c r="AA1659" s="4" t="e">
        <f>IF(X1659&lt;&gt;"Liquidação Cancelada",VLOOKUP(B1659,'BASE DE DADOS OPS'!$B$5:$P$9635,13,FALSE),"Liquidação Cancelada")</f>
        <v>#N/A</v>
      </c>
      <c r="AB1659" s="4" t="e">
        <f t="shared" si="239"/>
        <v>#N/A</v>
      </c>
      <c r="AC1659" s="3" t="e">
        <f t="shared" si="240"/>
        <v>#N/A</v>
      </c>
      <c r="AD1659" s="62"/>
    </row>
    <row r="1660" spans="1:30" ht="24.95" customHeight="1" x14ac:dyDescent="0.2">
      <c r="A1660" s="55" t="str">
        <f t="shared" si="232"/>
        <v>||||||0</v>
      </c>
      <c r="B1660" s="55" t="str">
        <f t="shared" si="233"/>
        <v>||||0</v>
      </c>
      <c r="C1660" s="61" t="str">
        <f t="shared" si="234"/>
        <v>|0</v>
      </c>
      <c r="D1660" s="31"/>
      <c r="E1660" s="31"/>
      <c r="F1660" s="75" t="str">
        <f t="shared" si="235"/>
        <v>/</v>
      </c>
      <c r="G1660" s="31"/>
      <c r="H1660" s="31"/>
      <c r="I1660" s="75" t="str">
        <f t="shared" si="236"/>
        <v>.</v>
      </c>
      <c r="J1660" s="31"/>
      <c r="K1660" s="31"/>
      <c r="L1660" s="31"/>
      <c r="M1660" s="32"/>
      <c r="N1660" s="31"/>
      <c r="O1660" s="32"/>
      <c r="P1660" s="18"/>
      <c r="Q1660" s="31"/>
      <c r="R1660" s="33"/>
      <c r="S1660" s="33"/>
      <c r="T1660" s="33"/>
      <c r="U1660" s="72">
        <f t="shared" si="237"/>
        <v>0</v>
      </c>
      <c r="V1660" s="18" t="e">
        <f>IF(X1660&lt;&gt;"Liquidação Cancelada",VLOOKUP(B1660,'BASE DE DADOS OPS'!$B$4:$P$9650,10,FALSE),"Liquidação Cancelada")</f>
        <v>#N/A</v>
      </c>
      <c r="W1660" s="35" t="e">
        <f t="shared" si="238"/>
        <v>#N/A</v>
      </c>
      <c r="X1660" s="31">
        <f>VLOOKUP(A1660,'BASE DE DADOS OPS'!$A$4:$P$9650,12,FALSE)</f>
        <v>0</v>
      </c>
      <c r="Y1660" s="4" t="e">
        <f>IF(X1660&lt;&gt;"Liquidação Cancelada",VLOOKUP(B1660,'BASE DE DADOS OPS'!$B$5:$P$9635,12,FALSE),"Liquidação Cancelada")</f>
        <v>#N/A</v>
      </c>
      <c r="Z1660" s="4" t="e">
        <f>IF(X1660&lt;&gt;"Liquidação Cancelada",VLOOKUP(B1660,'BASE DE DADOS OPS'!$B$5:$P$9635,14,FALSE),"Liquidação Cancelada")</f>
        <v>#N/A</v>
      </c>
      <c r="AA1660" s="4" t="e">
        <f>IF(X1660&lt;&gt;"Liquidação Cancelada",VLOOKUP(B1660,'BASE DE DADOS OPS'!$B$5:$P$9635,13,FALSE),"Liquidação Cancelada")</f>
        <v>#N/A</v>
      </c>
      <c r="AB1660" s="4" t="e">
        <f t="shared" si="239"/>
        <v>#N/A</v>
      </c>
      <c r="AC1660" s="3" t="e">
        <f t="shared" si="240"/>
        <v>#N/A</v>
      </c>
      <c r="AD1660" s="62"/>
    </row>
    <row r="1661" spans="1:30" ht="24.95" customHeight="1" x14ac:dyDescent="0.2">
      <c r="A1661" s="55" t="str">
        <f t="shared" si="232"/>
        <v>||||||0</v>
      </c>
      <c r="B1661" s="55" t="str">
        <f t="shared" si="233"/>
        <v>||||0</v>
      </c>
      <c r="C1661" s="61" t="str">
        <f t="shared" si="234"/>
        <v>|0</v>
      </c>
      <c r="D1661" s="31"/>
      <c r="E1661" s="31"/>
      <c r="F1661" s="75" t="str">
        <f t="shared" si="235"/>
        <v>/</v>
      </c>
      <c r="G1661" s="31"/>
      <c r="H1661" s="31"/>
      <c r="I1661" s="75" t="str">
        <f t="shared" si="236"/>
        <v>.</v>
      </c>
      <c r="J1661" s="31"/>
      <c r="K1661" s="31"/>
      <c r="L1661" s="31"/>
      <c r="M1661" s="32"/>
      <c r="N1661" s="31"/>
      <c r="O1661" s="32"/>
      <c r="P1661" s="18"/>
      <c r="Q1661" s="31"/>
      <c r="R1661" s="33"/>
      <c r="S1661" s="33"/>
      <c r="T1661" s="33"/>
      <c r="U1661" s="72">
        <f t="shared" si="237"/>
        <v>0</v>
      </c>
      <c r="V1661" s="18" t="e">
        <f>IF(X1661&lt;&gt;"Liquidação Cancelada",VLOOKUP(B1661,'BASE DE DADOS OPS'!$B$4:$P$9650,10,FALSE),"Liquidação Cancelada")</f>
        <v>#N/A</v>
      </c>
      <c r="W1661" s="35" t="e">
        <f t="shared" si="238"/>
        <v>#N/A</v>
      </c>
      <c r="X1661" s="31">
        <f>VLOOKUP(A1661,'BASE DE DADOS OPS'!$A$4:$P$9650,12,FALSE)</f>
        <v>0</v>
      </c>
      <c r="Y1661" s="4" t="e">
        <f>IF(X1661&lt;&gt;"Liquidação Cancelada",VLOOKUP(B1661,'BASE DE DADOS OPS'!$B$5:$P$9635,12,FALSE),"Liquidação Cancelada")</f>
        <v>#N/A</v>
      </c>
      <c r="Z1661" s="4" t="e">
        <f>IF(X1661&lt;&gt;"Liquidação Cancelada",VLOOKUP(B1661,'BASE DE DADOS OPS'!$B$5:$P$9635,14,FALSE),"Liquidação Cancelada")</f>
        <v>#N/A</v>
      </c>
      <c r="AA1661" s="4" t="e">
        <f>IF(X1661&lt;&gt;"Liquidação Cancelada",VLOOKUP(B1661,'BASE DE DADOS OPS'!$B$5:$P$9635,13,FALSE),"Liquidação Cancelada")</f>
        <v>#N/A</v>
      </c>
      <c r="AB1661" s="4" t="e">
        <f t="shared" si="239"/>
        <v>#N/A</v>
      </c>
      <c r="AC1661" s="3" t="e">
        <f t="shared" si="240"/>
        <v>#N/A</v>
      </c>
      <c r="AD1661" s="62"/>
    </row>
    <row r="1662" spans="1:30" ht="24.95" customHeight="1" x14ac:dyDescent="0.2">
      <c r="A1662" s="55" t="str">
        <f t="shared" si="232"/>
        <v>||||||0</v>
      </c>
      <c r="B1662" s="55" t="str">
        <f t="shared" si="233"/>
        <v>||||0</v>
      </c>
      <c r="C1662" s="61" t="str">
        <f t="shared" si="234"/>
        <v>|0</v>
      </c>
      <c r="D1662" s="31"/>
      <c r="E1662" s="31"/>
      <c r="F1662" s="75" t="str">
        <f t="shared" si="235"/>
        <v>/</v>
      </c>
      <c r="G1662" s="31"/>
      <c r="H1662" s="31"/>
      <c r="I1662" s="75" t="str">
        <f t="shared" si="236"/>
        <v>.</v>
      </c>
      <c r="J1662" s="31"/>
      <c r="K1662" s="31"/>
      <c r="L1662" s="31"/>
      <c r="M1662" s="32"/>
      <c r="N1662" s="31"/>
      <c r="O1662" s="32"/>
      <c r="P1662" s="18"/>
      <c r="Q1662" s="31"/>
      <c r="R1662" s="33"/>
      <c r="S1662" s="33"/>
      <c r="T1662" s="33"/>
      <c r="U1662" s="72">
        <f t="shared" si="237"/>
        <v>0</v>
      </c>
      <c r="V1662" s="18" t="e">
        <f>IF(X1662&lt;&gt;"Liquidação Cancelada",VLOOKUP(B1662,'BASE DE DADOS OPS'!$B$4:$P$9650,10,FALSE),"Liquidação Cancelada")</f>
        <v>#N/A</v>
      </c>
      <c r="W1662" s="35" t="e">
        <f t="shared" si="238"/>
        <v>#N/A</v>
      </c>
      <c r="X1662" s="31">
        <f>VLOOKUP(A1662,'BASE DE DADOS OPS'!$A$4:$P$9650,12,FALSE)</f>
        <v>0</v>
      </c>
      <c r="Y1662" s="4" t="e">
        <f>IF(X1662&lt;&gt;"Liquidação Cancelada",VLOOKUP(B1662,'BASE DE DADOS OPS'!$B$5:$P$9635,12,FALSE),"Liquidação Cancelada")</f>
        <v>#N/A</v>
      </c>
      <c r="Z1662" s="4" t="e">
        <f>IF(X1662&lt;&gt;"Liquidação Cancelada",VLOOKUP(B1662,'BASE DE DADOS OPS'!$B$5:$P$9635,14,FALSE),"Liquidação Cancelada")</f>
        <v>#N/A</v>
      </c>
      <c r="AA1662" s="4" t="e">
        <f>IF(X1662&lt;&gt;"Liquidação Cancelada",VLOOKUP(B1662,'BASE DE DADOS OPS'!$B$5:$P$9635,13,FALSE),"Liquidação Cancelada")</f>
        <v>#N/A</v>
      </c>
      <c r="AB1662" s="4" t="e">
        <f t="shared" si="239"/>
        <v>#N/A</v>
      </c>
      <c r="AC1662" s="3" t="e">
        <f t="shared" si="240"/>
        <v>#N/A</v>
      </c>
      <c r="AD1662" s="62"/>
    </row>
    <row r="1663" spans="1:30" ht="24.95" customHeight="1" x14ac:dyDescent="0.2">
      <c r="A1663" s="55" t="str">
        <f t="shared" si="232"/>
        <v>||||||0</v>
      </c>
      <c r="B1663" s="55" t="str">
        <f t="shared" si="233"/>
        <v>||||0</v>
      </c>
      <c r="C1663" s="61" t="str">
        <f t="shared" si="234"/>
        <v>|0</v>
      </c>
      <c r="D1663" s="31"/>
      <c r="E1663" s="31"/>
      <c r="F1663" s="75" t="str">
        <f t="shared" si="235"/>
        <v>/</v>
      </c>
      <c r="G1663" s="31"/>
      <c r="H1663" s="31"/>
      <c r="I1663" s="75" t="str">
        <f t="shared" si="236"/>
        <v>.</v>
      </c>
      <c r="J1663" s="31"/>
      <c r="K1663" s="31"/>
      <c r="L1663" s="31"/>
      <c r="M1663" s="32"/>
      <c r="N1663" s="31"/>
      <c r="O1663" s="32"/>
      <c r="P1663" s="18"/>
      <c r="Q1663" s="31"/>
      <c r="R1663" s="33"/>
      <c r="S1663" s="33"/>
      <c r="T1663" s="33"/>
      <c r="U1663" s="72">
        <f t="shared" si="237"/>
        <v>0</v>
      </c>
      <c r="V1663" s="18" t="e">
        <f>IF(X1663&lt;&gt;"Liquidação Cancelada",VLOOKUP(B1663,'BASE DE DADOS OPS'!$B$4:$P$9650,10,FALSE),"Liquidação Cancelada")</f>
        <v>#N/A</v>
      </c>
      <c r="W1663" s="35" t="e">
        <f t="shared" si="238"/>
        <v>#N/A</v>
      </c>
      <c r="X1663" s="31">
        <f>VLOOKUP(A1663,'BASE DE DADOS OPS'!$A$4:$P$9650,12,FALSE)</f>
        <v>0</v>
      </c>
      <c r="Y1663" s="4" t="e">
        <f>IF(X1663&lt;&gt;"Liquidação Cancelada",VLOOKUP(B1663,'BASE DE DADOS OPS'!$B$5:$P$9635,12,FALSE),"Liquidação Cancelada")</f>
        <v>#N/A</v>
      </c>
      <c r="Z1663" s="4" t="e">
        <f>IF(X1663&lt;&gt;"Liquidação Cancelada",VLOOKUP(B1663,'BASE DE DADOS OPS'!$B$5:$P$9635,14,FALSE),"Liquidação Cancelada")</f>
        <v>#N/A</v>
      </c>
      <c r="AA1663" s="4" t="e">
        <f>IF(X1663&lt;&gt;"Liquidação Cancelada",VLOOKUP(B1663,'BASE DE DADOS OPS'!$B$5:$P$9635,13,FALSE),"Liquidação Cancelada")</f>
        <v>#N/A</v>
      </c>
      <c r="AB1663" s="4" t="e">
        <f t="shared" si="239"/>
        <v>#N/A</v>
      </c>
      <c r="AC1663" s="3" t="e">
        <f t="shared" si="240"/>
        <v>#N/A</v>
      </c>
      <c r="AD1663" s="62"/>
    </row>
    <row r="1664" spans="1:30" ht="24.95" customHeight="1" x14ac:dyDescent="0.2">
      <c r="A1664" s="55" t="str">
        <f t="shared" si="232"/>
        <v>||||||0</v>
      </c>
      <c r="B1664" s="55" t="str">
        <f t="shared" si="233"/>
        <v>||||0</v>
      </c>
      <c r="C1664" s="61" t="str">
        <f t="shared" si="234"/>
        <v>|0</v>
      </c>
      <c r="D1664" s="31"/>
      <c r="E1664" s="31"/>
      <c r="F1664" s="75" t="str">
        <f t="shared" si="235"/>
        <v>/</v>
      </c>
      <c r="G1664" s="31"/>
      <c r="H1664" s="31"/>
      <c r="I1664" s="75" t="str">
        <f t="shared" si="236"/>
        <v>.</v>
      </c>
      <c r="J1664" s="31"/>
      <c r="K1664" s="31"/>
      <c r="L1664" s="31"/>
      <c r="M1664" s="32"/>
      <c r="N1664" s="31"/>
      <c r="O1664" s="32"/>
      <c r="P1664" s="18"/>
      <c r="Q1664" s="31"/>
      <c r="R1664" s="33"/>
      <c r="S1664" s="33"/>
      <c r="T1664" s="33"/>
      <c r="U1664" s="72">
        <f t="shared" si="237"/>
        <v>0</v>
      </c>
      <c r="V1664" s="18" t="e">
        <f>IF(X1664&lt;&gt;"Liquidação Cancelada",VLOOKUP(B1664,'BASE DE DADOS OPS'!$B$4:$P$9650,10,FALSE),"Liquidação Cancelada")</f>
        <v>#N/A</v>
      </c>
      <c r="W1664" s="35" t="e">
        <f t="shared" si="238"/>
        <v>#N/A</v>
      </c>
      <c r="X1664" s="31">
        <f>VLOOKUP(A1664,'BASE DE DADOS OPS'!$A$4:$P$9650,12,FALSE)</f>
        <v>0</v>
      </c>
      <c r="Y1664" s="4" t="e">
        <f>IF(X1664&lt;&gt;"Liquidação Cancelada",VLOOKUP(B1664,'BASE DE DADOS OPS'!$B$5:$P$9635,12,FALSE),"Liquidação Cancelada")</f>
        <v>#N/A</v>
      </c>
      <c r="Z1664" s="4" t="e">
        <f>IF(X1664&lt;&gt;"Liquidação Cancelada",VLOOKUP(B1664,'BASE DE DADOS OPS'!$B$5:$P$9635,14,FALSE),"Liquidação Cancelada")</f>
        <v>#N/A</v>
      </c>
      <c r="AA1664" s="4" t="e">
        <f>IF(X1664&lt;&gt;"Liquidação Cancelada",VLOOKUP(B1664,'BASE DE DADOS OPS'!$B$5:$P$9635,13,FALSE),"Liquidação Cancelada")</f>
        <v>#N/A</v>
      </c>
      <c r="AB1664" s="4" t="e">
        <f t="shared" si="239"/>
        <v>#N/A</v>
      </c>
      <c r="AC1664" s="3" t="e">
        <f t="shared" si="240"/>
        <v>#N/A</v>
      </c>
      <c r="AD1664" s="62"/>
    </row>
    <row r="1665" spans="1:30" ht="24.95" customHeight="1" x14ac:dyDescent="0.2">
      <c r="A1665" s="55" t="str">
        <f t="shared" si="232"/>
        <v>||||||0</v>
      </c>
      <c r="B1665" s="55" t="str">
        <f t="shared" si="233"/>
        <v>||||0</v>
      </c>
      <c r="C1665" s="61" t="str">
        <f t="shared" si="234"/>
        <v>|0</v>
      </c>
      <c r="D1665" s="31"/>
      <c r="E1665" s="31"/>
      <c r="F1665" s="75" t="str">
        <f t="shared" si="235"/>
        <v>/</v>
      </c>
      <c r="G1665" s="31"/>
      <c r="H1665" s="31"/>
      <c r="I1665" s="75" t="str">
        <f t="shared" si="236"/>
        <v>.</v>
      </c>
      <c r="J1665" s="31"/>
      <c r="K1665" s="31"/>
      <c r="L1665" s="31"/>
      <c r="M1665" s="32"/>
      <c r="N1665" s="31"/>
      <c r="O1665" s="32"/>
      <c r="P1665" s="18"/>
      <c r="Q1665" s="31"/>
      <c r="R1665" s="33"/>
      <c r="S1665" s="33"/>
      <c r="T1665" s="33"/>
      <c r="U1665" s="72">
        <f t="shared" si="237"/>
        <v>0</v>
      </c>
      <c r="V1665" s="18" t="e">
        <f>IF(X1665&lt;&gt;"Liquidação Cancelada",VLOOKUP(B1665,'BASE DE DADOS OPS'!$B$4:$P$9650,10,FALSE),"Liquidação Cancelada")</f>
        <v>#N/A</v>
      </c>
      <c r="W1665" s="35" t="e">
        <f t="shared" si="238"/>
        <v>#N/A</v>
      </c>
      <c r="X1665" s="31">
        <f>VLOOKUP(A1665,'BASE DE DADOS OPS'!$A$4:$P$9650,12,FALSE)</f>
        <v>0</v>
      </c>
      <c r="Y1665" s="4" t="e">
        <f>IF(X1665&lt;&gt;"Liquidação Cancelada",VLOOKUP(B1665,'BASE DE DADOS OPS'!$B$5:$P$9635,12,FALSE),"Liquidação Cancelada")</f>
        <v>#N/A</v>
      </c>
      <c r="Z1665" s="4" t="e">
        <f>IF(X1665&lt;&gt;"Liquidação Cancelada",VLOOKUP(B1665,'BASE DE DADOS OPS'!$B$5:$P$9635,14,FALSE),"Liquidação Cancelada")</f>
        <v>#N/A</v>
      </c>
      <c r="AA1665" s="4" t="e">
        <f>IF(X1665&lt;&gt;"Liquidação Cancelada",VLOOKUP(B1665,'BASE DE DADOS OPS'!$B$5:$P$9635,13,FALSE),"Liquidação Cancelada")</f>
        <v>#N/A</v>
      </c>
      <c r="AB1665" s="4" t="e">
        <f t="shared" si="239"/>
        <v>#N/A</v>
      </c>
      <c r="AC1665" s="3" t="e">
        <f t="shared" si="240"/>
        <v>#N/A</v>
      </c>
      <c r="AD1665" s="62"/>
    </row>
    <row r="1666" spans="1:30" ht="24.95" customHeight="1" x14ac:dyDescent="0.2">
      <c r="A1666" s="55" t="str">
        <f t="shared" si="232"/>
        <v>||||||0</v>
      </c>
      <c r="B1666" s="55" t="str">
        <f t="shared" si="233"/>
        <v>||||0</v>
      </c>
      <c r="C1666" s="61" t="str">
        <f t="shared" si="234"/>
        <v>|0</v>
      </c>
      <c r="D1666" s="31"/>
      <c r="E1666" s="31"/>
      <c r="F1666" s="75" t="str">
        <f t="shared" si="235"/>
        <v>/</v>
      </c>
      <c r="G1666" s="31"/>
      <c r="H1666" s="31"/>
      <c r="I1666" s="75" t="str">
        <f t="shared" si="236"/>
        <v>.</v>
      </c>
      <c r="J1666" s="31"/>
      <c r="K1666" s="31"/>
      <c r="L1666" s="31"/>
      <c r="M1666" s="32"/>
      <c r="N1666" s="31"/>
      <c r="O1666" s="32"/>
      <c r="P1666" s="18"/>
      <c r="Q1666" s="31"/>
      <c r="R1666" s="33"/>
      <c r="S1666" s="33"/>
      <c r="T1666" s="33"/>
      <c r="U1666" s="72">
        <f t="shared" si="237"/>
        <v>0</v>
      </c>
      <c r="V1666" s="18" t="e">
        <f>IF(X1666&lt;&gt;"Liquidação Cancelada",VLOOKUP(B1666,'BASE DE DADOS OPS'!$B$4:$P$9650,10,FALSE),"Liquidação Cancelada")</f>
        <v>#N/A</v>
      </c>
      <c r="W1666" s="35" t="e">
        <f t="shared" si="238"/>
        <v>#N/A</v>
      </c>
      <c r="X1666" s="31">
        <f>VLOOKUP(A1666,'BASE DE DADOS OPS'!$A$4:$P$9650,12,FALSE)</f>
        <v>0</v>
      </c>
      <c r="Y1666" s="4" t="e">
        <f>IF(X1666&lt;&gt;"Liquidação Cancelada",VLOOKUP(B1666,'BASE DE DADOS OPS'!$B$5:$P$9635,12,FALSE),"Liquidação Cancelada")</f>
        <v>#N/A</v>
      </c>
      <c r="Z1666" s="4" t="e">
        <f>IF(X1666&lt;&gt;"Liquidação Cancelada",VLOOKUP(B1666,'BASE DE DADOS OPS'!$B$5:$P$9635,14,FALSE),"Liquidação Cancelada")</f>
        <v>#N/A</v>
      </c>
      <c r="AA1666" s="4" t="e">
        <f>IF(X1666&lt;&gt;"Liquidação Cancelada",VLOOKUP(B1666,'BASE DE DADOS OPS'!$B$5:$P$9635,13,FALSE),"Liquidação Cancelada")</f>
        <v>#N/A</v>
      </c>
      <c r="AB1666" s="4" t="e">
        <f t="shared" si="239"/>
        <v>#N/A</v>
      </c>
      <c r="AC1666" s="3" t="e">
        <f t="shared" si="240"/>
        <v>#N/A</v>
      </c>
      <c r="AD1666" s="62"/>
    </row>
    <row r="1667" spans="1:30" ht="24.95" customHeight="1" x14ac:dyDescent="0.2">
      <c r="A1667" s="55" t="str">
        <f t="shared" si="232"/>
        <v>||||||0</v>
      </c>
      <c r="B1667" s="55" t="str">
        <f t="shared" si="233"/>
        <v>||||0</v>
      </c>
      <c r="C1667" s="61" t="str">
        <f t="shared" si="234"/>
        <v>|0</v>
      </c>
      <c r="D1667" s="31"/>
      <c r="E1667" s="31"/>
      <c r="F1667" s="75" t="str">
        <f t="shared" si="235"/>
        <v>/</v>
      </c>
      <c r="G1667" s="31"/>
      <c r="H1667" s="31"/>
      <c r="I1667" s="75" t="str">
        <f t="shared" si="236"/>
        <v>.</v>
      </c>
      <c r="J1667" s="31"/>
      <c r="K1667" s="31"/>
      <c r="L1667" s="31"/>
      <c r="M1667" s="32"/>
      <c r="N1667" s="31"/>
      <c r="O1667" s="32"/>
      <c r="P1667" s="18"/>
      <c r="Q1667" s="31"/>
      <c r="R1667" s="33"/>
      <c r="S1667" s="33"/>
      <c r="T1667" s="33"/>
      <c r="U1667" s="72">
        <f t="shared" si="237"/>
        <v>0</v>
      </c>
      <c r="V1667" s="18" t="e">
        <f>IF(X1667&lt;&gt;"Liquidação Cancelada",VLOOKUP(B1667,'BASE DE DADOS OPS'!$B$4:$P$9650,10,FALSE),"Liquidação Cancelada")</f>
        <v>#N/A</v>
      </c>
      <c r="W1667" s="35" t="e">
        <f t="shared" si="238"/>
        <v>#N/A</v>
      </c>
      <c r="X1667" s="31">
        <f>VLOOKUP(A1667,'BASE DE DADOS OPS'!$A$4:$P$9650,12,FALSE)</f>
        <v>0</v>
      </c>
      <c r="Y1667" s="4" t="e">
        <f>IF(X1667&lt;&gt;"Liquidação Cancelada",VLOOKUP(B1667,'BASE DE DADOS OPS'!$B$5:$P$9635,12,FALSE),"Liquidação Cancelada")</f>
        <v>#N/A</v>
      </c>
      <c r="Z1667" s="4" t="e">
        <f>IF(X1667&lt;&gt;"Liquidação Cancelada",VLOOKUP(B1667,'BASE DE DADOS OPS'!$B$5:$P$9635,14,FALSE),"Liquidação Cancelada")</f>
        <v>#N/A</v>
      </c>
      <c r="AA1667" s="4" t="e">
        <f>IF(X1667&lt;&gt;"Liquidação Cancelada",VLOOKUP(B1667,'BASE DE DADOS OPS'!$B$5:$P$9635,13,FALSE),"Liquidação Cancelada")</f>
        <v>#N/A</v>
      </c>
      <c r="AB1667" s="4" t="e">
        <f t="shared" si="239"/>
        <v>#N/A</v>
      </c>
      <c r="AC1667" s="3" t="e">
        <f t="shared" si="240"/>
        <v>#N/A</v>
      </c>
      <c r="AD1667" s="62"/>
    </row>
    <row r="1668" spans="1:30" ht="24.95" customHeight="1" x14ac:dyDescent="0.2">
      <c r="A1668" s="55" t="str">
        <f t="shared" si="232"/>
        <v>||||||0</v>
      </c>
      <c r="B1668" s="55" t="str">
        <f t="shared" si="233"/>
        <v>||||0</v>
      </c>
      <c r="C1668" s="61" t="str">
        <f t="shared" si="234"/>
        <v>|0</v>
      </c>
      <c r="D1668" s="31"/>
      <c r="E1668" s="31"/>
      <c r="F1668" s="75" t="str">
        <f t="shared" si="235"/>
        <v>/</v>
      </c>
      <c r="G1668" s="31"/>
      <c r="H1668" s="31"/>
      <c r="I1668" s="75" t="str">
        <f t="shared" si="236"/>
        <v>.</v>
      </c>
      <c r="J1668" s="31"/>
      <c r="K1668" s="31"/>
      <c r="L1668" s="31"/>
      <c r="M1668" s="32"/>
      <c r="N1668" s="31"/>
      <c r="O1668" s="32"/>
      <c r="P1668" s="18"/>
      <c r="Q1668" s="31"/>
      <c r="R1668" s="33"/>
      <c r="S1668" s="33"/>
      <c r="T1668" s="33"/>
      <c r="U1668" s="72">
        <f t="shared" si="237"/>
        <v>0</v>
      </c>
      <c r="V1668" s="18" t="e">
        <f>IF(X1668&lt;&gt;"Liquidação Cancelada",VLOOKUP(B1668,'BASE DE DADOS OPS'!$B$4:$P$9650,10,FALSE),"Liquidação Cancelada")</f>
        <v>#N/A</v>
      </c>
      <c r="W1668" s="35" t="e">
        <f t="shared" si="238"/>
        <v>#N/A</v>
      </c>
      <c r="X1668" s="31">
        <f>VLOOKUP(A1668,'BASE DE DADOS OPS'!$A$4:$P$9650,12,FALSE)</f>
        <v>0</v>
      </c>
      <c r="Y1668" s="4" t="e">
        <f>IF(X1668&lt;&gt;"Liquidação Cancelada",VLOOKUP(B1668,'BASE DE DADOS OPS'!$B$5:$P$9635,12,FALSE),"Liquidação Cancelada")</f>
        <v>#N/A</v>
      </c>
      <c r="Z1668" s="4" t="e">
        <f>IF(X1668&lt;&gt;"Liquidação Cancelada",VLOOKUP(B1668,'BASE DE DADOS OPS'!$B$5:$P$9635,14,FALSE),"Liquidação Cancelada")</f>
        <v>#N/A</v>
      </c>
      <c r="AA1668" s="4" t="e">
        <f>IF(X1668&lt;&gt;"Liquidação Cancelada",VLOOKUP(B1668,'BASE DE DADOS OPS'!$B$5:$P$9635,13,FALSE),"Liquidação Cancelada")</f>
        <v>#N/A</v>
      </c>
      <c r="AB1668" s="4" t="e">
        <f t="shared" si="239"/>
        <v>#N/A</v>
      </c>
      <c r="AC1668" s="3" t="e">
        <f t="shared" si="240"/>
        <v>#N/A</v>
      </c>
      <c r="AD1668" s="62"/>
    </row>
    <row r="1669" spans="1:30" ht="24.95" customHeight="1" x14ac:dyDescent="0.2">
      <c r="A1669" s="55" t="str">
        <f t="shared" ref="A1669:A1732" si="241">D1669&amp;"|"&amp;E1669&amp;"|"&amp;G1669&amp;"|"&amp;H1669&amp;"|"&amp;L1669&amp;"|"&amp;N1669&amp;"|"&amp;U1669</f>
        <v>||||||0</v>
      </c>
      <c r="B1669" s="55" t="str">
        <f t="shared" ref="B1669:B1732" si="242">D1669&amp;"|"&amp;E1669&amp;"|"&amp;G1669&amp;"|"&amp;H1669&amp;"|"&amp;X1669</f>
        <v>||||0</v>
      </c>
      <c r="C1669" s="61" t="str">
        <f t="shared" ref="C1669:C1732" si="243">E1669&amp;"|"&amp;X1669</f>
        <v>|0</v>
      </c>
      <c r="D1669" s="31"/>
      <c r="E1669" s="31"/>
      <c r="F1669" s="75" t="str">
        <f t="shared" ref="F1669:F1732" si="244">G1669&amp;"/"&amp;H1669</f>
        <v>/</v>
      </c>
      <c r="G1669" s="31"/>
      <c r="H1669" s="31"/>
      <c r="I1669" s="75" t="str">
        <f t="shared" ref="I1669:I1732" si="245">J1669&amp;"."&amp;K1669</f>
        <v>.</v>
      </c>
      <c r="J1669" s="31"/>
      <c r="K1669" s="31"/>
      <c r="L1669" s="31"/>
      <c r="M1669" s="32"/>
      <c r="N1669" s="31"/>
      <c r="O1669" s="32"/>
      <c r="P1669" s="18"/>
      <c r="Q1669" s="31"/>
      <c r="R1669" s="33"/>
      <c r="S1669" s="33"/>
      <c r="T1669" s="33"/>
      <c r="U1669" s="72">
        <f t="shared" ref="U1669:U1732" si="246">R1669-S1669-T1669</f>
        <v>0</v>
      </c>
      <c r="V1669" s="18" t="e">
        <f>IF(X1669&lt;&gt;"Liquidação Cancelada",VLOOKUP(B1669,'BASE DE DADOS OPS'!$B$4:$P$9650,10,FALSE),"Liquidação Cancelada")</f>
        <v>#N/A</v>
      </c>
      <c r="W1669" s="35" t="e">
        <f t="shared" ref="W1669:W1732" si="247">IF(X1669&lt;&gt;"Liquidação Cancelada",IF(ISBLANK(V1669),"AGUARDANDO PAGAMENTO",NETWORKDAYS(P1669,V1669)-1),"Liquidação Cancelada")</f>
        <v>#N/A</v>
      </c>
      <c r="X1669" s="31">
        <f>VLOOKUP(A1669,'BASE DE DADOS OPS'!$A$4:$P$9650,12,FALSE)</f>
        <v>0</v>
      </c>
      <c r="Y1669" s="4" t="e">
        <f>IF(X1669&lt;&gt;"Liquidação Cancelada",VLOOKUP(B1669,'BASE DE DADOS OPS'!$B$5:$P$9635,12,FALSE),"Liquidação Cancelada")</f>
        <v>#N/A</v>
      </c>
      <c r="Z1669" s="4" t="e">
        <f>IF(X1669&lt;&gt;"Liquidação Cancelada",VLOOKUP(B1669,'BASE DE DADOS OPS'!$B$5:$P$9635,14,FALSE),"Liquidação Cancelada")</f>
        <v>#N/A</v>
      </c>
      <c r="AA1669" s="4" t="e">
        <f>IF(X1669&lt;&gt;"Liquidação Cancelada",VLOOKUP(B1669,'BASE DE DADOS OPS'!$B$5:$P$9635,13,FALSE),"Liquidação Cancelada")</f>
        <v>#N/A</v>
      </c>
      <c r="AB1669" s="4" t="e">
        <f t="shared" ref="AB1669:AB1732" si="248">IF(X1669&lt;&gt;"Liquidação Cancelada",Y1669-Z1669,"Liquidação Cancelada")</f>
        <v>#N/A</v>
      </c>
      <c r="AC1669" s="3" t="e">
        <f t="shared" ref="AC1669:AC1732" si="249">IF(X1669&lt;&gt;"Liquidação Cancelada",(AA1669-AB1669)+(U1669-Z1669-AB1669),"Liquidação Cancelada")</f>
        <v>#N/A</v>
      </c>
      <c r="AD1669" s="62"/>
    </row>
    <row r="1670" spans="1:30" ht="24.95" customHeight="1" x14ac:dyDescent="0.2">
      <c r="A1670" s="55" t="str">
        <f t="shared" si="241"/>
        <v>||||||0</v>
      </c>
      <c r="B1670" s="55" t="str">
        <f t="shared" si="242"/>
        <v>||||0</v>
      </c>
      <c r="C1670" s="61" t="str">
        <f t="shared" si="243"/>
        <v>|0</v>
      </c>
      <c r="D1670" s="31"/>
      <c r="E1670" s="31"/>
      <c r="F1670" s="75" t="str">
        <f t="shared" si="244"/>
        <v>/</v>
      </c>
      <c r="G1670" s="31"/>
      <c r="H1670" s="31"/>
      <c r="I1670" s="75" t="str">
        <f t="shared" si="245"/>
        <v>.</v>
      </c>
      <c r="J1670" s="31"/>
      <c r="K1670" s="31"/>
      <c r="L1670" s="31"/>
      <c r="M1670" s="32"/>
      <c r="N1670" s="31"/>
      <c r="O1670" s="32"/>
      <c r="P1670" s="18"/>
      <c r="Q1670" s="31"/>
      <c r="R1670" s="33"/>
      <c r="S1670" s="33"/>
      <c r="T1670" s="33"/>
      <c r="U1670" s="72">
        <f t="shared" si="246"/>
        <v>0</v>
      </c>
      <c r="V1670" s="18" t="e">
        <f>IF(X1670&lt;&gt;"Liquidação Cancelada",VLOOKUP(B1670,'BASE DE DADOS OPS'!$B$4:$P$9650,10,FALSE),"Liquidação Cancelada")</f>
        <v>#N/A</v>
      </c>
      <c r="W1670" s="35" t="e">
        <f t="shared" si="247"/>
        <v>#N/A</v>
      </c>
      <c r="X1670" s="31">
        <f>VLOOKUP(A1670,'BASE DE DADOS OPS'!$A$4:$P$9650,12,FALSE)</f>
        <v>0</v>
      </c>
      <c r="Y1670" s="4" t="e">
        <f>IF(X1670&lt;&gt;"Liquidação Cancelada",VLOOKUP(B1670,'BASE DE DADOS OPS'!$B$5:$P$9635,12,FALSE),"Liquidação Cancelada")</f>
        <v>#N/A</v>
      </c>
      <c r="Z1670" s="4" t="e">
        <f>IF(X1670&lt;&gt;"Liquidação Cancelada",VLOOKUP(B1670,'BASE DE DADOS OPS'!$B$5:$P$9635,14,FALSE),"Liquidação Cancelada")</f>
        <v>#N/A</v>
      </c>
      <c r="AA1670" s="4" t="e">
        <f>IF(X1670&lt;&gt;"Liquidação Cancelada",VLOOKUP(B1670,'BASE DE DADOS OPS'!$B$5:$P$9635,13,FALSE),"Liquidação Cancelada")</f>
        <v>#N/A</v>
      </c>
      <c r="AB1670" s="4" t="e">
        <f t="shared" si="248"/>
        <v>#N/A</v>
      </c>
      <c r="AC1670" s="3" t="e">
        <f t="shared" si="249"/>
        <v>#N/A</v>
      </c>
      <c r="AD1670" s="62"/>
    </row>
    <row r="1671" spans="1:30" ht="24.95" customHeight="1" x14ac:dyDescent="0.2">
      <c r="A1671" s="55" t="str">
        <f t="shared" si="241"/>
        <v>||||||0</v>
      </c>
      <c r="B1671" s="55" t="str">
        <f t="shared" si="242"/>
        <v>||||0</v>
      </c>
      <c r="C1671" s="61" t="str">
        <f t="shared" si="243"/>
        <v>|0</v>
      </c>
      <c r="D1671" s="31"/>
      <c r="E1671" s="31"/>
      <c r="F1671" s="75" t="str">
        <f t="shared" si="244"/>
        <v>/</v>
      </c>
      <c r="G1671" s="31"/>
      <c r="H1671" s="31"/>
      <c r="I1671" s="75" t="str">
        <f t="shared" si="245"/>
        <v>.</v>
      </c>
      <c r="J1671" s="31"/>
      <c r="K1671" s="31"/>
      <c r="L1671" s="31"/>
      <c r="M1671" s="32"/>
      <c r="N1671" s="31"/>
      <c r="O1671" s="32"/>
      <c r="P1671" s="18"/>
      <c r="Q1671" s="31"/>
      <c r="R1671" s="33"/>
      <c r="S1671" s="33"/>
      <c r="T1671" s="33"/>
      <c r="U1671" s="72">
        <f t="shared" si="246"/>
        <v>0</v>
      </c>
      <c r="V1671" s="18" t="e">
        <f>IF(X1671&lt;&gt;"Liquidação Cancelada",VLOOKUP(B1671,'BASE DE DADOS OPS'!$B$4:$P$9650,10,FALSE),"Liquidação Cancelada")</f>
        <v>#N/A</v>
      </c>
      <c r="W1671" s="35" t="e">
        <f t="shared" si="247"/>
        <v>#N/A</v>
      </c>
      <c r="X1671" s="31">
        <f>VLOOKUP(A1671,'BASE DE DADOS OPS'!$A$4:$P$9650,12,FALSE)</f>
        <v>0</v>
      </c>
      <c r="Y1671" s="4" t="e">
        <f>IF(X1671&lt;&gt;"Liquidação Cancelada",VLOOKUP(B1671,'BASE DE DADOS OPS'!$B$5:$P$9635,12,FALSE),"Liquidação Cancelada")</f>
        <v>#N/A</v>
      </c>
      <c r="Z1671" s="4" t="e">
        <f>IF(X1671&lt;&gt;"Liquidação Cancelada",VLOOKUP(B1671,'BASE DE DADOS OPS'!$B$5:$P$9635,14,FALSE),"Liquidação Cancelada")</f>
        <v>#N/A</v>
      </c>
      <c r="AA1671" s="4" t="e">
        <f>IF(X1671&lt;&gt;"Liquidação Cancelada",VLOOKUP(B1671,'BASE DE DADOS OPS'!$B$5:$P$9635,13,FALSE),"Liquidação Cancelada")</f>
        <v>#N/A</v>
      </c>
      <c r="AB1671" s="4" t="e">
        <f t="shared" si="248"/>
        <v>#N/A</v>
      </c>
      <c r="AC1671" s="3" t="e">
        <f t="shared" si="249"/>
        <v>#N/A</v>
      </c>
      <c r="AD1671" s="62"/>
    </row>
    <row r="1672" spans="1:30" ht="24.95" customHeight="1" x14ac:dyDescent="0.2">
      <c r="A1672" s="55" t="str">
        <f t="shared" si="241"/>
        <v>||||||0</v>
      </c>
      <c r="B1672" s="55" t="str">
        <f t="shared" si="242"/>
        <v>||||0</v>
      </c>
      <c r="C1672" s="61" t="str">
        <f t="shared" si="243"/>
        <v>|0</v>
      </c>
      <c r="D1672" s="31"/>
      <c r="E1672" s="31"/>
      <c r="F1672" s="75" t="str">
        <f t="shared" si="244"/>
        <v>/</v>
      </c>
      <c r="G1672" s="31"/>
      <c r="H1672" s="31"/>
      <c r="I1672" s="75" t="str">
        <f t="shared" si="245"/>
        <v>.</v>
      </c>
      <c r="J1672" s="31"/>
      <c r="K1672" s="31"/>
      <c r="L1672" s="31"/>
      <c r="M1672" s="32"/>
      <c r="N1672" s="31"/>
      <c r="O1672" s="32"/>
      <c r="P1672" s="18"/>
      <c r="Q1672" s="31"/>
      <c r="R1672" s="33"/>
      <c r="S1672" s="33"/>
      <c r="T1672" s="33"/>
      <c r="U1672" s="72">
        <f t="shared" si="246"/>
        <v>0</v>
      </c>
      <c r="V1672" s="18" t="e">
        <f>IF(X1672&lt;&gt;"Liquidação Cancelada",VLOOKUP(B1672,'BASE DE DADOS OPS'!$B$4:$P$9650,10,FALSE),"Liquidação Cancelada")</f>
        <v>#N/A</v>
      </c>
      <c r="W1672" s="35" t="e">
        <f t="shared" si="247"/>
        <v>#N/A</v>
      </c>
      <c r="X1672" s="31">
        <f>VLOOKUP(A1672,'BASE DE DADOS OPS'!$A$4:$P$9650,12,FALSE)</f>
        <v>0</v>
      </c>
      <c r="Y1672" s="4" t="e">
        <f>IF(X1672&lt;&gt;"Liquidação Cancelada",VLOOKUP(B1672,'BASE DE DADOS OPS'!$B$5:$P$9635,12,FALSE),"Liquidação Cancelada")</f>
        <v>#N/A</v>
      </c>
      <c r="Z1672" s="4" t="e">
        <f>IF(X1672&lt;&gt;"Liquidação Cancelada",VLOOKUP(B1672,'BASE DE DADOS OPS'!$B$5:$P$9635,14,FALSE),"Liquidação Cancelada")</f>
        <v>#N/A</v>
      </c>
      <c r="AA1672" s="4" t="e">
        <f>IF(X1672&lt;&gt;"Liquidação Cancelada",VLOOKUP(B1672,'BASE DE DADOS OPS'!$B$5:$P$9635,13,FALSE),"Liquidação Cancelada")</f>
        <v>#N/A</v>
      </c>
      <c r="AB1672" s="4" t="e">
        <f t="shared" si="248"/>
        <v>#N/A</v>
      </c>
      <c r="AC1672" s="3" t="e">
        <f t="shared" si="249"/>
        <v>#N/A</v>
      </c>
      <c r="AD1672" s="62"/>
    </row>
    <row r="1673" spans="1:30" ht="24.95" customHeight="1" x14ac:dyDescent="0.2">
      <c r="A1673" s="55" t="str">
        <f t="shared" si="241"/>
        <v>||||||0</v>
      </c>
      <c r="B1673" s="55" t="str">
        <f t="shared" si="242"/>
        <v>||||0</v>
      </c>
      <c r="C1673" s="61" t="str">
        <f t="shared" si="243"/>
        <v>|0</v>
      </c>
      <c r="D1673" s="31"/>
      <c r="E1673" s="31"/>
      <c r="F1673" s="75" t="str">
        <f t="shared" si="244"/>
        <v>/</v>
      </c>
      <c r="G1673" s="31"/>
      <c r="H1673" s="31"/>
      <c r="I1673" s="75" t="str">
        <f t="shared" si="245"/>
        <v>.</v>
      </c>
      <c r="J1673" s="31"/>
      <c r="K1673" s="31"/>
      <c r="L1673" s="31"/>
      <c r="M1673" s="32"/>
      <c r="N1673" s="31"/>
      <c r="O1673" s="32"/>
      <c r="P1673" s="18"/>
      <c r="Q1673" s="31"/>
      <c r="R1673" s="33"/>
      <c r="S1673" s="33"/>
      <c r="T1673" s="33"/>
      <c r="U1673" s="72">
        <f t="shared" si="246"/>
        <v>0</v>
      </c>
      <c r="V1673" s="18" t="e">
        <f>IF(X1673&lt;&gt;"Liquidação Cancelada",VLOOKUP(B1673,'BASE DE DADOS OPS'!$B$4:$P$9650,10,FALSE),"Liquidação Cancelada")</f>
        <v>#N/A</v>
      </c>
      <c r="W1673" s="35" t="e">
        <f t="shared" si="247"/>
        <v>#N/A</v>
      </c>
      <c r="X1673" s="31">
        <f>VLOOKUP(A1673,'BASE DE DADOS OPS'!$A$4:$P$9650,12,FALSE)</f>
        <v>0</v>
      </c>
      <c r="Y1673" s="4" t="e">
        <f>IF(X1673&lt;&gt;"Liquidação Cancelada",VLOOKUP(B1673,'BASE DE DADOS OPS'!$B$5:$P$9635,12,FALSE),"Liquidação Cancelada")</f>
        <v>#N/A</v>
      </c>
      <c r="Z1673" s="4" t="e">
        <f>IF(X1673&lt;&gt;"Liquidação Cancelada",VLOOKUP(B1673,'BASE DE DADOS OPS'!$B$5:$P$9635,14,FALSE),"Liquidação Cancelada")</f>
        <v>#N/A</v>
      </c>
      <c r="AA1673" s="4" t="e">
        <f>IF(X1673&lt;&gt;"Liquidação Cancelada",VLOOKUP(B1673,'BASE DE DADOS OPS'!$B$5:$P$9635,13,FALSE),"Liquidação Cancelada")</f>
        <v>#N/A</v>
      </c>
      <c r="AB1673" s="4" t="e">
        <f t="shared" si="248"/>
        <v>#N/A</v>
      </c>
      <c r="AC1673" s="3" t="e">
        <f t="shared" si="249"/>
        <v>#N/A</v>
      </c>
      <c r="AD1673" s="62"/>
    </row>
    <row r="1674" spans="1:30" ht="24.95" customHeight="1" x14ac:dyDescent="0.2">
      <c r="A1674" s="55" t="str">
        <f t="shared" si="241"/>
        <v>||||||0</v>
      </c>
      <c r="B1674" s="55" t="str">
        <f t="shared" si="242"/>
        <v>||||0</v>
      </c>
      <c r="C1674" s="61" t="str">
        <f t="shared" si="243"/>
        <v>|0</v>
      </c>
      <c r="D1674" s="31"/>
      <c r="E1674" s="31"/>
      <c r="F1674" s="75" t="str">
        <f t="shared" si="244"/>
        <v>/</v>
      </c>
      <c r="G1674" s="31"/>
      <c r="H1674" s="31"/>
      <c r="I1674" s="75" t="str">
        <f t="shared" si="245"/>
        <v>.</v>
      </c>
      <c r="J1674" s="31"/>
      <c r="K1674" s="31"/>
      <c r="L1674" s="31"/>
      <c r="M1674" s="32"/>
      <c r="N1674" s="31"/>
      <c r="O1674" s="32"/>
      <c r="P1674" s="18"/>
      <c r="Q1674" s="31"/>
      <c r="R1674" s="33"/>
      <c r="S1674" s="33"/>
      <c r="T1674" s="33"/>
      <c r="U1674" s="72">
        <f t="shared" si="246"/>
        <v>0</v>
      </c>
      <c r="V1674" s="18" t="e">
        <f>IF(X1674&lt;&gt;"Liquidação Cancelada",VLOOKUP(B1674,'BASE DE DADOS OPS'!$B$4:$P$9650,10,FALSE),"Liquidação Cancelada")</f>
        <v>#N/A</v>
      </c>
      <c r="W1674" s="35" t="e">
        <f t="shared" si="247"/>
        <v>#N/A</v>
      </c>
      <c r="X1674" s="31">
        <f>VLOOKUP(A1674,'BASE DE DADOS OPS'!$A$4:$P$9650,12,FALSE)</f>
        <v>0</v>
      </c>
      <c r="Y1674" s="4" t="e">
        <f>IF(X1674&lt;&gt;"Liquidação Cancelada",VLOOKUP(B1674,'BASE DE DADOS OPS'!$B$5:$P$9635,12,FALSE),"Liquidação Cancelada")</f>
        <v>#N/A</v>
      </c>
      <c r="Z1674" s="4" t="e">
        <f>IF(X1674&lt;&gt;"Liquidação Cancelada",VLOOKUP(B1674,'BASE DE DADOS OPS'!$B$5:$P$9635,14,FALSE),"Liquidação Cancelada")</f>
        <v>#N/A</v>
      </c>
      <c r="AA1674" s="4" t="e">
        <f>IF(X1674&lt;&gt;"Liquidação Cancelada",VLOOKUP(B1674,'BASE DE DADOS OPS'!$B$5:$P$9635,13,FALSE),"Liquidação Cancelada")</f>
        <v>#N/A</v>
      </c>
      <c r="AB1674" s="4" t="e">
        <f t="shared" si="248"/>
        <v>#N/A</v>
      </c>
      <c r="AC1674" s="3" t="e">
        <f t="shared" si="249"/>
        <v>#N/A</v>
      </c>
      <c r="AD1674" s="62"/>
    </row>
    <row r="1675" spans="1:30" ht="24.95" customHeight="1" x14ac:dyDescent="0.2">
      <c r="A1675" s="55" t="str">
        <f t="shared" si="241"/>
        <v>||||||0</v>
      </c>
      <c r="B1675" s="55" t="str">
        <f t="shared" si="242"/>
        <v>||||0</v>
      </c>
      <c r="C1675" s="61" t="str">
        <f t="shared" si="243"/>
        <v>|0</v>
      </c>
      <c r="D1675" s="31"/>
      <c r="E1675" s="31"/>
      <c r="F1675" s="75" t="str">
        <f t="shared" si="244"/>
        <v>/</v>
      </c>
      <c r="G1675" s="31"/>
      <c r="H1675" s="31"/>
      <c r="I1675" s="75" t="str">
        <f t="shared" si="245"/>
        <v>.</v>
      </c>
      <c r="J1675" s="31"/>
      <c r="K1675" s="31"/>
      <c r="L1675" s="31"/>
      <c r="M1675" s="32"/>
      <c r="N1675" s="31"/>
      <c r="O1675" s="32"/>
      <c r="P1675" s="18"/>
      <c r="Q1675" s="31"/>
      <c r="R1675" s="33"/>
      <c r="S1675" s="33"/>
      <c r="T1675" s="33"/>
      <c r="U1675" s="72">
        <f t="shared" si="246"/>
        <v>0</v>
      </c>
      <c r="V1675" s="18" t="e">
        <f>IF(X1675&lt;&gt;"Liquidação Cancelada",VLOOKUP(B1675,'BASE DE DADOS OPS'!$B$4:$P$9650,10,FALSE),"Liquidação Cancelada")</f>
        <v>#N/A</v>
      </c>
      <c r="W1675" s="35" t="e">
        <f t="shared" si="247"/>
        <v>#N/A</v>
      </c>
      <c r="X1675" s="31">
        <f>VLOOKUP(A1675,'BASE DE DADOS OPS'!$A$4:$P$9650,12,FALSE)</f>
        <v>0</v>
      </c>
      <c r="Y1675" s="4" t="e">
        <f>IF(X1675&lt;&gt;"Liquidação Cancelada",VLOOKUP(B1675,'BASE DE DADOS OPS'!$B$5:$P$9635,12,FALSE),"Liquidação Cancelada")</f>
        <v>#N/A</v>
      </c>
      <c r="Z1675" s="4" t="e">
        <f>IF(X1675&lt;&gt;"Liquidação Cancelada",VLOOKUP(B1675,'BASE DE DADOS OPS'!$B$5:$P$9635,14,FALSE),"Liquidação Cancelada")</f>
        <v>#N/A</v>
      </c>
      <c r="AA1675" s="4" t="e">
        <f>IF(X1675&lt;&gt;"Liquidação Cancelada",VLOOKUP(B1675,'BASE DE DADOS OPS'!$B$5:$P$9635,13,FALSE),"Liquidação Cancelada")</f>
        <v>#N/A</v>
      </c>
      <c r="AB1675" s="4" t="e">
        <f t="shared" si="248"/>
        <v>#N/A</v>
      </c>
      <c r="AC1675" s="3" t="e">
        <f t="shared" si="249"/>
        <v>#N/A</v>
      </c>
      <c r="AD1675" s="62"/>
    </row>
    <row r="1676" spans="1:30" ht="24.95" customHeight="1" x14ac:dyDescent="0.2">
      <c r="A1676" s="55" t="str">
        <f t="shared" si="241"/>
        <v>||||||0</v>
      </c>
      <c r="B1676" s="55" t="str">
        <f t="shared" si="242"/>
        <v>||||0</v>
      </c>
      <c r="C1676" s="61" t="str">
        <f t="shared" si="243"/>
        <v>|0</v>
      </c>
      <c r="D1676" s="31"/>
      <c r="E1676" s="31"/>
      <c r="F1676" s="75" t="str">
        <f t="shared" si="244"/>
        <v>/</v>
      </c>
      <c r="G1676" s="31"/>
      <c r="H1676" s="31"/>
      <c r="I1676" s="75" t="str">
        <f t="shared" si="245"/>
        <v>.</v>
      </c>
      <c r="J1676" s="31"/>
      <c r="K1676" s="31"/>
      <c r="L1676" s="31"/>
      <c r="M1676" s="32"/>
      <c r="N1676" s="31"/>
      <c r="O1676" s="32"/>
      <c r="P1676" s="18"/>
      <c r="Q1676" s="31"/>
      <c r="R1676" s="33"/>
      <c r="S1676" s="33"/>
      <c r="T1676" s="33"/>
      <c r="U1676" s="72">
        <f t="shared" si="246"/>
        <v>0</v>
      </c>
      <c r="V1676" s="18" t="e">
        <f>IF(X1676&lt;&gt;"Liquidação Cancelada",VLOOKUP(B1676,'BASE DE DADOS OPS'!$B$4:$P$9650,10,FALSE),"Liquidação Cancelada")</f>
        <v>#N/A</v>
      </c>
      <c r="W1676" s="35" t="e">
        <f t="shared" si="247"/>
        <v>#N/A</v>
      </c>
      <c r="X1676" s="31">
        <f>VLOOKUP(A1676,'BASE DE DADOS OPS'!$A$4:$P$9650,12,FALSE)</f>
        <v>0</v>
      </c>
      <c r="Y1676" s="4" t="e">
        <f>IF(X1676&lt;&gt;"Liquidação Cancelada",VLOOKUP(B1676,'BASE DE DADOS OPS'!$B$5:$P$9635,12,FALSE),"Liquidação Cancelada")</f>
        <v>#N/A</v>
      </c>
      <c r="Z1676" s="4" t="e">
        <f>IF(X1676&lt;&gt;"Liquidação Cancelada",VLOOKUP(B1676,'BASE DE DADOS OPS'!$B$5:$P$9635,14,FALSE),"Liquidação Cancelada")</f>
        <v>#N/A</v>
      </c>
      <c r="AA1676" s="4" t="e">
        <f>IF(X1676&lt;&gt;"Liquidação Cancelada",VLOOKUP(B1676,'BASE DE DADOS OPS'!$B$5:$P$9635,13,FALSE),"Liquidação Cancelada")</f>
        <v>#N/A</v>
      </c>
      <c r="AB1676" s="4" t="e">
        <f t="shared" si="248"/>
        <v>#N/A</v>
      </c>
      <c r="AC1676" s="3" t="e">
        <f t="shared" si="249"/>
        <v>#N/A</v>
      </c>
      <c r="AD1676" s="62"/>
    </row>
    <row r="1677" spans="1:30" ht="24.95" customHeight="1" x14ac:dyDescent="0.2">
      <c r="A1677" s="55" t="str">
        <f t="shared" si="241"/>
        <v>||||||0</v>
      </c>
      <c r="B1677" s="55" t="str">
        <f t="shared" si="242"/>
        <v>||||0</v>
      </c>
      <c r="C1677" s="61" t="str">
        <f t="shared" si="243"/>
        <v>|0</v>
      </c>
      <c r="D1677" s="31"/>
      <c r="E1677" s="31"/>
      <c r="F1677" s="75" t="str">
        <f t="shared" si="244"/>
        <v>/</v>
      </c>
      <c r="G1677" s="31"/>
      <c r="H1677" s="31"/>
      <c r="I1677" s="75" t="str">
        <f t="shared" si="245"/>
        <v>.</v>
      </c>
      <c r="J1677" s="31"/>
      <c r="K1677" s="31"/>
      <c r="L1677" s="31"/>
      <c r="M1677" s="32"/>
      <c r="N1677" s="31"/>
      <c r="O1677" s="32"/>
      <c r="P1677" s="18"/>
      <c r="Q1677" s="31"/>
      <c r="R1677" s="33"/>
      <c r="S1677" s="33"/>
      <c r="T1677" s="33"/>
      <c r="U1677" s="72">
        <f t="shared" si="246"/>
        <v>0</v>
      </c>
      <c r="V1677" s="18" t="e">
        <f>IF(X1677&lt;&gt;"Liquidação Cancelada",VLOOKUP(B1677,'BASE DE DADOS OPS'!$B$4:$P$9650,10,FALSE),"Liquidação Cancelada")</f>
        <v>#N/A</v>
      </c>
      <c r="W1677" s="35" t="e">
        <f t="shared" si="247"/>
        <v>#N/A</v>
      </c>
      <c r="X1677" s="31">
        <f>VLOOKUP(A1677,'BASE DE DADOS OPS'!$A$4:$P$9650,12,FALSE)</f>
        <v>0</v>
      </c>
      <c r="Y1677" s="4" t="e">
        <f>IF(X1677&lt;&gt;"Liquidação Cancelada",VLOOKUP(B1677,'BASE DE DADOS OPS'!$B$5:$P$9635,12,FALSE),"Liquidação Cancelada")</f>
        <v>#N/A</v>
      </c>
      <c r="Z1677" s="4" t="e">
        <f>IF(X1677&lt;&gt;"Liquidação Cancelada",VLOOKUP(B1677,'BASE DE DADOS OPS'!$B$5:$P$9635,14,FALSE),"Liquidação Cancelada")</f>
        <v>#N/A</v>
      </c>
      <c r="AA1677" s="4" t="e">
        <f>IF(X1677&lt;&gt;"Liquidação Cancelada",VLOOKUP(B1677,'BASE DE DADOS OPS'!$B$5:$P$9635,13,FALSE),"Liquidação Cancelada")</f>
        <v>#N/A</v>
      </c>
      <c r="AB1677" s="4" t="e">
        <f t="shared" si="248"/>
        <v>#N/A</v>
      </c>
      <c r="AC1677" s="3" t="e">
        <f t="shared" si="249"/>
        <v>#N/A</v>
      </c>
      <c r="AD1677" s="62"/>
    </row>
    <row r="1678" spans="1:30" ht="24.95" customHeight="1" x14ac:dyDescent="0.2">
      <c r="A1678" s="55" t="str">
        <f t="shared" si="241"/>
        <v>||||||0</v>
      </c>
      <c r="B1678" s="55" t="str">
        <f t="shared" si="242"/>
        <v>||||0</v>
      </c>
      <c r="C1678" s="61" t="str">
        <f t="shared" si="243"/>
        <v>|0</v>
      </c>
      <c r="D1678" s="31"/>
      <c r="E1678" s="31"/>
      <c r="F1678" s="75" t="str">
        <f t="shared" si="244"/>
        <v>/</v>
      </c>
      <c r="G1678" s="31"/>
      <c r="H1678" s="31"/>
      <c r="I1678" s="75" t="str">
        <f t="shared" si="245"/>
        <v>.</v>
      </c>
      <c r="J1678" s="31"/>
      <c r="K1678" s="31"/>
      <c r="L1678" s="31"/>
      <c r="M1678" s="32"/>
      <c r="N1678" s="31"/>
      <c r="O1678" s="32"/>
      <c r="P1678" s="18"/>
      <c r="Q1678" s="31"/>
      <c r="R1678" s="33"/>
      <c r="S1678" s="33"/>
      <c r="T1678" s="33"/>
      <c r="U1678" s="72">
        <f t="shared" si="246"/>
        <v>0</v>
      </c>
      <c r="V1678" s="18" t="e">
        <f>IF(X1678&lt;&gt;"Liquidação Cancelada",VLOOKUP(B1678,'BASE DE DADOS OPS'!$B$4:$P$9650,10,FALSE),"Liquidação Cancelada")</f>
        <v>#N/A</v>
      </c>
      <c r="W1678" s="35" t="e">
        <f t="shared" si="247"/>
        <v>#N/A</v>
      </c>
      <c r="X1678" s="31">
        <f>VLOOKUP(A1678,'BASE DE DADOS OPS'!$A$4:$P$9650,12,FALSE)</f>
        <v>0</v>
      </c>
      <c r="Y1678" s="4" t="e">
        <f>IF(X1678&lt;&gt;"Liquidação Cancelada",VLOOKUP(B1678,'BASE DE DADOS OPS'!$B$5:$P$9635,12,FALSE),"Liquidação Cancelada")</f>
        <v>#N/A</v>
      </c>
      <c r="Z1678" s="4" t="e">
        <f>IF(X1678&lt;&gt;"Liquidação Cancelada",VLOOKUP(B1678,'BASE DE DADOS OPS'!$B$5:$P$9635,14,FALSE),"Liquidação Cancelada")</f>
        <v>#N/A</v>
      </c>
      <c r="AA1678" s="4" t="e">
        <f>IF(X1678&lt;&gt;"Liquidação Cancelada",VLOOKUP(B1678,'BASE DE DADOS OPS'!$B$5:$P$9635,13,FALSE),"Liquidação Cancelada")</f>
        <v>#N/A</v>
      </c>
      <c r="AB1678" s="4" t="e">
        <f t="shared" si="248"/>
        <v>#N/A</v>
      </c>
      <c r="AC1678" s="3" t="e">
        <f t="shared" si="249"/>
        <v>#N/A</v>
      </c>
      <c r="AD1678" s="62"/>
    </row>
    <row r="1679" spans="1:30" ht="24.95" customHeight="1" x14ac:dyDescent="0.2">
      <c r="A1679" s="55" t="str">
        <f t="shared" si="241"/>
        <v>||||||0</v>
      </c>
      <c r="B1679" s="55" t="str">
        <f t="shared" si="242"/>
        <v>||||0</v>
      </c>
      <c r="C1679" s="61" t="str">
        <f t="shared" si="243"/>
        <v>|0</v>
      </c>
      <c r="D1679" s="31"/>
      <c r="E1679" s="31"/>
      <c r="F1679" s="75" t="str">
        <f t="shared" si="244"/>
        <v>/</v>
      </c>
      <c r="G1679" s="31"/>
      <c r="H1679" s="31"/>
      <c r="I1679" s="75" t="str">
        <f t="shared" si="245"/>
        <v>.</v>
      </c>
      <c r="J1679" s="31"/>
      <c r="K1679" s="31"/>
      <c r="L1679" s="31"/>
      <c r="M1679" s="32"/>
      <c r="N1679" s="31"/>
      <c r="O1679" s="32"/>
      <c r="P1679" s="18"/>
      <c r="Q1679" s="31"/>
      <c r="R1679" s="33"/>
      <c r="S1679" s="33"/>
      <c r="T1679" s="33"/>
      <c r="U1679" s="72">
        <f t="shared" si="246"/>
        <v>0</v>
      </c>
      <c r="V1679" s="18" t="e">
        <f>IF(X1679&lt;&gt;"Liquidação Cancelada",VLOOKUP(B1679,'BASE DE DADOS OPS'!$B$4:$P$9650,10,FALSE),"Liquidação Cancelada")</f>
        <v>#N/A</v>
      </c>
      <c r="W1679" s="35" t="e">
        <f t="shared" si="247"/>
        <v>#N/A</v>
      </c>
      <c r="X1679" s="31">
        <f>VLOOKUP(A1679,'BASE DE DADOS OPS'!$A$4:$P$9650,12,FALSE)</f>
        <v>0</v>
      </c>
      <c r="Y1679" s="4" t="e">
        <f>IF(X1679&lt;&gt;"Liquidação Cancelada",VLOOKUP(B1679,'BASE DE DADOS OPS'!$B$5:$P$9635,12,FALSE),"Liquidação Cancelada")</f>
        <v>#N/A</v>
      </c>
      <c r="Z1679" s="4" t="e">
        <f>IF(X1679&lt;&gt;"Liquidação Cancelada",VLOOKUP(B1679,'BASE DE DADOS OPS'!$B$5:$P$9635,14,FALSE),"Liquidação Cancelada")</f>
        <v>#N/A</v>
      </c>
      <c r="AA1679" s="4" t="e">
        <f>IF(X1679&lt;&gt;"Liquidação Cancelada",VLOOKUP(B1679,'BASE DE DADOS OPS'!$B$5:$P$9635,13,FALSE),"Liquidação Cancelada")</f>
        <v>#N/A</v>
      </c>
      <c r="AB1679" s="4" t="e">
        <f t="shared" si="248"/>
        <v>#N/A</v>
      </c>
      <c r="AC1679" s="3" t="e">
        <f t="shared" si="249"/>
        <v>#N/A</v>
      </c>
      <c r="AD1679" s="62"/>
    </row>
    <row r="1680" spans="1:30" ht="24.95" customHeight="1" x14ac:dyDescent="0.2">
      <c r="A1680" s="55" t="str">
        <f t="shared" si="241"/>
        <v>||||||0</v>
      </c>
      <c r="B1680" s="55" t="str">
        <f t="shared" si="242"/>
        <v>||||0</v>
      </c>
      <c r="C1680" s="61" t="str">
        <f t="shared" si="243"/>
        <v>|0</v>
      </c>
      <c r="D1680" s="31"/>
      <c r="E1680" s="31"/>
      <c r="F1680" s="75" t="str">
        <f t="shared" si="244"/>
        <v>/</v>
      </c>
      <c r="G1680" s="31"/>
      <c r="H1680" s="31"/>
      <c r="I1680" s="75" t="str">
        <f t="shared" si="245"/>
        <v>.</v>
      </c>
      <c r="J1680" s="31"/>
      <c r="K1680" s="31"/>
      <c r="L1680" s="31"/>
      <c r="M1680" s="32"/>
      <c r="N1680" s="31"/>
      <c r="O1680" s="32"/>
      <c r="P1680" s="18"/>
      <c r="Q1680" s="31"/>
      <c r="R1680" s="33"/>
      <c r="S1680" s="33"/>
      <c r="T1680" s="33"/>
      <c r="U1680" s="72">
        <f t="shared" si="246"/>
        <v>0</v>
      </c>
      <c r="V1680" s="18" t="e">
        <f>IF(X1680&lt;&gt;"Liquidação Cancelada",VLOOKUP(B1680,'BASE DE DADOS OPS'!$B$4:$P$9650,10,FALSE),"Liquidação Cancelada")</f>
        <v>#N/A</v>
      </c>
      <c r="W1680" s="35" t="e">
        <f t="shared" si="247"/>
        <v>#N/A</v>
      </c>
      <c r="X1680" s="31">
        <f>VLOOKUP(A1680,'BASE DE DADOS OPS'!$A$4:$P$9650,12,FALSE)</f>
        <v>0</v>
      </c>
      <c r="Y1680" s="4" t="e">
        <f>IF(X1680&lt;&gt;"Liquidação Cancelada",VLOOKUP(B1680,'BASE DE DADOS OPS'!$B$5:$P$9635,12,FALSE),"Liquidação Cancelada")</f>
        <v>#N/A</v>
      </c>
      <c r="Z1680" s="4" t="e">
        <f>IF(X1680&lt;&gt;"Liquidação Cancelada",VLOOKUP(B1680,'BASE DE DADOS OPS'!$B$5:$P$9635,14,FALSE),"Liquidação Cancelada")</f>
        <v>#N/A</v>
      </c>
      <c r="AA1680" s="4" t="e">
        <f>IF(X1680&lt;&gt;"Liquidação Cancelada",VLOOKUP(B1680,'BASE DE DADOS OPS'!$B$5:$P$9635,13,FALSE),"Liquidação Cancelada")</f>
        <v>#N/A</v>
      </c>
      <c r="AB1680" s="4" t="e">
        <f t="shared" si="248"/>
        <v>#N/A</v>
      </c>
      <c r="AC1680" s="3" t="e">
        <f t="shared" si="249"/>
        <v>#N/A</v>
      </c>
      <c r="AD1680" s="62"/>
    </row>
    <row r="1681" spans="1:30" ht="24.95" customHeight="1" x14ac:dyDescent="0.2">
      <c r="A1681" s="55" t="str">
        <f t="shared" si="241"/>
        <v>||||||0</v>
      </c>
      <c r="B1681" s="55" t="str">
        <f t="shared" si="242"/>
        <v>||||0</v>
      </c>
      <c r="C1681" s="61" t="str">
        <f t="shared" si="243"/>
        <v>|0</v>
      </c>
      <c r="D1681" s="31"/>
      <c r="E1681" s="31"/>
      <c r="F1681" s="75" t="str">
        <f t="shared" si="244"/>
        <v>/</v>
      </c>
      <c r="G1681" s="31"/>
      <c r="H1681" s="31"/>
      <c r="I1681" s="75" t="str">
        <f t="shared" si="245"/>
        <v>.</v>
      </c>
      <c r="J1681" s="31"/>
      <c r="K1681" s="31"/>
      <c r="L1681" s="31"/>
      <c r="M1681" s="32"/>
      <c r="N1681" s="31"/>
      <c r="O1681" s="32"/>
      <c r="P1681" s="18"/>
      <c r="Q1681" s="31"/>
      <c r="R1681" s="33"/>
      <c r="S1681" s="33"/>
      <c r="T1681" s="33"/>
      <c r="U1681" s="72">
        <f t="shared" si="246"/>
        <v>0</v>
      </c>
      <c r="V1681" s="18" t="e">
        <f>IF(X1681&lt;&gt;"Liquidação Cancelada",VLOOKUP(B1681,'BASE DE DADOS OPS'!$B$4:$P$9650,10,FALSE),"Liquidação Cancelada")</f>
        <v>#N/A</v>
      </c>
      <c r="W1681" s="35" t="e">
        <f t="shared" si="247"/>
        <v>#N/A</v>
      </c>
      <c r="X1681" s="31">
        <f>VLOOKUP(A1681,'BASE DE DADOS OPS'!$A$4:$P$9650,12,FALSE)</f>
        <v>0</v>
      </c>
      <c r="Y1681" s="4" t="e">
        <f>IF(X1681&lt;&gt;"Liquidação Cancelada",VLOOKUP(B1681,'BASE DE DADOS OPS'!$B$5:$P$9635,12,FALSE),"Liquidação Cancelada")</f>
        <v>#N/A</v>
      </c>
      <c r="Z1681" s="4" t="e">
        <f>IF(X1681&lt;&gt;"Liquidação Cancelada",VLOOKUP(B1681,'BASE DE DADOS OPS'!$B$5:$P$9635,14,FALSE),"Liquidação Cancelada")</f>
        <v>#N/A</v>
      </c>
      <c r="AA1681" s="4" t="e">
        <f>IF(X1681&lt;&gt;"Liquidação Cancelada",VLOOKUP(B1681,'BASE DE DADOS OPS'!$B$5:$P$9635,13,FALSE),"Liquidação Cancelada")</f>
        <v>#N/A</v>
      </c>
      <c r="AB1681" s="4" t="e">
        <f t="shared" si="248"/>
        <v>#N/A</v>
      </c>
      <c r="AC1681" s="3" t="e">
        <f t="shared" si="249"/>
        <v>#N/A</v>
      </c>
      <c r="AD1681" s="62"/>
    </row>
    <row r="1682" spans="1:30" ht="24.95" customHeight="1" x14ac:dyDescent="0.2">
      <c r="A1682" s="55" t="str">
        <f t="shared" si="241"/>
        <v>||||||0</v>
      </c>
      <c r="B1682" s="55" t="str">
        <f t="shared" si="242"/>
        <v>||||0</v>
      </c>
      <c r="C1682" s="61" t="str">
        <f t="shared" si="243"/>
        <v>|0</v>
      </c>
      <c r="D1682" s="31"/>
      <c r="E1682" s="31"/>
      <c r="F1682" s="75" t="str">
        <f t="shared" si="244"/>
        <v>/</v>
      </c>
      <c r="G1682" s="31"/>
      <c r="H1682" s="31"/>
      <c r="I1682" s="75" t="str">
        <f t="shared" si="245"/>
        <v>.</v>
      </c>
      <c r="J1682" s="31"/>
      <c r="K1682" s="31"/>
      <c r="L1682" s="31"/>
      <c r="M1682" s="32"/>
      <c r="N1682" s="31"/>
      <c r="O1682" s="32"/>
      <c r="P1682" s="18"/>
      <c r="Q1682" s="31"/>
      <c r="R1682" s="33"/>
      <c r="S1682" s="33"/>
      <c r="T1682" s="33"/>
      <c r="U1682" s="72">
        <f t="shared" si="246"/>
        <v>0</v>
      </c>
      <c r="V1682" s="18" t="e">
        <f>IF(X1682&lt;&gt;"Liquidação Cancelada",VLOOKUP(B1682,'BASE DE DADOS OPS'!$B$4:$P$9650,10,FALSE),"Liquidação Cancelada")</f>
        <v>#N/A</v>
      </c>
      <c r="W1682" s="35" t="e">
        <f t="shared" si="247"/>
        <v>#N/A</v>
      </c>
      <c r="X1682" s="31">
        <f>VLOOKUP(A1682,'BASE DE DADOS OPS'!$A$4:$P$9650,12,FALSE)</f>
        <v>0</v>
      </c>
      <c r="Y1682" s="4" t="e">
        <f>IF(X1682&lt;&gt;"Liquidação Cancelada",VLOOKUP(B1682,'BASE DE DADOS OPS'!$B$5:$P$9635,12,FALSE),"Liquidação Cancelada")</f>
        <v>#N/A</v>
      </c>
      <c r="Z1682" s="4" t="e">
        <f>IF(X1682&lt;&gt;"Liquidação Cancelada",VLOOKUP(B1682,'BASE DE DADOS OPS'!$B$5:$P$9635,14,FALSE),"Liquidação Cancelada")</f>
        <v>#N/A</v>
      </c>
      <c r="AA1682" s="4" t="e">
        <f>IF(X1682&lt;&gt;"Liquidação Cancelada",VLOOKUP(B1682,'BASE DE DADOS OPS'!$B$5:$P$9635,13,FALSE),"Liquidação Cancelada")</f>
        <v>#N/A</v>
      </c>
      <c r="AB1682" s="4" t="e">
        <f t="shared" si="248"/>
        <v>#N/A</v>
      </c>
      <c r="AC1682" s="3" t="e">
        <f t="shared" si="249"/>
        <v>#N/A</v>
      </c>
      <c r="AD1682" s="62"/>
    </row>
    <row r="1683" spans="1:30" ht="24.95" customHeight="1" x14ac:dyDescent="0.2">
      <c r="A1683" s="55" t="str">
        <f t="shared" si="241"/>
        <v>||||||0</v>
      </c>
      <c r="B1683" s="55" t="str">
        <f t="shared" si="242"/>
        <v>||||0</v>
      </c>
      <c r="C1683" s="61" t="str">
        <f t="shared" si="243"/>
        <v>|0</v>
      </c>
      <c r="D1683" s="31"/>
      <c r="E1683" s="31"/>
      <c r="F1683" s="75" t="str">
        <f t="shared" si="244"/>
        <v>/</v>
      </c>
      <c r="G1683" s="31"/>
      <c r="H1683" s="31"/>
      <c r="I1683" s="75" t="str">
        <f t="shared" si="245"/>
        <v>.</v>
      </c>
      <c r="J1683" s="31"/>
      <c r="K1683" s="31"/>
      <c r="L1683" s="31"/>
      <c r="M1683" s="32"/>
      <c r="N1683" s="31"/>
      <c r="O1683" s="32"/>
      <c r="P1683" s="18"/>
      <c r="Q1683" s="31"/>
      <c r="R1683" s="33"/>
      <c r="S1683" s="33"/>
      <c r="T1683" s="33"/>
      <c r="U1683" s="72">
        <f t="shared" si="246"/>
        <v>0</v>
      </c>
      <c r="V1683" s="18" t="e">
        <f>IF(X1683&lt;&gt;"Liquidação Cancelada",VLOOKUP(B1683,'BASE DE DADOS OPS'!$B$4:$P$9650,10,FALSE),"Liquidação Cancelada")</f>
        <v>#N/A</v>
      </c>
      <c r="W1683" s="35" t="e">
        <f t="shared" si="247"/>
        <v>#N/A</v>
      </c>
      <c r="X1683" s="31">
        <f>VLOOKUP(A1683,'BASE DE DADOS OPS'!$A$4:$P$9650,12,FALSE)</f>
        <v>0</v>
      </c>
      <c r="Y1683" s="4" t="e">
        <f>IF(X1683&lt;&gt;"Liquidação Cancelada",VLOOKUP(B1683,'BASE DE DADOS OPS'!$B$5:$P$9635,12,FALSE),"Liquidação Cancelada")</f>
        <v>#N/A</v>
      </c>
      <c r="Z1683" s="4" t="e">
        <f>IF(X1683&lt;&gt;"Liquidação Cancelada",VLOOKUP(B1683,'BASE DE DADOS OPS'!$B$5:$P$9635,14,FALSE),"Liquidação Cancelada")</f>
        <v>#N/A</v>
      </c>
      <c r="AA1683" s="4" t="e">
        <f>IF(X1683&lt;&gt;"Liquidação Cancelada",VLOOKUP(B1683,'BASE DE DADOS OPS'!$B$5:$P$9635,13,FALSE),"Liquidação Cancelada")</f>
        <v>#N/A</v>
      </c>
      <c r="AB1683" s="4" t="e">
        <f t="shared" si="248"/>
        <v>#N/A</v>
      </c>
      <c r="AC1683" s="3" t="e">
        <f t="shared" si="249"/>
        <v>#N/A</v>
      </c>
      <c r="AD1683" s="62"/>
    </row>
    <row r="1684" spans="1:30" ht="24.95" customHeight="1" x14ac:dyDescent="0.2">
      <c r="A1684" s="55" t="str">
        <f t="shared" si="241"/>
        <v>||||||0</v>
      </c>
      <c r="B1684" s="55" t="str">
        <f t="shared" si="242"/>
        <v>||||0</v>
      </c>
      <c r="C1684" s="61" t="str">
        <f t="shared" si="243"/>
        <v>|0</v>
      </c>
      <c r="D1684" s="31"/>
      <c r="E1684" s="31"/>
      <c r="F1684" s="75" t="str">
        <f t="shared" si="244"/>
        <v>/</v>
      </c>
      <c r="G1684" s="31"/>
      <c r="H1684" s="31"/>
      <c r="I1684" s="75" t="str">
        <f t="shared" si="245"/>
        <v>.</v>
      </c>
      <c r="J1684" s="31"/>
      <c r="K1684" s="31"/>
      <c r="L1684" s="31"/>
      <c r="M1684" s="32"/>
      <c r="N1684" s="31"/>
      <c r="O1684" s="32"/>
      <c r="P1684" s="18"/>
      <c r="Q1684" s="31"/>
      <c r="R1684" s="33"/>
      <c r="S1684" s="33"/>
      <c r="T1684" s="33"/>
      <c r="U1684" s="72">
        <f t="shared" si="246"/>
        <v>0</v>
      </c>
      <c r="V1684" s="18" t="e">
        <f>IF(X1684&lt;&gt;"Liquidação Cancelada",VLOOKUP(B1684,'BASE DE DADOS OPS'!$B$4:$P$9650,10,FALSE),"Liquidação Cancelada")</f>
        <v>#N/A</v>
      </c>
      <c r="W1684" s="35" t="e">
        <f t="shared" si="247"/>
        <v>#N/A</v>
      </c>
      <c r="X1684" s="31">
        <f>VLOOKUP(A1684,'BASE DE DADOS OPS'!$A$4:$P$9650,12,FALSE)</f>
        <v>0</v>
      </c>
      <c r="Y1684" s="4" t="e">
        <f>IF(X1684&lt;&gt;"Liquidação Cancelada",VLOOKUP(B1684,'BASE DE DADOS OPS'!$B$5:$P$9635,12,FALSE),"Liquidação Cancelada")</f>
        <v>#N/A</v>
      </c>
      <c r="Z1684" s="4" t="e">
        <f>IF(X1684&lt;&gt;"Liquidação Cancelada",VLOOKUP(B1684,'BASE DE DADOS OPS'!$B$5:$P$9635,14,FALSE),"Liquidação Cancelada")</f>
        <v>#N/A</v>
      </c>
      <c r="AA1684" s="4" t="e">
        <f>IF(X1684&lt;&gt;"Liquidação Cancelada",VLOOKUP(B1684,'BASE DE DADOS OPS'!$B$5:$P$9635,13,FALSE),"Liquidação Cancelada")</f>
        <v>#N/A</v>
      </c>
      <c r="AB1684" s="4" t="e">
        <f t="shared" si="248"/>
        <v>#N/A</v>
      </c>
      <c r="AC1684" s="3" t="e">
        <f t="shared" si="249"/>
        <v>#N/A</v>
      </c>
      <c r="AD1684" s="62"/>
    </row>
    <row r="1685" spans="1:30" ht="24.95" customHeight="1" x14ac:dyDescent="0.2">
      <c r="A1685" s="55" t="str">
        <f t="shared" si="241"/>
        <v>||||||0</v>
      </c>
      <c r="B1685" s="55" t="str">
        <f t="shared" si="242"/>
        <v>||||0</v>
      </c>
      <c r="C1685" s="61" t="str">
        <f t="shared" si="243"/>
        <v>|0</v>
      </c>
      <c r="D1685" s="31"/>
      <c r="E1685" s="31"/>
      <c r="F1685" s="75" t="str">
        <f t="shared" si="244"/>
        <v>/</v>
      </c>
      <c r="G1685" s="31"/>
      <c r="H1685" s="31"/>
      <c r="I1685" s="75" t="str">
        <f t="shared" si="245"/>
        <v>.</v>
      </c>
      <c r="J1685" s="31"/>
      <c r="K1685" s="31"/>
      <c r="L1685" s="31"/>
      <c r="M1685" s="32"/>
      <c r="N1685" s="31"/>
      <c r="O1685" s="32"/>
      <c r="P1685" s="18"/>
      <c r="Q1685" s="31"/>
      <c r="R1685" s="33"/>
      <c r="S1685" s="33"/>
      <c r="T1685" s="33"/>
      <c r="U1685" s="72">
        <f t="shared" si="246"/>
        <v>0</v>
      </c>
      <c r="V1685" s="18" t="e">
        <f>IF(X1685&lt;&gt;"Liquidação Cancelada",VLOOKUP(B1685,'BASE DE DADOS OPS'!$B$4:$P$9650,10,FALSE),"Liquidação Cancelada")</f>
        <v>#N/A</v>
      </c>
      <c r="W1685" s="35" t="e">
        <f t="shared" si="247"/>
        <v>#N/A</v>
      </c>
      <c r="X1685" s="31">
        <f>VLOOKUP(A1685,'BASE DE DADOS OPS'!$A$4:$P$9650,12,FALSE)</f>
        <v>0</v>
      </c>
      <c r="Y1685" s="4" t="e">
        <f>IF(X1685&lt;&gt;"Liquidação Cancelada",VLOOKUP(B1685,'BASE DE DADOS OPS'!$B$5:$P$9635,12,FALSE),"Liquidação Cancelada")</f>
        <v>#N/A</v>
      </c>
      <c r="Z1685" s="4" t="e">
        <f>IF(X1685&lt;&gt;"Liquidação Cancelada",VLOOKUP(B1685,'BASE DE DADOS OPS'!$B$5:$P$9635,14,FALSE),"Liquidação Cancelada")</f>
        <v>#N/A</v>
      </c>
      <c r="AA1685" s="4" t="e">
        <f>IF(X1685&lt;&gt;"Liquidação Cancelada",VLOOKUP(B1685,'BASE DE DADOS OPS'!$B$5:$P$9635,13,FALSE),"Liquidação Cancelada")</f>
        <v>#N/A</v>
      </c>
      <c r="AB1685" s="4" t="e">
        <f t="shared" si="248"/>
        <v>#N/A</v>
      </c>
      <c r="AC1685" s="3" t="e">
        <f t="shared" si="249"/>
        <v>#N/A</v>
      </c>
      <c r="AD1685" s="62"/>
    </row>
    <row r="1686" spans="1:30" ht="24.95" customHeight="1" x14ac:dyDescent="0.2">
      <c r="A1686" s="55" t="str">
        <f t="shared" si="241"/>
        <v>||||||0</v>
      </c>
      <c r="B1686" s="55" t="str">
        <f t="shared" si="242"/>
        <v>||||0</v>
      </c>
      <c r="C1686" s="61" t="str">
        <f t="shared" si="243"/>
        <v>|0</v>
      </c>
      <c r="D1686" s="31"/>
      <c r="E1686" s="31"/>
      <c r="F1686" s="75" t="str">
        <f t="shared" si="244"/>
        <v>/</v>
      </c>
      <c r="G1686" s="31"/>
      <c r="H1686" s="31"/>
      <c r="I1686" s="75" t="str">
        <f t="shared" si="245"/>
        <v>.</v>
      </c>
      <c r="J1686" s="31"/>
      <c r="K1686" s="31"/>
      <c r="L1686" s="31"/>
      <c r="M1686" s="32"/>
      <c r="N1686" s="31"/>
      <c r="O1686" s="32"/>
      <c r="P1686" s="18"/>
      <c r="Q1686" s="31"/>
      <c r="R1686" s="33"/>
      <c r="S1686" s="33"/>
      <c r="T1686" s="33"/>
      <c r="U1686" s="72">
        <f t="shared" si="246"/>
        <v>0</v>
      </c>
      <c r="V1686" s="18" t="e">
        <f>IF(X1686&lt;&gt;"Liquidação Cancelada",VLOOKUP(B1686,'BASE DE DADOS OPS'!$B$4:$P$9650,10,FALSE),"Liquidação Cancelada")</f>
        <v>#N/A</v>
      </c>
      <c r="W1686" s="35" t="e">
        <f t="shared" si="247"/>
        <v>#N/A</v>
      </c>
      <c r="X1686" s="31">
        <f>VLOOKUP(A1686,'BASE DE DADOS OPS'!$A$4:$P$9650,12,FALSE)</f>
        <v>0</v>
      </c>
      <c r="Y1686" s="4" t="e">
        <f>IF(X1686&lt;&gt;"Liquidação Cancelada",VLOOKUP(B1686,'BASE DE DADOS OPS'!$B$5:$P$9635,12,FALSE),"Liquidação Cancelada")</f>
        <v>#N/A</v>
      </c>
      <c r="Z1686" s="4" t="e">
        <f>IF(X1686&lt;&gt;"Liquidação Cancelada",VLOOKUP(B1686,'BASE DE DADOS OPS'!$B$5:$P$9635,14,FALSE),"Liquidação Cancelada")</f>
        <v>#N/A</v>
      </c>
      <c r="AA1686" s="4" t="e">
        <f>IF(X1686&lt;&gt;"Liquidação Cancelada",VLOOKUP(B1686,'BASE DE DADOS OPS'!$B$5:$P$9635,13,FALSE),"Liquidação Cancelada")</f>
        <v>#N/A</v>
      </c>
      <c r="AB1686" s="4" t="e">
        <f t="shared" si="248"/>
        <v>#N/A</v>
      </c>
      <c r="AC1686" s="3" t="e">
        <f t="shared" si="249"/>
        <v>#N/A</v>
      </c>
      <c r="AD1686" s="62"/>
    </row>
    <row r="1687" spans="1:30" ht="24.95" customHeight="1" x14ac:dyDescent="0.2">
      <c r="A1687" s="55" t="str">
        <f t="shared" si="241"/>
        <v>||||||0</v>
      </c>
      <c r="B1687" s="55" t="str">
        <f t="shared" si="242"/>
        <v>||||0</v>
      </c>
      <c r="C1687" s="61" t="str">
        <f t="shared" si="243"/>
        <v>|0</v>
      </c>
      <c r="D1687" s="31"/>
      <c r="E1687" s="31"/>
      <c r="F1687" s="75" t="str">
        <f t="shared" si="244"/>
        <v>/</v>
      </c>
      <c r="G1687" s="31"/>
      <c r="H1687" s="31"/>
      <c r="I1687" s="75" t="str">
        <f t="shared" si="245"/>
        <v>.</v>
      </c>
      <c r="J1687" s="31"/>
      <c r="K1687" s="31"/>
      <c r="L1687" s="31"/>
      <c r="M1687" s="32"/>
      <c r="N1687" s="31"/>
      <c r="O1687" s="32"/>
      <c r="P1687" s="18"/>
      <c r="Q1687" s="31"/>
      <c r="R1687" s="33"/>
      <c r="S1687" s="33"/>
      <c r="T1687" s="33"/>
      <c r="U1687" s="72">
        <f t="shared" si="246"/>
        <v>0</v>
      </c>
      <c r="V1687" s="18" t="e">
        <f>IF(X1687&lt;&gt;"Liquidação Cancelada",VLOOKUP(B1687,'BASE DE DADOS OPS'!$B$4:$P$9650,10,FALSE),"Liquidação Cancelada")</f>
        <v>#N/A</v>
      </c>
      <c r="W1687" s="35" t="e">
        <f t="shared" si="247"/>
        <v>#N/A</v>
      </c>
      <c r="X1687" s="31">
        <f>VLOOKUP(A1687,'BASE DE DADOS OPS'!$A$4:$P$9650,12,FALSE)</f>
        <v>0</v>
      </c>
      <c r="Y1687" s="4" t="e">
        <f>IF(X1687&lt;&gt;"Liquidação Cancelada",VLOOKUP(B1687,'BASE DE DADOS OPS'!$B$5:$P$9635,12,FALSE),"Liquidação Cancelada")</f>
        <v>#N/A</v>
      </c>
      <c r="Z1687" s="4" t="e">
        <f>IF(X1687&lt;&gt;"Liquidação Cancelada",VLOOKUP(B1687,'BASE DE DADOS OPS'!$B$5:$P$9635,14,FALSE),"Liquidação Cancelada")</f>
        <v>#N/A</v>
      </c>
      <c r="AA1687" s="4" t="e">
        <f>IF(X1687&lt;&gt;"Liquidação Cancelada",VLOOKUP(B1687,'BASE DE DADOS OPS'!$B$5:$P$9635,13,FALSE),"Liquidação Cancelada")</f>
        <v>#N/A</v>
      </c>
      <c r="AB1687" s="4" t="e">
        <f t="shared" si="248"/>
        <v>#N/A</v>
      </c>
      <c r="AC1687" s="3" t="e">
        <f t="shared" si="249"/>
        <v>#N/A</v>
      </c>
      <c r="AD1687" s="62"/>
    </row>
    <row r="1688" spans="1:30" ht="24.95" customHeight="1" x14ac:dyDescent="0.2">
      <c r="A1688" s="55" t="str">
        <f t="shared" si="241"/>
        <v>||||||0</v>
      </c>
      <c r="B1688" s="55" t="str">
        <f t="shared" si="242"/>
        <v>||||0</v>
      </c>
      <c r="C1688" s="61" t="str">
        <f t="shared" si="243"/>
        <v>|0</v>
      </c>
      <c r="D1688" s="31"/>
      <c r="E1688" s="31"/>
      <c r="F1688" s="75" t="str">
        <f t="shared" si="244"/>
        <v>/</v>
      </c>
      <c r="G1688" s="31"/>
      <c r="H1688" s="31"/>
      <c r="I1688" s="75" t="str">
        <f t="shared" si="245"/>
        <v>.</v>
      </c>
      <c r="J1688" s="31"/>
      <c r="K1688" s="31"/>
      <c r="L1688" s="31"/>
      <c r="M1688" s="32"/>
      <c r="N1688" s="31"/>
      <c r="O1688" s="32"/>
      <c r="P1688" s="18"/>
      <c r="Q1688" s="31"/>
      <c r="R1688" s="33"/>
      <c r="S1688" s="33"/>
      <c r="T1688" s="33"/>
      <c r="U1688" s="72">
        <f t="shared" si="246"/>
        <v>0</v>
      </c>
      <c r="V1688" s="18" t="e">
        <f>IF(X1688&lt;&gt;"Liquidação Cancelada",VLOOKUP(B1688,'BASE DE DADOS OPS'!$B$4:$P$9650,10,FALSE),"Liquidação Cancelada")</f>
        <v>#N/A</v>
      </c>
      <c r="W1688" s="35" t="e">
        <f t="shared" si="247"/>
        <v>#N/A</v>
      </c>
      <c r="X1688" s="31">
        <f>VLOOKUP(A1688,'BASE DE DADOS OPS'!$A$4:$P$9650,12,FALSE)</f>
        <v>0</v>
      </c>
      <c r="Y1688" s="4" t="e">
        <f>IF(X1688&lt;&gt;"Liquidação Cancelada",VLOOKUP(B1688,'BASE DE DADOS OPS'!$B$5:$P$9635,12,FALSE),"Liquidação Cancelada")</f>
        <v>#N/A</v>
      </c>
      <c r="Z1688" s="4" t="e">
        <f>IF(X1688&lt;&gt;"Liquidação Cancelada",VLOOKUP(B1688,'BASE DE DADOS OPS'!$B$5:$P$9635,14,FALSE),"Liquidação Cancelada")</f>
        <v>#N/A</v>
      </c>
      <c r="AA1688" s="4" t="e">
        <f>IF(X1688&lt;&gt;"Liquidação Cancelada",VLOOKUP(B1688,'BASE DE DADOS OPS'!$B$5:$P$9635,13,FALSE),"Liquidação Cancelada")</f>
        <v>#N/A</v>
      </c>
      <c r="AB1688" s="4" t="e">
        <f t="shared" si="248"/>
        <v>#N/A</v>
      </c>
      <c r="AC1688" s="3" t="e">
        <f t="shared" si="249"/>
        <v>#N/A</v>
      </c>
      <c r="AD1688" s="62"/>
    </row>
    <row r="1689" spans="1:30" ht="24.95" customHeight="1" x14ac:dyDescent="0.2">
      <c r="A1689" s="55" t="str">
        <f t="shared" si="241"/>
        <v>||||||0</v>
      </c>
      <c r="B1689" s="55" t="str">
        <f t="shared" si="242"/>
        <v>||||0</v>
      </c>
      <c r="C1689" s="61" t="str">
        <f t="shared" si="243"/>
        <v>|0</v>
      </c>
      <c r="D1689" s="31"/>
      <c r="E1689" s="31"/>
      <c r="F1689" s="75" t="str">
        <f t="shared" si="244"/>
        <v>/</v>
      </c>
      <c r="G1689" s="31"/>
      <c r="H1689" s="31"/>
      <c r="I1689" s="75" t="str">
        <f t="shared" si="245"/>
        <v>.</v>
      </c>
      <c r="J1689" s="31"/>
      <c r="K1689" s="31"/>
      <c r="L1689" s="31"/>
      <c r="M1689" s="32"/>
      <c r="N1689" s="31"/>
      <c r="O1689" s="32"/>
      <c r="P1689" s="18"/>
      <c r="Q1689" s="31"/>
      <c r="R1689" s="33"/>
      <c r="S1689" s="33"/>
      <c r="T1689" s="33"/>
      <c r="U1689" s="72">
        <f t="shared" si="246"/>
        <v>0</v>
      </c>
      <c r="V1689" s="18" t="e">
        <f>IF(X1689&lt;&gt;"Liquidação Cancelada",VLOOKUP(B1689,'BASE DE DADOS OPS'!$B$4:$P$9650,10,FALSE),"Liquidação Cancelada")</f>
        <v>#N/A</v>
      </c>
      <c r="W1689" s="35" t="e">
        <f t="shared" si="247"/>
        <v>#N/A</v>
      </c>
      <c r="X1689" s="31">
        <f>VLOOKUP(A1689,'BASE DE DADOS OPS'!$A$4:$P$9650,12,FALSE)</f>
        <v>0</v>
      </c>
      <c r="Y1689" s="4" t="e">
        <f>IF(X1689&lt;&gt;"Liquidação Cancelada",VLOOKUP(B1689,'BASE DE DADOS OPS'!$B$5:$P$9635,12,FALSE),"Liquidação Cancelada")</f>
        <v>#N/A</v>
      </c>
      <c r="Z1689" s="4" t="e">
        <f>IF(X1689&lt;&gt;"Liquidação Cancelada",VLOOKUP(B1689,'BASE DE DADOS OPS'!$B$5:$P$9635,14,FALSE),"Liquidação Cancelada")</f>
        <v>#N/A</v>
      </c>
      <c r="AA1689" s="4" t="e">
        <f>IF(X1689&lt;&gt;"Liquidação Cancelada",VLOOKUP(B1689,'BASE DE DADOS OPS'!$B$5:$P$9635,13,FALSE),"Liquidação Cancelada")</f>
        <v>#N/A</v>
      </c>
      <c r="AB1689" s="4" t="e">
        <f t="shared" si="248"/>
        <v>#N/A</v>
      </c>
      <c r="AC1689" s="3" t="e">
        <f t="shared" si="249"/>
        <v>#N/A</v>
      </c>
      <c r="AD1689" s="62"/>
    </row>
    <row r="1690" spans="1:30" ht="24.95" customHeight="1" x14ac:dyDescent="0.2">
      <c r="A1690" s="55" t="str">
        <f t="shared" si="241"/>
        <v>||||||0</v>
      </c>
      <c r="B1690" s="55" t="str">
        <f t="shared" si="242"/>
        <v>||||0</v>
      </c>
      <c r="C1690" s="61" t="str">
        <f t="shared" si="243"/>
        <v>|0</v>
      </c>
      <c r="D1690" s="31"/>
      <c r="E1690" s="31"/>
      <c r="F1690" s="75" t="str">
        <f t="shared" si="244"/>
        <v>/</v>
      </c>
      <c r="G1690" s="31"/>
      <c r="H1690" s="31"/>
      <c r="I1690" s="75" t="str">
        <f t="shared" si="245"/>
        <v>.</v>
      </c>
      <c r="J1690" s="31"/>
      <c r="K1690" s="31"/>
      <c r="L1690" s="31"/>
      <c r="M1690" s="32"/>
      <c r="N1690" s="31"/>
      <c r="O1690" s="32"/>
      <c r="P1690" s="18"/>
      <c r="Q1690" s="31"/>
      <c r="R1690" s="33"/>
      <c r="S1690" s="33"/>
      <c r="T1690" s="33"/>
      <c r="U1690" s="72">
        <f t="shared" si="246"/>
        <v>0</v>
      </c>
      <c r="V1690" s="18" t="e">
        <f>IF(X1690&lt;&gt;"Liquidação Cancelada",VLOOKUP(B1690,'BASE DE DADOS OPS'!$B$4:$P$9650,10,FALSE),"Liquidação Cancelada")</f>
        <v>#N/A</v>
      </c>
      <c r="W1690" s="35" t="e">
        <f t="shared" si="247"/>
        <v>#N/A</v>
      </c>
      <c r="X1690" s="31">
        <f>VLOOKUP(A1690,'BASE DE DADOS OPS'!$A$4:$P$9650,12,FALSE)</f>
        <v>0</v>
      </c>
      <c r="Y1690" s="4" t="e">
        <f>IF(X1690&lt;&gt;"Liquidação Cancelada",VLOOKUP(B1690,'BASE DE DADOS OPS'!$B$5:$P$9635,12,FALSE),"Liquidação Cancelada")</f>
        <v>#N/A</v>
      </c>
      <c r="Z1690" s="4" t="e">
        <f>IF(X1690&lt;&gt;"Liquidação Cancelada",VLOOKUP(B1690,'BASE DE DADOS OPS'!$B$5:$P$9635,14,FALSE),"Liquidação Cancelada")</f>
        <v>#N/A</v>
      </c>
      <c r="AA1690" s="4" t="e">
        <f>IF(X1690&lt;&gt;"Liquidação Cancelada",VLOOKUP(B1690,'BASE DE DADOS OPS'!$B$5:$P$9635,13,FALSE),"Liquidação Cancelada")</f>
        <v>#N/A</v>
      </c>
      <c r="AB1690" s="4" t="e">
        <f t="shared" si="248"/>
        <v>#N/A</v>
      </c>
      <c r="AC1690" s="3" t="e">
        <f t="shared" si="249"/>
        <v>#N/A</v>
      </c>
      <c r="AD1690" s="62"/>
    </row>
    <row r="1691" spans="1:30" ht="24.95" customHeight="1" x14ac:dyDescent="0.2">
      <c r="A1691" s="55" t="str">
        <f t="shared" si="241"/>
        <v>||||||0</v>
      </c>
      <c r="B1691" s="55" t="str">
        <f t="shared" si="242"/>
        <v>||||0</v>
      </c>
      <c r="C1691" s="61" t="str">
        <f t="shared" si="243"/>
        <v>|0</v>
      </c>
      <c r="D1691" s="31"/>
      <c r="E1691" s="31"/>
      <c r="F1691" s="75" t="str">
        <f t="shared" si="244"/>
        <v>/</v>
      </c>
      <c r="G1691" s="31"/>
      <c r="H1691" s="31"/>
      <c r="I1691" s="75" t="str">
        <f t="shared" si="245"/>
        <v>.</v>
      </c>
      <c r="J1691" s="31"/>
      <c r="K1691" s="31"/>
      <c r="L1691" s="31"/>
      <c r="M1691" s="32"/>
      <c r="N1691" s="31"/>
      <c r="O1691" s="32"/>
      <c r="P1691" s="18"/>
      <c r="Q1691" s="31"/>
      <c r="R1691" s="33"/>
      <c r="S1691" s="33"/>
      <c r="T1691" s="33"/>
      <c r="U1691" s="72">
        <f t="shared" si="246"/>
        <v>0</v>
      </c>
      <c r="V1691" s="18" t="e">
        <f>IF(X1691&lt;&gt;"Liquidação Cancelada",VLOOKUP(B1691,'BASE DE DADOS OPS'!$B$4:$P$9650,10,FALSE),"Liquidação Cancelada")</f>
        <v>#N/A</v>
      </c>
      <c r="W1691" s="35" t="e">
        <f t="shared" si="247"/>
        <v>#N/A</v>
      </c>
      <c r="X1691" s="31">
        <f>VLOOKUP(A1691,'BASE DE DADOS OPS'!$A$4:$P$9650,12,FALSE)</f>
        <v>0</v>
      </c>
      <c r="Y1691" s="4" t="e">
        <f>IF(X1691&lt;&gt;"Liquidação Cancelada",VLOOKUP(B1691,'BASE DE DADOS OPS'!$B$5:$P$9635,12,FALSE),"Liquidação Cancelada")</f>
        <v>#N/A</v>
      </c>
      <c r="Z1691" s="4" t="e">
        <f>IF(X1691&lt;&gt;"Liquidação Cancelada",VLOOKUP(B1691,'BASE DE DADOS OPS'!$B$5:$P$9635,14,FALSE),"Liquidação Cancelada")</f>
        <v>#N/A</v>
      </c>
      <c r="AA1691" s="4" t="e">
        <f>IF(X1691&lt;&gt;"Liquidação Cancelada",VLOOKUP(B1691,'BASE DE DADOS OPS'!$B$5:$P$9635,13,FALSE),"Liquidação Cancelada")</f>
        <v>#N/A</v>
      </c>
      <c r="AB1691" s="4" t="e">
        <f t="shared" si="248"/>
        <v>#N/A</v>
      </c>
      <c r="AC1691" s="3" t="e">
        <f t="shared" si="249"/>
        <v>#N/A</v>
      </c>
      <c r="AD1691" s="62"/>
    </row>
    <row r="1692" spans="1:30" ht="24.95" customHeight="1" x14ac:dyDescent="0.2">
      <c r="A1692" s="55" t="str">
        <f t="shared" si="241"/>
        <v>||||||0</v>
      </c>
      <c r="B1692" s="55" t="str">
        <f t="shared" si="242"/>
        <v>||||0</v>
      </c>
      <c r="C1692" s="61" t="str">
        <f t="shared" si="243"/>
        <v>|0</v>
      </c>
      <c r="D1692" s="31"/>
      <c r="E1692" s="31"/>
      <c r="F1692" s="75" t="str">
        <f t="shared" si="244"/>
        <v>/</v>
      </c>
      <c r="G1692" s="31"/>
      <c r="H1692" s="31"/>
      <c r="I1692" s="75" t="str">
        <f t="shared" si="245"/>
        <v>.</v>
      </c>
      <c r="J1692" s="31"/>
      <c r="K1692" s="31"/>
      <c r="L1692" s="31"/>
      <c r="M1692" s="32"/>
      <c r="N1692" s="31"/>
      <c r="O1692" s="32"/>
      <c r="P1692" s="18"/>
      <c r="Q1692" s="31"/>
      <c r="R1692" s="33"/>
      <c r="S1692" s="33"/>
      <c r="T1692" s="33"/>
      <c r="U1692" s="72">
        <f t="shared" si="246"/>
        <v>0</v>
      </c>
      <c r="V1692" s="18" t="e">
        <f>IF(X1692&lt;&gt;"Liquidação Cancelada",VLOOKUP(B1692,'BASE DE DADOS OPS'!$B$4:$P$9650,10,FALSE),"Liquidação Cancelada")</f>
        <v>#N/A</v>
      </c>
      <c r="W1692" s="35" t="e">
        <f t="shared" si="247"/>
        <v>#N/A</v>
      </c>
      <c r="X1692" s="31">
        <f>VLOOKUP(A1692,'BASE DE DADOS OPS'!$A$4:$P$9650,12,FALSE)</f>
        <v>0</v>
      </c>
      <c r="Y1692" s="4" t="e">
        <f>IF(X1692&lt;&gt;"Liquidação Cancelada",VLOOKUP(B1692,'BASE DE DADOS OPS'!$B$5:$P$9635,12,FALSE),"Liquidação Cancelada")</f>
        <v>#N/A</v>
      </c>
      <c r="Z1692" s="4" t="e">
        <f>IF(X1692&lt;&gt;"Liquidação Cancelada",VLOOKUP(B1692,'BASE DE DADOS OPS'!$B$5:$P$9635,14,FALSE),"Liquidação Cancelada")</f>
        <v>#N/A</v>
      </c>
      <c r="AA1692" s="4" t="e">
        <f>IF(X1692&lt;&gt;"Liquidação Cancelada",VLOOKUP(B1692,'BASE DE DADOS OPS'!$B$5:$P$9635,13,FALSE),"Liquidação Cancelada")</f>
        <v>#N/A</v>
      </c>
      <c r="AB1692" s="4" t="e">
        <f t="shared" si="248"/>
        <v>#N/A</v>
      </c>
      <c r="AC1692" s="3" t="e">
        <f t="shared" si="249"/>
        <v>#N/A</v>
      </c>
      <c r="AD1692" s="62"/>
    </row>
    <row r="1693" spans="1:30" ht="24.95" customHeight="1" x14ac:dyDescent="0.2">
      <c r="A1693" s="55" t="str">
        <f t="shared" si="241"/>
        <v>||||||0</v>
      </c>
      <c r="B1693" s="55" t="str">
        <f t="shared" si="242"/>
        <v>||||0</v>
      </c>
      <c r="C1693" s="61" t="str">
        <f t="shared" si="243"/>
        <v>|0</v>
      </c>
      <c r="D1693" s="31"/>
      <c r="E1693" s="31"/>
      <c r="F1693" s="75" t="str">
        <f t="shared" si="244"/>
        <v>/</v>
      </c>
      <c r="G1693" s="31"/>
      <c r="H1693" s="31"/>
      <c r="I1693" s="75" t="str">
        <f t="shared" si="245"/>
        <v>.</v>
      </c>
      <c r="J1693" s="31"/>
      <c r="K1693" s="31"/>
      <c r="L1693" s="31"/>
      <c r="M1693" s="32"/>
      <c r="N1693" s="31"/>
      <c r="O1693" s="32"/>
      <c r="P1693" s="18"/>
      <c r="Q1693" s="31"/>
      <c r="R1693" s="33"/>
      <c r="S1693" s="33"/>
      <c r="T1693" s="33"/>
      <c r="U1693" s="72">
        <f t="shared" si="246"/>
        <v>0</v>
      </c>
      <c r="V1693" s="18" t="e">
        <f>IF(X1693&lt;&gt;"Liquidação Cancelada",VLOOKUP(B1693,'BASE DE DADOS OPS'!$B$4:$P$9650,10,FALSE),"Liquidação Cancelada")</f>
        <v>#N/A</v>
      </c>
      <c r="W1693" s="35" t="e">
        <f t="shared" si="247"/>
        <v>#N/A</v>
      </c>
      <c r="X1693" s="31">
        <f>VLOOKUP(A1693,'BASE DE DADOS OPS'!$A$4:$P$9650,12,FALSE)</f>
        <v>0</v>
      </c>
      <c r="Y1693" s="4" t="e">
        <f>IF(X1693&lt;&gt;"Liquidação Cancelada",VLOOKUP(B1693,'BASE DE DADOS OPS'!$B$5:$P$9635,12,FALSE),"Liquidação Cancelada")</f>
        <v>#N/A</v>
      </c>
      <c r="Z1693" s="4" t="e">
        <f>IF(X1693&lt;&gt;"Liquidação Cancelada",VLOOKUP(B1693,'BASE DE DADOS OPS'!$B$5:$P$9635,14,FALSE),"Liquidação Cancelada")</f>
        <v>#N/A</v>
      </c>
      <c r="AA1693" s="4" t="e">
        <f>IF(X1693&lt;&gt;"Liquidação Cancelada",VLOOKUP(B1693,'BASE DE DADOS OPS'!$B$5:$P$9635,13,FALSE),"Liquidação Cancelada")</f>
        <v>#N/A</v>
      </c>
      <c r="AB1693" s="4" t="e">
        <f t="shared" si="248"/>
        <v>#N/A</v>
      </c>
      <c r="AC1693" s="3" t="e">
        <f t="shared" si="249"/>
        <v>#N/A</v>
      </c>
      <c r="AD1693" s="62"/>
    </row>
    <row r="1694" spans="1:30" ht="24.95" customHeight="1" x14ac:dyDescent="0.2">
      <c r="A1694" s="55" t="str">
        <f t="shared" si="241"/>
        <v>||||||0</v>
      </c>
      <c r="B1694" s="55" t="str">
        <f t="shared" si="242"/>
        <v>||||0</v>
      </c>
      <c r="C1694" s="61" t="str">
        <f t="shared" si="243"/>
        <v>|0</v>
      </c>
      <c r="D1694" s="31"/>
      <c r="E1694" s="31"/>
      <c r="F1694" s="75" t="str">
        <f t="shared" si="244"/>
        <v>/</v>
      </c>
      <c r="G1694" s="31"/>
      <c r="H1694" s="31"/>
      <c r="I1694" s="75" t="str">
        <f t="shared" si="245"/>
        <v>.</v>
      </c>
      <c r="J1694" s="31"/>
      <c r="K1694" s="31"/>
      <c r="L1694" s="31"/>
      <c r="M1694" s="32"/>
      <c r="N1694" s="31"/>
      <c r="O1694" s="32"/>
      <c r="P1694" s="18"/>
      <c r="Q1694" s="31"/>
      <c r="R1694" s="33"/>
      <c r="S1694" s="33"/>
      <c r="T1694" s="33"/>
      <c r="U1694" s="72">
        <f t="shared" si="246"/>
        <v>0</v>
      </c>
      <c r="V1694" s="18" t="e">
        <f>IF(X1694&lt;&gt;"Liquidação Cancelada",VLOOKUP(B1694,'BASE DE DADOS OPS'!$B$4:$P$9650,10,FALSE),"Liquidação Cancelada")</f>
        <v>#N/A</v>
      </c>
      <c r="W1694" s="35" t="e">
        <f t="shared" si="247"/>
        <v>#N/A</v>
      </c>
      <c r="X1694" s="31">
        <f>VLOOKUP(A1694,'BASE DE DADOS OPS'!$A$4:$P$9650,12,FALSE)</f>
        <v>0</v>
      </c>
      <c r="Y1694" s="4" t="e">
        <f>IF(X1694&lt;&gt;"Liquidação Cancelada",VLOOKUP(B1694,'BASE DE DADOS OPS'!$B$5:$P$9635,12,FALSE),"Liquidação Cancelada")</f>
        <v>#N/A</v>
      </c>
      <c r="Z1694" s="4" t="e">
        <f>IF(X1694&lt;&gt;"Liquidação Cancelada",VLOOKUP(B1694,'BASE DE DADOS OPS'!$B$5:$P$9635,14,FALSE),"Liquidação Cancelada")</f>
        <v>#N/A</v>
      </c>
      <c r="AA1694" s="4" t="e">
        <f>IF(X1694&lt;&gt;"Liquidação Cancelada",VLOOKUP(B1694,'BASE DE DADOS OPS'!$B$5:$P$9635,13,FALSE),"Liquidação Cancelada")</f>
        <v>#N/A</v>
      </c>
      <c r="AB1694" s="4" t="e">
        <f t="shared" si="248"/>
        <v>#N/A</v>
      </c>
      <c r="AC1694" s="3" t="e">
        <f t="shared" si="249"/>
        <v>#N/A</v>
      </c>
      <c r="AD1694" s="62"/>
    </row>
    <row r="1695" spans="1:30" ht="24.95" customHeight="1" x14ac:dyDescent="0.2">
      <c r="A1695" s="55" t="str">
        <f t="shared" si="241"/>
        <v>||||||0</v>
      </c>
      <c r="B1695" s="55" t="str">
        <f t="shared" si="242"/>
        <v>||||0</v>
      </c>
      <c r="C1695" s="61" t="str">
        <f t="shared" si="243"/>
        <v>|0</v>
      </c>
      <c r="D1695" s="31"/>
      <c r="E1695" s="31"/>
      <c r="F1695" s="75" t="str">
        <f t="shared" si="244"/>
        <v>/</v>
      </c>
      <c r="G1695" s="31"/>
      <c r="H1695" s="31"/>
      <c r="I1695" s="75" t="str">
        <f t="shared" si="245"/>
        <v>.</v>
      </c>
      <c r="J1695" s="31"/>
      <c r="K1695" s="31"/>
      <c r="L1695" s="31"/>
      <c r="M1695" s="32"/>
      <c r="N1695" s="31"/>
      <c r="O1695" s="32"/>
      <c r="P1695" s="18"/>
      <c r="Q1695" s="31"/>
      <c r="R1695" s="33"/>
      <c r="S1695" s="33"/>
      <c r="T1695" s="33"/>
      <c r="U1695" s="72">
        <f t="shared" si="246"/>
        <v>0</v>
      </c>
      <c r="V1695" s="18" t="e">
        <f>IF(X1695&lt;&gt;"Liquidação Cancelada",VLOOKUP(B1695,'BASE DE DADOS OPS'!$B$4:$P$9650,10,FALSE),"Liquidação Cancelada")</f>
        <v>#N/A</v>
      </c>
      <c r="W1695" s="35" t="e">
        <f t="shared" si="247"/>
        <v>#N/A</v>
      </c>
      <c r="X1695" s="31">
        <f>VLOOKUP(A1695,'BASE DE DADOS OPS'!$A$4:$P$9650,12,FALSE)</f>
        <v>0</v>
      </c>
      <c r="Y1695" s="4" t="e">
        <f>IF(X1695&lt;&gt;"Liquidação Cancelada",VLOOKUP(B1695,'BASE DE DADOS OPS'!$B$5:$P$9635,12,FALSE),"Liquidação Cancelada")</f>
        <v>#N/A</v>
      </c>
      <c r="Z1695" s="4" t="e">
        <f>IF(X1695&lt;&gt;"Liquidação Cancelada",VLOOKUP(B1695,'BASE DE DADOS OPS'!$B$5:$P$9635,14,FALSE),"Liquidação Cancelada")</f>
        <v>#N/A</v>
      </c>
      <c r="AA1695" s="4" t="e">
        <f>IF(X1695&lt;&gt;"Liquidação Cancelada",VLOOKUP(B1695,'BASE DE DADOS OPS'!$B$5:$P$9635,13,FALSE),"Liquidação Cancelada")</f>
        <v>#N/A</v>
      </c>
      <c r="AB1695" s="4" t="e">
        <f t="shared" si="248"/>
        <v>#N/A</v>
      </c>
      <c r="AC1695" s="3" t="e">
        <f t="shared" si="249"/>
        <v>#N/A</v>
      </c>
      <c r="AD1695" s="62"/>
    </row>
    <row r="1696" spans="1:30" ht="24.95" customHeight="1" x14ac:dyDescent="0.2">
      <c r="A1696" s="55" t="str">
        <f t="shared" si="241"/>
        <v>||||||0</v>
      </c>
      <c r="B1696" s="55" t="str">
        <f t="shared" si="242"/>
        <v>||||0</v>
      </c>
      <c r="C1696" s="61" t="str">
        <f t="shared" si="243"/>
        <v>|0</v>
      </c>
      <c r="D1696" s="31"/>
      <c r="E1696" s="31"/>
      <c r="F1696" s="75" t="str">
        <f t="shared" si="244"/>
        <v>/</v>
      </c>
      <c r="G1696" s="31"/>
      <c r="H1696" s="31"/>
      <c r="I1696" s="75" t="str">
        <f t="shared" si="245"/>
        <v>.</v>
      </c>
      <c r="J1696" s="31"/>
      <c r="K1696" s="31"/>
      <c r="L1696" s="31"/>
      <c r="M1696" s="32"/>
      <c r="N1696" s="31"/>
      <c r="O1696" s="32"/>
      <c r="P1696" s="18"/>
      <c r="Q1696" s="31"/>
      <c r="R1696" s="33"/>
      <c r="S1696" s="33"/>
      <c r="T1696" s="33"/>
      <c r="U1696" s="72">
        <f t="shared" si="246"/>
        <v>0</v>
      </c>
      <c r="V1696" s="18" t="e">
        <f>IF(X1696&lt;&gt;"Liquidação Cancelada",VLOOKUP(B1696,'BASE DE DADOS OPS'!$B$4:$P$9650,10,FALSE),"Liquidação Cancelada")</f>
        <v>#N/A</v>
      </c>
      <c r="W1696" s="35" t="e">
        <f t="shared" si="247"/>
        <v>#N/A</v>
      </c>
      <c r="X1696" s="31">
        <f>VLOOKUP(A1696,'BASE DE DADOS OPS'!$A$4:$P$9650,12,FALSE)</f>
        <v>0</v>
      </c>
      <c r="Y1696" s="4" t="e">
        <f>IF(X1696&lt;&gt;"Liquidação Cancelada",VLOOKUP(B1696,'BASE DE DADOS OPS'!$B$5:$P$9635,12,FALSE),"Liquidação Cancelada")</f>
        <v>#N/A</v>
      </c>
      <c r="Z1696" s="4" t="e">
        <f>IF(X1696&lt;&gt;"Liquidação Cancelada",VLOOKUP(B1696,'BASE DE DADOS OPS'!$B$5:$P$9635,14,FALSE),"Liquidação Cancelada")</f>
        <v>#N/A</v>
      </c>
      <c r="AA1696" s="4" t="e">
        <f>IF(X1696&lt;&gt;"Liquidação Cancelada",VLOOKUP(B1696,'BASE DE DADOS OPS'!$B$5:$P$9635,13,FALSE),"Liquidação Cancelada")</f>
        <v>#N/A</v>
      </c>
      <c r="AB1696" s="4" t="e">
        <f t="shared" si="248"/>
        <v>#N/A</v>
      </c>
      <c r="AC1696" s="3" t="e">
        <f t="shared" si="249"/>
        <v>#N/A</v>
      </c>
      <c r="AD1696" s="62"/>
    </row>
    <row r="1697" spans="1:30" ht="24.95" customHeight="1" x14ac:dyDescent="0.2">
      <c r="A1697" s="55" t="str">
        <f t="shared" si="241"/>
        <v>||||||0</v>
      </c>
      <c r="B1697" s="55" t="str">
        <f t="shared" si="242"/>
        <v>||||0</v>
      </c>
      <c r="C1697" s="61" t="str">
        <f t="shared" si="243"/>
        <v>|0</v>
      </c>
      <c r="D1697" s="31"/>
      <c r="E1697" s="31"/>
      <c r="F1697" s="75" t="str">
        <f t="shared" si="244"/>
        <v>/</v>
      </c>
      <c r="G1697" s="31"/>
      <c r="H1697" s="31"/>
      <c r="I1697" s="75" t="str">
        <f t="shared" si="245"/>
        <v>.</v>
      </c>
      <c r="J1697" s="31"/>
      <c r="K1697" s="31"/>
      <c r="L1697" s="31"/>
      <c r="M1697" s="32"/>
      <c r="N1697" s="31"/>
      <c r="O1697" s="32"/>
      <c r="P1697" s="18"/>
      <c r="Q1697" s="31"/>
      <c r="R1697" s="33"/>
      <c r="S1697" s="33"/>
      <c r="T1697" s="33"/>
      <c r="U1697" s="72">
        <f t="shared" si="246"/>
        <v>0</v>
      </c>
      <c r="V1697" s="18" t="e">
        <f>IF(X1697&lt;&gt;"Liquidação Cancelada",VLOOKUP(B1697,'BASE DE DADOS OPS'!$B$4:$P$9650,10,FALSE),"Liquidação Cancelada")</f>
        <v>#N/A</v>
      </c>
      <c r="W1697" s="35" t="e">
        <f t="shared" si="247"/>
        <v>#N/A</v>
      </c>
      <c r="X1697" s="31">
        <f>VLOOKUP(A1697,'BASE DE DADOS OPS'!$A$4:$P$9650,12,FALSE)</f>
        <v>0</v>
      </c>
      <c r="Y1697" s="4" t="e">
        <f>IF(X1697&lt;&gt;"Liquidação Cancelada",VLOOKUP(B1697,'BASE DE DADOS OPS'!$B$5:$P$9635,12,FALSE),"Liquidação Cancelada")</f>
        <v>#N/A</v>
      </c>
      <c r="Z1697" s="4" t="e">
        <f>IF(X1697&lt;&gt;"Liquidação Cancelada",VLOOKUP(B1697,'BASE DE DADOS OPS'!$B$5:$P$9635,14,FALSE),"Liquidação Cancelada")</f>
        <v>#N/A</v>
      </c>
      <c r="AA1697" s="4" t="e">
        <f>IF(X1697&lt;&gt;"Liquidação Cancelada",VLOOKUP(B1697,'BASE DE DADOS OPS'!$B$5:$P$9635,13,FALSE),"Liquidação Cancelada")</f>
        <v>#N/A</v>
      </c>
      <c r="AB1697" s="4" t="e">
        <f t="shared" si="248"/>
        <v>#N/A</v>
      </c>
      <c r="AC1697" s="3" t="e">
        <f t="shared" si="249"/>
        <v>#N/A</v>
      </c>
      <c r="AD1697" s="62"/>
    </row>
    <row r="1698" spans="1:30" ht="24.95" customHeight="1" x14ac:dyDescent="0.2">
      <c r="A1698" s="55" t="str">
        <f t="shared" si="241"/>
        <v>||||||0</v>
      </c>
      <c r="B1698" s="55" t="str">
        <f t="shared" si="242"/>
        <v>||||0</v>
      </c>
      <c r="C1698" s="61" t="str">
        <f t="shared" si="243"/>
        <v>|0</v>
      </c>
      <c r="D1698" s="31"/>
      <c r="E1698" s="31"/>
      <c r="F1698" s="75" t="str">
        <f t="shared" si="244"/>
        <v>/</v>
      </c>
      <c r="G1698" s="31"/>
      <c r="H1698" s="31"/>
      <c r="I1698" s="75" t="str">
        <f t="shared" si="245"/>
        <v>.</v>
      </c>
      <c r="J1698" s="31"/>
      <c r="K1698" s="31"/>
      <c r="L1698" s="31"/>
      <c r="M1698" s="32"/>
      <c r="N1698" s="31"/>
      <c r="O1698" s="32"/>
      <c r="P1698" s="18"/>
      <c r="Q1698" s="31"/>
      <c r="R1698" s="33"/>
      <c r="S1698" s="33"/>
      <c r="T1698" s="33"/>
      <c r="U1698" s="72">
        <f t="shared" si="246"/>
        <v>0</v>
      </c>
      <c r="V1698" s="18" t="e">
        <f>IF(X1698&lt;&gt;"Liquidação Cancelada",VLOOKUP(B1698,'BASE DE DADOS OPS'!$B$4:$P$9650,10,FALSE),"Liquidação Cancelada")</f>
        <v>#N/A</v>
      </c>
      <c r="W1698" s="35" t="e">
        <f t="shared" si="247"/>
        <v>#N/A</v>
      </c>
      <c r="X1698" s="31">
        <f>VLOOKUP(A1698,'BASE DE DADOS OPS'!$A$4:$P$9650,12,FALSE)</f>
        <v>0</v>
      </c>
      <c r="Y1698" s="4" t="e">
        <f>IF(X1698&lt;&gt;"Liquidação Cancelada",VLOOKUP(B1698,'BASE DE DADOS OPS'!$B$5:$P$9635,12,FALSE),"Liquidação Cancelada")</f>
        <v>#N/A</v>
      </c>
      <c r="Z1698" s="4" t="e">
        <f>IF(X1698&lt;&gt;"Liquidação Cancelada",VLOOKUP(B1698,'BASE DE DADOS OPS'!$B$5:$P$9635,14,FALSE),"Liquidação Cancelada")</f>
        <v>#N/A</v>
      </c>
      <c r="AA1698" s="4" t="e">
        <f>IF(X1698&lt;&gt;"Liquidação Cancelada",VLOOKUP(B1698,'BASE DE DADOS OPS'!$B$5:$P$9635,13,FALSE),"Liquidação Cancelada")</f>
        <v>#N/A</v>
      </c>
      <c r="AB1698" s="4" t="e">
        <f t="shared" si="248"/>
        <v>#N/A</v>
      </c>
      <c r="AC1698" s="3" t="e">
        <f t="shared" si="249"/>
        <v>#N/A</v>
      </c>
      <c r="AD1698" s="62"/>
    </row>
    <row r="1699" spans="1:30" ht="24.95" customHeight="1" x14ac:dyDescent="0.2">
      <c r="A1699" s="55" t="str">
        <f t="shared" si="241"/>
        <v>||||||0</v>
      </c>
      <c r="B1699" s="55" t="str">
        <f t="shared" si="242"/>
        <v>||||0</v>
      </c>
      <c r="C1699" s="61" t="str">
        <f t="shared" si="243"/>
        <v>|0</v>
      </c>
      <c r="D1699" s="31"/>
      <c r="E1699" s="31"/>
      <c r="F1699" s="75" t="str">
        <f t="shared" si="244"/>
        <v>/</v>
      </c>
      <c r="G1699" s="31"/>
      <c r="H1699" s="31"/>
      <c r="I1699" s="75" t="str">
        <f t="shared" si="245"/>
        <v>.</v>
      </c>
      <c r="J1699" s="31"/>
      <c r="K1699" s="31"/>
      <c r="L1699" s="31"/>
      <c r="M1699" s="32"/>
      <c r="N1699" s="31"/>
      <c r="O1699" s="32"/>
      <c r="P1699" s="18"/>
      <c r="Q1699" s="31"/>
      <c r="R1699" s="33"/>
      <c r="S1699" s="33"/>
      <c r="T1699" s="33"/>
      <c r="U1699" s="72">
        <f t="shared" si="246"/>
        <v>0</v>
      </c>
      <c r="V1699" s="18" t="e">
        <f>IF(X1699&lt;&gt;"Liquidação Cancelada",VLOOKUP(B1699,'BASE DE DADOS OPS'!$B$4:$P$9650,10,FALSE),"Liquidação Cancelada")</f>
        <v>#N/A</v>
      </c>
      <c r="W1699" s="35" t="e">
        <f t="shared" si="247"/>
        <v>#N/A</v>
      </c>
      <c r="X1699" s="31">
        <f>VLOOKUP(A1699,'BASE DE DADOS OPS'!$A$4:$P$9650,12,FALSE)</f>
        <v>0</v>
      </c>
      <c r="Y1699" s="4" t="e">
        <f>IF(X1699&lt;&gt;"Liquidação Cancelada",VLOOKUP(B1699,'BASE DE DADOS OPS'!$B$5:$P$9635,12,FALSE),"Liquidação Cancelada")</f>
        <v>#N/A</v>
      </c>
      <c r="Z1699" s="4" t="e">
        <f>IF(X1699&lt;&gt;"Liquidação Cancelada",VLOOKUP(B1699,'BASE DE DADOS OPS'!$B$5:$P$9635,14,FALSE),"Liquidação Cancelada")</f>
        <v>#N/A</v>
      </c>
      <c r="AA1699" s="4" t="e">
        <f>IF(X1699&lt;&gt;"Liquidação Cancelada",VLOOKUP(B1699,'BASE DE DADOS OPS'!$B$5:$P$9635,13,FALSE),"Liquidação Cancelada")</f>
        <v>#N/A</v>
      </c>
      <c r="AB1699" s="4" t="e">
        <f t="shared" si="248"/>
        <v>#N/A</v>
      </c>
      <c r="AC1699" s="3" t="e">
        <f t="shared" si="249"/>
        <v>#N/A</v>
      </c>
      <c r="AD1699" s="62"/>
    </row>
    <row r="1700" spans="1:30" ht="24.95" customHeight="1" x14ac:dyDescent="0.2">
      <c r="A1700" s="55" t="str">
        <f t="shared" si="241"/>
        <v>||||||0</v>
      </c>
      <c r="B1700" s="55" t="str">
        <f t="shared" si="242"/>
        <v>||||0</v>
      </c>
      <c r="C1700" s="61" t="str">
        <f t="shared" si="243"/>
        <v>|0</v>
      </c>
      <c r="D1700" s="31"/>
      <c r="E1700" s="31"/>
      <c r="F1700" s="75" t="str">
        <f t="shared" si="244"/>
        <v>/</v>
      </c>
      <c r="G1700" s="31"/>
      <c r="H1700" s="31"/>
      <c r="I1700" s="75" t="str">
        <f t="shared" si="245"/>
        <v>.</v>
      </c>
      <c r="J1700" s="31"/>
      <c r="K1700" s="31"/>
      <c r="L1700" s="31"/>
      <c r="M1700" s="32"/>
      <c r="N1700" s="31"/>
      <c r="O1700" s="32"/>
      <c r="P1700" s="18"/>
      <c r="Q1700" s="31"/>
      <c r="R1700" s="33"/>
      <c r="S1700" s="33"/>
      <c r="T1700" s="33"/>
      <c r="U1700" s="72">
        <f t="shared" si="246"/>
        <v>0</v>
      </c>
      <c r="V1700" s="18" t="e">
        <f>IF(X1700&lt;&gt;"Liquidação Cancelada",VLOOKUP(B1700,'BASE DE DADOS OPS'!$B$4:$P$9650,10,FALSE),"Liquidação Cancelada")</f>
        <v>#N/A</v>
      </c>
      <c r="W1700" s="35" t="e">
        <f t="shared" si="247"/>
        <v>#N/A</v>
      </c>
      <c r="X1700" s="31">
        <f>VLOOKUP(A1700,'BASE DE DADOS OPS'!$A$4:$P$9650,12,FALSE)</f>
        <v>0</v>
      </c>
      <c r="Y1700" s="4" t="e">
        <f>IF(X1700&lt;&gt;"Liquidação Cancelada",VLOOKUP(B1700,'BASE DE DADOS OPS'!$B$5:$P$9635,12,FALSE),"Liquidação Cancelada")</f>
        <v>#N/A</v>
      </c>
      <c r="Z1700" s="4" t="e">
        <f>IF(X1700&lt;&gt;"Liquidação Cancelada",VLOOKUP(B1700,'BASE DE DADOS OPS'!$B$5:$P$9635,14,FALSE),"Liquidação Cancelada")</f>
        <v>#N/A</v>
      </c>
      <c r="AA1700" s="4" t="e">
        <f>IF(X1700&lt;&gt;"Liquidação Cancelada",VLOOKUP(B1700,'BASE DE DADOS OPS'!$B$5:$P$9635,13,FALSE),"Liquidação Cancelada")</f>
        <v>#N/A</v>
      </c>
      <c r="AB1700" s="4" t="e">
        <f t="shared" si="248"/>
        <v>#N/A</v>
      </c>
      <c r="AC1700" s="3" t="e">
        <f t="shared" si="249"/>
        <v>#N/A</v>
      </c>
      <c r="AD1700" s="62"/>
    </row>
    <row r="1701" spans="1:30" ht="24.95" customHeight="1" x14ac:dyDescent="0.2">
      <c r="A1701" s="55" t="str">
        <f t="shared" si="241"/>
        <v>||||||0</v>
      </c>
      <c r="B1701" s="55" t="str">
        <f t="shared" si="242"/>
        <v>||||0</v>
      </c>
      <c r="C1701" s="61" t="str">
        <f t="shared" si="243"/>
        <v>|0</v>
      </c>
      <c r="D1701" s="31"/>
      <c r="E1701" s="31"/>
      <c r="F1701" s="75" t="str">
        <f t="shared" si="244"/>
        <v>/</v>
      </c>
      <c r="G1701" s="31"/>
      <c r="H1701" s="31"/>
      <c r="I1701" s="75" t="str">
        <f t="shared" si="245"/>
        <v>.</v>
      </c>
      <c r="J1701" s="31"/>
      <c r="K1701" s="31"/>
      <c r="L1701" s="31"/>
      <c r="M1701" s="32"/>
      <c r="N1701" s="31"/>
      <c r="O1701" s="32"/>
      <c r="P1701" s="18"/>
      <c r="Q1701" s="31"/>
      <c r="R1701" s="33"/>
      <c r="S1701" s="33"/>
      <c r="T1701" s="33"/>
      <c r="U1701" s="72">
        <f t="shared" si="246"/>
        <v>0</v>
      </c>
      <c r="V1701" s="18" t="e">
        <f>IF(X1701&lt;&gt;"Liquidação Cancelada",VLOOKUP(B1701,'BASE DE DADOS OPS'!$B$4:$P$9650,10,FALSE),"Liquidação Cancelada")</f>
        <v>#N/A</v>
      </c>
      <c r="W1701" s="35" t="e">
        <f t="shared" si="247"/>
        <v>#N/A</v>
      </c>
      <c r="X1701" s="31">
        <f>VLOOKUP(A1701,'BASE DE DADOS OPS'!$A$4:$P$9650,12,FALSE)</f>
        <v>0</v>
      </c>
      <c r="Y1701" s="4" t="e">
        <f>IF(X1701&lt;&gt;"Liquidação Cancelada",VLOOKUP(B1701,'BASE DE DADOS OPS'!$B$5:$P$9635,12,FALSE),"Liquidação Cancelada")</f>
        <v>#N/A</v>
      </c>
      <c r="Z1701" s="4" t="e">
        <f>IF(X1701&lt;&gt;"Liquidação Cancelada",VLOOKUP(B1701,'BASE DE DADOS OPS'!$B$5:$P$9635,14,FALSE),"Liquidação Cancelada")</f>
        <v>#N/A</v>
      </c>
      <c r="AA1701" s="4" t="e">
        <f>IF(X1701&lt;&gt;"Liquidação Cancelada",VLOOKUP(B1701,'BASE DE DADOS OPS'!$B$5:$P$9635,13,FALSE),"Liquidação Cancelada")</f>
        <v>#N/A</v>
      </c>
      <c r="AB1701" s="4" t="e">
        <f t="shared" si="248"/>
        <v>#N/A</v>
      </c>
      <c r="AC1701" s="3" t="e">
        <f t="shared" si="249"/>
        <v>#N/A</v>
      </c>
      <c r="AD1701" s="62"/>
    </row>
    <row r="1702" spans="1:30" ht="24.95" customHeight="1" x14ac:dyDescent="0.2">
      <c r="A1702" s="55" t="str">
        <f t="shared" si="241"/>
        <v>||||||0</v>
      </c>
      <c r="B1702" s="55" t="str">
        <f t="shared" si="242"/>
        <v>||||0</v>
      </c>
      <c r="C1702" s="61" t="str">
        <f t="shared" si="243"/>
        <v>|0</v>
      </c>
      <c r="D1702" s="31"/>
      <c r="E1702" s="31"/>
      <c r="F1702" s="75" t="str">
        <f t="shared" si="244"/>
        <v>/</v>
      </c>
      <c r="G1702" s="31"/>
      <c r="H1702" s="31"/>
      <c r="I1702" s="75" t="str">
        <f t="shared" si="245"/>
        <v>.</v>
      </c>
      <c r="J1702" s="31"/>
      <c r="K1702" s="31"/>
      <c r="L1702" s="31"/>
      <c r="M1702" s="32"/>
      <c r="N1702" s="31"/>
      <c r="O1702" s="32"/>
      <c r="P1702" s="18"/>
      <c r="Q1702" s="31"/>
      <c r="R1702" s="33"/>
      <c r="S1702" s="33"/>
      <c r="T1702" s="33"/>
      <c r="U1702" s="72">
        <f t="shared" si="246"/>
        <v>0</v>
      </c>
      <c r="V1702" s="18" t="e">
        <f>IF(X1702&lt;&gt;"Liquidação Cancelada",VLOOKUP(B1702,'BASE DE DADOS OPS'!$B$4:$P$9650,10,FALSE),"Liquidação Cancelada")</f>
        <v>#N/A</v>
      </c>
      <c r="W1702" s="35" t="e">
        <f t="shared" si="247"/>
        <v>#N/A</v>
      </c>
      <c r="X1702" s="31">
        <f>VLOOKUP(A1702,'BASE DE DADOS OPS'!$A$4:$P$9650,12,FALSE)</f>
        <v>0</v>
      </c>
      <c r="Y1702" s="4" t="e">
        <f>IF(X1702&lt;&gt;"Liquidação Cancelada",VLOOKUP(B1702,'BASE DE DADOS OPS'!$B$5:$P$9635,12,FALSE),"Liquidação Cancelada")</f>
        <v>#N/A</v>
      </c>
      <c r="Z1702" s="4" t="e">
        <f>IF(X1702&lt;&gt;"Liquidação Cancelada",VLOOKUP(B1702,'BASE DE DADOS OPS'!$B$5:$P$9635,14,FALSE),"Liquidação Cancelada")</f>
        <v>#N/A</v>
      </c>
      <c r="AA1702" s="4" t="e">
        <f>IF(X1702&lt;&gt;"Liquidação Cancelada",VLOOKUP(B1702,'BASE DE DADOS OPS'!$B$5:$P$9635,13,FALSE),"Liquidação Cancelada")</f>
        <v>#N/A</v>
      </c>
      <c r="AB1702" s="4" t="e">
        <f t="shared" si="248"/>
        <v>#N/A</v>
      </c>
      <c r="AC1702" s="3" t="e">
        <f t="shared" si="249"/>
        <v>#N/A</v>
      </c>
      <c r="AD1702" s="62"/>
    </row>
    <row r="1703" spans="1:30" ht="24.95" customHeight="1" x14ac:dyDescent="0.2">
      <c r="A1703" s="55" t="str">
        <f t="shared" si="241"/>
        <v>||||||0</v>
      </c>
      <c r="B1703" s="55" t="str">
        <f t="shared" si="242"/>
        <v>||||0</v>
      </c>
      <c r="C1703" s="61" t="str">
        <f t="shared" si="243"/>
        <v>|0</v>
      </c>
      <c r="D1703" s="31"/>
      <c r="E1703" s="31"/>
      <c r="F1703" s="75" t="str">
        <f t="shared" si="244"/>
        <v>/</v>
      </c>
      <c r="G1703" s="31"/>
      <c r="H1703" s="31"/>
      <c r="I1703" s="75" t="str">
        <f t="shared" si="245"/>
        <v>.</v>
      </c>
      <c r="J1703" s="31"/>
      <c r="K1703" s="31"/>
      <c r="L1703" s="31"/>
      <c r="M1703" s="32"/>
      <c r="N1703" s="31"/>
      <c r="O1703" s="32"/>
      <c r="P1703" s="18"/>
      <c r="Q1703" s="31"/>
      <c r="R1703" s="33"/>
      <c r="S1703" s="33"/>
      <c r="T1703" s="33"/>
      <c r="U1703" s="72">
        <f t="shared" si="246"/>
        <v>0</v>
      </c>
      <c r="V1703" s="18" t="e">
        <f>IF(X1703&lt;&gt;"Liquidação Cancelada",VLOOKUP(B1703,'BASE DE DADOS OPS'!$B$4:$P$9650,10,FALSE),"Liquidação Cancelada")</f>
        <v>#N/A</v>
      </c>
      <c r="W1703" s="35" t="e">
        <f t="shared" si="247"/>
        <v>#N/A</v>
      </c>
      <c r="X1703" s="31">
        <f>VLOOKUP(A1703,'BASE DE DADOS OPS'!$A$4:$P$9650,12,FALSE)</f>
        <v>0</v>
      </c>
      <c r="Y1703" s="4" t="e">
        <f>IF(X1703&lt;&gt;"Liquidação Cancelada",VLOOKUP(B1703,'BASE DE DADOS OPS'!$B$5:$P$9635,12,FALSE),"Liquidação Cancelada")</f>
        <v>#N/A</v>
      </c>
      <c r="Z1703" s="4" t="e">
        <f>IF(X1703&lt;&gt;"Liquidação Cancelada",VLOOKUP(B1703,'BASE DE DADOS OPS'!$B$5:$P$9635,14,FALSE),"Liquidação Cancelada")</f>
        <v>#N/A</v>
      </c>
      <c r="AA1703" s="4" t="e">
        <f>IF(X1703&lt;&gt;"Liquidação Cancelada",VLOOKUP(B1703,'BASE DE DADOS OPS'!$B$5:$P$9635,13,FALSE),"Liquidação Cancelada")</f>
        <v>#N/A</v>
      </c>
      <c r="AB1703" s="4" t="e">
        <f t="shared" si="248"/>
        <v>#N/A</v>
      </c>
      <c r="AC1703" s="3" t="e">
        <f t="shared" si="249"/>
        <v>#N/A</v>
      </c>
      <c r="AD1703" s="62"/>
    </row>
    <row r="1704" spans="1:30" ht="24.95" customHeight="1" x14ac:dyDescent="0.2">
      <c r="A1704" s="55" t="str">
        <f t="shared" si="241"/>
        <v>||||||0</v>
      </c>
      <c r="B1704" s="55" t="str">
        <f t="shared" si="242"/>
        <v>||||0</v>
      </c>
      <c r="C1704" s="61" t="str">
        <f t="shared" si="243"/>
        <v>|0</v>
      </c>
      <c r="D1704" s="31"/>
      <c r="E1704" s="31"/>
      <c r="F1704" s="75" t="str">
        <f t="shared" si="244"/>
        <v>/</v>
      </c>
      <c r="G1704" s="31"/>
      <c r="H1704" s="31"/>
      <c r="I1704" s="75" t="str">
        <f t="shared" si="245"/>
        <v>.</v>
      </c>
      <c r="J1704" s="31"/>
      <c r="K1704" s="31"/>
      <c r="L1704" s="31"/>
      <c r="M1704" s="32"/>
      <c r="N1704" s="31"/>
      <c r="O1704" s="32"/>
      <c r="P1704" s="18"/>
      <c r="Q1704" s="31"/>
      <c r="R1704" s="33"/>
      <c r="S1704" s="33"/>
      <c r="T1704" s="33"/>
      <c r="U1704" s="72">
        <f t="shared" si="246"/>
        <v>0</v>
      </c>
      <c r="V1704" s="18" t="e">
        <f>IF(X1704&lt;&gt;"Liquidação Cancelada",VLOOKUP(B1704,'BASE DE DADOS OPS'!$B$4:$P$9650,10,FALSE),"Liquidação Cancelada")</f>
        <v>#N/A</v>
      </c>
      <c r="W1704" s="35" t="e">
        <f t="shared" si="247"/>
        <v>#N/A</v>
      </c>
      <c r="X1704" s="31">
        <f>VLOOKUP(A1704,'BASE DE DADOS OPS'!$A$4:$P$9650,12,FALSE)</f>
        <v>0</v>
      </c>
      <c r="Y1704" s="4" t="e">
        <f>IF(X1704&lt;&gt;"Liquidação Cancelada",VLOOKUP(B1704,'BASE DE DADOS OPS'!$B$5:$P$9635,12,FALSE),"Liquidação Cancelada")</f>
        <v>#N/A</v>
      </c>
      <c r="Z1704" s="4" t="e">
        <f>IF(X1704&lt;&gt;"Liquidação Cancelada",VLOOKUP(B1704,'BASE DE DADOS OPS'!$B$5:$P$9635,14,FALSE),"Liquidação Cancelada")</f>
        <v>#N/A</v>
      </c>
      <c r="AA1704" s="4" t="e">
        <f>IF(X1704&lt;&gt;"Liquidação Cancelada",VLOOKUP(B1704,'BASE DE DADOS OPS'!$B$5:$P$9635,13,FALSE),"Liquidação Cancelada")</f>
        <v>#N/A</v>
      </c>
      <c r="AB1704" s="4" t="e">
        <f t="shared" si="248"/>
        <v>#N/A</v>
      </c>
      <c r="AC1704" s="3" t="e">
        <f t="shared" si="249"/>
        <v>#N/A</v>
      </c>
      <c r="AD1704" s="62"/>
    </row>
    <row r="1705" spans="1:30" ht="24.95" customHeight="1" x14ac:dyDescent="0.2">
      <c r="A1705" s="55" t="str">
        <f t="shared" si="241"/>
        <v>||||||0</v>
      </c>
      <c r="B1705" s="55" t="str">
        <f t="shared" si="242"/>
        <v>||||0</v>
      </c>
      <c r="C1705" s="61" t="str">
        <f t="shared" si="243"/>
        <v>|0</v>
      </c>
      <c r="D1705" s="31"/>
      <c r="E1705" s="31"/>
      <c r="F1705" s="75" t="str">
        <f t="shared" si="244"/>
        <v>/</v>
      </c>
      <c r="G1705" s="31"/>
      <c r="H1705" s="31"/>
      <c r="I1705" s="75" t="str">
        <f t="shared" si="245"/>
        <v>.</v>
      </c>
      <c r="J1705" s="31"/>
      <c r="K1705" s="31"/>
      <c r="L1705" s="31"/>
      <c r="M1705" s="32"/>
      <c r="N1705" s="31"/>
      <c r="O1705" s="32"/>
      <c r="P1705" s="18"/>
      <c r="Q1705" s="31"/>
      <c r="R1705" s="33"/>
      <c r="S1705" s="33"/>
      <c r="T1705" s="33"/>
      <c r="U1705" s="72">
        <f t="shared" si="246"/>
        <v>0</v>
      </c>
      <c r="V1705" s="18" t="e">
        <f>IF(X1705&lt;&gt;"Liquidação Cancelada",VLOOKUP(B1705,'BASE DE DADOS OPS'!$B$4:$P$9650,10,FALSE),"Liquidação Cancelada")</f>
        <v>#N/A</v>
      </c>
      <c r="W1705" s="35" t="e">
        <f t="shared" si="247"/>
        <v>#N/A</v>
      </c>
      <c r="X1705" s="31">
        <f>VLOOKUP(A1705,'BASE DE DADOS OPS'!$A$4:$P$9650,12,FALSE)</f>
        <v>0</v>
      </c>
      <c r="Y1705" s="4" t="e">
        <f>IF(X1705&lt;&gt;"Liquidação Cancelada",VLOOKUP(B1705,'BASE DE DADOS OPS'!$B$5:$P$9635,12,FALSE),"Liquidação Cancelada")</f>
        <v>#N/A</v>
      </c>
      <c r="Z1705" s="4" t="e">
        <f>IF(X1705&lt;&gt;"Liquidação Cancelada",VLOOKUP(B1705,'BASE DE DADOS OPS'!$B$5:$P$9635,14,FALSE),"Liquidação Cancelada")</f>
        <v>#N/A</v>
      </c>
      <c r="AA1705" s="4" t="e">
        <f>IF(X1705&lt;&gt;"Liquidação Cancelada",VLOOKUP(B1705,'BASE DE DADOS OPS'!$B$5:$P$9635,13,FALSE),"Liquidação Cancelada")</f>
        <v>#N/A</v>
      </c>
      <c r="AB1705" s="4" t="e">
        <f t="shared" si="248"/>
        <v>#N/A</v>
      </c>
      <c r="AC1705" s="3" t="e">
        <f t="shared" si="249"/>
        <v>#N/A</v>
      </c>
      <c r="AD1705" s="62"/>
    </row>
    <row r="1706" spans="1:30" ht="24.95" customHeight="1" x14ac:dyDescent="0.2">
      <c r="A1706" s="55" t="str">
        <f t="shared" si="241"/>
        <v>||||||0</v>
      </c>
      <c r="B1706" s="55" t="str">
        <f t="shared" si="242"/>
        <v>||||0</v>
      </c>
      <c r="C1706" s="61" t="str">
        <f t="shared" si="243"/>
        <v>|0</v>
      </c>
      <c r="D1706" s="31"/>
      <c r="E1706" s="31"/>
      <c r="F1706" s="75" t="str">
        <f t="shared" si="244"/>
        <v>/</v>
      </c>
      <c r="G1706" s="31"/>
      <c r="H1706" s="31"/>
      <c r="I1706" s="75" t="str">
        <f t="shared" si="245"/>
        <v>.</v>
      </c>
      <c r="J1706" s="31"/>
      <c r="K1706" s="31"/>
      <c r="L1706" s="31"/>
      <c r="M1706" s="32"/>
      <c r="N1706" s="31"/>
      <c r="O1706" s="32"/>
      <c r="P1706" s="18"/>
      <c r="Q1706" s="31"/>
      <c r="R1706" s="33"/>
      <c r="S1706" s="33"/>
      <c r="T1706" s="33"/>
      <c r="U1706" s="72">
        <f t="shared" si="246"/>
        <v>0</v>
      </c>
      <c r="V1706" s="18" t="e">
        <f>IF(X1706&lt;&gt;"Liquidação Cancelada",VLOOKUP(B1706,'BASE DE DADOS OPS'!$B$4:$P$9650,10,FALSE),"Liquidação Cancelada")</f>
        <v>#N/A</v>
      </c>
      <c r="W1706" s="35" t="e">
        <f t="shared" si="247"/>
        <v>#N/A</v>
      </c>
      <c r="X1706" s="31">
        <f>VLOOKUP(A1706,'BASE DE DADOS OPS'!$A$4:$P$9650,12,FALSE)</f>
        <v>0</v>
      </c>
      <c r="Y1706" s="4" t="e">
        <f>IF(X1706&lt;&gt;"Liquidação Cancelada",VLOOKUP(B1706,'BASE DE DADOS OPS'!$B$5:$P$9635,12,FALSE),"Liquidação Cancelada")</f>
        <v>#N/A</v>
      </c>
      <c r="Z1706" s="4" t="e">
        <f>IF(X1706&lt;&gt;"Liquidação Cancelada",VLOOKUP(B1706,'BASE DE DADOS OPS'!$B$5:$P$9635,14,FALSE),"Liquidação Cancelada")</f>
        <v>#N/A</v>
      </c>
      <c r="AA1706" s="4" t="e">
        <f>IF(X1706&lt;&gt;"Liquidação Cancelada",VLOOKUP(B1706,'BASE DE DADOS OPS'!$B$5:$P$9635,13,FALSE),"Liquidação Cancelada")</f>
        <v>#N/A</v>
      </c>
      <c r="AB1706" s="4" t="e">
        <f t="shared" si="248"/>
        <v>#N/A</v>
      </c>
      <c r="AC1706" s="3" t="e">
        <f t="shared" si="249"/>
        <v>#N/A</v>
      </c>
      <c r="AD1706" s="62"/>
    </row>
    <row r="1707" spans="1:30" ht="24.95" customHeight="1" x14ac:dyDescent="0.2">
      <c r="A1707" s="55" t="str">
        <f t="shared" si="241"/>
        <v>||||||0</v>
      </c>
      <c r="B1707" s="55" t="str">
        <f t="shared" si="242"/>
        <v>||||0</v>
      </c>
      <c r="C1707" s="61" t="str">
        <f t="shared" si="243"/>
        <v>|0</v>
      </c>
      <c r="D1707" s="31"/>
      <c r="E1707" s="31"/>
      <c r="F1707" s="75" t="str">
        <f t="shared" si="244"/>
        <v>/</v>
      </c>
      <c r="G1707" s="31"/>
      <c r="H1707" s="31"/>
      <c r="I1707" s="75" t="str">
        <f t="shared" si="245"/>
        <v>.</v>
      </c>
      <c r="J1707" s="31"/>
      <c r="K1707" s="31"/>
      <c r="L1707" s="31"/>
      <c r="M1707" s="32"/>
      <c r="N1707" s="31"/>
      <c r="O1707" s="32"/>
      <c r="P1707" s="18"/>
      <c r="Q1707" s="31"/>
      <c r="R1707" s="33"/>
      <c r="S1707" s="33"/>
      <c r="T1707" s="33"/>
      <c r="U1707" s="72">
        <f t="shared" si="246"/>
        <v>0</v>
      </c>
      <c r="V1707" s="18" t="e">
        <f>IF(X1707&lt;&gt;"Liquidação Cancelada",VLOOKUP(B1707,'BASE DE DADOS OPS'!$B$4:$P$9650,10,FALSE),"Liquidação Cancelada")</f>
        <v>#N/A</v>
      </c>
      <c r="W1707" s="35" t="e">
        <f t="shared" si="247"/>
        <v>#N/A</v>
      </c>
      <c r="X1707" s="31">
        <f>VLOOKUP(A1707,'BASE DE DADOS OPS'!$A$4:$P$9650,12,FALSE)</f>
        <v>0</v>
      </c>
      <c r="Y1707" s="4" t="e">
        <f>IF(X1707&lt;&gt;"Liquidação Cancelada",VLOOKUP(B1707,'BASE DE DADOS OPS'!$B$5:$P$9635,12,FALSE),"Liquidação Cancelada")</f>
        <v>#N/A</v>
      </c>
      <c r="Z1707" s="4" t="e">
        <f>IF(X1707&lt;&gt;"Liquidação Cancelada",VLOOKUP(B1707,'BASE DE DADOS OPS'!$B$5:$P$9635,14,FALSE),"Liquidação Cancelada")</f>
        <v>#N/A</v>
      </c>
      <c r="AA1707" s="4" t="e">
        <f>IF(X1707&lt;&gt;"Liquidação Cancelada",VLOOKUP(B1707,'BASE DE DADOS OPS'!$B$5:$P$9635,13,FALSE),"Liquidação Cancelada")</f>
        <v>#N/A</v>
      </c>
      <c r="AB1707" s="4" t="e">
        <f t="shared" si="248"/>
        <v>#N/A</v>
      </c>
      <c r="AC1707" s="3" t="e">
        <f t="shared" si="249"/>
        <v>#N/A</v>
      </c>
      <c r="AD1707" s="62"/>
    </row>
    <row r="1708" spans="1:30" ht="24.95" customHeight="1" x14ac:dyDescent="0.2">
      <c r="A1708" s="55" t="str">
        <f t="shared" si="241"/>
        <v>||||||0</v>
      </c>
      <c r="B1708" s="55" t="str">
        <f t="shared" si="242"/>
        <v>||||0</v>
      </c>
      <c r="C1708" s="61" t="str">
        <f t="shared" si="243"/>
        <v>|0</v>
      </c>
      <c r="D1708" s="31"/>
      <c r="E1708" s="31"/>
      <c r="F1708" s="75" t="str">
        <f t="shared" si="244"/>
        <v>/</v>
      </c>
      <c r="G1708" s="31"/>
      <c r="H1708" s="31"/>
      <c r="I1708" s="75" t="str">
        <f t="shared" si="245"/>
        <v>.</v>
      </c>
      <c r="J1708" s="31"/>
      <c r="K1708" s="31"/>
      <c r="L1708" s="31"/>
      <c r="M1708" s="32"/>
      <c r="N1708" s="31"/>
      <c r="O1708" s="32"/>
      <c r="P1708" s="18"/>
      <c r="Q1708" s="31"/>
      <c r="R1708" s="33"/>
      <c r="S1708" s="33"/>
      <c r="T1708" s="33"/>
      <c r="U1708" s="72">
        <f t="shared" si="246"/>
        <v>0</v>
      </c>
      <c r="V1708" s="18" t="e">
        <f>IF(X1708&lt;&gt;"Liquidação Cancelada",VLOOKUP(B1708,'BASE DE DADOS OPS'!$B$4:$P$9650,10,FALSE),"Liquidação Cancelada")</f>
        <v>#N/A</v>
      </c>
      <c r="W1708" s="35" t="e">
        <f t="shared" si="247"/>
        <v>#N/A</v>
      </c>
      <c r="X1708" s="31">
        <f>VLOOKUP(A1708,'BASE DE DADOS OPS'!$A$4:$P$9650,12,FALSE)</f>
        <v>0</v>
      </c>
      <c r="Y1708" s="4" t="e">
        <f>IF(X1708&lt;&gt;"Liquidação Cancelada",VLOOKUP(B1708,'BASE DE DADOS OPS'!$B$5:$P$9635,12,FALSE),"Liquidação Cancelada")</f>
        <v>#N/A</v>
      </c>
      <c r="Z1708" s="4" t="e">
        <f>IF(X1708&lt;&gt;"Liquidação Cancelada",VLOOKUP(B1708,'BASE DE DADOS OPS'!$B$5:$P$9635,14,FALSE),"Liquidação Cancelada")</f>
        <v>#N/A</v>
      </c>
      <c r="AA1708" s="4" t="e">
        <f>IF(X1708&lt;&gt;"Liquidação Cancelada",VLOOKUP(B1708,'BASE DE DADOS OPS'!$B$5:$P$9635,13,FALSE),"Liquidação Cancelada")</f>
        <v>#N/A</v>
      </c>
      <c r="AB1708" s="4" t="e">
        <f t="shared" si="248"/>
        <v>#N/A</v>
      </c>
      <c r="AC1708" s="3" t="e">
        <f t="shared" si="249"/>
        <v>#N/A</v>
      </c>
      <c r="AD1708" s="62"/>
    </row>
    <row r="1709" spans="1:30" ht="24.95" customHeight="1" x14ac:dyDescent="0.2">
      <c r="A1709" s="55" t="str">
        <f t="shared" si="241"/>
        <v>||||||0</v>
      </c>
      <c r="B1709" s="55" t="str">
        <f t="shared" si="242"/>
        <v>||||0</v>
      </c>
      <c r="C1709" s="61" t="str">
        <f t="shared" si="243"/>
        <v>|0</v>
      </c>
      <c r="D1709" s="31"/>
      <c r="E1709" s="31"/>
      <c r="F1709" s="75" t="str">
        <f t="shared" si="244"/>
        <v>/</v>
      </c>
      <c r="G1709" s="31"/>
      <c r="H1709" s="31"/>
      <c r="I1709" s="75" t="str">
        <f t="shared" si="245"/>
        <v>.</v>
      </c>
      <c r="J1709" s="31"/>
      <c r="K1709" s="31"/>
      <c r="L1709" s="31"/>
      <c r="M1709" s="32"/>
      <c r="N1709" s="31"/>
      <c r="O1709" s="32"/>
      <c r="P1709" s="18"/>
      <c r="Q1709" s="31"/>
      <c r="R1709" s="33"/>
      <c r="S1709" s="33"/>
      <c r="T1709" s="33"/>
      <c r="U1709" s="72">
        <f t="shared" si="246"/>
        <v>0</v>
      </c>
      <c r="V1709" s="18" t="e">
        <f>IF(X1709&lt;&gt;"Liquidação Cancelada",VLOOKUP(B1709,'BASE DE DADOS OPS'!$B$4:$P$9650,10,FALSE),"Liquidação Cancelada")</f>
        <v>#N/A</v>
      </c>
      <c r="W1709" s="35" t="e">
        <f t="shared" si="247"/>
        <v>#N/A</v>
      </c>
      <c r="X1709" s="31">
        <f>VLOOKUP(A1709,'BASE DE DADOS OPS'!$A$4:$P$9650,12,FALSE)</f>
        <v>0</v>
      </c>
      <c r="Y1709" s="4" t="e">
        <f>IF(X1709&lt;&gt;"Liquidação Cancelada",VLOOKUP(B1709,'BASE DE DADOS OPS'!$B$5:$P$9635,12,FALSE),"Liquidação Cancelada")</f>
        <v>#N/A</v>
      </c>
      <c r="Z1709" s="4" t="e">
        <f>IF(X1709&lt;&gt;"Liquidação Cancelada",VLOOKUP(B1709,'BASE DE DADOS OPS'!$B$5:$P$9635,14,FALSE),"Liquidação Cancelada")</f>
        <v>#N/A</v>
      </c>
      <c r="AA1709" s="4" t="e">
        <f>IF(X1709&lt;&gt;"Liquidação Cancelada",VLOOKUP(B1709,'BASE DE DADOS OPS'!$B$5:$P$9635,13,FALSE),"Liquidação Cancelada")</f>
        <v>#N/A</v>
      </c>
      <c r="AB1709" s="4" t="e">
        <f t="shared" si="248"/>
        <v>#N/A</v>
      </c>
      <c r="AC1709" s="3" t="e">
        <f t="shared" si="249"/>
        <v>#N/A</v>
      </c>
      <c r="AD1709" s="62"/>
    </row>
    <row r="1710" spans="1:30" ht="24.95" customHeight="1" x14ac:dyDescent="0.2">
      <c r="A1710" s="55" t="str">
        <f t="shared" si="241"/>
        <v>||||||0</v>
      </c>
      <c r="B1710" s="55" t="str">
        <f t="shared" si="242"/>
        <v>||||0</v>
      </c>
      <c r="C1710" s="61" t="str">
        <f t="shared" si="243"/>
        <v>|0</v>
      </c>
      <c r="D1710" s="31"/>
      <c r="E1710" s="31"/>
      <c r="F1710" s="75" t="str">
        <f t="shared" si="244"/>
        <v>/</v>
      </c>
      <c r="G1710" s="31"/>
      <c r="H1710" s="31"/>
      <c r="I1710" s="75" t="str">
        <f t="shared" si="245"/>
        <v>.</v>
      </c>
      <c r="J1710" s="31"/>
      <c r="K1710" s="31"/>
      <c r="L1710" s="31"/>
      <c r="M1710" s="32"/>
      <c r="N1710" s="31"/>
      <c r="O1710" s="32"/>
      <c r="P1710" s="18"/>
      <c r="Q1710" s="31"/>
      <c r="R1710" s="33"/>
      <c r="S1710" s="33"/>
      <c r="T1710" s="33"/>
      <c r="U1710" s="72">
        <f t="shared" si="246"/>
        <v>0</v>
      </c>
      <c r="V1710" s="18" t="e">
        <f>IF(X1710&lt;&gt;"Liquidação Cancelada",VLOOKUP(B1710,'BASE DE DADOS OPS'!$B$4:$P$9650,10,FALSE),"Liquidação Cancelada")</f>
        <v>#N/A</v>
      </c>
      <c r="W1710" s="35" t="e">
        <f t="shared" si="247"/>
        <v>#N/A</v>
      </c>
      <c r="X1710" s="31">
        <f>VLOOKUP(A1710,'BASE DE DADOS OPS'!$A$4:$P$9650,12,FALSE)</f>
        <v>0</v>
      </c>
      <c r="Y1710" s="4" t="e">
        <f>IF(X1710&lt;&gt;"Liquidação Cancelada",VLOOKUP(B1710,'BASE DE DADOS OPS'!$B$5:$P$9635,12,FALSE),"Liquidação Cancelada")</f>
        <v>#N/A</v>
      </c>
      <c r="Z1710" s="4" t="e">
        <f>IF(X1710&lt;&gt;"Liquidação Cancelada",VLOOKUP(B1710,'BASE DE DADOS OPS'!$B$5:$P$9635,14,FALSE),"Liquidação Cancelada")</f>
        <v>#N/A</v>
      </c>
      <c r="AA1710" s="4" t="e">
        <f>IF(X1710&lt;&gt;"Liquidação Cancelada",VLOOKUP(B1710,'BASE DE DADOS OPS'!$B$5:$P$9635,13,FALSE),"Liquidação Cancelada")</f>
        <v>#N/A</v>
      </c>
      <c r="AB1710" s="4" t="e">
        <f t="shared" si="248"/>
        <v>#N/A</v>
      </c>
      <c r="AC1710" s="3" t="e">
        <f t="shared" si="249"/>
        <v>#N/A</v>
      </c>
      <c r="AD1710" s="62"/>
    </row>
    <row r="1711" spans="1:30" ht="24.95" customHeight="1" x14ac:dyDescent="0.2">
      <c r="A1711" s="55" t="str">
        <f t="shared" si="241"/>
        <v>||||||0</v>
      </c>
      <c r="B1711" s="55" t="str">
        <f t="shared" si="242"/>
        <v>||||0</v>
      </c>
      <c r="C1711" s="61" t="str">
        <f t="shared" si="243"/>
        <v>|0</v>
      </c>
      <c r="D1711" s="31"/>
      <c r="E1711" s="31"/>
      <c r="F1711" s="75" t="str">
        <f t="shared" si="244"/>
        <v>/</v>
      </c>
      <c r="G1711" s="31"/>
      <c r="H1711" s="31"/>
      <c r="I1711" s="75" t="str">
        <f t="shared" si="245"/>
        <v>.</v>
      </c>
      <c r="J1711" s="31"/>
      <c r="K1711" s="31"/>
      <c r="L1711" s="31"/>
      <c r="M1711" s="32"/>
      <c r="N1711" s="31"/>
      <c r="O1711" s="32"/>
      <c r="P1711" s="18"/>
      <c r="Q1711" s="31"/>
      <c r="R1711" s="33"/>
      <c r="S1711" s="33"/>
      <c r="T1711" s="33"/>
      <c r="U1711" s="72">
        <f t="shared" si="246"/>
        <v>0</v>
      </c>
      <c r="V1711" s="18" t="e">
        <f>IF(X1711&lt;&gt;"Liquidação Cancelada",VLOOKUP(B1711,'BASE DE DADOS OPS'!$B$4:$P$9650,10,FALSE),"Liquidação Cancelada")</f>
        <v>#N/A</v>
      </c>
      <c r="W1711" s="35" t="e">
        <f t="shared" si="247"/>
        <v>#N/A</v>
      </c>
      <c r="X1711" s="31">
        <f>VLOOKUP(A1711,'BASE DE DADOS OPS'!$A$4:$P$9650,12,FALSE)</f>
        <v>0</v>
      </c>
      <c r="Y1711" s="4" t="e">
        <f>IF(X1711&lt;&gt;"Liquidação Cancelada",VLOOKUP(B1711,'BASE DE DADOS OPS'!$B$5:$P$9635,12,FALSE),"Liquidação Cancelada")</f>
        <v>#N/A</v>
      </c>
      <c r="Z1711" s="4" t="e">
        <f>IF(X1711&lt;&gt;"Liquidação Cancelada",VLOOKUP(B1711,'BASE DE DADOS OPS'!$B$5:$P$9635,14,FALSE),"Liquidação Cancelada")</f>
        <v>#N/A</v>
      </c>
      <c r="AA1711" s="4" t="e">
        <f>IF(X1711&lt;&gt;"Liquidação Cancelada",VLOOKUP(B1711,'BASE DE DADOS OPS'!$B$5:$P$9635,13,FALSE),"Liquidação Cancelada")</f>
        <v>#N/A</v>
      </c>
      <c r="AB1711" s="4" t="e">
        <f t="shared" si="248"/>
        <v>#N/A</v>
      </c>
      <c r="AC1711" s="3" t="e">
        <f t="shared" si="249"/>
        <v>#N/A</v>
      </c>
      <c r="AD1711" s="62"/>
    </row>
    <row r="1712" spans="1:30" ht="24.95" customHeight="1" x14ac:dyDescent="0.2">
      <c r="A1712" s="55" t="str">
        <f t="shared" si="241"/>
        <v>||||||0</v>
      </c>
      <c r="B1712" s="55" t="str">
        <f t="shared" si="242"/>
        <v>||||0</v>
      </c>
      <c r="C1712" s="61" t="str">
        <f t="shared" si="243"/>
        <v>|0</v>
      </c>
      <c r="D1712" s="31"/>
      <c r="E1712" s="31"/>
      <c r="F1712" s="75" t="str">
        <f t="shared" si="244"/>
        <v>/</v>
      </c>
      <c r="G1712" s="31"/>
      <c r="H1712" s="31"/>
      <c r="I1712" s="75" t="str">
        <f t="shared" si="245"/>
        <v>.</v>
      </c>
      <c r="J1712" s="31"/>
      <c r="K1712" s="31"/>
      <c r="L1712" s="31"/>
      <c r="M1712" s="32"/>
      <c r="N1712" s="31"/>
      <c r="O1712" s="32"/>
      <c r="P1712" s="18"/>
      <c r="Q1712" s="31"/>
      <c r="R1712" s="33"/>
      <c r="S1712" s="33"/>
      <c r="T1712" s="33"/>
      <c r="U1712" s="72">
        <f t="shared" si="246"/>
        <v>0</v>
      </c>
      <c r="V1712" s="18" t="e">
        <f>IF(X1712&lt;&gt;"Liquidação Cancelada",VLOOKUP(B1712,'BASE DE DADOS OPS'!$B$4:$P$9650,10,FALSE),"Liquidação Cancelada")</f>
        <v>#N/A</v>
      </c>
      <c r="W1712" s="35" t="e">
        <f t="shared" si="247"/>
        <v>#N/A</v>
      </c>
      <c r="X1712" s="31">
        <f>VLOOKUP(A1712,'BASE DE DADOS OPS'!$A$4:$P$9650,12,FALSE)</f>
        <v>0</v>
      </c>
      <c r="Y1712" s="4" t="e">
        <f>IF(X1712&lt;&gt;"Liquidação Cancelada",VLOOKUP(B1712,'BASE DE DADOS OPS'!$B$5:$P$9635,12,FALSE),"Liquidação Cancelada")</f>
        <v>#N/A</v>
      </c>
      <c r="Z1712" s="4" t="e">
        <f>IF(X1712&lt;&gt;"Liquidação Cancelada",VLOOKUP(B1712,'BASE DE DADOS OPS'!$B$5:$P$9635,14,FALSE),"Liquidação Cancelada")</f>
        <v>#N/A</v>
      </c>
      <c r="AA1712" s="4" t="e">
        <f>IF(X1712&lt;&gt;"Liquidação Cancelada",VLOOKUP(B1712,'BASE DE DADOS OPS'!$B$5:$P$9635,13,FALSE),"Liquidação Cancelada")</f>
        <v>#N/A</v>
      </c>
      <c r="AB1712" s="4" t="e">
        <f t="shared" si="248"/>
        <v>#N/A</v>
      </c>
      <c r="AC1712" s="3" t="e">
        <f t="shared" si="249"/>
        <v>#N/A</v>
      </c>
      <c r="AD1712" s="62"/>
    </row>
    <row r="1713" spans="1:30" ht="24.95" customHeight="1" x14ac:dyDescent="0.2">
      <c r="A1713" s="55" t="str">
        <f t="shared" si="241"/>
        <v>||||||0</v>
      </c>
      <c r="B1713" s="55" t="str">
        <f t="shared" si="242"/>
        <v>||||0</v>
      </c>
      <c r="C1713" s="61" t="str">
        <f t="shared" si="243"/>
        <v>|0</v>
      </c>
      <c r="D1713" s="31"/>
      <c r="E1713" s="31"/>
      <c r="F1713" s="75" t="str">
        <f t="shared" si="244"/>
        <v>/</v>
      </c>
      <c r="G1713" s="31"/>
      <c r="H1713" s="31"/>
      <c r="I1713" s="75" t="str">
        <f t="shared" si="245"/>
        <v>.</v>
      </c>
      <c r="J1713" s="31"/>
      <c r="K1713" s="31"/>
      <c r="L1713" s="31"/>
      <c r="M1713" s="32"/>
      <c r="N1713" s="31"/>
      <c r="O1713" s="32"/>
      <c r="P1713" s="18"/>
      <c r="Q1713" s="31"/>
      <c r="R1713" s="33"/>
      <c r="S1713" s="33"/>
      <c r="T1713" s="33"/>
      <c r="U1713" s="72">
        <f t="shared" si="246"/>
        <v>0</v>
      </c>
      <c r="V1713" s="18" t="e">
        <f>IF(X1713&lt;&gt;"Liquidação Cancelada",VLOOKUP(B1713,'BASE DE DADOS OPS'!$B$4:$P$9650,10,FALSE),"Liquidação Cancelada")</f>
        <v>#N/A</v>
      </c>
      <c r="W1713" s="35" t="e">
        <f t="shared" si="247"/>
        <v>#N/A</v>
      </c>
      <c r="X1713" s="31">
        <f>VLOOKUP(A1713,'BASE DE DADOS OPS'!$A$4:$P$9650,12,FALSE)</f>
        <v>0</v>
      </c>
      <c r="Y1713" s="4" t="e">
        <f>IF(X1713&lt;&gt;"Liquidação Cancelada",VLOOKUP(B1713,'BASE DE DADOS OPS'!$B$5:$P$9635,12,FALSE),"Liquidação Cancelada")</f>
        <v>#N/A</v>
      </c>
      <c r="Z1713" s="4" t="e">
        <f>IF(X1713&lt;&gt;"Liquidação Cancelada",VLOOKUP(B1713,'BASE DE DADOS OPS'!$B$5:$P$9635,14,FALSE),"Liquidação Cancelada")</f>
        <v>#N/A</v>
      </c>
      <c r="AA1713" s="4" t="e">
        <f>IF(X1713&lt;&gt;"Liquidação Cancelada",VLOOKUP(B1713,'BASE DE DADOS OPS'!$B$5:$P$9635,13,FALSE),"Liquidação Cancelada")</f>
        <v>#N/A</v>
      </c>
      <c r="AB1713" s="4" t="e">
        <f t="shared" si="248"/>
        <v>#N/A</v>
      </c>
      <c r="AC1713" s="3" t="e">
        <f t="shared" si="249"/>
        <v>#N/A</v>
      </c>
      <c r="AD1713" s="62"/>
    </row>
    <row r="1714" spans="1:30" ht="24.95" customHeight="1" x14ac:dyDescent="0.2">
      <c r="A1714" s="55" t="str">
        <f t="shared" si="241"/>
        <v>||||||0</v>
      </c>
      <c r="B1714" s="55" t="str">
        <f t="shared" si="242"/>
        <v>||||0</v>
      </c>
      <c r="C1714" s="61" t="str">
        <f t="shared" si="243"/>
        <v>|0</v>
      </c>
      <c r="D1714" s="31"/>
      <c r="E1714" s="31"/>
      <c r="F1714" s="75" t="str">
        <f t="shared" si="244"/>
        <v>/</v>
      </c>
      <c r="G1714" s="31"/>
      <c r="H1714" s="31"/>
      <c r="I1714" s="75" t="str">
        <f t="shared" si="245"/>
        <v>.</v>
      </c>
      <c r="J1714" s="31"/>
      <c r="K1714" s="31"/>
      <c r="L1714" s="31"/>
      <c r="M1714" s="32"/>
      <c r="N1714" s="31"/>
      <c r="O1714" s="32"/>
      <c r="P1714" s="18"/>
      <c r="Q1714" s="31"/>
      <c r="R1714" s="33"/>
      <c r="S1714" s="33"/>
      <c r="T1714" s="33"/>
      <c r="U1714" s="72">
        <f t="shared" si="246"/>
        <v>0</v>
      </c>
      <c r="V1714" s="18" t="e">
        <f>IF(X1714&lt;&gt;"Liquidação Cancelada",VLOOKUP(B1714,'BASE DE DADOS OPS'!$B$4:$P$9650,10,FALSE),"Liquidação Cancelada")</f>
        <v>#N/A</v>
      </c>
      <c r="W1714" s="35" t="e">
        <f t="shared" si="247"/>
        <v>#N/A</v>
      </c>
      <c r="X1714" s="31">
        <f>VLOOKUP(A1714,'BASE DE DADOS OPS'!$A$4:$P$9650,12,FALSE)</f>
        <v>0</v>
      </c>
      <c r="Y1714" s="4" t="e">
        <f>IF(X1714&lt;&gt;"Liquidação Cancelada",VLOOKUP(B1714,'BASE DE DADOS OPS'!$B$5:$P$9635,12,FALSE),"Liquidação Cancelada")</f>
        <v>#N/A</v>
      </c>
      <c r="Z1714" s="4" t="e">
        <f>IF(X1714&lt;&gt;"Liquidação Cancelada",VLOOKUP(B1714,'BASE DE DADOS OPS'!$B$5:$P$9635,14,FALSE),"Liquidação Cancelada")</f>
        <v>#N/A</v>
      </c>
      <c r="AA1714" s="4" t="e">
        <f>IF(X1714&lt;&gt;"Liquidação Cancelada",VLOOKUP(B1714,'BASE DE DADOS OPS'!$B$5:$P$9635,13,FALSE),"Liquidação Cancelada")</f>
        <v>#N/A</v>
      </c>
      <c r="AB1714" s="4" t="e">
        <f t="shared" si="248"/>
        <v>#N/A</v>
      </c>
      <c r="AC1714" s="3" t="e">
        <f t="shared" si="249"/>
        <v>#N/A</v>
      </c>
      <c r="AD1714" s="62"/>
    </row>
    <row r="1715" spans="1:30" ht="24.95" customHeight="1" x14ac:dyDescent="0.2">
      <c r="A1715" s="55" t="str">
        <f t="shared" si="241"/>
        <v>||||||0</v>
      </c>
      <c r="B1715" s="55" t="str">
        <f t="shared" si="242"/>
        <v>||||0</v>
      </c>
      <c r="C1715" s="61" t="str">
        <f t="shared" si="243"/>
        <v>|0</v>
      </c>
      <c r="D1715" s="31"/>
      <c r="E1715" s="31"/>
      <c r="F1715" s="75" t="str">
        <f t="shared" si="244"/>
        <v>/</v>
      </c>
      <c r="G1715" s="31"/>
      <c r="H1715" s="31"/>
      <c r="I1715" s="75" t="str">
        <f t="shared" si="245"/>
        <v>.</v>
      </c>
      <c r="J1715" s="31"/>
      <c r="K1715" s="31"/>
      <c r="L1715" s="31"/>
      <c r="M1715" s="32"/>
      <c r="N1715" s="31"/>
      <c r="O1715" s="32"/>
      <c r="P1715" s="18"/>
      <c r="Q1715" s="31"/>
      <c r="R1715" s="33"/>
      <c r="S1715" s="33"/>
      <c r="T1715" s="33"/>
      <c r="U1715" s="72">
        <f t="shared" si="246"/>
        <v>0</v>
      </c>
      <c r="V1715" s="18" t="e">
        <f>IF(X1715&lt;&gt;"Liquidação Cancelada",VLOOKUP(B1715,'BASE DE DADOS OPS'!$B$4:$P$9650,10,FALSE),"Liquidação Cancelada")</f>
        <v>#N/A</v>
      </c>
      <c r="W1715" s="35" t="e">
        <f t="shared" si="247"/>
        <v>#N/A</v>
      </c>
      <c r="X1715" s="31">
        <f>VLOOKUP(A1715,'BASE DE DADOS OPS'!$A$4:$P$9650,12,FALSE)</f>
        <v>0</v>
      </c>
      <c r="Y1715" s="4" t="e">
        <f>IF(X1715&lt;&gt;"Liquidação Cancelada",VLOOKUP(B1715,'BASE DE DADOS OPS'!$B$5:$P$9635,12,FALSE),"Liquidação Cancelada")</f>
        <v>#N/A</v>
      </c>
      <c r="Z1715" s="4" t="e">
        <f>IF(X1715&lt;&gt;"Liquidação Cancelada",VLOOKUP(B1715,'BASE DE DADOS OPS'!$B$5:$P$9635,14,FALSE),"Liquidação Cancelada")</f>
        <v>#N/A</v>
      </c>
      <c r="AA1715" s="4" t="e">
        <f>IF(X1715&lt;&gt;"Liquidação Cancelada",VLOOKUP(B1715,'BASE DE DADOS OPS'!$B$5:$P$9635,13,FALSE),"Liquidação Cancelada")</f>
        <v>#N/A</v>
      </c>
      <c r="AB1715" s="4" t="e">
        <f t="shared" si="248"/>
        <v>#N/A</v>
      </c>
      <c r="AC1715" s="3" t="e">
        <f t="shared" si="249"/>
        <v>#N/A</v>
      </c>
      <c r="AD1715" s="62"/>
    </row>
    <row r="1716" spans="1:30" ht="24.95" customHeight="1" x14ac:dyDescent="0.2">
      <c r="A1716" s="55" t="str">
        <f t="shared" si="241"/>
        <v>||||||0</v>
      </c>
      <c r="B1716" s="55" t="str">
        <f t="shared" si="242"/>
        <v>||||0</v>
      </c>
      <c r="C1716" s="61" t="str">
        <f t="shared" si="243"/>
        <v>|0</v>
      </c>
      <c r="D1716" s="31"/>
      <c r="E1716" s="31"/>
      <c r="F1716" s="75" t="str">
        <f t="shared" si="244"/>
        <v>/</v>
      </c>
      <c r="G1716" s="31"/>
      <c r="H1716" s="31"/>
      <c r="I1716" s="75" t="str">
        <f t="shared" si="245"/>
        <v>.</v>
      </c>
      <c r="J1716" s="31"/>
      <c r="K1716" s="31"/>
      <c r="L1716" s="31"/>
      <c r="M1716" s="32"/>
      <c r="N1716" s="31"/>
      <c r="O1716" s="32"/>
      <c r="P1716" s="18"/>
      <c r="Q1716" s="31"/>
      <c r="R1716" s="33"/>
      <c r="S1716" s="33"/>
      <c r="T1716" s="33"/>
      <c r="U1716" s="72">
        <f t="shared" si="246"/>
        <v>0</v>
      </c>
      <c r="V1716" s="18" t="e">
        <f>IF(X1716&lt;&gt;"Liquidação Cancelada",VLOOKUP(B1716,'BASE DE DADOS OPS'!$B$4:$P$9650,10,FALSE),"Liquidação Cancelada")</f>
        <v>#N/A</v>
      </c>
      <c r="W1716" s="35" t="e">
        <f t="shared" si="247"/>
        <v>#N/A</v>
      </c>
      <c r="X1716" s="31">
        <f>VLOOKUP(A1716,'BASE DE DADOS OPS'!$A$4:$P$9650,12,FALSE)</f>
        <v>0</v>
      </c>
      <c r="Y1716" s="4" t="e">
        <f>IF(X1716&lt;&gt;"Liquidação Cancelada",VLOOKUP(B1716,'BASE DE DADOS OPS'!$B$5:$P$9635,12,FALSE),"Liquidação Cancelada")</f>
        <v>#N/A</v>
      </c>
      <c r="Z1716" s="4" t="e">
        <f>IF(X1716&lt;&gt;"Liquidação Cancelada",VLOOKUP(B1716,'BASE DE DADOS OPS'!$B$5:$P$9635,14,FALSE),"Liquidação Cancelada")</f>
        <v>#N/A</v>
      </c>
      <c r="AA1716" s="4" t="e">
        <f>IF(X1716&lt;&gt;"Liquidação Cancelada",VLOOKUP(B1716,'BASE DE DADOS OPS'!$B$5:$P$9635,13,FALSE),"Liquidação Cancelada")</f>
        <v>#N/A</v>
      </c>
      <c r="AB1716" s="4" t="e">
        <f t="shared" si="248"/>
        <v>#N/A</v>
      </c>
      <c r="AC1716" s="3" t="e">
        <f t="shared" si="249"/>
        <v>#N/A</v>
      </c>
      <c r="AD1716" s="62"/>
    </row>
    <row r="1717" spans="1:30" ht="24.95" customHeight="1" x14ac:dyDescent="0.2">
      <c r="A1717" s="55" t="str">
        <f t="shared" si="241"/>
        <v>||||||0</v>
      </c>
      <c r="B1717" s="55" t="str">
        <f t="shared" si="242"/>
        <v>||||0</v>
      </c>
      <c r="C1717" s="61" t="str">
        <f t="shared" si="243"/>
        <v>|0</v>
      </c>
      <c r="D1717" s="31"/>
      <c r="E1717" s="31"/>
      <c r="F1717" s="75" t="str">
        <f t="shared" si="244"/>
        <v>/</v>
      </c>
      <c r="G1717" s="31"/>
      <c r="H1717" s="31"/>
      <c r="I1717" s="75" t="str">
        <f t="shared" si="245"/>
        <v>.</v>
      </c>
      <c r="J1717" s="31"/>
      <c r="K1717" s="31"/>
      <c r="L1717" s="31"/>
      <c r="M1717" s="32"/>
      <c r="N1717" s="31"/>
      <c r="O1717" s="32"/>
      <c r="P1717" s="18"/>
      <c r="Q1717" s="31"/>
      <c r="R1717" s="33"/>
      <c r="S1717" s="33"/>
      <c r="T1717" s="33"/>
      <c r="U1717" s="72">
        <f t="shared" si="246"/>
        <v>0</v>
      </c>
      <c r="V1717" s="18" t="e">
        <f>IF(X1717&lt;&gt;"Liquidação Cancelada",VLOOKUP(B1717,'BASE DE DADOS OPS'!$B$4:$P$9650,10,FALSE),"Liquidação Cancelada")</f>
        <v>#N/A</v>
      </c>
      <c r="W1717" s="35" t="e">
        <f t="shared" si="247"/>
        <v>#N/A</v>
      </c>
      <c r="X1717" s="31">
        <f>VLOOKUP(A1717,'BASE DE DADOS OPS'!$A$4:$P$9650,12,FALSE)</f>
        <v>0</v>
      </c>
      <c r="Y1717" s="4" t="e">
        <f>IF(X1717&lt;&gt;"Liquidação Cancelada",VLOOKUP(B1717,'BASE DE DADOS OPS'!$B$5:$P$9635,12,FALSE),"Liquidação Cancelada")</f>
        <v>#N/A</v>
      </c>
      <c r="Z1717" s="4" t="e">
        <f>IF(X1717&lt;&gt;"Liquidação Cancelada",VLOOKUP(B1717,'BASE DE DADOS OPS'!$B$5:$P$9635,14,FALSE),"Liquidação Cancelada")</f>
        <v>#N/A</v>
      </c>
      <c r="AA1717" s="4" t="e">
        <f>IF(X1717&lt;&gt;"Liquidação Cancelada",VLOOKUP(B1717,'BASE DE DADOS OPS'!$B$5:$P$9635,13,FALSE),"Liquidação Cancelada")</f>
        <v>#N/A</v>
      </c>
      <c r="AB1717" s="4" t="e">
        <f t="shared" si="248"/>
        <v>#N/A</v>
      </c>
      <c r="AC1717" s="3" t="e">
        <f t="shared" si="249"/>
        <v>#N/A</v>
      </c>
      <c r="AD1717" s="62"/>
    </row>
    <row r="1718" spans="1:30" ht="24.95" customHeight="1" x14ac:dyDescent="0.2">
      <c r="A1718" s="55" t="str">
        <f t="shared" si="241"/>
        <v>||||||0</v>
      </c>
      <c r="B1718" s="55" t="str">
        <f t="shared" si="242"/>
        <v>||||0</v>
      </c>
      <c r="C1718" s="61" t="str">
        <f t="shared" si="243"/>
        <v>|0</v>
      </c>
      <c r="D1718" s="31"/>
      <c r="E1718" s="31"/>
      <c r="F1718" s="75" t="str">
        <f t="shared" si="244"/>
        <v>/</v>
      </c>
      <c r="G1718" s="31"/>
      <c r="H1718" s="31"/>
      <c r="I1718" s="75" t="str">
        <f t="shared" si="245"/>
        <v>.</v>
      </c>
      <c r="J1718" s="31"/>
      <c r="K1718" s="31"/>
      <c r="L1718" s="31"/>
      <c r="M1718" s="32"/>
      <c r="N1718" s="31"/>
      <c r="O1718" s="32"/>
      <c r="P1718" s="18"/>
      <c r="Q1718" s="31"/>
      <c r="R1718" s="33"/>
      <c r="S1718" s="33"/>
      <c r="T1718" s="33"/>
      <c r="U1718" s="72">
        <f t="shared" si="246"/>
        <v>0</v>
      </c>
      <c r="V1718" s="18" t="e">
        <f>IF(X1718&lt;&gt;"Liquidação Cancelada",VLOOKUP(B1718,'BASE DE DADOS OPS'!$B$4:$P$9650,10,FALSE),"Liquidação Cancelada")</f>
        <v>#N/A</v>
      </c>
      <c r="W1718" s="35" t="e">
        <f t="shared" si="247"/>
        <v>#N/A</v>
      </c>
      <c r="X1718" s="31">
        <f>VLOOKUP(A1718,'BASE DE DADOS OPS'!$A$4:$P$9650,12,FALSE)</f>
        <v>0</v>
      </c>
      <c r="Y1718" s="4" t="e">
        <f>IF(X1718&lt;&gt;"Liquidação Cancelada",VLOOKUP(B1718,'BASE DE DADOS OPS'!$B$5:$P$9635,12,FALSE),"Liquidação Cancelada")</f>
        <v>#N/A</v>
      </c>
      <c r="Z1718" s="4" t="e">
        <f>IF(X1718&lt;&gt;"Liquidação Cancelada",VLOOKUP(B1718,'BASE DE DADOS OPS'!$B$5:$P$9635,14,FALSE),"Liquidação Cancelada")</f>
        <v>#N/A</v>
      </c>
      <c r="AA1718" s="4" t="e">
        <f>IF(X1718&lt;&gt;"Liquidação Cancelada",VLOOKUP(B1718,'BASE DE DADOS OPS'!$B$5:$P$9635,13,FALSE),"Liquidação Cancelada")</f>
        <v>#N/A</v>
      </c>
      <c r="AB1718" s="4" t="e">
        <f t="shared" si="248"/>
        <v>#N/A</v>
      </c>
      <c r="AC1718" s="3" t="e">
        <f t="shared" si="249"/>
        <v>#N/A</v>
      </c>
      <c r="AD1718" s="62"/>
    </row>
    <row r="1719" spans="1:30" ht="24.95" customHeight="1" x14ac:dyDescent="0.2">
      <c r="A1719" s="55" t="str">
        <f t="shared" si="241"/>
        <v>||||||0</v>
      </c>
      <c r="B1719" s="55" t="str">
        <f t="shared" si="242"/>
        <v>||||0</v>
      </c>
      <c r="C1719" s="61" t="str">
        <f t="shared" si="243"/>
        <v>|0</v>
      </c>
      <c r="D1719" s="31"/>
      <c r="E1719" s="31"/>
      <c r="F1719" s="75" t="str">
        <f t="shared" si="244"/>
        <v>/</v>
      </c>
      <c r="G1719" s="31"/>
      <c r="H1719" s="31"/>
      <c r="I1719" s="75" t="str">
        <f t="shared" si="245"/>
        <v>.</v>
      </c>
      <c r="J1719" s="31"/>
      <c r="K1719" s="31"/>
      <c r="L1719" s="31"/>
      <c r="M1719" s="32"/>
      <c r="N1719" s="31"/>
      <c r="O1719" s="32"/>
      <c r="P1719" s="18"/>
      <c r="Q1719" s="31"/>
      <c r="R1719" s="33"/>
      <c r="S1719" s="33"/>
      <c r="T1719" s="33"/>
      <c r="U1719" s="72">
        <f t="shared" si="246"/>
        <v>0</v>
      </c>
      <c r="V1719" s="18" t="e">
        <f>IF(X1719&lt;&gt;"Liquidação Cancelada",VLOOKUP(B1719,'BASE DE DADOS OPS'!$B$4:$P$9650,10,FALSE),"Liquidação Cancelada")</f>
        <v>#N/A</v>
      </c>
      <c r="W1719" s="35" t="e">
        <f t="shared" si="247"/>
        <v>#N/A</v>
      </c>
      <c r="X1719" s="31">
        <f>VLOOKUP(A1719,'BASE DE DADOS OPS'!$A$4:$P$9650,12,FALSE)</f>
        <v>0</v>
      </c>
      <c r="Y1719" s="4" t="e">
        <f>IF(X1719&lt;&gt;"Liquidação Cancelada",VLOOKUP(B1719,'BASE DE DADOS OPS'!$B$5:$P$9635,12,FALSE),"Liquidação Cancelada")</f>
        <v>#N/A</v>
      </c>
      <c r="Z1719" s="4" t="e">
        <f>IF(X1719&lt;&gt;"Liquidação Cancelada",VLOOKUP(B1719,'BASE DE DADOS OPS'!$B$5:$P$9635,14,FALSE),"Liquidação Cancelada")</f>
        <v>#N/A</v>
      </c>
      <c r="AA1719" s="4" t="e">
        <f>IF(X1719&lt;&gt;"Liquidação Cancelada",VLOOKUP(B1719,'BASE DE DADOS OPS'!$B$5:$P$9635,13,FALSE),"Liquidação Cancelada")</f>
        <v>#N/A</v>
      </c>
      <c r="AB1719" s="4" t="e">
        <f t="shared" si="248"/>
        <v>#N/A</v>
      </c>
      <c r="AC1719" s="3" t="e">
        <f t="shared" si="249"/>
        <v>#N/A</v>
      </c>
      <c r="AD1719" s="62"/>
    </row>
    <row r="1720" spans="1:30" ht="24.95" customHeight="1" x14ac:dyDescent="0.2">
      <c r="A1720" s="55" t="str">
        <f t="shared" si="241"/>
        <v>||||||0</v>
      </c>
      <c r="B1720" s="55" t="str">
        <f t="shared" si="242"/>
        <v>||||0</v>
      </c>
      <c r="C1720" s="61" t="str">
        <f t="shared" si="243"/>
        <v>|0</v>
      </c>
      <c r="D1720" s="31"/>
      <c r="E1720" s="31"/>
      <c r="F1720" s="75" t="str">
        <f t="shared" si="244"/>
        <v>/</v>
      </c>
      <c r="G1720" s="31"/>
      <c r="H1720" s="31"/>
      <c r="I1720" s="75" t="str">
        <f t="shared" si="245"/>
        <v>.</v>
      </c>
      <c r="J1720" s="31"/>
      <c r="K1720" s="31"/>
      <c r="L1720" s="31"/>
      <c r="M1720" s="32"/>
      <c r="N1720" s="31"/>
      <c r="O1720" s="32"/>
      <c r="P1720" s="18"/>
      <c r="Q1720" s="31"/>
      <c r="R1720" s="33"/>
      <c r="S1720" s="33"/>
      <c r="T1720" s="33"/>
      <c r="U1720" s="72">
        <f t="shared" si="246"/>
        <v>0</v>
      </c>
      <c r="V1720" s="18" t="e">
        <f>IF(X1720&lt;&gt;"Liquidação Cancelada",VLOOKUP(B1720,'BASE DE DADOS OPS'!$B$4:$P$9650,10,FALSE),"Liquidação Cancelada")</f>
        <v>#N/A</v>
      </c>
      <c r="W1720" s="35" t="e">
        <f t="shared" si="247"/>
        <v>#N/A</v>
      </c>
      <c r="X1720" s="31">
        <f>VLOOKUP(A1720,'BASE DE DADOS OPS'!$A$4:$P$9650,12,FALSE)</f>
        <v>0</v>
      </c>
      <c r="Y1720" s="4" t="e">
        <f>IF(X1720&lt;&gt;"Liquidação Cancelada",VLOOKUP(B1720,'BASE DE DADOS OPS'!$B$5:$P$9635,12,FALSE),"Liquidação Cancelada")</f>
        <v>#N/A</v>
      </c>
      <c r="Z1720" s="4" t="e">
        <f>IF(X1720&lt;&gt;"Liquidação Cancelada",VLOOKUP(B1720,'BASE DE DADOS OPS'!$B$5:$P$9635,14,FALSE),"Liquidação Cancelada")</f>
        <v>#N/A</v>
      </c>
      <c r="AA1720" s="4" t="e">
        <f>IF(X1720&lt;&gt;"Liquidação Cancelada",VLOOKUP(B1720,'BASE DE DADOS OPS'!$B$5:$P$9635,13,FALSE),"Liquidação Cancelada")</f>
        <v>#N/A</v>
      </c>
      <c r="AB1720" s="4" t="e">
        <f t="shared" si="248"/>
        <v>#N/A</v>
      </c>
      <c r="AC1720" s="3" t="e">
        <f t="shared" si="249"/>
        <v>#N/A</v>
      </c>
      <c r="AD1720" s="62"/>
    </row>
    <row r="1721" spans="1:30" ht="24.95" customHeight="1" x14ac:dyDescent="0.2">
      <c r="A1721" s="55" t="str">
        <f t="shared" si="241"/>
        <v>||||||0</v>
      </c>
      <c r="B1721" s="55" t="str">
        <f t="shared" si="242"/>
        <v>||||0</v>
      </c>
      <c r="C1721" s="61" t="str">
        <f t="shared" si="243"/>
        <v>|0</v>
      </c>
      <c r="D1721" s="31"/>
      <c r="E1721" s="31"/>
      <c r="F1721" s="75" t="str">
        <f t="shared" si="244"/>
        <v>/</v>
      </c>
      <c r="G1721" s="31"/>
      <c r="H1721" s="31"/>
      <c r="I1721" s="75" t="str">
        <f t="shared" si="245"/>
        <v>.</v>
      </c>
      <c r="J1721" s="31"/>
      <c r="K1721" s="31"/>
      <c r="L1721" s="31"/>
      <c r="M1721" s="32"/>
      <c r="N1721" s="31"/>
      <c r="O1721" s="32"/>
      <c r="P1721" s="18"/>
      <c r="Q1721" s="31"/>
      <c r="R1721" s="33"/>
      <c r="S1721" s="33"/>
      <c r="T1721" s="33"/>
      <c r="U1721" s="72">
        <f t="shared" si="246"/>
        <v>0</v>
      </c>
      <c r="V1721" s="18" t="e">
        <f>IF(X1721&lt;&gt;"Liquidação Cancelada",VLOOKUP(B1721,'BASE DE DADOS OPS'!$B$4:$P$9650,10,FALSE),"Liquidação Cancelada")</f>
        <v>#N/A</v>
      </c>
      <c r="W1721" s="35" t="e">
        <f t="shared" si="247"/>
        <v>#N/A</v>
      </c>
      <c r="X1721" s="31">
        <f>VLOOKUP(A1721,'BASE DE DADOS OPS'!$A$4:$P$9650,12,FALSE)</f>
        <v>0</v>
      </c>
      <c r="Y1721" s="4" t="e">
        <f>IF(X1721&lt;&gt;"Liquidação Cancelada",VLOOKUP(B1721,'BASE DE DADOS OPS'!$B$5:$P$9635,12,FALSE),"Liquidação Cancelada")</f>
        <v>#N/A</v>
      </c>
      <c r="Z1721" s="4" t="e">
        <f>IF(X1721&lt;&gt;"Liquidação Cancelada",VLOOKUP(B1721,'BASE DE DADOS OPS'!$B$5:$P$9635,14,FALSE),"Liquidação Cancelada")</f>
        <v>#N/A</v>
      </c>
      <c r="AA1721" s="4" t="e">
        <f>IF(X1721&lt;&gt;"Liquidação Cancelada",VLOOKUP(B1721,'BASE DE DADOS OPS'!$B$5:$P$9635,13,FALSE),"Liquidação Cancelada")</f>
        <v>#N/A</v>
      </c>
      <c r="AB1721" s="4" t="e">
        <f t="shared" si="248"/>
        <v>#N/A</v>
      </c>
      <c r="AC1721" s="3" t="e">
        <f t="shared" si="249"/>
        <v>#N/A</v>
      </c>
      <c r="AD1721" s="62"/>
    </row>
    <row r="1722" spans="1:30" ht="24.95" customHeight="1" x14ac:dyDescent="0.2">
      <c r="A1722" s="55" t="str">
        <f t="shared" si="241"/>
        <v>||||||0</v>
      </c>
      <c r="B1722" s="55" t="str">
        <f t="shared" si="242"/>
        <v>||||0</v>
      </c>
      <c r="C1722" s="61" t="str">
        <f t="shared" si="243"/>
        <v>|0</v>
      </c>
      <c r="D1722" s="31"/>
      <c r="E1722" s="31"/>
      <c r="F1722" s="75" t="str">
        <f t="shared" si="244"/>
        <v>/</v>
      </c>
      <c r="G1722" s="31"/>
      <c r="H1722" s="31"/>
      <c r="I1722" s="75" t="str">
        <f t="shared" si="245"/>
        <v>.</v>
      </c>
      <c r="J1722" s="31"/>
      <c r="K1722" s="31"/>
      <c r="L1722" s="31"/>
      <c r="M1722" s="32"/>
      <c r="N1722" s="31"/>
      <c r="O1722" s="32"/>
      <c r="P1722" s="18"/>
      <c r="Q1722" s="31"/>
      <c r="R1722" s="33"/>
      <c r="S1722" s="33"/>
      <c r="T1722" s="33"/>
      <c r="U1722" s="72">
        <f t="shared" si="246"/>
        <v>0</v>
      </c>
      <c r="V1722" s="18" t="e">
        <f>IF(X1722&lt;&gt;"Liquidação Cancelada",VLOOKUP(B1722,'BASE DE DADOS OPS'!$B$4:$P$9650,10,FALSE),"Liquidação Cancelada")</f>
        <v>#N/A</v>
      </c>
      <c r="W1722" s="35" t="e">
        <f t="shared" si="247"/>
        <v>#N/A</v>
      </c>
      <c r="X1722" s="31">
        <f>VLOOKUP(A1722,'BASE DE DADOS OPS'!$A$4:$P$9650,12,FALSE)</f>
        <v>0</v>
      </c>
      <c r="Y1722" s="4" t="e">
        <f>IF(X1722&lt;&gt;"Liquidação Cancelada",VLOOKUP(B1722,'BASE DE DADOS OPS'!$B$5:$P$9635,12,FALSE),"Liquidação Cancelada")</f>
        <v>#N/A</v>
      </c>
      <c r="Z1722" s="4" t="e">
        <f>IF(X1722&lt;&gt;"Liquidação Cancelada",VLOOKUP(B1722,'BASE DE DADOS OPS'!$B$5:$P$9635,14,FALSE),"Liquidação Cancelada")</f>
        <v>#N/A</v>
      </c>
      <c r="AA1722" s="4" t="e">
        <f>IF(X1722&lt;&gt;"Liquidação Cancelada",VLOOKUP(B1722,'BASE DE DADOS OPS'!$B$5:$P$9635,13,FALSE),"Liquidação Cancelada")</f>
        <v>#N/A</v>
      </c>
      <c r="AB1722" s="4" t="e">
        <f t="shared" si="248"/>
        <v>#N/A</v>
      </c>
      <c r="AC1722" s="3" t="e">
        <f t="shared" si="249"/>
        <v>#N/A</v>
      </c>
      <c r="AD1722" s="62"/>
    </row>
    <row r="1723" spans="1:30" ht="24.95" customHeight="1" x14ac:dyDescent="0.2">
      <c r="A1723" s="55" t="str">
        <f t="shared" si="241"/>
        <v>||||||0</v>
      </c>
      <c r="B1723" s="55" t="str">
        <f t="shared" si="242"/>
        <v>||||0</v>
      </c>
      <c r="C1723" s="61" t="str">
        <f t="shared" si="243"/>
        <v>|0</v>
      </c>
      <c r="D1723" s="31"/>
      <c r="E1723" s="31"/>
      <c r="F1723" s="75" t="str">
        <f t="shared" si="244"/>
        <v>/</v>
      </c>
      <c r="G1723" s="31"/>
      <c r="H1723" s="31"/>
      <c r="I1723" s="75" t="str">
        <f t="shared" si="245"/>
        <v>.</v>
      </c>
      <c r="J1723" s="31"/>
      <c r="K1723" s="31"/>
      <c r="L1723" s="31"/>
      <c r="M1723" s="32"/>
      <c r="N1723" s="31"/>
      <c r="O1723" s="32"/>
      <c r="P1723" s="18"/>
      <c r="Q1723" s="31"/>
      <c r="R1723" s="33"/>
      <c r="S1723" s="33"/>
      <c r="T1723" s="33"/>
      <c r="U1723" s="72">
        <f t="shared" si="246"/>
        <v>0</v>
      </c>
      <c r="V1723" s="18" t="e">
        <f>IF(X1723&lt;&gt;"Liquidação Cancelada",VLOOKUP(B1723,'BASE DE DADOS OPS'!$B$4:$P$9650,10,FALSE),"Liquidação Cancelada")</f>
        <v>#N/A</v>
      </c>
      <c r="W1723" s="35" t="e">
        <f t="shared" si="247"/>
        <v>#N/A</v>
      </c>
      <c r="X1723" s="31">
        <f>VLOOKUP(A1723,'BASE DE DADOS OPS'!$A$4:$P$9650,12,FALSE)</f>
        <v>0</v>
      </c>
      <c r="Y1723" s="4" t="e">
        <f>IF(X1723&lt;&gt;"Liquidação Cancelada",VLOOKUP(B1723,'BASE DE DADOS OPS'!$B$5:$P$9635,12,FALSE),"Liquidação Cancelada")</f>
        <v>#N/A</v>
      </c>
      <c r="Z1723" s="4" t="e">
        <f>IF(X1723&lt;&gt;"Liquidação Cancelada",VLOOKUP(B1723,'BASE DE DADOS OPS'!$B$5:$P$9635,14,FALSE),"Liquidação Cancelada")</f>
        <v>#N/A</v>
      </c>
      <c r="AA1723" s="4" t="e">
        <f>IF(X1723&lt;&gt;"Liquidação Cancelada",VLOOKUP(B1723,'BASE DE DADOS OPS'!$B$5:$P$9635,13,FALSE),"Liquidação Cancelada")</f>
        <v>#N/A</v>
      </c>
      <c r="AB1723" s="4" t="e">
        <f t="shared" si="248"/>
        <v>#N/A</v>
      </c>
      <c r="AC1723" s="3" t="e">
        <f t="shared" si="249"/>
        <v>#N/A</v>
      </c>
      <c r="AD1723" s="62"/>
    </row>
    <row r="1724" spans="1:30" ht="24.95" customHeight="1" x14ac:dyDescent="0.2">
      <c r="A1724" s="55" t="str">
        <f t="shared" si="241"/>
        <v>||||||0</v>
      </c>
      <c r="B1724" s="55" t="str">
        <f t="shared" si="242"/>
        <v>||||0</v>
      </c>
      <c r="C1724" s="61" t="str">
        <f t="shared" si="243"/>
        <v>|0</v>
      </c>
      <c r="D1724" s="31"/>
      <c r="E1724" s="31"/>
      <c r="F1724" s="75" t="str">
        <f t="shared" si="244"/>
        <v>/</v>
      </c>
      <c r="G1724" s="31"/>
      <c r="H1724" s="31"/>
      <c r="I1724" s="75" t="str">
        <f t="shared" si="245"/>
        <v>.</v>
      </c>
      <c r="J1724" s="31"/>
      <c r="K1724" s="31"/>
      <c r="L1724" s="31"/>
      <c r="M1724" s="32"/>
      <c r="N1724" s="31"/>
      <c r="O1724" s="32"/>
      <c r="P1724" s="18"/>
      <c r="Q1724" s="31"/>
      <c r="R1724" s="33"/>
      <c r="S1724" s="33"/>
      <c r="T1724" s="33"/>
      <c r="U1724" s="72">
        <f t="shared" si="246"/>
        <v>0</v>
      </c>
      <c r="V1724" s="18" t="e">
        <f>IF(X1724&lt;&gt;"Liquidação Cancelada",VLOOKUP(B1724,'BASE DE DADOS OPS'!$B$4:$P$9650,10,FALSE),"Liquidação Cancelada")</f>
        <v>#N/A</v>
      </c>
      <c r="W1724" s="35" t="e">
        <f t="shared" si="247"/>
        <v>#N/A</v>
      </c>
      <c r="X1724" s="31">
        <f>VLOOKUP(A1724,'BASE DE DADOS OPS'!$A$4:$P$9650,12,FALSE)</f>
        <v>0</v>
      </c>
      <c r="Y1724" s="4" t="e">
        <f>IF(X1724&lt;&gt;"Liquidação Cancelada",VLOOKUP(B1724,'BASE DE DADOS OPS'!$B$5:$P$9635,12,FALSE),"Liquidação Cancelada")</f>
        <v>#N/A</v>
      </c>
      <c r="Z1724" s="4" t="e">
        <f>IF(X1724&lt;&gt;"Liquidação Cancelada",VLOOKUP(B1724,'BASE DE DADOS OPS'!$B$5:$P$9635,14,FALSE),"Liquidação Cancelada")</f>
        <v>#N/A</v>
      </c>
      <c r="AA1724" s="4" t="e">
        <f>IF(X1724&lt;&gt;"Liquidação Cancelada",VLOOKUP(B1724,'BASE DE DADOS OPS'!$B$5:$P$9635,13,FALSE),"Liquidação Cancelada")</f>
        <v>#N/A</v>
      </c>
      <c r="AB1724" s="4" t="e">
        <f t="shared" si="248"/>
        <v>#N/A</v>
      </c>
      <c r="AC1724" s="3" t="e">
        <f t="shared" si="249"/>
        <v>#N/A</v>
      </c>
      <c r="AD1724" s="62"/>
    </row>
    <row r="1725" spans="1:30" ht="24.95" customHeight="1" x14ac:dyDescent="0.2">
      <c r="A1725" s="55" t="str">
        <f t="shared" si="241"/>
        <v>||||||0</v>
      </c>
      <c r="B1725" s="55" t="str">
        <f t="shared" si="242"/>
        <v>||||0</v>
      </c>
      <c r="C1725" s="61" t="str">
        <f t="shared" si="243"/>
        <v>|0</v>
      </c>
      <c r="D1725" s="31"/>
      <c r="E1725" s="31"/>
      <c r="F1725" s="75" t="str">
        <f t="shared" si="244"/>
        <v>/</v>
      </c>
      <c r="G1725" s="31"/>
      <c r="H1725" s="31"/>
      <c r="I1725" s="75" t="str">
        <f t="shared" si="245"/>
        <v>.</v>
      </c>
      <c r="J1725" s="31"/>
      <c r="K1725" s="31"/>
      <c r="L1725" s="31"/>
      <c r="M1725" s="32"/>
      <c r="N1725" s="31"/>
      <c r="O1725" s="32"/>
      <c r="P1725" s="18"/>
      <c r="Q1725" s="31"/>
      <c r="R1725" s="33"/>
      <c r="S1725" s="33"/>
      <c r="T1725" s="33"/>
      <c r="U1725" s="72">
        <f t="shared" si="246"/>
        <v>0</v>
      </c>
      <c r="V1725" s="18" t="e">
        <f>IF(X1725&lt;&gt;"Liquidação Cancelada",VLOOKUP(B1725,'BASE DE DADOS OPS'!$B$4:$P$9650,10,FALSE),"Liquidação Cancelada")</f>
        <v>#N/A</v>
      </c>
      <c r="W1725" s="35" t="e">
        <f t="shared" si="247"/>
        <v>#N/A</v>
      </c>
      <c r="X1725" s="31">
        <f>VLOOKUP(A1725,'BASE DE DADOS OPS'!$A$4:$P$9650,12,FALSE)</f>
        <v>0</v>
      </c>
      <c r="Y1725" s="4" t="e">
        <f>IF(X1725&lt;&gt;"Liquidação Cancelada",VLOOKUP(B1725,'BASE DE DADOS OPS'!$B$5:$P$9635,12,FALSE),"Liquidação Cancelada")</f>
        <v>#N/A</v>
      </c>
      <c r="Z1725" s="4" t="e">
        <f>IF(X1725&lt;&gt;"Liquidação Cancelada",VLOOKUP(B1725,'BASE DE DADOS OPS'!$B$5:$P$9635,14,FALSE),"Liquidação Cancelada")</f>
        <v>#N/A</v>
      </c>
      <c r="AA1725" s="4" t="e">
        <f>IF(X1725&lt;&gt;"Liquidação Cancelada",VLOOKUP(B1725,'BASE DE DADOS OPS'!$B$5:$P$9635,13,FALSE),"Liquidação Cancelada")</f>
        <v>#N/A</v>
      </c>
      <c r="AB1725" s="4" t="e">
        <f t="shared" si="248"/>
        <v>#N/A</v>
      </c>
      <c r="AC1725" s="3" t="e">
        <f t="shared" si="249"/>
        <v>#N/A</v>
      </c>
      <c r="AD1725" s="62"/>
    </row>
    <row r="1726" spans="1:30" ht="24.95" customHeight="1" x14ac:dyDescent="0.2">
      <c r="A1726" s="55" t="str">
        <f t="shared" si="241"/>
        <v>||||||0</v>
      </c>
      <c r="B1726" s="55" t="str">
        <f t="shared" si="242"/>
        <v>||||0</v>
      </c>
      <c r="C1726" s="61" t="str">
        <f t="shared" si="243"/>
        <v>|0</v>
      </c>
      <c r="D1726" s="31"/>
      <c r="E1726" s="31"/>
      <c r="F1726" s="75" t="str">
        <f t="shared" si="244"/>
        <v>/</v>
      </c>
      <c r="G1726" s="31"/>
      <c r="H1726" s="31"/>
      <c r="I1726" s="75" t="str">
        <f t="shared" si="245"/>
        <v>.</v>
      </c>
      <c r="J1726" s="31"/>
      <c r="K1726" s="31"/>
      <c r="L1726" s="31"/>
      <c r="M1726" s="32"/>
      <c r="N1726" s="31"/>
      <c r="O1726" s="32"/>
      <c r="P1726" s="18"/>
      <c r="Q1726" s="31"/>
      <c r="R1726" s="33"/>
      <c r="S1726" s="33"/>
      <c r="T1726" s="33"/>
      <c r="U1726" s="72">
        <f t="shared" si="246"/>
        <v>0</v>
      </c>
      <c r="V1726" s="18" t="e">
        <f>IF(X1726&lt;&gt;"Liquidação Cancelada",VLOOKUP(B1726,'BASE DE DADOS OPS'!$B$4:$P$9650,10,FALSE),"Liquidação Cancelada")</f>
        <v>#N/A</v>
      </c>
      <c r="W1726" s="35" t="e">
        <f t="shared" si="247"/>
        <v>#N/A</v>
      </c>
      <c r="X1726" s="31">
        <f>VLOOKUP(A1726,'BASE DE DADOS OPS'!$A$4:$P$9650,12,FALSE)</f>
        <v>0</v>
      </c>
      <c r="Y1726" s="4" t="e">
        <f>IF(X1726&lt;&gt;"Liquidação Cancelada",VLOOKUP(B1726,'BASE DE DADOS OPS'!$B$5:$P$9635,12,FALSE),"Liquidação Cancelada")</f>
        <v>#N/A</v>
      </c>
      <c r="Z1726" s="4" t="e">
        <f>IF(X1726&lt;&gt;"Liquidação Cancelada",VLOOKUP(B1726,'BASE DE DADOS OPS'!$B$5:$P$9635,14,FALSE),"Liquidação Cancelada")</f>
        <v>#N/A</v>
      </c>
      <c r="AA1726" s="4" t="e">
        <f>IF(X1726&lt;&gt;"Liquidação Cancelada",VLOOKUP(B1726,'BASE DE DADOS OPS'!$B$5:$P$9635,13,FALSE),"Liquidação Cancelada")</f>
        <v>#N/A</v>
      </c>
      <c r="AB1726" s="4" t="e">
        <f t="shared" si="248"/>
        <v>#N/A</v>
      </c>
      <c r="AC1726" s="3" t="e">
        <f t="shared" si="249"/>
        <v>#N/A</v>
      </c>
      <c r="AD1726" s="62"/>
    </row>
    <row r="1727" spans="1:30" ht="24.95" customHeight="1" x14ac:dyDescent="0.2">
      <c r="A1727" s="55" t="str">
        <f t="shared" si="241"/>
        <v>||||||0</v>
      </c>
      <c r="B1727" s="55" t="str">
        <f t="shared" si="242"/>
        <v>||||0</v>
      </c>
      <c r="C1727" s="61" t="str">
        <f t="shared" si="243"/>
        <v>|0</v>
      </c>
      <c r="D1727" s="31"/>
      <c r="E1727" s="31"/>
      <c r="F1727" s="75" t="str">
        <f t="shared" si="244"/>
        <v>/</v>
      </c>
      <c r="G1727" s="31"/>
      <c r="H1727" s="31"/>
      <c r="I1727" s="75" t="str">
        <f t="shared" si="245"/>
        <v>.</v>
      </c>
      <c r="J1727" s="31"/>
      <c r="K1727" s="31"/>
      <c r="L1727" s="31"/>
      <c r="M1727" s="32"/>
      <c r="N1727" s="31"/>
      <c r="O1727" s="32"/>
      <c r="P1727" s="18"/>
      <c r="Q1727" s="31"/>
      <c r="R1727" s="33"/>
      <c r="S1727" s="33"/>
      <c r="T1727" s="33"/>
      <c r="U1727" s="72">
        <f t="shared" si="246"/>
        <v>0</v>
      </c>
      <c r="V1727" s="18" t="e">
        <f>IF(X1727&lt;&gt;"Liquidação Cancelada",VLOOKUP(B1727,'BASE DE DADOS OPS'!$B$4:$P$9650,10,FALSE),"Liquidação Cancelada")</f>
        <v>#N/A</v>
      </c>
      <c r="W1727" s="35" t="e">
        <f t="shared" si="247"/>
        <v>#N/A</v>
      </c>
      <c r="X1727" s="31">
        <f>VLOOKUP(A1727,'BASE DE DADOS OPS'!$A$4:$P$9650,12,FALSE)</f>
        <v>0</v>
      </c>
      <c r="Y1727" s="4" t="e">
        <f>IF(X1727&lt;&gt;"Liquidação Cancelada",VLOOKUP(B1727,'BASE DE DADOS OPS'!$B$5:$P$9635,12,FALSE),"Liquidação Cancelada")</f>
        <v>#N/A</v>
      </c>
      <c r="Z1727" s="4" t="e">
        <f>IF(X1727&lt;&gt;"Liquidação Cancelada",VLOOKUP(B1727,'BASE DE DADOS OPS'!$B$5:$P$9635,14,FALSE),"Liquidação Cancelada")</f>
        <v>#N/A</v>
      </c>
      <c r="AA1727" s="4" t="e">
        <f>IF(X1727&lt;&gt;"Liquidação Cancelada",VLOOKUP(B1727,'BASE DE DADOS OPS'!$B$5:$P$9635,13,FALSE),"Liquidação Cancelada")</f>
        <v>#N/A</v>
      </c>
      <c r="AB1727" s="4" t="e">
        <f t="shared" si="248"/>
        <v>#N/A</v>
      </c>
      <c r="AC1727" s="3" t="e">
        <f t="shared" si="249"/>
        <v>#N/A</v>
      </c>
      <c r="AD1727" s="62"/>
    </row>
    <row r="1728" spans="1:30" ht="24.95" customHeight="1" x14ac:dyDescent="0.2">
      <c r="A1728" s="55" t="str">
        <f t="shared" si="241"/>
        <v>||||||0</v>
      </c>
      <c r="B1728" s="55" t="str">
        <f t="shared" si="242"/>
        <v>||||0</v>
      </c>
      <c r="C1728" s="61" t="str">
        <f t="shared" si="243"/>
        <v>|0</v>
      </c>
      <c r="D1728" s="31"/>
      <c r="E1728" s="31"/>
      <c r="F1728" s="75" t="str">
        <f t="shared" si="244"/>
        <v>/</v>
      </c>
      <c r="G1728" s="31"/>
      <c r="H1728" s="31"/>
      <c r="I1728" s="75" t="str">
        <f t="shared" si="245"/>
        <v>.</v>
      </c>
      <c r="J1728" s="31"/>
      <c r="K1728" s="31"/>
      <c r="L1728" s="31"/>
      <c r="M1728" s="32"/>
      <c r="N1728" s="31"/>
      <c r="O1728" s="32"/>
      <c r="P1728" s="18"/>
      <c r="Q1728" s="31"/>
      <c r="R1728" s="33"/>
      <c r="S1728" s="33"/>
      <c r="T1728" s="33"/>
      <c r="U1728" s="72">
        <f t="shared" si="246"/>
        <v>0</v>
      </c>
      <c r="V1728" s="18" t="e">
        <f>IF(X1728&lt;&gt;"Liquidação Cancelada",VLOOKUP(B1728,'BASE DE DADOS OPS'!$B$4:$P$9650,10,FALSE),"Liquidação Cancelada")</f>
        <v>#N/A</v>
      </c>
      <c r="W1728" s="35" t="e">
        <f t="shared" si="247"/>
        <v>#N/A</v>
      </c>
      <c r="X1728" s="31">
        <f>VLOOKUP(A1728,'BASE DE DADOS OPS'!$A$4:$P$9650,12,FALSE)</f>
        <v>0</v>
      </c>
      <c r="Y1728" s="4" t="e">
        <f>IF(X1728&lt;&gt;"Liquidação Cancelada",VLOOKUP(B1728,'BASE DE DADOS OPS'!$B$5:$P$9635,12,FALSE),"Liquidação Cancelada")</f>
        <v>#N/A</v>
      </c>
      <c r="Z1728" s="4" t="e">
        <f>IF(X1728&lt;&gt;"Liquidação Cancelada",VLOOKUP(B1728,'BASE DE DADOS OPS'!$B$5:$P$9635,14,FALSE),"Liquidação Cancelada")</f>
        <v>#N/A</v>
      </c>
      <c r="AA1728" s="4" t="e">
        <f>IF(X1728&lt;&gt;"Liquidação Cancelada",VLOOKUP(B1728,'BASE DE DADOS OPS'!$B$5:$P$9635,13,FALSE),"Liquidação Cancelada")</f>
        <v>#N/A</v>
      </c>
      <c r="AB1728" s="4" t="e">
        <f t="shared" si="248"/>
        <v>#N/A</v>
      </c>
      <c r="AC1728" s="3" t="e">
        <f t="shared" si="249"/>
        <v>#N/A</v>
      </c>
      <c r="AD1728" s="62"/>
    </row>
    <row r="1729" spans="1:30" ht="24.95" customHeight="1" x14ac:dyDescent="0.2">
      <c r="A1729" s="55" t="str">
        <f t="shared" si="241"/>
        <v>||||||0</v>
      </c>
      <c r="B1729" s="55" t="str">
        <f t="shared" si="242"/>
        <v>||||0</v>
      </c>
      <c r="C1729" s="61" t="str">
        <f t="shared" si="243"/>
        <v>|0</v>
      </c>
      <c r="D1729" s="31"/>
      <c r="E1729" s="31"/>
      <c r="F1729" s="75" t="str">
        <f t="shared" si="244"/>
        <v>/</v>
      </c>
      <c r="G1729" s="31"/>
      <c r="H1729" s="31"/>
      <c r="I1729" s="75" t="str">
        <f t="shared" si="245"/>
        <v>.</v>
      </c>
      <c r="J1729" s="31"/>
      <c r="K1729" s="31"/>
      <c r="L1729" s="31"/>
      <c r="M1729" s="32"/>
      <c r="N1729" s="31"/>
      <c r="O1729" s="32"/>
      <c r="P1729" s="18"/>
      <c r="Q1729" s="31"/>
      <c r="R1729" s="33"/>
      <c r="S1729" s="33"/>
      <c r="T1729" s="33"/>
      <c r="U1729" s="72">
        <f t="shared" si="246"/>
        <v>0</v>
      </c>
      <c r="V1729" s="18" t="e">
        <f>IF(X1729&lt;&gt;"Liquidação Cancelada",VLOOKUP(B1729,'BASE DE DADOS OPS'!$B$4:$P$9650,10,FALSE),"Liquidação Cancelada")</f>
        <v>#N/A</v>
      </c>
      <c r="W1729" s="35" t="e">
        <f t="shared" si="247"/>
        <v>#N/A</v>
      </c>
      <c r="X1729" s="31">
        <f>VLOOKUP(A1729,'BASE DE DADOS OPS'!$A$4:$P$9650,12,FALSE)</f>
        <v>0</v>
      </c>
      <c r="Y1729" s="4" t="e">
        <f>IF(X1729&lt;&gt;"Liquidação Cancelada",VLOOKUP(B1729,'BASE DE DADOS OPS'!$B$5:$P$9635,12,FALSE),"Liquidação Cancelada")</f>
        <v>#N/A</v>
      </c>
      <c r="Z1729" s="4" t="e">
        <f>IF(X1729&lt;&gt;"Liquidação Cancelada",VLOOKUP(B1729,'BASE DE DADOS OPS'!$B$5:$P$9635,14,FALSE),"Liquidação Cancelada")</f>
        <v>#N/A</v>
      </c>
      <c r="AA1729" s="4" t="e">
        <f>IF(X1729&lt;&gt;"Liquidação Cancelada",VLOOKUP(B1729,'BASE DE DADOS OPS'!$B$5:$P$9635,13,FALSE),"Liquidação Cancelada")</f>
        <v>#N/A</v>
      </c>
      <c r="AB1729" s="4" t="e">
        <f t="shared" si="248"/>
        <v>#N/A</v>
      </c>
      <c r="AC1729" s="3" t="e">
        <f t="shared" si="249"/>
        <v>#N/A</v>
      </c>
      <c r="AD1729" s="62"/>
    </row>
    <row r="1730" spans="1:30" ht="24.95" customHeight="1" x14ac:dyDescent="0.2">
      <c r="A1730" s="55" t="str">
        <f t="shared" si="241"/>
        <v>||||||0</v>
      </c>
      <c r="B1730" s="55" t="str">
        <f t="shared" si="242"/>
        <v>||||0</v>
      </c>
      <c r="C1730" s="61" t="str">
        <f t="shared" si="243"/>
        <v>|0</v>
      </c>
      <c r="D1730" s="31"/>
      <c r="E1730" s="31"/>
      <c r="F1730" s="75" t="str">
        <f t="shared" si="244"/>
        <v>/</v>
      </c>
      <c r="G1730" s="31"/>
      <c r="H1730" s="31"/>
      <c r="I1730" s="75" t="str">
        <f t="shared" si="245"/>
        <v>.</v>
      </c>
      <c r="J1730" s="31"/>
      <c r="K1730" s="31"/>
      <c r="L1730" s="31"/>
      <c r="M1730" s="32"/>
      <c r="N1730" s="31"/>
      <c r="O1730" s="32"/>
      <c r="P1730" s="18"/>
      <c r="Q1730" s="31"/>
      <c r="R1730" s="33"/>
      <c r="S1730" s="33"/>
      <c r="T1730" s="33"/>
      <c r="U1730" s="72">
        <f t="shared" si="246"/>
        <v>0</v>
      </c>
      <c r="V1730" s="18" t="e">
        <f>IF(X1730&lt;&gt;"Liquidação Cancelada",VLOOKUP(B1730,'BASE DE DADOS OPS'!$B$4:$P$9650,10,FALSE),"Liquidação Cancelada")</f>
        <v>#N/A</v>
      </c>
      <c r="W1730" s="35" t="e">
        <f t="shared" si="247"/>
        <v>#N/A</v>
      </c>
      <c r="X1730" s="31">
        <f>VLOOKUP(A1730,'BASE DE DADOS OPS'!$A$4:$P$9650,12,FALSE)</f>
        <v>0</v>
      </c>
      <c r="Y1730" s="4" t="e">
        <f>IF(X1730&lt;&gt;"Liquidação Cancelada",VLOOKUP(B1730,'BASE DE DADOS OPS'!$B$5:$P$9635,12,FALSE),"Liquidação Cancelada")</f>
        <v>#N/A</v>
      </c>
      <c r="Z1730" s="4" t="e">
        <f>IF(X1730&lt;&gt;"Liquidação Cancelada",VLOOKUP(B1730,'BASE DE DADOS OPS'!$B$5:$P$9635,14,FALSE),"Liquidação Cancelada")</f>
        <v>#N/A</v>
      </c>
      <c r="AA1730" s="4" t="e">
        <f>IF(X1730&lt;&gt;"Liquidação Cancelada",VLOOKUP(B1730,'BASE DE DADOS OPS'!$B$5:$P$9635,13,FALSE),"Liquidação Cancelada")</f>
        <v>#N/A</v>
      </c>
      <c r="AB1730" s="4" t="e">
        <f t="shared" si="248"/>
        <v>#N/A</v>
      </c>
      <c r="AC1730" s="3" t="e">
        <f t="shared" si="249"/>
        <v>#N/A</v>
      </c>
      <c r="AD1730" s="62"/>
    </row>
    <row r="1731" spans="1:30" ht="24.95" customHeight="1" x14ac:dyDescent="0.2">
      <c r="A1731" s="55" t="str">
        <f t="shared" si="241"/>
        <v>||||||0</v>
      </c>
      <c r="B1731" s="55" t="str">
        <f t="shared" si="242"/>
        <v>||||0</v>
      </c>
      <c r="C1731" s="61" t="str">
        <f t="shared" si="243"/>
        <v>|0</v>
      </c>
      <c r="D1731" s="31"/>
      <c r="E1731" s="31"/>
      <c r="F1731" s="75" t="str">
        <f t="shared" si="244"/>
        <v>/</v>
      </c>
      <c r="G1731" s="31"/>
      <c r="H1731" s="31"/>
      <c r="I1731" s="75" t="str">
        <f t="shared" si="245"/>
        <v>.</v>
      </c>
      <c r="J1731" s="31"/>
      <c r="K1731" s="31"/>
      <c r="L1731" s="31"/>
      <c r="M1731" s="32"/>
      <c r="N1731" s="31"/>
      <c r="O1731" s="32"/>
      <c r="P1731" s="18"/>
      <c r="Q1731" s="31"/>
      <c r="R1731" s="33"/>
      <c r="S1731" s="33"/>
      <c r="T1731" s="33"/>
      <c r="U1731" s="72">
        <f t="shared" si="246"/>
        <v>0</v>
      </c>
      <c r="V1731" s="18" t="e">
        <f>IF(X1731&lt;&gt;"Liquidação Cancelada",VLOOKUP(B1731,'BASE DE DADOS OPS'!$B$4:$P$9650,10,FALSE),"Liquidação Cancelada")</f>
        <v>#N/A</v>
      </c>
      <c r="W1731" s="35" t="e">
        <f t="shared" si="247"/>
        <v>#N/A</v>
      </c>
      <c r="X1731" s="31">
        <f>VLOOKUP(A1731,'BASE DE DADOS OPS'!$A$4:$P$9650,12,FALSE)</f>
        <v>0</v>
      </c>
      <c r="Y1731" s="4" t="e">
        <f>IF(X1731&lt;&gt;"Liquidação Cancelada",VLOOKUP(B1731,'BASE DE DADOS OPS'!$B$5:$P$9635,12,FALSE),"Liquidação Cancelada")</f>
        <v>#N/A</v>
      </c>
      <c r="Z1731" s="4" t="e">
        <f>IF(X1731&lt;&gt;"Liquidação Cancelada",VLOOKUP(B1731,'BASE DE DADOS OPS'!$B$5:$P$9635,14,FALSE),"Liquidação Cancelada")</f>
        <v>#N/A</v>
      </c>
      <c r="AA1731" s="4" t="e">
        <f>IF(X1731&lt;&gt;"Liquidação Cancelada",VLOOKUP(B1731,'BASE DE DADOS OPS'!$B$5:$P$9635,13,FALSE),"Liquidação Cancelada")</f>
        <v>#N/A</v>
      </c>
      <c r="AB1731" s="4" t="e">
        <f t="shared" si="248"/>
        <v>#N/A</v>
      </c>
      <c r="AC1731" s="3" t="e">
        <f t="shared" si="249"/>
        <v>#N/A</v>
      </c>
      <c r="AD1731" s="62"/>
    </row>
    <row r="1732" spans="1:30" ht="24.95" customHeight="1" x14ac:dyDescent="0.2">
      <c r="A1732" s="55" t="str">
        <f t="shared" si="241"/>
        <v>||||||0</v>
      </c>
      <c r="B1732" s="55" t="str">
        <f t="shared" si="242"/>
        <v>||||0</v>
      </c>
      <c r="C1732" s="61" t="str">
        <f t="shared" si="243"/>
        <v>|0</v>
      </c>
      <c r="D1732" s="31"/>
      <c r="E1732" s="31"/>
      <c r="F1732" s="75" t="str">
        <f t="shared" si="244"/>
        <v>/</v>
      </c>
      <c r="G1732" s="31"/>
      <c r="H1732" s="31"/>
      <c r="I1732" s="75" t="str">
        <f t="shared" si="245"/>
        <v>.</v>
      </c>
      <c r="J1732" s="31"/>
      <c r="K1732" s="31"/>
      <c r="L1732" s="31"/>
      <c r="M1732" s="32"/>
      <c r="N1732" s="31"/>
      <c r="O1732" s="32"/>
      <c r="P1732" s="18"/>
      <c r="Q1732" s="31"/>
      <c r="R1732" s="33"/>
      <c r="S1732" s="33"/>
      <c r="T1732" s="33"/>
      <c r="U1732" s="72">
        <f t="shared" si="246"/>
        <v>0</v>
      </c>
      <c r="V1732" s="18" t="e">
        <f>IF(X1732&lt;&gt;"Liquidação Cancelada",VLOOKUP(B1732,'BASE DE DADOS OPS'!$B$4:$P$9650,10,FALSE),"Liquidação Cancelada")</f>
        <v>#N/A</v>
      </c>
      <c r="W1732" s="35" t="e">
        <f t="shared" si="247"/>
        <v>#N/A</v>
      </c>
      <c r="X1732" s="31">
        <f>VLOOKUP(A1732,'BASE DE DADOS OPS'!$A$4:$P$9650,12,FALSE)</f>
        <v>0</v>
      </c>
      <c r="Y1732" s="4" t="e">
        <f>IF(X1732&lt;&gt;"Liquidação Cancelada",VLOOKUP(B1732,'BASE DE DADOS OPS'!$B$5:$P$9635,12,FALSE),"Liquidação Cancelada")</f>
        <v>#N/A</v>
      </c>
      <c r="Z1732" s="4" t="e">
        <f>IF(X1732&lt;&gt;"Liquidação Cancelada",VLOOKUP(B1732,'BASE DE DADOS OPS'!$B$5:$P$9635,14,FALSE),"Liquidação Cancelada")</f>
        <v>#N/A</v>
      </c>
      <c r="AA1732" s="4" t="e">
        <f>IF(X1732&lt;&gt;"Liquidação Cancelada",VLOOKUP(B1732,'BASE DE DADOS OPS'!$B$5:$P$9635,13,FALSE),"Liquidação Cancelada")</f>
        <v>#N/A</v>
      </c>
      <c r="AB1732" s="4" t="e">
        <f t="shared" si="248"/>
        <v>#N/A</v>
      </c>
      <c r="AC1732" s="3" t="e">
        <f t="shared" si="249"/>
        <v>#N/A</v>
      </c>
      <c r="AD1732" s="62"/>
    </row>
    <row r="1733" spans="1:30" ht="24.95" customHeight="1" x14ac:dyDescent="0.2">
      <c r="A1733" s="55" t="str">
        <f t="shared" ref="A1733:A1796" si="250">D1733&amp;"|"&amp;E1733&amp;"|"&amp;G1733&amp;"|"&amp;H1733&amp;"|"&amp;L1733&amp;"|"&amp;N1733&amp;"|"&amp;U1733</f>
        <v>||||||0</v>
      </c>
      <c r="B1733" s="55" t="str">
        <f t="shared" ref="B1733:B1796" si="251">D1733&amp;"|"&amp;E1733&amp;"|"&amp;G1733&amp;"|"&amp;H1733&amp;"|"&amp;X1733</f>
        <v>||||0</v>
      </c>
      <c r="C1733" s="61" t="str">
        <f t="shared" ref="C1733:C1796" si="252">E1733&amp;"|"&amp;X1733</f>
        <v>|0</v>
      </c>
      <c r="D1733" s="31"/>
      <c r="E1733" s="31"/>
      <c r="F1733" s="75" t="str">
        <f t="shared" ref="F1733:F1796" si="253">G1733&amp;"/"&amp;H1733</f>
        <v>/</v>
      </c>
      <c r="G1733" s="31"/>
      <c r="H1733" s="31"/>
      <c r="I1733" s="75" t="str">
        <f t="shared" ref="I1733:I1796" si="254">J1733&amp;"."&amp;K1733</f>
        <v>.</v>
      </c>
      <c r="J1733" s="31"/>
      <c r="K1733" s="31"/>
      <c r="L1733" s="31"/>
      <c r="M1733" s="32"/>
      <c r="N1733" s="31"/>
      <c r="O1733" s="32"/>
      <c r="P1733" s="18"/>
      <c r="Q1733" s="31"/>
      <c r="R1733" s="33"/>
      <c r="S1733" s="33"/>
      <c r="T1733" s="33"/>
      <c r="U1733" s="72">
        <f t="shared" ref="U1733:U1796" si="255">R1733-S1733-T1733</f>
        <v>0</v>
      </c>
      <c r="V1733" s="18" t="e">
        <f>IF(X1733&lt;&gt;"Liquidação Cancelada",VLOOKUP(B1733,'BASE DE DADOS OPS'!$B$4:$P$9650,10,FALSE),"Liquidação Cancelada")</f>
        <v>#N/A</v>
      </c>
      <c r="W1733" s="35" t="e">
        <f t="shared" ref="W1733:W1796" si="256">IF(X1733&lt;&gt;"Liquidação Cancelada",IF(ISBLANK(V1733),"AGUARDANDO PAGAMENTO",NETWORKDAYS(P1733,V1733)-1),"Liquidação Cancelada")</f>
        <v>#N/A</v>
      </c>
      <c r="X1733" s="31">
        <f>VLOOKUP(A1733,'BASE DE DADOS OPS'!$A$4:$P$9650,12,FALSE)</f>
        <v>0</v>
      </c>
      <c r="Y1733" s="4" t="e">
        <f>IF(X1733&lt;&gt;"Liquidação Cancelada",VLOOKUP(B1733,'BASE DE DADOS OPS'!$B$5:$P$9635,12,FALSE),"Liquidação Cancelada")</f>
        <v>#N/A</v>
      </c>
      <c r="Z1733" s="4" t="e">
        <f>IF(X1733&lt;&gt;"Liquidação Cancelada",VLOOKUP(B1733,'BASE DE DADOS OPS'!$B$5:$P$9635,14,FALSE),"Liquidação Cancelada")</f>
        <v>#N/A</v>
      </c>
      <c r="AA1733" s="4" t="e">
        <f>IF(X1733&lt;&gt;"Liquidação Cancelada",VLOOKUP(B1733,'BASE DE DADOS OPS'!$B$5:$P$9635,13,FALSE),"Liquidação Cancelada")</f>
        <v>#N/A</v>
      </c>
      <c r="AB1733" s="4" t="e">
        <f t="shared" ref="AB1733:AB1796" si="257">IF(X1733&lt;&gt;"Liquidação Cancelada",Y1733-Z1733,"Liquidação Cancelada")</f>
        <v>#N/A</v>
      </c>
      <c r="AC1733" s="3" t="e">
        <f t="shared" ref="AC1733:AC1796" si="258">IF(X1733&lt;&gt;"Liquidação Cancelada",(AA1733-AB1733)+(U1733-Z1733-AB1733),"Liquidação Cancelada")</f>
        <v>#N/A</v>
      </c>
      <c r="AD1733" s="62"/>
    </row>
    <row r="1734" spans="1:30" ht="24.95" customHeight="1" x14ac:dyDescent="0.2">
      <c r="A1734" s="55" t="str">
        <f t="shared" si="250"/>
        <v>||||||0</v>
      </c>
      <c r="B1734" s="55" t="str">
        <f t="shared" si="251"/>
        <v>||||0</v>
      </c>
      <c r="C1734" s="61" t="str">
        <f t="shared" si="252"/>
        <v>|0</v>
      </c>
      <c r="D1734" s="31"/>
      <c r="E1734" s="31"/>
      <c r="F1734" s="75" t="str">
        <f t="shared" si="253"/>
        <v>/</v>
      </c>
      <c r="G1734" s="31"/>
      <c r="H1734" s="31"/>
      <c r="I1734" s="75" t="str">
        <f t="shared" si="254"/>
        <v>.</v>
      </c>
      <c r="J1734" s="31"/>
      <c r="K1734" s="31"/>
      <c r="L1734" s="31"/>
      <c r="M1734" s="32"/>
      <c r="N1734" s="31"/>
      <c r="O1734" s="32"/>
      <c r="P1734" s="18"/>
      <c r="Q1734" s="31"/>
      <c r="R1734" s="33"/>
      <c r="S1734" s="33"/>
      <c r="T1734" s="33"/>
      <c r="U1734" s="72">
        <f t="shared" si="255"/>
        <v>0</v>
      </c>
      <c r="V1734" s="18" t="e">
        <f>IF(X1734&lt;&gt;"Liquidação Cancelada",VLOOKUP(B1734,'BASE DE DADOS OPS'!$B$4:$P$9650,10,FALSE),"Liquidação Cancelada")</f>
        <v>#N/A</v>
      </c>
      <c r="W1734" s="35" t="e">
        <f t="shared" si="256"/>
        <v>#N/A</v>
      </c>
      <c r="X1734" s="31">
        <f>VLOOKUP(A1734,'BASE DE DADOS OPS'!$A$4:$P$9650,12,FALSE)</f>
        <v>0</v>
      </c>
      <c r="Y1734" s="4" t="e">
        <f>IF(X1734&lt;&gt;"Liquidação Cancelada",VLOOKUP(B1734,'BASE DE DADOS OPS'!$B$5:$P$9635,12,FALSE),"Liquidação Cancelada")</f>
        <v>#N/A</v>
      </c>
      <c r="Z1734" s="4" t="e">
        <f>IF(X1734&lt;&gt;"Liquidação Cancelada",VLOOKUP(B1734,'BASE DE DADOS OPS'!$B$5:$P$9635,14,FALSE),"Liquidação Cancelada")</f>
        <v>#N/A</v>
      </c>
      <c r="AA1734" s="4" t="e">
        <f>IF(X1734&lt;&gt;"Liquidação Cancelada",VLOOKUP(B1734,'BASE DE DADOS OPS'!$B$5:$P$9635,13,FALSE),"Liquidação Cancelada")</f>
        <v>#N/A</v>
      </c>
      <c r="AB1734" s="4" t="e">
        <f t="shared" si="257"/>
        <v>#N/A</v>
      </c>
      <c r="AC1734" s="3" t="e">
        <f t="shared" si="258"/>
        <v>#N/A</v>
      </c>
      <c r="AD1734" s="62"/>
    </row>
    <row r="1735" spans="1:30" ht="24.95" customHeight="1" x14ac:dyDescent="0.2">
      <c r="A1735" s="55" t="str">
        <f t="shared" si="250"/>
        <v>||||||0</v>
      </c>
      <c r="B1735" s="55" t="str">
        <f t="shared" si="251"/>
        <v>||||0</v>
      </c>
      <c r="C1735" s="61" t="str">
        <f t="shared" si="252"/>
        <v>|0</v>
      </c>
      <c r="D1735" s="31"/>
      <c r="E1735" s="31"/>
      <c r="F1735" s="75" t="str">
        <f t="shared" si="253"/>
        <v>/</v>
      </c>
      <c r="G1735" s="31"/>
      <c r="H1735" s="31"/>
      <c r="I1735" s="75" t="str">
        <f t="shared" si="254"/>
        <v>.</v>
      </c>
      <c r="J1735" s="31"/>
      <c r="K1735" s="31"/>
      <c r="L1735" s="31"/>
      <c r="M1735" s="32"/>
      <c r="N1735" s="31"/>
      <c r="O1735" s="32"/>
      <c r="P1735" s="18"/>
      <c r="Q1735" s="31"/>
      <c r="R1735" s="33"/>
      <c r="S1735" s="33"/>
      <c r="T1735" s="33"/>
      <c r="U1735" s="72">
        <f t="shared" si="255"/>
        <v>0</v>
      </c>
      <c r="V1735" s="18" t="e">
        <f>IF(X1735&lt;&gt;"Liquidação Cancelada",VLOOKUP(B1735,'BASE DE DADOS OPS'!$B$4:$P$9650,10,FALSE),"Liquidação Cancelada")</f>
        <v>#N/A</v>
      </c>
      <c r="W1735" s="35" t="e">
        <f t="shared" si="256"/>
        <v>#N/A</v>
      </c>
      <c r="X1735" s="31">
        <f>VLOOKUP(A1735,'BASE DE DADOS OPS'!$A$4:$P$9650,12,FALSE)</f>
        <v>0</v>
      </c>
      <c r="Y1735" s="4" t="e">
        <f>IF(X1735&lt;&gt;"Liquidação Cancelada",VLOOKUP(B1735,'BASE DE DADOS OPS'!$B$5:$P$9635,12,FALSE),"Liquidação Cancelada")</f>
        <v>#N/A</v>
      </c>
      <c r="Z1735" s="4" t="e">
        <f>IF(X1735&lt;&gt;"Liquidação Cancelada",VLOOKUP(B1735,'BASE DE DADOS OPS'!$B$5:$P$9635,14,FALSE),"Liquidação Cancelada")</f>
        <v>#N/A</v>
      </c>
      <c r="AA1735" s="4" t="e">
        <f>IF(X1735&lt;&gt;"Liquidação Cancelada",VLOOKUP(B1735,'BASE DE DADOS OPS'!$B$5:$P$9635,13,FALSE),"Liquidação Cancelada")</f>
        <v>#N/A</v>
      </c>
      <c r="AB1735" s="4" t="e">
        <f t="shared" si="257"/>
        <v>#N/A</v>
      </c>
      <c r="AC1735" s="3" t="e">
        <f t="shared" si="258"/>
        <v>#N/A</v>
      </c>
      <c r="AD1735" s="62"/>
    </row>
    <row r="1736" spans="1:30" ht="24.95" customHeight="1" x14ac:dyDescent="0.2">
      <c r="A1736" s="55" t="str">
        <f t="shared" si="250"/>
        <v>||||||0</v>
      </c>
      <c r="B1736" s="55" t="str">
        <f t="shared" si="251"/>
        <v>||||0</v>
      </c>
      <c r="C1736" s="61" t="str">
        <f t="shared" si="252"/>
        <v>|0</v>
      </c>
      <c r="D1736" s="31"/>
      <c r="E1736" s="31"/>
      <c r="F1736" s="75" t="str">
        <f t="shared" si="253"/>
        <v>/</v>
      </c>
      <c r="G1736" s="31"/>
      <c r="H1736" s="31"/>
      <c r="I1736" s="75" t="str">
        <f t="shared" si="254"/>
        <v>.</v>
      </c>
      <c r="J1736" s="31"/>
      <c r="K1736" s="31"/>
      <c r="L1736" s="31"/>
      <c r="M1736" s="32"/>
      <c r="N1736" s="31"/>
      <c r="O1736" s="32"/>
      <c r="P1736" s="18"/>
      <c r="Q1736" s="31"/>
      <c r="R1736" s="33"/>
      <c r="S1736" s="33"/>
      <c r="T1736" s="33"/>
      <c r="U1736" s="72">
        <f t="shared" si="255"/>
        <v>0</v>
      </c>
      <c r="V1736" s="18" t="e">
        <f>IF(X1736&lt;&gt;"Liquidação Cancelada",VLOOKUP(B1736,'BASE DE DADOS OPS'!$B$4:$P$9650,10,FALSE),"Liquidação Cancelada")</f>
        <v>#N/A</v>
      </c>
      <c r="W1736" s="35" t="e">
        <f t="shared" si="256"/>
        <v>#N/A</v>
      </c>
      <c r="X1736" s="31">
        <f>VLOOKUP(A1736,'BASE DE DADOS OPS'!$A$4:$P$9650,12,FALSE)</f>
        <v>0</v>
      </c>
      <c r="Y1736" s="4" t="e">
        <f>IF(X1736&lt;&gt;"Liquidação Cancelada",VLOOKUP(B1736,'BASE DE DADOS OPS'!$B$5:$P$9635,12,FALSE),"Liquidação Cancelada")</f>
        <v>#N/A</v>
      </c>
      <c r="Z1736" s="4" t="e">
        <f>IF(X1736&lt;&gt;"Liquidação Cancelada",VLOOKUP(B1736,'BASE DE DADOS OPS'!$B$5:$P$9635,14,FALSE),"Liquidação Cancelada")</f>
        <v>#N/A</v>
      </c>
      <c r="AA1736" s="4" t="e">
        <f>IF(X1736&lt;&gt;"Liquidação Cancelada",VLOOKUP(B1736,'BASE DE DADOS OPS'!$B$5:$P$9635,13,FALSE),"Liquidação Cancelada")</f>
        <v>#N/A</v>
      </c>
      <c r="AB1736" s="4" t="e">
        <f t="shared" si="257"/>
        <v>#N/A</v>
      </c>
      <c r="AC1736" s="3" t="e">
        <f t="shared" si="258"/>
        <v>#N/A</v>
      </c>
      <c r="AD1736" s="62"/>
    </row>
    <row r="1737" spans="1:30" ht="24.95" customHeight="1" x14ac:dyDescent="0.2">
      <c r="A1737" s="55" t="str">
        <f t="shared" si="250"/>
        <v>||||||0</v>
      </c>
      <c r="B1737" s="55" t="str">
        <f t="shared" si="251"/>
        <v>||||0</v>
      </c>
      <c r="C1737" s="61" t="str">
        <f t="shared" si="252"/>
        <v>|0</v>
      </c>
      <c r="D1737" s="31"/>
      <c r="E1737" s="31"/>
      <c r="F1737" s="75" t="str">
        <f t="shared" si="253"/>
        <v>/</v>
      </c>
      <c r="G1737" s="31"/>
      <c r="H1737" s="31"/>
      <c r="I1737" s="75" t="str">
        <f t="shared" si="254"/>
        <v>.</v>
      </c>
      <c r="J1737" s="31"/>
      <c r="K1737" s="31"/>
      <c r="L1737" s="31"/>
      <c r="M1737" s="32"/>
      <c r="N1737" s="31"/>
      <c r="O1737" s="32"/>
      <c r="P1737" s="18"/>
      <c r="Q1737" s="31"/>
      <c r="R1737" s="33"/>
      <c r="S1737" s="33"/>
      <c r="T1737" s="33"/>
      <c r="U1737" s="72">
        <f t="shared" si="255"/>
        <v>0</v>
      </c>
      <c r="V1737" s="18" t="e">
        <f>IF(X1737&lt;&gt;"Liquidação Cancelada",VLOOKUP(B1737,'BASE DE DADOS OPS'!$B$4:$P$9650,10,FALSE),"Liquidação Cancelada")</f>
        <v>#N/A</v>
      </c>
      <c r="W1737" s="35" t="e">
        <f t="shared" si="256"/>
        <v>#N/A</v>
      </c>
      <c r="X1737" s="31">
        <f>VLOOKUP(A1737,'BASE DE DADOS OPS'!$A$4:$P$9650,12,FALSE)</f>
        <v>0</v>
      </c>
      <c r="Y1737" s="4" t="e">
        <f>IF(X1737&lt;&gt;"Liquidação Cancelada",VLOOKUP(B1737,'BASE DE DADOS OPS'!$B$5:$P$9635,12,FALSE),"Liquidação Cancelada")</f>
        <v>#N/A</v>
      </c>
      <c r="Z1737" s="4" t="e">
        <f>IF(X1737&lt;&gt;"Liquidação Cancelada",VLOOKUP(B1737,'BASE DE DADOS OPS'!$B$5:$P$9635,14,FALSE),"Liquidação Cancelada")</f>
        <v>#N/A</v>
      </c>
      <c r="AA1737" s="4" t="e">
        <f>IF(X1737&lt;&gt;"Liquidação Cancelada",VLOOKUP(B1737,'BASE DE DADOS OPS'!$B$5:$P$9635,13,FALSE),"Liquidação Cancelada")</f>
        <v>#N/A</v>
      </c>
      <c r="AB1737" s="4" t="e">
        <f t="shared" si="257"/>
        <v>#N/A</v>
      </c>
      <c r="AC1737" s="3" t="e">
        <f t="shared" si="258"/>
        <v>#N/A</v>
      </c>
      <c r="AD1737" s="62"/>
    </row>
    <row r="1738" spans="1:30" ht="24.95" customHeight="1" x14ac:dyDescent="0.2">
      <c r="A1738" s="55" t="str">
        <f t="shared" si="250"/>
        <v>||||||0</v>
      </c>
      <c r="B1738" s="55" t="str">
        <f t="shared" si="251"/>
        <v>||||0</v>
      </c>
      <c r="C1738" s="61" t="str">
        <f t="shared" si="252"/>
        <v>|0</v>
      </c>
      <c r="D1738" s="31"/>
      <c r="E1738" s="31"/>
      <c r="F1738" s="75" t="str">
        <f t="shared" si="253"/>
        <v>/</v>
      </c>
      <c r="G1738" s="31"/>
      <c r="H1738" s="31"/>
      <c r="I1738" s="75" t="str">
        <f t="shared" si="254"/>
        <v>.</v>
      </c>
      <c r="J1738" s="31"/>
      <c r="K1738" s="31"/>
      <c r="L1738" s="31"/>
      <c r="M1738" s="32"/>
      <c r="N1738" s="31"/>
      <c r="O1738" s="32"/>
      <c r="P1738" s="18"/>
      <c r="Q1738" s="31"/>
      <c r="R1738" s="33"/>
      <c r="S1738" s="33"/>
      <c r="T1738" s="33"/>
      <c r="U1738" s="72">
        <f t="shared" si="255"/>
        <v>0</v>
      </c>
      <c r="V1738" s="18" t="e">
        <f>IF(X1738&lt;&gt;"Liquidação Cancelada",VLOOKUP(B1738,'BASE DE DADOS OPS'!$B$4:$P$9650,10,FALSE),"Liquidação Cancelada")</f>
        <v>#N/A</v>
      </c>
      <c r="W1738" s="35" t="e">
        <f t="shared" si="256"/>
        <v>#N/A</v>
      </c>
      <c r="X1738" s="31">
        <f>VLOOKUP(A1738,'BASE DE DADOS OPS'!$A$4:$P$9650,12,FALSE)</f>
        <v>0</v>
      </c>
      <c r="Y1738" s="4" t="e">
        <f>IF(X1738&lt;&gt;"Liquidação Cancelada",VLOOKUP(B1738,'BASE DE DADOS OPS'!$B$5:$P$9635,12,FALSE),"Liquidação Cancelada")</f>
        <v>#N/A</v>
      </c>
      <c r="Z1738" s="4" t="e">
        <f>IF(X1738&lt;&gt;"Liquidação Cancelada",VLOOKUP(B1738,'BASE DE DADOS OPS'!$B$5:$P$9635,14,FALSE),"Liquidação Cancelada")</f>
        <v>#N/A</v>
      </c>
      <c r="AA1738" s="4" t="e">
        <f>IF(X1738&lt;&gt;"Liquidação Cancelada",VLOOKUP(B1738,'BASE DE DADOS OPS'!$B$5:$P$9635,13,FALSE),"Liquidação Cancelada")</f>
        <v>#N/A</v>
      </c>
      <c r="AB1738" s="4" t="e">
        <f t="shared" si="257"/>
        <v>#N/A</v>
      </c>
      <c r="AC1738" s="3" t="e">
        <f t="shared" si="258"/>
        <v>#N/A</v>
      </c>
      <c r="AD1738" s="62"/>
    </row>
    <row r="1739" spans="1:30" ht="24.95" customHeight="1" x14ac:dyDescent="0.2">
      <c r="A1739" s="55" t="str">
        <f t="shared" si="250"/>
        <v>||||||0</v>
      </c>
      <c r="B1739" s="55" t="str">
        <f t="shared" si="251"/>
        <v>||||0</v>
      </c>
      <c r="C1739" s="61" t="str">
        <f t="shared" si="252"/>
        <v>|0</v>
      </c>
      <c r="D1739" s="31"/>
      <c r="E1739" s="31"/>
      <c r="F1739" s="75" t="str">
        <f t="shared" si="253"/>
        <v>/</v>
      </c>
      <c r="G1739" s="31"/>
      <c r="H1739" s="31"/>
      <c r="I1739" s="75" t="str">
        <f t="shared" si="254"/>
        <v>.</v>
      </c>
      <c r="J1739" s="31"/>
      <c r="K1739" s="31"/>
      <c r="L1739" s="31"/>
      <c r="M1739" s="32"/>
      <c r="N1739" s="31"/>
      <c r="O1739" s="32"/>
      <c r="P1739" s="18"/>
      <c r="Q1739" s="31"/>
      <c r="R1739" s="33"/>
      <c r="S1739" s="33"/>
      <c r="T1739" s="33"/>
      <c r="U1739" s="72">
        <f t="shared" si="255"/>
        <v>0</v>
      </c>
      <c r="V1739" s="18" t="e">
        <f>IF(X1739&lt;&gt;"Liquidação Cancelada",VLOOKUP(B1739,'BASE DE DADOS OPS'!$B$4:$P$9650,10,FALSE),"Liquidação Cancelada")</f>
        <v>#N/A</v>
      </c>
      <c r="W1739" s="35" t="e">
        <f t="shared" si="256"/>
        <v>#N/A</v>
      </c>
      <c r="X1739" s="31">
        <f>VLOOKUP(A1739,'BASE DE DADOS OPS'!$A$4:$P$9650,12,FALSE)</f>
        <v>0</v>
      </c>
      <c r="Y1739" s="4" t="e">
        <f>IF(X1739&lt;&gt;"Liquidação Cancelada",VLOOKUP(B1739,'BASE DE DADOS OPS'!$B$5:$P$9635,12,FALSE),"Liquidação Cancelada")</f>
        <v>#N/A</v>
      </c>
      <c r="Z1739" s="4" t="e">
        <f>IF(X1739&lt;&gt;"Liquidação Cancelada",VLOOKUP(B1739,'BASE DE DADOS OPS'!$B$5:$P$9635,14,FALSE),"Liquidação Cancelada")</f>
        <v>#N/A</v>
      </c>
      <c r="AA1739" s="4" t="e">
        <f>IF(X1739&lt;&gt;"Liquidação Cancelada",VLOOKUP(B1739,'BASE DE DADOS OPS'!$B$5:$P$9635,13,FALSE),"Liquidação Cancelada")</f>
        <v>#N/A</v>
      </c>
      <c r="AB1739" s="4" t="e">
        <f t="shared" si="257"/>
        <v>#N/A</v>
      </c>
      <c r="AC1739" s="3" t="e">
        <f t="shared" si="258"/>
        <v>#N/A</v>
      </c>
      <c r="AD1739" s="62"/>
    </row>
    <row r="1740" spans="1:30" ht="24.95" customHeight="1" x14ac:dyDescent="0.2">
      <c r="A1740" s="55" t="str">
        <f t="shared" si="250"/>
        <v>||||||0</v>
      </c>
      <c r="B1740" s="55" t="str">
        <f t="shared" si="251"/>
        <v>||||0</v>
      </c>
      <c r="C1740" s="61" t="str">
        <f t="shared" si="252"/>
        <v>|0</v>
      </c>
      <c r="D1740" s="31"/>
      <c r="E1740" s="31"/>
      <c r="F1740" s="75" t="str">
        <f t="shared" si="253"/>
        <v>/</v>
      </c>
      <c r="G1740" s="31"/>
      <c r="H1740" s="31"/>
      <c r="I1740" s="75" t="str">
        <f t="shared" si="254"/>
        <v>.</v>
      </c>
      <c r="J1740" s="31"/>
      <c r="K1740" s="31"/>
      <c r="L1740" s="31"/>
      <c r="M1740" s="32"/>
      <c r="N1740" s="31"/>
      <c r="O1740" s="32"/>
      <c r="P1740" s="18"/>
      <c r="Q1740" s="31"/>
      <c r="R1740" s="33"/>
      <c r="S1740" s="33"/>
      <c r="T1740" s="33"/>
      <c r="U1740" s="72">
        <f t="shared" si="255"/>
        <v>0</v>
      </c>
      <c r="V1740" s="18" t="e">
        <f>IF(X1740&lt;&gt;"Liquidação Cancelada",VLOOKUP(B1740,'BASE DE DADOS OPS'!$B$4:$P$9650,10,FALSE),"Liquidação Cancelada")</f>
        <v>#N/A</v>
      </c>
      <c r="W1740" s="35" t="e">
        <f t="shared" si="256"/>
        <v>#N/A</v>
      </c>
      <c r="X1740" s="31">
        <f>VLOOKUP(A1740,'BASE DE DADOS OPS'!$A$4:$P$9650,12,FALSE)</f>
        <v>0</v>
      </c>
      <c r="Y1740" s="4" t="e">
        <f>IF(X1740&lt;&gt;"Liquidação Cancelada",VLOOKUP(B1740,'BASE DE DADOS OPS'!$B$5:$P$9635,12,FALSE),"Liquidação Cancelada")</f>
        <v>#N/A</v>
      </c>
      <c r="Z1740" s="4" t="e">
        <f>IF(X1740&lt;&gt;"Liquidação Cancelada",VLOOKUP(B1740,'BASE DE DADOS OPS'!$B$5:$P$9635,14,FALSE),"Liquidação Cancelada")</f>
        <v>#N/A</v>
      </c>
      <c r="AA1740" s="4" t="e">
        <f>IF(X1740&lt;&gt;"Liquidação Cancelada",VLOOKUP(B1740,'BASE DE DADOS OPS'!$B$5:$P$9635,13,FALSE),"Liquidação Cancelada")</f>
        <v>#N/A</v>
      </c>
      <c r="AB1740" s="4" t="e">
        <f t="shared" si="257"/>
        <v>#N/A</v>
      </c>
      <c r="AC1740" s="3" t="e">
        <f t="shared" si="258"/>
        <v>#N/A</v>
      </c>
      <c r="AD1740" s="62"/>
    </row>
    <row r="1741" spans="1:30" ht="24.95" customHeight="1" x14ac:dyDescent="0.2">
      <c r="A1741" s="55" t="str">
        <f t="shared" si="250"/>
        <v>||||||0</v>
      </c>
      <c r="B1741" s="55" t="str">
        <f t="shared" si="251"/>
        <v>||||0</v>
      </c>
      <c r="C1741" s="61" t="str">
        <f t="shared" si="252"/>
        <v>|0</v>
      </c>
      <c r="D1741" s="31"/>
      <c r="E1741" s="31"/>
      <c r="F1741" s="75" t="str">
        <f t="shared" si="253"/>
        <v>/</v>
      </c>
      <c r="G1741" s="31"/>
      <c r="H1741" s="31"/>
      <c r="I1741" s="75" t="str">
        <f t="shared" si="254"/>
        <v>.</v>
      </c>
      <c r="J1741" s="31"/>
      <c r="K1741" s="31"/>
      <c r="L1741" s="31"/>
      <c r="M1741" s="32"/>
      <c r="N1741" s="31"/>
      <c r="O1741" s="32"/>
      <c r="P1741" s="18"/>
      <c r="Q1741" s="31"/>
      <c r="R1741" s="33"/>
      <c r="S1741" s="33"/>
      <c r="T1741" s="33"/>
      <c r="U1741" s="72">
        <f t="shared" si="255"/>
        <v>0</v>
      </c>
      <c r="V1741" s="18" t="e">
        <f>IF(X1741&lt;&gt;"Liquidação Cancelada",VLOOKUP(B1741,'BASE DE DADOS OPS'!$B$4:$P$9650,10,FALSE),"Liquidação Cancelada")</f>
        <v>#N/A</v>
      </c>
      <c r="W1741" s="35" t="e">
        <f t="shared" si="256"/>
        <v>#N/A</v>
      </c>
      <c r="X1741" s="31">
        <f>VLOOKUP(A1741,'BASE DE DADOS OPS'!$A$4:$P$9650,12,FALSE)</f>
        <v>0</v>
      </c>
      <c r="Y1741" s="4" t="e">
        <f>IF(X1741&lt;&gt;"Liquidação Cancelada",VLOOKUP(B1741,'BASE DE DADOS OPS'!$B$5:$P$9635,12,FALSE),"Liquidação Cancelada")</f>
        <v>#N/A</v>
      </c>
      <c r="Z1741" s="4" t="e">
        <f>IF(X1741&lt;&gt;"Liquidação Cancelada",VLOOKUP(B1741,'BASE DE DADOS OPS'!$B$5:$P$9635,14,FALSE),"Liquidação Cancelada")</f>
        <v>#N/A</v>
      </c>
      <c r="AA1741" s="4" t="e">
        <f>IF(X1741&lt;&gt;"Liquidação Cancelada",VLOOKUP(B1741,'BASE DE DADOS OPS'!$B$5:$P$9635,13,FALSE),"Liquidação Cancelada")</f>
        <v>#N/A</v>
      </c>
      <c r="AB1741" s="4" t="e">
        <f t="shared" si="257"/>
        <v>#N/A</v>
      </c>
      <c r="AC1741" s="3" t="e">
        <f t="shared" si="258"/>
        <v>#N/A</v>
      </c>
      <c r="AD1741" s="62"/>
    </row>
    <row r="1742" spans="1:30" ht="24.95" customHeight="1" x14ac:dyDescent="0.2">
      <c r="A1742" s="55" t="str">
        <f t="shared" si="250"/>
        <v>||||||0</v>
      </c>
      <c r="B1742" s="55" t="str">
        <f t="shared" si="251"/>
        <v>||||0</v>
      </c>
      <c r="C1742" s="61" t="str">
        <f t="shared" si="252"/>
        <v>|0</v>
      </c>
      <c r="D1742" s="31"/>
      <c r="E1742" s="31"/>
      <c r="F1742" s="75" t="str">
        <f t="shared" si="253"/>
        <v>/</v>
      </c>
      <c r="G1742" s="31"/>
      <c r="H1742" s="31"/>
      <c r="I1742" s="75" t="str">
        <f t="shared" si="254"/>
        <v>.</v>
      </c>
      <c r="J1742" s="31"/>
      <c r="K1742" s="31"/>
      <c r="L1742" s="31"/>
      <c r="M1742" s="32"/>
      <c r="N1742" s="31"/>
      <c r="O1742" s="32"/>
      <c r="P1742" s="18"/>
      <c r="Q1742" s="31"/>
      <c r="R1742" s="33"/>
      <c r="S1742" s="33"/>
      <c r="T1742" s="33"/>
      <c r="U1742" s="72">
        <f t="shared" si="255"/>
        <v>0</v>
      </c>
      <c r="V1742" s="18" t="e">
        <f>IF(X1742&lt;&gt;"Liquidação Cancelada",VLOOKUP(B1742,'BASE DE DADOS OPS'!$B$4:$P$9650,10,FALSE),"Liquidação Cancelada")</f>
        <v>#N/A</v>
      </c>
      <c r="W1742" s="35" t="e">
        <f t="shared" si="256"/>
        <v>#N/A</v>
      </c>
      <c r="X1742" s="31">
        <f>VLOOKUP(A1742,'BASE DE DADOS OPS'!$A$4:$P$9650,12,FALSE)</f>
        <v>0</v>
      </c>
      <c r="Y1742" s="4" t="e">
        <f>IF(X1742&lt;&gt;"Liquidação Cancelada",VLOOKUP(B1742,'BASE DE DADOS OPS'!$B$5:$P$9635,12,FALSE),"Liquidação Cancelada")</f>
        <v>#N/A</v>
      </c>
      <c r="Z1742" s="4" t="e">
        <f>IF(X1742&lt;&gt;"Liquidação Cancelada",VLOOKUP(B1742,'BASE DE DADOS OPS'!$B$5:$P$9635,14,FALSE),"Liquidação Cancelada")</f>
        <v>#N/A</v>
      </c>
      <c r="AA1742" s="4" t="e">
        <f>IF(X1742&lt;&gt;"Liquidação Cancelada",VLOOKUP(B1742,'BASE DE DADOS OPS'!$B$5:$P$9635,13,FALSE),"Liquidação Cancelada")</f>
        <v>#N/A</v>
      </c>
      <c r="AB1742" s="4" t="e">
        <f t="shared" si="257"/>
        <v>#N/A</v>
      </c>
      <c r="AC1742" s="3" t="e">
        <f t="shared" si="258"/>
        <v>#N/A</v>
      </c>
      <c r="AD1742" s="62"/>
    </row>
    <row r="1743" spans="1:30" ht="24.95" customHeight="1" x14ac:dyDescent="0.2">
      <c r="A1743" s="55" t="str">
        <f t="shared" si="250"/>
        <v>||||||0</v>
      </c>
      <c r="B1743" s="55" t="str">
        <f t="shared" si="251"/>
        <v>||||0</v>
      </c>
      <c r="C1743" s="61" t="str">
        <f t="shared" si="252"/>
        <v>|0</v>
      </c>
      <c r="D1743" s="31"/>
      <c r="E1743" s="31"/>
      <c r="F1743" s="75" t="str">
        <f t="shared" si="253"/>
        <v>/</v>
      </c>
      <c r="G1743" s="31"/>
      <c r="H1743" s="31"/>
      <c r="I1743" s="75" t="str">
        <f t="shared" si="254"/>
        <v>.</v>
      </c>
      <c r="J1743" s="31"/>
      <c r="K1743" s="31"/>
      <c r="L1743" s="31"/>
      <c r="M1743" s="32"/>
      <c r="N1743" s="31"/>
      <c r="O1743" s="32"/>
      <c r="P1743" s="18"/>
      <c r="Q1743" s="31"/>
      <c r="R1743" s="33"/>
      <c r="S1743" s="33"/>
      <c r="T1743" s="33"/>
      <c r="U1743" s="72">
        <f t="shared" si="255"/>
        <v>0</v>
      </c>
      <c r="V1743" s="18" t="e">
        <f>IF(X1743&lt;&gt;"Liquidação Cancelada",VLOOKUP(B1743,'BASE DE DADOS OPS'!$B$4:$P$9650,10,FALSE),"Liquidação Cancelada")</f>
        <v>#N/A</v>
      </c>
      <c r="W1743" s="35" t="e">
        <f t="shared" si="256"/>
        <v>#N/A</v>
      </c>
      <c r="X1743" s="31">
        <f>VLOOKUP(A1743,'BASE DE DADOS OPS'!$A$4:$P$9650,12,FALSE)</f>
        <v>0</v>
      </c>
      <c r="Y1743" s="4" t="e">
        <f>IF(X1743&lt;&gt;"Liquidação Cancelada",VLOOKUP(B1743,'BASE DE DADOS OPS'!$B$5:$P$9635,12,FALSE),"Liquidação Cancelada")</f>
        <v>#N/A</v>
      </c>
      <c r="Z1743" s="4" t="e">
        <f>IF(X1743&lt;&gt;"Liquidação Cancelada",VLOOKUP(B1743,'BASE DE DADOS OPS'!$B$5:$P$9635,14,FALSE),"Liquidação Cancelada")</f>
        <v>#N/A</v>
      </c>
      <c r="AA1743" s="4" t="e">
        <f>IF(X1743&lt;&gt;"Liquidação Cancelada",VLOOKUP(B1743,'BASE DE DADOS OPS'!$B$5:$P$9635,13,FALSE),"Liquidação Cancelada")</f>
        <v>#N/A</v>
      </c>
      <c r="AB1743" s="4" t="e">
        <f t="shared" si="257"/>
        <v>#N/A</v>
      </c>
      <c r="AC1743" s="3" t="e">
        <f t="shared" si="258"/>
        <v>#N/A</v>
      </c>
      <c r="AD1743" s="62"/>
    </row>
    <row r="1744" spans="1:30" ht="24.95" customHeight="1" x14ac:dyDescent="0.2">
      <c r="A1744" s="55" t="str">
        <f t="shared" si="250"/>
        <v>||||||0</v>
      </c>
      <c r="B1744" s="55" t="str">
        <f t="shared" si="251"/>
        <v>||||0</v>
      </c>
      <c r="C1744" s="61" t="str">
        <f t="shared" si="252"/>
        <v>|0</v>
      </c>
      <c r="D1744" s="31"/>
      <c r="E1744" s="31"/>
      <c r="F1744" s="75" t="str">
        <f t="shared" si="253"/>
        <v>/</v>
      </c>
      <c r="G1744" s="31"/>
      <c r="H1744" s="31"/>
      <c r="I1744" s="75" t="str">
        <f t="shared" si="254"/>
        <v>.</v>
      </c>
      <c r="J1744" s="31"/>
      <c r="K1744" s="31"/>
      <c r="L1744" s="31"/>
      <c r="M1744" s="32"/>
      <c r="N1744" s="31"/>
      <c r="O1744" s="32"/>
      <c r="P1744" s="18"/>
      <c r="Q1744" s="31"/>
      <c r="R1744" s="33"/>
      <c r="S1744" s="33"/>
      <c r="T1744" s="33"/>
      <c r="U1744" s="72">
        <f t="shared" si="255"/>
        <v>0</v>
      </c>
      <c r="V1744" s="18" t="e">
        <f>IF(X1744&lt;&gt;"Liquidação Cancelada",VLOOKUP(B1744,'BASE DE DADOS OPS'!$B$4:$P$9650,10,FALSE),"Liquidação Cancelada")</f>
        <v>#N/A</v>
      </c>
      <c r="W1744" s="35" t="e">
        <f t="shared" si="256"/>
        <v>#N/A</v>
      </c>
      <c r="X1744" s="31">
        <f>VLOOKUP(A1744,'BASE DE DADOS OPS'!$A$4:$P$9650,12,FALSE)</f>
        <v>0</v>
      </c>
      <c r="Y1744" s="4" t="e">
        <f>IF(X1744&lt;&gt;"Liquidação Cancelada",VLOOKUP(B1744,'BASE DE DADOS OPS'!$B$5:$P$9635,12,FALSE),"Liquidação Cancelada")</f>
        <v>#N/A</v>
      </c>
      <c r="Z1744" s="4" t="e">
        <f>IF(X1744&lt;&gt;"Liquidação Cancelada",VLOOKUP(B1744,'BASE DE DADOS OPS'!$B$5:$P$9635,14,FALSE),"Liquidação Cancelada")</f>
        <v>#N/A</v>
      </c>
      <c r="AA1744" s="4" t="e">
        <f>IF(X1744&lt;&gt;"Liquidação Cancelada",VLOOKUP(B1744,'BASE DE DADOS OPS'!$B$5:$P$9635,13,FALSE),"Liquidação Cancelada")</f>
        <v>#N/A</v>
      </c>
      <c r="AB1744" s="4" t="e">
        <f t="shared" si="257"/>
        <v>#N/A</v>
      </c>
      <c r="AC1744" s="3" t="e">
        <f t="shared" si="258"/>
        <v>#N/A</v>
      </c>
      <c r="AD1744" s="62"/>
    </row>
    <row r="1745" spans="1:30" ht="24.95" customHeight="1" x14ac:dyDescent="0.2">
      <c r="A1745" s="55" t="str">
        <f t="shared" si="250"/>
        <v>||||||0</v>
      </c>
      <c r="B1745" s="55" t="str">
        <f t="shared" si="251"/>
        <v>||||0</v>
      </c>
      <c r="C1745" s="61" t="str">
        <f t="shared" si="252"/>
        <v>|0</v>
      </c>
      <c r="D1745" s="31"/>
      <c r="E1745" s="31"/>
      <c r="F1745" s="75" t="str">
        <f t="shared" si="253"/>
        <v>/</v>
      </c>
      <c r="G1745" s="31"/>
      <c r="H1745" s="31"/>
      <c r="I1745" s="75" t="str">
        <f t="shared" si="254"/>
        <v>.</v>
      </c>
      <c r="J1745" s="31"/>
      <c r="K1745" s="31"/>
      <c r="L1745" s="31"/>
      <c r="M1745" s="32"/>
      <c r="N1745" s="31"/>
      <c r="O1745" s="32"/>
      <c r="P1745" s="18"/>
      <c r="Q1745" s="31"/>
      <c r="R1745" s="33"/>
      <c r="S1745" s="33"/>
      <c r="T1745" s="33"/>
      <c r="U1745" s="72">
        <f t="shared" si="255"/>
        <v>0</v>
      </c>
      <c r="V1745" s="18" t="e">
        <f>IF(X1745&lt;&gt;"Liquidação Cancelada",VLOOKUP(B1745,'BASE DE DADOS OPS'!$B$4:$P$9650,10,FALSE),"Liquidação Cancelada")</f>
        <v>#N/A</v>
      </c>
      <c r="W1745" s="35" t="e">
        <f t="shared" si="256"/>
        <v>#N/A</v>
      </c>
      <c r="X1745" s="31">
        <f>VLOOKUP(A1745,'BASE DE DADOS OPS'!$A$4:$P$9650,12,FALSE)</f>
        <v>0</v>
      </c>
      <c r="Y1745" s="4" t="e">
        <f>IF(X1745&lt;&gt;"Liquidação Cancelada",VLOOKUP(B1745,'BASE DE DADOS OPS'!$B$5:$P$9635,12,FALSE),"Liquidação Cancelada")</f>
        <v>#N/A</v>
      </c>
      <c r="Z1745" s="4" t="e">
        <f>IF(X1745&lt;&gt;"Liquidação Cancelada",VLOOKUP(B1745,'BASE DE DADOS OPS'!$B$5:$P$9635,14,FALSE),"Liquidação Cancelada")</f>
        <v>#N/A</v>
      </c>
      <c r="AA1745" s="4" t="e">
        <f>IF(X1745&lt;&gt;"Liquidação Cancelada",VLOOKUP(B1745,'BASE DE DADOS OPS'!$B$5:$P$9635,13,FALSE),"Liquidação Cancelada")</f>
        <v>#N/A</v>
      </c>
      <c r="AB1745" s="4" t="e">
        <f t="shared" si="257"/>
        <v>#N/A</v>
      </c>
      <c r="AC1745" s="3" t="e">
        <f t="shared" si="258"/>
        <v>#N/A</v>
      </c>
      <c r="AD1745" s="62"/>
    </row>
    <row r="1746" spans="1:30" ht="24.95" customHeight="1" x14ac:dyDescent="0.2">
      <c r="A1746" s="55" t="str">
        <f t="shared" si="250"/>
        <v>||||||0</v>
      </c>
      <c r="B1746" s="55" t="str">
        <f t="shared" si="251"/>
        <v>||||0</v>
      </c>
      <c r="C1746" s="61" t="str">
        <f t="shared" si="252"/>
        <v>|0</v>
      </c>
      <c r="D1746" s="31"/>
      <c r="E1746" s="31"/>
      <c r="F1746" s="75" t="str">
        <f t="shared" si="253"/>
        <v>/</v>
      </c>
      <c r="G1746" s="31"/>
      <c r="H1746" s="31"/>
      <c r="I1746" s="75" t="str">
        <f t="shared" si="254"/>
        <v>.</v>
      </c>
      <c r="J1746" s="31"/>
      <c r="K1746" s="31"/>
      <c r="L1746" s="31"/>
      <c r="M1746" s="32"/>
      <c r="N1746" s="31"/>
      <c r="O1746" s="32"/>
      <c r="P1746" s="18"/>
      <c r="Q1746" s="31"/>
      <c r="R1746" s="33"/>
      <c r="S1746" s="33"/>
      <c r="T1746" s="33"/>
      <c r="U1746" s="72">
        <f t="shared" si="255"/>
        <v>0</v>
      </c>
      <c r="V1746" s="18" t="e">
        <f>IF(X1746&lt;&gt;"Liquidação Cancelada",VLOOKUP(B1746,'BASE DE DADOS OPS'!$B$4:$P$9650,10,FALSE),"Liquidação Cancelada")</f>
        <v>#N/A</v>
      </c>
      <c r="W1746" s="35" t="e">
        <f t="shared" si="256"/>
        <v>#N/A</v>
      </c>
      <c r="X1746" s="31">
        <f>VLOOKUP(A1746,'BASE DE DADOS OPS'!$A$4:$P$9650,12,FALSE)</f>
        <v>0</v>
      </c>
      <c r="Y1746" s="4" t="e">
        <f>IF(X1746&lt;&gt;"Liquidação Cancelada",VLOOKUP(B1746,'BASE DE DADOS OPS'!$B$5:$P$9635,12,FALSE),"Liquidação Cancelada")</f>
        <v>#N/A</v>
      </c>
      <c r="Z1746" s="4" t="e">
        <f>IF(X1746&lt;&gt;"Liquidação Cancelada",VLOOKUP(B1746,'BASE DE DADOS OPS'!$B$5:$P$9635,14,FALSE),"Liquidação Cancelada")</f>
        <v>#N/A</v>
      </c>
      <c r="AA1746" s="4" t="e">
        <f>IF(X1746&lt;&gt;"Liquidação Cancelada",VLOOKUP(B1746,'BASE DE DADOS OPS'!$B$5:$P$9635,13,FALSE),"Liquidação Cancelada")</f>
        <v>#N/A</v>
      </c>
      <c r="AB1746" s="4" t="e">
        <f t="shared" si="257"/>
        <v>#N/A</v>
      </c>
      <c r="AC1746" s="3" t="e">
        <f t="shared" si="258"/>
        <v>#N/A</v>
      </c>
      <c r="AD1746" s="62"/>
    </row>
    <row r="1747" spans="1:30" ht="24.95" customHeight="1" x14ac:dyDescent="0.2">
      <c r="A1747" s="55" t="str">
        <f t="shared" si="250"/>
        <v>||||||0</v>
      </c>
      <c r="B1747" s="55" t="str">
        <f t="shared" si="251"/>
        <v>||||0</v>
      </c>
      <c r="C1747" s="61" t="str">
        <f t="shared" si="252"/>
        <v>|0</v>
      </c>
      <c r="D1747" s="31"/>
      <c r="E1747" s="31"/>
      <c r="F1747" s="75" t="str">
        <f t="shared" si="253"/>
        <v>/</v>
      </c>
      <c r="G1747" s="31"/>
      <c r="H1747" s="31"/>
      <c r="I1747" s="75" t="str">
        <f t="shared" si="254"/>
        <v>.</v>
      </c>
      <c r="J1747" s="31"/>
      <c r="K1747" s="31"/>
      <c r="L1747" s="31"/>
      <c r="M1747" s="32"/>
      <c r="N1747" s="31"/>
      <c r="O1747" s="32"/>
      <c r="P1747" s="18"/>
      <c r="Q1747" s="31"/>
      <c r="R1747" s="33"/>
      <c r="S1747" s="33"/>
      <c r="T1747" s="33"/>
      <c r="U1747" s="72">
        <f t="shared" si="255"/>
        <v>0</v>
      </c>
      <c r="V1747" s="18" t="e">
        <f>IF(X1747&lt;&gt;"Liquidação Cancelada",VLOOKUP(B1747,'BASE DE DADOS OPS'!$B$4:$P$9650,10,FALSE),"Liquidação Cancelada")</f>
        <v>#N/A</v>
      </c>
      <c r="W1747" s="35" t="e">
        <f t="shared" si="256"/>
        <v>#N/A</v>
      </c>
      <c r="X1747" s="31">
        <f>VLOOKUP(A1747,'BASE DE DADOS OPS'!$A$4:$P$9650,12,FALSE)</f>
        <v>0</v>
      </c>
      <c r="Y1747" s="4" t="e">
        <f>IF(X1747&lt;&gt;"Liquidação Cancelada",VLOOKUP(B1747,'BASE DE DADOS OPS'!$B$5:$P$9635,12,FALSE),"Liquidação Cancelada")</f>
        <v>#N/A</v>
      </c>
      <c r="Z1747" s="4" t="e">
        <f>IF(X1747&lt;&gt;"Liquidação Cancelada",VLOOKUP(B1747,'BASE DE DADOS OPS'!$B$5:$P$9635,14,FALSE),"Liquidação Cancelada")</f>
        <v>#N/A</v>
      </c>
      <c r="AA1747" s="4" t="e">
        <f>IF(X1747&lt;&gt;"Liquidação Cancelada",VLOOKUP(B1747,'BASE DE DADOS OPS'!$B$5:$P$9635,13,FALSE),"Liquidação Cancelada")</f>
        <v>#N/A</v>
      </c>
      <c r="AB1747" s="4" t="e">
        <f t="shared" si="257"/>
        <v>#N/A</v>
      </c>
      <c r="AC1747" s="3" t="e">
        <f t="shared" si="258"/>
        <v>#N/A</v>
      </c>
      <c r="AD1747" s="62"/>
    </row>
    <row r="1748" spans="1:30" ht="24.95" customHeight="1" x14ac:dyDescent="0.2">
      <c r="A1748" s="55" t="str">
        <f t="shared" si="250"/>
        <v>||||||0</v>
      </c>
      <c r="B1748" s="55" t="str">
        <f t="shared" si="251"/>
        <v>||||0</v>
      </c>
      <c r="C1748" s="61" t="str">
        <f t="shared" si="252"/>
        <v>|0</v>
      </c>
      <c r="D1748" s="31"/>
      <c r="E1748" s="31"/>
      <c r="F1748" s="75" t="str">
        <f t="shared" si="253"/>
        <v>/</v>
      </c>
      <c r="G1748" s="31"/>
      <c r="H1748" s="31"/>
      <c r="I1748" s="75" t="str">
        <f t="shared" si="254"/>
        <v>.</v>
      </c>
      <c r="J1748" s="31"/>
      <c r="K1748" s="31"/>
      <c r="L1748" s="31"/>
      <c r="M1748" s="32"/>
      <c r="N1748" s="31"/>
      <c r="O1748" s="32"/>
      <c r="P1748" s="18"/>
      <c r="Q1748" s="31"/>
      <c r="R1748" s="33"/>
      <c r="S1748" s="33"/>
      <c r="T1748" s="33"/>
      <c r="U1748" s="72">
        <f t="shared" si="255"/>
        <v>0</v>
      </c>
      <c r="V1748" s="18" t="e">
        <f>IF(X1748&lt;&gt;"Liquidação Cancelada",VLOOKUP(B1748,'BASE DE DADOS OPS'!$B$4:$P$9650,10,FALSE),"Liquidação Cancelada")</f>
        <v>#N/A</v>
      </c>
      <c r="W1748" s="35" t="e">
        <f t="shared" si="256"/>
        <v>#N/A</v>
      </c>
      <c r="X1748" s="31">
        <f>VLOOKUP(A1748,'BASE DE DADOS OPS'!$A$4:$P$9650,12,FALSE)</f>
        <v>0</v>
      </c>
      <c r="Y1748" s="4" t="e">
        <f>IF(X1748&lt;&gt;"Liquidação Cancelada",VLOOKUP(B1748,'BASE DE DADOS OPS'!$B$5:$P$9635,12,FALSE),"Liquidação Cancelada")</f>
        <v>#N/A</v>
      </c>
      <c r="Z1748" s="4" t="e">
        <f>IF(X1748&lt;&gt;"Liquidação Cancelada",VLOOKUP(B1748,'BASE DE DADOS OPS'!$B$5:$P$9635,14,FALSE),"Liquidação Cancelada")</f>
        <v>#N/A</v>
      </c>
      <c r="AA1748" s="4" t="e">
        <f>IF(X1748&lt;&gt;"Liquidação Cancelada",VLOOKUP(B1748,'BASE DE DADOS OPS'!$B$5:$P$9635,13,FALSE),"Liquidação Cancelada")</f>
        <v>#N/A</v>
      </c>
      <c r="AB1748" s="4" t="e">
        <f t="shared" si="257"/>
        <v>#N/A</v>
      </c>
      <c r="AC1748" s="3" t="e">
        <f t="shared" si="258"/>
        <v>#N/A</v>
      </c>
      <c r="AD1748" s="62"/>
    </row>
    <row r="1749" spans="1:30" ht="24.95" customHeight="1" x14ac:dyDescent="0.2">
      <c r="A1749" s="55" t="str">
        <f t="shared" si="250"/>
        <v>||||||0</v>
      </c>
      <c r="B1749" s="55" t="str">
        <f t="shared" si="251"/>
        <v>||||0</v>
      </c>
      <c r="C1749" s="61" t="str">
        <f t="shared" si="252"/>
        <v>|0</v>
      </c>
      <c r="D1749" s="31"/>
      <c r="E1749" s="31"/>
      <c r="F1749" s="75" t="str">
        <f t="shared" si="253"/>
        <v>/</v>
      </c>
      <c r="G1749" s="31"/>
      <c r="H1749" s="31"/>
      <c r="I1749" s="75" t="str">
        <f t="shared" si="254"/>
        <v>.</v>
      </c>
      <c r="J1749" s="31"/>
      <c r="K1749" s="31"/>
      <c r="L1749" s="31"/>
      <c r="M1749" s="32"/>
      <c r="N1749" s="31"/>
      <c r="O1749" s="32"/>
      <c r="P1749" s="18"/>
      <c r="Q1749" s="31"/>
      <c r="R1749" s="33"/>
      <c r="S1749" s="33"/>
      <c r="T1749" s="33"/>
      <c r="U1749" s="72">
        <f t="shared" si="255"/>
        <v>0</v>
      </c>
      <c r="V1749" s="18" t="e">
        <f>IF(X1749&lt;&gt;"Liquidação Cancelada",VLOOKUP(B1749,'BASE DE DADOS OPS'!$B$4:$P$9650,10,FALSE),"Liquidação Cancelada")</f>
        <v>#N/A</v>
      </c>
      <c r="W1749" s="35" t="e">
        <f t="shared" si="256"/>
        <v>#N/A</v>
      </c>
      <c r="X1749" s="31">
        <f>VLOOKUP(A1749,'BASE DE DADOS OPS'!$A$4:$P$9650,12,FALSE)</f>
        <v>0</v>
      </c>
      <c r="Y1749" s="4" t="e">
        <f>IF(X1749&lt;&gt;"Liquidação Cancelada",VLOOKUP(B1749,'BASE DE DADOS OPS'!$B$5:$P$9635,12,FALSE),"Liquidação Cancelada")</f>
        <v>#N/A</v>
      </c>
      <c r="Z1749" s="4" t="e">
        <f>IF(X1749&lt;&gt;"Liquidação Cancelada",VLOOKUP(B1749,'BASE DE DADOS OPS'!$B$5:$P$9635,14,FALSE),"Liquidação Cancelada")</f>
        <v>#N/A</v>
      </c>
      <c r="AA1749" s="4" t="e">
        <f>IF(X1749&lt;&gt;"Liquidação Cancelada",VLOOKUP(B1749,'BASE DE DADOS OPS'!$B$5:$P$9635,13,FALSE),"Liquidação Cancelada")</f>
        <v>#N/A</v>
      </c>
      <c r="AB1749" s="4" t="e">
        <f t="shared" si="257"/>
        <v>#N/A</v>
      </c>
      <c r="AC1749" s="3" t="e">
        <f t="shared" si="258"/>
        <v>#N/A</v>
      </c>
      <c r="AD1749" s="62"/>
    </row>
    <row r="1750" spans="1:30" ht="24.95" customHeight="1" x14ac:dyDescent="0.2">
      <c r="A1750" s="55" t="str">
        <f t="shared" si="250"/>
        <v>||||||0</v>
      </c>
      <c r="B1750" s="55" t="str">
        <f t="shared" si="251"/>
        <v>||||0</v>
      </c>
      <c r="C1750" s="61" t="str">
        <f t="shared" si="252"/>
        <v>|0</v>
      </c>
      <c r="D1750" s="31"/>
      <c r="E1750" s="31"/>
      <c r="F1750" s="75" t="str">
        <f t="shared" si="253"/>
        <v>/</v>
      </c>
      <c r="G1750" s="31"/>
      <c r="H1750" s="31"/>
      <c r="I1750" s="75" t="str">
        <f t="shared" si="254"/>
        <v>.</v>
      </c>
      <c r="J1750" s="31"/>
      <c r="K1750" s="31"/>
      <c r="L1750" s="31"/>
      <c r="M1750" s="32"/>
      <c r="N1750" s="31"/>
      <c r="O1750" s="32"/>
      <c r="P1750" s="18"/>
      <c r="Q1750" s="31"/>
      <c r="R1750" s="33"/>
      <c r="S1750" s="33"/>
      <c r="T1750" s="33"/>
      <c r="U1750" s="72">
        <f t="shared" si="255"/>
        <v>0</v>
      </c>
      <c r="V1750" s="18" t="e">
        <f>IF(X1750&lt;&gt;"Liquidação Cancelada",VLOOKUP(B1750,'BASE DE DADOS OPS'!$B$4:$P$9650,10,FALSE),"Liquidação Cancelada")</f>
        <v>#N/A</v>
      </c>
      <c r="W1750" s="35" t="e">
        <f t="shared" si="256"/>
        <v>#N/A</v>
      </c>
      <c r="X1750" s="31">
        <f>VLOOKUP(A1750,'BASE DE DADOS OPS'!$A$4:$P$9650,12,FALSE)</f>
        <v>0</v>
      </c>
      <c r="Y1750" s="4" t="e">
        <f>IF(X1750&lt;&gt;"Liquidação Cancelada",VLOOKUP(B1750,'BASE DE DADOS OPS'!$B$5:$P$9635,12,FALSE),"Liquidação Cancelada")</f>
        <v>#N/A</v>
      </c>
      <c r="Z1750" s="4" t="e">
        <f>IF(X1750&lt;&gt;"Liquidação Cancelada",VLOOKUP(B1750,'BASE DE DADOS OPS'!$B$5:$P$9635,14,FALSE),"Liquidação Cancelada")</f>
        <v>#N/A</v>
      </c>
      <c r="AA1750" s="4" t="e">
        <f>IF(X1750&lt;&gt;"Liquidação Cancelada",VLOOKUP(B1750,'BASE DE DADOS OPS'!$B$5:$P$9635,13,FALSE),"Liquidação Cancelada")</f>
        <v>#N/A</v>
      </c>
      <c r="AB1750" s="4" t="e">
        <f t="shared" si="257"/>
        <v>#N/A</v>
      </c>
      <c r="AC1750" s="3" t="e">
        <f t="shared" si="258"/>
        <v>#N/A</v>
      </c>
      <c r="AD1750" s="62"/>
    </row>
    <row r="1751" spans="1:30" ht="24.95" customHeight="1" x14ac:dyDescent="0.2">
      <c r="A1751" s="55" t="str">
        <f t="shared" si="250"/>
        <v>||||||0</v>
      </c>
      <c r="B1751" s="55" t="str">
        <f t="shared" si="251"/>
        <v>||||0</v>
      </c>
      <c r="C1751" s="61" t="str">
        <f t="shared" si="252"/>
        <v>|0</v>
      </c>
      <c r="D1751" s="31"/>
      <c r="E1751" s="31"/>
      <c r="F1751" s="75" t="str">
        <f t="shared" si="253"/>
        <v>/</v>
      </c>
      <c r="G1751" s="31"/>
      <c r="H1751" s="31"/>
      <c r="I1751" s="75" t="str">
        <f t="shared" si="254"/>
        <v>.</v>
      </c>
      <c r="J1751" s="31"/>
      <c r="K1751" s="31"/>
      <c r="L1751" s="31"/>
      <c r="M1751" s="32"/>
      <c r="N1751" s="31"/>
      <c r="O1751" s="32"/>
      <c r="P1751" s="18"/>
      <c r="Q1751" s="31"/>
      <c r="R1751" s="33"/>
      <c r="S1751" s="33"/>
      <c r="T1751" s="33"/>
      <c r="U1751" s="72">
        <f t="shared" si="255"/>
        <v>0</v>
      </c>
      <c r="V1751" s="18" t="e">
        <f>IF(X1751&lt;&gt;"Liquidação Cancelada",VLOOKUP(B1751,'BASE DE DADOS OPS'!$B$4:$P$9650,10,FALSE),"Liquidação Cancelada")</f>
        <v>#N/A</v>
      </c>
      <c r="W1751" s="35" t="e">
        <f t="shared" si="256"/>
        <v>#N/A</v>
      </c>
      <c r="X1751" s="31">
        <f>VLOOKUP(A1751,'BASE DE DADOS OPS'!$A$4:$P$9650,12,FALSE)</f>
        <v>0</v>
      </c>
      <c r="Y1751" s="4" t="e">
        <f>IF(X1751&lt;&gt;"Liquidação Cancelada",VLOOKUP(B1751,'BASE DE DADOS OPS'!$B$5:$P$9635,12,FALSE),"Liquidação Cancelada")</f>
        <v>#N/A</v>
      </c>
      <c r="Z1751" s="4" t="e">
        <f>IF(X1751&lt;&gt;"Liquidação Cancelada",VLOOKUP(B1751,'BASE DE DADOS OPS'!$B$5:$P$9635,14,FALSE),"Liquidação Cancelada")</f>
        <v>#N/A</v>
      </c>
      <c r="AA1751" s="4" t="e">
        <f>IF(X1751&lt;&gt;"Liquidação Cancelada",VLOOKUP(B1751,'BASE DE DADOS OPS'!$B$5:$P$9635,13,FALSE),"Liquidação Cancelada")</f>
        <v>#N/A</v>
      </c>
      <c r="AB1751" s="4" t="e">
        <f t="shared" si="257"/>
        <v>#N/A</v>
      </c>
      <c r="AC1751" s="3" t="e">
        <f t="shared" si="258"/>
        <v>#N/A</v>
      </c>
      <c r="AD1751" s="62"/>
    </row>
    <row r="1752" spans="1:30" ht="24.95" customHeight="1" x14ac:dyDescent="0.2">
      <c r="A1752" s="55" t="str">
        <f t="shared" si="250"/>
        <v>||||||0</v>
      </c>
      <c r="B1752" s="55" t="str">
        <f t="shared" si="251"/>
        <v>||||0</v>
      </c>
      <c r="C1752" s="61" t="str">
        <f t="shared" si="252"/>
        <v>|0</v>
      </c>
      <c r="D1752" s="31"/>
      <c r="E1752" s="31"/>
      <c r="F1752" s="75" t="str">
        <f t="shared" si="253"/>
        <v>/</v>
      </c>
      <c r="G1752" s="31"/>
      <c r="H1752" s="31"/>
      <c r="I1752" s="75" t="str">
        <f t="shared" si="254"/>
        <v>.</v>
      </c>
      <c r="J1752" s="31"/>
      <c r="K1752" s="31"/>
      <c r="L1752" s="31"/>
      <c r="M1752" s="32"/>
      <c r="N1752" s="31"/>
      <c r="O1752" s="32"/>
      <c r="P1752" s="18"/>
      <c r="Q1752" s="31"/>
      <c r="R1752" s="33"/>
      <c r="S1752" s="33"/>
      <c r="T1752" s="33"/>
      <c r="U1752" s="72">
        <f t="shared" si="255"/>
        <v>0</v>
      </c>
      <c r="V1752" s="18" t="e">
        <f>IF(X1752&lt;&gt;"Liquidação Cancelada",VLOOKUP(B1752,'BASE DE DADOS OPS'!$B$4:$P$9650,10,FALSE),"Liquidação Cancelada")</f>
        <v>#N/A</v>
      </c>
      <c r="W1752" s="35" t="e">
        <f t="shared" si="256"/>
        <v>#N/A</v>
      </c>
      <c r="X1752" s="31">
        <f>VLOOKUP(A1752,'BASE DE DADOS OPS'!$A$4:$P$9650,12,FALSE)</f>
        <v>0</v>
      </c>
      <c r="Y1752" s="4" t="e">
        <f>IF(X1752&lt;&gt;"Liquidação Cancelada",VLOOKUP(B1752,'BASE DE DADOS OPS'!$B$5:$P$9635,12,FALSE),"Liquidação Cancelada")</f>
        <v>#N/A</v>
      </c>
      <c r="Z1752" s="4" t="e">
        <f>IF(X1752&lt;&gt;"Liquidação Cancelada",VLOOKUP(B1752,'BASE DE DADOS OPS'!$B$5:$P$9635,14,FALSE),"Liquidação Cancelada")</f>
        <v>#N/A</v>
      </c>
      <c r="AA1752" s="4" t="e">
        <f>IF(X1752&lt;&gt;"Liquidação Cancelada",VLOOKUP(B1752,'BASE DE DADOS OPS'!$B$5:$P$9635,13,FALSE),"Liquidação Cancelada")</f>
        <v>#N/A</v>
      </c>
      <c r="AB1752" s="4" t="e">
        <f t="shared" si="257"/>
        <v>#N/A</v>
      </c>
      <c r="AC1752" s="3" t="e">
        <f t="shared" si="258"/>
        <v>#N/A</v>
      </c>
      <c r="AD1752" s="62"/>
    </row>
    <row r="1753" spans="1:30" ht="24.95" customHeight="1" x14ac:dyDescent="0.2">
      <c r="A1753" s="55" t="str">
        <f t="shared" si="250"/>
        <v>||||||0</v>
      </c>
      <c r="B1753" s="55" t="str">
        <f t="shared" si="251"/>
        <v>||||0</v>
      </c>
      <c r="C1753" s="61" t="str">
        <f t="shared" si="252"/>
        <v>|0</v>
      </c>
      <c r="D1753" s="31"/>
      <c r="E1753" s="31"/>
      <c r="F1753" s="75" t="str">
        <f t="shared" si="253"/>
        <v>/</v>
      </c>
      <c r="G1753" s="31"/>
      <c r="H1753" s="31"/>
      <c r="I1753" s="75" t="str">
        <f t="shared" si="254"/>
        <v>.</v>
      </c>
      <c r="J1753" s="31"/>
      <c r="K1753" s="31"/>
      <c r="L1753" s="31"/>
      <c r="M1753" s="32"/>
      <c r="N1753" s="31"/>
      <c r="O1753" s="32"/>
      <c r="P1753" s="18"/>
      <c r="Q1753" s="31"/>
      <c r="R1753" s="33"/>
      <c r="S1753" s="33"/>
      <c r="T1753" s="33"/>
      <c r="U1753" s="72">
        <f t="shared" si="255"/>
        <v>0</v>
      </c>
      <c r="V1753" s="18" t="e">
        <f>IF(X1753&lt;&gt;"Liquidação Cancelada",VLOOKUP(B1753,'BASE DE DADOS OPS'!$B$4:$P$9650,10,FALSE),"Liquidação Cancelada")</f>
        <v>#N/A</v>
      </c>
      <c r="W1753" s="35" t="e">
        <f t="shared" si="256"/>
        <v>#N/A</v>
      </c>
      <c r="X1753" s="31">
        <f>VLOOKUP(A1753,'BASE DE DADOS OPS'!$A$4:$P$9650,12,FALSE)</f>
        <v>0</v>
      </c>
      <c r="Y1753" s="4" t="e">
        <f>IF(X1753&lt;&gt;"Liquidação Cancelada",VLOOKUP(B1753,'BASE DE DADOS OPS'!$B$5:$P$9635,12,FALSE),"Liquidação Cancelada")</f>
        <v>#N/A</v>
      </c>
      <c r="Z1753" s="4" t="e">
        <f>IF(X1753&lt;&gt;"Liquidação Cancelada",VLOOKUP(B1753,'BASE DE DADOS OPS'!$B$5:$P$9635,14,FALSE),"Liquidação Cancelada")</f>
        <v>#N/A</v>
      </c>
      <c r="AA1753" s="4" t="e">
        <f>IF(X1753&lt;&gt;"Liquidação Cancelada",VLOOKUP(B1753,'BASE DE DADOS OPS'!$B$5:$P$9635,13,FALSE),"Liquidação Cancelada")</f>
        <v>#N/A</v>
      </c>
      <c r="AB1753" s="4" t="e">
        <f t="shared" si="257"/>
        <v>#N/A</v>
      </c>
      <c r="AC1753" s="3" t="e">
        <f t="shared" si="258"/>
        <v>#N/A</v>
      </c>
      <c r="AD1753" s="62"/>
    </row>
    <row r="1754" spans="1:30" ht="24.95" customHeight="1" x14ac:dyDescent="0.2">
      <c r="A1754" s="55" t="str">
        <f t="shared" si="250"/>
        <v>||||||0</v>
      </c>
      <c r="B1754" s="55" t="str">
        <f t="shared" si="251"/>
        <v>||||0</v>
      </c>
      <c r="C1754" s="61" t="str">
        <f t="shared" si="252"/>
        <v>|0</v>
      </c>
      <c r="D1754" s="31"/>
      <c r="E1754" s="31"/>
      <c r="F1754" s="75" t="str">
        <f t="shared" si="253"/>
        <v>/</v>
      </c>
      <c r="G1754" s="31"/>
      <c r="H1754" s="31"/>
      <c r="I1754" s="75" t="str">
        <f t="shared" si="254"/>
        <v>.</v>
      </c>
      <c r="J1754" s="31"/>
      <c r="K1754" s="31"/>
      <c r="L1754" s="31"/>
      <c r="M1754" s="32"/>
      <c r="N1754" s="31"/>
      <c r="O1754" s="32"/>
      <c r="P1754" s="18"/>
      <c r="Q1754" s="31"/>
      <c r="R1754" s="33"/>
      <c r="S1754" s="33"/>
      <c r="T1754" s="33"/>
      <c r="U1754" s="72">
        <f t="shared" si="255"/>
        <v>0</v>
      </c>
      <c r="V1754" s="18" t="e">
        <f>IF(X1754&lt;&gt;"Liquidação Cancelada",VLOOKUP(B1754,'BASE DE DADOS OPS'!$B$4:$P$9650,10,FALSE),"Liquidação Cancelada")</f>
        <v>#N/A</v>
      </c>
      <c r="W1754" s="35" t="e">
        <f t="shared" si="256"/>
        <v>#N/A</v>
      </c>
      <c r="X1754" s="31">
        <f>VLOOKUP(A1754,'BASE DE DADOS OPS'!$A$4:$P$9650,12,FALSE)</f>
        <v>0</v>
      </c>
      <c r="Y1754" s="4" t="e">
        <f>IF(X1754&lt;&gt;"Liquidação Cancelada",VLOOKUP(B1754,'BASE DE DADOS OPS'!$B$5:$P$9635,12,FALSE),"Liquidação Cancelada")</f>
        <v>#N/A</v>
      </c>
      <c r="Z1754" s="4" t="e">
        <f>IF(X1754&lt;&gt;"Liquidação Cancelada",VLOOKUP(B1754,'BASE DE DADOS OPS'!$B$5:$P$9635,14,FALSE),"Liquidação Cancelada")</f>
        <v>#N/A</v>
      </c>
      <c r="AA1754" s="4" t="e">
        <f>IF(X1754&lt;&gt;"Liquidação Cancelada",VLOOKUP(B1754,'BASE DE DADOS OPS'!$B$5:$P$9635,13,FALSE),"Liquidação Cancelada")</f>
        <v>#N/A</v>
      </c>
      <c r="AB1754" s="4" t="e">
        <f t="shared" si="257"/>
        <v>#N/A</v>
      </c>
      <c r="AC1754" s="3" t="e">
        <f t="shared" si="258"/>
        <v>#N/A</v>
      </c>
      <c r="AD1754" s="62"/>
    </row>
    <row r="1755" spans="1:30" ht="24.95" customHeight="1" x14ac:dyDescent="0.2">
      <c r="A1755" s="55" t="str">
        <f t="shared" si="250"/>
        <v>||||||0</v>
      </c>
      <c r="B1755" s="55" t="str">
        <f t="shared" si="251"/>
        <v>||||0</v>
      </c>
      <c r="C1755" s="61" t="str">
        <f t="shared" si="252"/>
        <v>|0</v>
      </c>
      <c r="D1755" s="31"/>
      <c r="E1755" s="31"/>
      <c r="F1755" s="75" t="str">
        <f t="shared" si="253"/>
        <v>/</v>
      </c>
      <c r="G1755" s="31"/>
      <c r="H1755" s="31"/>
      <c r="I1755" s="75" t="str">
        <f t="shared" si="254"/>
        <v>.</v>
      </c>
      <c r="J1755" s="31"/>
      <c r="K1755" s="31"/>
      <c r="L1755" s="31"/>
      <c r="M1755" s="32"/>
      <c r="N1755" s="31"/>
      <c r="O1755" s="32"/>
      <c r="P1755" s="18"/>
      <c r="Q1755" s="31"/>
      <c r="R1755" s="33"/>
      <c r="S1755" s="33"/>
      <c r="T1755" s="33"/>
      <c r="U1755" s="72">
        <f t="shared" si="255"/>
        <v>0</v>
      </c>
      <c r="V1755" s="18" t="e">
        <f>IF(X1755&lt;&gt;"Liquidação Cancelada",VLOOKUP(B1755,'BASE DE DADOS OPS'!$B$4:$P$9650,10,FALSE),"Liquidação Cancelada")</f>
        <v>#N/A</v>
      </c>
      <c r="W1755" s="35" t="e">
        <f t="shared" si="256"/>
        <v>#N/A</v>
      </c>
      <c r="X1755" s="31">
        <f>VLOOKUP(A1755,'BASE DE DADOS OPS'!$A$4:$P$9650,12,FALSE)</f>
        <v>0</v>
      </c>
      <c r="Y1755" s="4" t="e">
        <f>IF(X1755&lt;&gt;"Liquidação Cancelada",VLOOKUP(B1755,'BASE DE DADOS OPS'!$B$5:$P$9635,12,FALSE),"Liquidação Cancelada")</f>
        <v>#N/A</v>
      </c>
      <c r="Z1755" s="4" t="e">
        <f>IF(X1755&lt;&gt;"Liquidação Cancelada",VLOOKUP(B1755,'BASE DE DADOS OPS'!$B$5:$P$9635,14,FALSE),"Liquidação Cancelada")</f>
        <v>#N/A</v>
      </c>
      <c r="AA1755" s="4" t="e">
        <f>IF(X1755&lt;&gt;"Liquidação Cancelada",VLOOKUP(B1755,'BASE DE DADOS OPS'!$B$5:$P$9635,13,FALSE),"Liquidação Cancelada")</f>
        <v>#N/A</v>
      </c>
      <c r="AB1755" s="4" t="e">
        <f t="shared" si="257"/>
        <v>#N/A</v>
      </c>
      <c r="AC1755" s="3" t="e">
        <f t="shared" si="258"/>
        <v>#N/A</v>
      </c>
      <c r="AD1755" s="62"/>
    </row>
    <row r="1756" spans="1:30" ht="24.95" customHeight="1" x14ac:dyDescent="0.2">
      <c r="A1756" s="55" t="str">
        <f t="shared" si="250"/>
        <v>||||||0</v>
      </c>
      <c r="B1756" s="55" t="str">
        <f t="shared" si="251"/>
        <v>||||0</v>
      </c>
      <c r="C1756" s="61" t="str">
        <f t="shared" si="252"/>
        <v>|0</v>
      </c>
      <c r="D1756" s="31"/>
      <c r="E1756" s="31"/>
      <c r="F1756" s="75" t="str">
        <f t="shared" si="253"/>
        <v>/</v>
      </c>
      <c r="G1756" s="31"/>
      <c r="H1756" s="31"/>
      <c r="I1756" s="75" t="str">
        <f t="shared" si="254"/>
        <v>.</v>
      </c>
      <c r="J1756" s="31"/>
      <c r="K1756" s="31"/>
      <c r="L1756" s="31"/>
      <c r="M1756" s="32"/>
      <c r="N1756" s="31"/>
      <c r="O1756" s="32"/>
      <c r="P1756" s="18"/>
      <c r="Q1756" s="31"/>
      <c r="R1756" s="33"/>
      <c r="S1756" s="33"/>
      <c r="T1756" s="33"/>
      <c r="U1756" s="72">
        <f t="shared" si="255"/>
        <v>0</v>
      </c>
      <c r="V1756" s="18" t="e">
        <f>IF(X1756&lt;&gt;"Liquidação Cancelada",VLOOKUP(B1756,'BASE DE DADOS OPS'!$B$4:$P$9650,10,FALSE),"Liquidação Cancelada")</f>
        <v>#N/A</v>
      </c>
      <c r="W1756" s="35" t="e">
        <f t="shared" si="256"/>
        <v>#N/A</v>
      </c>
      <c r="X1756" s="31">
        <f>VLOOKUP(A1756,'BASE DE DADOS OPS'!$A$4:$P$9650,12,FALSE)</f>
        <v>0</v>
      </c>
      <c r="Y1756" s="4" t="e">
        <f>IF(X1756&lt;&gt;"Liquidação Cancelada",VLOOKUP(B1756,'BASE DE DADOS OPS'!$B$5:$P$9635,12,FALSE),"Liquidação Cancelada")</f>
        <v>#N/A</v>
      </c>
      <c r="Z1756" s="4" t="e">
        <f>IF(X1756&lt;&gt;"Liquidação Cancelada",VLOOKUP(B1756,'BASE DE DADOS OPS'!$B$5:$P$9635,14,FALSE),"Liquidação Cancelada")</f>
        <v>#N/A</v>
      </c>
      <c r="AA1756" s="4" t="e">
        <f>IF(X1756&lt;&gt;"Liquidação Cancelada",VLOOKUP(B1756,'BASE DE DADOS OPS'!$B$5:$P$9635,13,FALSE),"Liquidação Cancelada")</f>
        <v>#N/A</v>
      </c>
      <c r="AB1756" s="4" t="e">
        <f t="shared" si="257"/>
        <v>#N/A</v>
      </c>
      <c r="AC1756" s="3" t="e">
        <f t="shared" si="258"/>
        <v>#N/A</v>
      </c>
      <c r="AD1756" s="62"/>
    </row>
    <row r="1757" spans="1:30" ht="24.95" customHeight="1" x14ac:dyDescent="0.2">
      <c r="A1757" s="55" t="str">
        <f t="shared" si="250"/>
        <v>||||||0</v>
      </c>
      <c r="B1757" s="55" t="str">
        <f t="shared" si="251"/>
        <v>||||0</v>
      </c>
      <c r="C1757" s="61" t="str">
        <f t="shared" si="252"/>
        <v>|0</v>
      </c>
      <c r="D1757" s="31"/>
      <c r="E1757" s="31"/>
      <c r="F1757" s="75" t="str">
        <f t="shared" si="253"/>
        <v>/</v>
      </c>
      <c r="G1757" s="31"/>
      <c r="H1757" s="31"/>
      <c r="I1757" s="75" t="str">
        <f t="shared" si="254"/>
        <v>.</v>
      </c>
      <c r="J1757" s="31"/>
      <c r="K1757" s="31"/>
      <c r="L1757" s="31"/>
      <c r="M1757" s="32"/>
      <c r="N1757" s="31"/>
      <c r="O1757" s="32"/>
      <c r="P1757" s="18"/>
      <c r="Q1757" s="31"/>
      <c r="R1757" s="33"/>
      <c r="S1757" s="33"/>
      <c r="T1757" s="33"/>
      <c r="U1757" s="72">
        <f t="shared" si="255"/>
        <v>0</v>
      </c>
      <c r="V1757" s="18" t="e">
        <f>IF(X1757&lt;&gt;"Liquidação Cancelada",VLOOKUP(B1757,'BASE DE DADOS OPS'!$B$4:$P$9650,10,FALSE),"Liquidação Cancelada")</f>
        <v>#N/A</v>
      </c>
      <c r="W1757" s="35" t="e">
        <f t="shared" si="256"/>
        <v>#N/A</v>
      </c>
      <c r="X1757" s="31">
        <f>VLOOKUP(A1757,'BASE DE DADOS OPS'!$A$4:$P$9650,12,FALSE)</f>
        <v>0</v>
      </c>
      <c r="Y1757" s="4" t="e">
        <f>IF(X1757&lt;&gt;"Liquidação Cancelada",VLOOKUP(B1757,'BASE DE DADOS OPS'!$B$5:$P$9635,12,FALSE),"Liquidação Cancelada")</f>
        <v>#N/A</v>
      </c>
      <c r="Z1757" s="4" t="e">
        <f>IF(X1757&lt;&gt;"Liquidação Cancelada",VLOOKUP(B1757,'BASE DE DADOS OPS'!$B$5:$P$9635,14,FALSE),"Liquidação Cancelada")</f>
        <v>#N/A</v>
      </c>
      <c r="AA1757" s="4" t="e">
        <f>IF(X1757&lt;&gt;"Liquidação Cancelada",VLOOKUP(B1757,'BASE DE DADOS OPS'!$B$5:$P$9635,13,FALSE),"Liquidação Cancelada")</f>
        <v>#N/A</v>
      </c>
      <c r="AB1757" s="4" t="e">
        <f t="shared" si="257"/>
        <v>#N/A</v>
      </c>
      <c r="AC1757" s="3" t="e">
        <f t="shared" si="258"/>
        <v>#N/A</v>
      </c>
      <c r="AD1757" s="62"/>
    </row>
    <row r="1758" spans="1:30" ht="24.95" customHeight="1" x14ac:dyDescent="0.2">
      <c r="A1758" s="55" t="str">
        <f t="shared" si="250"/>
        <v>||||||0</v>
      </c>
      <c r="B1758" s="55" t="str">
        <f t="shared" si="251"/>
        <v>||||0</v>
      </c>
      <c r="C1758" s="61" t="str">
        <f t="shared" si="252"/>
        <v>|0</v>
      </c>
      <c r="D1758" s="31"/>
      <c r="E1758" s="31"/>
      <c r="F1758" s="75" t="str">
        <f t="shared" si="253"/>
        <v>/</v>
      </c>
      <c r="G1758" s="31"/>
      <c r="H1758" s="31"/>
      <c r="I1758" s="75" t="str">
        <f t="shared" si="254"/>
        <v>.</v>
      </c>
      <c r="J1758" s="31"/>
      <c r="K1758" s="31"/>
      <c r="L1758" s="31"/>
      <c r="M1758" s="32"/>
      <c r="N1758" s="31"/>
      <c r="O1758" s="32"/>
      <c r="P1758" s="18"/>
      <c r="Q1758" s="31"/>
      <c r="R1758" s="33"/>
      <c r="S1758" s="33"/>
      <c r="T1758" s="33"/>
      <c r="U1758" s="72">
        <f t="shared" si="255"/>
        <v>0</v>
      </c>
      <c r="V1758" s="18" t="e">
        <f>IF(X1758&lt;&gt;"Liquidação Cancelada",VLOOKUP(B1758,'BASE DE DADOS OPS'!$B$4:$P$9650,10,FALSE),"Liquidação Cancelada")</f>
        <v>#N/A</v>
      </c>
      <c r="W1758" s="35" t="e">
        <f t="shared" si="256"/>
        <v>#N/A</v>
      </c>
      <c r="X1758" s="31">
        <f>VLOOKUP(A1758,'BASE DE DADOS OPS'!$A$4:$P$9650,12,FALSE)</f>
        <v>0</v>
      </c>
      <c r="Y1758" s="4" t="e">
        <f>IF(X1758&lt;&gt;"Liquidação Cancelada",VLOOKUP(B1758,'BASE DE DADOS OPS'!$B$5:$P$9635,12,FALSE),"Liquidação Cancelada")</f>
        <v>#N/A</v>
      </c>
      <c r="Z1758" s="4" t="e">
        <f>IF(X1758&lt;&gt;"Liquidação Cancelada",VLOOKUP(B1758,'BASE DE DADOS OPS'!$B$5:$P$9635,14,FALSE),"Liquidação Cancelada")</f>
        <v>#N/A</v>
      </c>
      <c r="AA1758" s="4" t="e">
        <f>IF(X1758&lt;&gt;"Liquidação Cancelada",VLOOKUP(B1758,'BASE DE DADOS OPS'!$B$5:$P$9635,13,FALSE),"Liquidação Cancelada")</f>
        <v>#N/A</v>
      </c>
      <c r="AB1758" s="4" t="e">
        <f t="shared" si="257"/>
        <v>#N/A</v>
      </c>
      <c r="AC1758" s="3" t="e">
        <f t="shared" si="258"/>
        <v>#N/A</v>
      </c>
      <c r="AD1758" s="62"/>
    </row>
    <row r="1759" spans="1:30" ht="24.95" customHeight="1" x14ac:dyDescent="0.2">
      <c r="A1759" s="55" t="str">
        <f t="shared" si="250"/>
        <v>||||||0</v>
      </c>
      <c r="B1759" s="55" t="str">
        <f t="shared" si="251"/>
        <v>||||0</v>
      </c>
      <c r="C1759" s="61" t="str">
        <f t="shared" si="252"/>
        <v>|0</v>
      </c>
      <c r="D1759" s="31"/>
      <c r="E1759" s="31"/>
      <c r="F1759" s="75" t="str">
        <f t="shared" si="253"/>
        <v>/</v>
      </c>
      <c r="G1759" s="31"/>
      <c r="H1759" s="31"/>
      <c r="I1759" s="75" t="str">
        <f t="shared" si="254"/>
        <v>.</v>
      </c>
      <c r="J1759" s="31"/>
      <c r="K1759" s="31"/>
      <c r="L1759" s="31"/>
      <c r="M1759" s="32"/>
      <c r="N1759" s="31"/>
      <c r="O1759" s="32"/>
      <c r="P1759" s="18"/>
      <c r="Q1759" s="31"/>
      <c r="R1759" s="33"/>
      <c r="S1759" s="33"/>
      <c r="T1759" s="33"/>
      <c r="U1759" s="72">
        <f t="shared" si="255"/>
        <v>0</v>
      </c>
      <c r="V1759" s="18" t="e">
        <f>IF(X1759&lt;&gt;"Liquidação Cancelada",VLOOKUP(B1759,'BASE DE DADOS OPS'!$B$4:$P$9650,10,FALSE),"Liquidação Cancelada")</f>
        <v>#N/A</v>
      </c>
      <c r="W1759" s="35" t="e">
        <f t="shared" si="256"/>
        <v>#N/A</v>
      </c>
      <c r="X1759" s="31">
        <f>VLOOKUP(A1759,'BASE DE DADOS OPS'!$A$4:$P$9650,12,FALSE)</f>
        <v>0</v>
      </c>
      <c r="Y1759" s="4" t="e">
        <f>IF(X1759&lt;&gt;"Liquidação Cancelada",VLOOKUP(B1759,'BASE DE DADOS OPS'!$B$5:$P$9635,12,FALSE),"Liquidação Cancelada")</f>
        <v>#N/A</v>
      </c>
      <c r="Z1759" s="4" t="e">
        <f>IF(X1759&lt;&gt;"Liquidação Cancelada",VLOOKUP(B1759,'BASE DE DADOS OPS'!$B$5:$P$9635,14,FALSE),"Liquidação Cancelada")</f>
        <v>#N/A</v>
      </c>
      <c r="AA1759" s="4" t="e">
        <f>IF(X1759&lt;&gt;"Liquidação Cancelada",VLOOKUP(B1759,'BASE DE DADOS OPS'!$B$5:$P$9635,13,FALSE),"Liquidação Cancelada")</f>
        <v>#N/A</v>
      </c>
      <c r="AB1759" s="4" t="e">
        <f t="shared" si="257"/>
        <v>#N/A</v>
      </c>
      <c r="AC1759" s="3" t="e">
        <f t="shared" si="258"/>
        <v>#N/A</v>
      </c>
      <c r="AD1759" s="62"/>
    </row>
    <row r="1760" spans="1:30" ht="24.95" customHeight="1" x14ac:dyDescent="0.2">
      <c r="A1760" s="55" t="str">
        <f t="shared" si="250"/>
        <v>||||||0</v>
      </c>
      <c r="B1760" s="55" t="str">
        <f t="shared" si="251"/>
        <v>||||0</v>
      </c>
      <c r="C1760" s="61" t="str">
        <f t="shared" si="252"/>
        <v>|0</v>
      </c>
      <c r="D1760" s="31"/>
      <c r="E1760" s="31"/>
      <c r="F1760" s="75" t="str">
        <f t="shared" si="253"/>
        <v>/</v>
      </c>
      <c r="G1760" s="31"/>
      <c r="H1760" s="31"/>
      <c r="I1760" s="75" t="str">
        <f t="shared" si="254"/>
        <v>.</v>
      </c>
      <c r="J1760" s="31"/>
      <c r="K1760" s="31"/>
      <c r="L1760" s="31"/>
      <c r="M1760" s="32"/>
      <c r="N1760" s="31"/>
      <c r="O1760" s="32"/>
      <c r="P1760" s="18"/>
      <c r="Q1760" s="31"/>
      <c r="R1760" s="33"/>
      <c r="S1760" s="33"/>
      <c r="T1760" s="33"/>
      <c r="U1760" s="72">
        <f t="shared" si="255"/>
        <v>0</v>
      </c>
      <c r="V1760" s="18" t="e">
        <f>IF(X1760&lt;&gt;"Liquidação Cancelada",VLOOKUP(B1760,'BASE DE DADOS OPS'!$B$4:$P$9650,10,FALSE),"Liquidação Cancelada")</f>
        <v>#N/A</v>
      </c>
      <c r="W1760" s="35" t="e">
        <f t="shared" si="256"/>
        <v>#N/A</v>
      </c>
      <c r="X1760" s="31">
        <f>VLOOKUP(A1760,'BASE DE DADOS OPS'!$A$4:$P$9650,12,FALSE)</f>
        <v>0</v>
      </c>
      <c r="Y1760" s="4" t="e">
        <f>IF(X1760&lt;&gt;"Liquidação Cancelada",VLOOKUP(B1760,'BASE DE DADOS OPS'!$B$5:$P$9635,12,FALSE),"Liquidação Cancelada")</f>
        <v>#N/A</v>
      </c>
      <c r="Z1760" s="4" t="e">
        <f>IF(X1760&lt;&gt;"Liquidação Cancelada",VLOOKUP(B1760,'BASE DE DADOS OPS'!$B$5:$P$9635,14,FALSE),"Liquidação Cancelada")</f>
        <v>#N/A</v>
      </c>
      <c r="AA1760" s="4" t="e">
        <f>IF(X1760&lt;&gt;"Liquidação Cancelada",VLOOKUP(B1760,'BASE DE DADOS OPS'!$B$5:$P$9635,13,FALSE),"Liquidação Cancelada")</f>
        <v>#N/A</v>
      </c>
      <c r="AB1760" s="4" t="e">
        <f t="shared" si="257"/>
        <v>#N/A</v>
      </c>
      <c r="AC1760" s="3" t="e">
        <f t="shared" si="258"/>
        <v>#N/A</v>
      </c>
      <c r="AD1760" s="62"/>
    </row>
    <row r="1761" spans="1:30" ht="24.95" customHeight="1" x14ac:dyDescent="0.2">
      <c r="A1761" s="55" t="str">
        <f t="shared" si="250"/>
        <v>||||||0</v>
      </c>
      <c r="B1761" s="55" t="str">
        <f t="shared" si="251"/>
        <v>||||0</v>
      </c>
      <c r="C1761" s="61" t="str">
        <f t="shared" si="252"/>
        <v>|0</v>
      </c>
      <c r="D1761" s="31"/>
      <c r="E1761" s="31"/>
      <c r="F1761" s="75" t="str">
        <f t="shared" si="253"/>
        <v>/</v>
      </c>
      <c r="G1761" s="31"/>
      <c r="H1761" s="31"/>
      <c r="I1761" s="75" t="str">
        <f t="shared" si="254"/>
        <v>.</v>
      </c>
      <c r="J1761" s="31"/>
      <c r="K1761" s="31"/>
      <c r="L1761" s="31"/>
      <c r="M1761" s="32"/>
      <c r="N1761" s="31"/>
      <c r="O1761" s="32"/>
      <c r="P1761" s="18"/>
      <c r="Q1761" s="31"/>
      <c r="R1761" s="33"/>
      <c r="S1761" s="33"/>
      <c r="T1761" s="33"/>
      <c r="U1761" s="72">
        <f t="shared" si="255"/>
        <v>0</v>
      </c>
      <c r="V1761" s="18" t="e">
        <f>IF(X1761&lt;&gt;"Liquidação Cancelada",VLOOKUP(B1761,'BASE DE DADOS OPS'!$B$4:$P$9650,10,FALSE),"Liquidação Cancelada")</f>
        <v>#N/A</v>
      </c>
      <c r="W1761" s="35" t="e">
        <f t="shared" si="256"/>
        <v>#N/A</v>
      </c>
      <c r="X1761" s="31">
        <f>VLOOKUP(A1761,'BASE DE DADOS OPS'!$A$4:$P$9650,12,FALSE)</f>
        <v>0</v>
      </c>
      <c r="Y1761" s="4" t="e">
        <f>IF(X1761&lt;&gt;"Liquidação Cancelada",VLOOKUP(B1761,'BASE DE DADOS OPS'!$B$5:$P$9635,12,FALSE),"Liquidação Cancelada")</f>
        <v>#N/A</v>
      </c>
      <c r="Z1761" s="4" t="e">
        <f>IF(X1761&lt;&gt;"Liquidação Cancelada",VLOOKUP(B1761,'BASE DE DADOS OPS'!$B$5:$P$9635,14,FALSE),"Liquidação Cancelada")</f>
        <v>#N/A</v>
      </c>
      <c r="AA1761" s="4" t="e">
        <f>IF(X1761&lt;&gt;"Liquidação Cancelada",VLOOKUP(B1761,'BASE DE DADOS OPS'!$B$5:$P$9635,13,FALSE),"Liquidação Cancelada")</f>
        <v>#N/A</v>
      </c>
      <c r="AB1761" s="4" t="e">
        <f t="shared" si="257"/>
        <v>#N/A</v>
      </c>
      <c r="AC1761" s="3" t="e">
        <f t="shared" si="258"/>
        <v>#N/A</v>
      </c>
      <c r="AD1761" s="62"/>
    </row>
    <row r="1762" spans="1:30" ht="24.95" customHeight="1" x14ac:dyDescent="0.2">
      <c r="A1762" s="55" t="str">
        <f t="shared" si="250"/>
        <v>||||||0</v>
      </c>
      <c r="B1762" s="55" t="str">
        <f t="shared" si="251"/>
        <v>||||0</v>
      </c>
      <c r="C1762" s="61" t="str">
        <f t="shared" si="252"/>
        <v>|0</v>
      </c>
      <c r="D1762" s="31"/>
      <c r="E1762" s="31"/>
      <c r="F1762" s="75" t="str">
        <f t="shared" si="253"/>
        <v>/</v>
      </c>
      <c r="G1762" s="31"/>
      <c r="H1762" s="31"/>
      <c r="I1762" s="75" t="str">
        <f t="shared" si="254"/>
        <v>.</v>
      </c>
      <c r="J1762" s="31"/>
      <c r="K1762" s="31"/>
      <c r="L1762" s="31"/>
      <c r="M1762" s="32"/>
      <c r="N1762" s="31"/>
      <c r="O1762" s="32"/>
      <c r="P1762" s="18"/>
      <c r="Q1762" s="31"/>
      <c r="R1762" s="33"/>
      <c r="S1762" s="33"/>
      <c r="T1762" s="33"/>
      <c r="U1762" s="72">
        <f t="shared" si="255"/>
        <v>0</v>
      </c>
      <c r="V1762" s="18" t="e">
        <f>IF(X1762&lt;&gt;"Liquidação Cancelada",VLOOKUP(B1762,'BASE DE DADOS OPS'!$B$4:$P$9650,10,FALSE),"Liquidação Cancelada")</f>
        <v>#N/A</v>
      </c>
      <c r="W1762" s="35" t="e">
        <f t="shared" si="256"/>
        <v>#N/A</v>
      </c>
      <c r="X1762" s="31">
        <f>VLOOKUP(A1762,'BASE DE DADOS OPS'!$A$4:$P$9650,12,FALSE)</f>
        <v>0</v>
      </c>
      <c r="Y1762" s="4" t="e">
        <f>IF(X1762&lt;&gt;"Liquidação Cancelada",VLOOKUP(B1762,'BASE DE DADOS OPS'!$B$5:$P$9635,12,FALSE),"Liquidação Cancelada")</f>
        <v>#N/A</v>
      </c>
      <c r="Z1762" s="4" t="e">
        <f>IF(X1762&lt;&gt;"Liquidação Cancelada",VLOOKUP(B1762,'BASE DE DADOS OPS'!$B$5:$P$9635,14,FALSE),"Liquidação Cancelada")</f>
        <v>#N/A</v>
      </c>
      <c r="AA1762" s="4" t="e">
        <f>IF(X1762&lt;&gt;"Liquidação Cancelada",VLOOKUP(B1762,'BASE DE DADOS OPS'!$B$5:$P$9635,13,FALSE),"Liquidação Cancelada")</f>
        <v>#N/A</v>
      </c>
      <c r="AB1762" s="4" t="e">
        <f t="shared" si="257"/>
        <v>#N/A</v>
      </c>
      <c r="AC1762" s="3" t="e">
        <f t="shared" si="258"/>
        <v>#N/A</v>
      </c>
      <c r="AD1762" s="62"/>
    </row>
    <row r="1763" spans="1:30" ht="24.95" customHeight="1" x14ac:dyDescent="0.2">
      <c r="A1763" s="55" t="str">
        <f t="shared" si="250"/>
        <v>||||||0</v>
      </c>
      <c r="B1763" s="55" t="str">
        <f t="shared" si="251"/>
        <v>||||0</v>
      </c>
      <c r="C1763" s="61" t="str">
        <f t="shared" si="252"/>
        <v>|0</v>
      </c>
      <c r="D1763" s="31"/>
      <c r="E1763" s="31"/>
      <c r="F1763" s="75" t="str">
        <f t="shared" si="253"/>
        <v>/</v>
      </c>
      <c r="G1763" s="31"/>
      <c r="H1763" s="31"/>
      <c r="I1763" s="75" t="str">
        <f t="shared" si="254"/>
        <v>.</v>
      </c>
      <c r="J1763" s="31"/>
      <c r="K1763" s="31"/>
      <c r="L1763" s="31"/>
      <c r="M1763" s="32"/>
      <c r="N1763" s="31"/>
      <c r="O1763" s="32"/>
      <c r="P1763" s="18"/>
      <c r="Q1763" s="31"/>
      <c r="R1763" s="33"/>
      <c r="S1763" s="33"/>
      <c r="T1763" s="33"/>
      <c r="U1763" s="72">
        <f t="shared" si="255"/>
        <v>0</v>
      </c>
      <c r="V1763" s="18" t="e">
        <f>IF(X1763&lt;&gt;"Liquidação Cancelada",VLOOKUP(B1763,'BASE DE DADOS OPS'!$B$4:$P$9650,10,FALSE),"Liquidação Cancelada")</f>
        <v>#N/A</v>
      </c>
      <c r="W1763" s="35" t="e">
        <f t="shared" si="256"/>
        <v>#N/A</v>
      </c>
      <c r="X1763" s="31">
        <f>VLOOKUP(A1763,'BASE DE DADOS OPS'!$A$4:$P$9650,12,FALSE)</f>
        <v>0</v>
      </c>
      <c r="Y1763" s="4" t="e">
        <f>IF(X1763&lt;&gt;"Liquidação Cancelada",VLOOKUP(B1763,'BASE DE DADOS OPS'!$B$5:$P$9635,12,FALSE),"Liquidação Cancelada")</f>
        <v>#N/A</v>
      </c>
      <c r="Z1763" s="4" t="e">
        <f>IF(X1763&lt;&gt;"Liquidação Cancelada",VLOOKUP(B1763,'BASE DE DADOS OPS'!$B$5:$P$9635,14,FALSE),"Liquidação Cancelada")</f>
        <v>#N/A</v>
      </c>
      <c r="AA1763" s="4" t="e">
        <f>IF(X1763&lt;&gt;"Liquidação Cancelada",VLOOKUP(B1763,'BASE DE DADOS OPS'!$B$5:$P$9635,13,FALSE),"Liquidação Cancelada")</f>
        <v>#N/A</v>
      </c>
      <c r="AB1763" s="4" t="e">
        <f t="shared" si="257"/>
        <v>#N/A</v>
      </c>
      <c r="AC1763" s="3" t="e">
        <f t="shared" si="258"/>
        <v>#N/A</v>
      </c>
      <c r="AD1763" s="62"/>
    </row>
    <row r="1764" spans="1:30" ht="24.95" customHeight="1" x14ac:dyDescent="0.2">
      <c r="A1764" s="55" t="str">
        <f t="shared" si="250"/>
        <v>||||||0</v>
      </c>
      <c r="B1764" s="55" t="str">
        <f t="shared" si="251"/>
        <v>||||0</v>
      </c>
      <c r="C1764" s="61" t="str">
        <f t="shared" si="252"/>
        <v>|0</v>
      </c>
      <c r="D1764" s="31"/>
      <c r="E1764" s="31"/>
      <c r="F1764" s="75" t="str">
        <f t="shared" si="253"/>
        <v>/</v>
      </c>
      <c r="G1764" s="31"/>
      <c r="H1764" s="31"/>
      <c r="I1764" s="75" t="str">
        <f t="shared" si="254"/>
        <v>.</v>
      </c>
      <c r="J1764" s="31"/>
      <c r="K1764" s="31"/>
      <c r="L1764" s="31"/>
      <c r="M1764" s="32"/>
      <c r="N1764" s="31"/>
      <c r="O1764" s="32"/>
      <c r="P1764" s="18"/>
      <c r="Q1764" s="31"/>
      <c r="R1764" s="33"/>
      <c r="S1764" s="33"/>
      <c r="T1764" s="33"/>
      <c r="U1764" s="72">
        <f t="shared" si="255"/>
        <v>0</v>
      </c>
      <c r="V1764" s="18" t="e">
        <f>IF(X1764&lt;&gt;"Liquidação Cancelada",VLOOKUP(B1764,'BASE DE DADOS OPS'!$B$4:$P$9650,10,FALSE),"Liquidação Cancelada")</f>
        <v>#N/A</v>
      </c>
      <c r="W1764" s="35" t="e">
        <f t="shared" si="256"/>
        <v>#N/A</v>
      </c>
      <c r="X1764" s="31">
        <f>VLOOKUP(A1764,'BASE DE DADOS OPS'!$A$4:$P$9650,12,FALSE)</f>
        <v>0</v>
      </c>
      <c r="Y1764" s="4" t="e">
        <f>IF(X1764&lt;&gt;"Liquidação Cancelada",VLOOKUP(B1764,'BASE DE DADOS OPS'!$B$5:$P$9635,12,FALSE),"Liquidação Cancelada")</f>
        <v>#N/A</v>
      </c>
      <c r="Z1764" s="4" t="e">
        <f>IF(X1764&lt;&gt;"Liquidação Cancelada",VLOOKUP(B1764,'BASE DE DADOS OPS'!$B$5:$P$9635,14,FALSE),"Liquidação Cancelada")</f>
        <v>#N/A</v>
      </c>
      <c r="AA1764" s="4" t="e">
        <f>IF(X1764&lt;&gt;"Liquidação Cancelada",VLOOKUP(B1764,'BASE DE DADOS OPS'!$B$5:$P$9635,13,FALSE),"Liquidação Cancelada")</f>
        <v>#N/A</v>
      </c>
      <c r="AB1764" s="4" t="e">
        <f t="shared" si="257"/>
        <v>#N/A</v>
      </c>
      <c r="AC1764" s="3" t="e">
        <f t="shared" si="258"/>
        <v>#N/A</v>
      </c>
      <c r="AD1764" s="62"/>
    </row>
    <row r="1765" spans="1:30" ht="24.95" customHeight="1" x14ac:dyDescent="0.2">
      <c r="A1765" s="55" t="str">
        <f t="shared" si="250"/>
        <v>||||||0</v>
      </c>
      <c r="B1765" s="55" t="str">
        <f t="shared" si="251"/>
        <v>||||0</v>
      </c>
      <c r="C1765" s="61" t="str">
        <f t="shared" si="252"/>
        <v>|0</v>
      </c>
      <c r="D1765" s="31"/>
      <c r="E1765" s="31"/>
      <c r="F1765" s="75" t="str">
        <f t="shared" si="253"/>
        <v>/</v>
      </c>
      <c r="G1765" s="31"/>
      <c r="H1765" s="31"/>
      <c r="I1765" s="75" t="str">
        <f t="shared" si="254"/>
        <v>.</v>
      </c>
      <c r="J1765" s="31"/>
      <c r="K1765" s="31"/>
      <c r="L1765" s="31"/>
      <c r="M1765" s="32"/>
      <c r="N1765" s="31"/>
      <c r="O1765" s="32"/>
      <c r="P1765" s="18"/>
      <c r="Q1765" s="31"/>
      <c r="R1765" s="33"/>
      <c r="S1765" s="33"/>
      <c r="T1765" s="33"/>
      <c r="U1765" s="72">
        <f t="shared" si="255"/>
        <v>0</v>
      </c>
      <c r="V1765" s="18" t="e">
        <f>IF(X1765&lt;&gt;"Liquidação Cancelada",VLOOKUP(B1765,'BASE DE DADOS OPS'!$B$4:$P$9650,10,FALSE),"Liquidação Cancelada")</f>
        <v>#N/A</v>
      </c>
      <c r="W1765" s="35" t="e">
        <f t="shared" si="256"/>
        <v>#N/A</v>
      </c>
      <c r="X1765" s="31">
        <f>VLOOKUP(A1765,'BASE DE DADOS OPS'!$A$4:$P$9650,12,FALSE)</f>
        <v>0</v>
      </c>
      <c r="Y1765" s="4" t="e">
        <f>IF(X1765&lt;&gt;"Liquidação Cancelada",VLOOKUP(B1765,'BASE DE DADOS OPS'!$B$5:$P$9635,12,FALSE),"Liquidação Cancelada")</f>
        <v>#N/A</v>
      </c>
      <c r="Z1765" s="4" t="e">
        <f>IF(X1765&lt;&gt;"Liquidação Cancelada",VLOOKUP(B1765,'BASE DE DADOS OPS'!$B$5:$P$9635,14,FALSE),"Liquidação Cancelada")</f>
        <v>#N/A</v>
      </c>
      <c r="AA1765" s="4" t="e">
        <f>IF(X1765&lt;&gt;"Liquidação Cancelada",VLOOKUP(B1765,'BASE DE DADOS OPS'!$B$5:$P$9635,13,FALSE),"Liquidação Cancelada")</f>
        <v>#N/A</v>
      </c>
      <c r="AB1765" s="4" t="e">
        <f t="shared" si="257"/>
        <v>#N/A</v>
      </c>
      <c r="AC1765" s="3" t="e">
        <f t="shared" si="258"/>
        <v>#N/A</v>
      </c>
      <c r="AD1765" s="62"/>
    </row>
    <row r="1766" spans="1:30" ht="24.95" customHeight="1" x14ac:dyDescent="0.2">
      <c r="A1766" s="55" t="str">
        <f t="shared" si="250"/>
        <v>||||||0</v>
      </c>
      <c r="B1766" s="55" t="str">
        <f t="shared" si="251"/>
        <v>||||0</v>
      </c>
      <c r="C1766" s="61" t="str">
        <f t="shared" si="252"/>
        <v>|0</v>
      </c>
      <c r="D1766" s="31"/>
      <c r="E1766" s="31"/>
      <c r="F1766" s="75" t="str">
        <f t="shared" si="253"/>
        <v>/</v>
      </c>
      <c r="G1766" s="31"/>
      <c r="H1766" s="31"/>
      <c r="I1766" s="75" t="str">
        <f t="shared" si="254"/>
        <v>.</v>
      </c>
      <c r="J1766" s="31"/>
      <c r="K1766" s="31"/>
      <c r="L1766" s="31"/>
      <c r="M1766" s="32"/>
      <c r="N1766" s="31"/>
      <c r="O1766" s="32"/>
      <c r="P1766" s="18"/>
      <c r="Q1766" s="31"/>
      <c r="R1766" s="33"/>
      <c r="S1766" s="33"/>
      <c r="T1766" s="33"/>
      <c r="U1766" s="72">
        <f t="shared" si="255"/>
        <v>0</v>
      </c>
      <c r="V1766" s="18" t="e">
        <f>IF(X1766&lt;&gt;"Liquidação Cancelada",VLOOKUP(B1766,'BASE DE DADOS OPS'!$B$4:$P$9650,10,FALSE),"Liquidação Cancelada")</f>
        <v>#N/A</v>
      </c>
      <c r="W1766" s="35" t="e">
        <f t="shared" si="256"/>
        <v>#N/A</v>
      </c>
      <c r="X1766" s="31">
        <f>VLOOKUP(A1766,'BASE DE DADOS OPS'!$A$4:$P$9650,12,FALSE)</f>
        <v>0</v>
      </c>
      <c r="Y1766" s="4" t="e">
        <f>IF(X1766&lt;&gt;"Liquidação Cancelada",VLOOKUP(B1766,'BASE DE DADOS OPS'!$B$5:$P$9635,12,FALSE),"Liquidação Cancelada")</f>
        <v>#N/A</v>
      </c>
      <c r="Z1766" s="4" t="e">
        <f>IF(X1766&lt;&gt;"Liquidação Cancelada",VLOOKUP(B1766,'BASE DE DADOS OPS'!$B$5:$P$9635,14,FALSE),"Liquidação Cancelada")</f>
        <v>#N/A</v>
      </c>
      <c r="AA1766" s="4" t="e">
        <f>IF(X1766&lt;&gt;"Liquidação Cancelada",VLOOKUP(B1766,'BASE DE DADOS OPS'!$B$5:$P$9635,13,FALSE),"Liquidação Cancelada")</f>
        <v>#N/A</v>
      </c>
      <c r="AB1766" s="4" t="e">
        <f t="shared" si="257"/>
        <v>#N/A</v>
      </c>
      <c r="AC1766" s="3" t="e">
        <f t="shared" si="258"/>
        <v>#N/A</v>
      </c>
      <c r="AD1766" s="62"/>
    </row>
    <row r="1767" spans="1:30" ht="24.95" customHeight="1" x14ac:dyDescent="0.2">
      <c r="A1767" s="55" t="str">
        <f t="shared" si="250"/>
        <v>||||||0</v>
      </c>
      <c r="B1767" s="55" t="str">
        <f t="shared" si="251"/>
        <v>||||0</v>
      </c>
      <c r="C1767" s="61" t="str">
        <f t="shared" si="252"/>
        <v>|0</v>
      </c>
      <c r="D1767" s="31"/>
      <c r="E1767" s="31"/>
      <c r="F1767" s="75" t="str">
        <f t="shared" si="253"/>
        <v>/</v>
      </c>
      <c r="G1767" s="31"/>
      <c r="H1767" s="31"/>
      <c r="I1767" s="75" t="str">
        <f t="shared" si="254"/>
        <v>.</v>
      </c>
      <c r="J1767" s="31"/>
      <c r="K1767" s="31"/>
      <c r="L1767" s="31"/>
      <c r="M1767" s="32"/>
      <c r="N1767" s="31"/>
      <c r="O1767" s="32"/>
      <c r="P1767" s="18"/>
      <c r="Q1767" s="31"/>
      <c r="R1767" s="33"/>
      <c r="S1767" s="33"/>
      <c r="T1767" s="33"/>
      <c r="U1767" s="72">
        <f t="shared" si="255"/>
        <v>0</v>
      </c>
      <c r="V1767" s="18" t="e">
        <f>IF(X1767&lt;&gt;"Liquidação Cancelada",VLOOKUP(B1767,'BASE DE DADOS OPS'!$B$4:$P$9650,10,FALSE),"Liquidação Cancelada")</f>
        <v>#N/A</v>
      </c>
      <c r="W1767" s="35" t="e">
        <f t="shared" si="256"/>
        <v>#N/A</v>
      </c>
      <c r="X1767" s="31">
        <f>VLOOKUP(A1767,'BASE DE DADOS OPS'!$A$4:$P$9650,12,FALSE)</f>
        <v>0</v>
      </c>
      <c r="Y1767" s="4" t="e">
        <f>IF(X1767&lt;&gt;"Liquidação Cancelada",VLOOKUP(B1767,'BASE DE DADOS OPS'!$B$5:$P$9635,12,FALSE),"Liquidação Cancelada")</f>
        <v>#N/A</v>
      </c>
      <c r="Z1767" s="4" t="e">
        <f>IF(X1767&lt;&gt;"Liquidação Cancelada",VLOOKUP(B1767,'BASE DE DADOS OPS'!$B$5:$P$9635,14,FALSE),"Liquidação Cancelada")</f>
        <v>#N/A</v>
      </c>
      <c r="AA1767" s="4" t="e">
        <f>IF(X1767&lt;&gt;"Liquidação Cancelada",VLOOKUP(B1767,'BASE DE DADOS OPS'!$B$5:$P$9635,13,FALSE),"Liquidação Cancelada")</f>
        <v>#N/A</v>
      </c>
      <c r="AB1767" s="4" t="e">
        <f t="shared" si="257"/>
        <v>#N/A</v>
      </c>
      <c r="AC1767" s="3" t="e">
        <f t="shared" si="258"/>
        <v>#N/A</v>
      </c>
      <c r="AD1767" s="62"/>
    </row>
    <row r="1768" spans="1:30" ht="24.95" customHeight="1" x14ac:dyDescent="0.2">
      <c r="A1768" s="55" t="str">
        <f t="shared" si="250"/>
        <v>||||||0</v>
      </c>
      <c r="B1768" s="55" t="str">
        <f t="shared" si="251"/>
        <v>||||0</v>
      </c>
      <c r="C1768" s="61" t="str">
        <f t="shared" si="252"/>
        <v>|0</v>
      </c>
      <c r="D1768" s="31"/>
      <c r="E1768" s="31"/>
      <c r="F1768" s="75" t="str">
        <f t="shared" si="253"/>
        <v>/</v>
      </c>
      <c r="G1768" s="31"/>
      <c r="H1768" s="31"/>
      <c r="I1768" s="75" t="str">
        <f t="shared" si="254"/>
        <v>.</v>
      </c>
      <c r="J1768" s="31"/>
      <c r="K1768" s="31"/>
      <c r="L1768" s="31"/>
      <c r="M1768" s="32"/>
      <c r="N1768" s="31"/>
      <c r="O1768" s="32"/>
      <c r="P1768" s="18"/>
      <c r="Q1768" s="31"/>
      <c r="R1768" s="33"/>
      <c r="S1768" s="33"/>
      <c r="T1768" s="33"/>
      <c r="U1768" s="72">
        <f t="shared" si="255"/>
        <v>0</v>
      </c>
      <c r="V1768" s="18" t="e">
        <f>IF(X1768&lt;&gt;"Liquidação Cancelada",VLOOKUP(B1768,'BASE DE DADOS OPS'!$B$4:$P$9650,10,FALSE),"Liquidação Cancelada")</f>
        <v>#N/A</v>
      </c>
      <c r="W1768" s="35" t="e">
        <f t="shared" si="256"/>
        <v>#N/A</v>
      </c>
      <c r="X1768" s="31">
        <f>VLOOKUP(A1768,'BASE DE DADOS OPS'!$A$4:$P$9650,12,FALSE)</f>
        <v>0</v>
      </c>
      <c r="Y1768" s="4" t="e">
        <f>IF(X1768&lt;&gt;"Liquidação Cancelada",VLOOKUP(B1768,'BASE DE DADOS OPS'!$B$5:$P$9635,12,FALSE),"Liquidação Cancelada")</f>
        <v>#N/A</v>
      </c>
      <c r="Z1768" s="4" t="e">
        <f>IF(X1768&lt;&gt;"Liquidação Cancelada",VLOOKUP(B1768,'BASE DE DADOS OPS'!$B$5:$P$9635,14,FALSE),"Liquidação Cancelada")</f>
        <v>#N/A</v>
      </c>
      <c r="AA1768" s="4" t="e">
        <f>IF(X1768&lt;&gt;"Liquidação Cancelada",VLOOKUP(B1768,'BASE DE DADOS OPS'!$B$5:$P$9635,13,FALSE),"Liquidação Cancelada")</f>
        <v>#N/A</v>
      </c>
      <c r="AB1768" s="4" t="e">
        <f t="shared" si="257"/>
        <v>#N/A</v>
      </c>
      <c r="AC1768" s="3" t="e">
        <f t="shared" si="258"/>
        <v>#N/A</v>
      </c>
      <c r="AD1768" s="62"/>
    </row>
    <row r="1769" spans="1:30" ht="24.95" customHeight="1" x14ac:dyDescent="0.2">
      <c r="A1769" s="55" t="str">
        <f t="shared" si="250"/>
        <v>||||||0</v>
      </c>
      <c r="B1769" s="55" t="str">
        <f t="shared" si="251"/>
        <v>||||0</v>
      </c>
      <c r="C1769" s="61" t="str">
        <f t="shared" si="252"/>
        <v>|0</v>
      </c>
      <c r="D1769" s="31"/>
      <c r="E1769" s="31"/>
      <c r="F1769" s="75" t="str">
        <f t="shared" si="253"/>
        <v>/</v>
      </c>
      <c r="G1769" s="31"/>
      <c r="H1769" s="31"/>
      <c r="I1769" s="75" t="str">
        <f t="shared" si="254"/>
        <v>.</v>
      </c>
      <c r="J1769" s="31"/>
      <c r="K1769" s="31"/>
      <c r="L1769" s="31"/>
      <c r="M1769" s="32"/>
      <c r="N1769" s="31"/>
      <c r="O1769" s="32"/>
      <c r="P1769" s="18"/>
      <c r="Q1769" s="31"/>
      <c r="R1769" s="33"/>
      <c r="S1769" s="33"/>
      <c r="T1769" s="33"/>
      <c r="U1769" s="72">
        <f t="shared" si="255"/>
        <v>0</v>
      </c>
      <c r="V1769" s="18" t="e">
        <f>IF(X1769&lt;&gt;"Liquidação Cancelada",VLOOKUP(B1769,'BASE DE DADOS OPS'!$B$4:$P$9650,10,FALSE),"Liquidação Cancelada")</f>
        <v>#N/A</v>
      </c>
      <c r="W1769" s="35" t="e">
        <f t="shared" si="256"/>
        <v>#N/A</v>
      </c>
      <c r="X1769" s="31">
        <f>VLOOKUP(A1769,'BASE DE DADOS OPS'!$A$4:$P$9650,12,FALSE)</f>
        <v>0</v>
      </c>
      <c r="Y1769" s="4" t="e">
        <f>IF(X1769&lt;&gt;"Liquidação Cancelada",VLOOKUP(B1769,'BASE DE DADOS OPS'!$B$5:$P$9635,12,FALSE),"Liquidação Cancelada")</f>
        <v>#N/A</v>
      </c>
      <c r="Z1769" s="4" t="e">
        <f>IF(X1769&lt;&gt;"Liquidação Cancelada",VLOOKUP(B1769,'BASE DE DADOS OPS'!$B$5:$P$9635,14,FALSE),"Liquidação Cancelada")</f>
        <v>#N/A</v>
      </c>
      <c r="AA1769" s="4" t="e">
        <f>IF(X1769&lt;&gt;"Liquidação Cancelada",VLOOKUP(B1769,'BASE DE DADOS OPS'!$B$5:$P$9635,13,FALSE),"Liquidação Cancelada")</f>
        <v>#N/A</v>
      </c>
      <c r="AB1769" s="4" t="e">
        <f t="shared" si="257"/>
        <v>#N/A</v>
      </c>
      <c r="AC1769" s="3" t="e">
        <f t="shared" si="258"/>
        <v>#N/A</v>
      </c>
      <c r="AD1769" s="62"/>
    </row>
    <row r="1770" spans="1:30" ht="24.95" customHeight="1" x14ac:dyDescent="0.2">
      <c r="A1770" s="55" t="str">
        <f t="shared" si="250"/>
        <v>||||||0</v>
      </c>
      <c r="B1770" s="55" t="str">
        <f t="shared" si="251"/>
        <v>||||0</v>
      </c>
      <c r="C1770" s="61" t="str">
        <f t="shared" si="252"/>
        <v>|0</v>
      </c>
      <c r="D1770" s="31"/>
      <c r="E1770" s="31"/>
      <c r="F1770" s="75" t="str">
        <f t="shared" si="253"/>
        <v>/</v>
      </c>
      <c r="G1770" s="31"/>
      <c r="H1770" s="31"/>
      <c r="I1770" s="75" t="str">
        <f t="shared" si="254"/>
        <v>.</v>
      </c>
      <c r="J1770" s="31"/>
      <c r="K1770" s="31"/>
      <c r="L1770" s="31"/>
      <c r="M1770" s="32"/>
      <c r="N1770" s="31"/>
      <c r="O1770" s="32"/>
      <c r="P1770" s="18"/>
      <c r="Q1770" s="31"/>
      <c r="R1770" s="33"/>
      <c r="S1770" s="33"/>
      <c r="T1770" s="33"/>
      <c r="U1770" s="72">
        <f t="shared" si="255"/>
        <v>0</v>
      </c>
      <c r="V1770" s="18" t="e">
        <f>IF(X1770&lt;&gt;"Liquidação Cancelada",VLOOKUP(B1770,'BASE DE DADOS OPS'!$B$4:$P$9650,10,FALSE),"Liquidação Cancelada")</f>
        <v>#N/A</v>
      </c>
      <c r="W1770" s="35" t="e">
        <f t="shared" si="256"/>
        <v>#N/A</v>
      </c>
      <c r="X1770" s="31">
        <f>VLOOKUP(A1770,'BASE DE DADOS OPS'!$A$4:$P$9650,12,FALSE)</f>
        <v>0</v>
      </c>
      <c r="Y1770" s="4" t="e">
        <f>IF(X1770&lt;&gt;"Liquidação Cancelada",VLOOKUP(B1770,'BASE DE DADOS OPS'!$B$5:$P$9635,12,FALSE),"Liquidação Cancelada")</f>
        <v>#N/A</v>
      </c>
      <c r="Z1770" s="4" t="e">
        <f>IF(X1770&lt;&gt;"Liquidação Cancelada",VLOOKUP(B1770,'BASE DE DADOS OPS'!$B$5:$P$9635,14,FALSE),"Liquidação Cancelada")</f>
        <v>#N/A</v>
      </c>
      <c r="AA1770" s="4" t="e">
        <f>IF(X1770&lt;&gt;"Liquidação Cancelada",VLOOKUP(B1770,'BASE DE DADOS OPS'!$B$5:$P$9635,13,FALSE),"Liquidação Cancelada")</f>
        <v>#N/A</v>
      </c>
      <c r="AB1770" s="4" t="e">
        <f t="shared" si="257"/>
        <v>#N/A</v>
      </c>
      <c r="AC1770" s="3" t="e">
        <f t="shared" si="258"/>
        <v>#N/A</v>
      </c>
      <c r="AD1770" s="62"/>
    </row>
    <row r="1771" spans="1:30" ht="24.95" customHeight="1" x14ac:dyDescent="0.2">
      <c r="A1771" s="55" t="str">
        <f t="shared" si="250"/>
        <v>||||||0</v>
      </c>
      <c r="B1771" s="55" t="str">
        <f t="shared" si="251"/>
        <v>||||0</v>
      </c>
      <c r="C1771" s="61" t="str">
        <f t="shared" si="252"/>
        <v>|0</v>
      </c>
      <c r="D1771" s="31"/>
      <c r="E1771" s="31"/>
      <c r="F1771" s="75" t="str">
        <f t="shared" si="253"/>
        <v>/</v>
      </c>
      <c r="G1771" s="31"/>
      <c r="H1771" s="31"/>
      <c r="I1771" s="75" t="str">
        <f t="shared" si="254"/>
        <v>.</v>
      </c>
      <c r="J1771" s="31"/>
      <c r="K1771" s="31"/>
      <c r="L1771" s="31"/>
      <c r="M1771" s="32"/>
      <c r="N1771" s="31"/>
      <c r="O1771" s="32"/>
      <c r="P1771" s="18"/>
      <c r="Q1771" s="31"/>
      <c r="R1771" s="33"/>
      <c r="S1771" s="33"/>
      <c r="T1771" s="33"/>
      <c r="U1771" s="72">
        <f t="shared" si="255"/>
        <v>0</v>
      </c>
      <c r="V1771" s="18" t="e">
        <f>IF(X1771&lt;&gt;"Liquidação Cancelada",VLOOKUP(B1771,'BASE DE DADOS OPS'!$B$4:$P$9650,10,FALSE),"Liquidação Cancelada")</f>
        <v>#N/A</v>
      </c>
      <c r="W1771" s="35" t="e">
        <f t="shared" si="256"/>
        <v>#N/A</v>
      </c>
      <c r="X1771" s="31">
        <f>VLOOKUP(A1771,'BASE DE DADOS OPS'!$A$4:$P$9650,12,FALSE)</f>
        <v>0</v>
      </c>
      <c r="Y1771" s="4" t="e">
        <f>IF(X1771&lt;&gt;"Liquidação Cancelada",VLOOKUP(B1771,'BASE DE DADOS OPS'!$B$5:$P$9635,12,FALSE),"Liquidação Cancelada")</f>
        <v>#N/A</v>
      </c>
      <c r="Z1771" s="4" t="e">
        <f>IF(X1771&lt;&gt;"Liquidação Cancelada",VLOOKUP(B1771,'BASE DE DADOS OPS'!$B$5:$P$9635,14,FALSE),"Liquidação Cancelada")</f>
        <v>#N/A</v>
      </c>
      <c r="AA1771" s="4" t="e">
        <f>IF(X1771&lt;&gt;"Liquidação Cancelada",VLOOKUP(B1771,'BASE DE DADOS OPS'!$B$5:$P$9635,13,FALSE),"Liquidação Cancelada")</f>
        <v>#N/A</v>
      </c>
      <c r="AB1771" s="4" t="e">
        <f t="shared" si="257"/>
        <v>#N/A</v>
      </c>
      <c r="AC1771" s="3" t="e">
        <f t="shared" si="258"/>
        <v>#N/A</v>
      </c>
      <c r="AD1771" s="62"/>
    </row>
    <row r="1772" spans="1:30" ht="24.95" customHeight="1" x14ac:dyDescent="0.2">
      <c r="A1772" s="55" t="str">
        <f t="shared" si="250"/>
        <v>||||||0</v>
      </c>
      <c r="B1772" s="55" t="str">
        <f t="shared" si="251"/>
        <v>||||0</v>
      </c>
      <c r="C1772" s="61" t="str">
        <f t="shared" si="252"/>
        <v>|0</v>
      </c>
      <c r="D1772" s="31"/>
      <c r="E1772" s="31"/>
      <c r="F1772" s="75" t="str">
        <f t="shared" si="253"/>
        <v>/</v>
      </c>
      <c r="G1772" s="31"/>
      <c r="H1772" s="31"/>
      <c r="I1772" s="75" t="str">
        <f t="shared" si="254"/>
        <v>.</v>
      </c>
      <c r="J1772" s="31"/>
      <c r="K1772" s="31"/>
      <c r="L1772" s="31"/>
      <c r="M1772" s="32"/>
      <c r="N1772" s="31"/>
      <c r="O1772" s="32"/>
      <c r="P1772" s="18"/>
      <c r="Q1772" s="31"/>
      <c r="R1772" s="33"/>
      <c r="S1772" s="33"/>
      <c r="T1772" s="33"/>
      <c r="U1772" s="72">
        <f t="shared" si="255"/>
        <v>0</v>
      </c>
      <c r="V1772" s="18" t="e">
        <f>IF(X1772&lt;&gt;"Liquidação Cancelada",VLOOKUP(B1772,'BASE DE DADOS OPS'!$B$4:$P$9650,10,FALSE),"Liquidação Cancelada")</f>
        <v>#N/A</v>
      </c>
      <c r="W1772" s="35" t="e">
        <f t="shared" si="256"/>
        <v>#N/A</v>
      </c>
      <c r="X1772" s="31">
        <f>VLOOKUP(A1772,'BASE DE DADOS OPS'!$A$4:$P$9650,12,FALSE)</f>
        <v>0</v>
      </c>
      <c r="Y1772" s="4" t="e">
        <f>IF(X1772&lt;&gt;"Liquidação Cancelada",VLOOKUP(B1772,'BASE DE DADOS OPS'!$B$5:$P$9635,12,FALSE),"Liquidação Cancelada")</f>
        <v>#N/A</v>
      </c>
      <c r="Z1772" s="4" t="e">
        <f>IF(X1772&lt;&gt;"Liquidação Cancelada",VLOOKUP(B1772,'BASE DE DADOS OPS'!$B$5:$P$9635,14,FALSE),"Liquidação Cancelada")</f>
        <v>#N/A</v>
      </c>
      <c r="AA1772" s="4" t="e">
        <f>IF(X1772&lt;&gt;"Liquidação Cancelada",VLOOKUP(B1772,'BASE DE DADOS OPS'!$B$5:$P$9635,13,FALSE),"Liquidação Cancelada")</f>
        <v>#N/A</v>
      </c>
      <c r="AB1772" s="4" t="e">
        <f t="shared" si="257"/>
        <v>#N/A</v>
      </c>
      <c r="AC1772" s="3" t="e">
        <f t="shared" si="258"/>
        <v>#N/A</v>
      </c>
      <c r="AD1772" s="62"/>
    </row>
    <row r="1773" spans="1:30" ht="24.95" customHeight="1" x14ac:dyDescent="0.2">
      <c r="A1773" s="55" t="str">
        <f t="shared" si="250"/>
        <v>||||||0</v>
      </c>
      <c r="B1773" s="55" t="str">
        <f t="shared" si="251"/>
        <v>||||0</v>
      </c>
      <c r="C1773" s="61" t="str">
        <f t="shared" si="252"/>
        <v>|0</v>
      </c>
      <c r="D1773" s="31"/>
      <c r="E1773" s="31"/>
      <c r="F1773" s="75" t="str">
        <f t="shared" si="253"/>
        <v>/</v>
      </c>
      <c r="G1773" s="31"/>
      <c r="H1773" s="31"/>
      <c r="I1773" s="75" t="str">
        <f t="shared" si="254"/>
        <v>.</v>
      </c>
      <c r="J1773" s="31"/>
      <c r="K1773" s="31"/>
      <c r="L1773" s="31"/>
      <c r="M1773" s="32"/>
      <c r="N1773" s="31"/>
      <c r="O1773" s="32"/>
      <c r="P1773" s="18"/>
      <c r="Q1773" s="31"/>
      <c r="R1773" s="33"/>
      <c r="S1773" s="33"/>
      <c r="T1773" s="33"/>
      <c r="U1773" s="72">
        <f t="shared" si="255"/>
        <v>0</v>
      </c>
      <c r="V1773" s="18" t="e">
        <f>IF(X1773&lt;&gt;"Liquidação Cancelada",VLOOKUP(B1773,'BASE DE DADOS OPS'!$B$4:$P$9650,10,FALSE),"Liquidação Cancelada")</f>
        <v>#N/A</v>
      </c>
      <c r="W1773" s="35" t="e">
        <f t="shared" si="256"/>
        <v>#N/A</v>
      </c>
      <c r="X1773" s="31">
        <f>VLOOKUP(A1773,'BASE DE DADOS OPS'!$A$4:$P$9650,12,FALSE)</f>
        <v>0</v>
      </c>
      <c r="Y1773" s="4" t="e">
        <f>IF(X1773&lt;&gt;"Liquidação Cancelada",VLOOKUP(B1773,'BASE DE DADOS OPS'!$B$5:$P$9635,12,FALSE),"Liquidação Cancelada")</f>
        <v>#N/A</v>
      </c>
      <c r="Z1773" s="4" t="e">
        <f>IF(X1773&lt;&gt;"Liquidação Cancelada",VLOOKUP(B1773,'BASE DE DADOS OPS'!$B$5:$P$9635,14,FALSE),"Liquidação Cancelada")</f>
        <v>#N/A</v>
      </c>
      <c r="AA1773" s="4" t="e">
        <f>IF(X1773&lt;&gt;"Liquidação Cancelada",VLOOKUP(B1773,'BASE DE DADOS OPS'!$B$5:$P$9635,13,FALSE),"Liquidação Cancelada")</f>
        <v>#N/A</v>
      </c>
      <c r="AB1773" s="4" t="e">
        <f t="shared" si="257"/>
        <v>#N/A</v>
      </c>
      <c r="AC1773" s="3" t="e">
        <f t="shared" si="258"/>
        <v>#N/A</v>
      </c>
      <c r="AD1773" s="62"/>
    </row>
    <row r="1774" spans="1:30" ht="24.95" customHeight="1" x14ac:dyDescent="0.2">
      <c r="A1774" s="55" t="str">
        <f t="shared" si="250"/>
        <v>||||||0</v>
      </c>
      <c r="B1774" s="55" t="str">
        <f t="shared" si="251"/>
        <v>||||0</v>
      </c>
      <c r="C1774" s="61" t="str">
        <f t="shared" si="252"/>
        <v>|0</v>
      </c>
      <c r="D1774" s="31"/>
      <c r="E1774" s="31"/>
      <c r="F1774" s="75" t="str">
        <f t="shared" si="253"/>
        <v>/</v>
      </c>
      <c r="G1774" s="31"/>
      <c r="H1774" s="31"/>
      <c r="I1774" s="75" t="str">
        <f t="shared" si="254"/>
        <v>.</v>
      </c>
      <c r="J1774" s="31"/>
      <c r="K1774" s="31"/>
      <c r="L1774" s="31"/>
      <c r="M1774" s="32"/>
      <c r="N1774" s="31"/>
      <c r="O1774" s="32"/>
      <c r="P1774" s="18"/>
      <c r="Q1774" s="31"/>
      <c r="R1774" s="33"/>
      <c r="S1774" s="33"/>
      <c r="T1774" s="33"/>
      <c r="U1774" s="72">
        <f t="shared" si="255"/>
        <v>0</v>
      </c>
      <c r="V1774" s="18" t="e">
        <f>IF(X1774&lt;&gt;"Liquidação Cancelada",VLOOKUP(B1774,'BASE DE DADOS OPS'!$B$4:$P$9650,10,FALSE),"Liquidação Cancelada")</f>
        <v>#N/A</v>
      </c>
      <c r="W1774" s="35" t="e">
        <f t="shared" si="256"/>
        <v>#N/A</v>
      </c>
      <c r="X1774" s="31">
        <f>VLOOKUP(A1774,'BASE DE DADOS OPS'!$A$4:$P$9650,12,FALSE)</f>
        <v>0</v>
      </c>
      <c r="Y1774" s="4" t="e">
        <f>IF(X1774&lt;&gt;"Liquidação Cancelada",VLOOKUP(B1774,'BASE DE DADOS OPS'!$B$5:$P$9635,12,FALSE),"Liquidação Cancelada")</f>
        <v>#N/A</v>
      </c>
      <c r="Z1774" s="4" t="e">
        <f>IF(X1774&lt;&gt;"Liquidação Cancelada",VLOOKUP(B1774,'BASE DE DADOS OPS'!$B$5:$P$9635,14,FALSE),"Liquidação Cancelada")</f>
        <v>#N/A</v>
      </c>
      <c r="AA1774" s="4" t="e">
        <f>IF(X1774&lt;&gt;"Liquidação Cancelada",VLOOKUP(B1774,'BASE DE DADOS OPS'!$B$5:$P$9635,13,FALSE),"Liquidação Cancelada")</f>
        <v>#N/A</v>
      </c>
      <c r="AB1774" s="4" t="e">
        <f t="shared" si="257"/>
        <v>#N/A</v>
      </c>
      <c r="AC1774" s="3" t="e">
        <f t="shared" si="258"/>
        <v>#N/A</v>
      </c>
      <c r="AD1774" s="62"/>
    </row>
    <row r="1775" spans="1:30" ht="24.95" customHeight="1" x14ac:dyDescent="0.2">
      <c r="A1775" s="55" t="str">
        <f t="shared" si="250"/>
        <v>||||||0</v>
      </c>
      <c r="B1775" s="55" t="str">
        <f t="shared" si="251"/>
        <v>||||0</v>
      </c>
      <c r="C1775" s="61" t="str">
        <f t="shared" si="252"/>
        <v>|0</v>
      </c>
      <c r="D1775" s="31"/>
      <c r="E1775" s="31"/>
      <c r="F1775" s="75" t="str">
        <f t="shared" si="253"/>
        <v>/</v>
      </c>
      <c r="G1775" s="31"/>
      <c r="H1775" s="31"/>
      <c r="I1775" s="75" t="str">
        <f t="shared" si="254"/>
        <v>.</v>
      </c>
      <c r="J1775" s="31"/>
      <c r="K1775" s="31"/>
      <c r="L1775" s="31"/>
      <c r="M1775" s="32"/>
      <c r="N1775" s="31"/>
      <c r="O1775" s="32"/>
      <c r="P1775" s="18"/>
      <c r="Q1775" s="31"/>
      <c r="R1775" s="33"/>
      <c r="S1775" s="33"/>
      <c r="T1775" s="33"/>
      <c r="U1775" s="72">
        <f t="shared" si="255"/>
        <v>0</v>
      </c>
      <c r="V1775" s="18" t="e">
        <f>IF(X1775&lt;&gt;"Liquidação Cancelada",VLOOKUP(B1775,'BASE DE DADOS OPS'!$B$4:$P$9650,10,FALSE),"Liquidação Cancelada")</f>
        <v>#N/A</v>
      </c>
      <c r="W1775" s="35" t="e">
        <f t="shared" si="256"/>
        <v>#N/A</v>
      </c>
      <c r="X1775" s="31">
        <f>VLOOKUP(A1775,'BASE DE DADOS OPS'!$A$4:$P$9650,12,FALSE)</f>
        <v>0</v>
      </c>
      <c r="Y1775" s="4" t="e">
        <f>IF(X1775&lt;&gt;"Liquidação Cancelada",VLOOKUP(B1775,'BASE DE DADOS OPS'!$B$5:$P$9635,12,FALSE),"Liquidação Cancelada")</f>
        <v>#N/A</v>
      </c>
      <c r="Z1775" s="4" t="e">
        <f>IF(X1775&lt;&gt;"Liquidação Cancelada",VLOOKUP(B1775,'BASE DE DADOS OPS'!$B$5:$P$9635,14,FALSE),"Liquidação Cancelada")</f>
        <v>#N/A</v>
      </c>
      <c r="AA1775" s="4" t="e">
        <f>IF(X1775&lt;&gt;"Liquidação Cancelada",VLOOKUP(B1775,'BASE DE DADOS OPS'!$B$5:$P$9635,13,FALSE),"Liquidação Cancelada")</f>
        <v>#N/A</v>
      </c>
      <c r="AB1775" s="4" t="e">
        <f t="shared" si="257"/>
        <v>#N/A</v>
      </c>
      <c r="AC1775" s="3" t="e">
        <f t="shared" si="258"/>
        <v>#N/A</v>
      </c>
      <c r="AD1775" s="62"/>
    </row>
    <row r="1776" spans="1:30" ht="24.95" customHeight="1" x14ac:dyDescent="0.2">
      <c r="A1776" s="55" t="str">
        <f t="shared" si="250"/>
        <v>||||||0</v>
      </c>
      <c r="B1776" s="55" t="str">
        <f t="shared" si="251"/>
        <v>||||0</v>
      </c>
      <c r="C1776" s="61" t="str">
        <f t="shared" si="252"/>
        <v>|0</v>
      </c>
      <c r="D1776" s="31"/>
      <c r="E1776" s="31"/>
      <c r="F1776" s="75" t="str">
        <f t="shared" si="253"/>
        <v>/</v>
      </c>
      <c r="G1776" s="31"/>
      <c r="H1776" s="31"/>
      <c r="I1776" s="75" t="str">
        <f t="shared" si="254"/>
        <v>.</v>
      </c>
      <c r="J1776" s="31"/>
      <c r="K1776" s="31"/>
      <c r="L1776" s="31"/>
      <c r="M1776" s="32"/>
      <c r="N1776" s="31"/>
      <c r="O1776" s="32"/>
      <c r="P1776" s="18"/>
      <c r="Q1776" s="31"/>
      <c r="R1776" s="33"/>
      <c r="S1776" s="33"/>
      <c r="T1776" s="33"/>
      <c r="U1776" s="72">
        <f t="shared" si="255"/>
        <v>0</v>
      </c>
      <c r="V1776" s="18" t="e">
        <f>IF(X1776&lt;&gt;"Liquidação Cancelada",VLOOKUP(B1776,'BASE DE DADOS OPS'!$B$4:$P$9650,10,FALSE),"Liquidação Cancelada")</f>
        <v>#N/A</v>
      </c>
      <c r="W1776" s="35" t="e">
        <f t="shared" si="256"/>
        <v>#N/A</v>
      </c>
      <c r="X1776" s="31">
        <f>VLOOKUP(A1776,'BASE DE DADOS OPS'!$A$4:$P$9650,12,FALSE)</f>
        <v>0</v>
      </c>
      <c r="Y1776" s="4" t="e">
        <f>IF(X1776&lt;&gt;"Liquidação Cancelada",VLOOKUP(B1776,'BASE DE DADOS OPS'!$B$5:$P$9635,12,FALSE),"Liquidação Cancelada")</f>
        <v>#N/A</v>
      </c>
      <c r="Z1776" s="4" t="e">
        <f>IF(X1776&lt;&gt;"Liquidação Cancelada",VLOOKUP(B1776,'BASE DE DADOS OPS'!$B$5:$P$9635,14,FALSE),"Liquidação Cancelada")</f>
        <v>#N/A</v>
      </c>
      <c r="AA1776" s="4" t="e">
        <f>IF(X1776&lt;&gt;"Liquidação Cancelada",VLOOKUP(B1776,'BASE DE DADOS OPS'!$B$5:$P$9635,13,FALSE),"Liquidação Cancelada")</f>
        <v>#N/A</v>
      </c>
      <c r="AB1776" s="4" t="e">
        <f t="shared" si="257"/>
        <v>#N/A</v>
      </c>
      <c r="AC1776" s="3" t="e">
        <f t="shared" si="258"/>
        <v>#N/A</v>
      </c>
      <c r="AD1776" s="62"/>
    </row>
    <row r="1777" spans="1:30" ht="24.95" customHeight="1" x14ac:dyDescent="0.2">
      <c r="A1777" s="55" t="str">
        <f t="shared" si="250"/>
        <v>||||||0</v>
      </c>
      <c r="B1777" s="55" t="str">
        <f t="shared" si="251"/>
        <v>||||0</v>
      </c>
      <c r="C1777" s="61" t="str">
        <f t="shared" si="252"/>
        <v>|0</v>
      </c>
      <c r="D1777" s="31"/>
      <c r="E1777" s="31"/>
      <c r="F1777" s="75" t="str">
        <f t="shared" si="253"/>
        <v>/</v>
      </c>
      <c r="G1777" s="31"/>
      <c r="H1777" s="31"/>
      <c r="I1777" s="75" t="str">
        <f t="shared" si="254"/>
        <v>.</v>
      </c>
      <c r="J1777" s="31"/>
      <c r="K1777" s="31"/>
      <c r="L1777" s="31"/>
      <c r="M1777" s="32"/>
      <c r="N1777" s="31"/>
      <c r="O1777" s="32"/>
      <c r="P1777" s="18"/>
      <c r="Q1777" s="31"/>
      <c r="R1777" s="33"/>
      <c r="S1777" s="33"/>
      <c r="T1777" s="33"/>
      <c r="U1777" s="72">
        <f t="shared" si="255"/>
        <v>0</v>
      </c>
      <c r="V1777" s="18" t="e">
        <f>IF(X1777&lt;&gt;"Liquidação Cancelada",VLOOKUP(B1777,'BASE DE DADOS OPS'!$B$4:$P$9650,10,FALSE),"Liquidação Cancelada")</f>
        <v>#N/A</v>
      </c>
      <c r="W1777" s="35" t="e">
        <f t="shared" si="256"/>
        <v>#N/A</v>
      </c>
      <c r="X1777" s="31">
        <f>VLOOKUP(A1777,'BASE DE DADOS OPS'!$A$4:$P$9650,12,FALSE)</f>
        <v>0</v>
      </c>
      <c r="Y1777" s="4" t="e">
        <f>IF(X1777&lt;&gt;"Liquidação Cancelada",VLOOKUP(B1777,'BASE DE DADOS OPS'!$B$5:$P$9635,12,FALSE),"Liquidação Cancelada")</f>
        <v>#N/A</v>
      </c>
      <c r="Z1777" s="4" t="e">
        <f>IF(X1777&lt;&gt;"Liquidação Cancelada",VLOOKUP(B1777,'BASE DE DADOS OPS'!$B$5:$P$9635,14,FALSE),"Liquidação Cancelada")</f>
        <v>#N/A</v>
      </c>
      <c r="AA1777" s="4" t="e">
        <f>IF(X1777&lt;&gt;"Liquidação Cancelada",VLOOKUP(B1777,'BASE DE DADOS OPS'!$B$5:$P$9635,13,FALSE),"Liquidação Cancelada")</f>
        <v>#N/A</v>
      </c>
      <c r="AB1777" s="4" t="e">
        <f t="shared" si="257"/>
        <v>#N/A</v>
      </c>
      <c r="AC1777" s="3" t="e">
        <f t="shared" si="258"/>
        <v>#N/A</v>
      </c>
      <c r="AD1777" s="62"/>
    </row>
    <row r="1778" spans="1:30" ht="24.95" customHeight="1" x14ac:dyDescent="0.2">
      <c r="A1778" s="55" t="str">
        <f t="shared" si="250"/>
        <v>||||||0</v>
      </c>
      <c r="B1778" s="55" t="str">
        <f t="shared" si="251"/>
        <v>||||0</v>
      </c>
      <c r="C1778" s="61" t="str">
        <f t="shared" si="252"/>
        <v>|0</v>
      </c>
      <c r="D1778" s="31"/>
      <c r="E1778" s="31"/>
      <c r="F1778" s="75" t="str">
        <f t="shared" si="253"/>
        <v>/</v>
      </c>
      <c r="G1778" s="31"/>
      <c r="H1778" s="31"/>
      <c r="I1778" s="75" t="str">
        <f t="shared" si="254"/>
        <v>.</v>
      </c>
      <c r="J1778" s="31"/>
      <c r="K1778" s="31"/>
      <c r="L1778" s="31"/>
      <c r="M1778" s="32"/>
      <c r="N1778" s="31"/>
      <c r="O1778" s="32"/>
      <c r="P1778" s="18"/>
      <c r="Q1778" s="31"/>
      <c r="R1778" s="33"/>
      <c r="S1778" s="33"/>
      <c r="T1778" s="33"/>
      <c r="U1778" s="72">
        <f t="shared" si="255"/>
        <v>0</v>
      </c>
      <c r="V1778" s="18" t="e">
        <f>IF(X1778&lt;&gt;"Liquidação Cancelada",VLOOKUP(B1778,'BASE DE DADOS OPS'!$B$4:$P$9650,10,FALSE),"Liquidação Cancelada")</f>
        <v>#N/A</v>
      </c>
      <c r="W1778" s="35" t="e">
        <f t="shared" si="256"/>
        <v>#N/A</v>
      </c>
      <c r="X1778" s="31">
        <f>VLOOKUP(A1778,'BASE DE DADOS OPS'!$A$4:$P$9650,12,FALSE)</f>
        <v>0</v>
      </c>
      <c r="Y1778" s="4" t="e">
        <f>IF(X1778&lt;&gt;"Liquidação Cancelada",VLOOKUP(B1778,'BASE DE DADOS OPS'!$B$5:$P$9635,12,FALSE),"Liquidação Cancelada")</f>
        <v>#N/A</v>
      </c>
      <c r="Z1778" s="4" t="e">
        <f>IF(X1778&lt;&gt;"Liquidação Cancelada",VLOOKUP(B1778,'BASE DE DADOS OPS'!$B$5:$P$9635,14,FALSE),"Liquidação Cancelada")</f>
        <v>#N/A</v>
      </c>
      <c r="AA1778" s="4" t="e">
        <f>IF(X1778&lt;&gt;"Liquidação Cancelada",VLOOKUP(B1778,'BASE DE DADOS OPS'!$B$5:$P$9635,13,FALSE),"Liquidação Cancelada")</f>
        <v>#N/A</v>
      </c>
      <c r="AB1778" s="4" t="e">
        <f t="shared" si="257"/>
        <v>#N/A</v>
      </c>
      <c r="AC1778" s="3" t="e">
        <f t="shared" si="258"/>
        <v>#N/A</v>
      </c>
      <c r="AD1778" s="62"/>
    </row>
    <row r="1779" spans="1:30" ht="24.95" customHeight="1" x14ac:dyDescent="0.2">
      <c r="A1779" s="55" t="str">
        <f t="shared" si="250"/>
        <v>||||||0</v>
      </c>
      <c r="B1779" s="55" t="str">
        <f t="shared" si="251"/>
        <v>||||0</v>
      </c>
      <c r="C1779" s="61" t="str">
        <f t="shared" si="252"/>
        <v>|0</v>
      </c>
      <c r="D1779" s="31"/>
      <c r="E1779" s="31"/>
      <c r="F1779" s="75" t="str">
        <f t="shared" si="253"/>
        <v>/</v>
      </c>
      <c r="G1779" s="31"/>
      <c r="H1779" s="31"/>
      <c r="I1779" s="75" t="str">
        <f t="shared" si="254"/>
        <v>.</v>
      </c>
      <c r="J1779" s="31"/>
      <c r="K1779" s="31"/>
      <c r="L1779" s="31"/>
      <c r="M1779" s="32"/>
      <c r="N1779" s="31"/>
      <c r="O1779" s="32"/>
      <c r="P1779" s="18"/>
      <c r="Q1779" s="31"/>
      <c r="R1779" s="33"/>
      <c r="S1779" s="33"/>
      <c r="T1779" s="33"/>
      <c r="U1779" s="72">
        <f t="shared" si="255"/>
        <v>0</v>
      </c>
      <c r="V1779" s="18" t="e">
        <f>IF(X1779&lt;&gt;"Liquidação Cancelada",VLOOKUP(B1779,'BASE DE DADOS OPS'!$B$4:$P$9650,10,FALSE),"Liquidação Cancelada")</f>
        <v>#N/A</v>
      </c>
      <c r="W1779" s="35" t="e">
        <f t="shared" si="256"/>
        <v>#N/A</v>
      </c>
      <c r="X1779" s="31">
        <f>VLOOKUP(A1779,'BASE DE DADOS OPS'!$A$4:$P$9650,12,FALSE)</f>
        <v>0</v>
      </c>
      <c r="Y1779" s="4" t="e">
        <f>IF(X1779&lt;&gt;"Liquidação Cancelada",VLOOKUP(B1779,'BASE DE DADOS OPS'!$B$5:$P$9635,12,FALSE),"Liquidação Cancelada")</f>
        <v>#N/A</v>
      </c>
      <c r="Z1779" s="4" t="e">
        <f>IF(X1779&lt;&gt;"Liquidação Cancelada",VLOOKUP(B1779,'BASE DE DADOS OPS'!$B$5:$P$9635,14,FALSE),"Liquidação Cancelada")</f>
        <v>#N/A</v>
      </c>
      <c r="AA1779" s="4" t="e">
        <f>IF(X1779&lt;&gt;"Liquidação Cancelada",VLOOKUP(B1779,'BASE DE DADOS OPS'!$B$5:$P$9635,13,FALSE),"Liquidação Cancelada")</f>
        <v>#N/A</v>
      </c>
      <c r="AB1779" s="4" t="e">
        <f t="shared" si="257"/>
        <v>#N/A</v>
      </c>
      <c r="AC1779" s="3" t="e">
        <f t="shared" si="258"/>
        <v>#N/A</v>
      </c>
      <c r="AD1779" s="62"/>
    </row>
    <row r="1780" spans="1:30" ht="24.95" customHeight="1" x14ac:dyDescent="0.2">
      <c r="A1780" s="55" t="str">
        <f t="shared" si="250"/>
        <v>||||||0</v>
      </c>
      <c r="B1780" s="55" t="str">
        <f t="shared" si="251"/>
        <v>||||0</v>
      </c>
      <c r="C1780" s="61" t="str">
        <f t="shared" si="252"/>
        <v>|0</v>
      </c>
      <c r="D1780" s="31"/>
      <c r="E1780" s="31"/>
      <c r="F1780" s="75" t="str">
        <f t="shared" si="253"/>
        <v>/</v>
      </c>
      <c r="G1780" s="31"/>
      <c r="H1780" s="31"/>
      <c r="I1780" s="75" t="str">
        <f t="shared" si="254"/>
        <v>.</v>
      </c>
      <c r="J1780" s="31"/>
      <c r="K1780" s="31"/>
      <c r="L1780" s="31"/>
      <c r="M1780" s="32"/>
      <c r="N1780" s="31"/>
      <c r="O1780" s="32"/>
      <c r="P1780" s="18"/>
      <c r="Q1780" s="31"/>
      <c r="R1780" s="33"/>
      <c r="S1780" s="33"/>
      <c r="T1780" s="33"/>
      <c r="U1780" s="72">
        <f t="shared" si="255"/>
        <v>0</v>
      </c>
      <c r="V1780" s="18" t="e">
        <f>IF(X1780&lt;&gt;"Liquidação Cancelada",VLOOKUP(B1780,'BASE DE DADOS OPS'!$B$4:$P$9650,10,FALSE),"Liquidação Cancelada")</f>
        <v>#N/A</v>
      </c>
      <c r="W1780" s="35" t="e">
        <f t="shared" si="256"/>
        <v>#N/A</v>
      </c>
      <c r="X1780" s="31">
        <f>VLOOKUP(A1780,'BASE DE DADOS OPS'!$A$4:$P$9650,12,FALSE)</f>
        <v>0</v>
      </c>
      <c r="Y1780" s="4" t="e">
        <f>IF(X1780&lt;&gt;"Liquidação Cancelada",VLOOKUP(B1780,'BASE DE DADOS OPS'!$B$5:$P$9635,12,FALSE),"Liquidação Cancelada")</f>
        <v>#N/A</v>
      </c>
      <c r="Z1780" s="4" t="e">
        <f>IF(X1780&lt;&gt;"Liquidação Cancelada",VLOOKUP(B1780,'BASE DE DADOS OPS'!$B$5:$P$9635,14,FALSE),"Liquidação Cancelada")</f>
        <v>#N/A</v>
      </c>
      <c r="AA1780" s="4" t="e">
        <f>IF(X1780&lt;&gt;"Liquidação Cancelada",VLOOKUP(B1780,'BASE DE DADOS OPS'!$B$5:$P$9635,13,FALSE),"Liquidação Cancelada")</f>
        <v>#N/A</v>
      </c>
      <c r="AB1780" s="4" t="e">
        <f t="shared" si="257"/>
        <v>#N/A</v>
      </c>
      <c r="AC1780" s="3" t="e">
        <f t="shared" si="258"/>
        <v>#N/A</v>
      </c>
      <c r="AD1780" s="62"/>
    </row>
    <row r="1781" spans="1:30" ht="24.95" customHeight="1" x14ac:dyDescent="0.2">
      <c r="A1781" s="55" t="str">
        <f t="shared" si="250"/>
        <v>||||||0</v>
      </c>
      <c r="B1781" s="55" t="str">
        <f t="shared" si="251"/>
        <v>||||0</v>
      </c>
      <c r="C1781" s="61" t="str">
        <f t="shared" si="252"/>
        <v>|0</v>
      </c>
      <c r="D1781" s="31"/>
      <c r="E1781" s="31"/>
      <c r="F1781" s="75" t="str">
        <f t="shared" si="253"/>
        <v>/</v>
      </c>
      <c r="G1781" s="31"/>
      <c r="H1781" s="31"/>
      <c r="I1781" s="75" t="str">
        <f t="shared" si="254"/>
        <v>.</v>
      </c>
      <c r="J1781" s="31"/>
      <c r="K1781" s="31"/>
      <c r="L1781" s="31"/>
      <c r="M1781" s="32"/>
      <c r="N1781" s="31"/>
      <c r="O1781" s="32"/>
      <c r="P1781" s="18"/>
      <c r="Q1781" s="31"/>
      <c r="R1781" s="33"/>
      <c r="S1781" s="33"/>
      <c r="T1781" s="33"/>
      <c r="U1781" s="72">
        <f t="shared" si="255"/>
        <v>0</v>
      </c>
      <c r="V1781" s="18" t="e">
        <f>IF(X1781&lt;&gt;"Liquidação Cancelada",VLOOKUP(B1781,'BASE DE DADOS OPS'!$B$4:$P$9650,10,FALSE),"Liquidação Cancelada")</f>
        <v>#N/A</v>
      </c>
      <c r="W1781" s="35" t="e">
        <f t="shared" si="256"/>
        <v>#N/A</v>
      </c>
      <c r="X1781" s="31">
        <f>VLOOKUP(A1781,'BASE DE DADOS OPS'!$A$4:$P$9650,12,FALSE)</f>
        <v>0</v>
      </c>
      <c r="Y1781" s="4" t="e">
        <f>IF(X1781&lt;&gt;"Liquidação Cancelada",VLOOKUP(B1781,'BASE DE DADOS OPS'!$B$5:$P$9635,12,FALSE),"Liquidação Cancelada")</f>
        <v>#N/A</v>
      </c>
      <c r="Z1781" s="4" t="e">
        <f>IF(X1781&lt;&gt;"Liquidação Cancelada",VLOOKUP(B1781,'BASE DE DADOS OPS'!$B$5:$P$9635,14,FALSE),"Liquidação Cancelada")</f>
        <v>#N/A</v>
      </c>
      <c r="AA1781" s="4" t="e">
        <f>IF(X1781&lt;&gt;"Liquidação Cancelada",VLOOKUP(B1781,'BASE DE DADOS OPS'!$B$5:$P$9635,13,FALSE),"Liquidação Cancelada")</f>
        <v>#N/A</v>
      </c>
      <c r="AB1781" s="4" t="e">
        <f t="shared" si="257"/>
        <v>#N/A</v>
      </c>
      <c r="AC1781" s="3" t="e">
        <f t="shared" si="258"/>
        <v>#N/A</v>
      </c>
      <c r="AD1781" s="62"/>
    </row>
    <row r="1782" spans="1:30" ht="24.95" customHeight="1" x14ac:dyDescent="0.2">
      <c r="A1782" s="55" t="str">
        <f t="shared" si="250"/>
        <v>||||||0</v>
      </c>
      <c r="B1782" s="55" t="str">
        <f t="shared" si="251"/>
        <v>||||0</v>
      </c>
      <c r="C1782" s="61" t="str">
        <f t="shared" si="252"/>
        <v>|0</v>
      </c>
      <c r="D1782" s="31"/>
      <c r="E1782" s="31"/>
      <c r="F1782" s="75" t="str">
        <f t="shared" si="253"/>
        <v>/</v>
      </c>
      <c r="G1782" s="31"/>
      <c r="H1782" s="31"/>
      <c r="I1782" s="75" t="str">
        <f t="shared" si="254"/>
        <v>.</v>
      </c>
      <c r="J1782" s="31"/>
      <c r="K1782" s="31"/>
      <c r="L1782" s="31"/>
      <c r="M1782" s="32"/>
      <c r="N1782" s="31"/>
      <c r="O1782" s="32"/>
      <c r="P1782" s="18"/>
      <c r="Q1782" s="31"/>
      <c r="R1782" s="33"/>
      <c r="S1782" s="33"/>
      <c r="T1782" s="33"/>
      <c r="U1782" s="72">
        <f t="shared" si="255"/>
        <v>0</v>
      </c>
      <c r="V1782" s="18" t="e">
        <f>IF(X1782&lt;&gt;"Liquidação Cancelada",VLOOKUP(B1782,'BASE DE DADOS OPS'!$B$4:$P$9650,10,FALSE),"Liquidação Cancelada")</f>
        <v>#N/A</v>
      </c>
      <c r="W1782" s="35" t="e">
        <f t="shared" si="256"/>
        <v>#N/A</v>
      </c>
      <c r="X1782" s="31">
        <f>VLOOKUP(A1782,'BASE DE DADOS OPS'!$A$4:$P$9650,12,FALSE)</f>
        <v>0</v>
      </c>
      <c r="Y1782" s="4" t="e">
        <f>IF(X1782&lt;&gt;"Liquidação Cancelada",VLOOKUP(B1782,'BASE DE DADOS OPS'!$B$5:$P$9635,12,FALSE),"Liquidação Cancelada")</f>
        <v>#N/A</v>
      </c>
      <c r="Z1782" s="4" t="e">
        <f>IF(X1782&lt;&gt;"Liquidação Cancelada",VLOOKUP(B1782,'BASE DE DADOS OPS'!$B$5:$P$9635,14,FALSE),"Liquidação Cancelada")</f>
        <v>#N/A</v>
      </c>
      <c r="AA1782" s="4" t="e">
        <f>IF(X1782&lt;&gt;"Liquidação Cancelada",VLOOKUP(B1782,'BASE DE DADOS OPS'!$B$5:$P$9635,13,FALSE),"Liquidação Cancelada")</f>
        <v>#N/A</v>
      </c>
      <c r="AB1782" s="4" t="e">
        <f t="shared" si="257"/>
        <v>#N/A</v>
      </c>
      <c r="AC1782" s="3" t="e">
        <f t="shared" si="258"/>
        <v>#N/A</v>
      </c>
      <c r="AD1782" s="62"/>
    </row>
    <row r="1783" spans="1:30" ht="24.95" customHeight="1" x14ac:dyDescent="0.2">
      <c r="A1783" s="55" t="str">
        <f t="shared" si="250"/>
        <v>||||||0</v>
      </c>
      <c r="B1783" s="55" t="str">
        <f t="shared" si="251"/>
        <v>||||0</v>
      </c>
      <c r="C1783" s="61" t="str">
        <f t="shared" si="252"/>
        <v>|0</v>
      </c>
      <c r="D1783" s="31"/>
      <c r="E1783" s="31"/>
      <c r="F1783" s="75" t="str">
        <f t="shared" si="253"/>
        <v>/</v>
      </c>
      <c r="G1783" s="31"/>
      <c r="H1783" s="31"/>
      <c r="I1783" s="75" t="str">
        <f t="shared" si="254"/>
        <v>.</v>
      </c>
      <c r="J1783" s="31"/>
      <c r="K1783" s="31"/>
      <c r="L1783" s="31"/>
      <c r="M1783" s="32"/>
      <c r="N1783" s="31"/>
      <c r="O1783" s="32"/>
      <c r="P1783" s="18"/>
      <c r="Q1783" s="31"/>
      <c r="R1783" s="33"/>
      <c r="S1783" s="33"/>
      <c r="T1783" s="33"/>
      <c r="U1783" s="72">
        <f t="shared" si="255"/>
        <v>0</v>
      </c>
      <c r="V1783" s="18" t="e">
        <f>IF(X1783&lt;&gt;"Liquidação Cancelada",VLOOKUP(B1783,'BASE DE DADOS OPS'!$B$4:$P$9650,10,FALSE),"Liquidação Cancelada")</f>
        <v>#N/A</v>
      </c>
      <c r="W1783" s="35" t="e">
        <f t="shared" si="256"/>
        <v>#N/A</v>
      </c>
      <c r="X1783" s="31">
        <f>VLOOKUP(A1783,'BASE DE DADOS OPS'!$A$4:$P$9650,12,FALSE)</f>
        <v>0</v>
      </c>
      <c r="Y1783" s="4" t="e">
        <f>IF(X1783&lt;&gt;"Liquidação Cancelada",VLOOKUP(B1783,'BASE DE DADOS OPS'!$B$5:$P$9635,12,FALSE),"Liquidação Cancelada")</f>
        <v>#N/A</v>
      </c>
      <c r="Z1783" s="4" t="e">
        <f>IF(X1783&lt;&gt;"Liquidação Cancelada",VLOOKUP(B1783,'BASE DE DADOS OPS'!$B$5:$P$9635,14,FALSE),"Liquidação Cancelada")</f>
        <v>#N/A</v>
      </c>
      <c r="AA1783" s="4" t="e">
        <f>IF(X1783&lt;&gt;"Liquidação Cancelada",VLOOKUP(B1783,'BASE DE DADOS OPS'!$B$5:$P$9635,13,FALSE),"Liquidação Cancelada")</f>
        <v>#N/A</v>
      </c>
      <c r="AB1783" s="4" t="e">
        <f t="shared" si="257"/>
        <v>#N/A</v>
      </c>
      <c r="AC1783" s="3" t="e">
        <f t="shared" si="258"/>
        <v>#N/A</v>
      </c>
      <c r="AD1783" s="62"/>
    </row>
    <row r="1784" spans="1:30" ht="24.95" customHeight="1" x14ac:dyDescent="0.2">
      <c r="A1784" s="55" t="str">
        <f t="shared" si="250"/>
        <v>||||||0</v>
      </c>
      <c r="B1784" s="55" t="str">
        <f t="shared" si="251"/>
        <v>||||0</v>
      </c>
      <c r="C1784" s="61" t="str">
        <f t="shared" si="252"/>
        <v>|0</v>
      </c>
      <c r="D1784" s="31"/>
      <c r="E1784" s="31"/>
      <c r="F1784" s="75" t="str">
        <f t="shared" si="253"/>
        <v>/</v>
      </c>
      <c r="G1784" s="31"/>
      <c r="H1784" s="31"/>
      <c r="I1784" s="75" t="str">
        <f t="shared" si="254"/>
        <v>.</v>
      </c>
      <c r="J1784" s="31"/>
      <c r="K1784" s="31"/>
      <c r="L1784" s="31"/>
      <c r="M1784" s="32"/>
      <c r="N1784" s="31"/>
      <c r="O1784" s="32"/>
      <c r="P1784" s="18"/>
      <c r="Q1784" s="31"/>
      <c r="R1784" s="33"/>
      <c r="S1784" s="33"/>
      <c r="T1784" s="33"/>
      <c r="U1784" s="72">
        <f t="shared" si="255"/>
        <v>0</v>
      </c>
      <c r="V1784" s="18" t="e">
        <f>IF(X1784&lt;&gt;"Liquidação Cancelada",VLOOKUP(B1784,'BASE DE DADOS OPS'!$B$4:$P$9650,10,FALSE),"Liquidação Cancelada")</f>
        <v>#N/A</v>
      </c>
      <c r="W1784" s="35" t="e">
        <f t="shared" si="256"/>
        <v>#N/A</v>
      </c>
      <c r="X1784" s="31">
        <f>VLOOKUP(A1784,'BASE DE DADOS OPS'!$A$4:$P$9650,12,FALSE)</f>
        <v>0</v>
      </c>
      <c r="Y1784" s="4" t="e">
        <f>IF(X1784&lt;&gt;"Liquidação Cancelada",VLOOKUP(B1784,'BASE DE DADOS OPS'!$B$5:$P$9635,12,FALSE),"Liquidação Cancelada")</f>
        <v>#N/A</v>
      </c>
      <c r="Z1784" s="4" t="e">
        <f>IF(X1784&lt;&gt;"Liquidação Cancelada",VLOOKUP(B1784,'BASE DE DADOS OPS'!$B$5:$P$9635,14,FALSE),"Liquidação Cancelada")</f>
        <v>#N/A</v>
      </c>
      <c r="AA1784" s="4" t="e">
        <f>IF(X1784&lt;&gt;"Liquidação Cancelada",VLOOKUP(B1784,'BASE DE DADOS OPS'!$B$5:$P$9635,13,FALSE),"Liquidação Cancelada")</f>
        <v>#N/A</v>
      </c>
      <c r="AB1784" s="4" t="e">
        <f t="shared" si="257"/>
        <v>#N/A</v>
      </c>
      <c r="AC1784" s="3" t="e">
        <f t="shared" si="258"/>
        <v>#N/A</v>
      </c>
      <c r="AD1784" s="62"/>
    </row>
    <row r="1785" spans="1:30" ht="24.95" customHeight="1" x14ac:dyDescent="0.2">
      <c r="A1785" s="55" t="str">
        <f t="shared" si="250"/>
        <v>||||||0</v>
      </c>
      <c r="B1785" s="55" t="str">
        <f t="shared" si="251"/>
        <v>||||0</v>
      </c>
      <c r="C1785" s="61" t="str">
        <f t="shared" si="252"/>
        <v>|0</v>
      </c>
      <c r="D1785" s="31"/>
      <c r="E1785" s="31"/>
      <c r="F1785" s="75" t="str">
        <f t="shared" si="253"/>
        <v>/</v>
      </c>
      <c r="G1785" s="31"/>
      <c r="H1785" s="31"/>
      <c r="I1785" s="75" t="str">
        <f t="shared" si="254"/>
        <v>.</v>
      </c>
      <c r="J1785" s="31"/>
      <c r="K1785" s="31"/>
      <c r="L1785" s="31"/>
      <c r="M1785" s="32"/>
      <c r="N1785" s="31"/>
      <c r="O1785" s="32"/>
      <c r="P1785" s="18"/>
      <c r="Q1785" s="31"/>
      <c r="R1785" s="33"/>
      <c r="S1785" s="33"/>
      <c r="T1785" s="33"/>
      <c r="U1785" s="72">
        <f t="shared" si="255"/>
        <v>0</v>
      </c>
      <c r="V1785" s="18" t="e">
        <f>IF(X1785&lt;&gt;"Liquidação Cancelada",VLOOKUP(B1785,'BASE DE DADOS OPS'!$B$4:$P$9650,10,FALSE),"Liquidação Cancelada")</f>
        <v>#N/A</v>
      </c>
      <c r="W1785" s="35" t="e">
        <f t="shared" si="256"/>
        <v>#N/A</v>
      </c>
      <c r="X1785" s="31">
        <f>VLOOKUP(A1785,'BASE DE DADOS OPS'!$A$4:$P$9650,12,FALSE)</f>
        <v>0</v>
      </c>
      <c r="Y1785" s="4" t="e">
        <f>IF(X1785&lt;&gt;"Liquidação Cancelada",VLOOKUP(B1785,'BASE DE DADOS OPS'!$B$5:$P$9635,12,FALSE),"Liquidação Cancelada")</f>
        <v>#N/A</v>
      </c>
      <c r="Z1785" s="4" t="e">
        <f>IF(X1785&lt;&gt;"Liquidação Cancelada",VLOOKUP(B1785,'BASE DE DADOS OPS'!$B$5:$P$9635,14,FALSE),"Liquidação Cancelada")</f>
        <v>#N/A</v>
      </c>
      <c r="AA1785" s="4" t="e">
        <f>IF(X1785&lt;&gt;"Liquidação Cancelada",VLOOKUP(B1785,'BASE DE DADOS OPS'!$B$5:$P$9635,13,FALSE),"Liquidação Cancelada")</f>
        <v>#N/A</v>
      </c>
      <c r="AB1785" s="4" t="e">
        <f t="shared" si="257"/>
        <v>#N/A</v>
      </c>
      <c r="AC1785" s="3" t="e">
        <f t="shared" si="258"/>
        <v>#N/A</v>
      </c>
      <c r="AD1785" s="62"/>
    </row>
    <row r="1786" spans="1:30" ht="24.95" customHeight="1" x14ac:dyDescent="0.2">
      <c r="A1786" s="55" t="str">
        <f t="shared" si="250"/>
        <v>||||||0</v>
      </c>
      <c r="B1786" s="55" t="str">
        <f t="shared" si="251"/>
        <v>||||0</v>
      </c>
      <c r="C1786" s="61" t="str">
        <f t="shared" si="252"/>
        <v>|0</v>
      </c>
      <c r="D1786" s="31"/>
      <c r="E1786" s="31"/>
      <c r="F1786" s="75" t="str">
        <f t="shared" si="253"/>
        <v>/</v>
      </c>
      <c r="G1786" s="31"/>
      <c r="H1786" s="31"/>
      <c r="I1786" s="75" t="str">
        <f t="shared" si="254"/>
        <v>.</v>
      </c>
      <c r="J1786" s="31"/>
      <c r="K1786" s="31"/>
      <c r="L1786" s="31"/>
      <c r="M1786" s="32"/>
      <c r="N1786" s="31"/>
      <c r="O1786" s="32"/>
      <c r="P1786" s="18"/>
      <c r="Q1786" s="31"/>
      <c r="R1786" s="33"/>
      <c r="S1786" s="33"/>
      <c r="T1786" s="33"/>
      <c r="U1786" s="72">
        <f t="shared" si="255"/>
        <v>0</v>
      </c>
      <c r="V1786" s="18" t="e">
        <f>IF(X1786&lt;&gt;"Liquidação Cancelada",VLOOKUP(B1786,'BASE DE DADOS OPS'!$B$4:$P$9650,10,FALSE),"Liquidação Cancelada")</f>
        <v>#N/A</v>
      </c>
      <c r="W1786" s="35" t="e">
        <f t="shared" si="256"/>
        <v>#N/A</v>
      </c>
      <c r="X1786" s="31">
        <f>VLOOKUP(A1786,'BASE DE DADOS OPS'!$A$4:$P$9650,12,FALSE)</f>
        <v>0</v>
      </c>
      <c r="Y1786" s="4" t="e">
        <f>IF(X1786&lt;&gt;"Liquidação Cancelada",VLOOKUP(B1786,'BASE DE DADOS OPS'!$B$5:$P$9635,12,FALSE),"Liquidação Cancelada")</f>
        <v>#N/A</v>
      </c>
      <c r="Z1786" s="4" t="e">
        <f>IF(X1786&lt;&gt;"Liquidação Cancelada",VLOOKUP(B1786,'BASE DE DADOS OPS'!$B$5:$P$9635,14,FALSE),"Liquidação Cancelada")</f>
        <v>#N/A</v>
      </c>
      <c r="AA1786" s="4" t="e">
        <f>IF(X1786&lt;&gt;"Liquidação Cancelada",VLOOKUP(B1786,'BASE DE DADOS OPS'!$B$5:$P$9635,13,FALSE),"Liquidação Cancelada")</f>
        <v>#N/A</v>
      </c>
      <c r="AB1786" s="4" t="e">
        <f t="shared" si="257"/>
        <v>#N/A</v>
      </c>
      <c r="AC1786" s="3" t="e">
        <f t="shared" si="258"/>
        <v>#N/A</v>
      </c>
      <c r="AD1786" s="62"/>
    </row>
    <row r="1787" spans="1:30" ht="24.95" customHeight="1" x14ac:dyDescent="0.2">
      <c r="A1787" s="55" t="str">
        <f t="shared" si="250"/>
        <v>||||||0</v>
      </c>
      <c r="B1787" s="55" t="str">
        <f t="shared" si="251"/>
        <v>||||0</v>
      </c>
      <c r="C1787" s="61" t="str">
        <f t="shared" si="252"/>
        <v>|0</v>
      </c>
      <c r="D1787" s="31"/>
      <c r="E1787" s="31"/>
      <c r="F1787" s="75" t="str">
        <f t="shared" si="253"/>
        <v>/</v>
      </c>
      <c r="G1787" s="31"/>
      <c r="H1787" s="31"/>
      <c r="I1787" s="75" t="str">
        <f t="shared" si="254"/>
        <v>.</v>
      </c>
      <c r="J1787" s="31"/>
      <c r="K1787" s="31"/>
      <c r="L1787" s="31"/>
      <c r="M1787" s="32"/>
      <c r="N1787" s="31"/>
      <c r="O1787" s="32"/>
      <c r="P1787" s="18"/>
      <c r="Q1787" s="31"/>
      <c r="R1787" s="33"/>
      <c r="S1787" s="33"/>
      <c r="T1787" s="33"/>
      <c r="U1787" s="72">
        <f t="shared" si="255"/>
        <v>0</v>
      </c>
      <c r="V1787" s="18" t="e">
        <f>IF(X1787&lt;&gt;"Liquidação Cancelada",VLOOKUP(B1787,'BASE DE DADOS OPS'!$B$4:$P$9650,10,FALSE),"Liquidação Cancelada")</f>
        <v>#N/A</v>
      </c>
      <c r="W1787" s="35" t="e">
        <f t="shared" si="256"/>
        <v>#N/A</v>
      </c>
      <c r="X1787" s="31">
        <f>VLOOKUP(A1787,'BASE DE DADOS OPS'!$A$4:$P$9650,12,FALSE)</f>
        <v>0</v>
      </c>
      <c r="Y1787" s="4" t="e">
        <f>IF(X1787&lt;&gt;"Liquidação Cancelada",VLOOKUP(B1787,'BASE DE DADOS OPS'!$B$5:$P$9635,12,FALSE),"Liquidação Cancelada")</f>
        <v>#N/A</v>
      </c>
      <c r="Z1787" s="4" t="e">
        <f>IF(X1787&lt;&gt;"Liquidação Cancelada",VLOOKUP(B1787,'BASE DE DADOS OPS'!$B$5:$P$9635,14,FALSE),"Liquidação Cancelada")</f>
        <v>#N/A</v>
      </c>
      <c r="AA1787" s="4" t="e">
        <f>IF(X1787&lt;&gt;"Liquidação Cancelada",VLOOKUP(B1787,'BASE DE DADOS OPS'!$B$5:$P$9635,13,FALSE),"Liquidação Cancelada")</f>
        <v>#N/A</v>
      </c>
      <c r="AB1787" s="4" t="e">
        <f t="shared" si="257"/>
        <v>#N/A</v>
      </c>
      <c r="AC1787" s="3" t="e">
        <f t="shared" si="258"/>
        <v>#N/A</v>
      </c>
      <c r="AD1787" s="62"/>
    </row>
    <row r="1788" spans="1:30" ht="24.95" customHeight="1" x14ac:dyDescent="0.2">
      <c r="A1788" s="55" t="str">
        <f t="shared" si="250"/>
        <v>||||||0</v>
      </c>
      <c r="B1788" s="55" t="str">
        <f t="shared" si="251"/>
        <v>||||0</v>
      </c>
      <c r="C1788" s="61" t="str">
        <f t="shared" si="252"/>
        <v>|0</v>
      </c>
      <c r="D1788" s="31"/>
      <c r="E1788" s="31"/>
      <c r="F1788" s="75" t="str">
        <f t="shared" si="253"/>
        <v>/</v>
      </c>
      <c r="G1788" s="31"/>
      <c r="H1788" s="31"/>
      <c r="I1788" s="75" t="str">
        <f t="shared" si="254"/>
        <v>.</v>
      </c>
      <c r="J1788" s="31"/>
      <c r="K1788" s="31"/>
      <c r="L1788" s="31"/>
      <c r="M1788" s="32"/>
      <c r="N1788" s="31"/>
      <c r="O1788" s="32"/>
      <c r="P1788" s="18"/>
      <c r="Q1788" s="31"/>
      <c r="R1788" s="33"/>
      <c r="S1788" s="33"/>
      <c r="T1788" s="33"/>
      <c r="U1788" s="72">
        <f t="shared" si="255"/>
        <v>0</v>
      </c>
      <c r="V1788" s="18" t="e">
        <f>IF(X1788&lt;&gt;"Liquidação Cancelada",VLOOKUP(B1788,'BASE DE DADOS OPS'!$B$4:$P$9650,10,FALSE),"Liquidação Cancelada")</f>
        <v>#N/A</v>
      </c>
      <c r="W1788" s="35" t="e">
        <f t="shared" si="256"/>
        <v>#N/A</v>
      </c>
      <c r="X1788" s="31">
        <f>VLOOKUP(A1788,'BASE DE DADOS OPS'!$A$4:$P$9650,12,FALSE)</f>
        <v>0</v>
      </c>
      <c r="Y1788" s="4" t="e">
        <f>IF(X1788&lt;&gt;"Liquidação Cancelada",VLOOKUP(B1788,'BASE DE DADOS OPS'!$B$5:$P$9635,12,FALSE),"Liquidação Cancelada")</f>
        <v>#N/A</v>
      </c>
      <c r="Z1788" s="4" t="e">
        <f>IF(X1788&lt;&gt;"Liquidação Cancelada",VLOOKUP(B1788,'BASE DE DADOS OPS'!$B$5:$P$9635,14,FALSE),"Liquidação Cancelada")</f>
        <v>#N/A</v>
      </c>
      <c r="AA1788" s="4" t="e">
        <f>IF(X1788&lt;&gt;"Liquidação Cancelada",VLOOKUP(B1788,'BASE DE DADOS OPS'!$B$5:$P$9635,13,FALSE),"Liquidação Cancelada")</f>
        <v>#N/A</v>
      </c>
      <c r="AB1788" s="4" t="e">
        <f t="shared" si="257"/>
        <v>#N/A</v>
      </c>
      <c r="AC1788" s="3" t="e">
        <f t="shared" si="258"/>
        <v>#N/A</v>
      </c>
      <c r="AD1788" s="62"/>
    </row>
    <row r="1789" spans="1:30" ht="24.95" customHeight="1" x14ac:dyDescent="0.2">
      <c r="A1789" s="55" t="str">
        <f t="shared" si="250"/>
        <v>||||||0</v>
      </c>
      <c r="B1789" s="55" t="str">
        <f t="shared" si="251"/>
        <v>||||0</v>
      </c>
      <c r="C1789" s="61" t="str">
        <f t="shared" si="252"/>
        <v>|0</v>
      </c>
      <c r="D1789" s="31"/>
      <c r="E1789" s="31"/>
      <c r="F1789" s="75" t="str">
        <f t="shared" si="253"/>
        <v>/</v>
      </c>
      <c r="G1789" s="31"/>
      <c r="H1789" s="31"/>
      <c r="I1789" s="75" t="str">
        <f t="shared" si="254"/>
        <v>.</v>
      </c>
      <c r="J1789" s="31"/>
      <c r="K1789" s="31"/>
      <c r="L1789" s="31"/>
      <c r="M1789" s="32"/>
      <c r="N1789" s="31"/>
      <c r="O1789" s="32"/>
      <c r="P1789" s="18"/>
      <c r="Q1789" s="31"/>
      <c r="R1789" s="33"/>
      <c r="S1789" s="33"/>
      <c r="T1789" s="33"/>
      <c r="U1789" s="72">
        <f t="shared" si="255"/>
        <v>0</v>
      </c>
      <c r="V1789" s="18" t="e">
        <f>IF(X1789&lt;&gt;"Liquidação Cancelada",VLOOKUP(B1789,'BASE DE DADOS OPS'!$B$4:$P$9650,10,FALSE),"Liquidação Cancelada")</f>
        <v>#N/A</v>
      </c>
      <c r="W1789" s="35" t="e">
        <f t="shared" si="256"/>
        <v>#N/A</v>
      </c>
      <c r="X1789" s="31">
        <f>VLOOKUP(A1789,'BASE DE DADOS OPS'!$A$4:$P$9650,12,FALSE)</f>
        <v>0</v>
      </c>
      <c r="Y1789" s="4" t="e">
        <f>IF(X1789&lt;&gt;"Liquidação Cancelada",VLOOKUP(B1789,'BASE DE DADOS OPS'!$B$5:$P$9635,12,FALSE),"Liquidação Cancelada")</f>
        <v>#N/A</v>
      </c>
      <c r="Z1789" s="4" t="e">
        <f>IF(X1789&lt;&gt;"Liquidação Cancelada",VLOOKUP(B1789,'BASE DE DADOS OPS'!$B$5:$P$9635,14,FALSE),"Liquidação Cancelada")</f>
        <v>#N/A</v>
      </c>
      <c r="AA1789" s="4" t="e">
        <f>IF(X1789&lt;&gt;"Liquidação Cancelada",VLOOKUP(B1789,'BASE DE DADOS OPS'!$B$5:$P$9635,13,FALSE),"Liquidação Cancelada")</f>
        <v>#N/A</v>
      </c>
      <c r="AB1789" s="4" t="e">
        <f t="shared" si="257"/>
        <v>#N/A</v>
      </c>
      <c r="AC1789" s="3" t="e">
        <f t="shared" si="258"/>
        <v>#N/A</v>
      </c>
      <c r="AD1789" s="62"/>
    </row>
    <row r="1790" spans="1:30" ht="24.95" customHeight="1" x14ac:dyDescent="0.2">
      <c r="A1790" s="55" t="str">
        <f t="shared" si="250"/>
        <v>||||||0</v>
      </c>
      <c r="B1790" s="55" t="str">
        <f t="shared" si="251"/>
        <v>||||0</v>
      </c>
      <c r="C1790" s="61" t="str">
        <f t="shared" si="252"/>
        <v>|0</v>
      </c>
      <c r="D1790" s="31"/>
      <c r="E1790" s="31"/>
      <c r="F1790" s="75" t="str">
        <f t="shared" si="253"/>
        <v>/</v>
      </c>
      <c r="G1790" s="31"/>
      <c r="H1790" s="31"/>
      <c r="I1790" s="75" t="str">
        <f t="shared" si="254"/>
        <v>.</v>
      </c>
      <c r="J1790" s="31"/>
      <c r="K1790" s="31"/>
      <c r="L1790" s="31"/>
      <c r="M1790" s="32"/>
      <c r="N1790" s="31"/>
      <c r="O1790" s="32"/>
      <c r="P1790" s="18"/>
      <c r="Q1790" s="31"/>
      <c r="R1790" s="33"/>
      <c r="S1790" s="33"/>
      <c r="T1790" s="33"/>
      <c r="U1790" s="72">
        <f t="shared" si="255"/>
        <v>0</v>
      </c>
      <c r="V1790" s="18" t="e">
        <f>IF(X1790&lt;&gt;"Liquidação Cancelada",VLOOKUP(B1790,'BASE DE DADOS OPS'!$B$4:$P$9650,10,FALSE),"Liquidação Cancelada")</f>
        <v>#N/A</v>
      </c>
      <c r="W1790" s="35" t="e">
        <f t="shared" si="256"/>
        <v>#N/A</v>
      </c>
      <c r="X1790" s="31">
        <f>VLOOKUP(A1790,'BASE DE DADOS OPS'!$A$4:$P$9650,12,FALSE)</f>
        <v>0</v>
      </c>
      <c r="Y1790" s="4" t="e">
        <f>IF(X1790&lt;&gt;"Liquidação Cancelada",VLOOKUP(B1790,'BASE DE DADOS OPS'!$B$5:$P$9635,12,FALSE),"Liquidação Cancelada")</f>
        <v>#N/A</v>
      </c>
      <c r="Z1790" s="4" t="e">
        <f>IF(X1790&lt;&gt;"Liquidação Cancelada",VLOOKUP(B1790,'BASE DE DADOS OPS'!$B$5:$P$9635,14,FALSE),"Liquidação Cancelada")</f>
        <v>#N/A</v>
      </c>
      <c r="AA1790" s="4" t="e">
        <f>IF(X1790&lt;&gt;"Liquidação Cancelada",VLOOKUP(B1790,'BASE DE DADOS OPS'!$B$5:$P$9635,13,FALSE),"Liquidação Cancelada")</f>
        <v>#N/A</v>
      </c>
      <c r="AB1790" s="4" t="e">
        <f t="shared" si="257"/>
        <v>#N/A</v>
      </c>
      <c r="AC1790" s="3" t="e">
        <f t="shared" si="258"/>
        <v>#N/A</v>
      </c>
      <c r="AD1790" s="62"/>
    </row>
    <row r="1791" spans="1:30" ht="24.95" customHeight="1" x14ac:dyDescent="0.2">
      <c r="A1791" s="55" t="str">
        <f t="shared" si="250"/>
        <v>||||||0</v>
      </c>
      <c r="B1791" s="55" t="str">
        <f t="shared" si="251"/>
        <v>||||0</v>
      </c>
      <c r="C1791" s="61" t="str">
        <f t="shared" si="252"/>
        <v>|0</v>
      </c>
      <c r="D1791" s="31"/>
      <c r="E1791" s="31"/>
      <c r="F1791" s="75" t="str">
        <f t="shared" si="253"/>
        <v>/</v>
      </c>
      <c r="G1791" s="31"/>
      <c r="H1791" s="31"/>
      <c r="I1791" s="75" t="str">
        <f t="shared" si="254"/>
        <v>.</v>
      </c>
      <c r="J1791" s="31"/>
      <c r="K1791" s="31"/>
      <c r="L1791" s="31"/>
      <c r="M1791" s="32"/>
      <c r="N1791" s="31"/>
      <c r="O1791" s="32"/>
      <c r="P1791" s="18"/>
      <c r="Q1791" s="31"/>
      <c r="R1791" s="33"/>
      <c r="S1791" s="33"/>
      <c r="T1791" s="33"/>
      <c r="U1791" s="72">
        <f t="shared" si="255"/>
        <v>0</v>
      </c>
      <c r="V1791" s="18" t="e">
        <f>IF(X1791&lt;&gt;"Liquidação Cancelada",VLOOKUP(B1791,'BASE DE DADOS OPS'!$B$4:$P$9650,10,FALSE),"Liquidação Cancelada")</f>
        <v>#N/A</v>
      </c>
      <c r="W1791" s="35" t="e">
        <f t="shared" si="256"/>
        <v>#N/A</v>
      </c>
      <c r="X1791" s="31">
        <f>VLOOKUP(A1791,'BASE DE DADOS OPS'!$A$4:$P$9650,12,FALSE)</f>
        <v>0</v>
      </c>
      <c r="Y1791" s="4" t="e">
        <f>IF(X1791&lt;&gt;"Liquidação Cancelada",VLOOKUP(B1791,'BASE DE DADOS OPS'!$B$5:$P$9635,12,FALSE),"Liquidação Cancelada")</f>
        <v>#N/A</v>
      </c>
      <c r="Z1791" s="4" t="e">
        <f>IF(X1791&lt;&gt;"Liquidação Cancelada",VLOOKUP(B1791,'BASE DE DADOS OPS'!$B$5:$P$9635,14,FALSE),"Liquidação Cancelada")</f>
        <v>#N/A</v>
      </c>
      <c r="AA1791" s="4" t="e">
        <f>IF(X1791&lt;&gt;"Liquidação Cancelada",VLOOKUP(B1791,'BASE DE DADOS OPS'!$B$5:$P$9635,13,FALSE),"Liquidação Cancelada")</f>
        <v>#N/A</v>
      </c>
      <c r="AB1791" s="4" t="e">
        <f t="shared" si="257"/>
        <v>#N/A</v>
      </c>
      <c r="AC1791" s="3" t="e">
        <f t="shared" si="258"/>
        <v>#N/A</v>
      </c>
      <c r="AD1791" s="62"/>
    </row>
    <row r="1792" spans="1:30" ht="24.95" customHeight="1" x14ac:dyDescent="0.2">
      <c r="A1792" s="55" t="str">
        <f t="shared" si="250"/>
        <v>||||||0</v>
      </c>
      <c r="B1792" s="55" t="str">
        <f t="shared" si="251"/>
        <v>||||0</v>
      </c>
      <c r="C1792" s="61" t="str">
        <f t="shared" si="252"/>
        <v>|0</v>
      </c>
      <c r="D1792" s="31"/>
      <c r="E1792" s="31"/>
      <c r="F1792" s="75" t="str">
        <f t="shared" si="253"/>
        <v>/</v>
      </c>
      <c r="G1792" s="31"/>
      <c r="H1792" s="31"/>
      <c r="I1792" s="75" t="str">
        <f t="shared" si="254"/>
        <v>.</v>
      </c>
      <c r="J1792" s="31"/>
      <c r="K1792" s="31"/>
      <c r="L1792" s="31"/>
      <c r="M1792" s="32"/>
      <c r="N1792" s="31"/>
      <c r="O1792" s="32"/>
      <c r="P1792" s="18"/>
      <c r="Q1792" s="31"/>
      <c r="R1792" s="33"/>
      <c r="S1792" s="33"/>
      <c r="T1792" s="33"/>
      <c r="U1792" s="72">
        <f t="shared" si="255"/>
        <v>0</v>
      </c>
      <c r="V1792" s="18" t="e">
        <f>IF(X1792&lt;&gt;"Liquidação Cancelada",VLOOKUP(B1792,'BASE DE DADOS OPS'!$B$4:$P$9650,10,FALSE),"Liquidação Cancelada")</f>
        <v>#N/A</v>
      </c>
      <c r="W1792" s="35" t="e">
        <f t="shared" si="256"/>
        <v>#N/A</v>
      </c>
      <c r="X1792" s="31">
        <f>VLOOKUP(A1792,'BASE DE DADOS OPS'!$A$4:$P$9650,12,FALSE)</f>
        <v>0</v>
      </c>
      <c r="Y1792" s="4" t="e">
        <f>IF(X1792&lt;&gt;"Liquidação Cancelada",VLOOKUP(B1792,'BASE DE DADOS OPS'!$B$5:$P$9635,12,FALSE),"Liquidação Cancelada")</f>
        <v>#N/A</v>
      </c>
      <c r="Z1792" s="4" t="e">
        <f>IF(X1792&lt;&gt;"Liquidação Cancelada",VLOOKUP(B1792,'BASE DE DADOS OPS'!$B$5:$P$9635,14,FALSE),"Liquidação Cancelada")</f>
        <v>#N/A</v>
      </c>
      <c r="AA1792" s="4" t="e">
        <f>IF(X1792&lt;&gt;"Liquidação Cancelada",VLOOKUP(B1792,'BASE DE DADOS OPS'!$B$5:$P$9635,13,FALSE),"Liquidação Cancelada")</f>
        <v>#N/A</v>
      </c>
      <c r="AB1792" s="4" t="e">
        <f t="shared" si="257"/>
        <v>#N/A</v>
      </c>
      <c r="AC1792" s="3" t="e">
        <f t="shared" si="258"/>
        <v>#N/A</v>
      </c>
      <c r="AD1792" s="62"/>
    </row>
    <row r="1793" spans="1:30" ht="24.95" customHeight="1" x14ac:dyDescent="0.2">
      <c r="A1793" s="55" t="str">
        <f t="shared" si="250"/>
        <v>||||||0</v>
      </c>
      <c r="B1793" s="55" t="str">
        <f t="shared" si="251"/>
        <v>||||0</v>
      </c>
      <c r="C1793" s="61" t="str">
        <f t="shared" si="252"/>
        <v>|0</v>
      </c>
      <c r="D1793" s="31"/>
      <c r="E1793" s="31"/>
      <c r="F1793" s="75" t="str">
        <f t="shared" si="253"/>
        <v>/</v>
      </c>
      <c r="G1793" s="31"/>
      <c r="H1793" s="31"/>
      <c r="I1793" s="75" t="str">
        <f t="shared" si="254"/>
        <v>.</v>
      </c>
      <c r="J1793" s="31"/>
      <c r="K1793" s="31"/>
      <c r="L1793" s="31"/>
      <c r="M1793" s="32"/>
      <c r="N1793" s="31"/>
      <c r="O1793" s="32"/>
      <c r="P1793" s="18"/>
      <c r="Q1793" s="31"/>
      <c r="R1793" s="33"/>
      <c r="S1793" s="33"/>
      <c r="T1793" s="33"/>
      <c r="U1793" s="72">
        <f t="shared" si="255"/>
        <v>0</v>
      </c>
      <c r="V1793" s="18" t="e">
        <f>IF(X1793&lt;&gt;"Liquidação Cancelada",VLOOKUP(B1793,'BASE DE DADOS OPS'!$B$4:$P$9650,10,FALSE),"Liquidação Cancelada")</f>
        <v>#N/A</v>
      </c>
      <c r="W1793" s="35" t="e">
        <f t="shared" si="256"/>
        <v>#N/A</v>
      </c>
      <c r="X1793" s="31">
        <f>VLOOKUP(A1793,'BASE DE DADOS OPS'!$A$4:$P$9650,12,FALSE)</f>
        <v>0</v>
      </c>
      <c r="Y1793" s="4" t="e">
        <f>IF(X1793&lt;&gt;"Liquidação Cancelada",VLOOKUP(B1793,'BASE DE DADOS OPS'!$B$5:$P$9635,12,FALSE),"Liquidação Cancelada")</f>
        <v>#N/A</v>
      </c>
      <c r="Z1793" s="4" t="e">
        <f>IF(X1793&lt;&gt;"Liquidação Cancelada",VLOOKUP(B1793,'BASE DE DADOS OPS'!$B$5:$P$9635,14,FALSE),"Liquidação Cancelada")</f>
        <v>#N/A</v>
      </c>
      <c r="AA1793" s="4" t="e">
        <f>IF(X1793&lt;&gt;"Liquidação Cancelada",VLOOKUP(B1793,'BASE DE DADOS OPS'!$B$5:$P$9635,13,FALSE),"Liquidação Cancelada")</f>
        <v>#N/A</v>
      </c>
      <c r="AB1793" s="4" t="e">
        <f t="shared" si="257"/>
        <v>#N/A</v>
      </c>
      <c r="AC1793" s="3" t="e">
        <f t="shared" si="258"/>
        <v>#N/A</v>
      </c>
      <c r="AD1793" s="62"/>
    </row>
    <row r="1794" spans="1:30" ht="24.95" customHeight="1" x14ac:dyDescent="0.2">
      <c r="A1794" s="55" t="str">
        <f t="shared" si="250"/>
        <v>||||||0</v>
      </c>
      <c r="B1794" s="55" t="str">
        <f t="shared" si="251"/>
        <v>||||0</v>
      </c>
      <c r="C1794" s="61" t="str">
        <f t="shared" si="252"/>
        <v>|0</v>
      </c>
      <c r="D1794" s="31"/>
      <c r="E1794" s="31"/>
      <c r="F1794" s="75" t="str">
        <f t="shared" si="253"/>
        <v>/</v>
      </c>
      <c r="G1794" s="31"/>
      <c r="H1794" s="31"/>
      <c r="I1794" s="75" t="str">
        <f t="shared" si="254"/>
        <v>.</v>
      </c>
      <c r="J1794" s="31"/>
      <c r="K1794" s="31"/>
      <c r="L1794" s="31"/>
      <c r="M1794" s="32"/>
      <c r="N1794" s="31"/>
      <c r="O1794" s="32"/>
      <c r="P1794" s="18"/>
      <c r="Q1794" s="31"/>
      <c r="R1794" s="33"/>
      <c r="S1794" s="33"/>
      <c r="T1794" s="33"/>
      <c r="U1794" s="72">
        <f t="shared" si="255"/>
        <v>0</v>
      </c>
      <c r="V1794" s="18" t="e">
        <f>IF(X1794&lt;&gt;"Liquidação Cancelada",VLOOKUP(B1794,'BASE DE DADOS OPS'!$B$4:$P$9650,10,FALSE),"Liquidação Cancelada")</f>
        <v>#N/A</v>
      </c>
      <c r="W1794" s="35" t="e">
        <f t="shared" si="256"/>
        <v>#N/A</v>
      </c>
      <c r="X1794" s="31">
        <f>VLOOKUP(A1794,'BASE DE DADOS OPS'!$A$4:$P$9650,12,FALSE)</f>
        <v>0</v>
      </c>
      <c r="Y1794" s="4" t="e">
        <f>IF(X1794&lt;&gt;"Liquidação Cancelada",VLOOKUP(B1794,'BASE DE DADOS OPS'!$B$5:$P$9635,12,FALSE),"Liquidação Cancelada")</f>
        <v>#N/A</v>
      </c>
      <c r="Z1794" s="4" t="e">
        <f>IF(X1794&lt;&gt;"Liquidação Cancelada",VLOOKUP(B1794,'BASE DE DADOS OPS'!$B$5:$P$9635,14,FALSE),"Liquidação Cancelada")</f>
        <v>#N/A</v>
      </c>
      <c r="AA1794" s="4" t="e">
        <f>IF(X1794&lt;&gt;"Liquidação Cancelada",VLOOKUP(B1794,'BASE DE DADOS OPS'!$B$5:$P$9635,13,FALSE),"Liquidação Cancelada")</f>
        <v>#N/A</v>
      </c>
      <c r="AB1794" s="4" t="e">
        <f t="shared" si="257"/>
        <v>#N/A</v>
      </c>
      <c r="AC1794" s="3" t="e">
        <f t="shared" si="258"/>
        <v>#N/A</v>
      </c>
      <c r="AD1794" s="62"/>
    </row>
    <row r="1795" spans="1:30" ht="24.95" customHeight="1" x14ac:dyDescent="0.2">
      <c r="A1795" s="55" t="str">
        <f t="shared" si="250"/>
        <v>||||||0</v>
      </c>
      <c r="B1795" s="55" t="str">
        <f t="shared" si="251"/>
        <v>||||0</v>
      </c>
      <c r="C1795" s="61" t="str">
        <f t="shared" si="252"/>
        <v>|0</v>
      </c>
      <c r="D1795" s="31"/>
      <c r="E1795" s="31"/>
      <c r="F1795" s="75" t="str">
        <f t="shared" si="253"/>
        <v>/</v>
      </c>
      <c r="G1795" s="31"/>
      <c r="H1795" s="31"/>
      <c r="I1795" s="75" t="str">
        <f t="shared" si="254"/>
        <v>.</v>
      </c>
      <c r="J1795" s="31"/>
      <c r="K1795" s="31"/>
      <c r="L1795" s="31"/>
      <c r="M1795" s="32"/>
      <c r="N1795" s="31"/>
      <c r="O1795" s="32"/>
      <c r="P1795" s="18"/>
      <c r="Q1795" s="31"/>
      <c r="R1795" s="33"/>
      <c r="S1795" s="33"/>
      <c r="T1795" s="33"/>
      <c r="U1795" s="72">
        <f t="shared" si="255"/>
        <v>0</v>
      </c>
      <c r="V1795" s="18" t="e">
        <f>IF(X1795&lt;&gt;"Liquidação Cancelada",VLOOKUP(B1795,'BASE DE DADOS OPS'!$B$4:$P$9650,10,FALSE),"Liquidação Cancelada")</f>
        <v>#N/A</v>
      </c>
      <c r="W1795" s="35" t="e">
        <f t="shared" si="256"/>
        <v>#N/A</v>
      </c>
      <c r="X1795" s="31">
        <f>VLOOKUP(A1795,'BASE DE DADOS OPS'!$A$4:$P$9650,12,FALSE)</f>
        <v>0</v>
      </c>
      <c r="Y1795" s="4" t="e">
        <f>IF(X1795&lt;&gt;"Liquidação Cancelada",VLOOKUP(B1795,'BASE DE DADOS OPS'!$B$5:$P$9635,12,FALSE),"Liquidação Cancelada")</f>
        <v>#N/A</v>
      </c>
      <c r="Z1795" s="4" t="e">
        <f>IF(X1795&lt;&gt;"Liquidação Cancelada",VLOOKUP(B1795,'BASE DE DADOS OPS'!$B$5:$P$9635,14,FALSE),"Liquidação Cancelada")</f>
        <v>#N/A</v>
      </c>
      <c r="AA1795" s="4" t="e">
        <f>IF(X1795&lt;&gt;"Liquidação Cancelada",VLOOKUP(B1795,'BASE DE DADOS OPS'!$B$5:$P$9635,13,FALSE),"Liquidação Cancelada")</f>
        <v>#N/A</v>
      </c>
      <c r="AB1795" s="4" t="e">
        <f t="shared" si="257"/>
        <v>#N/A</v>
      </c>
      <c r="AC1795" s="3" t="e">
        <f t="shared" si="258"/>
        <v>#N/A</v>
      </c>
      <c r="AD1795" s="62"/>
    </row>
    <row r="1796" spans="1:30" ht="24.95" customHeight="1" x14ac:dyDescent="0.2">
      <c r="A1796" s="55" t="str">
        <f t="shared" si="250"/>
        <v>||||||0</v>
      </c>
      <c r="B1796" s="55" t="str">
        <f t="shared" si="251"/>
        <v>||||0</v>
      </c>
      <c r="C1796" s="61" t="str">
        <f t="shared" si="252"/>
        <v>|0</v>
      </c>
      <c r="D1796" s="31"/>
      <c r="E1796" s="31"/>
      <c r="F1796" s="75" t="str">
        <f t="shared" si="253"/>
        <v>/</v>
      </c>
      <c r="G1796" s="31"/>
      <c r="H1796" s="31"/>
      <c r="I1796" s="75" t="str">
        <f t="shared" si="254"/>
        <v>.</v>
      </c>
      <c r="J1796" s="31"/>
      <c r="K1796" s="31"/>
      <c r="L1796" s="31"/>
      <c r="M1796" s="32"/>
      <c r="N1796" s="31"/>
      <c r="O1796" s="32"/>
      <c r="P1796" s="18"/>
      <c r="Q1796" s="31"/>
      <c r="R1796" s="33"/>
      <c r="S1796" s="33"/>
      <c r="T1796" s="33"/>
      <c r="U1796" s="72">
        <f t="shared" si="255"/>
        <v>0</v>
      </c>
      <c r="V1796" s="18" t="e">
        <f>IF(X1796&lt;&gt;"Liquidação Cancelada",VLOOKUP(B1796,'BASE DE DADOS OPS'!$B$4:$P$9650,10,FALSE),"Liquidação Cancelada")</f>
        <v>#N/A</v>
      </c>
      <c r="W1796" s="35" t="e">
        <f t="shared" si="256"/>
        <v>#N/A</v>
      </c>
      <c r="X1796" s="31">
        <f>VLOOKUP(A1796,'BASE DE DADOS OPS'!$A$4:$P$9650,12,FALSE)</f>
        <v>0</v>
      </c>
      <c r="Y1796" s="4" t="e">
        <f>IF(X1796&lt;&gt;"Liquidação Cancelada",VLOOKUP(B1796,'BASE DE DADOS OPS'!$B$5:$P$9635,12,FALSE),"Liquidação Cancelada")</f>
        <v>#N/A</v>
      </c>
      <c r="Z1796" s="4" t="e">
        <f>IF(X1796&lt;&gt;"Liquidação Cancelada",VLOOKUP(B1796,'BASE DE DADOS OPS'!$B$5:$P$9635,14,FALSE),"Liquidação Cancelada")</f>
        <v>#N/A</v>
      </c>
      <c r="AA1796" s="4" t="e">
        <f>IF(X1796&lt;&gt;"Liquidação Cancelada",VLOOKUP(B1796,'BASE DE DADOS OPS'!$B$5:$P$9635,13,FALSE),"Liquidação Cancelada")</f>
        <v>#N/A</v>
      </c>
      <c r="AB1796" s="4" t="e">
        <f t="shared" si="257"/>
        <v>#N/A</v>
      </c>
      <c r="AC1796" s="3" t="e">
        <f t="shared" si="258"/>
        <v>#N/A</v>
      </c>
      <c r="AD1796" s="62"/>
    </row>
    <row r="1797" spans="1:30" ht="24.95" customHeight="1" x14ac:dyDescent="0.2">
      <c r="A1797" s="55" t="str">
        <f t="shared" ref="A1797:A1860" si="259">D1797&amp;"|"&amp;E1797&amp;"|"&amp;G1797&amp;"|"&amp;H1797&amp;"|"&amp;L1797&amp;"|"&amp;N1797&amp;"|"&amp;U1797</f>
        <v>||||||0</v>
      </c>
      <c r="B1797" s="55" t="str">
        <f t="shared" ref="B1797:B1860" si="260">D1797&amp;"|"&amp;E1797&amp;"|"&amp;G1797&amp;"|"&amp;H1797&amp;"|"&amp;X1797</f>
        <v>||||0</v>
      </c>
      <c r="C1797" s="61" t="str">
        <f t="shared" ref="C1797:C1860" si="261">E1797&amp;"|"&amp;X1797</f>
        <v>|0</v>
      </c>
      <c r="D1797" s="31"/>
      <c r="E1797" s="31"/>
      <c r="F1797" s="75" t="str">
        <f t="shared" ref="F1797:F1860" si="262">G1797&amp;"/"&amp;H1797</f>
        <v>/</v>
      </c>
      <c r="G1797" s="31"/>
      <c r="H1797" s="31"/>
      <c r="I1797" s="75" t="str">
        <f t="shared" ref="I1797:I1860" si="263">J1797&amp;"."&amp;K1797</f>
        <v>.</v>
      </c>
      <c r="J1797" s="31"/>
      <c r="K1797" s="31"/>
      <c r="L1797" s="31"/>
      <c r="M1797" s="32"/>
      <c r="N1797" s="31"/>
      <c r="O1797" s="32"/>
      <c r="P1797" s="18"/>
      <c r="Q1797" s="31"/>
      <c r="R1797" s="33"/>
      <c r="S1797" s="33"/>
      <c r="T1797" s="33"/>
      <c r="U1797" s="72">
        <f t="shared" ref="U1797:U1860" si="264">R1797-S1797-T1797</f>
        <v>0</v>
      </c>
      <c r="V1797" s="18" t="e">
        <f>IF(X1797&lt;&gt;"Liquidação Cancelada",VLOOKUP(B1797,'BASE DE DADOS OPS'!$B$4:$P$9650,10,FALSE),"Liquidação Cancelada")</f>
        <v>#N/A</v>
      </c>
      <c r="W1797" s="35" t="e">
        <f t="shared" ref="W1797:W1860" si="265">IF(X1797&lt;&gt;"Liquidação Cancelada",IF(ISBLANK(V1797),"AGUARDANDO PAGAMENTO",NETWORKDAYS(P1797,V1797)-1),"Liquidação Cancelada")</f>
        <v>#N/A</v>
      </c>
      <c r="X1797" s="31">
        <f>VLOOKUP(A1797,'BASE DE DADOS OPS'!$A$4:$P$9650,12,FALSE)</f>
        <v>0</v>
      </c>
      <c r="Y1797" s="4" t="e">
        <f>IF(X1797&lt;&gt;"Liquidação Cancelada",VLOOKUP(B1797,'BASE DE DADOS OPS'!$B$5:$P$9635,12,FALSE),"Liquidação Cancelada")</f>
        <v>#N/A</v>
      </c>
      <c r="Z1797" s="4" t="e">
        <f>IF(X1797&lt;&gt;"Liquidação Cancelada",VLOOKUP(B1797,'BASE DE DADOS OPS'!$B$5:$P$9635,14,FALSE),"Liquidação Cancelada")</f>
        <v>#N/A</v>
      </c>
      <c r="AA1797" s="4" t="e">
        <f>IF(X1797&lt;&gt;"Liquidação Cancelada",VLOOKUP(B1797,'BASE DE DADOS OPS'!$B$5:$P$9635,13,FALSE),"Liquidação Cancelada")</f>
        <v>#N/A</v>
      </c>
      <c r="AB1797" s="4" t="e">
        <f t="shared" ref="AB1797:AB1860" si="266">IF(X1797&lt;&gt;"Liquidação Cancelada",Y1797-Z1797,"Liquidação Cancelada")</f>
        <v>#N/A</v>
      </c>
      <c r="AC1797" s="3" t="e">
        <f t="shared" ref="AC1797:AC1860" si="267">IF(X1797&lt;&gt;"Liquidação Cancelada",(AA1797-AB1797)+(U1797-Z1797-AB1797),"Liquidação Cancelada")</f>
        <v>#N/A</v>
      </c>
      <c r="AD1797" s="62"/>
    </row>
    <row r="1798" spans="1:30" ht="24.95" customHeight="1" x14ac:dyDescent="0.2">
      <c r="A1798" s="55" t="str">
        <f t="shared" si="259"/>
        <v>||||||0</v>
      </c>
      <c r="B1798" s="55" t="str">
        <f t="shared" si="260"/>
        <v>||||0</v>
      </c>
      <c r="C1798" s="61" t="str">
        <f t="shared" si="261"/>
        <v>|0</v>
      </c>
      <c r="D1798" s="31"/>
      <c r="E1798" s="31"/>
      <c r="F1798" s="75" t="str">
        <f t="shared" si="262"/>
        <v>/</v>
      </c>
      <c r="G1798" s="31"/>
      <c r="H1798" s="31"/>
      <c r="I1798" s="75" t="str">
        <f t="shared" si="263"/>
        <v>.</v>
      </c>
      <c r="J1798" s="31"/>
      <c r="K1798" s="31"/>
      <c r="L1798" s="31"/>
      <c r="M1798" s="32"/>
      <c r="N1798" s="31"/>
      <c r="O1798" s="32"/>
      <c r="P1798" s="18"/>
      <c r="Q1798" s="31"/>
      <c r="R1798" s="33"/>
      <c r="S1798" s="33"/>
      <c r="T1798" s="33"/>
      <c r="U1798" s="72">
        <f t="shared" si="264"/>
        <v>0</v>
      </c>
      <c r="V1798" s="18" t="e">
        <f>IF(X1798&lt;&gt;"Liquidação Cancelada",VLOOKUP(B1798,'BASE DE DADOS OPS'!$B$4:$P$9650,10,FALSE),"Liquidação Cancelada")</f>
        <v>#N/A</v>
      </c>
      <c r="W1798" s="35" t="e">
        <f t="shared" si="265"/>
        <v>#N/A</v>
      </c>
      <c r="X1798" s="31">
        <f>VLOOKUP(A1798,'BASE DE DADOS OPS'!$A$4:$P$9650,12,FALSE)</f>
        <v>0</v>
      </c>
      <c r="Y1798" s="4" t="e">
        <f>IF(X1798&lt;&gt;"Liquidação Cancelada",VLOOKUP(B1798,'BASE DE DADOS OPS'!$B$5:$P$9635,12,FALSE),"Liquidação Cancelada")</f>
        <v>#N/A</v>
      </c>
      <c r="Z1798" s="4" t="e">
        <f>IF(X1798&lt;&gt;"Liquidação Cancelada",VLOOKUP(B1798,'BASE DE DADOS OPS'!$B$5:$P$9635,14,FALSE),"Liquidação Cancelada")</f>
        <v>#N/A</v>
      </c>
      <c r="AA1798" s="4" t="e">
        <f>IF(X1798&lt;&gt;"Liquidação Cancelada",VLOOKUP(B1798,'BASE DE DADOS OPS'!$B$5:$P$9635,13,FALSE),"Liquidação Cancelada")</f>
        <v>#N/A</v>
      </c>
      <c r="AB1798" s="4" t="e">
        <f t="shared" si="266"/>
        <v>#N/A</v>
      </c>
      <c r="AC1798" s="3" t="e">
        <f t="shared" si="267"/>
        <v>#N/A</v>
      </c>
      <c r="AD1798" s="62"/>
    </row>
    <row r="1799" spans="1:30" ht="24.95" customHeight="1" x14ac:dyDescent="0.2">
      <c r="A1799" s="55" t="str">
        <f t="shared" si="259"/>
        <v>||||||0</v>
      </c>
      <c r="B1799" s="55" t="str">
        <f t="shared" si="260"/>
        <v>||||0</v>
      </c>
      <c r="C1799" s="61" t="str">
        <f t="shared" si="261"/>
        <v>|0</v>
      </c>
      <c r="D1799" s="31"/>
      <c r="E1799" s="31"/>
      <c r="F1799" s="75" t="str">
        <f t="shared" si="262"/>
        <v>/</v>
      </c>
      <c r="G1799" s="31"/>
      <c r="H1799" s="31"/>
      <c r="I1799" s="75" t="str">
        <f t="shared" si="263"/>
        <v>.</v>
      </c>
      <c r="J1799" s="31"/>
      <c r="K1799" s="31"/>
      <c r="L1799" s="31"/>
      <c r="M1799" s="32"/>
      <c r="N1799" s="31"/>
      <c r="O1799" s="32"/>
      <c r="P1799" s="18"/>
      <c r="Q1799" s="31"/>
      <c r="R1799" s="33"/>
      <c r="S1799" s="33"/>
      <c r="T1799" s="33"/>
      <c r="U1799" s="72">
        <f t="shared" si="264"/>
        <v>0</v>
      </c>
      <c r="V1799" s="18" t="e">
        <f>IF(X1799&lt;&gt;"Liquidação Cancelada",VLOOKUP(B1799,'BASE DE DADOS OPS'!$B$4:$P$9650,10,FALSE),"Liquidação Cancelada")</f>
        <v>#N/A</v>
      </c>
      <c r="W1799" s="35" t="e">
        <f t="shared" si="265"/>
        <v>#N/A</v>
      </c>
      <c r="X1799" s="31">
        <f>VLOOKUP(A1799,'BASE DE DADOS OPS'!$A$4:$P$9650,12,FALSE)</f>
        <v>0</v>
      </c>
      <c r="Y1799" s="4" t="e">
        <f>IF(X1799&lt;&gt;"Liquidação Cancelada",VLOOKUP(B1799,'BASE DE DADOS OPS'!$B$5:$P$9635,12,FALSE),"Liquidação Cancelada")</f>
        <v>#N/A</v>
      </c>
      <c r="Z1799" s="4" t="e">
        <f>IF(X1799&lt;&gt;"Liquidação Cancelada",VLOOKUP(B1799,'BASE DE DADOS OPS'!$B$5:$P$9635,14,FALSE),"Liquidação Cancelada")</f>
        <v>#N/A</v>
      </c>
      <c r="AA1799" s="4" t="e">
        <f>IF(X1799&lt;&gt;"Liquidação Cancelada",VLOOKUP(B1799,'BASE DE DADOS OPS'!$B$5:$P$9635,13,FALSE),"Liquidação Cancelada")</f>
        <v>#N/A</v>
      </c>
      <c r="AB1799" s="4" t="e">
        <f t="shared" si="266"/>
        <v>#N/A</v>
      </c>
      <c r="AC1799" s="3" t="e">
        <f t="shared" si="267"/>
        <v>#N/A</v>
      </c>
      <c r="AD1799" s="62"/>
    </row>
    <row r="1800" spans="1:30" ht="24.95" customHeight="1" x14ac:dyDescent="0.2">
      <c r="A1800" s="55" t="str">
        <f t="shared" si="259"/>
        <v>||||||0</v>
      </c>
      <c r="B1800" s="55" t="str">
        <f t="shared" si="260"/>
        <v>||||0</v>
      </c>
      <c r="C1800" s="61" t="str">
        <f t="shared" si="261"/>
        <v>|0</v>
      </c>
      <c r="D1800" s="31"/>
      <c r="E1800" s="31"/>
      <c r="F1800" s="75" t="str">
        <f t="shared" si="262"/>
        <v>/</v>
      </c>
      <c r="G1800" s="31"/>
      <c r="H1800" s="31"/>
      <c r="I1800" s="75" t="str">
        <f t="shared" si="263"/>
        <v>.</v>
      </c>
      <c r="J1800" s="31"/>
      <c r="K1800" s="31"/>
      <c r="L1800" s="31"/>
      <c r="M1800" s="32"/>
      <c r="N1800" s="31"/>
      <c r="O1800" s="32"/>
      <c r="P1800" s="18"/>
      <c r="Q1800" s="31"/>
      <c r="R1800" s="33"/>
      <c r="S1800" s="33"/>
      <c r="T1800" s="33"/>
      <c r="U1800" s="72">
        <f t="shared" si="264"/>
        <v>0</v>
      </c>
      <c r="V1800" s="18" t="e">
        <f>IF(X1800&lt;&gt;"Liquidação Cancelada",VLOOKUP(B1800,'BASE DE DADOS OPS'!$B$4:$P$9650,10,FALSE),"Liquidação Cancelada")</f>
        <v>#N/A</v>
      </c>
      <c r="W1800" s="35" t="e">
        <f t="shared" si="265"/>
        <v>#N/A</v>
      </c>
      <c r="X1800" s="31">
        <f>VLOOKUP(A1800,'BASE DE DADOS OPS'!$A$4:$P$9650,12,FALSE)</f>
        <v>0</v>
      </c>
      <c r="Y1800" s="4" t="e">
        <f>IF(X1800&lt;&gt;"Liquidação Cancelada",VLOOKUP(B1800,'BASE DE DADOS OPS'!$B$5:$P$9635,12,FALSE),"Liquidação Cancelada")</f>
        <v>#N/A</v>
      </c>
      <c r="Z1800" s="4" t="e">
        <f>IF(X1800&lt;&gt;"Liquidação Cancelada",VLOOKUP(B1800,'BASE DE DADOS OPS'!$B$5:$P$9635,14,FALSE),"Liquidação Cancelada")</f>
        <v>#N/A</v>
      </c>
      <c r="AA1800" s="4" t="e">
        <f>IF(X1800&lt;&gt;"Liquidação Cancelada",VLOOKUP(B1800,'BASE DE DADOS OPS'!$B$5:$P$9635,13,FALSE),"Liquidação Cancelada")</f>
        <v>#N/A</v>
      </c>
      <c r="AB1800" s="4" t="e">
        <f t="shared" si="266"/>
        <v>#N/A</v>
      </c>
      <c r="AC1800" s="3" t="e">
        <f t="shared" si="267"/>
        <v>#N/A</v>
      </c>
      <c r="AD1800" s="62"/>
    </row>
    <row r="1801" spans="1:30" ht="24.95" customHeight="1" x14ac:dyDescent="0.2">
      <c r="A1801" s="55" t="str">
        <f t="shared" si="259"/>
        <v>||||||0</v>
      </c>
      <c r="B1801" s="55" t="str">
        <f t="shared" si="260"/>
        <v>||||0</v>
      </c>
      <c r="C1801" s="61" t="str">
        <f t="shared" si="261"/>
        <v>|0</v>
      </c>
      <c r="D1801" s="31"/>
      <c r="E1801" s="31"/>
      <c r="F1801" s="75" t="str">
        <f t="shared" si="262"/>
        <v>/</v>
      </c>
      <c r="G1801" s="31"/>
      <c r="H1801" s="31"/>
      <c r="I1801" s="75" t="str">
        <f t="shared" si="263"/>
        <v>.</v>
      </c>
      <c r="J1801" s="31"/>
      <c r="K1801" s="31"/>
      <c r="L1801" s="31"/>
      <c r="M1801" s="32"/>
      <c r="N1801" s="31"/>
      <c r="O1801" s="32"/>
      <c r="P1801" s="18"/>
      <c r="Q1801" s="31"/>
      <c r="R1801" s="33"/>
      <c r="S1801" s="33"/>
      <c r="T1801" s="33"/>
      <c r="U1801" s="72">
        <f t="shared" si="264"/>
        <v>0</v>
      </c>
      <c r="V1801" s="18" t="e">
        <f>IF(X1801&lt;&gt;"Liquidação Cancelada",VLOOKUP(B1801,'BASE DE DADOS OPS'!$B$4:$P$9650,10,FALSE),"Liquidação Cancelada")</f>
        <v>#N/A</v>
      </c>
      <c r="W1801" s="35" t="e">
        <f t="shared" si="265"/>
        <v>#N/A</v>
      </c>
      <c r="X1801" s="31">
        <f>VLOOKUP(A1801,'BASE DE DADOS OPS'!$A$4:$P$9650,12,FALSE)</f>
        <v>0</v>
      </c>
      <c r="Y1801" s="4" t="e">
        <f>IF(X1801&lt;&gt;"Liquidação Cancelada",VLOOKUP(B1801,'BASE DE DADOS OPS'!$B$5:$P$9635,12,FALSE),"Liquidação Cancelada")</f>
        <v>#N/A</v>
      </c>
      <c r="Z1801" s="4" t="e">
        <f>IF(X1801&lt;&gt;"Liquidação Cancelada",VLOOKUP(B1801,'BASE DE DADOS OPS'!$B$5:$P$9635,14,FALSE),"Liquidação Cancelada")</f>
        <v>#N/A</v>
      </c>
      <c r="AA1801" s="4" t="e">
        <f>IF(X1801&lt;&gt;"Liquidação Cancelada",VLOOKUP(B1801,'BASE DE DADOS OPS'!$B$5:$P$9635,13,FALSE),"Liquidação Cancelada")</f>
        <v>#N/A</v>
      </c>
      <c r="AB1801" s="4" t="e">
        <f t="shared" si="266"/>
        <v>#N/A</v>
      </c>
      <c r="AC1801" s="3" t="e">
        <f t="shared" si="267"/>
        <v>#N/A</v>
      </c>
      <c r="AD1801" s="62"/>
    </row>
    <row r="1802" spans="1:30" ht="24.95" customHeight="1" x14ac:dyDescent="0.2">
      <c r="A1802" s="55" t="str">
        <f t="shared" si="259"/>
        <v>||||||0</v>
      </c>
      <c r="B1802" s="55" t="str">
        <f t="shared" si="260"/>
        <v>||||0</v>
      </c>
      <c r="C1802" s="61" t="str">
        <f t="shared" si="261"/>
        <v>|0</v>
      </c>
      <c r="D1802" s="31"/>
      <c r="E1802" s="31"/>
      <c r="F1802" s="75" t="str">
        <f t="shared" si="262"/>
        <v>/</v>
      </c>
      <c r="G1802" s="31"/>
      <c r="H1802" s="31"/>
      <c r="I1802" s="75" t="str">
        <f t="shared" si="263"/>
        <v>.</v>
      </c>
      <c r="J1802" s="31"/>
      <c r="K1802" s="31"/>
      <c r="L1802" s="31"/>
      <c r="M1802" s="32"/>
      <c r="N1802" s="31"/>
      <c r="O1802" s="32"/>
      <c r="P1802" s="18"/>
      <c r="Q1802" s="31"/>
      <c r="R1802" s="33"/>
      <c r="S1802" s="33"/>
      <c r="T1802" s="33"/>
      <c r="U1802" s="72">
        <f t="shared" si="264"/>
        <v>0</v>
      </c>
      <c r="V1802" s="18" t="e">
        <f>IF(X1802&lt;&gt;"Liquidação Cancelada",VLOOKUP(B1802,'BASE DE DADOS OPS'!$B$4:$P$9650,10,FALSE),"Liquidação Cancelada")</f>
        <v>#N/A</v>
      </c>
      <c r="W1802" s="35" t="e">
        <f t="shared" si="265"/>
        <v>#N/A</v>
      </c>
      <c r="X1802" s="31">
        <f>VLOOKUP(A1802,'BASE DE DADOS OPS'!$A$4:$P$9650,12,FALSE)</f>
        <v>0</v>
      </c>
      <c r="Y1802" s="4" t="e">
        <f>IF(X1802&lt;&gt;"Liquidação Cancelada",VLOOKUP(B1802,'BASE DE DADOS OPS'!$B$5:$P$9635,12,FALSE),"Liquidação Cancelada")</f>
        <v>#N/A</v>
      </c>
      <c r="Z1802" s="4" t="e">
        <f>IF(X1802&lt;&gt;"Liquidação Cancelada",VLOOKUP(B1802,'BASE DE DADOS OPS'!$B$5:$P$9635,14,FALSE),"Liquidação Cancelada")</f>
        <v>#N/A</v>
      </c>
      <c r="AA1802" s="4" t="e">
        <f>IF(X1802&lt;&gt;"Liquidação Cancelada",VLOOKUP(B1802,'BASE DE DADOS OPS'!$B$5:$P$9635,13,FALSE),"Liquidação Cancelada")</f>
        <v>#N/A</v>
      </c>
      <c r="AB1802" s="4" t="e">
        <f t="shared" si="266"/>
        <v>#N/A</v>
      </c>
      <c r="AC1802" s="3" t="e">
        <f t="shared" si="267"/>
        <v>#N/A</v>
      </c>
      <c r="AD1802" s="62"/>
    </row>
    <row r="1803" spans="1:30" ht="24.95" customHeight="1" x14ac:dyDescent="0.2">
      <c r="A1803" s="55" t="str">
        <f t="shared" si="259"/>
        <v>||||||0</v>
      </c>
      <c r="B1803" s="55" t="str">
        <f t="shared" si="260"/>
        <v>||||0</v>
      </c>
      <c r="C1803" s="61" t="str">
        <f t="shared" si="261"/>
        <v>|0</v>
      </c>
      <c r="D1803" s="31"/>
      <c r="E1803" s="31"/>
      <c r="F1803" s="75" t="str">
        <f t="shared" si="262"/>
        <v>/</v>
      </c>
      <c r="G1803" s="31"/>
      <c r="H1803" s="31"/>
      <c r="I1803" s="75" t="str">
        <f t="shared" si="263"/>
        <v>.</v>
      </c>
      <c r="J1803" s="31"/>
      <c r="K1803" s="31"/>
      <c r="L1803" s="31"/>
      <c r="M1803" s="32"/>
      <c r="N1803" s="31"/>
      <c r="O1803" s="32"/>
      <c r="P1803" s="18"/>
      <c r="Q1803" s="31"/>
      <c r="R1803" s="33"/>
      <c r="S1803" s="33"/>
      <c r="T1803" s="33"/>
      <c r="U1803" s="72">
        <f t="shared" si="264"/>
        <v>0</v>
      </c>
      <c r="V1803" s="18" t="e">
        <f>IF(X1803&lt;&gt;"Liquidação Cancelada",VLOOKUP(B1803,'BASE DE DADOS OPS'!$B$4:$P$9650,10,FALSE),"Liquidação Cancelada")</f>
        <v>#N/A</v>
      </c>
      <c r="W1803" s="35" t="e">
        <f t="shared" si="265"/>
        <v>#N/A</v>
      </c>
      <c r="X1803" s="31">
        <f>VLOOKUP(A1803,'BASE DE DADOS OPS'!$A$4:$P$9650,12,FALSE)</f>
        <v>0</v>
      </c>
      <c r="Y1803" s="4" t="e">
        <f>IF(X1803&lt;&gt;"Liquidação Cancelada",VLOOKUP(B1803,'BASE DE DADOS OPS'!$B$5:$P$9635,12,FALSE),"Liquidação Cancelada")</f>
        <v>#N/A</v>
      </c>
      <c r="Z1803" s="4" t="e">
        <f>IF(X1803&lt;&gt;"Liquidação Cancelada",VLOOKUP(B1803,'BASE DE DADOS OPS'!$B$5:$P$9635,14,FALSE),"Liquidação Cancelada")</f>
        <v>#N/A</v>
      </c>
      <c r="AA1803" s="4" t="e">
        <f>IF(X1803&lt;&gt;"Liquidação Cancelada",VLOOKUP(B1803,'BASE DE DADOS OPS'!$B$5:$P$9635,13,FALSE),"Liquidação Cancelada")</f>
        <v>#N/A</v>
      </c>
      <c r="AB1803" s="4" t="e">
        <f t="shared" si="266"/>
        <v>#N/A</v>
      </c>
      <c r="AC1803" s="3" t="e">
        <f t="shared" si="267"/>
        <v>#N/A</v>
      </c>
      <c r="AD1803" s="62"/>
    </row>
    <row r="1804" spans="1:30" ht="24.95" customHeight="1" x14ac:dyDescent="0.2">
      <c r="A1804" s="55" t="str">
        <f t="shared" si="259"/>
        <v>||||||0</v>
      </c>
      <c r="B1804" s="55" t="str">
        <f t="shared" si="260"/>
        <v>||||0</v>
      </c>
      <c r="C1804" s="61" t="str">
        <f t="shared" si="261"/>
        <v>|0</v>
      </c>
      <c r="D1804" s="31"/>
      <c r="E1804" s="31"/>
      <c r="F1804" s="75" t="str">
        <f t="shared" si="262"/>
        <v>/</v>
      </c>
      <c r="G1804" s="31"/>
      <c r="H1804" s="31"/>
      <c r="I1804" s="75" t="str">
        <f t="shared" si="263"/>
        <v>.</v>
      </c>
      <c r="J1804" s="31"/>
      <c r="K1804" s="31"/>
      <c r="L1804" s="31"/>
      <c r="M1804" s="32"/>
      <c r="N1804" s="31"/>
      <c r="O1804" s="32"/>
      <c r="P1804" s="18"/>
      <c r="Q1804" s="31"/>
      <c r="R1804" s="33"/>
      <c r="S1804" s="33"/>
      <c r="T1804" s="33"/>
      <c r="U1804" s="72">
        <f t="shared" si="264"/>
        <v>0</v>
      </c>
      <c r="V1804" s="18" t="e">
        <f>IF(X1804&lt;&gt;"Liquidação Cancelada",VLOOKUP(B1804,'BASE DE DADOS OPS'!$B$4:$P$9650,10,FALSE),"Liquidação Cancelada")</f>
        <v>#N/A</v>
      </c>
      <c r="W1804" s="35" t="e">
        <f t="shared" si="265"/>
        <v>#N/A</v>
      </c>
      <c r="X1804" s="31">
        <f>VLOOKUP(A1804,'BASE DE DADOS OPS'!$A$4:$P$9650,12,FALSE)</f>
        <v>0</v>
      </c>
      <c r="Y1804" s="4" t="e">
        <f>IF(X1804&lt;&gt;"Liquidação Cancelada",VLOOKUP(B1804,'BASE DE DADOS OPS'!$B$5:$P$9635,12,FALSE),"Liquidação Cancelada")</f>
        <v>#N/A</v>
      </c>
      <c r="Z1804" s="4" t="e">
        <f>IF(X1804&lt;&gt;"Liquidação Cancelada",VLOOKUP(B1804,'BASE DE DADOS OPS'!$B$5:$P$9635,14,FALSE),"Liquidação Cancelada")</f>
        <v>#N/A</v>
      </c>
      <c r="AA1804" s="4" t="e">
        <f>IF(X1804&lt;&gt;"Liquidação Cancelada",VLOOKUP(B1804,'BASE DE DADOS OPS'!$B$5:$P$9635,13,FALSE),"Liquidação Cancelada")</f>
        <v>#N/A</v>
      </c>
      <c r="AB1804" s="4" t="e">
        <f t="shared" si="266"/>
        <v>#N/A</v>
      </c>
      <c r="AC1804" s="3" t="e">
        <f t="shared" si="267"/>
        <v>#N/A</v>
      </c>
      <c r="AD1804" s="62"/>
    </row>
    <row r="1805" spans="1:30" ht="24.95" customHeight="1" x14ac:dyDescent="0.2">
      <c r="A1805" s="55" t="str">
        <f t="shared" si="259"/>
        <v>||||||0</v>
      </c>
      <c r="B1805" s="55" t="str">
        <f t="shared" si="260"/>
        <v>||||0</v>
      </c>
      <c r="C1805" s="61" t="str">
        <f t="shared" si="261"/>
        <v>|0</v>
      </c>
      <c r="D1805" s="31"/>
      <c r="E1805" s="31"/>
      <c r="F1805" s="75" t="str">
        <f t="shared" si="262"/>
        <v>/</v>
      </c>
      <c r="G1805" s="31"/>
      <c r="H1805" s="31"/>
      <c r="I1805" s="75" t="str">
        <f t="shared" si="263"/>
        <v>.</v>
      </c>
      <c r="J1805" s="31"/>
      <c r="K1805" s="31"/>
      <c r="L1805" s="31"/>
      <c r="M1805" s="32"/>
      <c r="N1805" s="31"/>
      <c r="O1805" s="32"/>
      <c r="P1805" s="18"/>
      <c r="Q1805" s="31"/>
      <c r="R1805" s="33"/>
      <c r="S1805" s="33"/>
      <c r="T1805" s="33"/>
      <c r="U1805" s="72">
        <f t="shared" si="264"/>
        <v>0</v>
      </c>
      <c r="V1805" s="18" t="e">
        <f>IF(X1805&lt;&gt;"Liquidação Cancelada",VLOOKUP(B1805,'BASE DE DADOS OPS'!$B$4:$P$9650,10,FALSE),"Liquidação Cancelada")</f>
        <v>#N/A</v>
      </c>
      <c r="W1805" s="35" t="e">
        <f t="shared" si="265"/>
        <v>#N/A</v>
      </c>
      <c r="X1805" s="31">
        <f>VLOOKUP(A1805,'BASE DE DADOS OPS'!$A$4:$P$9650,12,FALSE)</f>
        <v>0</v>
      </c>
      <c r="Y1805" s="4" t="e">
        <f>IF(X1805&lt;&gt;"Liquidação Cancelada",VLOOKUP(B1805,'BASE DE DADOS OPS'!$B$5:$P$9635,12,FALSE),"Liquidação Cancelada")</f>
        <v>#N/A</v>
      </c>
      <c r="Z1805" s="4" t="e">
        <f>IF(X1805&lt;&gt;"Liquidação Cancelada",VLOOKUP(B1805,'BASE DE DADOS OPS'!$B$5:$P$9635,14,FALSE),"Liquidação Cancelada")</f>
        <v>#N/A</v>
      </c>
      <c r="AA1805" s="4" t="e">
        <f>IF(X1805&lt;&gt;"Liquidação Cancelada",VLOOKUP(B1805,'BASE DE DADOS OPS'!$B$5:$P$9635,13,FALSE),"Liquidação Cancelada")</f>
        <v>#N/A</v>
      </c>
      <c r="AB1805" s="4" t="e">
        <f t="shared" si="266"/>
        <v>#N/A</v>
      </c>
      <c r="AC1805" s="3" t="e">
        <f t="shared" si="267"/>
        <v>#N/A</v>
      </c>
      <c r="AD1805" s="62"/>
    </row>
    <row r="1806" spans="1:30" ht="24.95" customHeight="1" x14ac:dyDescent="0.2">
      <c r="A1806" s="55" t="str">
        <f t="shared" si="259"/>
        <v>||||||0</v>
      </c>
      <c r="B1806" s="55" t="str">
        <f t="shared" si="260"/>
        <v>||||0</v>
      </c>
      <c r="C1806" s="61" t="str">
        <f t="shared" si="261"/>
        <v>|0</v>
      </c>
      <c r="D1806" s="31"/>
      <c r="E1806" s="31"/>
      <c r="F1806" s="75" t="str">
        <f t="shared" si="262"/>
        <v>/</v>
      </c>
      <c r="G1806" s="31"/>
      <c r="H1806" s="31"/>
      <c r="I1806" s="75" t="str">
        <f t="shared" si="263"/>
        <v>.</v>
      </c>
      <c r="J1806" s="31"/>
      <c r="K1806" s="31"/>
      <c r="L1806" s="31"/>
      <c r="M1806" s="32"/>
      <c r="N1806" s="31"/>
      <c r="O1806" s="32"/>
      <c r="P1806" s="18"/>
      <c r="Q1806" s="31"/>
      <c r="R1806" s="33"/>
      <c r="S1806" s="33"/>
      <c r="T1806" s="33"/>
      <c r="U1806" s="72">
        <f t="shared" si="264"/>
        <v>0</v>
      </c>
      <c r="V1806" s="18" t="e">
        <f>IF(X1806&lt;&gt;"Liquidação Cancelada",VLOOKUP(B1806,'BASE DE DADOS OPS'!$B$4:$P$9650,10,FALSE),"Liquidação Cancelada")</f>
        <v>#N/A</v>
      </c>
      <c r="W1806" s="35" t="e">
        <f t="shared" si="265"/>
        <v>#N/A</v>
      </c>
      <c r="X1806" s="31">
        <f>VLOOKUP(A1806,'BASE DE DADOS OPS'!$A$4:$P$9650,12,FALSE)</f>
        <v>0</v>
      </c>
      <c r="Y1806" s="4" t="e">
        <f>IF(X1806&lt;&gt;"Liquidação Cancelada",VLOOKUP(B1806,'BASE DE DADOS OPS'!$B$5:$P$9635,12,FALSE),"Liquidação Cancelada")</f>
        <v>#N/A</v>
      </c>
      <c r="Z1806" s="4" t="e">
        <f>IF(X1806&lt;&gt;"Liquidação Cancelada",VLOOKUP(B1806,'BASE DE DADOS OPS'!$B$5:$P$9635,14,FALSE),"Liquidação Cancelada")</f>
        <v>#N/A</v>
      </c>
      <c r="AA1806" s="4" t="e">
        <f>IF(X1806&lt;&gt;"Liquidação Cancelada",VLOOKUP(B1806,'BASE DE DADOS OPS'!$B$5:$P$9635,13,FALSE),"Liquidação Cancelada")</f>
        <v>#N/A</v>
      </c>
      <c r="AB1806" s="4" t="e">
        <f t="shared" si="266"/>
        <v>#N/A</v>
      </c>
      <c r="AC1806" s="3" t="e">
        <f t="shared" si="267"/>
        <v>#N/A</v>
      </c>
      <c r="AD1806" s="62"/>
    </row>
    <row r="1807" spans="1:30" ht="24.95" customHeight="1" x14ac:dyDescent="0.2">
      <c r="A1807" s="55" t="str">
        <f t="shared" si="259"/>
        <v>||||||0</v>
      </c>
      <c r="B1807" s="55" t="str">
        <f t="shared" si="260"/>
        <v>||||0</v>
      </c>
      <c r="C1807" s="61" t="str">
        <f t="shared" si="261"/>
        <v>|0</v>
      </c>
      <c r="D1807" s="31"/>
      <c r="E1807" s="31"/>
      <c r="F1807" s="75" t="str">
        <f t="shared" si="262"/>
        <v>/</v>
      </c>
      <c r="G1807" s="31"/>
      <c r="H1807" s="31"/>
      <c r="I1807" s="75" t="str">
        <f t="shared" si="263"/>
        <v>.</v>
      </c>
      <c r="J1807" s="31"/>
      <c r="K1807" s="31"/>
      <c r="L1807" s="31"/>
      <c r="M1807" s="32"/>
      <c r="N1807" s="31"/>
      <c r="O1807" s="32"/>
      <c r="P1807" s="18"/>
      <c r="Q1807" s="31"/>
      <c r="R1807" s="33"/>
      <c r="S1807" s="33"/>
      <c r="T1807" s="33"/>
      <c r="U1807" s="72">
        <f t="shared" si="264"/>
        <v>0</v>
      </c>
      <c r="V1807" s="18" t="e">
        <f>IF(X1807&lt;&gt;"Liquidação Cancelada",VLOOKUP(B1807,'BASE DE DADOS OPS'!$B$4:$P$9650,10,FALSE),"Liquidação Cancelada")</f>
        <v>#N/A</v>
      </c>
      <c r="W1807" s="35" t="e">
        <f t="shared" si="265"/>
        <v>#N/A</v>
      </c>
      <c r="X1807" s="31">
        <f>VLOOKUP(A1807,'BASE DE DADOS OPS'!$A$4:$P$9650,12,FALSE)</f>
        <v>0</v>
      </c>
      <c r="Y1807" s="4" t="e">
        <f>IF(X1807&lt;&gt;"Liquidação Cancelada",VLOOKUP(B1807,'BASE DE DADOS OPS'!$B$5:$P$9635,12,FALSE),"Liquidação Cancelada")</f>
        <v>#N/A</v>
      </c>
      <c r="Z1807" s="4" t="e">
        <f>IF(X1807&lt;&gt;"Liquidação Cancelada",VLOOKUP(B1807,'BASE DE DADOS OPS'!$B$5:$P$9635,14,FALSE),"Liquidação Cancelada")</f>
        <v>#N/A</v>
      </c>
      <c r="AA1807" s="4" t="e">
        <f>IF(X1807&lt;&gt;"Liquidação Cancelada",VLOOKUP(B1807,'BASE DE DADOS OPS'!$B$5:$P$9635,13,FALSE),"Liquidação Cancelada")</f>
        <v>#N/A</v>
      </c>
      <c r="AB1807" s="4" t="e">
        <f t="shared" si="266"/>
        <v>#N/A</v>
      </c>
      <c r="AC1807" s="3" t="e">
        <f t="shared" si="267"/>
        <v>#N/A</v>
      </c>
      <c r="AD1807" s="62"/>
    </row>
    <row r="1808" spans="1:30" ht="24.95" customHeight="1" x14ac:dyDescent="0.2">
      <c r="A1808" s="55" t="str">
        <f t="shared" si="259"/>
        <v>||||||0</v>
      </c>
      <c r="B1808" s="55" t="str">
        <f t="shared" si="260"/>
        <v>||||0</v>
      </c>
      <c r="C1808" s="61" t="str">
        <f t="shared" si="261"/>
        <v>|0</v>
      </c>
      <c r="D1808" s="31"/>
      <c r="E1808" s="31"/>
      <c r="F1808" s="75" t="str">
        <f t="shared" si="262"/>
        <v>/</v>
      </c>
      <c r="G1808" s="31"/>
      <c r="H1808" s="31"/>
      <c r="I1808" s="75" t="str">
        <f t="shared" si="263"/>
        <v>.</v>
      </c>
      <c r="J1808" s="31"/>
      <c r="K1808" s="31"/>
      <c r="L1808" s="31"/>
      <c r="M1808" s="32"/>
      <c r="N1808" s="31"/>
      <c r="O1808" s="32"/>
      <c r="P1808" s="18"/>
      <c r="Q1808" s="31"/>
      <c r="R1808" s="33"/>
      <c r="S1808" s="33"/>
      <c r="T1808" s="33"/>
      <c r="U1808" s="72">
        <f t="shared" si="264"/>
        <v>0</v>
      </c>
      <c r="V1808" s="18" t="e">
        <f>IF(X1808&lt;&gt;"Liquidação Cancelada",VLOOKUP(B1808,'BASE DE DADOS OPS'!$B$4:$P$9650,10,FALSE),"Liquidação Cancelada")</f>
        <v>#N/A</v>
      </c>
      <c r="W1808" s="35" t="e">
        <f t="shared" si="265"/>
        <v>#N/A</v>
      </c>
      <c r="X1808" s="31">
        <f>VLOOKUP(A1808,'BASE DE DADOS OPS'!$A$4:$P$9650,12,FALSE)</f>
        <v>0</v>
      </c>
      <c r="Y1808" s="4" t="e">
        <f>IF(X1808&lt;&gt;"Liquidação Cancelada",VLOOKUP(B1808,'BASE DE DADOS OPS'!$B$5:$P$9635,12,FALSE),"Liquidação Cancelada")</f>
        <v>#N/A</v>
      </c>
      <c r="Z1808" s="4" t="e">
        <f>IF(X1808&lt;&gt;"Liquidação Cancelada",VLOOKUP(B1808,'BASE DE DADOS OPS'!$B$5:$P$9635,14,FALSE),"Liquidação Cancelada")</f>
        <v>#N/A</v>
      </c>
      <c r="AA1808" s="4" t="e">
        <f>IF(X1808&lt;&gt;"Liquidação Cancelada",VLOOKUP(B1808,'BASE DE DADOS OPS'!$B$5:$P$9635,13,FALSE),"Liquidação Cancelada")</f>
        <v>#N/A</v>
      </c>
      <c r="AB1808" s="4" t="e">
        <f t="shared" si="266"/>
        <v>#N/A</v>
      </c>
      <c r="AC1808" s="3" t="e">
        <f t="shared" si="267"/>
        <v>#N/A</v>
      </c>
      <c r="AD1808" s="62"/>
    </row>
    <row r="1809" spans="1:30" ht="24.95" customHeight="1" x14ac:dyDescent="0.2">
      <c r="A1809" s="55" t="str">
        <f t="shared" si="259"/>
        <v>||||||0</v>
      </c>
      <c r="B1809" s="55" t="str">
        <f t="shared" si="260"/>
        <v>||||0</v>
      </c>
      <c r="C1809" s="61" t="str">
        <f t="shared" si="261"/>
        <v>|0</v>
      </c>
      <c r="D1809" s="31"/>
      <c r="E1809" s="31"/>
      <c r="F1809" s="75" t="str">
        <f t="shared" si="262"/>
        <v>/</v>
      </c>
      <c r="G1809" s="31"/>
      <c r="H1809" s="31"/>
      <c r="I1809" s="75" t="str">
        <f t="shared" si="263"/>
        <v>.</v>
      </c>
      <c r="J1809" s="31"/>
      <c r="K1809" s="31"/>
      <c r="L1809" s="31"/>
      <c r="M1809" s="32"/>
      <c r="N1809" s="31"/>
      <c r="O1809" s="32"/>
      <c r="P1809" s="18"/>
      <c r="Q1809" s="31"/>
      <c r="R1809" s="33"/>
      <c r="S1809" s="33"/>
      <c r="T1809" s="33"/>
      <c r="U1809" s="72">
        <f t="shared" si="264"/>
        <v>0</v>
      </c>
      <c r="V1809" s="18" t="e">
        <f>IF(X1809&lt;&gt;"Liquidação Cancelada",VLOOKUP(B1809,'BASE DE DADOS OPS'!$B$4:$P$9650,10,FALSE),"Liquidação Cancelada")</f>
        <v>#N/A</v>
      </c>
      <c r="W1809" s="35" t="e">
        <f t="shared" si="265"/>
        <v>#N/A</v>
      </c>
      <c r="X1809" s="31">
        <f>VLOOKUP(A1809,'BASE DE DADOS OPS'!$A$4:$P$9650,12,FALSE)</f>
        <v>0</v>
      </c>
      <c r="Y1809" s="4" t="e">
        <f>IF(X1809&lt;&gt;"Liquidação Cancelada",VLOOKUP(B1809,'BASE DE DADOS OPS'!$B$5:$P$9635,12,FALSE),"Liquidação Cancelada")</f>
        <v>#N/A</v>
      </c>
      <c r="Z1809" s="4" t="e">
        <f>IF(X1809&lt;&gt;"Liquidação Cancelada",VLOOKUP(B1809,'BASE DE DADOS OPS'!$B$5:$P$9635,14,FALSE),"Liquidação Cancelada")</f>
        <v>#N/A</v>
      </c>
      <c r="AA1809" s="4" t="e">
        <f>IF(X1809&lt;&gt;"Liquidação Cancelada",VLOOKUP(B1809,'BASE DE DADOS OPS'!$B$5:$P$9635,13,FALSE),"Liquidação Cancelada")</f>
        <v>#N/A</v>
      </c>
      <c r="AB1809" s="4" t="e">
        <f t="shared" si="266"/>
        <v>#N/A</v>
      </c>
      <c r="AC1809" s="3" t="e">
        <f t="shared" si="267"/>
        <v>#N/A</v>
      </c>
      <c r="AD1809" s="62"/>
    </row>
    <row r="1810" spans="1:30" ht="24.95" customHeight="1" x14ac:dyDescent="0.2">
      <c r="A1810" s="55" t="str">
        <f t="shared" si="259"/>
        <v>||||||0</v>
      </c>
      <c r="B1810" s="55" t="str">
        <f t="shared" si="260"/>
        <v>||||0</v>
      </c>
      <c r="C1810" s="61" t="str">
        <f t="shared" si="261"/>
        <v>|0</v>
      </c>
      <c r="D1810" s="31"/>
      <c r="E1810" s="31"/>
      <c r="F1810" s="75" t="str">
        <f t="shared" si="262"/>
        <v>/</v>
      </c>
      <c r="G1810" s="31"/>
      <c r="H1810" s="31"/>
      <c r="I1810" s="75" t="str">
        <f t="shared" si="263"/>
        <v>.</v>
      </c>
      <c r="J1810" s="31"/>
      <c r="K1810" s="31"/>
      <c r="L1810" s="31"/>
      <c r="M1810" s="32"/>
      <c r="N1810" s="31"/>
      <c r="O1810" s="32"/>
      <c r="P1810" s="18"/>
      <c r="Q1810" s="31"/>
      <c r="R1810" s="33"/>
      <c r="S1810" s="33"/>
      <c r="T1810" s="33"/>
      <c r="U1810" s="72">
        <f t="shared" si="264"/>
        <v>0</v>
      </c>
      <c r="V1810" s="18" t="e">
        <f>IF(X1810&lt;&gt;"Liquidação Cancelada",VLOOKUP(B1810,'BASE DE DADOS OPS'!$B$4:$P$9650,10,FALSE),"Liquidação Cancelada")</f>
        <v>#N/A</v>
      </c>
      <c r="W1810" s="35" t="e">
        <f t="shared" si="265"/>
        <v>#N/A</v>
      </c>
      <c r="X1810" s="31">
        <f>VLOOKUP(A1810,'BASE DE DADOS OPS'!$A$4:$P$9650,12,FALSE)</f>
        <v>0</v>
      </c>
      <c r="Y1810" s="4" t="e">
        <f>IF(X1810&lt;&gt;"Liquidação Cancelada",VLOOKUP(B1810,'BASE DE DADOS OPS'!$B$5:$P$9635,12,FALSE),"Liquidação Cancelada")</f>
        <v>#N/A</v>
      </c>
      <c r="Z1810" s="4" t="e">
        <f>IF(X1810&lt;&gt;"Liquidação Cancelada",VLOOKUP(B1810,'BASE DE DADOS OPS'!$B$5:$P$9635,14,FALSE),"Liquidação Cancelada")</f>
        <v>#N/A</v>
      </c>
      <c r="AA1810" s="4" t="e">
        <f>IF(X1810&lt;&gt;"Liquidação Cancelada",VLOOKUP(B1810,'BASE DE DADOS OPS'!$B$5:$P$9635,13,FALSE),"Liquidação Cancelada")</f>
        <v>#N/A</v>
      </c>
      <c r="AB1810" s="4" t="e">
        <f t="shared" si="266"/>
        <v>#N/A</v>
      </c>
      <c r="AC1810" s="3" t="e">
        <f t="shared" si="267"/>
        <v>#N/A</v>
      </c>
      <c r="AD1810" s="62"/>
    </row>
    <row r="1811" spans="1:30" ht="24.95" customHeight="1" x14ac:dyDescent="0.2">
      <c r="A1811" s="55" t="str">
        <f t="shared" si="259"/>
        <v>||||||0</v>
      </c>
      <c r="B1811" s="55" t="str">
        <f t="shared" si="260"/>
        <v>||||0</v>
      </c>
      <c r="C1811" s="61" t="str">
        <f t="shared" si="261"/>
        <v>|0</v>
      </c>
      <c r="D1811" s="31"/>
      <c r="E1811" s="31"/>
      <c r="F1811" s="75" t="str">
        <f t="shared" si="262"/>
        <v>/</v>
      </c>
      <c r="G1811" s="31"/>
      <c r="H1811" s="31"/>
      <c r="I1811" s="75" t="str">
        <f t="shared" si="263"/>
        <v>.</v>
      </c>
      <c r="J1811" s="31"/>
      <c r="K1811" s="31"/>
      <c r="L1811" s="31"/>
      <c r="M1811" s="32"/>
      <c r="N1811" s="31"/>
      <c r="O1811" s="32"/>
      <c r="P1811" s="18"/>
      <c r="Q1811" s="31"/>
      <c r="R1811" s="33"/>
      <c r="S1811" s="33"/>
      <c r="T1811" s="33"/>
      <c r="U1811" s="72">
        <f t="shared" si="264"/>
        <v>0</v>
      </c>
      <c r="V1811" s="18" t="e">
        <f>IF(X1811&lt;&gt;"Liquidação Cancelada",VLOOKUP(B1811,'BASE DE DADOS OPS'!$B$4:$P$9650,10,FALSE),"Liquidação Cancelada")</f>
        <v>#N/A</v>
      </c>
      <c r="W1811" s="35" t="e">
        <f t="shared" si="265"/>
        <v>#N/A</v>
      </c>
      <c r="X1811" s="31">
        <f>VLOOKUP(A1811,'BASE DE DADOS OPS'!$A$4:$P$9650,12,FALSE)</f>
        <v>0</v>
      </c>
      <c r="Y1811" s="4" t="e">
        <f>IF(X1811&lt;&gt;"Liquidação Cancelada",VLOOKUP(B1811,'BASE DE DADOS OPS'!$B$5:$P$9635,12,FALSE),"Liquidação Cancelada")</f>
        <v>#N/A</v>
      </c>
      <c r="Z1811" s="4" t="e">
        <f>IF(X1811&lt;&gt;"Liquidação Cancelada",VLOOKUP(B1811,'BASE DE DADOS OPS'!$B$5:$P$9635,14,FALSE),"Liquidação Cancelada")</f>
        <v>#N/A</v>
      </c>
      <c r="AA1811" s="4" t="e">
        <f>IF(X1811&lt;&gt;"Liquidação Cancelada",VLOOKUP(B1811,'BASE DE DADOS OPS'!$B$5:$P$9635,13,FALSE),"Liquidação Cancelada")</f>
        <v>#N/A</v>
      </c>
      <c r="AB1811" s="4" t="e">
        <f t="shared" si="266"/>
        <v>#N/A</v>
      </c>
      <c r="AC1811" s="3" t="e">
        <f t="shared" si="267"/>
        <v>#N/A</v>
      </c>
      <c r="AD1811" s="62"/>
    </row>
    <row r="1812" spans="1:30" ht="24.95" customHeight="1" x14ac:dyDescent="0.2">
      <c r="A1812" s="55" t="str">
        <f t="shared" si="259"/>
        <v>||||||0</v>
      </c>
      <c r="B1812" s="55" t="str">
        <f t="shared" si="260"/>
        <v>||||0</v>
      </c>
      <c r="C1812" s="61" t="str">
        <f t="shared" si="261"/>
        <v>|0</v>
      </c>
      <c r="D1812" s="31"/>
      <c r="E1812" s="31"/>
      <c r="F1812" s="75" t="str">
        <f t="shared" si="262"/>
        <v>/</v>
      </c>
      <c r="G1812" s="31"/>
      <c r="H1812" s="31"/>
      <c r="I1812" s="75" t="str">
        <f t="shared" si="263"/>
        <v>.</v>
      </c>
      <c r="J1812" s="31"/>
      <c r="K1812" s="31"/>
      <c r="L1812" s="31"/>
      <c r="M1812" s="32"/>
      <c r="N1812" s="31"/>
      <c r="O1812" s="32"/>
      <c r="P1812" s="18"/>
      <c r="Q1812" s="31"/>
      <c r="R1812" s="33"/>
      <c r="S1812" s="33"/>
      <c r="T1812" s="33"/>
      <c r="U1812" s="72">
        <f t="shared" si="264"/>
        <v>0</v>
      </c>
      <c r="V1812" s="18" t="e">
        <f>IF(X1812&lt;&gt;"Liquidação Cancelada",VLOOKUP(B1812,'BASE DE DADOS OPS'!$B$4:$P$9650,10,FALSE),"Liquidação Cancelada")</f>
        <v>#N/A</v>
      </c>
      <c r="W1812" s="35" t="e">
        <f t="shared" si="265"/>
        <v>#N/A</v>
      </c>
      <c r="X1812" s="31">
        <f>VLOOKUP(A1812,'BASE DE DADOS OPS'!$A$4:$P$9650,12,FALSE)</f>
        <v>0</v>
      </c>
      <c r="Y1812" s="4" t="e">
        <f>IF(X1812&lt;&gt;"Liquidação Cancelada",VLOOKUP(B1812,'BASE DE DADOS OPS'!$B$5:$P$9635,12,FALSE),"Liquidação Cancelada")</f>
        <v>#N/A</v>
      </c>
      <c r="Z1812" s="4" t="e">
        <f>IF(X1812&lt;&gt;"Liquidação Cancelada",VLOOKUP(B1812,'BASE DE DADOS OPS'!$B$5:$P$9635,14,FALSE),"Liquidação Cancelada")</f>
        <v>#N/A</v>
      </c>
      <c r="AA1812" s="4" t="e">
        <f>IF(X1812&lt;&gt;"Liquidação Cancelada",VLOOKUP(B1812,'BASE DE DADOS OPS'!$B$5:$P$9635,13,FALSE),"Liquidação Cancelada")</f>
        <v>#N/A</v>
      </c>
      <c r="AB1812" s="4" t="e">
        <f t="shared" si="266"/>
        <v>#N/A</v>
      </c>
      <c r="AC1812" s="3" t="e">
        <f t="shared" si="267"/>
        <v>#N/A</v>
      </c>
      <c r="AD1812" s="62"/>
    </row>
    <row r="1813" spans="1:30" ht="24.95" customHeight="1" x14ac:dyDescent="0.2">
      <c r="A1813" s="55" t="str">
        <f t="shared" si="259"/>
        <v>||||||0</v>
      </c>
      <c r="B1813" s="55" t="str">
        <f t="shared" si="260"/>
        <v>||||0</v>
      </c>
      <c r="C1813" s="61" t="str">
        <f t="shared" si="261"/>
        <v>|0</v>
      </c>
      <c r="D1813" s="31"/>
      <c r="E1813" s="31"/>
      <c r="F1813" s="75" t="str">
        <f t="shared" si="262"/>
        <v>/</v>
      </c>
      <c r="G1813" s="31"/>
      <c r="H1813" s="31"/>
      <c r="I1813" s="75" t="str">
        <f t="shared" si="263"/>
        <v>.</v>
      </c>
      <c r="J1813" s="31"/>
      <c r="K1813" s="31"/>
      <c r="L1813" s="31"/>
      <c r="M1813" s="32"/>
      <c r="N1813" s="31"/>
      <c r="O1813" s="32"/>
      <c r="P1813" s="18"/>
      <c r="Q1813" s="31"/>
      <c r="R1813" s="33"/>
      <c r="S1813" s="33"/>
      <c r="T1813" s="33"/>
      <c r="U1813" s="72">
        <f t="shared" si="264"/>
        <v>0</v>
      </c>
      <c r="V1813" s="18" t="e">
        <f>IF(X1813&lt;&gt;"Liquidação Cancelada",VLOOKUP(B1813,'BASE DE DADOS OPS'!$B$4:$P$9650,10,FALSE),"Liquidação Cancelada")</f>
        <v>#N/A</v>
      </c>
      <c r="W1813" s="35" t="e">
        <f t="shared" si="265"/>
        <v>#N/A</v>
      </c>
      <c r="X1813" s="31">
        <f>VLOOKUP(A1813,'BASE DE DADOS OPS'!$A$4:$P$9650,12,FALSE)</f>
        <v>0</v>
      </c>
      <c r="Y1813" s="4" t="e">
        <f>IF(X1813&lt;&gt;"Liquidação Cancelada",VLOOKUP(B1813,'BASE DE DADOS OPS'!$B$5:$P$9635,12,FALSE),"Liquidação Cancelada")</f>
        <v>#N/A</v>
      </c>
      <c r="Z1813" s="4" t="e">
        <f>IF(X1813&lt;&gt;"Liquidação Cancelada",VLOOKUP(B1813,'BASE DE DADOS OPS'!$B$5:$P$9635,14,FALSE),"Liquidação Cancelada")</f>
        <v>#N/A</v>
      </c>
      <c r="AA1813" s="4" t="e">
        <f>IF(X1813&lt;&gt;"Liquidação Cancelada",VLOOKUP(B1813,'BASE DE DADOS OPS'!$B$5:$P$9635,13,FALSE),"Liquidação Cancelada")</f>
        <v>#N/A</v>
      </c>
      <c r="AB1813" s="4" t="e">
        <f t="shared" si="266"/>
        <v>#N/A</v>
      </c>
      <c r="AC1813" s="3" t="e">
        <f t="shared" si="267"/>
        <v>#N/A</v>
      </c>
      <c r="AD1813" s="62"/>
    </row>
    <row r="1814" spans="1:30" ht="24.95" customHeight="1" x14ac:dyDescent="0.2">
      <c r="A1814" s="55" t="str">
        <f t="shared" si="259"/>
        <v>||||||0</v>
      </c>
      <c r="B1814" s="55" t="str">
        <f t="shared" si="260"/>
        <v>||||0</v>
      </c>
      <c r="C1814" s="61" t="str">
        <f t="shared" si="261"/>
        <v>|0</v>
      </c>
      <c r="D1814" s="31"/>
      <c r="E1814" s="31"/>
      <c r="F1814" s="75" t="str">
        <f t="shared" si="262"/>
        <v>/</v>
      </c>
      <c r="G1814" s="31"/>
      <c r="H1814" s="31"/>
      <c r="I1814" s="75" t="str">
        <f t="shared" si="263"/>
        <v>.</v>
      </c>
      <c r="J1814" s="31"/>
      <c r="K1814" s="31"/>
      <c r="L1814" s="31"/>
      <c r="M1814" s="32"/>
      <c r="N1814" s="31"/>
      <c r="O1814" s="32"/>
      <c r="P1814" s="18"/>
      <c r="Q1814" s="31"/>
      <c r="R1814" s="33"/>
      <c r="S1814" s="33"/>
      <c r="T1814" s="33"/>
      <c r="U1814" s="72">
        <f t="shared" si="264"/>
        <v>0</v>
      </c>
      <c r="V1814" s="18" t="e">
        <f>IF(X1814&lt;&gt;"Liquidação Cancelada",VLOOKUP(B1814,'BASE DE DADOS OPS'!$B$4:$P$9650,10,FALSE),"Liquidação Cancelada")</f>
        <v>#N/A</v>
      </c>
      <c r="W1814" s="35" t="e">
        <f t="shared" si="265"/>
        <v>#N/A</v>
      </c>
      <c r="X1814" s="31">
        <f>VLOOKUP(A1814,'BASE DE DADOS OPS'!$A$4:$P$9650,12,FALSE)</f>
        <v>0</v>
      </c>
      <c r="Y1814" s="4" t="e">
        <f>IF(X1814&lt;&gt;"Liquidação Cancelada",VLOOKUP(B1814,'BASE DE DADOS OPS'!$B$5:$P$9635,12,FALSE),"Liquidação Cancelada")</f>
        <v>#N/A</v>
      </c>
      <c r="Z1814" s="4" t="e">
        <f>IF(X1814&lt;&gt;"Liquidação Cancelada",VLOOKUP(B1814,'BASE DE DADOS OPS'!$B$5:$P$9635,14,FALSE),"Liquidação Cancelada")</f>
        <v>#N/A</v>
      </c>
      <c r="AA1814" s="4" t="e">
        <f>IF(X1814&lt;&gt;"Liquidação Cancelada",VLOOKUP(B1814,'BASE DE DADOS OPS'!$B$5:$P$9635,13,FALSE),"Liquidação Cancelada")</f>
        <v>#N/A</v>
      </c>
      <c r="AB1814" s="4" t="e">
        <f t="shared" si="266"/>
        <v>#N/A</v>
      </c>
      <c r="AC1814" s="3" t="e">
        <f t="shared" si="267"/>
        <v>#N/A</v>
      </c>
      <c r="AD1814" s="62"/>
    </row>
    <row r="1815" spans="1:30" ht="24.95" customHeight="1" x14ac:dyDescent="0.2">
      <c r="A1815" s="55" t="str">
        <f t="shared" si="259"/>
        <v>||||||0</v>
      </c>
      <c r="B1815" s="55" t="str">
        <f t="shared" si="260"/>
        <v>||||0</v>
      </c>
      <c r="C1815" s="61" t="str">
        <f t="shared" si="261"/>
        <v>|0</v>
      </c>
      <c r="D1815" s="31"/>
      <c r="E1815" s="31"/>
      <c r="F1815" s="75" t="str">
        <f t="shared" si="262"/>
        <v>/</v>
      </c>
      <c r="G1815" s="31"/>
      <c r="H1815" s="31"/>
      <c r="I1815" s="75" t="str">
        <f t="shared" si="263"/>
        <v>.</v>
      </c>
      <c r="J1815" s="31"/>
      <c r="K1815" s="31"/>
      <c r="L1815" s="31"/>
      <c r="M1815" s="32"/>
      <c r="N1815" s="31"/>
      <c r="O1815" s="32"/>
      <c r="P1815" s="18"/>
      <c r="Q1815" s="31"/>
      <c r="R1815" s="33"/>
      <c r="S1815" s="33"/>
      <c r="T1815" s="33"/>
      <c r="U1815" s="72">
        <f t="shared" si="264"/>
        <v>0</v>
      </c>
      <c r="V1815" s="18" t="e">
        <f>IF(X1815&lt;&gt;"Liquidação Cancelada",VLOOKUP(B1815,'BASE DE DADOS OPS'!$B$4:$P$9650,10,FALSE),"Liquidação Cancelada")</f>
        <v>#N/A</v>
      </c>
      <c r="W1815" s="35" t="e">
        <f t="shared" si="265"/>
        <v>#N/A</v>
      </c>
      <c r="X1815" s="31">
        <f>VLOOKUP(A1815,'BASE DE DADOS OPS'!$A$4:$P$9650,12,FALSE)</f>
        <v>0</v>
      </c>
      <c r="Y1815" s="4" t="e">
        <f>IF(X1815&lt;&gt;"Liquidação Cancelada",VLOOKUP(B1815,'BASE DE DADOS OPS'!$B$5:$P$9635,12,FALSE),"Liquidação Cancelada")</f>
        <v>#N/A</v>
      </c>
      <c r="Z1815" s="4" t="e">
        <f>IF(X1815&lt;&gt;"Liquidação Cancelada",VLOOKUP(B1815,'BASE DE DADOS OPS'!$B$5:$P$9635,14,FALSE),"Liquidação Cancelada")</f>
        <v>#N/A</v>
      </c>
      <c r="AA1815" s="4" t="e">
        <f>IF(X1815&lt;&gt;"Liquidação Cancelada",VLOOKUP(B1815,'BASE DE DADOS OPS'!$B$5:$P$9635,13,FALSE),"Liquidação Cancelada")</f>
        <v>#N/A</v>
      </c>
      <c r="AB1815" s="4" t="e">
        <f t="shared" si="266"/>
        <v>#N/A</v>
      </c>
      <c r="AC1815" s="3" t="e">
        <f t="shared" si="267"/>
        <v>#N/A</v>
      </c>
      <c r="AD1815" s="62"/>
    </row>
    <row r="1816" spans="1:30" ht="24.95" customHeight="1" x14ac:dyDescent="0.2">
      <c r="A1816" s="55" t="str">
        <f t="shared" si="259"/>
        <v>||||||0</v>
      </c>
      <c r="B1816" s="55" t="str">
        <f t="shared" si="260"/>
        <v>||||0</v>
      </c>
      <c r="C1816" s="61" t="str">
        <f t="shared" si="261"/>
        <v>|0</v>
      </c>
      <c r="D1816" s="31"/>
      <c r="E1816" s="31"/>
      <c r="F1816" s="75" t="str">
        <f t="shared" si="262"/>
        <v>/</v>
      </c>
      <c r="G1816" s="31"/>
      <c r="H1816" s="31"/>
      <c r="I1816" s="75" t="str">
        <f t="shared" si="263"/>
        <v>.</v>
      </c>
      <c r="J1816" s="31"/>
      <c r="K1816" s="31"/>
      <c r="L1816" s="31"/>
      <c r="M1816" s="32"/>
      <c r="N1816" s="31"/>
      <c r="O1816" s="32"/>
      <c r="P1816" s="18"/>
      <c r="Q1816" s="31"/>
      <c r="R1816" s="33"/>
      <c r="S1816" s="33"/>
      <c r="T1816" s="33"/>
      <c r="U1816" s="72">
        <f t="shared" si="264"/>
        <v>0</v>
      </c>
      <c r="V1816" s="18" t="e">
        <f>IF(X1816&lt;&gt;"Liquidação Cancelada",VLOOKUP(B1816,'BASE DE DADOS OPS'!$B$4:$P$9650,10,FALSE),"Liquidação Cancelada")</f>
        <v>#N/A</v>
      </c>
      <c r="W1816" s="35" t="e">
        <f t="shared" si="265"/>
        <v>#N/A</v>
      </c>
      <c r="X1816" s="31">
        <f>VLOOKUP(A1816,'BASE DE DADOS OPS'!$A$4:$P$9650,12,FALSE)</f>
        <v>0</v>
      </c>
      <c r="Y1816" s="4" t="e">
        <f>IF(X1816&lt;&gt;"Liquidação Cancelada",VLOOKUP(B1816,'BASE DE DADOS OPS'!$B$5:$P$9635,12,FALSE),"Liquidação Cancelada")</f>
        <v>#N/A</v>
      </c>
      <c r="Z1816" s="4" t="e">
        <f>IF(X1816&lt;&gt;"Liquidação Cancelada",VLOOKUP(B1816,'BASE DE DADOS OPS'!$B$5:$P$9635,14,FALSE),"Liquidação Cancelada")</f>
        <v>#N/A</v>
      </c>
      <c r="AA1816" s="4" t="e">
        <f>IF(X1816&lt;&gt;"Liquidação Cancelada",VLOOKUP(B1816,'BASE DE DADOS OPS'!$B$5:$P$9635,13,FALSE),"Liquidação Cancelada")</f>
        <v>#N/A</v>
      </c>
      <c r="AB1816" s="4" t="e">
        <f t="shared" si="266"/>
        <v>#N/A</v>
      </c>
      <c r="AC1816" s="3" t="e">
        <f t="shared" si="267"/>
        <v>#N/A</v>
      </c>
      <c r="AD1816" s="62"/>
    </row>
    <row r="1817" spans="1:30" ht="24.95" customHeight="1" x14ac:dyDescent="0.2">
      <c r="A1817" s="55" t="str">
        <f t="shared" si="259"/>
        <v>||||||0</v>
      </c>
      <c r="B1817" s="55" t="str">
        <f t="shared" si="260"/>
        <v>||||0</v>
      </c>
      <c r="C1817" s="61" t="str">
        <f t="shared" si="261"/>
        <v>|0</v>
      </c>
      <c r="D1817" s="31"/>
      <c r="E1817" s="31"/>
      <c r="F1817" s="75" t="str">
        <f t="shared" si="262"/>
        <v>/</v>
      </c>
      <c r="G1817" s="31"/>
      <c r="H1817" s="31"/>
      <c r="I1817" s="75" t="str">
        <f t="shared" si="263"/>
        <v>.</v>
      </c>
      <c r="J1817" s="31"/>
      <c r="K1817" s="31"/>
      <c r="L1817" s="31"/>
      <c r="M1817" s="32"/>
      <c r="N1817" s="31"/>
      <c r="O1817" s="32"/>
      <c r="P1817" s="18"/>
      <c r="Q1817" s="31"/>
      <c r="R1817" s="33"/>
      <c r="S1817" s="33"/>
      <c r="T1817" s="33"/>
      <c r="U1817" s="72">
        <f t="shared" si="264"/>
        <v>0</v>
      </c>
      <c r="V1817" s="18" t="e">
        <f>IF(X1817&lt;&gt;"Liquidação Cancelada",VLOOKUP(B1817,'BASE DE DADOS OPS'!$B$4:$P$9650,10,FALSE),"Liquidação Cancelada")</f>
        <v>#N/A</v>
      </c>
      <c r="W1817" s="35" t="e">
        <f t="shared" si="265"/>
        <v>#N/A</v>
      </c>
      <c r="X1817" s="31">
        <f>VLOOKUP(A1817,'BASE DE DADOS OPS'!$A$4:$P$9650,12,FALSE)</f>
        <v>0</v>
      </c>
      <c r="Y1817" s="4" t="e">
        <f>IF(X1817&lt;&gt;"Liquidação Cancelada",VLOOKUP(B1817,'BASE DE DADOS OPS'!$B$5:$P$9635,12,FALSE),"Liquidação Cancelada")</f>
        <v>#N/A</v>
      </c>
      <c r="Z1817" s="4" t="e">
        <f>IF(X1817&lt;&gt;"Liquidação Cancelada",VLOOKUP(B1817,'BASE DE DADOS OPS'!$B$5:$P$9635,14,FALSE),"Liquidação Cancelada")</f>
        <v>#N/A</v>
      </c>
      <c r="AA1817" s="4" t="e">
        <f>IF(X1817&lt;&gt;"Liquidação Cancelada",VLOOKUP(B1817,'BASE DE DADOS OPS'!$B$5:$P$9635,13,FALSE),"Liquidação Cancelada")</f>
        <v>#N/A</v>
      </c>
      <c r="AB1817" s="4" t="e">
        <f t="shared" si="266"/>
        <v>#N/A</v>
      </c>
      <c r="AC1817" s="3" t="e">
        <f t="shared" si="267"/>
        <v>#N/A</v>
      </c>
      <c r="AD1817" s="62"/>
    </row>
    <row r="1818" spans="1:30" ht="24.95" customHeight="1" x14ac:dyDescent="0.2">
      <c r="A1818" s="55" t="str">
        <f t="shared" si="259"/>
        <v>||||||0</v>
      </c>
      <c r="B1818" s="55" t="str">
        <f t="shared" si="260"/>
        <v>||||0</v>
      </c>
      <c r="C1818" s="61" t="str">
        <f t="shared" si="261"/>
        <v>|0</v>
      </c>
      <c r="D1818" s="31"/>
      <c r="E1818" s="31"/>
      <c r="F1818" s="75" t="str">
        <f t="shared" si="262"/>
        <v>/</v>
      </c>
      <c r="G1818" s="31"/>
      <c r="H1818" s="31"/>
      <c r="I1818" s="75" t="str">
        <f t="shared" si="263"/>
        <v>.</v>
      </c>
      <c r="J1818" s="31"/>
      <c r="K1818" s="31"/>
      <c r="L1818" s="31"/>
      <c r="M1818" s="32"/>
      <c r="N1818" s="31"/>
      <c r="O1818" s="32"/>
      <c r="P1818" s="18"/>
      <c r="Q1818" s="31"/>
      <c r="R1818" s="33"/>
      <c r="S1818" s="33"/>
      <c r="T1818" s="33"/>
      <c r="U1818" s="72">
        <f t="shared" si="264"/>
        <v>0</v>
      </c>
      <c r="V1818" s="18" t="e">
        <f>IF(X1818&lt;&gt;"Liquidação Cancelada",VLOOKUP(B1818,'BASE DE DADOS OPS'!$B$4:$P$9650,10,FALSE),"Liquidação Cancelada")</f>
        <v>#N/A</v>
      </c>
      <c r="W1818" s="35" t="e">
        <f t="shared" si="265"/>
        <v>#N/A</v>
      </c>
      <c r="X1818" s="31">
        <f>VLOOKUP(A1818,'BASE DE DADOS OPS'!$A$4:$P$9650,12,FALSE)</f>
        <v>0</v>
      </c>
      <c r="Y1818" s="4" t="e">
        <f>IF(X1818&lt;&gt;"Liquidação Cancelada",VLOOKUP(B1818,'BASE DE DADOS OPS'!$B$5:$P$9635,12,FALSE),"Liquidação Cancelada")</f>
        <v>#N/A</v>
      </c>
      <c r="Z1818" s="4" t="e">
        <f>IF(X1818&lt;&gt;"Liquidação Cancelada",VLOOKUP(B1818,'BASE DE DADOS OPS'!$B$5:$P$9635,14,FALSE),"Liquidação Cancelada")</f>
        <v>#N/A</v>
      </c>
      <c r="AA1818" s="4" t="e">
        <f>IF(X1818&lt;&gt;"Liquidação Cancelada",VLOOKUP(B1818,'BASE DE DADOS OPS'!$B$5:$P$9635,13,FALSE),"Liquidação Cancelada")</f>
        <v>#N/A</v>
      </c>
      <c r="AB1818" s="4" t="e">
        <f t="shared" si="266"/>
        <v>#N/A</v>
      </c>
      <c r="AC1818" s="3" t="e">
        <f t="shared" si="267"/>
        <v>#N/A</v>
      </c>
      <c r="AD1818" s="62"/>
    </row>
    <row r="1819" spans="1:30" ht="24.95" customHeight="1" x14ac:dyDescent="0.2">
      <c r="A1819" s="55" t="str">
        <f t="shared" si="259"/>
        <v>||||||0</v>
      </c>
      <c r="B1819" s="55" t="str">
        <f t="shared" si="260"/>
        <v>||||0</v>
      </c>
      <c r="C1819" s="61" t="str">
        <f t="shared" si="261"/>
        <v>|0</v>
      </c>
      <c r="D1819" s="31"/>
      <c r="E1819" s="31"/>
      <c r="F1819" s="75" t="str">
        <f t="shared" si="262"/>
        <v>/</v>
      </c>
      <c r="G1819" s="31"/>
      <c r="H1819" s="31"/>
      <c r="I1819" s="75" t="str">
        <f t="shared" si="263"/>
        <v>.</v>
      </c>
      <c r="J1819" s="31"/>
      <c r="K1819" s="31"/>
      <c r="L1819" s="31"/>
      <c r="M1819" s="32"/>
      <c r="N1819" s="31"/>
      <c r="O1819" s="32"/>
      <c r="P1819" s="18"/>
      <c r="Q1819" s="31"/>
      <c r="R1819" s="33"/>
      <c r="S1819" s="33"/>
      <c r="T1819" s="33"/>
      <c r="U1819" s="72">
        <f t="shared" si="264"/>
        <v>0</v>
      </c>
      <c r="V1819" s="18" t="e">
        <f>IF(X1819&lt;&gt;"Liquidação Cancelada",VLOOKUP(B1819,'BASE DE DADOS OPS'!$B$4:$P$9650,10,FALSE),"Liquidação Cancelada")</f>
        <v>#N/A</v>
      </c>
      <c r="W1819" s="35" t="e">
        <f t="shared" si="265"/>
        <v>#N/A</v>
      </c>
      <c r="X1819" s="31">
        <f>VLOOKUP(A1819,'BASE DE DADOS OPS'!$A$4:$P$9650,12,FALSE)</f>
        <v>0</v>
      </c>
      <c r="Y1819" s="4" t="e">
        <f>IF(X1819&lt;&gt;"Liquidação Cancelada",VLOOKUP(B1819,'BASE DE DADOS OPS'!$B$5:$P$9635,12,FALSE),"Liquidação Cancelada")</f>
        <v>#N/A</v>
      </c>
      <c r="Z1819" s="4" t="e">
        <f>IF(X1819&lt;&gt;"Liquidação Cancelada",VLOOKUP(B1819,'BASE DE DADOS OPS'!$B$5:$P$9635,14,FALSE),"Liquidação Cancelada")</f>
        <v>#N/A</v>
      </c>
      <c r="AA1819" s="4" t="e">
        <f>IF(X1819&lt;&gt;"Liquidação Cancelada",VLOOKUP(B1819,'BASE DE DADOS OPS'!$B$5:$P$9635,13,FALSE),"Liquidação Cancelada")</f>
        <v>#N/A</v>
      </c>
      <c r="AB1819" s="4" t="e">
        <f t="shared" si="266"/>
        <v>#N/A</v>
      </c>
      <c r="AC1819" s="3" t="e">
        <f t="shared" si="267"/>
        <v>#N/A</v>
      </c>
      <c r="AD1819" s="62"/>
    </row>
    <row r="1820" spans="1:30" ht="24.95" customHeight="1" x14ac:dyDescent="0.2">
      <c r="A1820" s="55" t="str">
        <f t="shared" si="259"/>
        <v>||||||0</v>
      </c>
      <c r="B1820" s="55" t="str">
        <f t="shared" si="260"/>
        <v>||||0</v>
      </c>
      <c r="C1820" s="61" t="str">
        <f t="shared" si="261"/>
        <v>|0</v>
      </c>
      <c r="D1820" s="31"/>
      <c r="E1820" s="31"/>
      <c r="F1820" s="75" t="str">
        <f t="shared" si="262"/>
        <v>/</v>
      </c>
      <c r="G1820" s="31"/>
      <c r="H1820" s="31"/>
      <c r="I1820" s="75" t="str">
        <f t="shared" si="263"/>
        <v>.</v>
      </c>
      <c r="J1820" s="31"/>
      <c r="K1820" s="31"/>
      <c r="L1820" s="31"/>
      <c r="M1820" s="32"/>
      <c r="N1820" s="31"/>
      <c r="O1820" s="32"/>
      <c r="P1820" s="18"/>
      <c r="Q1820" s="31"/>
      <c r="R1820" s="33"/>
      <c r="S1820" s="33"/>
      <c r="T1820" s="33"/>
      <c r="U1820" s="72">
        <f t="shared" si="264"/>
        <v>0</v>
      </c>
      <c r="V1820" s="18" t="e">
        <f>IF(X1820&lt;&gt;"Liquidação Cancelada",VLOOKUP(B1820,'BASE DE DADOS OPS'!$B$4:$P$9650,10,FALSE),"Liquidação Cancelada")</f>
        <v>#N/A</v>
      </c>
      <c r="W1820" s="35" t="e">
        <f t="shared" si="265"/>
        <v>#N/A</v>
      </c>
      <c r="X1820" s="31">
        <f>VLOOKUP(A1820,'BASE DE DADOS OPS'!$A$4:$P$9650,12,FALSE)</f>
        <v>0</v>
      </c>
      <c r="Y1820" s="4" t="e">
        <f>IF(X1820&lt;&gt;"Liquidação Cancelada",VLOOKUP(B1820,'BASE DE DADOS OPS'!$B$5:$P$9635,12,FALSE),"Liquidação Cancelada")</f>
        <v>#N/A</v>
      </c>
      <c r="Z1820" s="4" t="e">
        <f>IF(X1820&lt;&gt;"Liquidação Cancelada",VLOOKUP(B1820,'BASE DE DADOS OPS'!$B$5:$P$9635,14,FALSE),"Liquidação Cancelada")</f>
        <v>#N/A</v>
      </c>
      <c r="AA1820" s="4" t="e">
        <f>IF(X1820&lt;&gt;"Liquidação Cancelada",VLOOKUP(B1820,'BASE DE DADOS OPS'!$B$5:$P$9635,13,FALSE),"Liquidação Cancelada")</f>
        <v>#N/A</v>
      </c>
      <c r="AB1820" s="4" t="e">
        <f t="shared" si="266"/>
        <v>#N/A</v>
      </c>
      <c r="AC1820" s="3" t="e">
        <f t="shared" si="267"/>
        <v>#N/A</v>
      </c>
      <c r="AD1820" s="62"/>
    </row>
    <row r="1821" spans="1:30" ht="24.95" customHeight="1" x14ac:dyDescent="0.2">
      <c r="A1821" s="55" t="str">
        <f t="shared" si="259"/>
        <v>||||||0</v>
      </c>
      <c r="B1821" s="55" t="str">
        <f t="shared" si="260"/>
        <v>||||0</v>
      </c>
      <c r="C1821" s="61" t="str">
        <f t="shared" si="261"/>
        <v>|0</v>
      </c>
      <c r="D1821" s="31"/>
      <c r="E1821" s="31"/>
      <c r="F1821" s="75" t="str">
        <f t="shared" si="262"/>
        <v>/</v>
      </c>
      <c r="G1821" s="31"/>
      <c r="H1821" s="31"/>
      <c r="I1821" s="75" t="str">
        <f t="shared" si="263"/>
        <v>.</v>
      </c>
      <c r="J1821" s="31"/>
      <c r="K1821" s="31"/>
      <c r="L1821" s="31"/>
      <c r="M1821" s="32"/>
      <c r="N1821" s="31"/>
      <c r="O1821" s="32"/>
      <c r="P1821" s="18"/>
      <c r="Q1821" s="31"/>
      <c r="R1821" s="33"/>
      <c r="S1821" s="33"/>
      <c r="T1821" s="33"/>
      <c r="U1821" s="72">
        <f t="shared" si="264"/>
        <v>0</v>
      </c>
      <c r="V1821" s="18" t="e">
        <f>IF(X1821&lt;&gt;"Liquidação Cancelada",VLOOKUP(B1821,'BASE DE DADOS OPS'!$B$4:$P$9650,10,FALSE),"Liquidação Cancelada")</f>
        <v>#N/A</v>
      </c>
      <c r="W1821" s="35" t="e">
        <f t="shared" si="265"/>
        <v>#N/A</v>
      </c>
      <c r="X1821" s="31">
        <f>VLOOKUP(A1821,'BASE DE DADOS OPS'!$A$4:$P$9650,12,FALSE)</f>
        <v>0</v>
      </c>
      <c r="Y1821" s="4" t="e">
        <f>IF(X1821&lt;&gt;"Liquidação Cancelada",VLOOKUP(B1821,'BASE DE DADOS OPS'!$B$5:$P$9635,12,FALSE),"Liquidação Cancelada")</f>
        <v>#N/A</v>
      </c>
      <c r="Z1821" s="4" t="e">
        <f>IF(X1821&lt;&gt;"Liquidação Cancelada",VLOOKUP(B1821,'BASE DE DADOS OPS'!$B$5:$P$9635,14,FALSE),"Liquidação Cancelada")</f>
        <v>#N/A</v>
      </c>
      <c r="AA1821" s="4" t="e">
        <f>IF(X1821&lt;&gt;"Liquidação Cancelada",VLOOKUP(B1821,'BASE DE DADOS OPS'!$B$5:$P$9635,13,FALSE),"Liquidação Cancelada")</f>
        <v>#N/A</v>
      </c>
      <c r="AB1821" s="4" t="e">
        <f t="shared" si="266"/>
        <v>#N/A</v>
      </c>
      <c r="AC1821" s="3" t="e">
        <f t="shared" si="267"/>
        <v>#N/A</v>
      </c>
      <c r="AD1821" s="62"/>
    </row>
    <row r="1822" spans="1:30" ht="24.95" customHeight="1" x14ac:dyDescent="0.2">
      <c r="A1822" s="55" t="str">
        <f t="shared" si="259"/>
        <v>||||||0</v>
      </c>
      <c r="B1822" s="55" t="str">
        <f t="shared" si="260"/>
        <v>||||0</v>
      </c>
      <c r="C1822" s="61" t="str">
        <f t="shared" si="261"/>
        <v>|0</v>
      </c>
      <c r="D1822" s="31"/>
      <c r="E1822" s="31"/>
      <c r="F1822" s="75" t="str">
        <f t="shared" si="262"/>
        <v>/</v>
      </c>
      <c r="G1822" s="31"/>
      <c r="H1822" s="31"/>
      <c r="I1822" s="75" t="str">
        <f t="shared" si="263"/>
        <v>.</v>
      </c>
      <c r="J1822" s="31"/>
      <c r="K1822" s="31"/>
      <c r="L1822" s="31"/>
      <c r="M1822" s="32"/>
      <c r="N1822" s="31"/>
      <c r="O1822" s="32"/>
      <c r="P1822" s="18"/>
      <c r="Q1822" s="31"/>
      <c r="R1822" s="33"/>
      <c r="S1822" s="33"/>
      <c r="T1822" s="33"/>
      <c r="U1822" s="72">
        <f t="shared" si="264"/>
        <v>0</v>
      </c>
      <c r="V1822" s="18" t="e">
        <f>IF(X1822&lt;&gt;"Liquidação Cancelada",VLOOKUP(B1822,'BASE DE DADOS OPS'!$B$4:$P$9650,10,FALSE),"Liquidação Cancelada")</f>
        <v>#N/A</v>
      </c>
      <c r="W1822" s="35" t="e">
        <f t="shared" si="265"/>
        <v>#N/A</v>
      </c>
      <c r="X1822" s="31">
        <f>VLOOKUP(A1822,'BASE DE DADOS OPS'!$A$4:$P$9650,12,FALSE)</f>
        <v>0</v>
      </c>
      <c r="Y1822" s="4" t="e">
        <f>IF(X1822&lt;&gt;"Liquidação Cancelada",VLOOKUP(B1822,'BASE DE DADOS OPS'!$B$5:$P$9635,12,FALSE),"Liquidação Cancelada")</f>
        <v>#N/A</v>
      </c>
      <c r="Z1822" s="4" t="e">
        <f>IF(X1822&lt;&gt;"Liquidação Cancelada",VLOOKUP(B1822,'BASE DE DADOS OPS'!$B$5:$P$9635,14,FALSE),"Liquidação Cancelada")</f>
        <v>#N/A</v>
      </c>
      <c r="AA1822" s="4" t="e">
        <f>IF(X1822&lt;&gt;"Liquidação Cancelada",VLOOKUP(B1822,'BASE DE DADOS OPS'!$B$5:$P$9635,13,FALSE),"Liquidação Cancelada")</f>
        <v>#N/A</v>
      </c>
      <c r="AB1822" s="4" t="e">
        <f t="shared" si="266"/>
        <v>#N/A</v>
      </c>
      <c r="AC1822" s="3" t="e">
        <f t="shared" si="267"/>
        <v>#N/A</v>
      </c>
      <c r="AD1822" s="62"/>
    </row>
    <row r="1823" spans="1:30" ht="24.95" customHeight="1" x14ac:dyDescent="0.2">
      <c r="A1823" s="55" t="str">
        <f t="shared" si="259"/>
        <v>||||||0</v>
      </c>
      <c r="B1823" s="55" t="str">
        <f t="shared" si="260"/>
        <v>||||0</v>
      </c>
      <c r="C1823" s="61" t="str">
        <f t="shared" si="261"/>
        <v>|0</v>
      </c>
      <c r="D1823" s="31"/>
      <c r="E1823" s="31"/>
      <c r="F1823" s="75" t="str">
        <f t="shared" si="262"/>
        <v>/</v>
      </c>
      <c r="G1823" s="31"/>
      <c r="H1823" s="31"/>
      <c r="I1823" s="75" t="str">
        <f t="shared" si="263"/>
        <v>.</v>
      </c>
      <c r="J1823" s="31"/>
      <c r="K1823" s="31"/>
      <c r="L1823" s="31"/>
      <c r="M1823" s="32"/>
      <c r="N1823" s="31"/>
      <c r="O1823" s="32"/>
      <c r="P1823" s="18"/>
      <c r="Q1823" s="31"/>
      <c r="R1823" s="33"/>
      <c r="S1823" s="33"/>
      <c r="T1823" s="33"/>
      <c r="U1823" s="72">
        <f t="shared" si="264"/>
        <v>0</v>
      </c>
      <c r="V1823" s="18" t="e">
        <f>IF(X1823&lt;&gt;"Liquidação Cancelada",VLOOKUP(B1823,'BASE DE DADOS OPS'!$B$4:$P$9650,10,FALSE),"Liquidação Cancelada")</f>
        <v>#N/A</v>
      </c>
      <c r="W1823" s="35" t="e">
        <f t="shared" si="265"/>
        <v>#N/A</v>
      </c>
      <c r="X1823" s="31">
        <f>VLOOKUP(A1823,'BASE DE DADOS OPS'!$A$4:$P$9650,12,FALSE)</f>
        <v>0</v>
      </c>
      <c r="Y1823" s="4" t="e">
        <f>IF(X1823&lt;&gt;"Liquidação Cancelada",VLOOKUP(B1823,'BASE DE DADOS OPS'!$B$5:$P$9635,12,FALSE),"Liquidação Cancelada")</f>
        <v>#N/A</v>
      </c>
      <c r="Z1823" s="4" t="e">
        <f>IF(X1823&lt;&gt;"Liquidação Cancelada",VLOOKUP(B1823,'BASE DE DADOS OPS'!$B$5:$P$9635,14,FALSE),"Liquidação Cancelada")</f>
        <v>#N/A</v>
      </c>
      <c r="AA1823" s="4" t="e">
        <f>IF(X1823&lt;&gt;"Liquidação Cancelada",VLOOKUP(B1823,'BASE DE DADOS OPS'!$B$5:$P$9635,13,FALSE),"Liquidação Cancelada")</f>
        <v>#N/A</v>
      </c>
      <c r="AB1823" s="4" t="e">
        <f t="shared" si="266"/>
        <v>#N/A</v>
      </c>
      <c r="AC1823" s="3" t="e">
        <f t="shared" si="267"/>
        <v>#N/A</v>
      </c>
      <c r="AD1823" s="62"/>
    </row>
    <row r="1824" spans="1:30" ht="24.95" customHeight="1" x14ac:dyDescent="0.2">
      <c r="A1824" s="55" t="str">
        <f t="shared" si="259"/>
        <v>||||||0</v>
      </c>
      <c r="B1824" s="55" t="str">
        <f t="shared" si="260"/>
        <v>||||0</v>
      </c>
      <c r="C1824" s="61" t="str">
        <f t="shared" si="261"/>
        <v>|0</v>
      </c>
      <c r="D1824" s="31"/>
      <c r="E1824" s="31"/>
      <c r="F1824" s="75" t="str">
        <f t="shared" si="262"/>
        <v>/</v>
      </c>
      <c r="G1824" s="31"/>
      <c r="H1824" s="31"/>
      <c r="I1824" s="75" t="str">
        <f t="shared" si="263"/>
        <v>.</v>
      </c>
      <c r="J1824" s="31"/>
      <c r="K1824" s="31"/>
      <c r="L1824" s="31"/>
      <c r="M1824" s="32"/>
      <c r="N1824" s="31"/>
      <c r="O1824" s="32"/>
      <c r="P1824" s="18"/>
      <c r="Q1824" s="31"/>
      <c r="R1824" s="33"/>
      <c r="S1824" s="33"/>
      <c r="T1824" s="33"/>
      <c r="U1824" s="72">
        <f t="shared" si="264"/>
        <v>0</v>
      </c>
      <c r="V1824" s="18" t="e">
        <f>IF(X1824&lt;&gt;"Liquidação Cancelada",VLOOKUP(B1824,'BASE DE DADOS OPS'!$B$4:$P$9650,10,FALSE),"Liquidação Cancelada")</f>
        <v>#N/A</v>
      </c>
      <c r="W1824" s="35" t="e">
        <f t="shared" si="265"/>
        <v>#N/A</v>
      </c>
      <c r="X1824" s="31">
        <f>VLOOKUP(A1824,'BASE DE DADOS OPS'!$A$4:$P$9650,12,FALSE)</f>
        <v>0</v>
      </c>
      <c r="Y1824" s="4" t="e">
        <f>IF(X1824&lt;&gt;"Liquidação Cancelada",VLOOKUP(B1824,'BASE DE DADOS OPS'!$B$5:$P$9635,12,FALSE),"Liquidação Cancelada")</f>
        <v>#N/A</v>
      </c>
      <c r="Z1824" s="4" t="e">
        <f>IF(X1824&lt;&gt;"Liquidação Cancelada",VLOOKUP(B1824,'BASE DE DADOS OPS'!$B$5:$P$9635,14,FALSE),"Liquidação Cancelada")</f>
        <v>#N/A</v>
      </c>
      <c r="AA1824" s="4" t="e">
        <f>IF(X1824&lt;&gt;"Liquidação Cancelada",VLOOKUP(B1824,'BASE DE DADOS OPS'!$B$5:$P$9635,13,FALSE),"Liquidação Cancelada")</f>
        <v>#N/A</v>
      </c>
      <c r="AB1824" s="4" t="e">
        <f t="shared" si="266"/>
        <v>#N/A</v>
      </c>
      <c r="AC1824" s="3" t="e">
        <f t="shared" si="267"/>
        <v>#N/A</v>
      </c>
      <c r="AD1824" s="62"/>
    </row>
    <row r="1825" spans="1:30" ht="24.95" customHeight="1" x14ac:dyDescent="0.2">
      <c r="A1825" s="55" t="str">
        <f t="shared" si="259"/>
        <v>||||||0</v>
      </c>
      <c r="B1825" s="55" t="str">
        <f t="shared" si="260"/>
        <v>||||0</v>
      </c>
      <c r="C1825" s="61" t="str">
        <f t="shared" si="261"/>
        <v>|0</v>
      </c>
      <c r="D1825" s="31"/>
      <c r="E1825" s="31"/>
      <c r="F1825" s="75" t="str">
        <f t="shared" si="262"/>
        <v>/</v>
      </c>
      <c r="G1825" s="31"/>
      <c r="H1825" s="31"/>
      <c r="I1825" s="75" t="str">
        <f t="shared" si="263"/>
        <v>.</v>
      </c>
      <c r="J1825" s="31"/>
      <c r="K1825" s="31"/>
      <c r="L1825" s="31"/>
      <c r="M1825" s="32"/>
      <c r="N1825" s="31"/>
      <c r="O1825" s="32"/>
      <c r="P1825" s="18"/>
      <c r="Q1825" s="31"/>
      <c r="R1825" s="33"/>
      <c r="S1825" s="33"/>
      <c r="T1825" s="33"/>
      <c r="U1825" s="72">
        <f t="shared" si="264"/>
        <v>0</v>
      </c>
      <c r="V1825" s="18" t="e">
        <f>IF(X1825&lt;&gt;"Liquidação Cancelada",VLOOKUP(B1825,'BASE DE DADOS OPS'!$B$4:$P$9650,10,FALSE),"Liquidação Cancelada")</f>
        <v>#N/A</v>
      </c>
      <c r="W1825" s="35" t="e">
        <f t="shared" si="265"/>
        <v>#N/A</v>
      </c>
      <c r="X1825" s="31">
        <f>VLOOKUP(A1825,'BASE DE DADOS OPS'!$A$4:$P$9650,12,FALSE)</f>
        <v>0</v>
      </c>
      <c r="Y1825" s="4" t="e">
        <f>IF(X1825&lt;&gt;"Liquidação Cancelada",VLOOKUP(B1825,'BASE DE DADOS OPS'!$B$5:$P$9635,12,FALSE),"Liquidação Cancelada")</f>
        <v>#N/A</v>
      </c>
      <c r="Z1825" s="4" t="e">
        <f>IF(X1825&lt;&gt;"Liquidação Cancelada",VLOOKUP(B1825,'BASE DE DADOS OPS'!$B$5:$P$9635,14,FALSE),"Liquidação Cancelada")</f>
        <v>#N/A</v>
      </c>
      <c r="AA1825" s="4" t="e">
        <f>IF(X1825&lt;&gt;"Liquidação Cancelada",VLOOKUP(B1825,'BASE DE DADOS OPS'!$B$5:$P$9635,13,FALSE),"Liquidação Cancelada")</f>
        <v>#N/A</v>
      </c>
      <c r="AB1825" s="4" t="e">
        <f t="shared" si="266"/>
        <v>#N/A</v>
      </c>
      <c r="AC1825" s="3" t="e">
        <f t="shared" si="267"/>
        <v>#N/A</v>
      </c>
      <c r="AD1825" s="62"/>
    </row>
    <row r="1826" spans="1:30" ht="24.95" customHeight="1" x14ac:dyDescent="0.2">
      <c r="A1826" s="55" t="str">
        <f t="shared" si="259"/>
        <v>||||||0</v>
      </c>
      <c r="B1826" s="55" t="str">
        <f t="shared" si="260"/>
        <v>||||0</v>
      </c>
      <c r="C1826" s="61" t="str">
        <f t="shared" si="261"/>
        <v>|0</v>
      </c>
      <c r="D1826" s="31"/>
      <c r="E1826" s="31"/>
      <c r="F1826" s="75" t="str">
        <f t="shared" si="262"/>
        <v>/</v>
      </c>
      <c r="G1826" s="31"/>
      <c r="H1826" s="31"/>
      <c r="I1826" s="75" t="str">
        <f t="shared" si="263"/>
        <v>.</v>
      </c>
      <c r="J1826" s="31"/>
      <c r="K1826" s="31"/>
      <c r="L1826" s="31"/>
      <c r="M1826" s="32"/>
      <c r="N1826" s="31"/>
      <c r="O1826" s="32"/>
      <c r="P1826" s="18"/>
      <c r="Q1826" s="31"/>
      <c r="R1826" s="33"/>
      <c r="S1826" s="33"/>
      <c r="T1826" s="33"/>
      <c r="U1826" s="72">
        <f t="shared" si="264"/>
        <v>0</v>
      </c>
      <c r="V1826" s="18" t="e">
        <f>IF(X1826&lt;&gt;"Liquidação Cancelada",VLOOKUP(B1826,'BASE DE DADOS OPS'!$B$4:$P$9650,10,FALSE),"Liquidação Cancelada")</f>
        <v>#N/A</v>
      </c>
      <c r="W1826" s="35" t="e">
        <f t="shared" si="265"/>
        <v>#N/A</v>
      </c>
      <c r="X1826" s="31">
        <f>VLOOKUP(A1826,'BASE DE DADOS OPS'!$A$4:$P$9650,12,FALSE)</f>
        <v>0</v>
      </c>
      <c r="Y1826" s="4" t="e">
        <f>IF(X1826&lt;&gt;"Liquidação Cancelada",VLOOKUP(B1826,'BASE DE DADOS OPS'!$B$5:$P$9635,12,FALSE),"Liquidação Cancelada")</f>
        <v>#N/A</v>
      </c>
      <c r="Z1826" s="4" t="e">
        <f>IF(X1826&lt;&gt;"Liquidação Cancelada",VLOOKUP(B1826,'BASE DE DADOS OPS'!$B$5:$P$9635,14,FALSE),"Liquidação Cancelada")</f>
        <v>#N/A</v>
      </c>
      <c r="AA1826" s="4" t="e">
        <f>IF(X1826&lt;&gt;"Liquidação Cancelada",VLOOKUP(B1826,'BASE DE DADOS OPS'!$B$5:$P$9635,13,FALSE),"Liquidação Cancelada")</f>
        <v>#N/A</v>
      </c>
      <c r="AB1826" s="4" t="e">
        <f t="shared" si="266"/>
        <v>#N/A</v>
      </c>
      <c r="AC1826" s="3" t="e">
        <f t="shared" si="267"/>
        <v>#N/A</v>
      </c>
      <c r="AD1826" s="62"/>
    </row>
    <row r="1827" spans="1:30" ht="24.95" customHeight="1" x14ac:dyDescent="0.2">
      <c r="A1827" s="55" t="str">
        <f t="shared" si="259"/>
        <v>||||||0</v>
      </c>
      <c r="B1827" s="55" t="str">
        <f t="shared" si="260"/>
        <v>||||0</v>
      </c>
      <c r="C1827" s="61" t="str">
        <f t="shared" si="261"/>
        <v>|0</v>
      </c>
      <c r="D1827" s="31"/>
      <c r="E1827" s="31"/>
      <c r="F1827" s="75" t="str">
        <f t="shared" si="262"/>
        <v>/</v>
      </c>
      <c r="G1827" s="31"/>
      <c r="H1827" s="31"/>
      <c r="I1827" s="75" t="str">
        <f t="shared" si="263"/>
        <v>.</v>
      </c>
      <c r="J1827" s="31"/>
      <c r="K1827" s="31"/>
      <c r="L1827" s="31"/>
      <c r="M1827" s="32"/>
      <c r="N1827" s="31"/>
      <c r="O1827" s="32"/>
      <c r="P1827" s="18"/>
      <c r="Q1827" s="31"/>
      <c r="R1827" s="33"/>
      <c r="S1827" s="33"/>
      <c r="T1827" s="33"/>
      <c r="U1827" s="72">
        <f t="shared" si="264"/>
        <v>0</v>
      </c>
      <c r="V1827" s="18" t="e">
        <f>IF(X1827&lt;&gt;"Liquidação Cancelada",VLOOKUP(B1827,'BASE DE DADOS OPS'!$B$4:$P$9650,10,FALSE),"Liquidação Cancelada")</f>
        <v>#N/A</v>
      </c>
      <c r="W1827" s="35" t="e">
        <f t="shared" si="265"/>
        <v>#N/A</v>
      </c>
      <c r="X1827" s="31">
        <f>VLOOKUP(A1827,'BASE DE DADOS OPS'!$A$4:$P$9650,12,FALSE)</f>
        <v>0</v>
      </c>
      <c r="Y1827" s="4" t="e">
        <f>IF(X1827&lt;&gt;"Liquidação Cancelada",VLOOKUP(B1827,'BASE DE DADOS OPS'!$B$5:$P$9635,12,FALSE),"Liquidação Cancelada")</f>
        <v>#N/A</v>
      </c>
      <c r="Z1827" s="4" t="e">
        <f>IF(X1827&lt;&gt;"Liquidação Cancelada",VLOOKUP(B1827,'BASE DE DADOS OPS'!$B$5:$P$9635,14,FALSE),"Liquidação Cancelada")</f>
        <v>#N/A</v>
      </c>
      <c r="AA1827" s="4" t="e">
        <f>IF(X1827&lt;&gt;"Liquidação Cancelada",VLOOKUP(B1827,'BASE DE DADOS OPS'!$B$5:$P$9635,13,FALSE),"Liquidação Cancelada")</f>
        <v>#N/A</v>
      </c>
      <c r="AB1827" s="4" t="e">
        <f t="shared" si="266"/>
        <v>#N/A</v>
      </c>
      <c r="AC1827" s="3" t="e">
        <f t="shared" si="267"/>
        <v>#N/A</v>
      </c>
      <c r="AD1827" s="62"/>
    </row>
    <row r="1828" spans="1:30" ht="24.95" customHeight="1" x14ac:dyDescent="0.2">
      <c r="A1828" s="55" t="str">
        <f t="shared" si="259"/>
        <v>||||||0</v>
      </c>
      <c r="B1828" s="55" t="str">
        <f t="shared" si="260"/>
        <v>||||0</v>
      </c>
      <c r="C1828" s="61" t="str">
        <f t="shared" si="261"/>
        <v>|0</v>
      </c>
      <c r="D1828" s="31"/>
      <c r="E1828" s="31"/>
      <c r="F1828" s="75" t="str">
        <f t="shared" si="262"/>
        <v>/</v>
      </c>
      <c r="G1828" s="31"/>
      <c r="H1828" s="31"/>
      <c r="I1828" s="75" t="str">
        <f t="shared" si="263"/>
        <v>.</v>
      </c>
      <c r="J1828" s="31"/>
      <c r="K1828" s="31"/>
      <c r="L1828" s="31"/>
      <c r="M1828" s="32"/>
      <c r="N1828" s="31"/>
      <c r="O1828" s="32"/>
      <c r="P1828" s="18"/>
      <c r="Q1828" s="31"/>
      <c r="R1828" s="33"/>
      <c r="S1828" s="33"/>
      <c r="T1828" s="33"/>
      <c r="U1828" s="72">
        <f t="shared" si="264"/>
        <v>0</v>
      </c>
      <c r="V1828" s="18" t="e">
        <f>IF(X1828&lt;&gt;"Liquidação Cancelada",VLOOKUP(B1828,'BASE DE DADOS OPS'!$B$4:$P$9650,10,FALSE),"Liquidação Cancelada")</f>
        <v>#N/A</v>
      </c>
      <c r="W1828" s="35" t="e">
        <f t="shared" si="265"/>
        <v>#N/A</v>
      </c>
      <c r="X1828" s="31">
        <f>VLOOKUP(A1828,'BASE DE DADOS OPS'!$A$4:$P$9650,12,FALSE)</f>
        <v>0</v>
      </c>
      <c r="Y1828" s="4" t="e">
        <f>IF(X1828&lt;&gt;"Liquidação Cancelada",VLOOKUP(B1828,'BASE DE DADOS OPS'!$B$5:$P$9635,12,FALSE),"Liquidação Cancelada")</f>
        <v>#N/A</v>
      </c>
      <c r="Z1828" s="4" t="e">
        <f>IF(X1828&lt;&gt;"Liquidação Cancelada",VLOOKUP(B1828,'BASE DE DADOS OPS'!$B$5:$P$9635,14,FALSE),"Liquidação Cancelada")</f>
        <v>#N/A</v>
      </c>
      <c r="AA1828" s="4" t="e">
        <f>IF(X1828&lt;&gt;"Liquidação Cancelada",VLOOKUP(B1828,'BASE DE DADOS OPS'!$B$5:$P$9635,13,FALSE),"Liquidação Cancelada")</f>
        <v>#N/A</v>
      </c>
      <c r="AB1828" s="4" t="e">
        <f t="shared" si="266"/>
        <v>#N/A</v>
      </c>
      <c r="AC1828" s="3" t="e">
        <f t="shared" si="267"/>
        <v>#N/A</v>
      </c>
      <c r="AD1828" s="62"/>
    </row>
    <row r="1829" spans="1:30" ht="24.95" customHeight="1" x14ac:dyDescent="0.2">
      <c r="A1829" s="55" t="str">
        <f t="shared" si="259"/>
        <v>||||||0</v>
      </c>
      <c r="B1829" s="55" t="str">
        <f t="shared" si="260"/>
        <v>||||0</v>
      </c>
      <c r="C1829" s="61" t="str">
        <f t="shared" si="261"/>
        <v>|0</v>
      </c>
      <c r="D1829" s="31"/>
      <c r="E1829" s="31"/>
      <c r="F1829" s="75" t="str">
        <f t="shared" si="262"/>
        <v>/</v>
      </c>
      <c r="G1829" s="31"/>
      <c r="H1829" s="31"/>
      <c r="I1829" s="75" t="str">
        <f t="shared" si="263"/>
        <v>.</v>
      </c>
      <c r="J1829" s="31"/>
      <c r="K1829" s="31"/>
      <c r="L1829" s="31"/>
      <c r="M1829" s="32"/>
      <c r="N1829" s="31"/>
      <c r="O1829" s="32"/>
      <c r="P1829" s="18"/>
      <c r="Q1829" s="31"/>
      <c r="R1829" s="33"/>
      <c r="S1829" s="33"/>
      <c r="T1829" s="33"/>
      <c r="U1829" s="72">
        <f t="shared" si="264"/>
        <v>0</v>
      </c>
      <c r="V1829" s="18" t="e">
        <f>IF(X1829&lt;&gt;"Liquidação Cancelada",VLOOKUP(B1829,'BASE DE DADOS OPS'!$B$4:$P$9650,10,FALSE),"Liquidação Cancelada")</f>
        <v>#N/A</v>
      </c>
      <c r="W1829" s="35" t="e">
        <f t="shared" si="265"/>
        <v>#N/A</v>
      </c>
      <c r="X1829" s="31">
        <f>VLOOKUP(A1829,'BASE DE DADOS OPS'!$A$4:$P$9650,12,FALSE)</f>
        <v>0</v>
      </c>
      <c r="Y1829" s="4" t="e">
        <f>IF(X1829&lt;&gt;"Liquidação Cancelada",VLOOKUP(B1829,'BASE DE DADOS OPS'!$B$5:$P$9635,12,FALSE),"Liquidação Cancelada")</f>
        <v>#N/A</v>
      </c>
      <c r="Z1829" s="4" t="e">
        <f>IF(X1829&lt;&gt;"Liquidação Cancelada",VLOOKUP(B1829,'BASE DE DADOS OPS'!$B$5:$P$9635,14,FALSE),"Liquidação Cancelada")</f>
        <v>#N/A</v>
      </c>
      <c r="AA1829" s="4" t="e">
        <f>IF(X1829&lt;&gt;"Liquidação Cancelada",VLOOKUP(B1829,'BASE DE DADOS OPS'!$B$5:$P$9635,13,FALSE),"Liquidação Cancelada")</f>
        <v>#N/A</v>
      </c>
      <c r="AB1829" s="4" t="e">
        <f t="shared" si="266"/>
        <v>#N/A</v>
      </c>
      <c r="AC1829" s="3" t="e">
        <f t="shared" si="267"/>
        <v>#N/A</v>
      </c>
      <c r="AD1829" s="62"/>
    </row>
    <row r="1830" spans="1:30" ht="24.95" customHeight="1" x14ac:dyDescent="0.2">
      <c r="A1830" s="55" t="str">
        <f t="shared" si="259"/>
        <v>||||||0</v>
      </c>
      <c r="B1830" s="55" t="str">
        <f t="shared" si="260"/>
        <v>||||0</v>
      </c>
      <c r="C1830" s="61" t="str">
        <f t="shared" si="261"/>
        <v>|0</v>
      </c>
      <c r="D1830" s="31"/>
      <c r="E1830" s="31"/>
      <c r="F1830" s="75" t="str">
        <f t="shared" si="262"/>
        <v>/</v>
      </c>
      <c r="G1830" s="31"/>
      <c r="H1830" s="31"/>
      <c r="I1830" s="75" t="str">
        <f t="shared" si="263"/>
        <v>.</v>
      </c>
      <c r="J1830" s="31"/>
      <c r="K1830" s="31"/>
      <c r="L1830" s="31"/>
      <c r="M1830" s="32"/>
      <c r="N1830" s="31"/>
      <c r="O1830" s="32"/>
      <c r="P1830" s="18"/>
      <c r="Q1830" s="31"/>
      <c r="R1830" s="33"/>
      <c r="S1830" s="33"/>
      <c r="T1830" s="33"/>
      <c r="U1830" s="72">
        <f t="shared" si="264"/>
        <v>0</v>
      </c>
      <c r="V1830" s="18" t="e">
        <f>IF(X1830&lt;&gt;"Liquidação Cancelada",VLOOKUP(B1830,'BASE DE DADOS OPS'!$B$4:$P$9650,10,FALSE),"Liquidação Cancelada")</f>
        <v>#N/A</v>
      </c>
      <c r="W1830" s="35" t="e">
        <f t="shared" si="265"/>
        <v>#N/A</v>
      </c>
      <c r="X1830" s="31">
        <f>VLOOKUP(A1830,'BASE DE DADOS OPS'!$A$4:$P$9650,12,FALSE)</f>
        <v>0</v>
      </c>
      <c r="Y1830" s="4" t="e">
        <f>IF(X1830&lt;&gt;"Liquidação Cancelada",VLOOKUP(B1830,'BASE DE DADOS OPS'!$B$5:$P$9635,12,FALSE),"Liquidação Cancelada")</f>
        <v>#N/A</v>
      </c>
      <c r="Z1830" s="4" t="e">
        <f>IF(X1830&lt;&gt;"Liquidação Cancelada",VLOOKUP(B1830,'BASE DE DADOS OPS'!$B$5:$P$9635,14,FALSE),"Liquidação Cancelada")</f>
        <v>#N/A</v>
      </c>
      <c r="AA1830" s="4" t="e">
        <f>IF(X1830&lt;&gt;"Liquidação Cancelada",VLOOKUP(B1830,'BASE DE DADOS OPS'!$B$5:$P$9635,13,FALSE),"Liquidação Cancelada")</f>
        <v>#N/A</v>
      </c>
      <c r="AB1830" s="4" t="e">
        <f t="shared" si="266"/>
        <v>#N/A</v>
      </c>
      <c r="AC1830" s="3" t="e">
        <f t="shared" si="267"/>
        <v>#N/A</v>
      </c>
      <c r="AD1830" s="62"/>
    </row>
    <row r="1831" spans="1:30" ht="24.95" customHeight="1" x14ac:dyDescent="0.2">
      <c r="A1831" s="55" t="str">
        <f t="shared" si="259"/>
        <v>||||||0</v>
      </c>
      <c r="B1831" s="55" t="str">
        <f t="shared" si="260"/>
        <v>||||0</v>
      </c>
      <c r="C1831" s="61" t="str">
        <f t="shared" si="261"/>
        <v>|0</v>
      </c>
      <c r="D1831" s="31"/>
      <c r="E1831" s="31"/>
      <c r="F1831" s="75" t="str">
        <f t="shared" si="262"/>
        <v>/</v>
      </c>
      <c r="G1831" s="31"/>
      <c r="H1831" s="31"/>
      <c r="I1831" s="75" t="str">
        <f t="shared" si="263"/>
        <v>.</v>
      </c>
      <c r="J1831" s="31"/>
      <c r="K1831" s="31"/>
      <c r="L1831" s="31"/>
      <c r="M1831" s="32"/>
      <c r="N1831" s="31"/>
      <c r="O1831" s="32"/>
      <c r="P1831" s="18"/>
      <c r="Q1831" s="31"/>
      <c r="R1831" s="33"/>
      <c r="S1831" s="33"/>
      <c r="T1831" s="33"/>
      <c r="U1831" s="72">
        <f t="shared" si="264"/>
        <v>0</v>
      </c>
      <c r="V1831" s="18" t="e">
        <f>IF(X1831&lt;&gt;"Liquidação Cancelada",VLOOKUP(B1831,'BASE DE DADOS OPS'!$B$4:$P$9650,10,FALSE),"Liquidação Cancelada")</f>
        <v>#N/A</v>
      </c>
      <c r="W1831" s="35" t="e">
        <f t="shared" si="265"/>
        <v>#N/A</v>
      </c>
      <c r="X1831" s="31">
        <f>VLOOKUP(A1831,'BASE DE DADOS OPS'!$A$4:$P$9650,12,FALSE)</f>
        <v>0</v>
      </c>
      <c r="Y1831" s="4" t="e">
        <f>IF(X1831&lt;&gt;"Liquidação Cancelada",VLOOKUP(B1831,'BASE DE DADOS OPS'!$B$5:$P$9635,12,FALSE),"Liquidação Cancelada")</f>
        <v>#N/A</v>
      </c>
      <c r="Z1831" s="4" t="e">
        <f>IF(X1831&lt;&gt;"Liquidação Cancelada",VLOOKUP(B1831,'BASE DE DADOS OPS'!$B$5:$P$9635,14,FALSE),"Liquidação Cancelada")</f>
        <v>#N/A</v>
      </c>
      <c r="AA1831" s="4" t="e">
        <f>IF(X1831&lt;&gt;"Liquidação Cancelada",VLOOKUP(B1831,'BASE DE DADOS OPS'!$B$5:$P$9635,13,FALSE),"Liquidação Cancelada")</f>
        <v>#N/A</v>
      </c>
      <c r="AB1831" s="4" t="e">
        <f t="shared" si="266"/>
        <v>#N/A</v>
      </c>
      <c r="AC1831" s="3" t="e">
        <f t="shared" si="267"/>
        <v>#N/A</v>
      </c>
      <c r="AD1831" s="62"/>
    </row>
    <row r="1832" spans="1:30" ht="24.95" customHeight="1" x14ac:dyDescent="0.2">
      <c r="A1832" s="55" t="str">
        <f t="shared" si="259"/>
        <v>||||||0</v>
      </c>
      <c r="B1832" s="55" t="str">
        <f t="shared" si="260"/>
        <v>||||0</v>
      </c>
      <c r="C1832" s="61" t="str">
        <f t="shared" si="261"/>
        <v>|0</v>
      </c>
      <c r="D1832" s="31"/>
      <c r="E1832" s="31"/>
      <c r="F1832" s="75" t="str">
        <f t="shared" si="262"/>
        <v>/</v>
      </c>
      <c r="G1832" s="31"/>
      <c r="H1832" s="31"/>
      <c r="I1832" s="75" t="str">
        <f t="shared" si="263"/>
        <v>.</v>
      </c>
      <c r="J1832" s="31"/>
      <c r="K1832" s="31"/>
      <c r="L1832" s="31"/>
      <c r="M1832" s="32"/>
      <c r="N1832" s="31"/>
      <c r="O1832" s="32"/>
      <c r="P1832" s="18"/>
      <c r="Q1832" s="31"/>
      <c r="R1832" s="33"/>
      <c r="S1832" s="33"/>
      <c r="T1832" s="33"/>
      <c r="U1832" s="72">
        <f t="shared" si="264"/>
        <v>0</v>
      </c>
      <c r="V1832" s="18" t="e">
        <f>IF(X1832&lt;&gt;"Liquidação Cancelada",VLOOKUP(B1832,'BASE DE DADOS OPS'!$B$4:$P$9650,10,FALSE),"Liquidação Cancelada")</f>
        <v>#N/A</v>
      </c>
      <c r="W1832" s="35" t="e">
        <f t="shared" si="265"/>
        <v>#N/A</v>
      </c>
      <c r="X1832" s="31">
        <f>VLOOKUP(A1832,'BASE DE DADOS OPS'!$A$4:$P$9650,12,FALSE)</f>
        <v>0</v>
      </c>
      <c r="Y1832" s="4" t="e">
        <f>IF(X1832&lt;&gt;"Liquidação Cancelada",VLOOKUP(B1832,'BASE DE DADOS OPS'!$B$5:$P$9635,12,FALSE),"Liquidação Cancelada")</f>
        <v>#N/A</v>
      </c>
      <c r="Z1832" s="4" t="e">
        <f>IF(X1832&lt;&gt;"Liquidação Cancelada",VLOOKUP(B1832,'BASE DE DADOS OPS'!$B$5:$P$9635,14,FALSE),"Liquidação Cancelada")</f>
        <v>#N/A</v>
      </c>
      <c r="AA1832" s="4" t="e">
        <f>IF(X1832&lt;&gt;"Liquidação Cancelada",VLOOKUP(B1832,'BASE DE DADOS OPS'!$B$5:$P$9635,13,FALSE),"Liquidação Cancelada")</f>
        <v>#N/A</v>
      </c>
      <c r="AB1832" s="4" t="e">
        <f t="shared" si="266"/>
        <v>#N/A</v>
      </c>
      <c r="AC1832" s="3" t="e">
        <f t="shared" si="267"/>
        <v>#N/A</v>
      </c>
      <c r="AD1832" s="62"/>
    </row>
    <row r="1833" spans="1:30" ht="24.95" customHeight="1" x14ac:dyDescent="0.2">
      <c r="A1833" s="55" t="str">
        <f t="shared" si="259"/>
        <v>||||||0</v>
      </c>
      <c r="B1833" s="55" t="str">
        <f t="shared" si="260"/>
        <v>||||0</v>
      </c>
      <c r="C1833" s="61" t="str">
        <f t="shared" si="261"/>
        <v>|0</v>
      </c>
      <c r="D1833" s="31"/>
      <c r="E1833" s="31"/>
      <c r="F1833" s="75" t="str">
        <f t="shared" si="262"/>
        <v>/</v>
      </c>
      <c r="G1833" s="31"/>
      <c r="H1833" s="31"/>
      <c r="I1833" s="75" t="str">
        <f t="shared" si="263"/>
        <v>.</v>
      </c>
      <c r="J1833" s="31"/>
      <c r="K1833" s="31"/>
      <c r="L1833" s="31"/>
      <c r="M1833" s="32"/>
      <c r="N1833" s="31"/>
      <c r="O1833" s="32"/>
      <c r="P1833" s="18"/>
      <c r="Q1833" s="31"/>
      <c r="R1833" s="33"/>
      <c r="S1833" s="33"/>
      <c r="T1833" s="33"/>
      <c r="U1833" s="72">
        <f t="shared" si="264"/>
        <v>0</v>
      </c>
      <c r="V1833" s="18" t="e">
        <f>IF(X1833&lt;&gt;"Liquidação Cancelada",VLOOKUP(B1833,'BASE DE DADOS OPS'!$B$4:$P$9650,10,FALSE),"Liquidação Cancelada")</f>
        <v>#N/A</v>
      </c>
      <c r="W1833" s="35" t="e">
        <f t="shared" si="265"/>
        <v>#N/A</v>
      </c>
      <c r="X1833" s="31">
        <f>VLOOKUP(A1833,'BASE DE DADOS OPS'!$A$4:$P$9650,12,FALSE)</f>
        <v>0</v>
      </c>
      <c r="Y1833" s="4" t="e">
        <f>IF(X1833&lt;&gt;"Liquidação Cancelada",VLOOKUP(B1833,'BASE DE DADOS OPS'!$B$5:$P$9635,12,FALSE),"Liquidação Cancelada")</f>
        <v>#N/A</v>
      </c>
      <c r="Z1833" s="4" t="e">
        <f>IF(X1833&lt;&gt;"Liquidação Cancelada",VLOOKUP(B1833,'BASE DE DADOS OPS'!$B$5:$P$9635,14,FALSE),"Liquidação Cancelada")</f>
        <v>#N/A</v>
      </c>
      <c r="AA1833" s="4" t="e">
        <f>IF(X1833&lt;&gt;"Liquidação Cancelada",VLOOKUP(B1833,'BASE DE DADOS OPS'!$B$5:$P$9635,13,FALSE),"Liquidação Cancelada")</f>
        <v>#N/A</v>
      </c>
      <c r="AB1833" s="4" t="e">
        <f t="shared" si="266"/>
        <v>#N/A</v>
      </c>
      <c r="AC1833" s="3" t="e">
        <f t="shared" si="267"/>
        <v>#N/A</v>
      </c>
      <c r="AD1833" s="62"/>
    </row>
    <row r="1834" spans="1:30" ht="24.95" customHeight="1" x14ac:dyDescent="0.2">
      <c r="A1834" s="55" t="str">
        <f t="shared" si="259"/>
        <v>||||||0</v>
      </c>
      <c r="B1834" s="55" t="str">
        <f t="shared" si="260"/>
        <v>||||0</v>
      </c>
      <c r="C1834" s="61" t="str">
        <f t="shared" si="261"/>
        <v>|0</v>
      </c>
      <c r="D1834" s="31"/>
      <c r="E1834" s="31"/>
      <c r="F1834" s="75" t="str">
        <f t="shared" si="262"/>
        <v>/</v>
      </c>
      <c r="G1834" s="31"/>
      <c r="H1834" s="31"/>
      <c r="I1834" s="75" t="str">
        <f t="shared" si="263"/>
        <v>.</v>
      </c>
      <c r="J1834" s="31"/>
      <c r="K1834" s="31"/>
      <c r="L1834" s="31"/>
      <c r="M1834" s="32"/>
      <c r="N1834" s="31"/>
      <c r="O1834" s="32"/>
      <c r="P1834" s="18"/>
      <c r="Q1834" s="31"/>
      <c r="R1834" s="33"/>
      <c r="S1834" s="33"/>
      <c r="T1834" s="33"/>
      <c r="U1834" s="72">
        <f t="shared" si="264"/>
        <v>0</v>
      </c>
      <c r="V1834" s="18" t="e">
        <f>IF(X1834&lt;&gt;"Liquidação Cancelada",VLOOKUP(B1834,'BASE DE DADOS OPS'!$B$4:$P$9650,10,FALSE),"Liquidação Cancelada")</f>
        <v>#N/A</v>
      </c>
      <c r="W1834" s="35" t="e">
        <f t="shared" si="265"/>
        <v>#N/A</v>
      </c>
      <c r="X1834" s="31">
        <f>VLOOKUP(A1834,'BASE DE DADOS OPS'!$A$4:$P$9650,12,FALSE)</f>
        <v>0</v>
      </c>
      <c r="Y1834" s="4" t="e">
        <f>IF(X1834&lt;&gt;"Liquidação Cancelada",VLOOKUP(B1834,'BASE DE DADOS OPS'!$B$5:$P$9635,12,FALSE),"Liquidação Cancelada")</f>
        <v>#N/A</v>
      </c>
      <c r="Z1834" s="4" t="e">
        <f>IF(X1834&lt;&gt;"Liquidação Cancelada",VLOOKUP(B1834,'BASE DE DADOS OPS'!$B$5:$P$9635,14,FALSE),"Liquidação Cancelada")</f>
        <v>#N/A</v>
      </c>
      <c r="AA1834" s="4" t="e">
        <f>IF(X1834&lt;&gt;"Liquidação Cancelada",VLOOKUP(B1834,'BASE DE DADOS OPS'!$B$5:$P$9635,13,FALSE),"Liquidação Cancelada")</f>
        <v>#N/A</v>
      </c>
      <c r="AB1834" s="4" t="e">
        <f t="shared" si="266"/>
        <v>#N/A</v>
      </c>
      <c r="AC1834" s="3" t="e">
        <f t="shared" si="267"/>
        <v>#N/A</v>
      </c>
      <c r="AD1834" s="62"/>
    </row>
    <row r="1835" spans="1:30" ht="24.95" customHeight="1" x14ac:dyDescent="0.2">
      <c r="A1835" s="55" t="str">
        <f t="shared" si="259"/>
        <v>||||||0</v>
      </c>
      <c r="B1835" s="55" t="str">
        <f t="shared" si="260"/>
        <v>||||0</v>
      </c>
      <c r="C1835" s="61" t="str">
        <f t="shared" si="261"/>
        <v>|0</v>
      </c>
      <c r="D1835" s="31"/>
      <c r="E1835" s="31"/>
      <c r="F1835" s="75" t="str">
        <f t="shared" si="262"/>
        <v>/</v>
      </c>
      <c r="G1835" s="31"/>
      <c r="H1835" s="31"/>
      <c r="I1835" s="75" t="str">
        <f t="shared" si="263"/>
        <v>.</v>
      </c>
      <c r="J1835" s="31"/>
      <c r="K1835" s="31"/>
      <c r="L1835" s="31"/>
      <c r="M1835" s="32"/>
      <c r="N1835" s="31"/>
      <c r="O1835" s="32"/>
      <c r="P1835" s="18"/>
      <c r="Q1835" s="31"/>
      <c r="R1835" s="33"/>
      <c r="S1835" s="33"/>
      <c r="T1835" s="33"/>
      <c r="U1835" s="72">
        <f t="shared" si="264"/>
        <v>0</v>
      </c>
      <c r="V1835" s="18" t="e">
        <f>IF(X1835&lt;&gt;"Liquidação Cancelada",VLOOKUP(B1835,'BASE DE DADOS OPS'!$B$4:$P$9650,10,FALSE),"Liquidação Cancelada")</f>
        <v>#N/A</v>
      </c>
      <c r="W1835" s="35" t="e">
        <f t="shared" si="265"/>
        <v>#N/A</v>
      </c>
      <c r="X1835" s="31">
        <f>VLOOKUP(A1835,'BASE DE DADOS OPS'!$A$4:$P$9650,12,FALSE)</f>
        <v>0</v>
      </c>
      <c r="Y1835" s="4" t="e">
        <f>IF(X1835&lt;&gt;"Liquidação Cancelada",VLOOKUP(B1835,'BASE DE DADOS OPS'!$B$5:$P$9635,12,FALSE),"Liquidação Cancelada")</f>
        <v>#N/A</v>
      </c>
      <c r="Z1835" s="4" t="e">
        <f>IF(X1835&lt;&gt;"Liquidação Cancelada",VLOOKUP(B1835,'BASE DE DADOS OPS'!$B$5:$P$9635,14,FALSE),"Liquidação Cancelada")</f>
        <v>#N/A</v>
      </c>
      <c r="AA1835" s="4" t="e">
        <f>IF(X1835&lt;&gt;"Liquidação Cancelada",VLOOKUP(B1835,'BASE DE DADOS OPS'!$B$5:$P$9635,13,FALSE),"Liquidação Cancelada")</f>
        <v>#N/A</v>
      </c>
      <c r="AB1835" s="4" t="e">
        <f t="shared" si="266"/>
        <v>#N/A</v>
      </c>
      <c r="AC1835" s="3" t="e">
        <f t="shared" si="267"/>
        <v>#N/A</v>
      </c>
      <c r="AD1835" s="62"/>
    </row>
    <row r="1836" spans="1:30" ht="24.95" customHeight="1" x14ac:dyDescent="0.2">
      <c r="A1836" s="55" t="str">
        <f t="shared" si="259"/>
        <v>||||||0</v>
      </c>
      <c r="B1836" s="55" t="str">
        <f t="shared" si="260"/>
        <v>||||0</v>
      </c>
      <c r="C1836" s="61" t="str">
        <f t="shared" si="261"/>
        <v>|0</v>
      </c>
      <c r="D1836" s="31"/>
      <c r="E1836" s="31"/>
      <c r="F1836" s="75" t="str">
        <f t="shared" si="262"/>
        <v>/</v>
      </c>
      <c r="G1836" s="31"/>
      <c r="H1836" s="31"/>
      <c r="I1836" s="75" t="str">
        <f t="shared" si="263"/>
        <v>.</v>
      </c>
      <c r="J1836" s="31"/>
      <c r="K1836" s="31"/>
      <c r="L1836" s="31"/>
      <c r="M1836" s="32"/>
      <c r="N1836" s="31"/>
      <c r="O1836" s="32"/>
      <c r="P1836" s="18"/>
      <c r="Q1836" s="31"/>
      <c r="R1836" s="33"/>
      <c r="S1836" s="33"/>
      <c r="T1836" s="33"/>
      <c r="U1836" s="72">
        <f t="shared" si="264"/>
        <v>0</v>
      </c>
      <c r="V1836" s="18" t="e">
        <f>IF(X1836&lt;&gt;"Liquidação Cancelada",VLOOKUP(B1836,'BASE DE DADOS OPS'!$B$4:$P$9650,10,FALSE),"Liquidação Cancelada")</f>
        <v>#N/A</v>
      </c>
      <c r="W1836" s="35" t="e">
        <f t="shared" si="265"/>
        <v>#N/A</v>
      </c>
      <c r="X1836" s="31">
        <f>VLOOKUP(A1836,'BASE DE DADOS OPS'!$A$4:$P$9650,12,FALSE)</f>
        <v>0</v>
      </c>
      <c r="Y1836" s="4" t="e">
        <f>IF(X1836&lt;&gt;"Liquidação Cancelada",VLOOKUP(B1836,'BASE DE DADOS OPS'!$B$5:$P$9635,12,FALSE),"Liquidação Cancelada")</f>
        <v>#N/A</v>
      </c>
      <c r="Z1836" s="4" t="e">
        <f>IF(X1836&lt;&gt;"Liquidação Cancelada",VLOOKUP(B1836,'BASE DE DADOS OPS'!$B$5:$P$9635,14,FALSE),"Liquidação Cancelada")</f>
        <v>#N/A</v>
      </c>
      <c r="AA1836" s="4" t="e">
        <f>IF(X1836&lt;&gt;"Liquidação Cancelada",VLOOKUP(B1836,'BASE DE DADOS OPS'!$B$5:$P$9635,13,FALSE),"Liquidação Cancelada")</f>
        <v>#N/A</v>
      </c>
      <c r="AB1836" s="4" t="e">
        <f t="shared" si="266"/>
        <v>#N/A</v>
      </c>
      <c r="AC1836" s="3" t="e">
        <f t="shared" si="267"/>
        <v>#N/A</v>
      </c>
      <c r="AD1836" s="62"/>
    </row>
    <row r="1837" spans="1:30" ht="24.95" customHeight="1" x14ac:dyDescent="0.2">
      <c r="A1837" s="55" t="str">
        <f t="shared" si="259"/>
        <v>||||||0</v>
      </c>
      <c r="B1837" s="55" t="str">
        <f t="shared" si="260"/>
        <v>||||0</v>
      </c>
      <c r="C1837" s="61" t="str">
        <f t="shared" si="261"/>
        <v>|0</v>
      </c>
      <c r="D1837" s="31"/>
      <c r="E1837" s="31"/>
      <c r="F1837" s="75" t="str">
        <f t="shared" si="262"/>
        <v>/</v>
      </c>
      <c r="G1837" s="31"/>
      <c r="H1837" s="31"/>
      <c r="I1837" s="75" t="str">
        <f t="shared" si="263"/>
        <v>.</v>
      </c>
      <c r="J1837" s="31"/>
      <c r="K1837" s="31"/>
      <c r="L1837" s="31"/>
      <c r="M1837" s="32"/>
      <c r="N1837" s="31"/>
      <c r="O1837" s="32"/>
      <c r="P1837" s="18"/>
      <c r="Q1837" s="31"/>
      <c r="R1837" s="33"/>
      <c r="S1837" s="33"/>
      <c r="T1837" s="33"/>
      <c r="U1837" s="72">
        <f t="shared" si="264"/>
        <v>0</v>
      </c>
      <c r="V1837" s="18" t="e">
        <f>IF(X1837&lt;&gt;"Liquidação Cancelada",VLOOKUP(B1837,'BASE DE DADOS OPS'!$B$4:$P$9650,10,FALSE),"Liquidação Cancelada")</f>
        <v>#N/A</v>
      </c>
      <c r="W1837" s="35" t="e">
        <f t="shared" si="265"/>
        <v>#N/A</v>
      </c>
      <c r="X1837" s="31">
        <f>VLOOKUP(A1837,'BASE DE DADOS OPS'!$A$4:$P$9650,12,FALSE)</f>
        <v>0</v>
      </c>
      <c r="Y1837" s="4" t="e">
        <f>IF(X1837&lt;&gt;"Liquidação Cancelada",VLOOKUP(B1837,'BASE DE DADOS OPS'!$B$5:$P$9635,12,FALSE),"Liquidação Cancelada")</f>
        <v>#N/A</v>
      </c>
      <c r="Z1837" s="4" t="e">
        <f>IF(X1837&lt;&gt;"Liquidação Cancelada",VLOOKUP(B1837,'BASE DE DADOS OPS'!$B$5:$P$9635,14,FALSE),"Liquidação Cancelada")</f>
        <v>#N/A</v>
      </c>
      <c r="AA1837" s="4" t="e">
        <f>IF(X1837&lt;&gt;"Liquidação Cancelada",VLOOKUP(B1837,'BASE DE DADOS OPS'!$B$5:$P$9635,13,FALSE),"Liquidação Cancelada")</f>
        <v>#N/A</v>
      </c>
      <c r="AB1837" s="4" t="e">
        <f t="shared" si="266"/>
        <v>#N/A</v>
      </c>
      <c r="AC1837" s="3" t="e">
        <f t="shared" si="267"/>
        <v>#N/A</v>
      </c>
      <c r="AD1837" s="62"/>
    </row>
    <row r="1838" spans="1:30" ht="24.95" customHeight="1" x14ac:dyDescent="0.2">
      <c r="A1838" s="55" t="str">
        <f t="shared" si="259"/>
        <v>||||||0</v>
      </c>
      <c r="B1838" s="55" t="str">
        <f t="shared" si="260"/>
        <v>||||0</v>
      </c>
      <c r="C1838" s="61" t="str">
        <f t="shared" si="261"/>
        <v>|0</v>
      </c>
      <c r="D1838" s="31"/>
      <c r="E1838" s="31"/>
      <c r="F1838" s="75" t="str">
        <f t="shared" si="262"/>
        <v>/</v>
      </c>
      <c r="G1838" s="31"/>
      <c r="H1838" s="31"/>
      <c r="I1838" s="75" t="str">
        <f t="shared" si="263"/>
        <v>.</v>
      </c>
      <c r="J1838" s="31"/>
      <c r="K1838" s="31"/>
      <c r="L1838" s="31"/>
      <c r="M1838" s="32"/>
      <c r="N1838" s="31"/>
      <c r="O1838" s="32"/>
      <c r="P1838" s="18"/>
      <c r="Q1838" s="31"/>
      <c r="R1838" s="33"/>
      <c r="S1838" s="33"/>
      <c r="T1838" s="33"/>
      <c r="U1838" s="72">
        <f t="shared" si="264"/>
        <v>0</v>
      </c>
      <c r="V1838" s="18" t="e">
        <f>IF(X1838&lt;&gt;"Liquidação Cancelada",VLOOKUP(B1838,'BASE DE DADOS OPS'!$B$4:$P$9650,10,FALSE),"Liquidação Cancelada")</f>
        <v>#N/A</v>
      </c>
      <c r="W1838" s="35" t="e">
        <f t="shared" si="265"/>
        <v>#N/A</v>
      </c>
      <c r="X1838" s="31">
        <f>VLOOKUP(A1838,'BASE DE DADOS OPS'!$A$4:$P$9650,12,FALSE)</f>
        <v>0</v>
      </c>
      <c r="Y1838" s="4" t="e">
        <f>IF(X1838&lt;&gt;"Liquidação Cancelada",VLOOKUP(B1838,'BASE DE DADOS OPS'!$B$5:$P$9635,12,FALSE),"Liquidação Cancelada")</f>
        <v>#N/A</v>
      </c>
      <c r="Z1838" s="4" t="e">
        <f>IF(X1838&lt;&gt;"Liquidação Cancelada",VLOOKUP(B1838,'BASE DE DADOS OPS'!$B$5:$P$9635,14,FALSE),"Liquidação Cancelada")</f>
        <v>#N/A</v>
      </c>
      <c r="AA1838" s="4" t="e">
        <f>IF(X1838&lt;&gt;"Liquidação Cancelada",VLOOKUP(B1838,'BASE DE DADOS OPS'!$B$5:$P$9635,13,FALSE),"Liquidação Cancelada")</f>
        <v>#N/A</v>
      </c>
      <c r="AB1838" s="4" t="e">
        <f t="shared" si="266"/>
        <v>#N/A</v>
      </c>
      <c r="AC1838" s="3" t="e">
        <f t="shared" si="267"/>
        <v>#N/A</v>
      </c>
      <c r="AD1838" s="62"/>
    </row>
    <row r="1839" spans="1:30" ht="24.95" customHeight="1" x14ac:dyDescent="0.2">
      <c r="A1839" s="55" t="str">
        <f t="shared" si="259"/>
        <v>||||||0</v>
      </c>
      <c r="B1839" s="55" t="str">
        <f t="shared" si="260"/>
        <v>||||0</v>
      </c>
      <c r="C1839" s="61" t="str">
        <f t="shared" si="261"/>
        <v>|0</v>
      </c>
      <c r="D1839" s="31"/>
      <c r="E1839" s="31"/>
      <c r="F1839" s="75" t="str">
        <f t="shared" si="262"/>
        <v>/</v>
      </c>
      <c r="G1839" s="31"/>
      <c r="H1839" s="31"/>
      <c r="I1839" s="75" t="str">
        <f t="shared" si="263"/>
        <v>.</v>
      </c>
      <c r="J1839" s="31"/>
      <c r="K1839" s="31"/>
      <c r="L1839" s="31"/>
      <c r="M1839" s="32"/>
      <c r="N1839" s="31"/>
      <c r="O1839" s="32"/>
      <c r="P1839" s="18"/>
      <c r="Q1839" s="31"/>
      <c r="R1839" s="33"/>
      <c r="S1839" s="33"/>
      <c r="T1839" s="33"/>
      <c r="U1839" s="72">
        <f t="shared" si="264"/>
        <v>0</v>
      </c>
      <c r="V1839" s="18" t="e">
        <f>IF(X1839&lt;&gt;"Liquidação Cancelada",VLOOKUP(B1839,'BASE DE DADOS OPS'!$B$4:$P$9650,10,FALSE),"Liquidação Cancelada")</f>
        <v>#N/A</v>
      </c>
      <c r="W1839" s="35" t="e">
        <f t="shared" si="265"/>
        <v>#N/A</v>
      </c>
      <c r="X1839" s="31">
        <f>VLOOKUP(A1839,'BASE DE DADOS OPS'!$A$4:$P$9650,12,FALSE)</f>
        <v>0</v>
      </c>
      <c r="Y1839" s="4" t="e">
        <f>IF(X1839&lt;&gt;"Liquidação Cancelada",VLOOKUP(B1839,'BASE DE DADOS OPS'!$B$5:$P$9635,12,FALSE),"Liquidação Cancelada")</f>
        <v>#N/A</v>
      </c>
      <c r="Z1839" s="4" t="e">
        <f>IF(X1839&lt;&gt;"Liquidação Cancelada",VLOOKUP(B1839,'BASE DE DADOS OPS'!$B$5:$P$9635,14,FALSE),"Liquidação Cancelada")</f>
        <v>#N/A</v>
      </c>
      <c r="AA1839" s="4" t="e">
        <f>IF(X1839&lt;&gt;"Liquidação Cancelada",VLOOKUP(B1839,'BASE DE DADOS OPS'!$B$5:$P$9635,13,FALSE),"Liquidação Cancelada")</f>
        <v>#N/A</v>
      </c>
      <c r="AB1839" s="4" t="e">
        <f t="shared" si="266"/>
        <v>#N/A</v>
      </c>
      <c r="AC1839" s="3" t="e">
        <f t="shared" si="267"/>
        <v>#N/A</v>
      </c>
      <c r="AD1839" s="62"/>
    </row>
    <row r="1840" spans="1:30" ht="24.95" customHeight="1" x14ac:dyDescent="0.2">
      <c r="A1840" s="55" t="str">
        <f t="shared" si="259"/>
        <v>||||||0</v>
      </c>
      <c r="B1840" s="55" t="str">
        <f t="shared" si="260"/>
        <v>||||0</v>
      </c>
      <c r="C1840" s="61" t="str">
        <f t="shared" si="261"/>
        <v>|0</v>
      </c>
      <c r="D1840" s="31"/>
      <c r="E1840" s="31"/>
      <c r="F1840" s="75" t="str">
        <f t="shared" si="262"/>
        <v>/</v>
      </c>
      <c r="G1840" s="31"/>
      <c r="H1840" s="31"/>
      <c r="I1840" s="75" t="str">
        <f t="shared" si="263"/>
        <v>.</v>
      </c>
      <c r="J1840" s="31"/>
      <c r="K1840" s="31"/>
      <c r="L1840" s="31"/>
      <c r="M1840" s="32"/>
      <c r="N1840" s="31"/>
      <c r="O1840" s="32"/>
      <c r="P1840" s="18"/>
      <c r="Q1840" s="31"/>
      <c r="R1840" s="33"/>
      <c r="S1840" s="33"/>
      <c r="T1840" s="33"/>
      <c r="U1840" s="72">
        <f t="shared" si="264"/>
        <v>0</v>
      </c>
      <c r="V1840" s="18" t="e">
        <f>IF(X1840&lt;&gt;"Liquidação Cancelada",VLOOKUP(B1840,'BASE DE DADOS OPS'!$B$4:$P$9650,10,FALSE),"Liquidação Cancelada")</f>
        <v>#N/A</v>
      </c>
      <c r="W1840" s="35" t="e">
        <f t="shared" si="265"/>
        <v>#N/A</v>
      </c>
      <c r="X1840" s="31">
        <f>VLOOKUP(A1840,'BASE DE DADOS OPS'!$A$4:$P$9650,12,FALSE)</f>
        <v>0</v>
      </c>
      <c r="Y1840" s="4" t="e">
        <f>IF(X1840&lt;&gt;"Liquidação Cancelada",VLOOKUP(B1840,'BASE DE DADOS OPS'!$B$5:$P$9635,12,FALSE),"Liquidação Cancelada")</f>
        <v>#N/A</v>
      </c>
      <c r="Z1840" s="4" t="e">
        <f>IF(X1840&lt;&gt;"Liquidação Cancelada",VLOOKUP(B1840,'BASE DE DADOS OPS'!$B$5:$P$9635,14,FALSE),"Liquidação Cancelada")</f>
        <v>#N/A</v>
      </c>
      <c r="AA1840" s="4" t="e">
        <f>IF(X1840&lt;&gt;"Liquidação Cancelada",VLOOKUP(B1840,'BASE DE DADOS OPS'!$B$5:$P$9635,13,FALSE),"Liquidação Cancelada")</f>
        <v>#N/A</v>
      </c>
      <c r="AB1840" s="4" t="e">
        <f t="shared" si="266"/>
        <v>#N/A</v>
      </c>
      <c r="AC1840" s="3" t="e">
        <f t="shared" si="267"/>
        <v>#N/A</v>
      </c>
      <c r="AD1840" s="62"/>
    </row>
    <row r="1841" spans="1:30" ht="24.95" customHeight="1" x14ac:dyDescent="0.2">
      <c r="A1841" s="55" t="str">
        <f t="shared" si="259"/>
        <v>||||||0</v>
      </c>
      <c r="B1841" s="55" t="str">
        <f t="shared" si="260"/>
        <v>||||0</v>
      </c>
      <c r="C1841" s="61" t="str">
        <f t="shared" si="261"/>
        <v>|0</v>
      </c>
      <c r="D1841" s="31"/>
      <c r="E1841" s="31"/>
      <c r="F1841" s="75" t="str">
        <f t="shared" si="262"/>
        <v>/</v>
      </c>
      <c r="G1841" s="31"/>
      <c r="H1841" s="31"/>
      <c r="I1841" s="75" t="str">
        <f t="shared" si="263"/>
        <v>.</v>
      </c>
      <c r="J1841" s="31"/>
      <c r="K1841" s="31"/>
      <c r="L1841" s="31"/>
      <c r="M1841" s="32"/>
      <c r="N1841" s="31"/>
      <c r="O1841" s="32"/>
      <c r="P1841" s="18"/>
      <c r="Q1841" s="31"/>
      <c r="R1841" s="33"/>
      <c r="S1841" s="33"/>
      <c r="T1841" s="33"/>
      <c r="U1841" s="72">
        <f t="shared" si="264"/>
        <v>0</v>
      </c>
      <c r="V1841" s="18" t="e">
        <f>IF(X1841&lt;&gt;"Liquidação Cancelada",VLOOKUP(B1841,'BASE DE DADOS OPS'!$B$4:$P$9650,10,FALSE),"Liquidação Cancelada")</f>
        <v>#N/A</v>
      </c>
      <c r="W1841" s="35" t="e">
        <f t="shared" si="265"/>
        <v>#N/A</v>
      </c>
      <c r="X1841" s="31">
        <f>VLOOKUP(A1841,'BASE DE DADOS OPS'!$A$4:$P$9650,12,FALSE)</f>
        <v>0</v>
      </c>
      <c r="Y1841" s="4" t="e">
        <f>IF(X1841&lt;&gt;"Liquidação Cancelada",VLOOKUP(B1841,'BASE DE DADOS OPS'!$B$5:$P$9635,12,FALSE),"Liquidação Cancelada")</f>
        <v>#N/A</v>
      </c>
      <c r="Z1841" s="4" t="e">
        <f>IF(X1841&lt;&gt;"Liquidação Cancelada",VLOOKUP(B1841,'BASE DE DADOS OPS'!$B$5:$P$9635,14,FALSE),"Liquidação Cancelada")</f>
        <v>#N/A</v>
      </c>
      <c r="AA1841" s="4" t="e">
        <f>IF(X1841&lt;&gt;"Liquidação Cancelada",VLOOKUP(B1841,'BASE DE DADOS OPS'!$B$5:$P$9635,13,FALSE),"Liquidação Cancelada")</f>
        <v>#N/A</v>
      </c>
      <c r="AB1841" s="4" t="e">
        <f t="shared" si="266"/>
        <v>#N/A</v>
      </c>
      <c r="AC1841" s="3" t="e">
        <f t="shared" si="267"/>
        <v>#N/A</v>
      </c>
      <c r="AD1841" s="62"/>
    </row>
    <row r="1842" spans="1:30" ht="24.95" customHeight="1" x14ac:dyDescent="0.2">
      <c r="A1842" s="55" t="str">
        <f t="shared" si="259"/>
        <v>||||||0</v>
      </c>
      <c r="B1842" s="55" t="str">
        <f t="shared" si="260"/>
        <v>||||0</v>
      </c>
      <c r="C1842" s="61" t="str">
        <f t="shared" si="261"/>
        <v>|0</v>
      </c>
      <c r="D1842" s="31"/>
      <c r="E1842" s="31"/>
      <c r="F1842" s="75" t="str">
        <f t="shared" si="262"/>
        <v>/</v>
      </c>
      <c r="G1842" s="31"/>
      <c r="H1842" s="31"/>
      <c r="I1842" s="75" t="str">
        <f t="shared" si="263"/>
        <v>.</v>
      </c>
      <c r="J1842" s="31"/>
      <c r="K1842" s="31"/>
      <c r="L1842" s="31"/>
      <c r="M1842" s="32"/>
      <c r="N1842" s="31"/>
      <c r="O1842" s="32"/>
      <c r="P1842" s="18"/>
      <c r="Q1842" s="31"/>
      <c r="R1842" s="33"/>
      <c r="S1842" s="33"/>
      <c r="T1842" s="33"/>
      <c r="U1842" s="72">
        <f t="shared" si="264"/>
        <v>0</v>
      </c>
      <c r="V1842" s="18" t="e">
        <f>IF(X1842&lt;&gt;"Liquidação Cancelada",VLOOKUP(B1842,'BASE DE DADOS OPS'!$B$4:$P$9650,10,FALSE),"Liquidação Cancelada")</f>
        <v>#N/A</v>
      </c>
      <c r="W1842" s="35" t="e">
        <f t="shared" si="265"/>
        <v>#N/A</v>
      </c>
      <c r="X1842" s="31">
        <f>VLOOKUP(A1842,'BASE DE DADOS OPS'!$A$4:$P$9650,12,FALSE)</f>
        <v>0</v>
      </c>
      <c r="Y1842" s="4" t="e">
        <f>IF(X1842&lt;&gt;"Liquidação Cancelada",VLOOKUP(B1842,'BASE DE DADOS OPS'!$B$5:$P$9635,12,FALSE),"Liquidação Cancelada")</f>
        <v>#N/A</v>
      </c>
      <c r="Z1842" s="4" t="e">
        <f>IF(X1842&lt;&gt;"Liquidação Cancelada",VLOOKUP(B1842,'BASE DE DADOS OPS'!$B$5:$P$9635,14,FALSE),"Liquidação Cancelada")</f>
        <v>#N/A</v>
      </c>
      <c r="AA1842" s="4" t="e">
        <f>IF(X1842&lt;&gt;"Liquidação Cancelada",VLOOKUP(B1842,'BASE DE DADOS OPS'!$B$5:$P$9635,13,FALSE),"Liquidação Cancelada")</f>
        <v>#N/A</v>
      </c>
      <c r="AB1842" s="4" t="e">
        <f t="shared" si="266"/>
        <v>#N/A</v>
      </c>
      <c r="AC1842" s="3" t="e">
        <f t="shared" si="267"/>
        <v>#N/A</v>
      </c>
      <c r="AD1842" s="62"/>
    </row>
    <row r="1843" spans="1:30" ht="24.95" customHeight="1" x14ac:dyDescent="0.2">
      <c r="A1843" s="55" t="str">
        <f t="shared" si="259"/>
        <v>||||||0</v>
      </c>
      <c r="B1843" s="55" t="str">
        <f t="shared" si="260"/>
        <v>||||0</v>
      </c>
      <c r="C1843" s="61" t="str">
        <f t="shared" si="261"/>
        <v>|0</v>
      </c>
      <c r="D1843" s="31"/>
      <c r="E1843" s="31"/>
      <c r="F1843" s="75" t="str">
        <f t="shared" si="262"/>
        <v>/</v>
      </c>
      <c r="G1843" s="31"/>
      <c r="H1843" s="31"/>
      <c r="I1843" s="75" t="str">
        <f t="shared" si="263"/>
        <v>.</v>
      </c>
      <c r="J1843" s="31"/>
      <c r="K1843" s="31"/>
      <c r="L1843" s="31"/>
      <c r="M1843" s="32"/>
      <c r="N1843" s="31"/>
      <c r="O1843" s="32"/>
      <c r="P1843" s="18"/>
      <c r="Q1843" s="31"/>
      <c r="R1843" s="33"/>
      <c r="S1843" s="33"/>
      <c r="T1843" s="33"/>
      <c r="U1843" s="72">
        <f t="shared" si="264"/>
        <v>0</v>
      </c>
      <c r="V1843" s="18" t="e">
        <f>IF(X1843&lt;&gt;"Liquidação Cancelada",VLOOKUP(B1843,'BASE DE DADOS OPS'!$B$4:$P$9650,10,FALSE),"Liquidação Cancelada")</f>
        <v>#N/A</v>
      </c>
      <c r="W1843" s="35" t="e">
        <f t="shared" si="265"/>
        <v>#N/A</v>
      </c>
      <c r="X1843" s="31">
        <f>VLOOKUP(A1843,'BASE DE DADOS OPS'!$A$4:$P$9650,12,FALSE)</f>
        <v>0</v>
      </c>
      <c r="Y1843" s="4" t="e">
        <f>IF(X1843&lt;&gt;"Liquidação Cancelada",VLOOKUP(B1843,'BASE DE DADOS OPS'!$B$5:$P$9635,12,FALSE),"Liquidação Cancelada")</f>
        <v>#N/A</v>
      </c>
      <c r="Z1843" s="4" t="e">
        <f>IF(X1843&lt;&gt;"Liquidação Cancelada",VLOOKUP(B1843,'BASE DE DADOS OPS'!$B$5:$P$9635,14,FALSE),"Liquidação Cancelada")</f>
        <v>#N/A</v>
      </c>
      <c r="AA1843" s="4" t="e">
        <f>IF(X1843&lt;&gt;"Liquidação Cancelada",VLOOKUP(B1843,'BASE DE DADOS OPS'!$B$5:$P$9635,13,FALSE),"Liquidação Cancelada")</f>
        <v>#N/A</v>
      </c>
      <c r="AB1843" s="4" t="e">
        <f t="shared" si="266"/>
        <v>#N/A</v>
      </c>
      <c r="AC1843" s="3" t="e">
        <f t="shared" si="267"/>
        <v>#N/A</v>
      </c>
      <c r="AD1843" s="62"/>
    </row>
    <row r="1844" spans="1:30" ht="24.95" customHeight="1" x14ac:dyDescent="0.2">
      <c r="A1844" s="55" t="str">
        <f t="shared" si="259"/>
        <v>||||||0</v>
      </c>
      <c r="B1844" s="55" t="str">
        <f t="shared" si="260"/>
        <v>||||0</v>
      </c>
      <c r="C1844" s="61" t="str">
        <f t="shared" si="261"/>
        <v>|0</v>
      </c>
      <c r="D1844" s="31"/>
      <c r="E1844" s="31"/>
      <c r="F1844" s="75" t="str">
        <f t="shared" si="262"/>
        <v>/</v>
      </c>
      <c r="G1844" s="31"/>
      <c r="H1844" s="31"/>
      <c r="I1844" s="75" t="str">
        <f t="shared" si="263"/>
        <v>.</v>
      </c>
      <c r="J1844" s="31"/>
      <c r="K1844" s="31"/>
      <c r="L1844" s="31"/>
      <c r="M1844" s="32"/>
      <c r="N1844" s="31"/>
      <c r="O1844" s="32"/>
      <c r="P1844" s="18"/>
      <c r="Q1844" s="31"/>
      <c r="R1844" s="33"/>
      <c r="S1844" s="33"/>
      <c r="T1844" s="33"/>
      <c r="U1844" s="72">
        <f t="shared" si="264"/>
        <v>0</v>
      </c>
      <c r="V1844" s="18" t="e">
        <f>IF(X1844&lt;&gt;"Liquidação Cancelada",VLOOKUP(B1844,'BASE DE DADOS OPS'!$B$4:$P$9650,10,FALSE),"Liquidação Cancelada")</f>
        <v>#N/A</v>
      </c>
      <c r="W1844" s="35" t="e">
        <f t="shared" si="265"/>
        <v>#N/A</v>
      </c>
      <c r="X1844" s="31">
        <f>VLOOKUP(A1844,'BASE DE DADOS OPS'!$A$4:$P$9650,12,FALSE)</f>
        <v>0</v>
      </c>
      <c r="Y1844" s="4" t="e">
        <f>IF(X1844&lt;&gt;"Liquidação Cancelada",VLOOKUP(B1844,'BASE DE DADOS OPS'!$B$5:$P$9635,12,FALSE),"Liquidação Cancelada")</f>
        <v>#N/A</v>
      </c>
      <c r="Z1844" s="4" t="e">
        <f>IF(X1844&lt;&gt;"Liquidação Cancelada",VLOOKUP(B1844,'BASE DE DADOS OPS'!$B$5:$P$9635,14,FALSE),"Liquidação Cancelada")</f>
        <v>#N/A</v>
      </c>
      <c r="AA1844" s="4" t="e">
        <f>IF(X1844&lt;&gt;"Liquidação Cancelada",VLOOKUP(B1844,'BASE DE DADOS OPS'!$B$5:$P$9635,13,FALSE),"Liquidação Cancelada")</f>
        <v>#N/A</v>
      </c>
      <c r="AB1844" s="4" t="e">
        <f t="shared" si="266"/>
        <v>#N/A</v>
      </c>
      <c r="AC1844" s="3" t="e">
        <f t="shared" si="267"/>
        <v>#N/A</v>
      </c>
      <c r="AD1844" s="62"/>
    </row>
    <row r="1845" spans="1:30" ht="24.95" customHeight="1" x14ac:dyDescent="0.2">
      <c r="A1845" s="55" t="str">
        <f t="shared" si="259"/>
        <v>||||||0</v>
      </c>
      <c r="B1845" s="55" t="str">
        <f t="shared" si="260"/>
        <v>||||0</v>
      </c>
      <c r="C1845" s="61" t="str">
        <f t="shared" si="261"/>
        <v>|0</v>
      </c>
      <c r="D1845" s="31"/>
      <c r="E1845" s="31"/>
      <c r="F1845" s="75" t="str">
        <f t="shared" si="262"/>
        <v>/</v>
      </c>
      <c r="G1845" s="31"/>
      <c r="H1845" s="31"/>
      <c r="I1845" s="75" t="str">
        <f t="shared" si="263"/>
        <v>.</v>
      </c>
      <c r="J1845" s="31"/>
      <c r="K1845" s="31"/>
      <c r="L1845" s="31"/>
      <c r="M1845" s="32"/>
      <c r="N1845" s="31"/>
      <c r="O1845" s="32"/>
      <c r="P1845" s="18"/>
      <c r="Q1845" s="31"/>
      <c r="R1845" s="33"/>
      <c r="S1845" s="33"/>
      <c r="T1845" s="33"/>
      <c r="U1845" s="72">
        <f t="shared" si="264"/>
        <v>0</v>
      </c>
      <c r="V1845" s="18" t="e">
        <f>IF(X1845&lt;&gt;"Liquidação Cancelada",VLOOKUP(B1845,'BASE DE DADOS OPS'!$B$4:$P$9650,10,FALSE),"Liquidação Cancelada")</f>
        <v>#N/A</v>
      </c>
      <c r="W1845" s="35" t="e">
        <f t="shared" si="265"/>
        <v>#N/A</v>
      </c>
      <c r="X1845" s="31">
        <f>VLOOKUP(A1845,'BASE DE DADOS OPS'!$A$4:$P$9650,12,FALSE)</f>
        <v>0</v>
      </c>
      <c r="Y1845" s="4" t="e">
        <f>IF(X1845&lt;&gt;"Liquidação Cancelada",VLOOKUP(B1845,'BASE DE DADOS OPS'!$B$5:$P$9635,12,FALSE),"Liquidação Cancelada")</f>
        <v>#N/A</v>
      </c>
      <c r="Z1845" s="4" t="e">
        <f>IF(X1845&lt;&gt;"Liquidação Cancelada",VLOOKUP(B1845,'BASE DE DADOS OPS'!$B$5:$P$9635,14,FALSE),"Liquidação Cancelada")</f>
        <v>#N/A</v>
      </c>
      <c r="AA1845" s="4" t="e">
        <f>IF(X1845&lt;&gt;"Liquidação Cancelada",VLOOKUP(B1845,'BASE DE DADOS OPS'!$B$5:$P$9635,13,FALSE),"Liquidação Cancelada")</f>
        <v>#N/A</v>
      </c>
      <c r="AB1845" s="4" t="e">
        <f t="shared" si="266"/>
        <v>#N/A</v>
      </c>
      <c r="AC1845" s="3" t="e">
        <f t="shared" si="267"/>
        <v>#N/A</v>
      </c>
      <c r="AD1845" s="62"/>
    </row>
    <row r="1846" spans="1:30" ht="24.95" customHeight="1" x14ac:dyDescent="0.2">
      <c r="A1846" s="55" t="str">
        <f t="shared" si="259"/>
        <v>||||||0</v>
      </c>
      <c r="B1846" s="55" t="str">
        <f t="shared" si="260"/>
        <v>||||0</v>
      </c>
      <c r="C1846" s="61" t="str">
        <f t="shared" si="261"/>
        <v>|0</v>
      </c>
      <c r="D1846" s="31"/>
      <c r="E1846" s="31"/>
      <c r="F1846" s="75" t="str">
        <f t="shared" si="262"/>
        <v>/</v>
      </c>
      <c r="G1846" s="31"/>
      <c r="H1846" s="31"/>
      <c r="I1846" s="75" t="str">
        <f t="shared" si="263"/>
        <v>.</v>
      </c>
      <c r="J1846" s="31"/>
      <c r="K1846" s="31"/>
      <c r="L1846" s="31"/>
      <c r="M1846" s="32"/>
      <c r="N1846" s="31"/>
      <c r="O1846" s="32"/>
      <c r="P1846" s="18"/>
      <c r="Q1846" s="31"/>
      <c r="R1846" s="33"/>
      <c r="S1846" s="33"/>
      <c r="T1846" s="33"/>
      <c r="U1846" s="72">
        <f t="shared" si="264"/>
        <v>0</v>
      </c>
      <c r="V1846" s="18" t="e">
        <f>IF(X1846&lt;&gt;"Liquidação Cancelada",VLOOKUP(B1846,'BASE DE DADOS OPS'!$B$4:$P$9650,10,FALSE),"Liquidação Cancelada")</f>
        <v>#N/A</v>
      </c>
      <c r="W1846" s="35" t="e">
        <f t="shared" si="265"/>
        <v>#N/A</v>
      </c>
      <c r="X1846" s="31">
        <f>VLOOKUP(A1846,'BASE DE DADOS OPS'!$A$4:$P$9650,12,FALSE)</f>
        <v>0</v>
      </c>
      <c r="Y1846" s="4" t="e">
        <f>IF(X1846&lt;&gt;"Liquidação Cancelada",VLOOKUP(B1846,'BASE DE DADOS OPS'!$B$5:$P$9635,12,FALSE),"Liquidação Cancelada")</f>
        <v>#N/A</v>
      </c>
      <c r="Z1846" s="4" t="e">
        <f>IF(X1846&lt;&gt;"Liquidação Cancelada",VLOOKUP(B1846,'BASE DE DADOS OPS'!$B$5:$P$9635,14,FALSE),"Liquidação Cancelada")</f>
        <v>#N/A</v>
      </c>
      <c r="AA1846" s="4" t="e">
        <f>IF(X1846&lt;&gt;"Liquidação Cancelada",VLOOKUP(B1846,'BASE DE DADOS OPS'!$B$5:$P$9635,13,FALSE),"Liquidação Cancelada")</f>
        <v>#N/A</v>
      </c>
      <c r="AB1846" s="4" t="e">
        <f t="shared" si="266"/>
        <v>#N/A</v>
      </c>
      <c r="AC1846" s="3" t="e">
        <f t="shared" si="267"/>
        <v>#N/A</v>
      </c>
      <c r="AD1846" s="62"/>
    </row>
    <row r="1847" spans="1:30" ht="24.95" customHeight="1" x14ac:dyDescent="0.2">
      <c r="A1847" s="55" t="str">
        <f t="shared" si="259"/>
        <v>||||||0</v>
      </c>
      <c r="B1847" s="55" t="str">
        <f t="shared" si="260"/>
        <v>||||0</v>
      </c>
      <c r="C1847" s="61" t="str">
        <f t="shared" si="261"/>
        <v>|0</v>
      </c>
      <c r="D1847" s="31"/>
      <c r="E1847" s="31"/>
      <c r="F1847" s="75" t="str">
        <f t="shared" si="262"/>
        <v>/</v>
      </c>
      <c r="G1847" s="31"/>
      <c r="H1847" s="31"/>
      <c r="I1847" s="75" t="str">
        <f t="shared" si="263"/>
        <v>.</v>
      </c>
      <c r="J1847" s="31"/>
      <c r="K1847" s="31"/>
      <c r="L1847" s="31"/>
      <c r="M1847" s="32"/>
      <c r="N1847" s="31"/>
      <c r="O1847" s="32"/>
      <c r="P1847" s="18"/>
      <c r="Q1847" s="31"/>
      <c r="R1847" s="33"/>
      <c r="S1847" s="33"/>
      <c r="T1847" s="33"/>
      <c r="U1847" s="72">
        <f t="shared" si="264"/>
        <v>0</v>
      </c>
      <c r="V1847" s="18" t="e">
        <f>IF(X1847&lt;&gt;"Liquidação Cancelada",VLOOKUP(B1847,'BASE DE DADOS OPS'!$B$4:$P$9650,10,FALSE),"Liquidação Cancelada")</f>
        <v>#N/A</v>
      </c>
      <c r="W1847" s="35" t="e">
        <f t="shared" si="265"/>
        <v>#N/A</v>
      </c>
      <c r="X1847" s="31">
        <f>VLOOKUP(A1847,'BASE DE DADOS OPS'!$A$4:$P$9650,12,FALSE)</f>
        <v>0</v>
      </c>
      <c r="Y1847" s="4" t="e">
        <f>IF(X1847&lt;&gt;"Liquidação Cancelada",VLOOKUP(B1847,'BASE DE DADOS OPS'!$B$5:$P$9635,12,FALSE),"Liquidação Cancelada")</f>
        <v>#N/A</v>
      </c>
      <c r="Z1847" s="4" t="e">
        <f>IF(X1847&lt;&gt;"Liquidação Cancelada",VLOOKUP(B1847,'BASE DE DADOS OPS'!$B$5:$P$9635,14,FALSE),"Liquidação Cancelada")</f>
        <v>#N/A</v>
      </c>
      <c r="AA1847" s="4" t="e">
        <f>IF(X1847&lt;&gt;"Liquidação Cancelada",VLOOKUP(B1847,'BASE DE DADOS OPS'!$B$5:$P$9635,13,FALSE),"Liquidação Cancelada")</f>
        <v>#N/A</v>
      </c>
      <c r="AB1847" s="4" t="e">
        <f t="shared" si="266"/>
        <v>#N/A</v>
      </c>
      <c r="AC1847" s="3" t="e">
        <f t="shared" si="267"/>
        <v>#N/A</v>
      </c>
      <c r="AD1847" s="62"/>
    </row>
    <row r="1848" spans="1:30" ht="24.95" customHeight="1" x14ac:dyDescent="0.2">
      <c r="A1848" s="55" t="str">
        <f t="shared" si="259"/>
        <v>||||||0</v>
      </c>
      <c r="B1848" s="55" t="str">
        <f t="shared" si="260"/>
        <v>||||0</v>
      </c>
      <c r="C1848" s="61" t="str">
        <f t="shared" si="261"/>
        <v>|0</v>
      </c>
      <c r="D1848" s="31"/>
      <c r="E1848" s="31"/>
      <c r="F1848" s="75" t="str">
        <f t="shared" si="262"/>
        <v>/</v>
      </c>
      <c r="G1848" s="31"/>
      <c r="H1848" s="31"/>
      <c r="I1848" s="75" t="str">
        <f t="shared" si="263"/>
        <v>.</v>
      </c>
      <c r="J1848" s="31"/>
      <c r="K1848" s="31"/>
      <c r="L1848" s="31"/>
      <c r="M1848" s="32"/>
      <c r="N1848" s="31"/>
      <c r="O1848" s="32"/>
      <c r="P1848" s="18"/>
      <c r="Q1848" s="31"/>
      <c r="R1848" s="33"/>
      <c r="S1848" s="33"/>
      <c r="T1848" s="33"/>
      <c r="U1848" s="72">
        <f t="shared" si="264"/>
        <v>0</v>
      </c>
      <c r="V1848" s="18" t="e">
        <f>IF(X1848&lt;&gt;"Liquidação Cancelada",VLOOKUP(B1848,'BASE DE DADOS OPS'!$B$4:$P$9650,10,FALSE),"Liquidação Cancelada")</f>
        <v>#N/A</v>
      </c>
      <c r="W1848" s="35" t="e">
        <f t="shared" si="265"/>
        <v>#N/A</v>
      </c>
      <c r="X1848" s="31">
        <f>VLOOKUP(A1848,'BASE DE DADOS OPS'!$A$4:$P$9650,12,FALSE)</f>
        <v>0</v>
      </c>
      <c r="Y1848" s="4" t="e">
        <f>IF(X1848&lt;&gt;"Liquidação Cancelada",VLOOKUP(B1848,'BASE DE DADOS OPS'!$B$5:$P$9635,12,FALSE),"Liquidação Cancelada")</f>
        <v>#N/A</v>
      </c>
      <c r="Z1848" s="4" t="e">
        <f>IF(X1848&lt;&gt;"Liquidação Cancelada",VLOOKUP(B1848,'BASE DE DADOS OPS'!$B$5:$P$9635,14,FALSE),"Liquidação Cancelada")</f>
        <v>#N/A</v>
      </c>
      <c r="AA1848" s="4" t="e">
        <f>IF(X1848&lt;&gt;"Liquidação Cancelada",VLOOKUP(B1848,'BASE DE DADOS OPS'!$B$5:$P$9635,13,FALSE),"Liquidação Cancelada")</f>
        <v>#N/A</v>
      </c>
      <c r="AB1848" s="4" t="e">
        <f t="shared" si="266"/>
        <v>#N/A</v>
      </c>
      <c r="AC1848" s="3" t="e">
        <f t="shared" si="267"/>
        <v>#N/A</v>
      </c>
      <c r="AD1848" s="62"/>
    </row>
    <row r="1849" spans="1:30" ht="24.95" customHeight="1" x14ac:dyDescent="0.2">
      <c r="A1849" s="55" t="str">
        <f t="shared" si="259"/>
        <v>||||||0</v>
      </c>
      <c r="B1849" s="55" t="str">
        <f t="shared" si="260"/>
        <v>||||0</v>
      </c>
      <c r="C1849" s="61" t="str">
        <f t="shared" si="261"/>
        <v>|0</v>
      </c>
      <c r="D1849" s="31"/>
      <c r="E1849" s="31"/>
      <c r="F1849" s="75" t="str">
        <f t="shared" si="262"/>
        <v>/</v>
      </c>
      <c r="G1849" s="31"/>
      <c r="H1849" s="31"/>
      <c r="I1849" s="75" t="str">
        <f t="shared" si="263"/>
        <v>.</v>
      </c>
      <c r="J1849" s="31"/>
      <c r="K1849" s="31"/>
      <c r="L1849" s="31"/>
      <c r="M1849" s="32"/>
      <c r="N1849" s="31"/>
      <c r="O1849" s="32"/>
      <c r="P1849" s="18"/>
      <c r="Q1849" s="31"/>
      <c r="R1849" s="33"/>
      <c r="S1849" s="33"/>
      <c r="T1849" s="33"/>
      <c r="U1849" s="72">
        <f t="shared" si="264"/>
        <v>0</v>
      </c>
      <c r="V1849" s="18" t="e">
        <f>IF(X1849&lt;&gt;"Liquidação Cancelada",VLOOKUP(B1849,'BASE DE DADOS OPS'!$B$4:$P$9650,10,FALSE),"Liquidação Cancelada")</f>
        <v>#N/A</v>
      </c>
      <c r="W1849" s="35" t="e">
        <f t="shared" si="265"/>
        <v>#N/A</v>
      </c>
      <c r="X1849" s="31">
        <f>VLOOKUP(A1849,'BASE DE DADOS OPS'!$A$4:$P$9650,12,FALSE)</f>
        <v>0</v>
      </c>
      <c r="Y1849" s="4" t="e">
        <f>IF(X1849&lt;&gt;"Liquidação Cancelada",VLOOKUP(B1849,'BASE DE DADOS OPS'!$B$5:$P$9635,12,FALSE),"Liquidação Cancelada")</f>
        <v>#N/A</v>
      </c>
      <c r="Z1849" s="4" t="e">
        <f>IF(X1849&lt;&gt;"Liquidação Cancelada",VLOOKUP(B1849,'BASE DE DADOS OPS'!$B$5:$P$9635,14,FALSE),"Liquidação Cancelada")</f>
        <v>#N/A</v>
      </c>
      <c r="AA1849" s="4" t="e">
        <f>IF(X1849&lt;&gt;"Liquidação Cancelada",VLOOKUP(B1849,'BASE DE DADOS OPS'!$B$5:$P$9635,13,FALSE),"Liquidação Cancelada")</f>
        <v>#N/A</v>
      </c>
      <c r="AB1849" s="4" t="e">
        <f t="shared" si="266"/>
        <v>#N/A</v>
      </c>
      <c r="AC1849" s="3" t="e">
        <f t="shared" si="267"/>
        <v>#N/A</v>
      </c>
      <c r="AD1849" s="62"/>
    </row>
    <row r="1850" spans="1:30" ht="24.95" customHeight="1" x14ac:dyDescent="0.2">
      <c r="A1850" s="55" t="str">
        <f t="shared" si="259"/>
        <v>||||||0</v>
      </c>
      <c r="B1850" s="55" t="str">
        <f t="shared" si="260"/>
        <v>||||0</v>
      </c>
      <c r="C1850" s="61" t="str">
        <f t="shared" si="261"/>
        <v>|0</v>
      </c>
      <c r="D1850" s="31"/>
      <c r="E1850" s="31"/>
      <c r="F1850" s="75" t="str">
        <f t="shared" si="262"/>
        <v>/</v>
      </c>
      <c r="G1850" s="31"/>
      <c r="H1850" s="31"/>
      <c r="I1850" s="75" t="str">
        <f t="shared" si="263"/>
        <v>.</v>
      </c>
      <c r="J1850" s="31"/>
      <c r="K1850" s="31"/>
      <c r="L1850" s="31"/>
      <c r="M1850" s="32"/>
      <c r="N1850" s="31"/>
      <c r="O1850" s="32"/>
      <c r="P1850" s="18"/>
      <c r="Q1850" s="31"/>
      <c r="R1850" s="33"/>
      <c r="S1850" s="33"/>
      <c r="T1850" s="33"/>
      <c r="U1850" s="72">
        <f t="shared" si="264"/>
        <v>0</v>
      </c>
      <c r="V1850" s="18" t="e">
        <f>IF(X1850&lt;&gt;"Liquidação Cancelada",VLOOKUP(B1850,'BASE DE DADOS OPS'!$B$4:$P$9650,10,FALSE),"Liquidação Cancelada")</f>
        <v>#N/A</v>
      </c>
      <c r="W1850" s="35" t="e">
        <f t="shared" si="265"/>
        <v>#N/A</v>
      </c>
      <c r="X1850" s="31">
        <f>VLOOKUP(A1850,'BASE DE DADOS OPS'!$A$4:$P$9650,12,FALSE)</f>
        <v>0</v>
      </c>
      <c r="Y1850" s="4" t="e">
        <f>IF(X1850&lt;&gt;"Liquidação Cancelada",VLOOKUP(B1850,'BASE DE DADOS OPS'!$B$5:$P$9635,12,FALSE),"Liquidação Cancelada")</f>
        <v>#N/A</v>
      </c>
      <c r="Z1850" s="4" t="e">
        <f>IF(X1850&lt;&gt;"Liquidação Cancelada",VLOOKUP(B1850,'BASE DE DADOS OPS'!$B$5:$P$9635,14,FALSE),"Liquidação Cancelada")</f>
        <v>#N/A</v>
      </c>
      <c r="AA1850" s="4" t="e">
        <f>IF(X1850&lt;&gt;"Liquidação Cancelada",VLOOKUP(B1850,'BASE DE DADOS OPS'!$B$5:$P$9635,13,FALSE),"Liquidação Cancelada")</f>
        <v>#N/A</v>
      </c>
      <c r="AB1850" s="4" t="e">
        <f t="shared" si="266"/>
        <v>#N/A</v>
      </c>
      <c r="AC1850" s="3" t="e">
        <f t="shared" si="267"/>
        <v>#N/A</v>
      </c>
      <c r="AD1850" s="62"/>
    </row>
    <row r="1851" spans="1:30" ht="24.95" customHeight="1" x14ac:dyDescent="0.2">
      <c r="A1851" s="55" t="str">
        <f t="shared" si="259"/>
        <v>||||||0</v>
      </c>
      <c r="B1851" s="55" t="str">
        <f t="shared" si="260"/>
        <v>||||0</v>
      </c>
      <c r="C1851" s="61" t="str">
        <f t="shared" si="261"/>
        <v>|0</v>
      </c>
      <c r="D1851" s="31"/>
      <c r="E1851" s="31"/>
      <c r="F1851" s="75" t="str">
        <f t="shared" si="262"/>
        <v>/</v>
      </c>
      <c r="G1851" s="31"/>
      <c r="H1851" s="31"/>
      <c r="I1851" s="75" t="str">
        <f t="shared" si="263"/>
        <v>.</v>
      </c>
      <c r="J1851" s="31"/>
      <c r="K1851" s="31"/>
      <c r="L1851" s="31"/>
      <c r="M1851" s="32"/>
      <c r="N1851" s="31"/>
      <c r="O1851" s="32"/>
      <c r="P1851" s="18"/>
      <c r="Q1851" s="31"/>
      <c r="R1851" s="33"/>
      <c r="S1851" s="33"/>
      <c r="T1851" s="33"/>
      <c r="U1851" s="72">
        <f t="shared" si="264"/>
        <v>0</v>
      </c>
      <c r="V1851" s="18" t="e">
        <f>IF(X1851&lt;&gt;"Liquidação Cancelada",VLOOKUP(B1851,'BASE DE DADOS OPS'!$B$4:$P$9650,10,FALSE),"Liquidação Cancelada")</f>
        <v>#N/A</v>
      </c>
      <c r="W1851" s="35" t="e">
        <f t="shared" si="265"/>
        <v>#N/A</v>
      </c>
      <c r="X1851" s="31">
        <f>VLOOKUP(A1851,'BASE DE DADOS OPS'!$A$4:$P$9650,12,FALSE)</f>
        <v>0</v>
      </c>
      <c r="Y1851" s="4" t="e">
        <f>IF(X1851&lt;&gt;"Liquidação Cancelada",VLOOKUP(B1851,'BASE DE DADOS OPS'!$B$5:$P$9635,12,FALSE),"Liquidação Cancelada")</f>
        <v>#N/A</v>
      </c>
      <c r="Z1851" s="4" t="e">
        <f>IF(X1851&lt;&gt;"Liquidação Cancelada",VLOOKUP(B1851,'BASE DE DADOS OPS'!$B$5:$P$9635,14,FALSE),"Liquidação Cancelada")</f>
        <v>#N/A</v>
      </c>
      <c r="AA1851" s="4" t="e">
        <f>IF(X1851&lt;&gt;"Liquidação Cancelada",VLOOKUP(B1851,'BASE DE DADOS OPS'!$B$5:$P$9635,13,FALSE),"Liquidação Cancelada")</f>
        <v>#N/A</v>
      </c>
      <c r="AB1851" s="4" t="e">
        <f t="shared" si="266"/>
        <v>#N/A</v>
      </c>
      <c r="AC1851" s="3" t="e">
        <f t="shared" si="267"/>
        <v>#N/A</v>
      </c>
      <c r="AD1851" s="62"/>
    </row>
    <row r="1852" spans="1:30" ht="24.95" customHeight="1" x14ac:dyDescent="0.2">
      <c r="A1852" s="55" t="str">
        <f t="shared" si="259"/>
        <v>||||||0</v>
      </c>
      <c r="B1852" s="55" t="str">
        <f t="shared" si="260"/>
        <v>||||0</v>
      </c>
      <c r="C1852" s="61" t="str">
        <f t="shared" si="261"/>
        <v>|0</v>
      </c>
      <c r="D1852" s="31"/>
      <c r="E1852" s="31"/>
      <c r="F1852" s="75" t="str">
        <f t="shared" si="262"/>
        <v>/</v>
      </c>
      <c r="G1852" s="31"/>
      <c r="H1852" s="31"/>
      <c r="I1852" s="75" t="str">
        <f t="shared" si="263"/>
        <v>.</v>
      </c>
      <c r="J1852" s="31"/>
      <c r="K1852" s="31"/>
      <c r="L1852" s="31"/>
      <c r="M1852" s="32"/>
      <c r="N1852" s="31"/>
      <c r="O1852" s="32"/>
      <c r="P1852" s="18"/>
      <c r="Q1852" s="31"/>
      <c r="R1852" s="33"/>
      <c r="S1852" s="33"/>
      <c r="T1852" s="33"/>
      <c r="U1852" s="72">
        <f t="shared" si="264"/>
        <v>0</v>
      </c>
      <c r="V1852" s="18" t="e">
        <f>IF(X1852&lt;&gt;"Liquidação Cancelada",VLOOKUP(B1852,'BASE DE DADOS OPS'!$B$4:$P$9650,10,FALSE),"Liquidação Cancelada")</f>
        <v>#N/A</v>
      </c>
      <c r="W1852" s="35" t="e">
        <f t="shared" si="265"/>
        <v>#N/A</v>
      </c>
      <c r="X1852" s="31">
        <f>VLOOKUP(A1852,'BASE DE DADOS OPS'!$A$4:$P$9650,12,FALSE)</f>
        <v>0</v>
      </c>
      <c r="Y1852" s="4" t="e">
        <f>IF(X1852&lt;&gt;"Liquidação Cancelada",VLOOKUP(B1852,'BASE DE DADOS OPS'!$B$5:$P$9635,12,FALSE),"Liquidação Cancelada")</f>
        <v>#N/A</v>
      </c>
      <c r="Z1852" s="4" t="e">
        <f>IF(X1852&lt;&gt;"Liquidação Cancelada",VLOOKUP(B1852,'BASE DE DADOS OPS'!$B$5:$P$9635,14,FALSE),"Liquidação Cancelada")</f>
        <v>#N/A</v>
      </c>
      <c r="AA1852" s="4" t="e">
        <f>IF(X1852&lt;&gt;"Liquidação Cancelada",VLOOKUP(B1852,'BASE DE DADOS OPS'!$B$5:$P$9635,13,FALSE),"Liquidação Cancelada")</f>
        <v>#N/A</v>
      </c>
      <c r="AB1852" s="4" t="e">
        <f t="shared" si="266"/>
        <v>#N/A</v>
      </c>
      <c r="AC1852" s="3" t="e">
        <f t="shared" si="267"/>
        <v>#N/A</v>
      </c>
      <c r="AD1852" s="62"/>
    </row>
    <row r="1853" spans="1:30" ht="24.95" customHeight="1" x14ac:dyDescent="0.2">
      <c r="A1853" s="55" t="str">
        <f t="shared" si="259"/>
        <v>||||||0</v>
      </c>
      <c r="B1853" s="55" t="str">
        <f t="shared" si="260"/>
        <v>||||0</v>
      </c>
      <c r="C1853" s="61" t="str">
        <f t="shared" si="261"/>
        <v>|0</v>
      </c>
      <c r="D1853" s="31"/>
      <c r="E1853" s="31"/>
      <c r="F1853" s="75" t="str">
        <f t="shared" si="262"/>
        <v>/</v>
      </c>
      <c r="G1853" s="31"/>
      <c r="H1853" s="31"/>
      <c r="I1853" s="75" t="str">
        <f t="shared" si="263"/>
        <v>.</v>
      </c>
      <c r="J1853" s="31"/>
      <c r="K1853" s="31"/>
      <c r="L1853" s="31"/>
      <c r="M1853" s="32"/>
      <c r="N1853" s="31"/>
      <c r="O1853" s="32"/>
      <c r="P1853" s="18"/>
      <c r="Q1853" s="31"/>
      <c r="R1853" s="33"/>
      <c r="S1853" s="33"/>
      <c r="T1853" s="33"/>
      <c r="U1853" s="72">
        <f t="shared" si="264"/>
        <v>0</v>
      </c>
      <c r="V1853" s="18" t="e">
        <f>IF(X1853&lt;&gt;"Liquidação Cancelada",VLOOKUP(B1853,'BASE DE DADOS OPS'!$B$4:$P$9650,10,FALSE),"Liquidação Cancelada")</f>
        <v>#N/A</v>
      </c>
      <c r="W1853" s="35" t="e">
        <f t="shared" si="265"/>
        <v>#N/A</v>
      </c>
      <c r="X1853" s="31">
        <f>VLOOKUP(A1853,'BASE DE DADOS OPS'!$A$4:$P$9650,12,FALSE)</f>
        <v>0</v>
      </c>
      <c r="Y1853" s="4" t="e">
        <f>IF(X1853&lt;&gt;"Liquidação Cancelada",VLOOKUP(B1853,'BASE DE DADOS OPS'!$B$5:$P$9635,12,FALSE),"Liquidação Cancelada")</f>
        <v>#N/A</v>
      </c>
      <c r="Z1853" s="4" t="e">
        <f>IF(X1853&lt;&gt;"Liquidação Cancelada",VLOOKUP(B1853,'BASE DE DADOS OPS'!$B$5:$P$9635,14,FALSE),"Liquidação Cancelada")</f>
        <v>#N/A</v>
      </c>
      <c r="AA1853" s="4" t="e">
        <f>IF(X1853&lt;&gt;"Liquidação Cancelada",VLOOKUP(B1853,'BASE DE DADOS OPS'!$B$5:$P$9635,13,FALSE),"Liquidação Cancelada")</f>
        <v>#N/A</v>
      </c>
      <c r="AB1853" s="4" t="e">
        <f t="shared" si="266"/>
        <v>#N/A</v>
      </c>
      <c r="AC1853" s="3" t="e">
        <f t="shared" si="267"/>
        <v>#N/A</v>
      </c>
      <c r="AD1853" s="62"/>
    </row>
    <row r="1854" spans="1:30" ht="24.95" customHeight="1" x14ac:dyDescent="0.2">
      <c r="A1854" s="55" t="str">
        <f t="shared" si="259"/>
        <v>||||||0</v>
      </c>
      <c r="B1854" s="55" t="str">
        <f t="shared" si="260"/>
        <v>||||0</v>
      </c>
      <c r="C1854" s="61" t="str">
        <f t="shared" si="261"/>
        <v>|0</v>
      </c>
      <c r="D1854" s="31"/>
      <c r="E1854" s="31"/>
      <c r="F1854" s="75" t="str">
        <f t="shared" si="262"/>
        <v>/</v>
      </c>
      <c r="G1854" s="31"/>
      <c r="H1854" s="31"/>
      <c r="I1854" s="75" t="str">
        <f t="shared" si="263"/>
        <v>.</v>
      </c>
      <c r="J1854" s="31"/>
      <c r="K1854" s="31"/>
      <c r="L1854" s="31"/>
      <c r="M1854" s="32"/>
      <c r="N1854" s="31"/>
      <c r="O1854" s="32"/>
      <c r="P1854" s="18"/>
      <c r="Q1854" s="31"/>
      <c r="R1854" s="33"/>
      <c r="S1854" s="33"/>
      <c r="T1854" s="33"/>
      <c r="U1854" s="72">
        <f t="shared" si="264"/>
        <v>0</v>
      </c>
      <c r="V1854" s="18" t="e">
        <f>IF(X1854&lt;&gt;"Liquidação Cancelada",VLOOKUP(B1854,'BASE DE DADOS OPS'!$B$4:$P$9650,10,FALSE),"Liquidação Cancelada")</f>
        <v>#N/A</v>
      </c>
      <c r="W1854" s="35" t="e">
        <f t="shared" si="265"/>
        <v>#N/A</v>
      </c>
      <c r="X1854" s="31">
        <f>VLOOKUP(A1854,'BASE DE DADOS OPS'!$A$4:$P$9650,12,FALSE)</f>
        <v>0</v>
      </c>
      <c r="Y1854" s="4" t="e">
        <f>IF(X1854&lt;&gt;"Liquidação Cancelada",VLOOKUP(B1854,'BASE DE DADOS OPS'!$B$5:$P$9635,12,FALSE),"Liquidação Cancelada")</f>
        <v>#N/A</v>
      </c>
      <c r="Z1854" s="4" t="e">
        <f>IF(X1854&lt;&gt;"Liquidação Cancelada",VLOOKUP(B1854,'BASE DE DADOS OPS'!$B$5:$P$9635,14,FALSE),"Liquidação Cancelada")</f>
        <v>#N/A</v>
      </c>
      <c r="AA1854" s="4" t="e">
        <f>IF(X1854&lt;&gt;"Liquidação Cancelada",VLOOKUP(B1854,'BASE DE DADOS OPS'!$B$5:$P$9635,13,FALSE),"Liquidação Cancelada")</f>
        <v>#N/A</v>
      </c>
      <c r="AB1854" s="4" t="e">
        <f t="shared" si="266"/>
        <v>#N/A</v>
      </c>
      <c r="AC1854" s="3" t="e">
        <f t="shared" si="267"/>
        <v>#N/A</v>
      </c>
      <c r="AD1854" s="62"/>
    </row>
    <row r="1855" spans="1:30" ht="24.95" customHeight="1" x14ac:dyDescent="0.2">
      <c r="A1855" s="55" t="str">
        <f t="shared" si="259"/>
        <v>||||||0</v>
      </c>
      <c r="B1855" s="55" t="str">
        <f t="shared" si="260"/>
        <v>||||0</v>
      </c>
      <c r="C1855" s="61" t="str">
        <f t="shared" si="261"/>
        <v>|0</v>
      </c>
      <c r="D1855" s="31"/>
      <c r="E1855" s="31"/>
      <c r="F1855" s="75" t="str">
        <f t="shared" si="262"/>
        <v>/</v>
      </c>
      <c r="G1855" s="31"/>
      <c r="H1855" s="31"/>
      <c r="I1855" s="75" t="str">
        <f t="shared" si="263"/>
        <v>.</v>
      </c>
      <c r="J1855" s="31"/>
      <c r="K1855" s="31"/>
      <c r="L1855" s="31"/>
      <c r="M1855" s="32"/>
      <c r="N1855" s="31"/>
      <c r="O1855" s="32"/>
      <c r="P1855" s="18"/>
      <c r="Q1855" s="31"/>
      <c r="R1855" s="33"/>
      <c r="S1855" s="33"/>
      <c r="T1855" s="33"/>
      <c r="U1855" s="72">
        <f t="shared" si="264"/>
        <v>0</v>
      </c>
      <c r="V1855" s="18" t="e">
        <f>IF(X1855&lt;&gt;"Liquidação Cancelada",VLOOKUP(B1855,'BASE DE DADOS OPS'!$B$4:$P$9650,10,FALSE),"Liquidação Cancelada")</f>
        <v>#N/A</v>
      </c>
      <c r="W1855" s="35" t="e">
        <f t="shared" si="265"/>
        <v>#N/A</v>
      </c>
      <c r="X1855" s="31">
        <f>VLOOKUP(A1855,'BASE DE DADOS OPS'!$A$4:$P$9650,12,FALSE)</f>
        <v>0</v>
      </c>
      <c r="Y1855" s="4" t="e">
        <f>IF(X1855&lt;&gt;"Liquidação Cancelada",VLOOKUP(B1855,'BASE DE DADOS OPS'!$B$5:$P$9635,12,FALSE),"Liquidação Cancelada")</f>
        <v>#N/A</v>
      </c>
      <c r="Z1855" s="4" t="e">
        <f>IF(X1855&lt;&gt;"Liquidação Cancelada",VLOOKUP(B1855,'BASE DE DADOS OPS'!$B$5:$P$9635,14,FALSE),"Liquidação Cancelada")</f>
        <v>#N/A</v>
      </c>
      <c r="AA1855" s="4" t="e">
        <f>IF(X1855&lt;&gt;"Liquidação Cancelada",VLOOKUP(B1855,'BASE DE DADOS OPS'!$B$5:$P$9635,13,FALSE),"Liquidação Cancelada")</f>
        <v>#N/A</v>
      </c>
      <c r="AB1855" s="4" t="e">
        <f t="shared" si="266"/>
        <v>#N/A</v>
      </c>
      <c r="AC1855" s="3" t="e">
        <f t="shared" si="267"/>
        <v>#N/A</v>
      </c>
      <c r="AD1855" s="62"/>
    </row>
    <row r="1856" spans="1:30" ht="24.95" customHeight="1" x14ac:dyDescent="0.2">
      <c r="A1856" s="55" t="str">
        <f t="shared" si="259"/>
        <v>||||||0</v>
      </c>
      <c r="B1856" s="55" t="str">
        <f t="shared" si="260"/>
        <v>||||0</v>
      </c>
      <c r="C1856" s="61" t="str">
        <f t="shared" si="261"/>
        <v>|0</v>
      </c>
      <c r="D1856" s="31"/>
      <c r="E1856" s="31"/>
      <c r="F1856" s="75" t="str">
        <f t="shared" si="262"/>
        <v>/</v>
      </c>
      <c r="G1856" s="31"/>
      <c r="H1856" s="31"/>
      <c r="I1856" s="75" t="str">
        <f t="shared" si="263"/>
        <v>.</v>
      </c>
      <c r="J1856" s="31"/>
      <c r="K1856" s="31"/>
      <c r="L1856" s="31"/>
      <c r="M1856" s="32"/>
      <c r="N1856" s="31"/>
      <c r="O1856" s="32"/>
      <c r="P1856" s="18"/>
      <c r="Q1856" s="31"/>
      <c r="R1856" s="33"/>
      <c r="S1856" s="33"/>
      <c r="T1856" s="33"/>
      <c r="U1856" s="72">
        <f t="shared" si="264"/>
        <v>0</v>
      </c>
      <c r="V1856" s="18" t="e">
        <f>IF(X1856&lt;&gt;"Liquidação Cancelada",VLOOKUP(B1856,'BASE DE DADOS OPS'!$B$4:$P$9650,10,FALSE),"Liquidação Cancelada")</f>
        <v>#N/A</v>
      </c>
      <c r="W1856" s="35" t="e">
        <f t="shared" si="265"/>
        <v>#N/A</v>
      </c>
      <c r="X1856" s="31">
        <f>VLOOKUP(A1856,'BASE DE DADOS OPS'!$A$4:$P$9650,12,FALSE)</f>
        <v>0</v>
      </c>
      <c r="Y1856" s="4" t="e">
        <f>IF(X1856&lt;&gt;"Liquidação Cancelada",VLOOKUP(B1856,'BASE DE DADOS OPS'!$B$5:$P$9635,12,FALSE),"Liquidação Cancelada")</f>
        <v>#N/A</v>
      </c>
      <c r="Z1856" s="4" t="e">
        <f>IF(X1856&lt;&gt;"Liquidação Cancelada",VLOOKUP(B1856,'BASE DE DADOS OPS'!$B$5:$P$9635,14,FALSE),"Liquidação Cancelada")</f>
        <v>#N/A</v>
      </c>
      <c r="AA1856" s="4" t="e">
        <f>IF(X1856&lt;&gt;"Liquidação Cancelada",VLOOKUP(B1856,'BASE DE DADOS OPS'!$B$5:$P$9635,13,FALSE),"Liquidação Cancelada")</f>
        <v>#N/A</v>
      </c>
      <c r="AB1856" s="4" t="e">
        <f t="shared" si="266"/>
        <v>#N/A</v>
      </c>
      <c r="AC1856" s="3" t="e">
        <f t="shared" si="267"/>
        <v>#N/A</v>
      </c>
      <c r="AD1856" s="62"/>
    </row>
    <row r="1857" spans="1:30" ht="24.95" customHeight="1" x14ac:dyDescent="0.2">
      <c r="A1857" s="55" t="str">
        <f t="shared" si="259"/>
        <v>||||||0</v>
      </c>
      <c r="B1857" s="55" t="str">
        <f t="shared" si="260"/>
        <v>||||0</v>
      </c>
      <c r="C1857" s="61" t="str">
        <f t="shared" si="261"/>
        <v>|0</v>
      </c>
      <c r="D1857" s="31"/>
      <c r="E1857" s="31"/>
      <c r="F1857" s="75" t="str">
        <f t="shared" si="262"/>
        <v>/</v>
      </c>
      <c r="G1857" s="31"/>
      <c r="H1857" s="31"/>
      <c r="I1857" s="75" t="str">
        <f t="shared" si="263"/>
        <v>.</v>
      </c>
      <c r="J1857" s="31"/>
      <c r="K1857" s="31"/>
      <c r="L1857" s="31"/>
      <c r="M1857" s="32"/>
      <c r="N1857" s="31"/>
      <c r="O1857" s="32"/>
      <c r="P1857" s="18"/>
      <c r="Q1857" s="31"/>
      <c r="R1857" s="33"/>
      <c r="S1857" s="33"/>
      <c r="T1857" s="33"/>
      <c r="U1857" s="72">
        <f t="shared" si="264"/>
        <v>0</v>
      </c>
      <c r="V1857" s="18" t="e">
        <f>IF(X1857&lt;&gt;"Liquidação Cancelada",VLOOKUP(B1857,'BASE DE DADOS OPS'!$B$4:$P$9650,10,FALSE),"Liquidação Cancelada")</f>
        <v>#N/A</v>
      </c>
      <c r="W1857" s="35" t="e">
        <f t="shared" si="265"/>
        <v>#N/A</v>
      </c>
      <c r="X1857" s="31">
        <f>VLOOKUP(A1857,'BASE DE DADOS OPS'!$A$4:$P$9650,12,FALSE)</f>
        <v>0</v>
      </c>
      <c r="Y1857" s="4" t="e">
        <f>IF(X1857&lt;&gt;"Liquidação Cancelada",VLOOKUP(B1857,'BASE DE DADOS OPS'!$B$5:$P$9635,12,FALSE),"Liquidação Cancelada")</f>
        <v>#N/A</v>
      </c>
      <c r="Z1857" s="4" t="e">
        <f>IF(X1857&lt;&gt;"Liquidação Cancelada",VLOOKUP(B1857,'BASE DE DADOS OPS'!$B$5:$P$9635,14,FALSE),"Liquidação Cancelada")</f>
        <v>#N/A</v>
      </c>
      <c r="AA1857" s="4" t="e">
        <f>IF(X1857&lt;&gt;"Liquidação Cancelada",VLOOKUP(B1857,'BASE DE DADOS OPS'!$B$5:$P$9635,13,FALSE),"Liquidação Cancelada")</f>
        <v>#N/A</v>
      </c>
      <c r="AB1857" s="4" t="e">
        <f t="shared" si="266"/>
        <v>#N/A</v>
      </c>
      <c r="AC1857" s="3" t="e">
        <f t="shared" si="267"/>
        <v>#N/A</v>
      </c>
      <c r="AD1857" s="62"/>
    </row>
    <row r="1858" spans="1:30" ht="24.95" customHeight="1" x14ac:dyDescent="0.2">
      <c r="A1858" s="55" t="str">
        <f t="shared" si="259"/>
        <v>||||||0</v>
      </c>
      <c r="B1858" s="55" t="str">
        <f t="shared" si="260"/>
        <v>||||0</v>
      </c>
      <c r="C1858" s="61" t="str">
        <f t="shared" si="261"/>
        <v>|0</v>
      </c>
      <c r="D1858" s="31"/>
      <c r="E1858" s="31"/>
      <c r="F1858" s="75" t="str">
        <f t="shared" si="262"/>
        <v>/</v>
      </c>
      <c r="G1858" s="31"/>
      <c r="H1858" s="31"/>
      <c r="I1858" s="75" t="str">
        <f t="shared" si="263"/>
        <v>.</v>
      </c>
      <c r="J1858" s="31"/>
      <c r="K1858" s="31"/>
      <c r="L1858" s="31"/>
      <c r="M1858" s="32"/>
      <c r="N1858" s="31"/>
      <c r="O1858" s="32"/>
      <c r="P1858" s="18"/>
      <c r="Q1858" s="31"/>
      <c r="R1858" s="33"/>
      <c r="S1858" s="33"/>
      <c r="T1858" s="33"/>
      <c r="U1858" s="72">
        <f t="shared" si="264"/>
        <v>0</v>
      </c>
      <c r="V1858" s="18" t="e">
        <f>IF(X1858&lt;&gt;"Liquidação Cancelada",VLOOKUP(B1858,'BASE DE DADOS OPS'!$B$4:$P$9650,10,FALSE),"Liquidação Cancelada")</f>
        <v>#N/A</v>
      </c>
      <c r="W1858" s="35" t="e">
        <f t="shared" si="265"/>
        <v>#N/A</v>
      </c>
      <c r="X1858" s="31">
        <f>VLOOKUP(A1858,'BASE DE DADOS OPS'!$A$4:$P$9650,12,FALSE)</f>
        <v>0</v>
      </c>
      <c r="Y1858" s="4" t="e">
        <f>IF(X1858&lt;&gt;"Liquidação Cancelada",VLOOKUP(B1858,'BASE DE DADOS OPS'!$B$5:$P$9635,12,FALSE),"Liquidação Cancelada")</f>
        <v>#N/A</v>
      </c>
      <c r="Z1858" s="4" t="e">
        <f>IF(X1858&lt;&gt;"Liquidação Cancelada",VLOOKUP(B1858,'BASE DE DADOS OPS'!$B$5:$P$9635,14,FALSE),"Liquidação Cancelada")</f>
        <v>#N/A</v>
      </c>
      <c r="AA1858" s="4" t="e">
        <f>IF(X1858&lt;&gt;"Liquidação Cancelada",VLOOKUP(B1858,'BASE DE DADOS OPS'!$B$5:$P$9635,13,FALSE),"Liquidação Cancelada")</f>
        <v>#N/A</v>
      </c>
      <c r="AB1858" s="4" t="e">
        <f t="shared" si="266"/>
        <v>#N/A</v>
      </c>
      <c r="AC1858" s="3" t="e">
        <f t="shared" si="267"/>
        <v>#N/A</v>
      </c>
      <c r="AD1858" s="62"/>
    </row>
    <row r="1859" spans="1:30" ht="24.95" customHeight="1" x14ac:dyDescent="0.2">
      <c r="A1859" s="55" t="str">
        <f t="shared" si="259"/>
        <v>||||||0</v>
      </c>
      <c r="B1859" s="55" t="str">
        <f t="shared" si="260"/>
        <v>||||0</v>
      </c>
      <c r="C1859" s="61" t="str">
        <f t="shared" si="261"/>
        <v>|0</v>
      </c>
      <c r="D1859" s="31"/>
      <c r="E1859" s="31"/>
      <c r="F1859" s="75" t="str">
        <f t="shared" si="262"/>
        <v>/</v>
      </c>
      <c r="G1859" s="31"/>
      <c r="H1859" s="31"/>
      <c r="I1859" s="75" t="str">
        <f t="shared" si="263"/>
        <v>.</v>
      </c>
      <c r="J1859" s="31"/>
      <c r="K1859" s="31"/>
      <c r="L1859" s="31"/>
      <c r="M1859" s="32"/>
      <c r="N1859" s="31"/>
      <c r="O1859" s="32"/>
      <c r="P1859" s="18"/>
      <c r="Q1859" s="31"/>
      <c r="R1859" s="33"/>
      <c r="S1859" s="33"/>
      <c r="T1859" s="33"/>
      <c r="U1859" s="72">
        <f t="shared" si="264"/>
        <v>0</v>
      </c>
      <c r="V1859" s="18" t="e">
        <f>IF(X1859&lt;&gt;"Liquidação Cancelada",VLOOKUP(B1859,'BASE DE DADOS OPS'!$B$4:$P$9650,10,FALSE),"Liquidação Cancelada")</f>
        <v>#N/A</v>
      </c>
      <c r="W1859" s="35" t="e">
        <f t="shared" si="265"/>
        <v>#N/A</v>
      </c>
      <c r="X1859" s="31">
        <f>VLOOKUP(A1859,'BASE DE DADOS OPS'!$A$4:$P$9650,12,FALSE)</f>
        <v>0</v>
      </c>
      <c r="Y1859" s="4" t="e">
        <f>IF(X1859&lt;&gt;"Liquidação Cancelada",VLOOKUP(B1859,'BASE DE DADOS OPS'!$B$5:$P$9635,12,FALSE),"Liquidação Cancelada")</f>
        <v>#N/A</v>
      </c>
      <c r="Z1859" s="4" t="e">
        <f>IF(X1859&lt;&gt;"Liquidação Cancelada",VLOOKUP(B1859,'BASE DE DADOS OPS'!$B$5:$P$9635,14,FALSE),"Liquidação Cancelada")</f>
        <v>#N/A</v>
      </c>
      <c r="AA1859" s="4" t="e">
        <f>IF(X1859&lt;&gt;"Liquidação Cancelada",VLOOKUP(B1859,'BASE DE DADOS OPS'!$B$5:$P$9635,13,FALSE),"Liquidação Cancelada")</f>
        <v>#N/A</v>
      </c>
      <c r="AB1859" s="4" t="e">
        <f t="shared" si="266"/>
        <v>#N/A</v>
      </c>
      <c r="AC1859" s="3" t="e">
        <f t="shared" si="267"/>
        <v>#N/A</v>
      </c>
      <c r="AD1859" s="62"/>
    </row>
    <row r="1860" spans="1:30" ht="24.95" customHeight="1" x14ac:dyDescent="0.2">
      <c r="A1860" s="55" t="str">
        <f t="shared" si="259"/>
        <v>||||||0</v>
      </c>
      <c r="B1860" s="55" t="str">
        <f t="shared" si="260"/>
        <v>||||0</v>
      </c>
      <c r="C1860" s="61" t="str">
        <f t="shared" si="261"/>
        <v>|0</v>
      </c>
      <c r="D1860" s="31"/>
      <c r="E1860" s="31"/>
      <c r="F1860" s="75" t="str">
        <f t="shared" si="262"/>
        <v>/</v>
      </c>
      <c r="G1860" s="31"/>
      <c r="H1860" s="31"/>
      <c r="I1860" s="75" t="str">
        <f t="shared" si="263"/>
        <v>.</v>
      </c>
      <c r="J1860" s="31"/>
      <c r="K1860" s="31"/>
      <c r="L1860" s="31"/>
      <c r="M1860" s="32"/>
      <c r="N1860" s="31"/>
      <c r="O1860" s="32"/>
      <c r="P1860" s="18"/>
      <c r="Q1860" s="31"/>
      <c r="R1860" s="33"/>
      <c r="S1860" s="33"/>
      <c r="T1860" s="33"/>
      <c r="U1860" s="72">
        <f t="shared" si="264"/>
        <v>0</v>
      </c>
      <c r="V1860" s="18" t="e">
        <f>IF(X1860&lt;&gt;"Liquidação Cancelada",VLOOKUP(B1860,'BASE DE DADOS OPS'!$B$4:$P$9650,10,FALSE),"Liquidação Cancelada")</f>
        <v>#N/A</v>
      </c>
      <c r="W1860" s="35" t="e">
        <f t="shared" si="265"/>
        <v>#N/A</v>
      </c>
      <c r="X1860" s="31">
        <f>VLOOKUP(A1860,'BASE DE DADOS OPS'!$A$4:$P$9650,12,FALSE)</f>
        <v>0</v>
      </c>
      <c r="Y1860" s="4" t="e">
        <f>IF(X1860&lt;&gt;"Liquidação Cancelada",VLOOKUP(B1860,'BASE DE DADOS OPS'!$B$5:$P$9635,12,FALSE),"Liquidação Cancelada")</f>
        <v>#N/A</v>
      </c>
      <c r="Z1860" s="4" t="e">
        <f>IF(X1860&lt;&gt;"Liquidação Cancelada",VLOOKUP(B1860,'BASE DE DADOS OPS'!$B$5:$P$9635,14,FALSE),"Liquidação Cancelada")</f>
        <v>#N/A</v>
      </c>
      <c r="AA1860" s="4" t="e">
        <f>IF(X1860&lt;&gt;"Liquidação Cancelada",VLOOKUP(B1860,'BASE DE DADOS OPS'!$B$5:$P$9635,13,FALSE),"Liquidação Cancelada")</f>
        <v>#N/A</v>
      </c>
      <c r="AB1860" s="4" t="e">
        <f t="shared" si="266"/>
        <v>#N/A</v>
      </c>
      <c r="AC1860" s="3" t="e">
        <f t="shared" si="267"/>
        <v>#N/A</v>
      </c>
      <c r="AD1860" s="62"/>
    </row>
    <row r="1861" spans="1:30" ht="24.95" customHeight="1" x14ac:dyDescent="0.2">
      <c r="A1861" s="55" t="str">
        <f t="shared" ref="A1861:A1924" si="268">D1861&amp;"|"&amp;E1861&amp;"|"&amp;G1861&amp;"|"&amp;H1861&amp;"|"&amp;L1861&amp;"|"&amp;N1861&amp;"|"&amp;U1861</f>
        <v>||||||0</v>
      </c>
      <c r="B1861" s="55" t="str">
        <f t="shared" ref="B1861:B1924" si="269">D1861&amp;"|"&amp;E1861&amp;"|"&amp;G1861&amp;"|"&amp;H1861&amp;"|"&amp;X1861</f>
        <v>||||0</v>
      </c>
      <c r="C1861" s="61" t="str">
        <f t="shared" ref="C1861:C1924" si="270">E1861&amp;"|"&amp;X1861</f>
        <v>|0</v>
      </c>
      <c r="D1861" s="31"/>
      <c r="E1861" s="31"/>
      <c r="F1861" s="75" t="str">
        <f t="shared" ref="F1861:F1924" si="271">G1861&amp;"/"&amp;H1861</f>
        <v>/</v>
      </c>
      <c r="G1861" s="31"/>
      <c r="H1861" s="31"/>
      <c r="I1861" s="75" t="str">
        <f t="shared" ref="I1861:I1924" si="272">J1861&amp;"."&amp;K1861</f>
        <v>.</v>
      </c>
      <c r="J1861" s="31"/>
      <c r="K1861" s="31"/>
      <c r="L1861" s="31"/>
      <c r="M1861" s="32"/>
      <c r="N1861" s="31"/>
      <c r="O1861" s="32"/>
      <c r="P1861" s="18"/>
      <c r="Q1861" s="31"/>
      <c r="R1861" s="33"/>
      <c r="S1861" s="33"/>
      <c r="T1861" s="33"/>
      <c r="U1861" s="72">
        <f t="shared" ref="U1861:U1924" si="273">R1861-S1861-T1861</f>
        <v>0</v>
      </c>
      <c r="V1861" s="18" t="e">
        <f>IF(X1861&lt;&gt;"Liquidação Cancelada",VLOOKUP(B1861,'BASE DE DADOS OPS'!$B$4:$P$9650,10,FALSE),"Liquidação Cancelada")</f>
        <v>#N/A</v>
      </c>
      <c r="W1861" s="35" t="e">
        <f t="shared" ref="W1861:W1924" si="274">IF(X1861&lt;&gt;"Liquidação Cancelada",IF(ISBLANK(V1861),"AGUARDANDO PAGAMENTO",NETWORKDAYS(P1861,V1861)-1),"Liquidação Cancelada")</f>
        <v>#N/A</v>
      </c>
      <c r="X1861" s="31">
        <f>VLOOKUP(A1861,'BASE DE DADOS OPS'!$A$4:$P$9650,12,FALSE)</f>
        <v>0</v>
      </c>
      <c r="Y1861" s="4" t="e">
        <f>IF(X1861&lt;&gt;"Liquidação Cancelada",VLOOKUP(B1861,'BASE DE DADOS OPS'!$B$5:$P$9635,12,FALSE),"Liquidação Cancelada")</f>
        <v>#N/A</v>
      </c>
      <c r="Z1861" s="4" t="e">
        <f>IF(X1861&lt;&gt;"Liquidação Cancelada",VLOOKUP(B1861,'BASE DE DADOS OPS'!$B$5:$P$9635,14,FALSE),"Liquidação Cancelada")</f>
        <v>#N/A</v>
      </c>
      <c r="AA1861" s="4" t="e">
        <f>IF(X1861&lt;&gt;"Liquidação Cancelada",VLOOKUP(B1861,'BASE DE DADOS OPS'!$B$5:$P$9635,13,FALSE),"Liquidação Cancelada")</f>
        <v>#N/A</v>
      </c>
      <c r="AB1861" s="4" t="e">
        <f t="shared" ref="AB1861:AB1924" si="275">IF(X1861&lt;&gt;"Liquidação Cancelada",Y1861-Z1861,"Liquidação Cancelada")</f>
        <v>#N/A</v>
      </c>
      <c r="AC1861" s="3" t="e">
        <f t="shared" ref="AC1861:AC1924" si="276">IF(X1861&lt;&gt;"Liquidação Cancelada",(AA1861-AB1861)+(U1861-Z1861-AB1861),"Liquidação Cancelada")</f>
        <v>#N/A</v>
      </c>
      <c r="AD1861" s="62"/>
    </row>
    <row r="1862" spans="1:30" ht="24.95" customHeight="1" x14ac:dyDescent="0.2">
      <c r="A1862" s="55" t="str">
        <f t="shared" si="268"/>
        <v>||||||0</v>
      </c>
      <c r="B1862" s="55" t="str">
        <f t="shared" si="269"/>
        <v>||||0</v>
      </c>
      <c r="C1862" s="61" t="str">
        <f t="shared" si="270"/>
        <v>|0</v>
      </c>
      <c r="D1862" s="31"/>
      <c r="E1862" s="31"/>
      <c r="F1862" s="75" t="str">
        <f t="shared" si="271"/>
        <v>/</v>
      </c>
      <c r="G1862" s="31"/>
      <c r="H1862" s="31"/>
      <c r="I1862" s="75" t="str">
        <f t="shared" si="272"/>
        <v>.</v>
      </c>
      <c r="J1862" s="31"/>
      <c r="K1862" s="31"/>
      <c r="L1862" s="31"/>
      <c r="M1862" s="32"/>
      <c r="N1862" s="31"/>
      <c r="O1862" s="32"/>
      <c r="P1862" s="18"/>
      <c r="Q1862" s="31"/>
      <c r="R1862" s="33"/>
      <c r="S1862" s="33"/>
      <c r="T1862" s="33"/>
      <c r="U1862" s="72">
        <f t="shared" si="273"/>
        <v>0</v>
      </c>
      <c r="V1862" s="18" t="e">
        <f>IF(X1862&lt;&gt;"Liquidação Cancelada",VLOOKUP(B1862,'BASE DE DADOS OPS'!$B$4:$P$9650,10,FALSE),"Liquidação Cancelada")</f>
        <v>#N/A</v>
      </c>
      <c r="W1862" s="35" t="e">
        <f t="shared" si="274"/>
        <v>#N/A</v>
      </c>
      <c r="X1862" s="31">
        <f>VLOOKUP(A1862,'BASE DE DADOS OPS'!$A$4:$P$9650,12,FALSE)</f>
        <v>0</v>
      </c>
      <c r="Y1862" s="4" t="e">
        <f>IF(X1862&lt;&gt;"Liquidação Cancelada",VLOOKUP(B1862,'BASE DE DADOS OPS'!$B$5:$P$9635,12,FALSE),"Liquidação Cancelada")</f>
        <v>#N/A</v>
      </c>
      <c r="Z1862" s="4" t="e">
        <f>IF(X1862&lt;&gt;"Liquidação Cancelada",VLOOKUP(B1862,'BASE DE DADOS OPS'!$B$5:$P$9635,14,FALSE),"Liquidação Cancelada")</f>
        <v>#N/A</v>
      </c>
      <c r="AA1862" s="4" t="e">
        <f>IF(X1862&lt;&gt;"Liquidação Cancelada",VLOOKUP(B1862,'BASE DE DADOS OPS'!$B$5:$P$9635,13,FALSE),"Liquidação Cancelada")</f>
        <v>#N/A</v>
      </c>
      <c r="AB1862" s="4" t="e">
        <f t="shared" si="275"/>
        <v>#N/A</v>
      </c>
      <c r="AC1862" s="3" t="e">
        <f t="shared" si="276"/>
        <v>#N/A</v>
      </c>
      <c r="AD1862" s="62"/>
    </row>
    <row r="1863" spans="1:30" ht="24.95" customHeight="1" x14ac:dyDescent="0.2">
      <c r="A1863" s="55" t="str">
        <f t="shared" si="268"/>
        <v>||||||0</v>
      </c>
      <c r="B1863" s="55" t="str">
        <f t="shared" si="269"/>
        <v>||||0</v>
      </c>
      <c r="C1863" s="61" t="str">
        <f t="shared" si="270"/>
        <v>|0</v>
      </c>
      <c r="D1863" s="31"/>
      <c r="E1863" s="31"/>
      <c r="F1863" s="75" t="str">
        <f t="shared" si="271"/>
        <v>/</v>
      </c>
      <c r="G1863" s="31"/>
      <c r="H1863" s="31"/>
      <c r="I1863" s="75" t="str">
        <f t="shared" si="272"/>
        <v>.</v>
      </c>
      <c r="J1863" s="31"/>
      <c r="K1863" s="31"/>
      <c r="L1863" s="31"/>
      <c r="M1863" s="32"/>
      <c r="N1863" s="31"/>
      <c r="O1863" s="32"/>
      <c r="P1863" s="18"/>
      <c r="Q1863" s="31"/>
      <c r="R1863" s="33"/>
      <c r="S1863" s="33"/>
      <c r="T1863" s="33"/>
      <c r="U1863" s="72">
        <f t="shared" si="273"/>
        <v>0</v>
      </c>
      <c r="V1863" s="18" t="e">
        <f>IF(X1863&lt;&gt;"Liquidação Cancelada",VLOOKUP(B1863,'BASE DE DADOS OPS'!$B$4:$P$9650,10,FALSE),"Liquidação Cancelada")</f>
        <v>#N/A</v>
      </c>
      <c r="W1863" s="35" t="e">
        <f t="shared" si="274"/>
        <v>#N/A</v>
      </c>
      <c r="X1863" s="31">
        <f>VLOOKUP(A1863,'BASE DE DADOS OPS'!$A$4:$P$9650,12,FALSE)</f>
        <v>0</v>
      </c>
      <c r="Y1863" s="4" t="e">
        <f>IF(X1863&lt;&gt;"Liquidação Cancelada",VLOOKUP(B1863,'BASE DE DADOS OPS'!$B$5:$P$9635,12,FALSE),"Liquidação Cancelada")</f>
        <v>#N/A</v>
      </c>
      <c r="Z1863" s="4" t="e">
        <f>IF(X1863&lt;&gt;"Liquidação Cancelada",VLOOKUP(B1863,'BASE DE DADOS OPS'!$B$5:$P$9635,14,FALSE),"Liquidação Cancelada")</f>
        <v>#N/A</v>
      </c>
      <c r="AA1863" s="4" t="e">
        <f>IF(X1863&lt;&gt;"Liquidação Cancelada",VLOOKUP(B1863,'BASE DE DADOS OPS'!$B$5:$P$9635,13,FALSE),"Liquidação Cancelada")</f>
        <v>#N/A</v>
      </c>
      <c r="AB1863" s="4" t="e">
        <f t="shared" si="275"/>
        <v>#N/A</v>
      </c>
      <c r="AC1863" s="3" t="e">
        <f t="shared" si="276"/>
        <v>#N/A</v>
      </c>
      <c r="AD1863" s="62"/>
    </row>
    <row r="1864" spans="1:30" ht="24.95" customHeight="1" x14ac:dyDescent="0.2">
      <c r="A1864" s="55" t="str">
        <f t="shared" si="268"/>
        <v>||||||0</v>
      </c>
      <c r="B1864" s="55" t="str">
        <f t="shared" si="269"/>
        <v>||||0</v>
      </c>
      <c r="C1864" s="61" t="str">
        <f t="shared" si="270"/>
        <v>|0</v>
      </c>
      <c r="D1864" s="31"/>
      <c r="E1864" s="31"/>
      <c r="F1864" s="75" t="str">
        <f t="shared" si="271"/>
        <v>/</v>
      </c>
      <c r="G1864" s="31"/>
      <c r="H1864" s="31"/>
      <c r="I1864" s="75" t="str">
        <f t="shared" si="272"/>
        <v>.</v>
      </c>
      <c r="J1864" s="31"/>
      <c r="K1864" s="31"/>
      <c r="L1864" s="31"/>
      <c r="M1864" s="32"/>
      <c r="N1864" s="31"/>
      <c r="O1864" s="32"/>
      <c r="P1864" s="18"/>
      <c r="Q1864" s="31"/>
      <c r="R1864" s="33"/>
      <c r="S1864" s="33"/>
      <c r="T1864" s="33"/>
      <c r="U1864" s="72">
        <f t="shared" si="273"/>
        <v>0</v>
      </c>
      <c r="V1864" s="18" t="e">
        <f>IF(X1864&lt;&gt;"Liquidação Cancelada",VLOOKUP(B1864,'BASE DE DADOS OPS'!$B$4:$P$9650,10,FALSE),"Liquidação Cancelada")</f>
        <v>#N/A</v>
      </c>
      <c r="W1864" s="35" t="e">
        <f t="shared" si="274"/>
        <v>#N/A</v>
      </c>
      <c r="X1864" s="31">
        <f>VLOOKUP(A1864,'BASE DE DADOS OPS'!$A$4:$P$9650,12,FALSE)</f>
        <v>0</v>
      </c>
      <c r="Y1864" s="4" t="e">
        <f>IF(X1864&lt;&gt;"Liquidação Cancelada",VLOOKUP(B1864,'BASE DE DADOS OPS'!$B$5:$P$9635,12,FALSE),"Liquidação Cancelada")</f>
        <v>#N/A</v>
      </c>
      <c r="Z1864" s="4" t="e">
        <f>IF(X1864&lt;&gt;"Liquidação Cancelada",VLOOKUP(B1864,'BASE DE DADOS OPS'!$B$5:$P$9635,14,FALSE),"Liquidação Cancelada")</f>
        <v>#N/A</v>
      </c>
      <c r="AA1864" s="4" t="e">
        <f>IF(X1864&lt;&gt;"Liquidação Cancelada",VLOOKUP(B1864,'BASE DE DADOS OPS'!$B$5:$P$9635,13,FALSE),"Liquidação Cancelada")</f>
        <v>#N/A</v>
      </c>
      <c r="AB1864" s="4" t="e">
        <f t="shared" si="275"/>
        <v>#N/A</v>
      </c>
      <c r="AC1864" s="3" t="e">
        <f t="shared" si="276"/>
        <v>#N/A</v>
      </c>
      <c r="AD1864" s="62"/>
    </row>
    <row r="1865" spans="1:30" ht="24.95" customHeight="1" x14ac:dyDescent="0.2">
      <c r="A1865" s="55" t="str">
        <f t="shared" si="268"/>
        <v>||||||0</v>
      </c>
      <c r="B1865" s="55" t="str">
        <f t="shared" si="269"/>
        <v>||||0</v>
      </c>
      <c r="C1865" s="61" t="str">
        <f t="shared" si="270"/>
        <v>|0</v>
      </c>
      <c r="D1865" s="31"/>
      <c r="E1865" s="31"/>
      <c r="F1865" s="75" t="str">
        <f t="shared" si="271"/>
        <v>/</v>
      </c>
      <c r="G1865" s="31"/>
      <c r="H1865" s="31"/>
      <c r="I1865" s="75" t="str">
        <f t="shared" si="272"/>
        <v>.</v>
      </c>
      <c r="J1865" s="31"/>
      <c r="K1865" s="31"/>
      <c r="L1865" s="31"/>
      <c r="M1865" s="32"/>
      <c r="N1865" s="31"/>
      <c r="O1865" s="32"/>
      <c r="P1865" s="18"/>
      <c r="Q1865" s="31"/>
      <c r="R1865" s="33"/>
      <c r="S1865" s="33"/>
      <c r="T1865" s="33"/>
      <c r="U1865" s="72">
        <f t="shared" si="273"/>
        <v>0</v>
      </c>
      <c r="V1865" s="18" t="e">
        <f>IF(X1865&lt;&gt;"Liquidação Cancelada",VLOOKUP(B1865,'BASE DE DADOS OPS'!$B$4:$P$9650,10,FALSE),"Liquidação Cancelada")</f>
        <v>#N/A</v>
      </c>
      <c r="W1865" s="35" t="e">
        <f t="shared" si="274"/>
        <v>#N/A</v>
      </c>
      <c r="X1865" s="31">
        <f>VLOOKUP(A1865,'BASE DE DADOS OPS'!$A$4:$P$9650,12,FALSE)</f>
        <v>0</v>
      </c>
      <c r="Y1865" s="4" t="e">
        <f>IF(X1865&lt;&gt;"Liquidação Cancelada",VLOOKUP(B1865,'BASE DE DADOS OPS'!$B$5:$P$9635,12,FALSE),"Liquidação Cancelada")</f>
        <v>#N/A</v>
      </c>
      <c r="Z1865" s="4" t="e">
        <f>IF(X1865&lt;&gt;"Liquidação Cancelada",VLOOKUP(B1865,'BASE DE DADOS OPS'!$B$5:$P$9635,14,FALSE),"Liquidação Cancelada")</f>
        <v>#N/A</v>
      </c>
      <c r="AA1865" s="4" t="e">
        <f>IF(X1865&lt;&gt;"Liquidação Cancelada",VLOOKUP(B1865,'BASE DE DADOS OPS'!$B$5:$P$9635,13,FALSE),"Liquidação Cancelada")</f>
        <v>#N/A</v>
      </c>
      <c r="AB1865" s="4" t="e">
        <f t="shared" si="275"/>
        <v>#N/A</v>
      </c>
      <c r="AC1865" s="3" t="e">
        <f t="shared" si="276"/>
        <v>#N/A</v>
      </c>
      <c r="AD1865" s="62"/>
    </row>
    <row r="1866" spans="1:30" ht="24.95" customHeight="1" x14ac:dyDescent="0.2">
      <c r="A1866" s="55" t="str">
        <f t="shared" si="268"/>
        <v>||||||0</v>
      </c>
      <c r="B1866" s="55" t="str">
        <f t="shared" si="269"/>
        <v>||||0</v>
      </c>
      <c r="C1866" s="61" t="str">
        <f t="shared" si="270"/>
        <v>|0</v>
      </c>
      <c r="D1866" s="31"/>
      <c r="E1866" s="31"/>
      <c r="F1866" s="75" t="str">
        <f t="shared" si="271"/>
        <v>/</v>
      </c>
      <c r="G1866" s="31"/>
      <c r="H1866" s="31"/>
      <c r="I1866" s="75" t="str">
        <f t="shared" si="272"/>
        <v>.</v>
      </c>
      <c r="J1866" s="31"/>
      <c r="K1866" s="31"/>
      <c r="L1866" s="31"/>
      <c r="M1866" s="32"/>
      <c r="N1866" s="31"/>
      <c r="O1866" s="32"/>
      <c r="P1866" s="18"/>
      <c r="Q1866" s="31"/>
      <c r="R1866" s="33"/>
      <c r="S1866" s="33"/>
      <c r="T1866" s="33"/>
      <c r="U1866" s="72">
        <f t="shared" si="273"/>
        <v>0</v>
      </c>
      <c r="V1866" s="18" t="e">
        <f>IF(X1866&lt;&gt;"Liquidação Cancelada",VLOOKUP(B1866,'BASE DE DADOS OPS'!$B$4:$P$9650,10,FALSE),"Liquidação Cancelada")</f>
        <v>#N/A</v>
      </c>
      <c r="W1866" s="35" t="e">
        <f t="shared" si="274"/>
        <v>#N/A</v>
      </c>
      <c r="X1866" s="31">
        <f>VLOOKUP(A1866,'BASE DE DADOS OPS'!$A$4:$P$9650,12,FALSE)</f>
        <v>0</v>
      </c>
      <c r="Y1866" s="4" t="e">
        <f>IF(X1866&lt;&gt;"Liquidação Cancelada",VLOOKUP(B1866,'BASE DE DADOS OPS'!$B$5:$P$9635,12,FALSE),"Liquidação Cancelada")</f>
        <v>#N/A</v>
      </c>
      <c r="Z1866" s="4" t="e">
        <f>IF(X1866&lt;&gt;"Liquidação Cancelada",VLOOKUP(B1866,'BASE DE DADOS OPS'!$B$5:$P$9635,14,FALSE),"Liquidação Cancelada")</f>
        <v>#N/A</v>
      </c>
      <c r="AA1866" s="4" t="e">
        <f>IF(X1866&lt;&gt;"Liquidação Cancelada",VLOOKUP(B1866,'BASE DE DADOS OPS'!$B$5:$P$9635,13,FALSE),"Liquidação Cancelada")</f>
        <v>#N/A</v>
      </c>
      <c r="AB1866" s="4" t="e">
        <f t="shared" si="275"/>
        <v>#N/A</v>
      </c>
      <c r="AC1866" s="3" t="e">
        <f t="shared" si="276"/>
        <v>#N/A</v>
      </c>
      <c r="AD1866" s="62"/>
    </row>
    <row r="1867" spans="1:30" ht="24.95" customHeight="1" x14ac:dyDescent="0.2">
      <c r="A1867" s="55" t="str">
        <f t="shared" si="268"/>
        <v>||||||0</v>
      </c>
      <c r="B1867" s="55" t="str">
        <f t="shared" si="269"/>
        <v>||||0</v>
      </c>
      <c r="C1867" s="61" t="str">
        <f t="shared" si="270"/>
        <v>|0</v>
      </c>
      <c r="D1867" s="31"/>
      <c r="E1867" s="31"/>
      <c r="F1867" s="75" t="str">
        <f t="shared" si="271"/>
        <v>/</v>
      </c>
      <c r="G1867" s="31"/>
      <c r="H1867" s="31"/>
      <c r="I1867" s="75" t="str">
        <f t="shared" si="272"/>
        <v>.</v>
      </c>
      <c r="J1867" s="31"/>
      <c r="K1867" s="31"/>
      <c r="L1867" s="31"/>
      <c r="M1867" s="32"/>
      <c r="N1867" s="31"/>
      <c r="O1867" s="32"/>
      <c r="P1867" s="18"/>
      <c r="Q1867" s="31"/>
      <c r="R1867" s="33"/>
      <c r="S1867" s="33"/>
      <c r="T1867" s="33"/>
      <c r="U1867" s="72">
        <f t="shared" si="273"/>
        <v>0</v>
      </c>
      <c r="V1867" s="18" t="e">
        <f>IF(X1867&lt;&gt;"Liquidação Cancelada",VLOOKUP(B1867,'BASE DE DADOS OPS'!$B$4:$P$9650,10,FALSE),"Liquidação Cancelada")</f>
        <v>#N/A</v>
      </c>
      <c r="W1867" s="35" t="e">
        <f t="shared" si="274"/>
        <v>#N/A</v>
      </c>
      <c r="X1867" s="31">
        <f>VLOOKUP(A1867,'BASE DE DADOS OPS'!$A$4:$P$9650,12,FALSE)</f>
        <v>0</v>
      </c>
      <c r="Y1867" s="4" t="e">
        <f>IF(X1867&lt;&gt;"Liquidação Cancelada",VLOOKUP(B1867,'BASE DE DADOS OPS'!$B$5:$P$9635,12,FALSE),"Liquidação Cancelada")</f>
        <v>#N/A</v>
      </c>
      <c r="Z1867" s="4" t="e">
        <f>IF(X1867&lt;&gt;"Liquidação Cancelada",VLOOKUP(B1867,'BASE DE DADOS OPS'!$B$5:$P$9635,14,FALSE),"Liquidação Cancelada")</f>
        <v>#N/A</v>
      </c>
      <c r="AA1867" s="4" t="e">
        <f>IF(X1867&lt;&gt;"Liquidação Cancelada",VLOOKUP(B1867,'BASE DE DADOS OPS'!$B$5:$P$9635,13,FALSE),"Liquidação Cancelada")</f>
        <v>#N/A</v>
      </c>
      <c r="AB1867" s="4" t="e">
        <f t="shared" si="275"/>
        <v>#N/A</v>
      </c>
      <c r="AC1867" s="3" t="e">
        <f t="shared" si="276"/>
        <v>#N/A</v>
      </c>
      <c r="AD1867" s="62"/>
    </row>
    <row r="1868" spans="1:30" ht="24.95" customHeight="1" x14ac:dyDescent="0.2">
      <c r="A1868" s="55" t="str">
        <f t="shared" si="268"/>
        <v>||||||0</v>
      </c>
      <c r="B1868" s="55" t="str">
        <f t="shared" si="269"/>
        <v>||||0</v>
      </c>
      <c r="C1868" s="61" t="str">
        <f t="shared" si="270"/>
        <v>|0</v>
      </c>
      <c r="D1868" s="31"/>
      <c r="E1868" s="31"/>
      <c r="F1868" s="75" t="str">
        <f t="shared" si="271"/>
        <v>/</v>
      </c>
      <c r="G1868" s="31"/>
      <c r="H1868" s="31"/>
      <c r="I1868" s="75" t="str">
        <f t="shared" si="272"/>
        <v>.</v>
      </c>
      <c r="J1868" s="31"/>
      <c r="K1868" s="31"/>
      <c r="L1868" s="31"/>
      <c r="M1868" s="32"/>
      <c r="N1868" s="31"/>
      <c r="O1868" s="32"/>
      <c r="P1868" s="18"/>
      <c r="Q1868" s="31"/>
      <c r="R1868" s="33"/>
      <c r="S1868" s="33"/>
      <c r="T1868" s="33"/>
      <c r="U1868" s="72">
        <f t="shared" si="273"/>
        <v>0</v>
      </c>
      <c r="V1868" s="18" t="e">
        <f>IF(X1868&lt;&gt;"Liquidação Cancelada",VLOOKUP(B1868,'BASE DE DADOS OPS'!$B$4:$P$9650,10,FALSE),"Liquidação Cancelada")</f>
        <v>#N/A</v>
      </c>
      <c r="W1868" s="35" t="e">
        <f t="shared" si="274"/>
        <v>#N/A</v>
      </c>
      <c r="X1868" s="31">
        <f>VLOOKUP(A1868,'BASE DE DADOS OPS'!$A$4:$P$9650,12,FALSE)</f>
        <v>0</v>
      </c>
      <c r="Y1868" s="4" t="e">
        <f>IF(X1868&lt;&gt;"Liquidação Cancelada",VLOOKUP(B1868,'BASE DE DADOS OPS'!$B$5:$P$9635,12,FALSE),"Liquidação Cancelada")</f>
        <v>#N/A</v>
      </c>
      <c r="Z1868" s="4" t="e">
        <f>IF(X1868&lt;&gt;"Liquidação Cancelada",VLOOKUP(B1868,'BASE DE DADOS OPS'!$B$5:$P$9635,14,FALSE),"Liquidação Cancelada")</f>
        <v>#N/A</v>
      </c>
      <c r="AA1868" s="4" t="e">
        <f>IF(X1868&lt;&gt;"Liquidação Cancelada",VLOOKUP(B1868,'BASE DE DADOS OPS'!$B$5:$P$9635,13,FALSE),"Liquidação Cancelada")</f>
        <v>#N/A</v>
      </c>
      <c r="AB1868" s="4" t="e">
        <f t="shared" si="275"/>
        <v>#N/A</v>
      </c>
      <c r="AC1868" s="3" t="e">
        <f t="shared" si="276"/>
        <v>#N/A</v>
      </c>
      <c r="AD1868" s="62"/>
    </row>
    <row r="1869" spans="1:30" ht="24.95" customHeight="1" x14ac:dyDescent="0.2">
      <c r="A1869" s="55" t="str">
        <f t="shared" si="268"/>
        <v>||||||0</v>
      </c>
      <c r="B1869" s="55" t="str">
        <f t="shared" si="269"/>
        <v>||||0</v>
      </c>
      <c r="C1869" s="61" t="str">
        <f t="shared" si="270"/>
        <v>|0</v>
      </c>
      <c r="D1869" s="31"/>
      <c r="E1869" s="31"/>
      <c r="F1869" s="75" t="str">
        <f t="shared" si="271"/>
        <v>/</v>
      </c>
      <c r="G1869" s="31"/>
      <c r="H1869" s="31"/>
      <c r="I1869" s="75" t="str">
        <f t="shared" si="272"/>
        <v>.</v>
      </c>
      <c r="J1869" s="31"/>
      <c r="K1869" s="31"/>
      <c r="L1869" s="31"/>
      <c r="M1869" s="32"/>
      <c r="N1869" s="31"/>
      <c r="O1869" s="32"/>
      <c r="P1869" s="18"/>
      <c r="Q1869" s="31"/>
      <c r="R1869" s="33"/>
      <c r="S1869" s="33"/>
      <c r="T1869" s="33"/>
      <c r="U1869" s="72">
        <f t="shared" si="273"/>
        <v>0</v>
      </c>
      <c r="V1869" s="18" t="e">
        <f>IF(X1869&lt;&gt;"Liquidação Cancelada",VLOOKUP(B1869,'BASE DE DADOS OPS'!$B$4:$P$9650,10,FALSE),"Liquidação Cancelada")</f>
        <v>#N/A</v>
      </c>
      <c r="W1869" s="35" t="e">
        <f t="shared" si="274"/>
        <v>#N/A</v>
      </c>
      <c r="X1869" s="31">
        <f>VLOOKUP(A1869,'BASE DE DADOS OPS'!$A$4:$P$9650,12,FALSE)</f>
        <v>0</v>
      </c>
      <c r="Y1869" s="4" t="e">
        <f>IF(X1869&lt;&gt;"Liquidação Cancelada",VLOOKUP(B1869,'BASE DE DADOS OPS'!$B$5:$P$9635,12,FALSE),"Liquidação Cancelada")</f>
        <v>#N/A</v>
      </c>
      <c r="Z1869" s="4" t="e">
        <f>IF(X1869&lt;&gt;"Liquidação Cancelada",VLOOKUP(B1869,'BASE DE DADOS OPS'!$B$5:$P$9635,14,FALSE),"Liquidação Cancelada")</f>
        <v>#N/A</v>
      </c>
      <c r="AA1869" s="4" t="e">
        <f>IF(X1869&lt;&gt;"Liquidação Cancelada",VLOOKUP(B1869,'BASE DE DADOS OPS'!$B$5:$P$9635,13,FALSE),"Liquidação Cancelada")</f>
        <v>#N/A</v>
      </c>
      <c r="AB1869" s="4" t="e">
        <f t="shared" si="275"/>
        <v>#N/A</v>
      </c>
      <c r="AC1869" s="3" t="e">
        <f t="shared" si="276"/>
        <v>#N/A</v>
      </c>
      <c r="AD1869" s="62"/>
    </row>
    <row r="1870" spans="1:30" ht="24.95" customHeight="1" x14ac:dyDescent="0.2">
      <c r="A1870" s="55" t="str">
        <f t="shared" si="268"/>
        <v>||||||0</v>
      </c>
      <c r="B1870" s="55" t="str">
        <f t="shared" si="269"/>
        <v>||||0</v>
      </c>
      <c r="C1870" s="61" t="str">
        <f t="shared" si="270"/>
        <v>|0</v>
      </c>
      <c r="D1870" s="31"/>
      <c r="E1870" s="31"/>
      <c r="F1870" s="75" t="str">
        <f t="shared" si="271"/>
        <v>/</v>
      </c>
      <c r="G1870" s="31"/>
      <c r="H1870" s="31"/>
      <c r="I1870" s="75" t="str">
        <f t="shared" si="272"/>
        <v>.</v>
      </c>
      <c r="J1870" s="31"/>
      <c r="K1870" s="31"/>
      <c r="L1870" s="31"/>
      <c r="M1870" s="32"/>
      <c r="N1870" s="31"/>
      <c r="O1870" s="32"/>
      <c r="P1870" s="18"/>
      <c r="Q1870" s="31"/>
      <c r="R1870" s="33"/>
      <c r="S1870" s="33"/>
      <c r="T1870" s="33"/>
      <c r="U1870" s="72">
        <f t="shared" si="273"/>
        <v>0</v>
      </c>
      <c r="V1870" s="18" t="e">
        <f>IF(X1870&lt;&gt;"Liquidação Cancelada",VLOOKUP(B1870,'BASE DE DADOS OPS'!$B$4:$P$9650,10,FALSE),"Liquidação Cancelada")</f>
        <v>#N/A</v>
      </c>
      <c r="W1870" s="35" t="e">
        <f t="shared" si="274"/>
        <v>#N/A</v>
      </c>
      <c r="X1870" s="31">
        <f>VLOOKUP(A1870,'BASE DE DADOS OPS'!$A$4:$P$9650,12,FALSE)</f>
        <v>0</v>
      </c>
      <c r="Y1870" s="4" t="e">
        <f>IF(X1870&lt;&gt;"Liquidação Cancelada",VLOOKUP(B1870,'BASE DE DADOS OPS'!$B$5:$P$9635,12,FALSE),"Liquidação Cancelada")</f>
        <v>#N/A</v>
      </c>
      <c r="Z1870" s="4" t="e">
        <f>IF(X1870&lt;&gt;"Liquidação Cancelada",VLOOKUP(B1870,'BASE DE DADOS OPS'!$B$5:$P$9635,14,FALSE),"Liquidação Cancelada")</f>
        <v>#N/A</v>
      </c>
      <c r="AA1870" s="4" t="e">
        <f>IF(X1870&lt;&gt;"Liquidação Cancelada",VLOOKUP(B1870,'BASE DE DADOS OPS'!$B$5:$P$9635,13,FALSE),"Liquidação Cancelada")</f>
        <v>#N/A</v>
      </c>
      <c r="AB1870" s="4" t="e">
        <f t="shared" si="275"/>
        <v>#N/A</v>
      </c>
      <c r="AC1870" s="3" t="e">
        <f t="shared" si="276"/>
        <v>#N/A</v>
      </c>
      <c r="AD1870" s="62"/>
    </row>
    <row r="1871" spans="1:30" ht="24.95" customHeight="1" x14ac:dyDescent="0.2">
      <c r="A1871" s="55" t="str">
        <f t="shared" si="268"/>
        <v>||||||0</v>
      </c>
      <c r="B1871" s="55" t="str">
        <f t="shared" si="269"/>
        <v>||||0</v>
      </c>
      <c r="C1871" s="61" t="str">
        <f t="shared" si="270"/>
        <v>|0</v>
      </c>
      <c r="D1871" s="31"/>
      <c r="E1871" s="31"/>
      <c r="F1871" s="75" t="str">
        <f t="shared" si="271"/>
        <v>/</v>
      </c>
      <c r="G1871" s="31"/>
      <c r="H1871" s="31"/>
      <c r="I1871" s="75" t="str">
        <f t="shared" si="272"/>
        <v>.</v>
      </c>
      <c r="J1871" s="31"/>
      <c r="K1871" s="31"/>
      <c r="L1871" s="31"/>
      <c r="M1871" s="32"/>
      <c r="N1871" s="31"/>
      <c r="O1871" s="32"/>
      <c r="P1871" s="18"/>
      <c r="Q1871" s="31"/>
      <c r="R1871" s="33"/>
      <c r="S1871" s="33"/>
      <c r="T1871" s="33"/>
      <c r="U1871" s="72">
        <f t="shared" si="273"/>
        <v>0</v>
      </c>
      <c r="V1871" s="18" t="e">
        <f>IF(X1871&lt;&gt;"Liquidação Cancelada",VLOOKUP(B1871,'BASE DE DADOS OPS'!$B$4:$P$9650,10,FALSE),"Liquidação Cancelada")</f>
        <v>#N/A</v>
      </c>
      <c r="W1871" s="35" t="e">
        <f t="shared" si="274"/>
        <v>#N/A</v>
      </c>
      <c r="X1871" s="31">
        <f>VLOOKUP(A1871,'BASE DE DADOS OPS'!$A$4:$P$9650,12,FALSE)</f>
        <v>0</v>
      </c>
      <c r="Y1871" s="4" t="e">
        <f>IF(X1871&lt;&gt;"Liquidação Cancelada",VLOOKUP(B1871,'BASE DE DADOS OPS'!$B$5:$P$9635,12,FALSE),"Liquidação Cancelada")</f>
        <v>#N/A</v>
      </c>
      <c r="Z1871" s="4" t="e">
        <f>IF(X1871&lt;&gt;"Liquidação Cancelada",VLOOKUP(B1871,'BASE DE DADOS OPS'!$B$5:$P$9635,14,FALSE),"Liquidação Cancelada")</f>
        <v>#N/A</v>
      </c>
      <c r="AA1871" s="4" t="e">
        <f>IF(X1871&lt;&gt;"Liquidação Cancelada",VLOOKUP(B1871,'BASE DE DADOS OPS'!$B$5:$P$9635,13,FALSE),"Liquidação Cancelada")</f>
        <v>#N/A</v>
      </c>
      <c r="AB1871" s="4" t="e">
        <f t="shared" si="275"/>
        <v>#N/A</v>
      </c>
      <c r="AC1871" s="3" t="e">
        <f t="shared" si="276"/>
        <v>#N/A</v>
      </c>
      <c r="AD1871" s="62"/>
    </row>
    <row r="1872" spans="1:30" ht="24.95" customHeight="1" x14ac:dyDescent="0.2">
      <c r="A1872" s="55" t="str">
        <f t="shared" si="268"/>
        <v>||||||0</v>
      </c>
      <c r="B1872" s="55" t="str">
        <f t="shared" si="269"/>
        <v>||||0</v>
      </c>
      <c r="C1872" s="61" t="str">
        <f t="shared" si="270"/>
        <v>|0</v>
      </c>
      <c r="D1872" s="31"/>
      <c r="E1872" s="31"/>
      <c r="F1872" s="75" t="str">
        <f t="shared" si="271"/>
        <v>/</v>
      </c>
      <c r="G1872" s="31"/>
      <c r="H1872" s="31"/>
      <c r="I1872" s="75" t="str">
        <f t="shared" si="272"/>
        <v>.</v>
      </c>
      <c r="J1872" s="31"/>
      <c r="K1872" s="31"/>
      <c r="L1872" s="31"/>
      <c r="M1872" s="32"/>
      <c r="N1872" s="31"/>
      <c r="O1872" s="32"/>
      <c r="P1872" s="18"/>
      <c r="Q1872" s="31"/>
      <c r="R1872" s="33"/>
      <c r="S1872" s="33"/>
      <c r="T1872" s="33"/>
      <c r="U1872" s="72">
        <f t="shared" si="273"/>
        <v>0</v>
      </c>
      <c r="V1872" s="18" t="e">
        <f>IF(X1872&lt;&gt;"Liquidação Cancelada",VLOOKUP(B1872,'BASE DE DADOS OPS'!$B$4:$P$9650,10,FALSE),"Liquidação Cancelada")</f>
        <v>#N/A</v>
      </c>
      <c r="W1872" s="35" t="e">
        <f t="shared" si="274"/>
        <v>#N/A</v>
      </c>
      <c r="X1872" s="31">
        <f>VLOOKUP(A1872,'BASE DE DADOS OPS'!$A$4:$P$9650,12,FALSE)</f>
        <v>0</v>
      </c>
      <c r="Y1872" s="4" t="e">
        <f>IF(X1872&lt;&gt;"Liquidação Cancelada",VLOOKUP(B1872,'BASE DE DADOS OPS'!$B$5:$P$9635,12,FALSE),"Liquidação Cancelada")</f>
        <v>#N/A</v>
      </c>
      <c r="Z1872" s="4" t="e">
        <f>IF(X1872&lt;&gt;"Liquidação Cancelada",VLOOKUP(B1872,'BASE DE DADOS OPS'!$B$5:$P$9635,14,FALSE),"Liquidação Cancelada")</f>
        <v>#N/A</v>
      </c>
      <c r="AA1872" s="4" t="e">
        <f>IF(X1872&lt;&gt;"Liquidação Cancelada",VLOOKUP(B1872,'BASE DE DADOS OPS'!$B$5:$P$9635,13,FALSE),"Liquidação Cancelada")</f>
        <v>#N/A</v>
      </c>
      <c r="AB1872" s="4" t="e">
        <f t="shared" si="275"/>
        <v>#N/A</v>
      </c>
      <c r="AC1872" s="3" t="e">
        <f t="shared" si="276"/>
        <v>#N/A</v>
      </c>
      <c r="AD1872" s="62"/>
    </row>
    <row r="1873" spans="1:30" ht="24.95" customHeight="1" x14ac:dyDescent="0.2">
      <c r="A1873" s="55" t="str">
        <f t="shared" si="268"/>
        <v>||||||0</v>
      </c>
      <c r="B1873" s="55" t="str">
        <f t="shared" si="269"/>
        <v>||||0</v>
      </c>
      <c r="C1873" s="61" t="str">
        <f t="shared" si="270"/>
        <v>|0</v>
      </c>
      <c r="D1873" s="31"/>
      <c r="E1873" s="31"/>
      <c r="F1873" s="75" t="str">
        <f t="shared" si="271"/>
        <v>/</v>
      </c>
      <c r="G1873" s="31"/>
      <c r="H1873" s="31"/>
      <c r="I1873" s="75" t="str">
        <f t="shared" si="272"/>
        <v>.</v>
      </c>
      <c r="J1873" s="31"/>
      <c r="K1873" s="31"/>
      <c r="L1873" s="31"/>
      <c r="M1873" s="32"/>
      <c r="N1873" s="31"/>
      <c r="O1873" s="32"/>
      <c r="P1873" s="18"/>
      <c r="Q1873" s="31"/>
      <c r="R1873" s="33"/>
      <c r="S1873" s="33"/>
      <c r="T1873" s="33"/>
      <c r="U1873" s="72">
        <f t="shared" si="273"/>
        <v>0</v>
      </c>
      <c r="V1873" s="18" t="e">
        <f>IF(X1873&lt;&gt;"Liquidação Cancelada",VLOOKUP(B1873,'BASE DE DADOS OPS'!$B$4:$P$9650,10,FALSE),"Liquidação Cancelada")</f>
        <v>#N/A</v>
      </c>
      <c r="W1873" s="35" t="e">
        <f t="shared" si="274"/>
        <v>#N/A</v>
      </c>
      <c r="X1873" s="31">
        <f>VLOOKUP(A1873,'BASE DE DADOS OPS'!$A$4:$P$9650,12,FALSE)</f>
        <v>0</v>
      </c>
      <c r="Y1873" s="4" t="e">
        <f>IF(X1873&lt;&gt;"Liquidação Cancelada",VLOOKUP(B1873,'BASE DE DADOS OPS'!$B$5:$P$9635,12,FALSE),"Liquidação Cancelada")</f>
        <v>#N/A</v>
      </c>
      <c r="Z1873" s="4" t="e">
        <f>IF(X1873&lt;&gt;"Liquidação Cancelada",VLOOKUP(B1873,'BASE DE DADOS OPS'!$B$5:$P$9635,14,FALSE),"Liquidação Cancelada")</f>
        <v>#N/A</v>
      </c>
      <c r="AA1873" s="4" t="e">
        <f>IF(X1873&lt;&gt;"Liquidação Cancelada",VLOOKUP(B1873,'BASE DE DADOS OPS'!$B$5:$P$9635,13,FALSE),"Liquidação Cancelada")</f>
        <v>#N/A</v>
      </c>
      <c r="AB1873" s="4" t="e">
        <f t="shared" si="275"/>
        <v>#N/A</v>
      </c>
      <c r="AC1873" s="3" t="e">
        <f t="shared" si="276"/>
        <v>#N/A</v>
      </c>
      <c r="AD1873" s="62"/>
    </row>
    <row r="1874" spans="1:30" ht="24.95" customHeight="1" x14ac:dyDescent="0.2">
      <c r="A1874" s="55" t="str">
        <f t="shared" si="268"/>
        <v>||||||0</v>
      </c>
      <c r="B1874" s="55" t="str">
        <f t="shared" si="269"/>
        <v>||||0</v>
      </c>
      <c r="C1874" s="61" t="str">
        <f t="shared" si="270"/>
        <v>|0</v>
      </c>
      <c r="D1874" s="31"/>
      <c r="E1874" s="31"/>
      <c r="F1874" s="75" t="str">
        <f t="shared" si="271"/>
        <v>/</v>
      </c>
      <c r="G1874" s="31"/>
      <c r="H1874" s="31"/>
      <c r="I1874" s="75" t="str">
        <f t="shared" si="272"/>
        <v>.</v>
      </c>
      <c r="J1874" s="31"/>
      <c r="K1874" s="31"/>
      <c r="L1874" s="31"/>
      <c r="M1874" s="32"/>
      <c r="N1874" s="31"/>
      <c r="O1874" s="32"/>
      <c r="P1874" s="18"/>
      <c r="Q1874" s="31"/>
      <c r="R1874" s="33"/>
      <c r="S1874" s="33"/>
      <c r="T1874" s="33"/>
      <c r="U1874" s="72">
        <f t="shared" si="273"/>
        <v>0</v>
      </c>
      <c r="V1874" s="18" t="e">
        <f>IF(X1874&lt;&gt;"Liquidação Cancelada",VLOOKUP(B1874,'BASE DE DADOS OPS'!$B$4:$P$9650,10,FALSE),"Liquidação Cancelada")</f>
        <v>#N/A</v>
      </c>
      <c r="W1874" s="35" t="e">
        <f t="shared" si="274"/>
        <v>#N/A</v>
      </c>
      <c r="X1874" s="31">
        <f>VLOOKUP(A1874,'BASE DE DADOS OPS'!$A$4:$P$9650,12,FALSE)</f>
        <v>0</v>
      </c>
      <c r="Y1874" s="4" t="e">
        <f>IF(X1874&lt;&gt;"Liquidação Cancelada",VLOOKUP(B1874,'BASE DE DADOS OPS'!$B$5:$P$9635,12,FALSE),"Liquidação Cancelada")</f>
        <v>#N/A</v>
      </c>
      <c r="Z1874" s="4" t="e">
        <f>IF(X1874&lt;&gt;"Liquidação Cancelada",VLOOKUP(B1874,'BASE DE DADOS OPS'!$B$5:$P$9635,14,FALSE),"Liquidação Cancelada")</f>
        <v>#N/A</v>
      </c>
      <c r="AA1874" s="4" t="e">
        <f>IF(X1874&lt;&gt;"Liquidação Cancelada",VLOOKUP(B1874,'BASE DE DADOS OPS'!$B$5:$P$9635,13,FALSE),"Liquidação Cancelada")</f>
        <v>#N/A</v>
      </c>
      <c r="AB1874" s="4" t="e">
        <f t="shared" si="275"/>
        <v>#N/A</v>
      </c>
      <c r="AC1874" s="3" t="e">
        <f t="shared" si="276"/>
        <v>#N/A</v>
      </c>
      <c r="AD1874" s="62"/>
    </row>
    <row r="1875" spans="1:30" ht="24.95" customHeight="1" x14ac:dyDescent="0.2">
      <c r="A1875" s="55" t="str">
        <f t="shared" si="268"/>
        <v>||||||0</v>
      </c>
      <c r="B1875" s="55" t="str">
        <f t="shared" si="269"/>
        <v>||||0</v>
      </c>
      <c r="C1875" s="61" t="str">
        <f t="shared" si="270"/>
        <v>|0</v>
      </c>
      <c r="D1875" s="31"/>
      <c r="E1875" s="31"/>
      <c r="F1875" s="75" t="str">
        <f t="shared" si="271"/>
        <v>/</v>
      </c>
      <c r="G1875" s="31"/>
      <c r="H1875" s="31"/>
      <c r="I1875" s="75" t="str">
        <f t="shared" si="272"/>
        <v>.</v>
      </c>
      <c r="J1875" s="31"/>
      <c r="K1875" s="31"/>
      <c r="L1875" s="31"/>
      <c r="M1875" s="32"/>
      <c r="N1875" s="31"/>
      <c r="O1875" s="32"/>
      <c r="P1875" s="18"/>
      <c r="Q1875" s="31"/>
      <c r="R1875" s="33"/>
      <c r="S1875" s="33"/>
      <c r="T1875" s="33"/>
      <c r="U1875" s="72">
        <f t="shared" si="273"/>
        <v>0</v>
      </c>
      <c r="V1875" s="18" t="e">
        <f>IF(X1875&lt;&gt;"Liquidação Cancelada",VLOOKUP(B1875,'BASE DE DADOS OPS'!$B$4:$P$9650,10,FALSE),"Liquidação Cancelada")</f>
        <v>#N/A</v>
      </c>
      <c r="W1875" s="35" t="e">
        <f t="shared" si="274"/>
        <v>#N/A</v>
      </c>
      <c r="X1875" s="31">
        <f>VLOOKUP(A1875,'BASE DE DADOS OPS'!$A$4:$P$9650,12,FALSE)</f>
        <v>0</v>
      </c>
      <c r="Y1875" s="4" t="e">
        <f>IF(X1875&lt;&gt;"Liquidação Cancelada",VLOOKUP(B1875,'BASE DE DADOS OPS'!$B$5:$P$9635,12,FALSE),"Liquidação Cancelada")</f>
        <v>#N/A</v>
      </c>
      <c r="Z1875" s="4" t="e">
        <f>IF(X1875&lt;&gt;"Liquidação Cancelada",VLOOKUP(B1875,'BASE DE DADOS OPS'!$B$5:$P$9635,14,FALSE),"Liquidação Cancelada")</f>
        <v>#N/A</v>
      </c>
      <c r="AA1875" s="4" t="e">
        <f>IF(X1875&lt;&gt;"Liquidação Cancelada",VLOOKUP(B1875,'BASE DE DADOS OPS'!$B$5:$P$9635,13,FALSE),"Liquidação Cancelada")</f>
        <v>#N/A</v>
      </c>
      <c r="AB1875" s="4" t="e">
        <f t="shared" si="275"/>
        <v>#N/A</v>
      </c>
      <c r="AC1875" s="3" t="e">
        <f t="shared" si="276"/>
        <v>#N/A</v>
      </c>
      <c r="AD1875" s="62"/>
    </row>
    <row r="1876" spans="1:30" ht="24.95" customHeight="1" x14ac:dyDescent="0.2">
      <c r="A1876" s="55" t="str">
        <f t="shared" si="268"/>
        <v>||||||0</v>
      </c>
      <c r="B1876" s="55" t="str">
        <f t="shared" si="269"/>
        <v>||||0</v>
      </c>
      <c r="C1876" s="61" t="str">
        <f t="shared" si="270"/>
        <v>|0</v>
      </c>
      <c r="D1876" s="31"/>
      <c r="E1876" s="31"/>
      <c r="F1876" s="75" t="str">
        <f t="shared" si="271"/>
        <v>/</v>
      </c>
      <c r="G1876" s="31"/>
      <c r="H1876" s="31"/>
      <c r="I1876" s="75" t="str">
        <f t="shared" si="272"/>
        <v>.</v>
      </c>
      <c r="J1876" s="31"/>
      <c r="K1876" s="31"/>
      <c r="L1876" s="31"/>
      <c r="M1876" s="32"/>
      <c r="N1876" s="31"/>
      <c r="O1876" s="32"/>
      <c r="P1876" s="18"/>
      <c r="Q1876" s="31"/>
      <c r="R1876" s="33"/>
      <c r="S1876" s="33"/>
      <c r="T1876" s="33"/>
      <c r="U1876" s="72">
        <f t="shared" si="273"/>
        <v>0</v>
      </c>
      <c r="V1876" s="18" t="e">
        <f>IF(X1876&lt;&gt;"Liquidação Cancelada",VLOOKUP(B1876,'BASE DE DADOS OPS'!$B$4:$P$9650,10,FALSE),"Liquidação Cancelada")</f>
        <v>#N/A</v>
      </c>
      <c r="W1876" s="35" t="e">
        <f t="shared" si="274"/>
        <v>#N/A</v>
      </c>
      <c r="X1876" s="31">
        <f>VLOOKUP(A1876,'BASE DE DADOS OPS'!$A$4:$P$9650,12,FALSE)</f>
        <v>0</v>
      </c>
      <c r="Y1876" s="4" t="e">
        <f>IF(X1876&lt;&gt;"Liquidação Cancelada",VLOOKUP(B1876,'BASE DE DADOS OPS'!$B$5:$P$9635,12,FALSE),"Liquidação Cancelada")</f>
        <v>#N/A</v>
      </c>
      <c r="Z1876" s="4" t="e">
        <f>IF(X1876&lt;&gt;"Liquidação Cancelada",VLOOKUP(B1876,'BASE DE DADOS OPS'!$B$5:$P$9635,14,FALSE),"Liquidação Cancelada")</f>
        <v>#N/A</v>
      </c>
      <c r="AA1876" s="4" t="e">
        <f>IF(X1876&lt;&gt;"Liquidação Cancelada",VLOOKUP(B1876,'BASE DE DADOS OPS'!$B$5:$P$9635,13,FALSE),"Liquidação Cancelada")</f>
        <v>#N/A</v>
      </c>
      <c r="AB1876" s="4" t="e">
        <f t="shared" si="275"/>
        <v>#N/A</v>
      </c>
      <c r="AC1876" s="3" t="e">
        <f t="shared" si="276"/>
        <v>#N/A</v>
      </c>
      <c r="AD1876" s="62"/>
    </row>
    <row r="1877" spans="1:30" ht="24.95" customHeight="1" x14ac:dyDescent="0.2">
      <c r="A1877" s="55" t="str">
        <f t="shared" si="268"/>
        <v>||||||0</v>
      </c>
      <c r="B1877" s="55" t="str">
        <f t="shared" si="269"/>
        <v>||||0</v>
      </c>
      <c r="C1877" s="61" t="str">
        <f t="shared" si="270"/>
        <v>|0</v>
      </c>
      <c r="D1877" s="31"/>
      <c r="E1877" s="31"/>
      <c r="F1877" s="75" t="str">
        <f t="shared" si="271"/>
        <v>/</v>
      </c>
      <c r="G1877" s="31"/>
      <c r="H1877" s="31"/>
      <c r="I1877" s="75" t="str">
        <f t="shared" si="272"/>
        <v>.</v>
      </c>
      <c r="J1877" s="31"/>
      <c r="K1877" s="31"/>
      <c r="L1877" s="31"/>
      <c r="M1877" s="32"/>
      <c r="N1877" s="31"/>
      <c r="O1877" s="32"/>
      <c r="P1877" s="18"/>
      <c r="Q1877" s="31"/>
      <c r="R1877" s="33"/>
      <c r="S1877" s="33"/>
      <c r="T1877" s="33"/>
      <c r="U1877" s="72">
        <f t="shared" si="273"/>
        <v>0</v>
      </c>
      <c r="V1877" s="18" t="e">
        <f>IF(X1877&lt;&gt;"Liquidação Cancelada",VLOOKUP(B1877,'BASE DE DADOS OPS'!$B$4:$P$9650,10,FALSE),"Liquidação Cancelada")</f>
        <v>#N/A</v>
      </c>
      <c r="W1877" s="35" t="e">
        <f t="shared" si="274"/>
        <v>#N/A</v>
      </c>
      <c r="X1877" s="31">
        <f>VLOOKUP(A1877,'BASE DE DADOS OPS'!$A$4:$P$9650,12,FALSE)</f>
        <v>0</v>
      </c>
      <c r="Y1877" s="4" t="e">
        <f>IF(X1877&lt;&gt;"Liquidação Cancelada",VLOOKUP(B1877,'BASE DE DADOS OPS'!$B$5:$P$9635,12,FALSE),"Liquidação Cancelada")</f>
        <v>#N/A</v>
      </c>
      <c r="Z1877" s="4" t="e">
        <f>IF(X1877&lt;&gt;"Liquidação Cancelada",VLOOKUP(B1877,'BASE DE DADOS OPS'!$B$5:$P$9635,14,FALSE),"Liquidação Cancelada")</f>
        <v>#N/A</v>
      </c>
      <c r="AA1877" s="4" t="e">
        <f>IF(X1877&lt;&gt;"Liquidação Cancelada",VLOOKUP(B1877,'BASE DE DADOS OPS'!$B$5:$P$9635,13,FALSE),"Liquidação Cancelada")</f>
        <v>#N/A</v>
      </c>
      <c r="AB1877" s="4" t="e">
        <f t="shared" si="275"/>
        <v>#N/A</v>
      </c>
      <c r="AC1877" s="3" t="e">
        <f t="shared" si="276"/>
        <v>#N/A</v>
      </c>
      <c r="AD1877" s="62"/>
    </row>
    <row r="1878" spans="1:30" ht="24.95" customHeight="1" x14ac:dyDescent="0.2">
      <c r="A1878" s="55" t="str">
        <f t="shared" si="268"/>
        <v>||||||0</v>
      </c>
      <c r="B1878" s="55" t="str">
        <f t="shared" si="269"/>
        <v>||||0</v>
      </c>
      <c r="C1878" s="61" t="str">
        <f t="shared" si="270"/>
        <v>|0</v>
      </c>
      <c r="D1878" s="31"/>
      <c r="E1878" s="31"/>
      <c r="F1878" s="75" t="str">
        <f t="shared" si="271"/>
        <v>/</v>
      </c>
      <c r="G1878" s="31"/>
      <c r="H1878" s="31"/>
      <c r="I1878" s="75" t="str">
        <f t="shared" si="272"/>
        <v>.</v>
      </c>
      <c r="J1878" s="31"/>
      <c r="K1878" s="31"/>
      <c r="L1878" s="31"/>
      <c r="M1878" s="32"/>
      <c r="N1878" s="31"/>
      <c r="O1878" s="32"/>
      <c r="P1878" s="18"/>
      <c r="Q1878" s="31"/>
      <c r="R1878" s="33"/>
      <c r="S1878" s="33"/>
      <c r="T1878" s="33"/>
      <c r="U1878" s="72">
        <f t="shared" si="273"/>
        <v>0</v>
      </c>
      <c r="V1878" s="18" t="e">
        <f>IF(X1878&lt;&gt;"Liquidação Cancelada",VLOOKUP(B1878,'BASE DE DADOS OPS'!$B$4:$P$9650,10,FALSE),"Liquidação Cancelada")</f>
        <v>#N/A</v>
      </c>
      <c r="W1878" s="35" t="e">
        <f t="shared" si="274"/>
        <v>#N/A</v>
      </c>
      <c r="X1878" s="31">
        <f>VLOOKUP(A1878,'BASE DE DADOS OPS'!$A$4:$P$9650,12,FALSE)</f>
        <v>0</v>
      </c>
      <c r="Y1878" s="4" t="e">
        <f>IF(X1878&lt;&gt;"Liquidação Cancelada",VLOOKUP(B1878,'BASE DE DADOS OPS'!$B$5:$P$9635,12,FALSE),"Liquidação Cancelada")</f>
        <v>#N/A</v>
      </c>
      <c r="Z1878" s="4" t="e">
        <f>IF(X1878&lt;&gt;"Liquidação Cancelada",VLOOKUP(B1878,'BASE DE DADOS OPS'!$B$5:$P$9635,14,FALSE),"Liquidação Cancelada")</f>
        <v>#N/A</v>
      </c>
      <c r="AA1878" s="4" t="e">
        <f>IF(X1878&lt;&gt;"Liquidação Cancelada",VLOOKUP(B1878,'BASE DE DADOS OPS'!$B$5:$P$9635,13,FALSE),"Liquidação Cancelada")</f>
        <v>#N/A</v>
      </c>
      <c r="AB1878" s="4" t="e">
        <f t="shared" si="275"/>
        <v>#N/A</v>
      </c>
      <c r="AC1878" s="3" t="e">
        <f t="shared" si="276"/>
        <v>#N/A</v>
      </c>
      <c r="AD1878" s="62"/>
    </row>
    <row r="1879" spans="1:30" ht="24.95" customHeight="1" x14ac:dyDescent="0.2">
      <c r="A1879" s="55" t="str">
        <f t="shared" si="268"/>
        <v>||||||0</v>
      </c>
      <c r="B1879" s="55" t="str">
        <f t="shared" si="269"/>
        <v>||||0</v>
      </c>
      <c r="C1879" s="61" t="str">
        <f t="shared" si="270"/>
        <v>|0</v>
      </c>
      <c r="D1879" s="31"/>
      <c r="E1879" s="31"/>
      <c r="F1879" s="75" t="str">
        <f t="shared" si="271"/>
        <v>/</v>
      </c>
      <c r="G1879" s="31"/>
      <c r="H1879" s="31"/>
      <c r="I1879" s="75" t="str">
        <f t="shared" si="272"/>
        <v>.</v>
      </c>
      <c r="J1879" s="31"/>
      <c r="K1879" s="31"/>
      <c r="L1879" s="31"/>
      <c r="M1879" s="32"/>
      <c r="N1879" s="31"/>
      <c r="O1879" s="32"/>
      <c r="P1879" s="18"/>
      <c r="Q1879" s="31"/>
      <c r="R1879" s="33"/>
      <c r="S1879" s="33"/>
      <c r="T1879" s="33"/>
      <c r="U1879" s="72">
        <f t="shared" si="273"/>
        <v>0</v>
      </c>
      <c r="V1879" s="18" t="e">
        <f>IF(X1879&lt;&gt;"Liquidação Cancelada",VLOOKUP(B1879,'BASE DE DADOS OPS'!$B$4:$P$9650,10,FALSE),"Liquidação Cancelada")</f>
        <v>#N/A</v>
      </c>
      <c r="W1879" s="35" t="e">
        <f t="shared" si="274"/>
        <v>#N/A</v>
      </c>
      <c r="X1879" s="31">
        <f>VLOOKUP(A1879,'BASE DE DADOS OPS'!$A$4:$P$9650,12,FALSE)</f>
        <v>0</v>
      </c>
      <c r="Y1879" s="4" t="e">
        <f>IF(X1879&lt;&gt;"Liquidação Cancelada",VLOOKUP(B1879,'BASE DE DADOS OPS'!$B$5:$P$9635,12,FALSE),"Liquidação Cancelada")</f>
        <v>#N/A</v>
      </c>
      <c r="Z1879" s="4" t="e">
        <f>IF(X1879&lt;&gt;"Liquidação Cancelada",VLOOKUP(B1879,'BASE DE DADOS OPS'!$B$5:$P$9635,14,FALSE),"Liquidação Cancelada")</f>
        <v>#N/A</v>
      </c>
      <c r="AA1879" s="4" t="e">
        <f>IF(X1879&lt;&gt;"Liquidação Cancelada",VLOOKUP(B1879,'BASE DE DADOS OPS'!$B$5:$P$9635,13,FALSE),"Liquidação Cancelada")</f>
        <v>#N/A</v>
      </c>
      <c r="AB1879" s="4" t="e">
        <f t="shared" si="275"/>
        <v>#N/A</v>
      </c>
      <c r="AC1879" s="3" t="e">
        <f t="shared" si="276"/>
        <v>#N/A</v>
      </c>
      <c r="AD1879" s="62"/>
    </row>
    <row r="1880" spans="1:30" ht="24.95" customHeight="1" x14ac:dyDescent="0.2">
      <c r="A1880" s="55" t="str">
        <f t="shared" si="268"/>
        <v>||||||0</v>
      </c>
      <c r="B1880" s="55" t="str">
        <f t="shared" si="269"/>
        <v>||||0</v>
      </c>
      <c r="C1880" s="61" t="str">
        <f t="shared" si="270"/>
        <v>|0</v>
      </c>
      <c r="D1880" s="31"/>
      <c r="E1880" s="31"/>
      <c r="F1880" s="75" t="str">
        <f t="shared" si="271"/>
        <v>/</v>
      </c>
      <c r="G1880" s="31"/>
      <c r="H1880" s="31"/>
      <c r="I1880" s="75" t="str">
        <f t="shared" si="272"/>
        <v>.</v>
      </c>
      <c r="J1880" s="31"/>
      <c r="K1880" s="31"/>
      <c r="L1880" s="31"/>
      <c r="M1880" s="32"/>
      <c r="N1880" s="31"/>
      <c r="O1880" s="32"/>
      <c r="P1880" s="18"/>
      <c r="Q1880" s="31"/>
      <c r="R1880" s="33"/>
      <c r="S1880" s="33"/>
      <c r="T1880" s="33"/>
      <c r="U1880" s="72">
        <f t="shared" si="273"/>
        <v>0</v>
      </c>
      <c r="V1880" s="18" t="e">
        <f>IF(X1880&lt;&gt;"Liquidação Cancelada",VLOOKUP(B1880,'BASE DE DADOS OPS'!$B$4:$P$9650,10,FALSE),"Liquidação Cancelada")</f>
        <v>#N/A</v>
      </c>
      <c r="W1880" s="35" t="e">
        <f t="shared" si="274"/>
        <v>#N/A</v>
      </c>
      <c r="X1880" s="31">
        <f>VLOOKUP(A1880,'BASE DE DADOS OPS'!$A$4:$P$9650,12,FALSE)</f>
        <v>0</v>
      </c>
      <c r="Y1880" s="4" t="e">
        <f>IF(X1880&lt;&gt;"Liquidação Cancelada",VLOOKUP(B1880,'BASE DE DADOS OPS'!$B$5:$P$9635,12,FALSE),"Liquidação Cancelada")</f>
        <v>#N/A</v>
      </c>
      <c r="Z1880" s="4" t="e">
        <f>IF(X1880&lt;&gt;"Liquidação Cancelada",VLOOKUP(B1880,'BASE DE DADOS OPS'!$B$5:$P$9635,14,FALSE),"Liquidação Cancelada")</f>
        <v>#N/A</v>
      </c>
      <c r="AA1880" s="4" t="e">
        <f>IF(X1880&lt;&gt;"Liquidação Cancelada",VLOOKUP(B1880,'BASE DE DADOS OPS'!$B$5:$P$9635,13,FALSE),"Liquidação Cancelada")</f>
        <v>#N/A</v>
      </c>
      <c r="AB1880" s="4" t="e">
        <f t="shared" si="275"/>
        <v>#N/A</v>
      </c>
      <c r="AC1880" s="3" t="e">
        <f t="shared" si="276"/>
        <v>#N/A</v>
      </c>
      <c r="AD1880" s="62"/>
    </row>
    <row r="1881" spans="1:30" ht="24.95" customHeight="1" x14ac:dyDescent="0.2">
      <c r="A1881" s="55" t="str">
        <f t="shared" si="268"/>
        <v>||||||0</v>
      </c>
      <c r="B1881" s="55" t="str">
        <f t="shared" si="269"/>
        <v>||||0</v>
      </c>
      <c r="C1881" s="61" t="str">
        <f t="shared" si="270"/>
        <v>|0</v>
      </c>
      <c r="D1881" s="31"/>
      <c r="E1881" s="31"/>
      <c r="F1881" s="75" t="str">
        <f t="shared" si="271"/>
        <v>/</v>
      </c>
      <c r="G1881" s="31"/>
      <c r="H1881" s="31"/>
      <c r="I1881" s="75" t="str">
        <f t="shared" si="272"/>
        <v>.</v>
      </c>
      <c r="J1881" s="31"/>
      <c r="K1881" s="31"/>
      <c r="L1881" s="31"/>
      <c r="M1881" s="32"/>
      <c r="N1881" s="31"/>
      <c r="O1881" s="32"/>
      <c r="P1881" s="18"/>
      <c r="Q1881" s="31"/>
      <c r="R1881" s="33"/>
      <c r="S1881" s="33"/>
      <c r="T1881" s="33"/>
      <c r="U1881" s="72">
        <f t="shared" si="273"/>
        <v>0</v>
      </c>
      <c r="V1881" s="18" t="e">
        <f>IF(X1881&lt;&gt;"Liquidação Cancelada",VLOOKUP(B1881,'BASE DE DADOS OPS'!$B$4:$P$9650,10,FALSE),"Liquidação Cancelada")</f>
        <v>#N/A</v>
      </c>
      <c r="W1881" s="35" t="e">
        <f t="shared" si="274"/>
        <v>#N/A</v>
      </c>
      <c r="X1881" s="31">
        <f>VLOOKUP(A1881,'BASE DE DADOS OPS'!$A$4:$P$9650,12,FALSE)</f>
        <v>0</v>
      </c>
      <c r="Y1881" s="4" t="e">
        <f>IF(X1881&lt;&gt;"Liquidação Cancelada",VLOOKUP(B1881,'BASE DE DADOS OPS'!$B$5:$P$9635,12,FALSE),"Liquidação Cancelada")</f>
        <v>#N/A</v>
      </c>
      <c r="Z1881" s="4" t="e">
        <f>IF(X1881&lt;&gt;"Liquidação Cancelada",VLOOKUP(B1881,'BASE DE DADOS OPS'!$B$5:$P$9635,14,FALSE),"Liquidação Cancelada")</f>
        <v>#N/A</v>
      </c>
      <c r="AA1881" s="4" t="e">
        <f>IF(X1881&lt;&gt;"Liquidação Cancelada",VLOOKUP(B1881,'BASE DE DADOS OPS'!$B$5:$P$9635,13,FALSE),"Liquidação Cancelada")</f>
        <v>#N/A</v>
      </c>
      <c r="AB1881" s="4" t="e">
        <f t="shared" si="275"/>
        <v>#N/A</v>
      </c>
      <c r="AC1881" s="3" t="e">
        <f t="shared" si="276"/>
        <v>#N/A</v>
      </c>
      <c r="AD1881" s="62"/>
    </row>
    <row r="1882" spans="1:30" ht="24.95" customHeight="1" x14ac:dyDescent="0.2">
      <c r="A1882" s="55" t="str">
        <f t="shared" si="268"/>
        <v>||||||0</v>
      </c>
      <c r="B1882" s="55" t="str">
        <f t="shared" si="269"/>
        <v>||||0</v>
      </c>
      <c r="C1882" s="61" t="str">
        <f t="shared" si="270"/>
        <v>|0</v>
      </c>
      <c r="D1882" s="31"/>
      <c r="E1882" s="31"/>
      <c r="F1882" s="75" t="str">
        <f t="shared" si="271"/>
        <v>/</v>
      </c>
      <c r="G1882" s="31"/>
      <c r="H1882" s="31"/>
      <c r="I1882" s="75" t="str">
        <f t="shared" si="272"/>
        <v>.</v>
      </c>
      <c r="J1882" s="31"/>
      <c r="K1882" s="31"/>
      <c r="L1882" s="31"/>
      <c r="M1882" s="32"/>
      <c r="N1882" s="31"/>
      <c r="O1882" s="32"/>
      <c r="P1882" s="18"/>
      <c r="Q1882" s="31"/>
      <c r="R1882" s="33"/>
      <c r="S1882" s="33"/>
      <c r="T1882" s="33"/>
      <c r="U1882" s="72">
        <f t="shared" si="273"/>
        <v>0</v>
      </c>
      <c r="V1882" s="18" t="e">
        <f>IF(X1882&lt;&gt;"Liquidação Cancelada",VLOOKUP(B1882,'BASE DE DADOS OPS'!$B$4:$P$9650,10,FALSE),"Liquidação Cancelada")</f>
        <v>#N/A</v>
      </c>
      <c r="W1882" s="35" t="e">
        <f t="shared" si="274"/>
        <v>#N/A</v>
      </c>
      <c r="X1882" s="31">
        <f>VLOOKUP(A1882,'BASE DE DADOS OPS'!$A$4:$P$9650,12,FALSE)</f>
        <v>0</v>
      </c>
      <c r="Y1882" s="4" t="e">
        <f>IF(X1882&lt;&gt;"Liquidação Cancelada",VLOOKUP(B1882,'BASE DE DADOS OPS'!$B$5:$P$9635,12,FALSE),"Liquidação Cancelada")</f>
        <v>#N/A</v>
      </c>
      <c r="Z1882" s="4" t="e">
        <f>IF(X1882&lt;&gt;"Liquidação Cancelada",VLOOKUP(B1882,'BASE DE DADOS OPS'!$B$5:$P$9635,14,FALSE),"Liquidação Cancelada")</f>
        <v>#N/A</v>
      </c>
      <c r="AA1882" s="4" t="e">
        <f>IF(X1882&lt;&gt;"Liquidação Cancelada",VLOOKUP(B1882,'BASE DE DADOS OPS'!$B$5:$P$9635,13,FALSE),"Liquidação Cancelada")</f>
        <v>#N/A</v>
      </c>
      <c r="AB1882" s="4" t="e">
        <f t="shared" si="275"/>
        <v>#N/A</v>
      </c>
      <c r="AC1882" s="3" t="e">
        <f t="shared" si="276"/>
        <v>#N/A</v>
      </c>
      <c r="AD1882" s="62"/>
    </row>
    <row r="1883" spans="1:30" ht="24.95" customHeight="1" x14ac:dyDescent="0.2">
      <c r="A1883" s="55" t="str">
        <f t="shared" si="268"/>
        <v>||||||0</v>
      </c>
      <c r="B1883" s="55" t="str">
        <f t="shared" si="269"/>
        <v>||||0</v>
      </c>
      <c r="C1883" s="61" t="str">
        <f t="shared" si="270"/>
        <v>|0</v>
      </c>
      <c r="D1883" s="31"/>
      <c r="E1883" s="31"/>
      <c r="F1883" s="75" t="str">
        <f t="shared" si="271"/>
        <v>/</v>
      </c>
      <c r="G1883" s="31"/>
      <c r="H1883" s="31"/>
      <c r="I1883" s="75" t="str">
        <f t="shared" si="272"/>
        <v>.</v>
      </c>
      <c r="J1883" s="31"/>
      <c r="K1883" s="31"/>
      <c r="L1883" s="31"/>
      <c r="M1883" s="32"/>
      <c r="N1883" s="31"/>
      <c r="O1883" s="32"/>
      <c r="P1883" s="18"/>
      <c r="Q1883" s="31"/>
      <c r="R1883" s="33"/>
      <c r="S1883" s="33"/>
      <c r="T1883" s="33"/>
      <c r="U1883" s="72">
        <f t="shared" si="273"/>
        <v>0</v>
      </c>
      <c r="V1883" s="18" t="e">
        <f>IF(X1883&lt;&gt;"Liquidação Cancelada",VLOOKUP(B1883,'BASE DE DADOS OPS'!$B$4:$P$9650,10,FALSE),"Liquidação Cancelada")</f>
        <v>#N/A</v>
      </c>
      <c r="W1883" s="35" t="e">
        <f t="shared" si="274"/>
        <v>#N/A</v>
      </c>
      <c r="X1883" s="31">
        <f>VLOOKUP(A1883,'BASE DE DADOS OPS'!$A$4:$P$9650,12,FALSE)</f>
        <v>0</v>
      </c>
      <c r="Y1883" s="4" t="e">
        <f>IF(X1883&lt;&gt;"Liquidação Cancelada",VLOOKUP(B1883,'BASE DE DADOS OPS'!$B$5:$P$9635,12,FALSE),"Liquidação Cancelada")</f>
        <v>#N/A</v>
      </c>
      <c r="Z1883" s="4" t="e">
        <f>IF(X1883&lt;&gt;"Liquidação Cancelada",VLOOKUP(B1883,'BASE DE DADOS OPS'!$B$5:$P$9635,14,FALSE),"Liquidação Cancelada")</f>
        <v>#N/A</v>
      </c>
      <c r="AA1883" s="4" t="e">
        <f>IF(X1883&lt;&gt;"Liquidação Cancelada",VLOOKUP(B1883,'BASE DE DADOS OPS'!$B$5:$P$9635,13,FALSE),"Liquidação Cancelada")</f>
        <v>#N/A</v>
      </c>
      <c r="AB1883" s="4" t="e">
        <f t="shared" si="275"/>
        <v>#N/A</v>
      </c>
      <c r="AC1883" s="3" t="e">
        <f t="shared" si="276"/>
        <v>#N/A</v>
      </c>
      <c r="AD1883" s="62"/>
    </row>
    <row r="1884" spans="1:30" ht="24.95" customHeight="1" x14ac:dyDescent="0.2">
      <c r="A1884" s="55" t="str">
        <f t="shared" si="268"/>
        <v>||||||0</v>
      </c>
      <c r="B1884" s="55" t="str">
        <f t="shared" si="269"/>
        <v>||||0</v>
      </c>
      <c r="C1884" s="61" t="str">
        <f t="shared" si="270"/>
        <v>|0</v>
      </c>
      <c r="D1884" s="31"/>
      <c r="E1884" s="31"/>
      <c r="F1884" s="75" t="str">
        <f t="shared" si="271"/>
        <v>/</v>
      </c>
      <c r="G1884" s="31"/>
      <c r="H1884" s="31"/>
      <c r="I1884" s="75" t="str">
        <f t="shared" si="272"/>
        <v>.</v>
      </c>
      <c r="J1884" s="31"/>
      <c r="K1884" s="31"/>
      <c r="L1884" s="31"/>
      <c r="M1884" s="32"/>
      <c r="N1884" s="31"/>
      <c r="O1884" s="32"/>
      <c r="P1884" s="18"/>
      <c r="Q1884" s="31"/>
      <c r="R1884" s="33"/>
      <c r="S1884" s="33"/>
      <c r="T1884" s="33"/>
      <c r="U1884" s="72">
        <f t="shared" si="273"/>
        <v>0</v>
      </c>
      <c r="V1884" s="18" t="e">
        <f>IF(X1884&lt;&gt;"Liquidação Cancelada",VLOOKUP(B1884,'BASE DE DADOS OPS'!$B$4:$P$9650,10,FALSE),"Liquidação Cancelada")</f>
        <v>#N/A</v>
      </c>
      <c r="W1884" s="35" t="e">
        <f t="shared" si="274"/>
        <v>#N/A</v>
      </c>
      <c r="X1884" s="31">
        <f>VLOOKUP(A1884,'BASE DE DADOS OPS'!$A$4:$P$9650,12,FALSE)</f>
        <v>0</v>
      </c>
      <c r="Y1884" s="4" t="e">
        <f>IF(X1884&lt;&gt;"Liquidação Cancelada",VLOOKUP(B1884,'BASE DE DADOS OPS'!$B$5:$P$9635,12,FALSE),"Liquidação Cancelada")</f>
        <v>#N/A</v>
      </c>
      <c r="Z1884" s="4" t="e">
        <f>IF(X1884&lt;&gt;"Liquidação Cancelada",VLOOKUP(B1884,'BASE DE DADOS OPS'!$B$5:$P$9635,14,FALSE),"Liquidação Cancelada")</f>
        <v>#N/A</v>
      </c>
      <c r="AA1884" s="4" t="e">
        <f>IF(X1884&lt;&gt;"Liquidação Cancelada",VLOOKUP(B1884,'BASE DE DADOS OPS'!$B$5:$P$9635,13,FALSE),"Liquidação Cancelada")</f>
        <v>#N/A</v>
      </c>
      <c r="AB1884" s="4" t="e">
        <f t="shared" si="275"/>
        <v>#N/A</v>
      </c>
      <c r="AC1884" s="3" t="e">
        <f t="shared" si="276"/>
        <v>#N/A</v>
      </c>
      <c r="AD1884" s="62"/>
    </row>
    <row r="1885" spans="1:30" ht="24.95" customHeight="1" x14ac:dyDescent="0.2">
      <c r="A1885" s="55" t="str">
        <f t="shared" si="268"/>
        <v>||||||0</v>
      </c>
      <c r="B1885" s="55" t="str">
        <f t="shared" si="269"/>
        <v>||||0</v>
      </c>
      <c r="C1885" s="61" t="str">
        <f t="shared" si="270"/>
        <v>|0</v>
      </c>
      <c r="D1885" s="31"/>
      <c r="E1885" s="31"/>
      <c r="F1885" s="75" t="str">
        <f t="shared" si="271"/>
        <v>/</v>
      </c>
      <c r="G1885" s="31"/>
      <c r="H1885" s="31"/>
      <c r="I1885" s="75" t="str">
        <f t="shared" si="272"/>
        <v>.</v>
      </c>
      <c r="J1885" s="31"/>
      <c r="K1885" s="31"/>
      <c r="L1885" s="31"/>
      <c r="M1885" s="32"/>
      <c r="N1885" s="31"/>
      <c r="O1885" s="32"/>
      <c r="P1885" s="18"/>
      <c r="Q1885" s="31"/>
      <c r="R1885" s="33"/>
      <c r="S1885" s="33"/>
      <c r="T1885" s="33"/>
      <c r="U1885" s="72">
        <f t="shared" si="273"/>
        <v>0</v>
      </c>
      <c r="V1885" s="18" t="e">
        <f>IF(X1885&lt;&gt;"Liquidação Cancelada",VLOOKUP(B1885,'BASE DE DADOS OPS'!$B$4:$P$9650,10,FALSE),"Liquidação Cancelada")</f>
        <v>#N/A</v>
      </c>
      <c r="W1885" s="35" t="e">
        <f t="shared" si="274"/>
        <v>#N/A</v>
      </c>
      <c r="X1885" s="31">
        <f>VLOOKUP(A1885,'BASE DE DADOS OPS'!$A$4:$P$9650,12,FALSE)</f>
        <v>0</v>
      </c>
      <c r="Y1885" s="4" t="e">
        <f>IF(X1885&lt;&gt;"Liquidação Cancelada",VLOOKUP(B1885,'BASE DE DADOS OPS'!$B$5:$P$9635,12,FALSE),"Liquidação Cancelada")</f>
        <v>#N/A</v>
      </c>
      <c r="Z1885" s="4" t="e">
        <f>IF(X1885&lt;&gt;"Liquidação Cancelada",VLOOKUP(B1885,'BASE DE DADOS OPS'!$B$5:$P$9635,14,FALSE),"Liquidação Cancelada")</f>
        <v>#N/A</v>
      </c>
      <c r="AA1885" s="4" t="e">
        <f>IF(X1885&lt;&gt;"Liquidação Cancelada",VLOOKUP(B1885,'BASE DE DADOS OPS'!$B$5:$P$9635,13,FALSE),"Liquidação Cancelada")</f>
        <v>#N/A</v>
      </c>
      <c r="AB1885" s="4" t="e">
        <f t="shared" si="275"/>
        <v>#N/A</v>
      </c>
      <c r="AC1885" s="3" t="e">
        <f t="shared" si="276"/>
        <v>#N/A</v>
      </c>
      <c r="AD1885" s="62"/>
    </row>
    <row r="1886" spans="1:30" ht="24.95" customHeight="1" x14ac:dyDescent="0.2">
      <c r="A1886" s="55" t="str">
        <f t="shared" si="268"/>
        <v>||||||0</v>
      </c>
      <c r="B1886" s="55" t="str">
        <f t="shared" si="269"/>
        <v>||||0</v>
      </c>
      <c r="C1886" s="61" t="str">
        <f t="shared" si="270"/>
        <v>|0</v>
      </c>
      <c r="D1886" s="31"/>
      <c r="E1886" s="31"/>
      <c r="F1886" s="75" t="str">
        <f t="shared" si="271"/>
        <v>/</v>
      </c>
      <c r="G1886" s="31"/>
      <c r="H1886" s="31"/>
      <c r="I1886" s="75" t="str">
        <f t="shared" si="272"/>
        <v>.</v>
      </c>
      <c r="J1886" s="31"/>
      <c r="K1886" s="31"/>
      <c r="L1886" s="31"/>
      <c r="M1886" s="32"/>
      <c r="N1886" s="31"/>
      <c r="O1886" s="32"/>
      <c r="P1886" s="18"/>
      <c r="Q1886" s="31"/>
      <c r="R1886" s="33"/>
      <c r="S1886" s="33"/>
      <c r="T1886" s="33"/>
      <c r="U1886" s="72">
        <f t="shared" si="273"/>
        <v>0</v>
      </c>
      <c r="V1886" s="18" t="e">
        <f>IF(X1886&lt;&gt;"Liquidação Cancelada",VLOOKUP(B1886,'BASE DE DADOS OPS'!$B$4:$P$9650,10,FALSE),"Liquidação Cancelada")</f>
        <v>#N/A</v>
      </c>
      <c r="W1886" s="35" t="e">
        <f t="shared" si="274"/>
        <v>#N/A</v>
      </c>
      <c r="X1886" s="31">
        <f>VLOOKUP(A1886,'BASE DE DADOS OPS'!$A$4:$P$9650,12,FALSE)</f>
        <v>0</v>
      </c>
      <c r="Y1886" s="4" t="e">
        <f>IF(X1886&lt;&gt;"Liquidação Cancelada",VLOOKUP(B1886,'BASE DE DADOS OPS'!$B$5:$P$9635,12,FALSE),"Liquidação Cancelada")</f>
        <v>#N/A</v>
      </c>
      <c r="Z1886" s="4" t="e">
        <f>IF(X1886&lt;&gt;"Liquidação Cancelada",VLOOKUP(B1886,'BASE DE DADOS OPS'!$B$5:$P$9635,14,FALSE),"Liquidação Cancelada")</f>
        <v>#N/A</v>
      </c>
      <c r="AA1886" s="4" t="e">
        <f>IF(X1886&lt;&gt;"Liquidação Cancelada",VLOOKUP(B1886,'BASE DE DADOS OPS'!$B$5:$P$9635,13,FALSE),"Liquidação Cancelada")</f>
        <v>#N/A</v>
      </c>
      <c r="AB1886" s="4" t="e">
        <f t="shared" si="275"/>
        <v>#N/A</v>
      </c>
      <c r="AC1886" s="3" t="e">
        <f t="shared" si="276"/>
        <v>#N/A</v>
      </c>
      <c r="AD1886" s="62"/>
    </row>
    <row r="1887" spans="1:30" ht="24.95" customHeight="1" x14ac:dyDescent="0.2">
      <c r="A1887" s="55" t="str">
        <f t="shared" si="268"/>
        <v>||||||0</v>
      </c>
      <c r="B1887" s="55" t="str">
        <f t="shared" si="269"/>
        <v>||||0</v>
      </c>
      <c r="C1887" s="61" t="str">
        <f t="shared" si="270"/>
        <v>|0</v>
      </c>
      <c r="D1887" s="31"/>
      <c r="E1887" s="31"/>
      <c r="F1887" s="75" t="str">
        <f t="shared" si="271"/>
        <v>/</v>
      </c>
      <c r="G1887" s="31"/>
      <c r="H1887" s="31"/>
      <c r="I1887" s="75" t="str">
        <f t="shared" si="272"/>
        <v>.</v>
      </c>
      <c r="J1887" s="31"/>
      <c r="K1887" s="31"/>
      <c r="L1887" s="31"/>
      <c r="M1887" s="32"/>
      <c r="N1887" s="31"/>
      <c r="O1887" s="32"/>
      <c r="P1887" s="18"/>
      <c r="Q1887" s="31"/>
      <c r="R1887" s="33"/>
      <c r="S1887" s="33"/>
      <c r="T1887" s="33"/>
      <c r="U1887" s="72">
        <f t="shared" si="273"/>
        <v>0</v>
      </c>
      <c r="V1887" s="18" t="e">
        <f>IF(X1887&lt;&gt;"Liquidação Cancelada",VLOOKUP(B1887,'BASE DE DADOS OPS'!$B$4:$P$9650,10,FALSE),"Liquidação Cancelada")</f>
        <v>#N/A</v>
      </c>
      <c r="W1887" s="35" t="e">
        <f t="shared" si="274"/>
        <v>#N/A</v>
      </c>
      <c r="X1887" s="31">
        <f>VLOOKUP(A1887,'BASE DE DADOS OPS'!$A$4:$P$9650,12,FALSE)</f>
        <v>0</v>
      </c>
      <c r="Y1887" s="4" t="e">
        <f>IF(X1887&lt;&gt;"Liquidação Cancelada",VLOOKUP(B1887,'BASE DE DADOS OPS'!$B$5:$P$9635,12,FALSE),"Liquidação Cancelada")</f>
        <v>#N/A</v>
      </c>
      <c r="Z1887" s="4" t="e">
        <f>IF(X1887&lt;&gt;"Liquidação Cancelada",VLOOKUP(B1887,'BASE DE DADOS OPS'!$B$5:$P$9635,14,FALSE),"Liquidação Cancelada")</f>
        <v>#N/A</v>
      </c>
      <c r="AA1887" s="4" t="e">
        <f>IF(X1887&lt;&gt;"Liquidação Cancelada",VLOOKUP(B1887,'BASE DE DADOS OPS'!$B$5:$P$9635,13,FALSE),"Liquidação Cancelada")</f>
        <v>#N/A</v>
      </c>
      <c r="AB1887" s="4" t="e">
        <f t="shared" si="275"/>
        <v>#N/A</v>
      </c>
      <c r="AC1887" s="3" t="e">
        <f t="shared" si="276"/>
        <v>#N/A</v>
      </c>
      <c r="AD1887" s="62"/>
    </row>
    <row r="1888" spans="1:30" ht="24.95" customHeight="1" x14ac:dyDescent="0.2">
      <c r="A1888" s="55" t="str">
        <f t="shared" si="268"/>
        <v>||||||0</v>
      </c>
      <c r="B1888" s="55" t="str">
        <f t="shared" si="269"/>
        <v>||||0</v>
      </c>
      <c r="C1888" s="61" t="str">
        <f t="shared" si="270"/>
        <v>|0</v>
      </c>
      <c r="D1888" s="31"/>
      <c r="E1888" s="31"/>
      <c r="F1888" s="75" t="str">
        <f t="shared" si="271"/>
        <v>/</v>
      </c>
      <c r="G1888" s="31"/>
      <c r="H1888" s="31"/>
      <c r="I1888" s="75" t="str">
        <f t="shared" si="272"/>
        <v>.</v>
      </c>
      <c r="J1888" s="31"/>
      <c r="K1888" s="31"/>
      <c r="L1888" s="31"/>
      <c r="M1888" s="32"/>
      <c r="N1888" s="31"/>
      <c r="O1888" s="32"/>
      <c r="P1888" s="18"/>
      <c r="Q1888" s="31"/>
      <c r="R1888" s="33"/>
      <c r="S1888" s="33"/>
      <c r="T1888" s="33"/>
      <c r="U1888" s="72">
        <f t="shared" si="273"/>
        <v>0</v>
      </c>
      <c r="V1888" s="18" t="e">
        <f>IF(X1888&lt;&gt;"Liquidação Cancelada",VLOOKUP(B1888,'BASE DE DADOS OPS'!$B$4:$P$9650,10,FALSE),"Liquidação Cancelada")</f>
        <v>#N/A</v>
      </c>
      <c r="W1888" s="35" t="e">
        <f t="shared" si="274"/>
        <v>#N/A</v>
      </c>
      <c r="X1888" s="31">
        <f>VLOOKUP(A1888,'BASE DE DADOS OPS'!$A$4:$P$9650,12,FALSE)</f>
        <v>0</v>
      </c>
      <c r="Y1888" s="4" t="e">
        <f>IF(X1888&lt;&gt;"Liquidação Cancelada",VLOOKUP(B1888,'BASE DE DADOS OPS'!$B$5:$P$9635,12,FALSE),"Liquidação Cancelada")</f>
        <v>#N/A</v>
      </c>
      <c r="Z1888" s="4" t="e">
        <f>IF(X1888&lt;&gt;"Liquidação Cancelada",VLOOKUP(B1888,'BASE DE DADOS OPS'!$B$5:$P$9635,14,FALSE),"Liquidação Cancelada")</f>
        <v>#N/A</v>
      </c>
      <c r="AA1888" s="4" t="e">
        <f>IF(X1888&lt;&gt;"Liquidação Cancelada",VLOOKUP(B1888,'BASE DE DADOS OPS'!$B$5:$P$9635,13,FALSE),"Liquidação Cancelada")</f>
        <v>#N/A</v>
      </c>
      <c r="AB1888" s="4" t="e">
        <f t="shared" si="275"/>
        <v>#N/A</v>
      </c>
      <c r="AC1888" s="3" t="e">
        <f t="shared" si="276"/>
        <v>#N/A</v>
      </c>
      <c r="AD1888" s="62"/>
    </row>
    <row r="1889" spans="1:30" ht="24.95" customHeight="1" x14ac:dyDescent="0.2">
      <c r="A1889" s="55" t="str">
        <f t="shared" si="268"/>
        <v>||||||0</v>
      </c>
      <c r="B1889" s="55" t="str">
        <f t="shared" si="269"/>
        <v>||||0</v>
      </c>
      <c r="C1889" s="61" t="str">
        <f t="shared" si="270"/>
        <v>|0</v>
      </c>
      <c r="D1889" s="31"/>
      <c r="E1889" s="31"/>
      <c r="F1889" s="75" t="str">
        <f t="shared" si="271"/>
        <v>/</v>
      </c>
      <c r="G1889" s="31"/>
      <c r="H1889" s="31"/>
      <c r="I1889" s="75" t="str">
        <f t="shared" si="272"/>
        <v>.</v>
      </c>
      <c r="J1889" s="31"/>
      <c r="K1889" s="31"/>
      <c r="L1889" s="31"/>
      <c r="M1889" s="32"/>
      <c r="N1889" s="31"/>
      <c r="O1889" s="32"/>
      <c r="P1889" s="18"/>
      <c r="Q1889" s="31"/>
      <c r="R1889" s="33"/>
      <c r="S1889" s="33"/>
      <c r="T1889" s="33"/>
      <c r="U1889" s="72">
        <f t="shared" si="273"/>
        <v>0</v>
      </c>
      <c r="V1889" s="18" t="e">
        <f>IF(X1889&lt;&gt;"Liquidação Cancelada",VLOOKUP(B1889,'BASE DE DADOS OPS'!$B$4:$P$9650,10,FALSE),"Liquidação Cancelada")</f>
        <v>#N/A</v>
      </c>
      <c r="W1889" s="35" t="e">
        <f t="shared" si="274"/>
        <v>#N/A</v>
      </c>
      <c r="X1889" s="31">
        <f>VLOOKUP(A1889,'BASE DE DADOS OPS'!$A$4:$P$9650,12,FALSE)</f>
        <v>0</v>
      </c>
      <c r="Y1889" s="4" t="e">
        <f>IF(X1889&lt;&gt;"Liquidação Cancelada",VLOOKUP(B1889,'BASE DE DADOS OPS'!$B$5:$P$9635,12,FALSE),"Liquidação Cancelada")</f>
        <v>#N/A</v>
      </c>
      <c r="Z1889" s="4" t="e">
        <f>IF(X1889&lt;&gt;"Liquidação Cancelada",VLOOKUP(B1889,'BASE DE DADOS OPS'!$B$5:$P$9635,14,FALSE),"Liquidação Cancelada")</f>
        <v>#N/A</v>
      </c>
      <c r="AA1889" s="4" t="e">
        <f>IF(X1889&lt;&gt;"Liquidação Cancelada",VLOOKUP(B1889,'BASE DE DADOS OPS'!$B$5:$P$9635,13,FALSE),"Liquidação Cancelada")</f>
        <v>#N/A</v>
      </c>
      <c r="AB1889" s="4" t="e">
        <f t="shared" si="275"/>
        <v>#N/A</v>
      </c>
      <c r="AC1889" s="3" t="e">
        <f t="shared" si="276"/>
        <v>#N/A</v>
      </c>
      <c r="AD1889" s="62"/>
    </row>
    <row r="1890" spans="1:30" ht="24.95" customHeight="1" x14ac:dyDescent="0.2">
      <c r="A1890" s="55" t="str">
        <f t="shared" si="268"/>
        <v>||||||0</v>
      </c>
      <c r="B1890" s="55" t="str">
        <f t="shared" si="269"/>
        <v>||||0</v>
      </c>
      <c r="C1890" s="61" t="str">
        <f t="shared" si="270"/>
        <v>|0</v>
      </c>
      <c r="D1890" s="31"/>
      <c r="E1890" s="31"/>
      <c r="F1890" s="75" t="str">
        <f t="shared" si="271"/>
        <v>/</v>
      </c>
      <c r="G1890" s="31"/>
      <c r="H1890" s="31"/>
      <c r="I1890" s="75" t="str">
        <f t="shared" si="272"/>
        <v>.</v>
      </c>
      <c r="J1890" s="31"/>
      <c r="K1890" s="31"/>
      <c r="L1890" s="31"/>
      <c r="M1890" s="32"/>
      <c r="N1890" s="31"/>
      <c r="O1890" s="32"/>
      <c r="P1890" s="18"/>
      <c r="Q1890" s="31"/>
      <c r="R1890" s="33"/>
      <c r="S1890" s="33"/>
      <c r="T1890" s="33"/>
      <c r="U1890" s="72">
        <f t="shared" si="273"/>
        <v>0</v>
      </c>
      <c r="V1890" s="18" t="e">
        <f>IF(X1890&lt;&gt;"Liquidação Cancelada",VLOOKUP(B1890,'BASE DE DADOS OPS'!$B$4:$P$9650,10,FALSE),"Liquidação Cancelada")</f>
        <v>#N/A</v>
      </c>
      <c r="W1890" s="35" t="e">
        <f t="shared" si="274"/>
        <v>#N/A</v>
      </c>
      <c r="X1890" s="31">
        <f>VLOOKUP(A1890,'BASE DE DADOS OPS'!$A$4:$P$9650,12,FALSE)</f>
        <v>0</v>
      </c>
      <c r="Y1890" s="4" t="e">
        <f>IF(X1890&lt;&gt;"Liquidação Cancelada",VLOOKUP(B1890,'BASE DE DADOS OPS'!$B$5:$P$9635,12,FALSE),"Liquidação Cancelada")</f>
        <v>#N/A</v>
      </c>
      <c r="Z1890" s="4" t="e">
        <f>IF(X1890&lt;&gt;"Liquidação Cancelada",VLOOKUP(B1890,'BASE DE DADOS OPS'!$B$5:$P$9635,14,FALSE),"Liquidação Cancelada")</f>
        <v>#N/A</v>
      </c>
      <c r="AA1890" s="4" t="e">
        <f>IF(X1890&lt;&gt;"Liquidação Cancelada",VLOOKUP(B1890,'BASE DE DADOS OPS'!$B$5:$P$9635,13,FALSE),"Liquidação Cancelada")</f>
        <v>#N/A</v>
      </c>
      <c r="AB1890" s="4" t="e">
        <f t="shared" si="275"/>
        <v>#N/A</v>
      </c>
      <c r="AC1890" s="3" t="e">
        <f t="shared" si="276"/>
        <v>#N/A</v>
      </c>
      <c r="AD1890" s="62"/>
    </row>
    <row r="1891" spans="1:30" ht="24.95" customHeight="1" x14ac:dyDescent="0.2">
      <c r="A1891" s="55" t="str">
        <f t="shared" si="268"/>
        <v>||||||0</v>
      </c>
      <c r="B1891" s="55" t="str">
        <f t="shared" si="269"/>
        <v>||||0</v>
      </c>
      <c r="C1891" s="61" t="str">
        <f t="shared" si="270"/>
        <v>|0</v>
      </c>
      <c r="D1891" s="31"/>
      <c r="E1891" s="31"/>
      <c r="F1891" s="75" t="str">
        <f t="shared" si="271"/>
        <v>/</v>
      </c>
      <c r="G1891" s="31"/>
      <c r="H1891" s="31"/>
      <c r="I1891" s="75" t="str">
        <f t="shared" si="272"/>
        <v>.</v>
      </c>
      <c r="J1891" s="31"/>
      <c r="K1891" s="31"/>
      <c r="L1891" s="31"/>
      <c r="M1891" s="32"/>
      <c r="N1891" s="31"/>
      <c r="O1891" s="32"/>
      <c r="P1891" s="18"/>
      <c r="Q1891" s="31"/>
      <c r="R1891" s="33"/>
      <c r="S1891" s="33"/>
      <c r="T1891" s="33"/>
      <c r="U1891" s="72">
        <f t="shared" si="273"/>
        <v>0</v>
      </c>
      <c r="V1891" s="18" t="e">
        <f>IF(X1891&lt;&gt;"Liquidação Cancelada",VLOOKUP(B1891,'BASE DE DADOS OPS'!$B$4:$P$9650,10,FALSE),"Liquidação Cancelada")</f>
        <v>#N/A</v>
      </c>
      <c r="W1891" s="35" t="e">
        <f t="shared" si="274"/>
        <v>#N/A</v>
      </c>
      <c r="X1891" s="31">
        <f>VLOOKUP(A1891,'BASE DE DADOS OPS'!$A$4:$P$9650,12,FALSE)</f>
        <v>0</v>
      </c>
      <c r="Y1891" s="4" t="e">
        <f>IF(X1891&lt;&gt;"Liquidação Cancelada",VLOOKUP(B1891,'BASE DE DADOS OPS'!$B$5:$P$9635,12,FALSE),"Liquidação Cancelada")</f>
        <v>#N/A</v>
      </c>
      <c r="Z1891" s="4" t="e">
        <f>IF(X1891&lt;&gt;"Liquidação Cancelada",VLOOKUP(B1891,'BASE DE DADOS OPS'!$B$5:$P$9635,14,FALSE),"Liquidação Cancelada")</f>
        <v>#N/A</v>
      </c>
      <c r="AA1891" s="4" t="e">
        <f>IF(X1891&lt;&gt;"Liquidação Cancelada",VLOOKUP(B1891,'BASE DE DADOS OPS'!$B$5:$P$9635,13,FALSE),"Liquidação Cancelada")</f>
        <v>#N/A</v>
      </c>
      <c r="AB1891" s="4" t="e">
        <f t="shared" si="275"/>
        <v>#N/A</v>
      </c>
      <c r="AC1891" s="3" t="e">
        <f t="shared" si="276"/>
        <v>#N/A</v>
      </c>
      <c r="AD1891" s="62"/>
    </row>
    <row r="1892" spans="1:30" ht="24.95" customHeight="1" x14ac:dyDescent="0.2">
      <c r="A1892" s="55" t="str">
        <f t="shared" si="268"/>
        <v>||||||0</v>
      </c>
      <c r="B1892" s="55" t="str">
        <f t="shared" si="269"/>
        <v>||||0</v>
      </c>
      <c r="C1892" s="61" t="str">
        <f t="shared" si="270"/>
        <v>|0</v>
      </c>
      <c r="D1892" s="31"/>
      <c r="E1892" s="31"/>
      <c r="F1892" s="75" t="str">
        <f t="shared" si="271"/>
        <v>/</v>
      </c>
      <c r="G1892" s="31"/>
      <c r="H1892" s="31"/>
      <c r="I1892" s="75" t="str">
        <f t="shared" si="272"/>
        <v>.</v>
      </c>
      <c r="J1892" s="31"/>
      <c r="K1892" s="31"/>
      <c r="L1892" s="31"/>
      <c r="M1892" s="32"/>
      <c r="N1892" s="31"/>
      <c r="O1892" s="32"/>
      <c r="P1892" s="18"/>
      <c r="Q1892" s="31"/>
      <c r="R1892" s="33"/>
      <c r="S1892" s="33"/>
      <c r="T1892" s="33"/>
      <c r="U1892" s="72">
        <f t="shared" si="273"/>
        <v>0</v>
      </c>
      <c r="V1892" s="18" t="e">
        <f>IF(X1892&lt;&gt;"Liquidação Cancelada",VLOOKUP(B1892,'BASE DE DADOS OPS'!$B$4:$P$9650,10,FALSE),"Liquidação Cancelada")</f>
        <v>#N/A</v>
      </c>
      <c r="W1892" s="35" t="e">
        <f t="shared" si="274"/>
        <v>#N/A</v>
      </c>
      <c r="X1892" s="31">
        <f>VLOOKUP(A1892,'BASE DE DADOS OPS'!$A$4:$P$9650,12,FALSE)</f>
        <v>0</v>
      </c>
      <c r="Y1892" s="4" t="e">
        <f>IF(X1892&lt;&gt;"Liquidação Cancelada",VLOOKUP(B1892,'BASE DE DADOS OPS'!$B$5:$P$9635,12,FALSE),"Liquidação Cancelada")</f>
        <v>#N/A</v>
      </c>
      <c r="Z1892" s="4" t="e">
        <f>IF(X1892&lt;&gt;"Liquidação Cancelada",VLOOKUP(B1892,'BASE DE DADOS OPS'!$B$5:$P$9635,14,FALSE),"Liquidação Cancelada")</f>
        <v>#N/A</v>
      </c>
      <c r="AA1892" s="4" t="e">
        <f>IF(X1892&lt;&gt;"Liquidação Cancelada",VLOOKUP(B1892,'BASE DE DADOS OPS'!$B$5:$P$9635,13,FALSE),"Liquidação Cancelada")</f>
        <v>#N/A</v>
      </c>
      <c r="AB1892" s="4" t="e">
        <f t="shared" si="275"/>
        <v>#N/A</v>
      </c>
      <c r="AC1892" s="3" t="e">
        <f t="shared" si="276"/>
        <v>#N/A</v>
      </c>
      <c r="AD1892" s="62"/>
    </row>
    <row r="1893" spans="1:30" ht="24.95" customHeight="1" x14ac:dyDescent="0.2">
      <c r="A1893" s="55" t="str">
        <f t="shared" si="268"/>
        <v>||||||0</v>
      </c>
      <c r="B1893" s="55" t="str">
        <f t="shared" si="269"/>
        <v>||||0</v>
      </c>
      <c r="C1893" s="61" t="str">
        <f t="shared" si="270"/>
        <v>|0</v>
      </c>
      <c r="D1893" s="31"/>
      <c r="E1893" s="31"/>
      <c r="F1893" s="75" t="str">
        <f t="shared" si="271"/>
        <v>/</v>
      </c>
      <c r="G1893" s="31"/>
      <c r="H1893" s="31"/>
      <c r="I1893" s="75" t="str">
        <f t="shared" si="272"/>
        <v>.</v>
      </c>
      <c r="J1893" s="31"/>
      <c r="K1893" s="31"/>
      <c r="L1893" s="31"/>
      <c r="M1893" s="32"/>
      <c r="N1893" s="31"/>
      <c r="O1893" s="32"/>
      <c r="P1893" s="18"/>
      <c r="Q1893" s="31"/>
      <c r="R1893" s="33"/>
      <c r="S1893" s="33"/>
      <c r="T1893" s="33"/>
      <c r="U1893" s="72">
        <f t="shared" si="273"/>
        <v>0</v>
      </c>
      <c r="V1893" s="18" t="e">
        <f>IF(X1893&lt;&gt;"Liquidação Cancelada",VLOOKUP(B1893,'BASE DE DADOS OPS'!$B$4:$P$9650,10,FALSE),"Liquidação Cancelada")</f>
        <v>#N/A</v>
      </c>
      <c r="W1893" s="35" t="e">
        <f t="shared" si="274"/>
        <v>#N/A</v>
      </c>
      <c r="X1893" s="31">
        <f>VLOOKUP(A1893,'BASE DE DADOS OPS'!$A$4:$P$9650,12,FALSE)</f>
        <v>0</v>
      </c>
      <c r="Y1893" s="4" t="e">
        <f>IF(X1893&lt;&gt;"Liquidação Cancelada",VLOOKUP(B1893,'BASE DE DADOS OPS'!$B$5:$P$9635,12,FALSE),"Liquidação Cancelada")</f>
        <v>#N/A</v>
      </c>
      <c r="Z1893" s="4" t="e">
        <f>IF(X1893&lt;&gt;"Liquidação Cancelada",VLOOKUP(B1893,'BASE DE DADOS OPS'!$B$5:$P$9635,14,FALSE),"Liquidação Cancelada")</f>
        <v>#N/A</v>
      </c>
      <c r="AA1893" s="4" t="e">
        <f>IF(X1893&lt;&gt;"Liquidação Cancelada",VLOOKUP(B1893,'BASE DE DADOS OPS'!$B$5:$P$9635,13,FALSE),"Liquidação Cancelada")</f>
        <v>#N/A</v>
      </c>
      <c r="AB1893" s="4" t="e">
        <f t="shared" si="275"/>
        <v>#N/A</v>
      </c>
      <c r="AC1893" s="3" t="e">
        <f t="shared" si="276"/>
        <v>#N/A</v>
      </c>
      <c r="AD1893" s="62"/>
    </row>
    <row r="1894" spans="1:30" ht="24.95" customHeight="1" x14ac:dyDescent="0.2">
      <c r="A1894" s="55" t="str">
        <f t="shared" si="268"/>
        <v>||||||0</v>
      </c>
      <c r="B1894" s="55" t="str">
        <f t="shared" si="269"/>
        <v>||||0</v>
      </c>
      <c r="C1894" s="61" t="str">
        <f t="shared" si="270"/>
        <v>|0</v>
      </c>
      <c r="D1894" s="31"/>
      <c r="E1894" s="31"/>
      <c r="F1894" s="75" t="str">
        <f t="shared" si="271"/>
        <v>/</v>
      </c>
      <c r="G1894" s="31"/>
      <c r="H1894" s="31"/>
      <c r="I1894" s="75" t="str">
        <f t="shared" si="272"/>
        <v>.</v>
      </c>
      <c r="J1894" s="31"/>
      <c r="K1894" s="31"/>
      <c r="L1894" s="31"/>
      <c r="M1894" s="32"/>
      <c r="N1894" s="31"/>
      <c r="O1894" s="32"/>
      <c r="P1894" s="18"/>
      <c r="Q1894" s="31"/>
      <c r="R1894" s="33"/>
      <c r="S1894" s="33"/>
      <c r="T1894" s="33"/>
      <c r="U1894" s="72">
        <f t="shared" si="273"/>
        <v>0</v>
      </c>
      <c r="V1894" s="18" t="e">
        <f>IF(X1894&lt;&gt;"Liquidação Cancelada",VLOOKUP(B1894,'BASE DE DADOS OPS'!$B$4:$P$9650,10,FALSE),"Liquidação Cancelada")</f>
        <v>#N/A</v>
      </c>
      <c r="W1894" s="35" t="e">
        <f t="shared" si="274"/>
        <v>#N/A</v>
      </c>
      <c r="X1894" s="31">
        <f>VLOOKUP(A1894,'BASE DE DADOS OPS'!$A$4:$P$9650,12,FALSE)</f>
        <v>0</v>
      </c>
      <c r="Y1894" s="4" t="e">
        <f>IF(X1894&lt;&gt;"Liquidação Cancelada",VLOOKUP(B1894,'BASE DE DADOS OPS'!$B$5:$P$9635,12,FALSE),"Liquidação Cancelada")</f>
        <v>#N/A</v>
      </c>
      <c r="Z1894" s="4" t="e">
        <f>IF(X1894&lt;&gt;"Liquidação Cancelada",VLOOKUP(B1894,'BASE DE DADOS OPS'!$B$5:$P$9635,14,FALSE),"Liquidação Cancelada")</f>
        <v>#N/A</v>
      </c>
      <c r="AA1894" s="4" t="e">
        <f>IF(X1894&lt;&gt;"Liquidação Cancelada",VLOOKUP(B1894,'BASE DE DADOS OPS'!$B$5:$P$9635,13,FALSE),"Liquidação Cancelada")</f>
        <v>#N/A</v>
      </c>
      <c r="AB1894" s="4" t="e">
        <f t="shared" si="275"/>
        <v>#N/A</v>
      </c>
      <c r="AC1894" s="3" t="e">
        <f t="shared" si="276"/>
        <v>#N/A</v>
      </c>
      <c r="AD1894" s="62"/>
    </row>
    <row r="1895" spans="1:30" ht="24.95" customHeight="1" x14ac:dyDescent="0.2">
      <c r="A1895" s="55" t="str">
        <f t="shared" si="268"/>
        <v>||||||0</v>
      </c>
      <c r="B1895" s="55" t="str">
        <f t="shared" si="269"/>
        <v>||||0</v>
      </c>
      <c r="C1895" s="61" t="str">
        <f t="shared" si="270"/>
        <v>|0</v>
      </c>
      <c r="D1895" s="31"/>
      <c r="E1895" s="31"/>
      <c r="F1895" s="75" t="str">
        <f t="shared" si="271"/>
        <v>/</v>
      </c>
      <c r="G1895" s="31"/>
      <c r="H1895" s="31"/>
      <c r="I1895" s="75" t="str">
        <f t="shared" si="272"/>
        <v>.</v>
      </c>
      <c r="J1895" s="31"/>
      <c r="K1895" s="31"/>
      <c r="L1895" s="31"/>
      <c r="M1895" s="32"/>
      <c r="N1895" s="31"/>
      <c r="O1895" s="32"/>
      <c r="P1895" s="18"/>
      <c r="Q1895" s="31"/>
      <c r="R1895" s="33"/>
      <c r="S1895" s="33"/>
      <c r="T1895" s="33"/>
      <c r="U1895" s="72">
        <f t="shared" si="273"/>
        <v>0</v>
      </c>
      <c r="V1895" s="18" t="e">
        <f>IF(X1895&lt;&gt;"Liquidação Cancelada",VLOOKUP(B1895,'BASE DE DADOS OPS'!$B$4:$P$9650,10,FALSE),"Liquidação Cancelada")</f>
        <v>#N/A</v>
      </c>
      <c r="W1895" s="35" t="e">
        <f t="shared" si="274"/>
        <v>#N/A</v>
      </c>
      <c r="X1895" s="31">
        <f>VLOOKUP(A1895,'BASE DE DADOS OPS'!$A$4:$P$9650,12,FALSE)</f>
        <v>0</v>
      </c>
      <c r="Y1895" s="4" t="e">
        <f>IF(X1895&lt;&gt;"Liquidação Cancelada",VLOOKUP(B1895,'BASE DE DADOS OPS'!$B$5:$P$9635,12,FALSE),"Liquidação Cancelada")</f>
        <v>#N/A</v>
      </c>
      <c r="Z1895" s="4" t="e">
        <f>IF(X1895&lt;&gt;"Liquidação Cancelada",VLOOKUP(B1895,'BASE DE DADOS OPS'!$B$5:$P$9635,14,FALSE),"Liquidação Cancelada")</f>
        <v>#N/A</v>
      </c>
      <c r="AA1895" s="4" t="e">
        <f>IF(X1895&lt;&gt;"Liquidação Cancelada",VLOOKUP(B1895,'BASE DE DADOS OPS'!$B$5:$P$9635,13,FALSE),"Liquidação Cancelada")</f>
        <v>#N/A</v>
      </c>
      <c r="AB1895" s="4" t="e">
        <f t="shared" si="275"/>
        <v>#N/A</v>
      </c>
      <c r="AC1895" s="3" t="e">
        <f t="shared" si="276"/>
        <v>#N/A</v>
      </c>
      <c r="AD1895" s="62"/>
    </row>
    <row r="1896" spans="1:30" ht="24.95" customHeight="1" x14ac:dyDescent="0.2">
      <c r="A1896" s="55" t="str">
        <f t="shared" si="268"/>
        <v>||||||0</v>
      </c>
      <c r="B1896" s="55" t="str">
        <f t="shared" si="269"/>
        <v>||||0</v>
      </c>
      <c r="C1896" s="61" t="str">
        <f t="shared" si="270"/>
        <v>|0</v>
      </c>
      <c r="D1896" s="31"/>
      <c r="E1896" s="31"/>
      <c r="F1896" s="75" t="str">
        <f t="shared" si="271"/>
        <v>/</v>
      </c>
      <c r="G1896" s="31"/>
      <c r="H1896" s="31"/>
      <c r="I1896" s="75" t="str">
        <f t="shared" si="272"/>
        <v>.</v>
      </c>
      <c r="J1896" s="31"/>
      <c r="K1896" s="31"/>
      <c r="L1896" s="31"/>
      <c r="M1896" s="32"/>
      <c r="N1896" s="31"/>
      <c r="O1896" s="32"/>
      <c r="P1896" s="18"/>
      <c r="Q1896" s="31"/>
      <c r="R1896" s="33"/>
      <c r="S1896" s="33"/>
      <c r="T1896" s="33"/>
      <c r="U1896" s="72">
        <f t="shared" si="273"/>
        <v>0</v>
      </c>
      <c r="V1896" s="18" t="e">
        <f>IF(X1896&lt;&gt;"Liquidação Cancelada",VLOOKUP(B1896,'BASE DE DADOS OPS'!$B$4:$P$9650,10,FALSE),"Liquidação Cancelada")</f>
        <v>#N/A</v>
      </c>
      <c r="W1896" s="35" t="e">
        <f t="shared" si="274"/>
        <v>#N/A</v>
      </c>
      <c r="X1896" s="31">
        <f>VLOOKUP(A1896,'BASE DE DADOS OPS'!$A$4:$P$9650,12,FALSE)</f>
        <v>0</v>
      </c>
      <c r="Y1896" s="4" t="e">
        <f>IF(X1896&lt;&gt;"Liquidação Cancelada",VLOOKUP(B1896,'BASE DE DADOS OPS'!$B$5:$P$9635,12,FALSE),"Liquidação Cancelada")</f>
        <v>#N/A</v>
      </c>
      <c r="Z1896" s="4" t="e">
        <f>IF(X1896&lt;&gt;"Liquidação Cancelada",VLOOKUP(B1896,'BASE DE DADOS OPS'!$B$5:$P$9635,14,FALSE),"Liquidação Cancelada")</f>
        <v>#N/A</v>
      </c>
      <c r="AA1896" s="4" t="e">
        <f>IF(X1896&lt;&gt;"Liquidação Cancelada",VLOOKUP(B1896,'BASE DE DADOS OPS'!$B$5:$P$9635,13,FALSE),"Liquidação Cancelada")</f>
        <v>#N/A</v>
      </c>
      <c r="AB1896" s="4" t="e">
        <f t="shared" si="275"/>
        <v>#N/A</v>
      </c>
      <c r="AC1896" s="3" t="e">
        <f t="shared" si="276"/>
        <v>#N/A</v>
      </c>
      <c r="AD1896" s="62"/>
    </row>
    <row r="1897" spans="1:30" ht="24.95" customHeight="1" x14ac:dyDescent="0.2">
      <c r="A1897" s="55" t="str">
        <f t="shared" si="268"/>
        <v>||||||0</v>
      </c>
      <c r="B1897" s="55" t="str">
        <f t="shared" si="269"/>
        <v>||||0</v>
      </c>
      <c r="C1897" s="61" t="str">
        <f t="shared" si="270"/>
        <v>|0</v>
      </c>
      <c r="D1897" s="31"/>
      <c r="E1897" s="31"/>
      <c r="F1897" s="75" t="str">
        <f t="shared" si="271"/>
        <v>/</v>
      </c>
      <c r="G1897" s="31"/>
      <c r="H1897" s="31"/>
      <c r="I1897" s="75" t="str">
        <f t="shared" si="272"/>
        <v>.</v>
      </c>
      <c r="J1897" s="31"/>
      <c r="K1897" s="31"/>
      <c r="L1897" s="31"/>
      <c r="M1897" s="32"/>
      <c r="N1897" s="31"/>
      <c r="O1897" s="32"/>
      <c r="P1897" s="18"/>
      <c r="Q1897" s="31"/>
      <c r="R1897" s="33"/>
      <c r="S1897" s="33"/>
      <c r="T1897" s="33"/>
      <c r="U1897" s="72">
        <f t="shared" si="273"/>
        <v>0</v>
      </c>
      <c r="V1897" s="18" t="e">
        <f>IF(X1897&lt;&gt;"Liquidação Cancelada",VLOOKUP(B1897,'BASE DE DADOS OPS'!$B$4:$P$9650,10,FALSE),"Liquidação Cancelada")</f>
        <v>#N/A</v>
      </c>
      <c r="W1897" s="35" t="e">
        <f t="shared" si="274"/>
        <v>#N/A</v>
      </c>
      <c r="X1897" s="31">
        <f>VLOOKUP(A1897,'BASE DE DADOS OPS'!$A$4:$P$9650,12,FALSE)</f>
        <v>0</v>
      </c>
      <c r="Y1897" s="4" t="e">
        <f>IF(X1897&lt;&gt;"Liquidação Cancelada",VLOOKUP(B1897,'BASE DE DADOS OPS'!$B$5:$P$9635,12,FALSE),"Liquidação Cancelada")</f>
        <v>#N/A</v>
      </c>
      <c r="Z1897" s="4" t="e">
        <f>IF(X1897&lt;&gt;"Liquidação Cancelada",VLOOKUP(B1897,'BASE DE DADOS OPS'!$B$5:$P$9635,14,FALSE),"Liquidação Cancelada")</f>
        <v>#N/A</v>
      </c>
      <c r="AA1897" s="4" t="e">
        <f>IF(X1897&lt;&gt;"Liquidação Cancelada",VLOOKUP(B1897,'BASE DE DADOS OPS'!$B$5:$P$9635,13,FALSE),"Liquidação Cancelada")</f>
        <v>#N/A</v>
      </c>
      <c r="AB1897" s="4" t="e">
        <f t="shared" si="275"/>
        <v>#N/A</v>
      </c>
      <c r="AC1897" s="3" t="e">
        <f t="shared" si="276"/>
        <v>#N/A</v>
      </c>
      <c r="AD1897" s="62"/>
    </row>
    <row r="1898" spans="1:30" ht="24.95" customHeight="1" x14ac:dyDescent="0.2">
      <c r="A1898" s="55" t="str">
        <f t="shared" si="268"/>
        <v>||||||0</v>
      </c>
      <c r="B1898" s="55" t="str">
        <f t="shared" si="269"/>
        <v>||||0</v>
      </c>
      <c r="C1898" s="61" t="str">
        <f t="shared" si="270"/>
        <v>|0</v>
      </c>
      <c r="D1898" s="31"/>
      <c r="E1898" s="31"/>
      <c r="F1898" s="75" t="str">
        <f t="shared" si="271"/>
        <v>/</v>
      </c>
      <c r="G1898" s="31"/>
      <c r="H1898" s="31"/>
      <c r="I1898" s="75" t="str">
        <f t="shared" si="272"/>
        <v>.</v>
      </c>
      <c r="J1898" s="31"/>
      <c r="K1898" s="31"/>
      <c r="L1898" s="31"/>
      <c r="M1898" s="32"/>
      <c r="N1898" s="31"/>
      <c r="O1898" s="32"/>
      <c r="P1898" s="18"/>
      <c r="Q1898" s="31"/>
      <c r="R1898" s="33"/>
      <c r="S1898" s="33"/>
      <c r="T1898" s="33"/>
      <c r="U1898" s="72">
        <f t="shared" si="273"/>
        <v>0</v>
      </c>
      <c r="V1898" s="18" t="e">
        <f>IF(X1898&lt;&gt;"Liquidação Cancelada",VLOOKUP(B1898,'BASE DE DADOS OPS'!$B$4:$P$9650,10,FALSE),"Liquidação Cancelada")</f>
        <v>#N/A</v>
      </c>
      <c r="W1898" s="35" t="e">
        <f t="shared" si="274"/>
        <v>#N/A</v>
      </c>
      <c r="X1898" s="31">
        <f>VLOOKUP(A1898,'BASE DE DADOS OPS'!$A$4:$P$9650,12,FALSE)</f>
        <v>0</v>
      </c>
      <c r="Y1898" s="4" t="e">
        <f>IF(X1898&lt;&gt;"Liquidação Cancelada",VLOOKUP(B1898,'BASE DE DADOS OPS'!$B$5:$P$9635,12,FALSE),"Liquidação Cancelada")</f>
        <v>#N/A</v>
      </c>
      <c r="Z1898" s="4" t="e">
        <f>IF(X1898&lt;&gt;"Liquidação Cancelada",VLOOKUP(B1898,'BASE DE DADOS OPS'!$B$5:$P$9635,14,FALSE),"Liquidação Cancelada")</f>
        <v>#N/A</v>
      </c>
      <c r="AA1898" s="4" t="e">
        <f>IF(X1898&lt;&gt;"Liquidação Cancelada",VLOOKUP(B1898,'BASE DE DADOS OPS'!$B$5:$P$9635,13,FALSE),"Liquidação Cancelada")</f>
        <v>#N/A</v>
      </c>
      <c r="AB1898" s="4" t="e">
        <f t="shared" si="275"/>
        <v>#N/A</v>
      </c>
      <c r="AC1898" s="3" t="e">
        <f t="shared" si="276"/>
        <v>#N/A</v>
      </c>
      <c r="AD1898" s="62"/>
    </row>
    <row r="1899" spans="1:30" ht="24.95" customHeight="1" x14ac:dyDescent="0.2">
      <c r="A1899" s="55" t="str">
        <f t="shared" si="268"/>
        <v>||||||0</v>
      </c>
      <c r="B1899" s="55" t="str">
        <f t="shared" si="269"/>
        <v>||||0</v>
      </c>
      <c r="C1899" s="61" t="str">
        <f t="shared" si="270"/>
        <v>|0</v>
      </c>
      <c r="D1899" s="31"/>
      <c r="E1899" s="31"/>
      <c r="F1899" s="75" t="str">
        <f t="shared" si="271"/>
        <v>/</v>
      </c>
      <c r="G1899" s="31"/>
      <c r="H1899" s="31"/>
      <c r="I1899" s="75" t="str">
        <f t="shared" si="272"/>
        <v>.</v>
      </c>
      <c r="J1899" s="31"/>
      <c r="K1899" s="31"/>
      <c r="L1899" s="31"/>
      <c r="M1899" s="32"/>
      <c r="N1899" s="31"/>
      <c r="O1899" s="32"/>
      <c r="P1899" s="18"/>
      <c r="Q1899" s="31"/>
      <c r="R1899" s="33"/>
      <c r="S1899" s="33"/>
      <c r="T1899" s="33"/>
      <c r="U1899" s="72">
        <f t="shared" si="273"/>
        <v>0</v>
      </c>
      <c r="V1899" s="18" t="e">
        <f>IF(X1899&lt;&gt;"Liquidação Cancelada",VLOOKUP(B1899,'BASE DE DADOS OPS'!$B$4:$P$9650,10,FALSE),"Liquidação Cancelada")</f>
        <v>#N/A</v>
      </c>
      <c r="W1899" s="35" t="e">
        <f t="shared" si="274"/>
        <v>#N/A</v>
      </c>
      <c r="X1899" s="31">
        <f>VLOOKUP(A1899,'BASE DE DADOS OPS'!$A$4:$P$9650,12,FALSE)</f>
        <v>0</v>
      </c>
      <c r="Y1899" s="4" t="e">
        <f>IF(X1899&lt;&gt;"Liquidação Cancelada",VLOOKUP(B1899,'BASE DE DADOS OPS'!$B$5:$P$9635,12,FALSE),"Liquidação Cancelada")</f>
        <v>#N/A</v>
      </c>
      <c r="Z1899" s="4" t="e">
        <f>IF(X1899&lt;&gt;"Liquidação Cancelada",VLOOKUP(B1899,'BASE DE DADOS OPS'!$B$5:$P$9635,14,FALSE),"Liquidação Cancelada")</f>
        <v>#N/A</v>
      </c>
      <c r="AA1899" s="4" t="e">
        <f>IF(X1899&lt;&gt;"Liquidação Cancelada",VLOOKUP(B1899,'BASE DE DADOS OPS'!$B$5:$P$9635,13,FALSE),"Liquidação Cancelada")</f>
        <v>#N/A</v>
      </c>
      <c r="AB1899" s="4" t="e">
        <f t="shared" si="275"/>
        <v>#N/A</v>
      </c>
      <c r="AC1899" s="3" t="e">
        <f t="shared" si="276"/>
        <v>#N/A</v>
      </c>
      <c r="AD1899" s="62"/>
    </row>
    <row r="1900" spans="1:30" ht="24.95" customHeight="1" x14ac:dyDescent="0.2">
      <c r="A1900" s="55" t="str">
        <f t="shared" si="268"/>
        <v>||||||0</v>
      </c>
      <c r="B1900" s="55" t="str">
        <f t="shared" si="269"/>
        <v>||||0</v>
      </c>
      <c r="C1900" s="61" t="str">
        <f t="shared" si="270"/>
        <v>|0</v>
      </c>
      <c r="D1900" s="31"/>
      <c r="E1900" s="31"/>
      <c r="F1900" s="75" t="str">
        <f t="shared" si="271"/>
        <v>/</v>
      </c>
      <c r="G1900" s="31"/>
      <c r="H1900" s="31"/>
      <c r="I1900" s="75" t="str">
        <f t="shared" si="272"/>
        <v>.</v>
      </c>
      <c r="J1900" s="31"/>
      <c r="K1900" s="31"/>
      <c r="L1900" s="31"/>
      <c r="M1900" s="32"/>
      <c r="N1900" s="31"/>
      <c r="O1900" s="32"/>
      <c r="P1900" s="18"/>
      <c r="Q1900" s="31"/>
      <c r="R1900" s="33"/>
      <c r="S1900" s="33"/>
      <c r="T1900" s="33"/>
      <c r="U1900" s="72">
        <f t="shared" si="273"/>
        <v>0</v>
      </c>
      <c r="V1900" s="18" t="e">
        <f>IF(X1900&lt;&gt;"Liquidação Cancelada",VLOOKUP(B1900,'BASE DE DADOS OPS'!$B$4:$P$9650,10,FALSE),"Liquidação Cancelada")</f>
        <v>#N/A</v>
      </c>
      <c r="W1900" s="35" t="e">
        <f t="shared" si="274"/>
        <v>#N/A</v>
      </c>
      <c r="X1900" s="31">
        <f>VLOOKUP(A1900,'BASE DE DADOS OPS'!$A$4:$P$9650,12,FALSE)</f>
        <v>0</v>
      </c>
      <c r="Y1900" s="4" t="e">
        <f>IF(X1900&lt;&gt;"Liquidação Cancelada",VLOOKUP(B1900,'BASE DE DADOS OPS'!$B$5:$P$9635,12,FALSE),"Liquidação Cancelada")</f>
        <v>#N/A</v>
      </c>
      <c r="Z1900" s="4" t="e">
        <f>IF(X1900&lt;&gt;"Liquidação Cancelada",VLOOKUP(B1900,'BASE DE DADOS OPS'!$B$5:$P$9635,14,FALSE),"Liquidação Cancelada")</f>
        <v>#N/A</v>
      </c>
      <c r="AA1900" s="4" t="e">
        <f>IF(X1900&lt;&gt;"Liquidação Cancelada",VLOOKUP(B1900,'BASE DE DADOS OPS'!$B$5:$P$9635,13,FALSE),"Liquidação Cancelada")</f>
        <v>#N/A</v>
      </c>
      <c r="AB1900" s="4" t="e">
        <f t="shared" si="275"/>
        <v>#N/A</v>
      </c>
      <c r="AC1900" s="3" t="e">
        <f t="shared" si="276"/>
        <v>#N/A</v>
      </c>
      <c r="AD1900" s="62"/>
    </row>
    <row r="1901" spans="1:30" ht="24.95" customHeight="1" x14ac:dyDescent="0.2">
      <c r="A1901" s="55" t="str">
        <f t="shared" si="268"/>
        <v>||||||0</v>
      </c>
      <c r="B1901" s="55" t="str">
        <f t="shared" si="269"/>
        <v>||||0</v>
      </c>
      <c r="C1901" s="61" t="str">
        <f t="shared" si="270"/>
        <v>|0</v>
      </c>
      <c r="D1901" s="31"/>
      <c r="E1901" s="31"/>
      <c r="F1901" s="75" t="str">
        <f t="shared" si="271"/>
        <v>/</v>
      </c>
      <c r="G1901" s="31"/>
      <c r="H1901" s="31"/>
      <c r="I1901" s="75" t="str">
        <f t="shared" si="272"/>
        <v>.</v>
      </c>
      <c r="J1901" s="31"/>
      <c r="K1901" s="31"/>
      <c r="L1901" s="31"/>
      <c r="M1901" s="32"/>
      <c r="N1901" s="31"/>
      <c r="O1901" s="32"/>
      <c r="P1901" s="18"/>
      <c r="Q1901" s="31"/>
      <c r="R1901" s="33"/>
      <c r="S1901" s="33"/>
      <c r="T1901" s="33"/>
      <c r="U1901" s="72">
        <f t="shared" si="273"/>
        <v>0</v>
      </c>
      <c r="V1901" s="18" t="e">
        <f>IF(X1901&lt;&gt;"Liquidação Cancelada",VLOOKUP(B1901,'BASE DE DADOS OPS'!$B$4:$P$9650,10,FALSE),"Liquidação Cancelada")</f>
        <v>#N/A</v>
      </c>
      <c r="W1901" s="35" t="e">
        <f t="shared" si="274"/>
        <v>#N/A</v>
      </c>
      <c r="X1901" s="31">
        <f>VLOOKUP(A1901,'BASE DE DADOS OPS'!$A$4:$P$9650,12,FALSE)</f>
        <v>0</v>
      </c>
      <c r="Y1901" s="4" t="e">
        <f>IF(X1901&lt;&gt;"Liquidação Cancelada",VLOOKUP(B1901,'BASE DE DADOS OPS'!$B$5:$P$9635,12,FALSE),"Liquidação Cancelada")</f>
        <v>#N/A</v>
      </c>
      <c r="Z1901" s="4" t="e">
        <f>IF(X1901&lt;&gt;"Liquidação Cancelada",VLOOKUP(B1901,'BASE DE DADOS OPS'!$B$5:$P$9635,14,FALSE),"Liquidação Cancelada")</f>
        <v>#N/A</v>
      </c>
      <c r="AA1901" s="4" t="e">
        <f>IF(X1901&lt;&gt;"Liquidação Cancelada",VLOOKUP(B1901,'BASE DE DADOS OPS'!$B$5:$P$9635,13,FALSE),"Liquidação Cancelada")</f>
        <v>#N/A</v>
      </c>
      <c r="AB1901" s="4" t="e">
        <f t="shared" si="275"/>
        <v>#N/A</v>
      </c>
      <c r="AC1901" s="3" t="e">
        <f t="shared" si="276"/>
        <v>#N/A</v>
      </c>
      <c r="AD1901" s="62"/>
    </row>
    <row r="1902" spans="1:30" ht="24.95" customHeight="1" x14ac:dyDescent="0.2">
      <c r="A1902" s="55" t="str">
        <f t="shared" si="268"/>
        <v>||||||0</v>
      </c>
      <c r="B1902" s="55" t="str">
        <f t="shared" si="269"/>
        <v>||||0</v>
      </c>
      <c r="C1902" s="61" t="str">
        <f t="shared" si="270"/>
        <v>|0</v>
      </c>
      <c r="D1902" s="31"/>
      <c r="E1902" s="31"/>
      <c r="F1902" s="75" t="str">
        <f t="shared" si="271"/>
        <v>/</v>
      </c>
      <c r="G1902" s="31"/>
      <c r="H1902" s="31"/>
      <c r="I1902" s="75" t="str">
        <f t="shared" si="272"/>
        <v>.</v>
      </c>
      <c r="J1902" s="31"/>
      <c r="K1902" s="31"/>
      <c r="L1902" s="31"/>
      <c r="M1902" s="32"/>
      <c r="N1902" s="31"/>
      <c r="O1902" s="32"/>
      <c r="P1902" s="18"/>
      <c r="Q1902" s="31"/>
      <c r="R1902" s="33"/>
      <c r="S1902" s="33"/>
      <c r="T1902" s="33"/>
      <c r="U1902" s="72">
        <f t="shared" si="273"/>
        <v>0</v>
      </c>
      <c r="V1902" s="18" t="e">
        <f>IF(X1902&lt;&gt;"Liquidação Cancelada",VLOOKUP(B1902,'BASE DE DADOS OPS'!$B$4:$P$9650,10,FALSE),"Liquidação Cancelada")</f>
        <v>#N/A</v>
      </c>
      <c r="W1902" s="35" t="e">
        <f t="shared" si="274"/>
        <v>#N/A</v>
      </c>
      <c r="X1902" s="31">
        <f>VLOOKUP(A1902,'BASE DE DADOS OPS'!$A$4:$P$9650,12,FALSE)</f>
        <v>0</v>
      </c>
      <c r="Y1902" s="4" t="e">
        <f>IF(X1902&lt;&gt;"Liquidação Cancelada",VLOOKUP(B1902,'BASE DE DADOS OPS'!$B$5:$P$9635,12,FALSE),"Liquidação Cancelada")</f>
        <v>#N/A</v>
      </c>
      <c r="Z1902" s="4" t="e">
        <f>IF(X1902&lt;&gt;"Liquidação Cancelada",VLOOKUP(B1902,'BASE DE DADOS OPS'!$B$5:$P$9635,14,FALSE),"Liquidação Cancelada")</f>
        <v>#N/A</v>
      </c>
      <c r="AA1902" s="4" t="e">
        <f>IF(X1902&lt;&gt;"Liquidação Cancelada",VLOOKUP(B1902,'BASE DE DADOS OPS'!$B$5:$P$9635,13,FALSE),"Liquidação Cancelada")</f>
        <v>#N/A</v>
      </c>
      <c r="AB1902" s="4" t="e">
        <f t="shared" si="275"/>
        <v>#N/A</v>
      </c>
      <c r="AC1902" s="3" t="e">
        <f t="shared" si="276"/>
        <v>#N/A</v>
      </c>
      <c r="AD1902" s="62"/>
    </row>
    <row r="1903" spans="1:30" ht="24.95" customHeight="1" x14ac:dyDescent="0.2">
      <c r="A1903" s="55" t="str">
        <f t="shared" si="268"/>
        <v>||||||0</v>
      </c>
      <c r="B1903" s="55" t="str">
        <f t="shared" si="269"/>
        <v>||||0</v>
      </c>
      <c r="C1903" s="61" t="str">
        <f t="shared" si="270"/>
        <v>|0</v>
      </c>
      <c r="D1903" s="31"/>
      <c r="E1903" s="31"/>
      <c r="F1903" s="75" t="str">
        <f t="shared" si="271"/>
        <v>/</v>
      </c>
      <c r="G1903" s="31"/>
      <c r="H1903" s="31"/>
      <c r="I1903" s="75" t="str">
        <f t="shared" si="272"/>
        <v>.</v>
      </c>
      <c r="J1903" s="31"/>
      <c r="K1903" s="31"/>
      <c r="L1903" s="31"/>
      <c r="M1903" s="32"/>
      <c r="N1903" s="31"/>
      <c r="O1903" s="32"/>
      <c r="P1903" s="18"/>
      <c r="Q1903" s="31"/>
      <c r="R1903" s="33"/>
      <c r="S1903" s="33"/>
      <c r="T1903" s="33"/>
      <c r="U1903" s="72">
        <f t="shared" si="273"/>
        <v>0</v>
      </c>
      <c r="V1903" s="18" t="e">
        <f>IF(X1903&lt;&gt;"Liquidação Cancelada",VLOOKUP(B1903,'BASE DE DADOS OPS'!$B$4:$P$9650,10,FALSE),"Liquidação Cancelada")</f>
        <v>#N/A</v>
      </c>
      <c r="W1903" s="35" t="e">
        <f t="shared" si="274"/>
        <v>#N/A</v>
      </c>
      <c r="X1903" s="31">
        <f>VLOOKUP(A1903,'BASE DE DADOS OPS'!$A$4:$P$9650,12,FALSE)</f>
        <v>0</v>
      </c>
      <c r="Y1903" s="4" t="e">
        <f>IF(X1903&lt;&gt;"Liquidação Cancelada",VLOOKUP(B1903,'BASE DE DADOS OPS'!$B$5:$P$9635,12,FALSE),"Liquidação Cancelada")</f>
        <v>#N/A</v>
      </c>
      <c r="Z1903" s="4" t="e">
        <f>IF(X1903&lt;&gt;"Liquidação Cancelada",VLOOKUP(B1903,'BASE DE DADOS OPS'!$B$5:$P$9635,14,FALSE),"Liquidação Cancelada")</f>
        <v>#N/A</v>
      </c>
      <c r="AA1903" s="4" t="e">
        <f>IF(X1903&lt;&gt;"Liquidação Cancelada",VLOOKUP(B1903,'BASE DE DADOS OPS'!$B$5:$P$9635,13,FALSE),"Liquidação Cancelada")</f>
        <v>#N/A</v>
      </c>
      <c r="AB1903" s="4" t="e">
        <f t="shared" si="275"/>
        <v>#N/A</v>
      </c>
      <c r="AC1903" s="3" t="e">
        <f t="shared" si="276"/>
        <v>#N/A</v>
      </c>
      <c r="AD1903" s="62"/>
    </row>
    <row r="1904" spans="1:30" ht="24.95" customHeight="1" x14ac:dyDescent="0.2">
      <c r="A1904" s="55" t="str">
        <f t="shared" si="268"/>
        <v>||||||0</v>
      </c>
      <c r="B1904" s="55" t="str">
        <f t="shared" si="269"/>
        <v>||||0</v>
      </c>
      <c r="C1904" s="61" t="str">
        <f t="shared" si="270"/>
        <v>|0</v>
      </c>
      <c r="D1904" s="31"/>
      <c r="E1904" s="31"/>
      <c r="F1904" s="75" t="str">
        <f t="shared" si="271"/>
        <v>/</v>
      </c>
      <c r="G1904" s="31"/>
      <c r="H1904" s="31"/>
      <c r="I1904" s="75" t="str">
        <f t="shared" si="272"/>
        <v>.</v>
      </c>
      <c r="J1904" s="31"/>
      <c r="K1904" s="31"/>
      <c r="L1904" s="31"/>
      <c r="M1904" s="32"/>
      <c r="N1904" s="31"/>
      <c r="O1904" s="32"/>
      <c r="P1904" s="18"/>
      <c r="Q1904" s="31"/>
      <c r="R1904" s="33"/>
      <c r="S1904" s="33"/>
      <c r="T1904" s="33"/>
      <c r="U1904" s="72">
        <f t="shared" si="273"/>
        <v>0</v>
      </c>
      <c r="V1904" s="18" t="e">
        <f>IF(X1904&lt;&gt;"Liquidação Cancelada",VLOOKUP(B1904,'BASE DE DADOS OPS'!$B$4:$P$9650,10,FALSE),"Liquidação Cancelada")</f>
        <v>#N/A</v>
      </c>
      <c r="W1904" s="35" t="e">
        <f t="shared" si="274"/>
        <v>#N/A</v>
      </c>
      <c r="X1904" s="31">
        <f>VLOOKUP(A1904,'BASE DE DADOS OPS'!$A$4:$P$9650,12,FALSE)</f>
        <v>0</v>
      </c>
      <c r="Y1904" s="4" t="e">
        <f>IF(X1904&lt;&gt;"Liquidação Cancelada",VLOOKUP(B1904,'BASE DE DADOS OPS'!$B$5:$P$9635,12,FALSE),"Liquidação Cancelada")</f>
        <v>#N/A</v>
      </c>
      <c r="Z1904" s="4" t="e">
        <f>IF(X1904&lt;&gt;"Liquidação Cancelada",VLOOKUP(B1904,'BASE DE DADOS OPS'!$B$5:$P$9635,14,FALSE),"Liquidação Cancelada")</f>
        <v>#N/A</v>
      </c>
      <c r="AA1904" s="4" t="e">
        <f>IF(X1904&lt;&gt;"Liquidação Cancelada",VLOOKUP(B1904,'BASE DE DADOS OPS'!$B$5:$P$9635,13,FALSE),"Liquidação Cancelada")</f>
        <v>#N/A</v>
      </c>
      <c r="AB1904" s="4" t="e">
        <f t="shared" si="275"/>
        <v>#N/A</v>
      </c>
      <c r="AC1904" s="3" t="e">
        <f t="shared" si="276"/>
        <v>#N/A</v>
      </c>
      <c r="AD1904" s="62"/>
    </row>
    <row r="1905" spans="1:30" ht="24.95" customHeight="1" x14ac:dyDescent="0.2">
      <c r="A1905" s="55" t="str">
        <f t="shared" si="268"/>
        <v>||||||0</v>
      </c>
      <c r="B1905" s="55" t="str">
        <f t="shared" si="269"/>
        <v>||||0</v>
      </c>
      <c r="C1905" s="61" t="str">
        <f t="shared" si="270"/>
        <v>|0</v>
      </c>
      <c r="D1905" s="31"/>
      <c r="E1905" s="31"/>
      <c r="F1905" s="75" t="str">
        <f t="shared" si="271"/>
        <v>/</v>
      </c>
      <c r="G1905" s="31"/>
      <c r="H1905" s="31"/>
      <c r="I1905" s="75" t="str">
        <f t="shared" si="272"/>
        <v>.</v>
      </c>
      <c r="J1905" s="31"/>
      <c r="K1905" s="31"/>
      <c r="L1905" s="31"/>
      <c r="M1905" s="32"/>
      <c r="N1905" s="31"/>
      <c r="O1905" s="32"/>
      <c r="P1905" s="18"/>
      <c r="Q1905" s="31"/>
      <c r="R1905" s="33"/>
      <c r="S1905" s="33"/>
      <c r="T1905" s="33"/>
      <c r="U1905" s="72">
        <f t="shared" si="273"/>
        <v>0</v>
      </c>
      <c r="V1905" s="18" t="e">
        <f>IF(X1905&lt;&gt;"Liquidação Cancelada",VLOOKUP(B1905,'BASE DE DADOS OPS'!$B$4:$P$9650,10,FALSE),"Liquidação Cancelada")</f>
        <v>#N/A</v>
      </c>
      <c r="W1905" s="35" t="e">
        <f t="shared" si="274"/>
        <v>#N/A</v>
      </c>
      <c r="X1905" s="31">
        <f>VLOOKUP(A1905,'BASE DE DADOS OPS'!$A$4:$P$9650,12,FALSE)</f>
        <v>0</v>
      </c>
      <c r="Y1905" s="4" t="e">
        <f>IF(X1905&lt;&gt;"Liquidação Cancelada",VLOOKUP(B1905,'BASE DE DADOS OPS'!$B$5:$P$9635,12,FALSE),"Liquidação Cancelada")</f>
        <v>#N/A</v>
      </c>
      <c r="Z1905" s="4" t="e">
        <f>IF(X1905&lt;&gt;"Liquidação Cancelada",VLOOKUP(B1905,'BASE DE DADOS OPS'!$B$5:$P$9635,14,FALSE),"Liquidação Cancelada")</f>
        <v>#N/A</v>
      </c>
      <c r="AA1905" s="4" t="e">
        <f>IF(X1905&lt;&gt;"Liquidação Cancelada",VLOOKUP(B1905,'BASE DE DADOS OPS'!$B$5:$P$9635,13,FALSE),"Liquidação Cancelada")</f>
        <v>#N/A</v>
      </c>
      <c r="AB1905" s="4" t="e">
        <f t="shared" si="275"/>
        <v>#N/A</v>
      </c>
      <c r="AC1905" s="3" t="e">
        <f t="shared" si="276"/>
        <v>#N/A</v>
      </c>
      <c r="AD1905" s="62"/>
    </row>
    <row r="1906" spans="1:30" ht="24.95" customHeight="1" x14ac:dyDescent="0.2">
      <c r="A1906" s="55" t="str">
        <f t="shared" si="268"/>
        <v>||||||0</v>
      </c>
      <c r="B1906" s="55" t="str">
        <f t="shared" si="269"/>
        <v>||||0</v>
      </c>
      <c r="C1906" s="61" t="str">
        <f t="shared" si="270"/>
        <v>|0</v>
      </c>
      <c r="D1906" s="31"/>
      <c r="E1906" s="31"/>
      <c r="F1906" s="75" t="str">
        <f t="shared" si="271"/>
        <v>/</v>
      </c>
      <c r="G1906" s="31"/>
      <c r="H1906" s="31"/>
      <c r="I1906" s="75" t="str">
        <f t="shared" si="272"/>
        <v>.</v>
      </c>
      <c r="J1906" s="31"/>
      <c r="K1906" s="31"/>
      <c r="L1906" s="31"/>
      <c r="M1906" s="32"/>
      <c r="N1906" s="31"/>
      <c r="O1906" s="32"/>
      <c r="P1906" s="18"/>
      <c r="Q1906" s="31"/>
      <c r="R1906" s="33"/>
      <c r="S1906" s="33"/>
      <c r="T1906" s="33"/>
      <c r="U1906" s="72">
        <f t="shared" si="273"/>
        <v>0</v>
      </c>
      <c r="V1906" s="18" t="e">
        <f>IF(X1906&lt;&gt;"Liquidação Cancelada",VLOOKUP(B1906,'BASE DE DADOS OPS'!$B$4:$P$9650,10,FALSE),"Liquidação Cancelada")</f>
        <v>#N/A</v>
      </c>
      <c r="W1906" s="35" t="e">
        <f t="shared" si="274"/>
        <v>#N/A</v>
      </c>
      <c r="X1906" s="31">
        <f>VLOOKUP(A1906,'BASE DE DADOS OPS'!$A$4:$P$9650,12,FALSE)</f>
        <v>0</v>
      </c>
      <c r="Y1906" s="4" t="e">
        <f>IF(X1906&lt;&gt;"Liquidação Cancelada",VLOOKUP(B1906,'BASE DE DADOS OPS'!$B$5:$P$9635,12,FALSE),"Liquidação Cancelada")</f>
        <v>#N/A</v>
      </c>
      <c r="Z1906" s="4" t="e">
        <f>IF(X1906&lt;&gt;"Liquidação Cancelada",VLOOKUP(B1906,'BASE DE DADOS OPS'!$B$5:$P$9635,14,FALSE),"Liquidação Cancelada")</f>
        <v>#N/A</v>
      </c>
      <c r="AA1906" s="4" t="e">
        <f>IF(X1906&lt;&gt;"Liquidação Cancelada",VLOOKUP(B1906,'BASE DE DADOS OPS'!$B$5:$P$9635,13,FALSE),"Liquidação Cancelada")</f>
        <v>#N/A</v>
      </c>
      <c r="AB1906" s="4" t="e">
        <f t="shared" si="275"/>
        <v>#N/A</v>
      </c>
      <c r="AC1906" s="3" t="e">
        <f t="shared" si="276"/>
        <v>#N/A</v>
      </c>
      <c r="AD1906" s="62"/>
    </row>
    <row r="1907" spans="1:30" ht="24.95" customHeight="1" x14ac:dyDescent="0.2">
      <c r="A1907" s="55" t="str">
        <f t="shared" si="268"/>
        <v>||||||0</v>
      </c>
      <c r="B1907" s="55" t="str">
        <f t="shared" si="269"/>
        <v>||||0</v>
      </c>
      <c r="C1907" s="61" t="str">
        <f t="shared" si="270"/>
        <v>|0</v>
      </c>
      <c r="D1907" s="31"/>
      <c r="E1907" s="31"/>
      <c r="F1907" s="75" t="str">
        <f t="shared" si="271"/>
        <v>/</v>
      </c>
      <c r="G1907" s="31"/>
      <c r="H1907" s="31"/>
      <c r="I1907" s="75" t="str">
        <f t="shared" si="272"/>
        <v>.</v>
      </c>
      <c r="J1907" s="31"/>
      <c r="K1907" s="31"/>
      <c r="L1907" s="31"/>
      <c r="M1907" s="32"/>
      <c r="N1907" s="31"/>
      <c r="O1907" s="32"/>
      <c r="P1907" s="18"/>
      <c r="Q1907" s="31"/>
      <c r="R1907" s="33"/>
      <c r="S1907" s="33"/>
      <c r="T1907" s="33"/>
      <c r="U1907" s="72">
        <f t="shared" si="273"/>
        <v>0</v>
      </c>
      <c r="V1907" s="18" t="e">
        <f>IF(X1907&lt;&gt;"Liquidação Cancelada",VLOOKUP(B1907,'BASE DE DADOS OPS'!$B$4:$P$9650,10,FALSE),"Liquidação Cancelada")</f>
        <v>#N/A</v>
      </c>
      <c r="W1907" s="35" t="e">
        <f t="shared" si="274"/>
        <v>#N/A</v>
      </c>
      <c r="X1907" s="31">
        <f>VLOOKUP(A1907,'BASE DE DADOS OPS'!$A$4:$P$9650,12,FALSE)</f>
        <v>0</v>
      </c>
      <c r="Y1907" s="4" t="e">
        <f>IF(X1907&lt;&gt;"Liquidação Cancelada",VLOOKUP(B1907,'BASE DE DADOS OPS'!$B$5:$P$9635,12,FALSE),"Liquidação Cancelada")</f>
        <v>#N/A</v>
      </c>
      <c r="Z1907" s="4" t="e">
        <f>IF(X1907&lt;&gt;"Liquidação Cancelada",VLOOKUP(B1907,'BASE DE DADOS OPS'!$B$5:$P$9635,14,FALSE),"Liquidação Cancelada")</f>
        <v>#N/A</v>
      </c>
      <c r="AA1907" s="4" t="e">
        <f>IF(X1907&lt;&gt;"Liquidação Cancelada",VLOOKUP(B1907,'BASE DE DADOS OPS'!$B$5:$P$9635,13,FALSE),"Liquidação Cancelada")</f>
        <v>#N/A</v>
      </c>
      <c r="AB1907" s="4" t="e">
        <f t="shared" si="275"/>
        <v>#N/A</v>
      </c>
      <c r="AC1907" s="3" t="e">
        <f t="shared" si="276"/>
        <v>#N/A</v>
      </c>
      <c r="AD1907" s="62"/>
    </row>
    <row r="1908" spans="1:30" ht="24.95" customHeight="1" x14ac:dyDescent="0.2">
      <c r="A1908" s="55" t="str">
        <f t="shared" si="268"/>
        <v>||||||0</v>
      </c>
      <c r="B1908" s="55" t="str">
        <f t="shared" si="269"/>
        <v>||||0</v>
      </c>
      <c r="C1908" s="61" t="str">
        <f t="shared" si="270"/>
        <v>|0</v>
      </c>
      <c r="D1908" s="31"/>
      <c r="E1908" s="31"/>
      <c r="F1908" s="75" t="str">
        <f t="shared" si="271"/>
        <v>/</v>
      </c>
      <c r="G1908" s="31"/>
      <c r="H1908" s="31"/>
      <c r="I1908" s="75" t="str">
        <f t="shared" si="272"/>
        <v>.</v>
      </c>
      <c r="J1908" s="31"/>
      <c r="K1908" s="31"/>
      <c r="L1908" s="31"/>
      <c r="M1908" s="32"/>
      <c r="N1908" s="31"/>
      <c r="O1908" s="32"/>
      <c r="P1908" s="18"/>
      <c r="Q1908" s="31"/>
      <c r="R1908" s="33"/>
      <c r="S1908" s="33"/>
      <c r="T1908" s="33"/>
      <c r="U1908" s="72">
        <f t="shared" si="273"/>
        <v>0</v>
      </c>
      <c r="V1908" s="18" t="e">
        <f>IF(X1908&lt;&gt;"Liquidação Cancelada",VLOOKUP(B1908,'BASE DE DADOS OPS'!$B$4:$P$9650,10,FALSE),"Liquidação Cancelada")</f>
        <v>#N/A</v>
      </c>
      <c r="W1908" s="35" t="e">
        <f t="shared" si="274"/>
        <v>#N/A</v>
      </c>
      <c r="X1908" s="31">
        <f>VLOOKUP(A1908,'BASE DE DADOS OPS'!$A$4:$P$9650,12,FALSE)</f>
        <v>0</v>
      </c>
      <c r="Y1908" s="4" t="e">
        <f>IF(X1908&lt;&gt;"Liquidação Cancelada",VLOOKUP(B1908,'BASE DE DADOS OPS'!$B$5:$P$9635,12,FALSE),"Liquidação Cancelada")</f>
        <v>#N/A</v>
      </c>
      <c r="Z1908" s="4" t="e">
        <f>IF(X1908&lt;&gt;"Liquidação Cancelada",VLOOKUP(B1908,'BASE DE DADOS OPS'!$B$5:$P$9635,14,FALSE),"Liquidação Cancelada")</f>
        <v>#N/A</v>
      </c>
      <c r="AA1908" s="4" t="e">
        <f>IF(X1908&lt;&gt;"Liquidação Cancelada",VLOOKUP(B1908,'BASE DE DADOS OPS'!$B$5:$P$9635,13,FALSE),"Liquidação Cancelada")</f>
        <v>#N/A</v>
      </c>
      <c r="AB1908" s="4" t="e">
        <f t="shared" si="275"/>
        <v>#N/A</v>
      </c>
      <c r="AC1908" s="3" t="e">
        <f t="shared" si="276"/>
        <v>#N/A</v>
      </c>
      <c r="AD1908" s="62"/>
    </row>
    <row r="1909" spans="1:30" ht="24.95" customHeight="1" x14ac:dyDescent="0.2">
      <c r="A1909" s="55" t="str">
        <f t="shared" si="268"/>
        <v>||||||0</v>
      </c>
      <c r="B1909" s="55" t="str">
        <f t="shared" si="269"/>
        <v>||||0</v>
      </c>
      <c r="C1909" s="61" t="str">
        <f t="shared" si="270"/>
        <v>|0</v>
      </c>
      <c r="D1909" s="31"/>
      <c r="E1909" s="31"/>
      <c r="F1909" s="75" t="str">
        <f t="shared" si="271"/>
        <v>/</v>
      </c>
      <c r="G1909" s="31"/>
      <c r="H1909" s="31"/>
      <c r="I1909" s="75" t="str">
        <f t="shared" si="272"/>
        <v>.</v>
      </c>
      <c r="J1909" s="31"/>
      <c r="K1909" s="31"/>
      <c r="L1909" s="31"/>
      <c r="M1909" s="32"/>
      <c r="N1909" s="31"/>
      <c r="O1909" s="32"/>
      <c r="P1909" s="18"/>
      <c r="Q1909" s="31"/>
      <c r="R1909" s="33"/>
      <c r="S1909" s="33"/>
      <c r="T1909" s="33"/>
      <c r="U1909" s="72">
        <f t="shared" si="273"/>
        <v>0</v>
      </c>
      <c r="V1909" s="18" t="e">
        <f>IF(X1909&lt;&gt;"Liquidação Cancelada",VLOOKUP(B1909,'BASE DE DADOS OPS'!$B$4:$P$9650,10,FALSE),"Liquidação Cancelada")</f>
        <v>#N/A</v>
      </c>
      <c r="W1909" s="35" t="e">
        <f t="shared" si="274"/>
        <v>#N/A</v>
      </c>
      <c r="X1909" s="31">
        <f>VLOOKUP(A1909,'BASE DE DADOS OPS'!$A$4:$P$9650,12,FALSE)</f>
        <v>0</v>
      </c>
      <c r="Y1909" s="4" t="e">
        <f>IF(X1909&lt;&gt;"Liquidação Cancelada",VLOOKUP(B1909,'BASE DE DADOS OPS'!$B$5:$P$9635,12,FALSE),"Liquidação Cancelada")</f>
        <v>#N/A</v>
      </c>
      <c r="Z1909" s="4" t="e">
        <f>IF(X1909&lt;&gt;"Liquidação Cancelada",VLOOKUP(B1909,'BASE DE DADOS OPS'!$B$5:$P$9635,14,FALSE),"Liquidação Cancelada")</f>
        <v>#N/A</v>
      </c>
      <c r="AA1909" s="4" t="e">
        <f>IF(X1909&lt;&gt;"Liquidação Cancelada",VLOOKUP(B1909,'BASE DE DADOS OPS'!$B$5:$P$9635,13,FALSE),"Liquidação Cancelada")</f>
        <v>#N/A</v>
      </c>
      <c r="AB1909" s="4" t="e">
        <f t="shared" si="275"/>
        <v>#N/A</v>
      </c>
      <c r="AC1909" s="3" t="e">
        <f t="shared" si="276"/>
        <v>#N/A</v>
      </c>
      <c r="AD1909" s="62"/>
    </row>
    <row r="1910" spans="1:30" ht="24.95" customHeight="1" x14ac:dyDescent="0.2">
      <c r="A1910" s="55" t="str">
        <f t="shared" si="268"/>
        <v>||||||0</v>
      </c>
      <c r="B1910" s="55" t="str">
        <f t="shared" si="269"/>
        <v>||||0</v>
      </c>
      <c r="C1910" s="61" t="str">
        <f t="shared" si="270"/>
        <v>|0</v>
      </c>
      <c r="D1910" s="31"/>
      <c r="E1910" s="31"/>
      <c r="F1910" s="75" t="str">
        <f t="shared" si="271"/>
        <v>/</v>
      </c>
      <c r="G1910" s="31"/>
      <c r="H1910" s="31"/>
      <c r="I1910" s="75" t="str">
        <f t="shared" si="272"/>
        <v>.</v>
      </c>
      <c r="J1910" s="31"/>
      <c r="K1910" s="31"/>
      <c r="L1910" s="31"/>
      <c r="M1910" s="32"/>
      <c r="N1910" s="31"/>
      <c r="O1910" s="32"/>
      <c r="P1910" s="18"/>
      <c r="Q1910" s="31"/>
      <c r="R1910" s="33"/>
      <c r="S1910" s="33"/>
      <c r="T1910" s="33"/>
      <c r="U1910" s="72">
        <f t="shared" si="273"/>
        <v>0</v>
      </c>
      <c r="V1910" s="18" t="e">
        <f>IF(X1910&lt;&gt;"Liquidação Cancelada",VLOOKUP(B1910,'BASE DE DADOS OPS'!$B$4:$P$9650,10,FALSE),"Liquidação Cancelada")</f>
        <v>#N/A</v>
      </c>
      <c r="W1910" s="35" t="e">
        <f t="shared" si="274"/>
        <v>#N/A</v>
      </c>
      <c r="X1910" s="31">
        <f>VLOOKUP(A1910,'BASE DE DADOS OPS'!$A$4:$P$9650,12,FALSE)</f>
        <v>0</v>
      </c>
      <c r="Y1910" s="4" t="e">
        <f>IF(X1910&lt;&gt;"Liquidação Cancelada",VLOOKUP(B1910,'BASE DE DADOS OPS'!$B$5:$P$9635,12,FALSE),"Liquidação Cancelada")</f>
        <v>#N/A</v>
      </c>
      <c r="Z1910" s="4" t="e">
        <f>IF(X1910&lt;&gt;"Liquidação Cancelada",VLOOKUP(B1910,'BASE DE DADOS OPS'!$B$5:$P$9635,14,FALSE),"Liquidação Cancelada")</f>
        <v>#N/A</v>
      </c>
      <c r="AA1910" s="4" t="e">
        <f>IF(X1910&lt;&gt;"Liquidação Cancelada",VLOOKUP(B1910,'BASE DE DADOS OPS'!$B$5:$P$9635,13,FALSE),"Liquidação Cancelada")</f>
        <v>#N/A</v>
      </c>
      <c r="AB1910" s="4" t="e">
        <f t="shared" si="275"/>
        <v>#N/A</v>
      </c>
      <c r="AC1910" s="3" t="e">
        <f t="shared" si="276"/>
        <v>#N/A</v>
      </c>
      <c r="AD1910" s="62"/>
    </row>
    <row r="1911" spans="1:30" ht="24.95" customHeight="1" x14ac:dyDescent="0.2">
      <c r="A1911" s="55" t="str">
        <f t="shared" si="268"/>
        <v>||||||0</v>
      </c>
      <c r="B1911" s="55" t="str">
        <f t="shared" si="269"/>
        <v>||||0</v>
      </c>
      <c r="C1911" s="61" t="str">
        <f t="shared" si="270"/>
        <v>|0</v>
      </c>
      <c r="D1911" s="31"/>
      <c r="E1911" s="31"/>
      <c r="F1911" s="75" t="str">
        <f t="shared" si="271"/>
        <v>/</v>
      </c>
      <c r="G1911" s="31"/>
      <c r="H1911" s="31"/>
      <c r="I1911" s="75" t="str">
        <f t="shared" si="272"/>
        <v>.</v>
      </c>
      <c r="J1911" s="31"/>
      <c r="K1911" s="31"/>
      <c r="L1911" s="31"/>
      <c r="M1911" s="32"/>
      <c r="N1911" s="31"/>
      <c r="O1911" s="32"/>
      <c r="P1911" s="18"/>
      <c r="Q1911" s="31"/>
      <c r="R1911" s="33"/>
      <c r="S1911" s="33"/>
      <c r="T1911" s="33"/>
      <c r="U1911" s="72">
        <f t="shared" si="273"/>
        <v>0</v>
      </c>
      <c r="V1911" s="18" t="e">
        <f>IF(X1911&lt;&gt;"Liquidação Cancelada",VLOOKUP(B1911,'BASE DE DADOS OPS'!$B$4:$P$9650,10,FALSE),"Liquidação Cancelada")</f>
        <v>#N/A</v>
      </c>
      <c r="W1911" s="35" t="e">
        <f t="shared" si="274"/>
        <v>#N/A</v>
      </c>
      <c r="X1911" s="31">
        <f>VLOOKUP(A1911,'BASE DE DADOS OPS'!$A$4:$P$9650,12,FALSE)</f>
        <v>0</v>
      </c>
      <c r="Y1911" s="4" t="e">
        <f>IF(X1911&lt;&gt;"Liquidação Cancelada",VLOOKUP(B1911,'BASE DE DADOS OPS'!$B$5:$P$9635,12,FALSE),"Liquidação Cancelada")</f>
        <v>#N/A</v>
      </c>
      <c r="Z1911" s="4" t="e">
        <f>IF(X1911&lt;&gt;"Liquidação Cancelada",VLOOKUP(B1911,'BASE DE DADOS OPS'!$B$5:$P$9635,14,FALSE),"Liquidação Cancelada")</f>
        <v>#N/A</v>
      </c>
      <c r="AA1911" s="4" t="e">
        <f>IF(X1911&lt;&gt;"Liquidação Cancelada",VLOOKUP(B1911,'BASE DE DADOS OPS'!$B$5:$P$9635,13,FALSE),"Liquidação Cancelada")</f>
        <v>#N/A</v>
      </c>
      <c r="AB1911" s="4" t="e">
        <f t="shared" si="275"/>
        <v>#N/A</v>
      </c>
      <c r="AC1911" s="3" t="e">
        <f t="shared" si="276"/>
        <v>#N/A</v>
      </c>
      <c r="AD1911" s="62"/>
    </row>
    <row r="1912" spans="1:30" ht="24.95" customHeight="1" x14ac:dyDescent="0.2">
      <c r="A1912" s="55" t="str">
        <f t="shared" si="268"/>
        <v>||||||0</v>
      </c>
      <c r="B1912" s="55" t="str">
        <f t="shared" si="269"/>
        <v>||||0</v>
      </c>
      <c r="C1912" s="61" t="str">
        <f t="shared" si="270"/>
        <v>|0</v>
      </c>
      <c r="D1912" s="31"/>
      <c r="E1912" s="31"/>
      <c r="F1912" s="75" t="str">
        <f t="shared" si="271"/>
        <v>/</v>
      </c>
      <c r="G1912" s="31"/>
      <c r="H1912" s="31"/>
      <c r="I1912" s="75" t="str">
        <f t="shared" si="272"/>
        <v>.</v>
      </c>
      <c r="J1912" s="31"/>
      <c r="K1912" s="31"/>
      <c r="L1912" s="31"/>
      <c r="M1912" s="32"/>
      <c r="N1912" s="31"/>
      <c r="O1912" s="32"/>
      <c r="P1912" s="18"/>
      <c r="Q1912" s="31"/>
      <c r="R1912" s="33"/>
      <c r="S1912" s="33"/>
      <c r="T1912" s="33"/>
      <c r="U1912" s="72">
        <f t="shared" si="273"/>
        <v>0</v>
      </c>
      <c r="V1912" s="18" t="e">
        <f>IF(X1912&lt;&gt;"Liquidação Cancelada",VLOOKUP(B1912,'BASE DE DADOS OPS'!$B$4:$P$9650,10,FALSE),"Liquidação Cancelada")</f>
        <v>#N/A</v>
      </c>
      <c r="W1912" s="35" t="e">
        <f t="shared" si="274"/>
        <v>#N/A</v>
      </c>
      <c r="X1912" s="31">
        <f>VLOOKUP(A1912,'BASE DE DADOS OPS'!$A$4:$P$9650,12,FALSE)</f>
        <v>0</v>
      </c>
      <c r="Y1912" s="4" t="e">
        <f>IF(X1912&lt;&gt;"Liquidação Cancelada",VLOOKUP(B1912,'BASE DE DADOS OPS'!$B$5:$P$9635,12,FALSE),"Liquidação Cancelada")</f>
        <v>#N/A</v>
      </c>
      <c r="Z1912" s="4" t="e">
        <f>IF(X1912&lt;&gt;"Liquidação Cancelada",VLOOKUP(B1912,'BASE DE DADOS OPS'!$B$5:$P$9635,14,FALSE),"Liquidação Cancelada")</f>
        <v>#N/A</v>
      </c>
      <c r="AA1912" s="4" t="e">
        <f>IF(X1912&lt;&gt;"Liquidação Cancelada",VLOOKUP(B1912,'BASE DE DADOS OPS'!$B$5:$P$9635,13,FALSE),"Liquidação Cancelada")</f>
        <v>#N/A</v>
      </c>
      <c r="AB1912" s="4" t="e">
        <f t="shared" si="275"/>
        <v>#N/A</v>
      </c>
      <c r="AC1912" s="3" t="e">
        <f t="shared" si="276"/>
        <v>#N/A</v>
      </c>
      <c r="AD1912" s="62"/>
    </row>
    <row r="1913" spans="1:30" ht="24.95" customHeight="1" x14ac:dyDescent="0.2">
      <c r="A1913" s="55" t="str">
        <f t="shared" si="268"/>
        <v>||||||0</v>
      </c>
      <c r="B1913" s="55" t="str">
        <f t="shared" si="269"/>
        <v>||||0</v>
      </c>
      <c r="C1913" s="61" t="str">
        <f t="shared" si="270"/>
        <v>|0</v>
      </c>
      <c r="D1913" s="31"/>
      <c r="E1913" s="31"/>
      <c r="F1913" s="75" t="str">
        <f t="shared" si="271"/>
        <v>/</v>
      </c>
      <c r="G1913" s="31"/>
      <c r="H1913" s="31"/>
      <c r="I1913" s="75" t="str">
        <f t="shared" si="272"/>
        <v>.</v>
      </c>
      <c r="J1913" s="31"/>
      <c r="K1913" s="31"/>
      <c r="L1913" s="31"/>
      <c r="M1913" s="32"/>
      <c r="N1913" s="31"/>
      <c r="O1913" s="32"/>
      <c r="P1913" s="18"/>
      <c r="Q1913" s="31"/>
      <c r="R1913" s="33"/>
      <c r="S1913" s="33"/>
      <c r="T1913" s="33"/>
      <c r="U1913" s="72">
        <f t="shared" si="273"/>
        <v>0</v>
      </c>
      <c r="V1913" s="18" t="e">
        <f>IF(X1913&lt;&gt;"Liquidação Cancelada",VLOOKUP(B1913,'BASE DE DADOS OPS'!$B$4:$P$9650,10,FALSE),"Liquidação Cancelada")</f>
        <v>#N/A</v>
      </c>
      <c r="W1913" s="35" t="e">
        <f t="shared" si="274"/>
        <v>#N/A</v>
      </c>
      <c r="X1913" s="31">
        <f>VLOOKUP(A1913,'BASE DE DADOS OPS'!$A$4:$P$9650,12,FALSE)</f>
        <v>0</v>
      </c>
      <c r="Y1913" s="4" t="e">
        <f>IF(X1913&lt;&gt;"Liquidação Cancelada",VLOOKUP(B1913,'BASE DE DADOS OPS'!$B$5:$P$9635,12,FALSE),"Liquidação Cancelada")</f>
        <v>#N/A</v>
      </c>
      <c r="Z1913" s="4" t="e">
        <f>IF(X1913&lt;&gt;"Liquidação Cancelada",VLOOKUP(B1913,'BASE DE DADOS OPS'!$B$5:$P$9635,14,FALSE),"Liquidação Cancelada")</f>
        <v>#N/A</v>
      </c>
      <c r="AA1913" s="4" t="e">
        <f>IF(X1913&lt;&gt;"Liquidação Cancelada",VLOOKUP(B1913,'BASE DE DADOS OPS'!$B$5:$P$9635,13,FALSE),"Liquidação Cancelada")</f>
        <v>#N/A</v>
      </c>
      <c r="AB1913" s="4" t="e">
        <f t="shared" si="275"/>
        <v>#N/A</v>
      </c>
      <c r="AC1913" s="3" t="e">
        <f t="shared" si="276"/>
        <v>#N/A</v>
      </c>
      <c r="AD1913" s="62"/>
    </row>
    <row r="1914" spans="1:30" ht="24.95" customHeight="1" x14ac:dyDescent="0.2">
      <c r="A1914" s="55" t="str">
        <f t="shared" si="268"/>
        <v>||||||0</v>
      </c>
      <c r="B1914" s="55" t="str">
        <f t="shared" si="269"/>
        <v>||||0</v>
      </c>
      <c r="C1914" s="61" t="str">
        <f t="shared" si="270"/>
        <v>|0</v>
      </c>
      <c r="D1914" s="31"/>
      <c r="E1914" s="31"/>
      <c r="F1914" s="75" t="str">
        <f t="shared" si="271"/>
        <v>/</v>
      </c>
      <c r="G1914" s="31"/>
      <c r="H1914" s="31"/>
      <c r="I1914" s="75" t="str">
        <f t="shared" si="272"/>
        <v>.</v>
      </c>
      <c r="J1914" s="31"/>
      <c r="K1914" s="31"/>
      <c r="L1914" s="31"/>
      <c r="M1914" s="32"/>
      <c r="N1914" s="31"/>
      <c r="O1914" s="32"/>
      <c r="P1914" s="18"/>
      <c r="Q1914" s="31"/>
      <c r="R1914" s="33"/>
      <c r="S1914" s="33"/>
      <c r="T1914" s="33"/>
      <c r="U1914" s="72">
        <f t="shared" si="273"/>
        <v>0</v>
      </c>
      <c r="V1914" s="18" t="e">
        <f>IF(X1914&lt;&gt;"Liquidação Cancelada",VLOOKUP(B1914,'BASE DE DADOS OPS'!$B$4:$P$9650,10,FALSE),"Liquidação Cancelada")</f>
        <v>#N/A</v>
      </c>
      <c r="W1914" s="35" t="e">
        <f t="shared" si="274"/>
        <v>#N/A</v>
      </c>
      <c r="X1914" s="31">
        <f>VLOOKUP(A1914,'BASE DE DADOS OPS'!$A$4:$P$9650,12,FALSE)</f>
        <v>0</v>
      </c>
      <c r="Y1914" s="4" t="e">
        <f>IF(X1914&lt;&gt;"Liquidação Cancelada",VLOOKUP(B1914,'BASE DE DADOS OPS'!$B$5:$P$9635,12,FALSE),"Liquidação Cancelada")</f>
        <v>#N/A</v>
      </c>
      <c r="Z1914" s="4" t="e">
        <f>IF(X1914&lt;&gt;"Liquidação Cancelada",VLOOKUP(B1914,'BASE DE DADOS OPS'!$B$5:$P$9635,14,FALSE),"Liquidação Cancelada")</f>
        <v>#N/A</v>
      </c>
      <c r="AA1914" s="4" t="e">
        <f>IF(X1914&lt;&gt;"Liquidação Cancelada",VLOOKUP(B1914,'BASE DE DADOS OPS'!$B$5:$P$9635,13,FALSE),"Liquidação Cancelada")</f>
        <v>#N/A</v>
      </c>
      <c r="AB1914" s="4" t="e">
        <f t="shared" si="275"/>
        <v>#N/A</v>
      </c>
      <c r="AC1914" s="3" t="e">
        <f t="shared" si="276"/>
        <v>#N/A</v>
      </c>
      <c r="AD1914" s="62"/>
    </row>
    <row r="1915" spans="1:30" ht="24.95" customHeight="1" x14ac:dyDescent="0.2">
      <c r="A1915" s="55" t="str">
        <f t="shared" si="268"/>
        <v>||||||0</v>
      </c>
      <c r="B1915" s="55" t="str">
        <f t="shared" si="269"/>
        <v>||||0</v>
      </c>
      <c r="C1915" s="61" t="str">
        <f t="shared" si="270"/>
        <v>|0</v>
      </c>
      <c r="D1915" s="31"/>
      <c r="E1915" s="31"/>
      <c r="F1915" s="75" t="str">
        <f t="shared" si="271"/>
        <v>/</v>
      </c>
      <c r="G1915" s="31"/>
      <c r="H1915" s="31"/>
      <c r="I1915" s="75" t="str">
        <f t="shared" si="272"/>
        <v>.</v>
      </c>
      <c r="J1915" s="31"/>
      <c r="K1915" s="31"/>
      <c r="L1915" s="31"/>
      <c r="M1915" s="32"/>
      <c r="N1915" s="31"/>
      <c r="O1915" s="32"/>
      <c r="P1915" s="18"/>
      <c r="Q1915" s="31"/>
      <c r="R1915" s="33"/>
      <c r="S1915" s="33"/>
      <c r="T1915" s="33"/>
      <c r="U1915" s="72">
        <f t="shared" si="273"/>
        <v>0</v>
      </c>
      <c r="V1915" s="18" t="e">
        <f>IF(X1915&lt;&gt;"Liquidação Cancelada",VLOOKUP(B1915,'BASE DE DADOS OPS'!$B$4:$P$9650,10,FALSE),"Liquidação Cancelada")</f>
        <v>#N/A</v>
      </c>
      <c r="W1915" s="35" t="e">
        <f t="shared" si="274"/>
        <v>#N/A</v>
      </c>
      <c r="X1915" s="31">
        <f>VLOOKUP(A1915,'BASE DE DADOS OPS'!$A$4:$P$9650,12,FALSE)</f>
        <v>0</v>
      </c>
      <c r="Y1915" s="4" t="e">
        <f>IF(X1915&lt;&gt;"Liquidação Cancelada",VLOOKUP(B1915,'BASE DE DADOS OPS'!$B$5:$P$9635,12,FALSE),"Liquidação Cancelada")</f>
        <v>#N/A</v>
      </c>
      <c r="Z1915" s="4" t="e">
        <f>IF(X1915&lt;&gt;"Liquidação Cancelada",VLOOKUP(B1915,'BASE DE DADOS OPS'!$B$5:$P$9635,14,FALSE),"Liquidação Cancelada")</f>
        <v>#N/A</v>
      </c>
      <c r="AA1915" s="4" t="e">
        <f>IF(X1915&lt;&gt;"Liquidação Cancelada",VLOOKUP(B1915,'BASE DE DADOS OPS'!$B$5:$P$9635,13,FALSE),"Liquidação Cancelada")</f>
        <v>#N/A</v>
      </c>
      <c r="AB1915" s="4" t="e">
        <f t="shared" si="275"/>
        <v>#N/A</v>
      </c>
      <c r="AC1915" s="3" t="e">
        <f t="shared" si="276"/>
        <v>#N/A</v>
      </c>
      <c r="AD1915" s="62"/>
    </row>
    <row r="1916" spans="1:30" ht="24.95" customHeight="1" x14ac:dyDescent="0.2">
      <c r="A1916" s="55" t="str">
        <f t="shared" si="268"/>
        <v>||||||0</v>
      </c>
      <c r="B1916" s="55" t="str">
        <f t="shared" si="269"/>
        <v>||||0</v>
      </c>
      <c r="C1916" s="61" t="str">
        <f t="shared" si="270"/>
        <v>|0</v>
      </c>
      <c r="D1916" s="31"/>
      <c r="E1916" s="31"/>
      <c r="F1916" s="75" t="str">
        <f t="shared" si="271"/>
        <v>/</v>
      </c>
      <c r="G1916" s="31"/>
      <c r="H1916" s="31"/>
      <c r="I1916" s="75" t="str">
        <f t="shared" si="272"/>
        <v>.</v>
      </c>
      <c r="J1916" s="31"/>
      <c r="K1916" s="31"/>
      <c r="L1916" s="31"/>
      <c r="M1916" s="32"/>
      <c r="N1916" s="31"/>
      <c r="O1916" s="32"/>
      <c r="P1916" s="18"/>
      <c r="Q1916" s="31"/>
      <c r="R1916" s="33"/>
      <c r="S1916" s="33"/>
      <c r="T1916" s="33"/>
      <c r="U1916" s="72">
        <f t="shared" si="273"/>
        <v>0</v>
      </c>
      <c r="V1916" s="18" t="e">
        <f>IF(X1916&lt;&gt;"Liquidação Cancelada",VLOOKUP(B1916,'BASE DE DADOS OPS'!$B$4:$P$9650,10,FALSE),"Liquidação Cancelada")</f>
        <v>#N/A</v>
      </c>
      <c r="W1916" s="35" t="e">
        <f t="shared" si="274"/>
        <v>#N/A</v>
      </c>
      <c r="X1916" s="31">
        <f>VLOOKUP(A1916,'BASE DE DADOS OPS'!$A$4:$P$9650,12,FALSE)</f>
        <v>0</v>
      </c>
      <c r="Y1916" s="4" t="e">
        <f>IF(X1916&lt;&gt;"Liquidação Cancelada",VLOOKUP(B1916,'BASE DE DADOS OPS'!$B$5:$P$9635,12,FALSE),"Liquidação Cancelada")</f>
        <v>#N/A</v>
      </c>
      <c r="Z1916" s="4" t="e">
        <f>IF(X1916&lt;&gt;"Liquidação Cancelada",VLOOKUP(B1916,'BASE DE DADOS OPS'!$B$5:$P$9635,14,FALSE),"Liquidação Cancelada")</f>
        <v>#N/A</v>
      </c>
      <c r="AA1916" s="4" t="e">
        <f>IF(X1916&lt;&gt;"Liquidação Cancelada",VLOOKUP(B1916,'BASE DE DADOS OPS'!$B$5:$P$9635,13,FALSE),"Liquidação Cancelada")</f>
        <v>#N/A</v>
      </c>
      <c r="AB1916" s="4" t="e">
        <f t="shared" si="275"/>
        <v>#N/A</v>
      </c>
      <c r="AC1916" s="3" t="e">
        <f t="shared" si="276"/>
        <v>#N/A</v>
      </c>
      <c r="AD1916" s="62"/>
    </row>
    <row r="1917" spans="1:30" ht="24.95" customHeight="1" x14ac:dyDescent="0.2">
      <c r="A1917" s="55" t="str">
        <f t="shared" si="268"/>
        <v>||||||0</v>
      </c>
      <c r="B1917" s="55" t="str">
        <f t="shared" si="269"/>
        <v>||||0</v>
      </c>
      <c r="C1917" s="61" t="str">
        <f t="shared" si="270"/>
        <v>|0</v>
      </c>
      <c r="D1917" s="31"/>
      <c r="E1917" s="31"/>
      <c r="F1917" s="75" t="str">
        <f t="shared" si="271"/>
        <v>/</v>
      </c>
      <c r="G1917" s="31"/>
      <c r="H1917" s="31"/>
      <c r="I1917" s="75" t="str">
        <f t="shared" si="272"/>
        <v>.</v>
      </c>
      <c r="J1917" s="31"/>
      <c r="K1917" s="31"/>
      <c r="L1917" s="31"/>
      <c r="M1917" s="32"/>
      <c r="N1917" s="31"/>
      <c r="O1917" s="32"/>
      <c r="P1917" s="18"/>
      <c r="Q1917" s="31"/>
      <c r="R1917" s="33"/>
      <c r="S1917" s="33"/>
      <c r="T1917" s="33"/>
      <c r="U1917" s="72">
        <f t="shared" si="273"/>
        <v>0</v>
      </c>
      <c r="V1917" s="18" t="e">
        <f>IF(X1917&lt;&gt;"Liquidação Cancelada",VLOOKUP(B1917,'BASE DE DADOS OPS'!$B$4:$P$9650,10,FALSE),"Liquidação Cancelada")</f>
        <v>#N/A</v>
      </c>
      <c r="W1917" s="35" t="e">
        <f t="shared" si="274"/>
        <v>#N/A</v>
      </c>
      <c r="X1917" s="31">
        <f>VLOOKUP(A1917,'BASE DE DADOS OPS'!$A$4:$P$9650,12,FALSE)</f>
        <v>0</v>
      </c>
      <c r="Y1917" s="4" t="e">
        <f>IF(X1917&lt;&gt;"Liquidação Cancelada",VLOOKUP(B1917,'BASE DE DADOS OPS'!$B$5:$P$9635,12,FALSE),"Liquidação Cancelada")</f>
        <v>#N/A</v>
      </c>
      <c r="Z1917" s="4" t="e">
        <f>IF(X1917&lt;&gt;"Liquidação Cancelada",VLOOKUP(B1917,'BASE DE DADOS OPS'!$B$5:$P$9635,14,FALSE),"Liquidação Cancelada")</f>
        <v>#N/A</v>
      </c>
      <c r="AA1917" s="4" t="e">
        <f>IF(X1917&lt;&gt;"Liquidação Cancelada",VLOOKUP(B1917,'BASE DE DADOS OPS'!$B$5:$P$9635,13,FALSE),"Liquidação Cancelada")</f>
        <v>#N/A</v>
      </c>
      <c r="AB1917" s="4" t="e">
        <f t="shared" si="275"/>
        <v>#N/A</v>
      </c>
      <c r="AC1917" s="3" t="e">
        <f t="shared" si="276"/>
        <v>#N/A</v>
      </c>
      <c r="AD1917" s="62"/>
    </row>
    <row r="1918" spans="1:30" ht="24.95" customHeight="1" x14ac:dyDescent="0.2">
      <c r="A1918" s="55" t="str">
        <f t="shared" si="268"/>
        <v>||||||0</v>
      </c>
      <c r="B1918" s="55" t="str">
        <f t="shared" si="269"/>
        <v>||||0</v>
      </c>
      <c r="C1918" s="61" t="str">
        <f t="shared" si="270"/>
        <v>|0</v>
      </c>
      <c r="D1918" s="31"/>
      <c r="E1918" s="31"/>
      <c r="F1918" s="75" t="str">
        <f t="shared" si="271"/>
        <v>/</v>
      </c>
      <c r="G1918" s="31"/>
      <c r="H1918" s="31"/>
      <c r="I1918" s="75" t="str">
        <f t="shared" si="272"/>
        <v>.</v>
      </c>
      <c r="J1918" s="31"/>
      <c r="K1918" s="31"/>
      <c r="L1918" s="31"/>
      <c r="M1918" s="32"/>
      <c r="N1918" s="31"/>
      <c r="O1918" s="32"/>
      <c r="P1918" s="18"/>
      <c r="Q1918" s="31"/>
      <c r="R1918" s="33"/>
      <c r="S1918" s="33"/>
      <c r="T1918" s="33"/>
      <c r="U1918" s="72">
        <f t="shared" si="273"/>
        <v>0</v>
      </c>
      <c r="V1918" s="18" t="e">
        <f>IF(X1918&lt;&gt;"Liquidação Cancelada",VLOOKUP(B1918,'BASE DE DADOS OPS'!$B$4:$P$9650,10,FALSE),"Liquidação Cancelada")</f>
        <v>#N/A</v>
      </c>
      <c r="W1918" s="35" t="e">
        <f t="shared" si="274"/>
        <v>#N/A</v>
      </c>
      <c r="X1918" s="31">
        <f>VLOOKUP(A1918,'BASE DE DADOS OPS'!$A$4:$P$9650,12,FALSE)</f>
        <v>0</v>
      </c>
      <c r="Y1918" s="4" t="e">
        <f>IF(X1918&lt;&gt;"Liquidação Cancelada",VLOOKUP(B1918,'BASE DE DADOS OPS'!$B$5:$P$9635,12,FALSE),"Liquidação Cancelada")</f>
        <v>#N/A</v>
      </c>
      <c r="Z1918" s="4" t="e">
        <f>IF(X1918&lt;&gt;"Liquidação Cancelada",VLOOKUP(B1918,'BASE DE DADOS OPS'!$B$5:$P$9635,14,FALSE),"Liquidação Cancelada")</f>
        <v>#N/A</v>
      </c>
      <c r="AA1918" s="4" t="e">
        <f>IF(X1918&lt;&gt;"Liquidação Cancelada",VLOOKUP(B1918,'BASE DE DADOS OPS'!$B$5:$P$9635,13,FALSE),"Liquidação Cancelada")</f>
        <v>#N/A</v>
      </c>
      <c r="AB1918" s="4" t="e">
        <f t="shared" si="275"/>
        <v>#N/A</v>
      </c>
      <c r="AC1918" s="3" t="e">
        <f t="shared" si="276"/>
        <v>#N/A</v>
      </c>
      <c r="AD1918" s="62"/>
    </row>
    <row r="1919" spans="1:30" ht="24.95" customHeight="1" x14ac:dyDescent="0.2">
      <c r="A1919" s="55" t="str">
        <f t="shared" si="268"/>
        <v>||||||0</v>
      </c>
      <c r="B1919" s="55" t="str">
        <f t="shared" si="269"/>
        <v>||||0</v>
      </c>
      <c r="C1919" s="61" t="str">
        <f t="shared" si="270"/>
        <v>|0</v>
      </c>
      <c r="D1919" s="31"/>
      <c r="E1919" s="31"/>
      <c r="F1919" s="75" t="str">
        <f t="shared" si="271"/>
        <v>/</v>
      </c>
      <c r="G1919" s="31"/>
      <c r="H1919" s="31"/>
      <c r="I1919" s="75" t="str">
        <f t="shared" si="272"/>
        <v>.</v>
      </c>
      <c r="J1919" s="31"/>
      <c r="K1919" s="31"/>
      <c r="L1919" s="31"/>
      <c r="M1919" s="32"/>
      <c r="N1919" s="31"/>
      <c r="O1919" s="32"/>
      <c r="P1919" s="18"/>
      <c r="Q1919" s="31"/>
      <c r="R1919" s="33"/>
      <c r="S1919" s="33"/>
      <c r="T1919" s="33"/>
      <c r="U1919" s="72">
        <f t="shared" si="273"/>
        <v>0</v>
      </c>
      <c r="V1919" s="18" t="e">
        <f>IF(X1919&lt;&gt;"Liquidação Cancelada",VLOOKUP(B1919,'BASE DE DADOS OPS'!$B$4:$P$9650,10,FALSE),"Liquidação Cancelada")</f>
        <v>#N/A</v>
      </c>
      <c r="W1919" s="35" t="e">
        <f t="shared" si="274"/>
        <v>#N/A</v>
      </c>
      <c r="X1919" s="31">
        <f>VLOOKUP(A1919,'BASE DE DADOS OPS'!$A$4:$P$9650,12,FALSE)</f>
        <v>0</v>
      </c>
      <c r="Y1919" s="4" t="e">
        <f>IF(X1919&lt;&gt;"Liquidação Cancelada",VLOOKUP(B1919,'BASE DE DADOS OPS'!$B$5:$P$9635,12,FALSE),"Liquidação Cancelada")</f>
        <v>#N/A</v>
      </c>
      <c r="Z1919" s="4" t="e">
        <f>IF(X1919&lt;&gt;"Liquidação Cancelada",VLOOKUP(B1919,'BASE DE DADOS OPS'!$B$5:$P$9635,14,FALSE),"Liquidação Cancelada")</f>
        <v>#N/A</v>
      </c>
      <c r="AA1919" s="4" t="e">
        <f>IF(X1919&lt;&gt;"Liquidação Cancelada",VLOOKUP(B1919,'BASE DE DADOS OPS'!$B$5:$P$9635,13,FALSE),"Liquidação Cancelada")</f>
        <v>#N/A</v>
      </c>
      <c r="AB1919" s="4" t="e">
        <f t="shared" si="275"/>
        <v>#N/A</v>
      </c>
      <c r="AC1919" s="3" t="e">
        <f t="shared" si="276"/>
        <v>#N/A</v>
      </c>
      <c r="AD1919" s="62"/>
    </row>
    <row r="1920" spans="1:30" ht="24.95" customHeight="1" x14ac:dyDescent="0.2">
      <c r="A1920" s="55" t="str">
        <f t="shared" si="268"/>
        <v>||||||0</v>
      </c>
      <c r="B1920" s="55" t="str">
        <f t="shared" si="269"/>
        <v>||||0</v>
      </c>
      <c r="C1920" s="61" t="str">
        <f t="shared" si="270"/>
        <v>|0</v>
      </c>
      <c r="D1920" s="31"/>
      <c r="E1920" s="31"/>
      <c r="F1920" s="75" t="str">
        <f t="shared" si="271"/>
        <v>/</v>
      </c>
      <c r="G1920" s="31"/>
      <c r="H1920" s="31"/>
      <c r="I1920" s="75" t="str">
        <f t="shared" si="272"/>
        <v>.</v>
      </c>
      <c r="J1920" s="31"/>
      <c r="K1920" s="31"/>
      <c r="L1920" s="31"/>
      <c r="M1920" s="32"/>
      <c r="N1920" s="31"/>
      <c r="O1920" s="32"/>
      <c r="P1920" s="18"/>
      <c r="Q1920" s="31"/>
      <c r="R1920" s="33"/>
      <c r="S1920" s="33"/>
      <c r="T1920" s="33"/>
      <c r="U1920" s="72">
        <f t="shared" si="273"/>
        <v>0</v>
      </c>
      <c r="V1920" s="18" t="e">
        <f>IF(X1920&lt;&gt;"Liquidação Cancelada",VLOOKUP(B1920,'BASE DE DADOS OPS'!$B$4:$P$9650,10,FALSE),"Liquidação Cancelada")</f>
        <v>#N/A</v>
      </c>
      <c r="W1920" s="35" t="e">
        <f t="shared" si="274"/>
        <v>#N/A</v>
      </c>
      <c r="X1920" s="31">
        <f>VLOOKUP(A1920,'BASE DE DADOS OPS'!$A$4:$P$9650,12,FALSE)</f>
        <v>0</v>
      </c>
      <c r="Y1920" s="4" t="e">
        <f>IF(X1920&lt;&gt;"Liquidação Cancelada",VLOOKUP(B1920,'BASE DE DADOS OPS'!$B$5:$P$9635,12,FALSE),"Liquidação Cancelada")</f>
        <v>#N/A</v>
      </c>
      <c r="Z1920" s="4" t="e">
        <f>IF(X1920&lt;&gt;"Liquidação Cancelada",VLOOKUP(B1920,'BASE DE DADOS OPS'!$B$5:$P$9635,14,FALSE),"Liquidação Cancelada")</f>
        <v>#N/A</v>
      </c>
      <c r="AA1920" s="4" t="e">
        <f>IF(X1920&lt;&gt;"Liquidação Cancelada",VLOOKUP(B1920,'BASE DE DADOS OPS'!$B$5:$P$9635,13,FALSE),"Liquidação Cancelada")</f>
        <v>#N/A</v>
      </c>
      <c r="AB1920" s="4" t="e">
        <f t="shared" si="275"/>
        <v>#N/A</v>
      </c>
      <c r="AC1920" s="3" t="e">
        <f t="shared" si="276"/>
        <v>#N/A</v>
      </c>
      <c r="AD1920" s="62"/>
    </row>
    <row r="1921" spans="1:30" ht="24.95" customHeight="1" x14ac:dyDescent="0.2">
      <c r="A1921" s="55" t="str">
        <f t="shared" si="268"/>
        <v>||||||0</v>
      </c>
      <c r="B1921" s="55" t="str">
        <f t="shared" si="269"/>
        <v>||||0</v>
      </c>
      <c r="C1921" s="61" t="str">
        <f t="shared" si="270"/>
        <v>|0</v>
      </c>
      <c r="D1921" s="31"/>
      <c r="E1921" s="31"/>
      <c r="F1921" s="75" t="str">
        <f t="shared" si="271"/>
        <v>/</v>
      </c>
      <c r="G1921" s="31"/>
      <c r="H1921" s="31"/>
      <c r="I1921" s="75" t="str">
        <f t="shared" si="272"/>
        <v>.</v>
      </c>
      <c r="J1921" s="31"/>
      <c r="K1921" s="31"/>
      <c r="L1921" s="31"/>
      <c r="M1921" s="32"/>
      <c r="N1921" s="31"/>
      <c r="O1921" s="32"/>
      <c r="P1921" s="18"/>
      <c r="Q1921" s="31"/>
      <c r="R1921" s="33"/>
      <c r="S1921" s="33"/>
      <c r="T1921" s="33"/>
      <c r="U1921" s="72">
        <f t="shared" si="273"/>
        <v>0</v>
      </c>
      <c r="V1921" s="18" t="e">
        <f>IF(X1921&lt;&gt;"Liquidação Cancelada",VLOOKUP(B1921,'BASE DE DADOS OPS'!$B$4:$P$9650,10,FALSE),"Liquidação Cancelada")</f>
        <v>#N/A</v>
      </c>
      <c r="W1921" s="35" t="e">
        <f t="shared" si="274"/>
        <v>#N/A</v>
      </c>
      <c r="X1921" s="31">
        <f>VLOOKUP(A1921,'BASE DE DADOS OPS'!$A$4:$P$9650,12,FALSE)</f>
        <v>0</v>
      </c>
      <c r="Y1921" s="4" t="e">
        <f>IF(X1921&lt;&gt;"Liquidação Cancelada",VLOOKUP(B1921,'BASE DE DADOS OPS'!$B$5:$P$9635,12,FALSE),"Liquidação Cancelada")</f>
        <v>#N/A</v>
      </c>
      <c r="Z1921" s="4" t="e">
        <f>IF(X1921&lt;&gt;"Liquidação Cancelada",VLOOKUP(B1921,'BASE DE DADOS OPS'!$B$5:$P$9635,14,FALSE),"Liquidação Cancelada")</f>
        <v>#N/A</v>
      </c>
      <c r="AA1921" s="4" t="e">
        <f>IF(X1921&lt;&gt;"Liquidação Cancelada",VLOOKUP(B1921,'BASE DE DADOS OPS'!$B$5:$P$9635,13,FALSE),"Liquidação Cancelada")</f>
        <v>#N/A</v>
      </c>
      <c r="AB1921" s="4" t="e">
        <f t="shared" si="275"/>
        <v>#N/A</v>
      </c>
      <c r="AC1921" s="3" t="e">
        <f t="shared" si="276"/>
        <v>#N/A</v>
      </c>
      <c r="AD1921" s="62"/>
    </row>
    <row r="1922" spans="1:30" ht="24.95" customHeight="1" x14ac:dyDescent="0.2">
      <c r="A1922" s="55" t="str">
        <f t="shared" si="268"/>
        <v>||||||0</v>
      </c>
      <c r="B1922" s="55" t="str">
        <f t="shared" si="269"/>
        <v>||||0</v>
      </c>
      <c r="C1922" s="61" t="str">
        <f t="shared" si="270"/>
        <v>|0</v>
      </c>
      <c r="D1922" s="31"/>
      <c r="E1922" s="31"/>
      <c r="F1922" s="75" t="str">
        <f t="shared" si="271"/>
        <v>/</v>
      </c>
      <c r="G1922" s="31"/>
      <c r="H1922" s="31"/>
      <c r="I1922" s="75" t="str">
        <f t="shared" si="272"/>
        <v>.</v>
      </c>
      <c r="J1922" s="31"/>
      <c r="K1922" s="31"/>
      <c r="L1922" s="31"/>
      <c r="M1922" s="32"/>
      <c r="N1922" s="31"/>
      <c r="O1922" s="32"/>
      <c r="P1922" s="18"/>
      <c r="Q1922" s="31"/>
      <c r="R1922" s="33"/>
      <c r="S1922" s="33"/>
      <c r="T1922" s="33"/>
      <c r="U1922" s="72">
        <f t="shared" si="273"/>
        <v>0</v>
      </c>
      <c r="V1922" s="18" t="e">
        <f>IF(X1922&lt;&gt;"Liquidação Cancelada",VLOOKUP(B1922,'BASE DE DADOS OPS'!$B$4:$P$9650,10,FALSE),"Liquidação Cancelada")</f>
        <v>#N/A</v>
      </c>
      <c r="W1922" s="35" t="e">
        <f t="shared" si="274"/>
        <v>#N/A</v>
      </c>
      <c r="X1922" s="31">
        <f>VLOOKUP(A1922,'BASE DE DADOS OPS'!$A$4:$P$9650,12,FALSE)</f>
        <v>0</v>
      </c>
      <c r="Y1922" s="4" t="e">
        <f>IF(X1922&lt;&gt;"Liquidação Cancelada",VLOOKUP(B1922,'BASE DE DADOS OPS'!$B$5:$P$9635,12,FALSE),"Liquidação Cancelada")</f>
        <v>#N/A</v>
      </c>
      <c r="Z1922" s="4" t="e">
        <f>IF(X1922&lt;&gt;"Liquidação Cancelada",VLOOKUP(B1922,'BASE DE DADOS OPS'!$B$5:$P$9635,14,FALSE),"Liquidação Cancelada")</f>
        <v>#N/A</v>
      </c>
      <c r="AA1922" s="4" t="e">
        <f>IF(X1922&lt;&gt;"Liquidação Cancelada",VLOOKUP(B1922,'BASE DE DADOS OPS'!$B$5:$P$9635,13,FALSE),"Liquidação Cancelada")</f>
        <v>#N/A</v>
      </c>
      <c r="AB1922" s="4" t="e">
        <f t="shared" si="275"/>
        <v>#N/A</v>
      </c>
      <c r="AC1922" s="3" t="e">
        <f t="shared" si="276"/>
        <v>#N/A</v>
      </c>
      <c r="AD1922" s="62"/>
    </row>
    <row r="1923" spans="1:30" ht="24.95" customHeight="1" x14ac:dyDescent="0.2">
      <c r="A1923" s="55" t="str">
        <f t="shared" si="268"/>
        <v>||||||0</v>
      </c>
      <c r="B1923" s="55" t="str">
        <f t="shared" si="269"/>
        <v>||||0</v>
      </c>
      <c r="C1923" s="61" t="str">
        <f t="shared" si="270"/>
        <v>|0</v>
      </c>
      <c r="D1923" s="31"/>
      <c r="E1923" s="31"/>
      <c r="F1923" s="75" t="str">
        <f t="shared" si="271"/>
        <v>/</v>
      </c>
      <c r="G1923" s="31"/>
      <c r="H1923" s="31"/>
      <c r="I1923" s="75" t="str">
        <f t="shared" si="272"/>
        <v>.</v>
      </c>
      <c r="J1923" s="31"/>
      <c r="K1923" s="31"/>
      <c r="L1923" s="31"/>
      <c r="M1923" s="32"/>
      <c r="N1923" s="31"/>
      <c r="O1923" s="32"/>
      <c r="P1923" s="18"/>
      <c r="Q1923" s="31"/>
      <c r="R1923" s="33"/>
      <c r="S1923" s="33"/>
      <c r="T1923" s="33"/>
      <c r="U1923" s="72">
        <f t="shared" si="273"/>
        <v>0</v>
      </c>
      <c r="V1923" s="18" t="e">
        <f>IF(X1923&lt;&gt;"Liquidação Cancelada",VLOOKUP(B1923,'BASE DE DADOS OPS'!$B$4:$P$9650,10,FALSE),"Liquidação Cancelada")</f>
        <v>#N/A</v>
      </c>
      <c r="W1923" s="35" t="e">
        <f t="shared" si="274"/>
        <v>#N/A</v>
      </c>
      <c r="X1923" s="31">
        <f>VLOOKUP(A1923,'BASE DE DADOS OPS'!$A$4:$P$9650,12,FALSE)</f>
        <v>0</v>
      </c>
      <c r="Y1923" s="4" t="e">
        <f>IF(X1923&lt;&gt;"Liquidação Cancelada",VLOOKUP(B1923,'BASE DE DADOS OPS'!$B$5:$P$9635,12,FALSE),"Liquidação Cancelada")</f>
        <v>#N/A</v>
      </c>
      <c r="Z1923" s="4" t="e">
        <f>IF(X1923&lt;&gt;"Liquidação Cancelada",VLOOKUP(B1923,'BASE DE DADOS OPS'!$B$5:$P$9635,14,FALSE),"Liquidação Cancelada")</f>
        <v>#N/A</v>
      </c>
      <c r="AA1923" s="4" t="e">
        <f>IF(X1923&lt;&gt;"Liquidação Cancelada",VLOOKUP(B1923,'BASE DE DADOS OPS'!$B$5:$P$9635,13,FALSE),"Liquidação Cancelada")</f>
        <v>#N/A</v>
      </c>
      <c r="AB1923" s="4" t="e">
        <f t="shared" si="275"/>
        <v>#N/A</v>
      </c>
      <c r="AC1923" s="3" t="e">
        <f t="shared" si="276"/>
        <v>#N/A</v>
      </c>
      <c r="AD1923" s="62"/>
    </row>
    <row r="1924" spans="1:30" ht="24.95" customHeight="1" x14ac:dyDescent="0.2">
      <c r="A1924" s="55" t="str">
        <f t="shared" si="268"/>
        <v>||||||0</v>
      </c>
      <c r="B1924" s="55" t="str">
        <f t="shared" si="269"/>
        <v>||||0</v>
      </c>
      <c r="C1924" s="61" t="str">
        <f t="shared" si="270"/>
        <v>|0</v>
      </c>
      <c r="D1924" s="31"/>
      <c r="E1924" s="31"/>
      <c r="F1924" s="75" t="str">
        <f t="shared" si="271"/>
        <v>/</v>
      </c>
      <c r="G1924" s="31"/>
      <c r="H1924" s="31"/>
      <c r="I1924" s="75" t="str">
        <f t="shared" si="272"/>
        <v>.</v>
      </c>
      <c r="J1924" s="31"/>
      <c r="K1924" s="31"/>
      <c r="L1924" s="31"/>
      <c r="M1924" s="32"/>
      <c r="N1924" s="31"/>
      <c r="O1924" s="32"/>
      <c r="P1924" s="18"/>
      <c r="Q1924" s="31"/>
      <c r="R1924" s="33"/>
      <c r="S1924" s="33"/>
      <c r="T1924" s="33"/>
      <c r="U1924" s="72">
        <f t="shared" si="273"/>
        <v>0</v>
      </c>
      <c r="V1924" s="18" t="e">
        <f>IF(X1924&lt;&gt;"Liquidação Cancelada",VLOOKUP(B1924,'BASE DE DADOS OPS'!$B$4:$P$9650,10,FALSE),"Liquidação Cancelada")</f>
        <v>#N/A</v>
      </c>
      <c r="W1924" s="35" t="e">
        <f t="shared" si="274"/>
        <v>#N/A</v>
      </c>
      <c r="X1924" s="31">
        <f>VLOOKUP(A1924,'BASE DE DADOS OPS'!$A$4:$P$9650,12,FALSE)</f>
        <v>0</v>
      </c>
      <c r="Y1924" s="4" t="e">
        <f>IF(X1924&lt;&gt;"Liquidação Cancelada",VLOOKUP(B1924,'BASE DE DADOS OPS'!$B$5:$P$9635,12,FALSE),"Liquidação Cancelada")</f>
        <v>#N/A</v>
      </c>
      <c r="Z1924" s="4" t="e">
        <f>IF(X1924&lt;&gt;"Liquidação Cancelada",VLOOKUP(B1924,'BASE DE DADOS OPS'!$B$5:$P$9635,14,FALSE),"Liquidação Cancelada")</f>
        <v>#N/A</v>
      </c>
      <c r="AA1924" s="4" t="e">
        <f>IF(X1924&lt;&gt;"Liquidação Cancelada",VLOOKUP(B1924,'BASE DE DADOS OPS'!$B$5:$P$9635,13,FALSE),"Liquidação Cancelada")</f>
        <v>#N/A</v>
      </c>
      <c r="AB1924" s="4" t="e">
        <f t="shared" si="275"/>
        <v>#N/A</v>
      </c>
      <c r="AC1924" s="3" t="e">
        <f t="shared" si="276"/>
        <v>#N/A</v>
      </c>
      <c r="AD1924" s="62"/>
    </row>
    <row r="1925" spans="1:30" ht="24.95" customHeight="1" x14ac:dyDescent="0.2">
      <c r="A1925" s="55" t="str">
        <f t="shared" ref="A1925:A1988" si="277">D1925&amp;"|"&amp;E1925&amp;"|"&amp;G1925&amp;"|"&amp;H1925&amp;"|"&amp;L1925&amp;"|"&amp;N1925&amp;"|"&amp;U1925</f>
        <v>||||||0</v>
      </c>
      <c r="B1925" s="55" t="str">
        <f t="shared" ref="B1925:B1988" si="278">D1925&amp;"|"&amp;E1925&amp;"|"&amp;G1925&amp;"|"&amp;H1925&amp;"|"&amp;X1925</f>
        <v>||||0</v>
      </c>
      <c r="C1925" s="61" t="str">
        <f t="shared" ref="C1925:C1988" si="279">E1925&amp;"|"&amp;X1925</f>
        <v>|0</v>
      </c>
      <c r="D1925" s="31"/>
      <c r="E1925" s="31"/>
      <c r="F1925" s="75" t="str">
        <f t="shared" ref="F1925:F1988" si="280">G1925&amp;"/"&amp;H1925</f>
        <v>/</v>
      </c>
      <c r="G1925" s="31"/>
      <c r="H1925" s="31"/>
      <c r="I1925" s="75" t="str">
        <f t="shared" ref="I1925:I1988" si="281">J1925&amp;"."&amp;K1925</f>
        <v>.</v>
      </c>
      <c r="J1925" s="31"/>
      <c r="K1925" s="31"/>
      <c r="L1925" s="31"/>
      <c r="M1925" s="32"/>
      <c r="N1925" s="31"/>
      <c r="O1925" s="32"/>
      <c r="P1925" s="18"/>
      <c r="Q1925" s="31"/>
      <c r="R1925" s="33"/>
      <c r="S1925" s="33"/>
      <c r="T1925" s="33"/>
      <c r="U1925" s="72">
        <f t="shared" ref="U1925:U1988" si="282">R1925-S1925-T1925</f>
        <v>0</v>
      </c>
      <c r="V1925" s="18" t="e">
        <f>IF(X1925&lt;&gt;"Liquidação Cancelada",VLOOKUP(B1925,'BASE DE DADOS OPS'!$B$4:$P$9650,10,FALSE),"Liquidação Cancelada")</f>
        <v>#N/A</v>
      </c>
      <c r="W1925" s="35" t="e">
        <f t="shared" ref="W1925:W1988" si="283">IF(X1925&lt;&gt;"Liquidação Cancelada",IF(ISBLANK(V1925),"AGUARDANDO PAGAMENTO",NETWORKDAYS(P1925,V1925)-1),"Liquidação Cancelada")</f>
        <v>#N/A</v>
      </c>
      <c r="X1925" s="31">
        <f>VLOOKUP(A1925,'BASE DE DADOS OPS'!$A$4:$P$9650,12,FALSE)</f>
        <v>0</v>
      </c>
      <c r="Y1925" s="4" t="e">
        <f>IF(X1925&lt;&gt;"Liquidação Cancelada",VLOOKUP(B1925,'BASE DE DADOS OPS'!$B$5:$P$9635,12,FALSE),"Liquidação Cancelada")</f>
        <v>#N/A</v>
      </c>
      <c r="Z1925" s="4" t="e">
        <f>IF(X1925&lt;&gt;"Liquidação Cancelada",VLOOKUP(B1925,'BASE DE DADOS OPS'!$B$5:$P$9635,14,FALSE),"Liquidação Cancelada")</f>
        <v>#N/A</v>
      </c>
      <c r="AA1925" s="4" t="e">
        <f>IF(X1925&lt;&gt;"Liquidação Cancelada",VLOOKUP(B1925,'BASE DE DADOS OPS'!$B$5:$P$9635,13,FALSE),"Liquidação Cancelada")</f>
        <v>#N/A</v>
      </c>
      <c r="AB1925" s="4" t="e">
        <f t="shared" ref="AB1925:AB1988" si="284">IF(X1925&lt;&gt;"Liquidação Cancelada",Y1925-Z1925,"Liquidação Cancelada")</f>
        <v>#N/A</v>
      </c>
      <c r="AC1925" s="3" t="e">
        <f t="shared" ref="AC1925:AC1988" si="285">IF(X1925&lt;&gt;"Liquidação Cancelada",(AA1925-AB1925)+(U1925-Z1925-AB1925),"Liquidação Cancelada")</f>
        <v>#N/A</v>
      </c>
      <c r="AD1925" s="62"/>
    </row>
    <row r="1926" spans="1:30" ht="24.95" customHeight="1" x14ac:dyDescent="0.2">
      <c r="A1926" s="55" t="str">
        <f t="shared" si="277"/>
        <v>||||||0</v>
      </c>
      <c r="B1926" s="55" t="str">
        <f t="shared" si="278"/>
        <v>||||0</v>
      </c>
      <c r="C1926" s="61" t="str">
        <f t="shared" si="279"/>
        <v>|0</v>
      </c>
      <c r="D1926" s="31"/>
      <c r="E1926" s="31"/>
      <c r="F1926" s="75" t="str">
        <f t="shared" si="280"/>
        <v>/</v>
      </c>
      <c r="G1926" s="31"/>
      <c r="H1926" s="31"/>
      <c r="I1926" s="75" t="str">
        <f t="shared" si="281"/>
        <v>.</v>
      </c>
      <c r="J1926" s="31"/>
      <c r="K1926" s="31"/>
      <c r="L1926" s="31"/>
      <c r="M1926" s="32"/>
      <c r="N1926" s="31"/>
      <c r="O1926" s="32"/>
      <c r="P1926" s="18"/>
      <c r="Q1926" s="31"/>
      <c r="R1926" s="33"/>
      <c r="S1926" s="33"/>
      <c r="T1926" s="33"/>
      <c r="U1926" s="72">
        <f t="shared" si="282"/>
        <v>0</v>
      </c>
      <c r="V1926" s="18" t="e">
        <f>IF(X1926&lt;&gt;"Liquidação Cancelada",VLOOKUP(B1926,'BASE DE DADOS OPS'!$B$4:$P$9650,10,FALSE),"Liquidação Cancelada")</f>
        <v>#N/A</v>
      </c>
      <c r="W1926" s="35" t="e">
        <f t="shared" si="283"/>
        <v>#N/A</v>
      </c>
      <c r="X1926" s="31">
        <f>VLOOKUP(A1926,'BASE DE DADOS OPS'!$A$4:$P$9650,12,FALSE)</f>
        <v>0</v>
      </c>
      <c r="Y1926" s="4" t="e">
        <f>IF(X1926&lt;&gt;"Liquidação Cancelada",VLOOKUP(B1926,'BASE DE DADOS OPS'!$B$5:$P$9635,12,FALSE),"Liquidação Cancelada")</f>
        <v>#N/A</v>
      </c>
      <c r="Z1926" s="4" t="e">
        <f>IF(X1926&lt;&gt;"Liquidação Cancelada",VLOOKUP(B1926,'BASE DE DADOS OPS'!$B$5:$P$9635,14,FALSE),"Liquidação Cancelada")</f>
        <v>#N/A</v>
      </c>
      <c r="AA1926" s="4" t="e">
        <f>IF(X1926&lt;&gt;"Liquidação Cancelada",VLOOKUP(B1926,'BASE DE DADOS OPS'!$B$5:$P$9635,13,FALSE),"Liquidação Cancelada")</f>
        <v>#N/A</v>
      </c>
      <c r="AB1926" s="4" t="e">
        <f t="shared" si="284"/>
        <v>#N/A</v>
      </c>
      <c r="AC1926" s="3" t="e">
        <f t="shared" si="285"/>
        <v>#N/A</v>
      </c>
      <c r="AD1926" s="62"/>
    </row>
    <row r="1927" spans="1:30" ht="24.95" customHeight="1" x14ac:dyDescent="0.2">
      <c r="A1927" s="55" t="str">
        <f t="shared" si="277"/>
        <v>||||||0</v>
      </c>
      <c r="B1927" s="55" t="str">
        <f t="shared" si="278"/>
        <v>||||0</v>
      </c>
      <c r="C1927" s="61" t="str">
        <f t="shared" si="279"/>
        <v>|0</v>
      </c>
      <c r="D1927" s="31"/>
      <c r="E1927" s="31"/>
      <c r="F1927" s="75" t="str">
        <f t="shared" si="280"/>
        <v>/</v>
      </c>
      <c r="G1927" s="31"/>
      <c r="H1927" s="31"/>
      <c r="I1927" s="75" t="str">
        <f t="shared" si="281"/>
        <v>.</v>
      </c>
      <c r="J1927" s="31"/>
      <c r="K1927" s="31"/>
      <c r="L1927" s="31"/>
      <c r="M1927" s="32"/>
      <c r="N1927" s="31"/>
      <c r="O1927" s="32"/>
      <c r="P1927" s="18"/>
      <c r="Q1927" s="31"/>
      <c r="R1927" s="33"/>
      <c r="S1927" s="33"/>
      <c r="T1927" s="33"/>
      <c r="U1927" s="72">
        <f t="shared" si="282"/>
        <v>0</v>
      </c>
      <c r="V1927" s="18" t="e">
        <f>IF(X1927&lt;&gt;"Liquidação Cancelada",VLOOKUP(B1927,'BASE DE DADOS OPS'!$B$4:$P$9650,10,FALSE),"Liquidação Cancelada")</f>
        <v>#N/A</v>
      </c>
      <c r="W1927" s="35" t="e">
        <f t="shared" si="283"/>
        <v>#N/A</v>
      </c>
      <c r="X1927" s="31">
        <f>VLOOKUP(A1927,'BASE DE DADOS OPS'!$A$4:$P$9650,12,FALSE)</f>
        <v>0</v>
      </c>
      <c r="Y1927" s="4" t="e">
        <f>IF(X1927&lt;&gt;"Liquidação Cancelada",VLOOKUP(B1927,'BASE DE DADOS OPS'!$B$5:$P$9635,12,FALSE),"Liquidação Cancelada")</f>
        <v>#N/A</v>
      </c>
      <c r="Z1927" s="4" t="e">
        <f>IF(X1927&lt;&gt;"Liquidação Cancelada",VLOOKUP(B1927,'BASE DE DADOS OPS'!$B$5:$P$9635,14,FALSE),"Liquidação Cancelada")</f>
        <v>#N/A</v>
      </c>
      <c r="AA1927" s="4" t="e">
        <f>IF(X1927&lt;&gt;"Liquidação Cancelada",VLOOKUP(B1927,'BASE DE DADOS OPS'!$B$5:$P$9635,13,FALSE),"Liquidação Cancelada")</f>
        <v>#N/A</v>
      </c>
      <c r="AB1927" s="4" t="e">
        <f t="shared" si="284"/>
        <v>#N/A</v>
      </c>
      <c r="AC1927" s="3" t="e">
        <f t="shared" si="285"/>
        <v>#N/A</v>
      </c>
      <c r="AD1927" s="62"/>
    </row>
    <row r="1928" spans="1:30" ht="24.95" customHeight="1" x14ac:dyDescent="0.2">
      <c r="A1928" s="55" t="str">
        <f t="shared" si="277"/>
        <v>||||||0</v>
      </c>
      <c r="B1928" s="55" t="str">
        <f t="shared" si="278"/>
        <v>||||0</v>
      </c>
      <c r="C1928" s="61" t="str">
        <f t="shared" si="279"/>
        <v>|0</v>
      </c>
      <c r="D1928" s="31"/>
      <c r="E1928" s="31"/>
      <c r="F1928" s="75" t="str">
        <f t="shared" si="280"/>
        <v>/</v>
      </c>
      <c r="G1928" s="31"/>
      <c r="H1928" s="31"/>
      <c r="I1928" s="75" t="str">
        <f t="shared" si="281"/>
        <v>.</v>
      </c>
      <c r="J1928" s="31"/>
      <c r="K1928" s="31"/>
      <c r="L1928" s="31"/>
      <c r="M1928" s="32"/>
      <c r="N1928" s="31"/>
      <c r="O1928" s="32"/>
      <c r="P1928" s="18"/>
      <c r="Q1928" s="31"/>
      <c r="R1928" s="33"/>
      <c r="S1928" s="33"/>
      <c r="T1928" s="33"/>
      <c r="U1928" s="72">
        <f t="shared" si="282"/>
        <v>0</v>
      </c>
      <c r="V1928" s="18" t="e">
        <f>IF(X1928&lt;&gt;"Liquidação Cancelada",VLOOKUP(B1928,'BASE DE DADOS OPS'!$B$4:$P$9650,10,FALSE),"Liquidação Cancelada")</f>
        <v>#N/A</v>
      </c>
      <c r="W1928" s="35" t="e">
        <f t="shared" si="283"/>
        <v>#N/A</v>
      </c>
      <c r="X1928" s="31">
        <f>VLOOKUP(A1928,'BASE DE DADOS OPS'!$A$4:$P$9650,12,FALSE)</f>
        <v>0</v>
      </c>
      <c r="Y1928" s="4" t="e">
        <f>IF(X1928&lt;&gt;"Liquidação Cancelada",VLOOKUP(B1928,'BASE DE DADOS OPS'!$B$5:$P$9635,12,FALSE),"Liquidação Cancelada")</f>
        <v>#N/A</v>
      </c>
      <c r="Z1928" s="4" t="e">
        <f>IF(X1928&lt;&gt;"Liquidação Cancelada",VLOOKUP(B1928,'BASE DE DADOS OPS'!$B$5:$P$9635,14,FALSE),"Liquidação Cancelada")</f>
        <v>#N/A</v>
      </c>
      <c r="AA1928" s="4" t="e">
        <f>IF(X1928&lt;&gt;"Liquidação Cancelada",VLOOKUP(B1928,'BASE DE DADOS OPS'!$B$5:$P$9635,13,FALSE),"Liquidação Cancelada")</f>
        <v>#N/A</v>
      </c>
      <c r="AB1928" s="4" t="e">
        <f t="shared" si="284"/>
        <v>#N/A</v>
      </c>
      <c r="AC1928" s="3" t="e">
        <f t="shared" si="285"/>
        <v>#N/A</v>
      </c>
      <c r="AD1928" s="62"/>
    </row>
    <row r="1929" spans="1:30" ht="24.95" customHeight="1" x14ac:dyDescent="0.2">
      <c r="A1929" s="55" t="str">
        <f t="shared" si="277"/>
        <v>||||||0</v>
      </c>
      <c r="B1929" s="55" t="str">
        <f t="shared" si="278"/>
        <v>||||0</v>
      </c>
      <c r="C1929" s="61" t="str">
        <f t="shared" si="279"/>
        <v>|0</v>
      </c>
      <c r="D1929" s="31"/>
      <c r="E1929" s="31"/>
      <c r="F1929" s="75" t="str">
        <f t="shared" si="280"/>
        <v>/</v>
      </c>
      <c r="G1929" s="31"/>
      <c r="H1929" s="31"/>
      <c r="I1929" s="75" t="str">
        <f t="shared" si="281"/>
        <v>.</v>
      </c>
      <c r="J1929" s="31"/>
      <c r="K1929" s="31"/>
      <c r="L1929" s="31"/>
      <c r="M1929" s="32"/>
      <c r="N1929" s="31"/>
      <c r="O1929" s="32"/>
      <c r="P1929" s="18"/>
      <c r="Q1929" s="31"/>
      <c r="R1929" s="33"/>
      <c r="S1929" s="33"/>
      <c r="T1929" s="33"/>
      <c r="U1929" s="72">
        <f t="shared" si="282"/>
        <v>0</v>
      </c>
      <c r="V1929" s="18" t="e">
        <f>IF(X1929&lt;&gt;"Liquidação Cancelada",VLOOKUP(B1929,'BASE DE DADOS OPS'!$B$4:$P$9650,10,FALSE),"Liquidação Cancelada")</f>
        <v>#N/A</v>
      </c>
      <c r="W1929" s="35" t="e">
        <f t="shared" si="283"/>
        <v>#N/A</v>
      </c>
      <c r="X1929" s="31">
        <f>VLOOKUP(A1929,'BASE DE DADOS OPS'!$A$4:$P$9650,12,FALSE)</f>
        <v>0</v>
      </c>
      <c r="Y1929" s="4" t="e">
        <f>IF(X1929&lt;&gt;"Liquidação Cancelada",VLOOKUP(B1929,'BASE DE DADOS OPS'!$B$5:$P$9635,12,FALSE),"Liquidação Cancelada")</f>
        <v>#N/A</v>
      </c>
      <c r="Z1929" s="4" t="e">
        <f>IF(X1929&lt;&gt;"Liquidação Cancelada",VLOOKUP(B1929,'BASE DE DADOS OPS'!$B$5:$P$9635,14,FALSE),"Liquidação Cancelada")</f>
        <v>#N/A</v>
      </c>
      <c r="AA1929" s="4" t="e">
        <f>IF(X1929&lt;&gt;"Liquidação Cancelada",VLOOKUP(B1929,'BASE DE DADOS OPS'!$B$5:$P$9635,13,FALSE),"Liquidação Cancelada")</f>
        <v>#N/A</v>
      </c>
      <c r="AB1929" s="4" t="e">
        <f t="shared" si="284"/>
        <v>#N/A</v>
      </c>
      <c r="AC1929" s="3" t="e">
        <f t="shared" si="285"/>
        <v>#N/A</v>
      </c>
      <c r="AD1929" s="62"/>
    </row>
    <row r="1930" spans="1:30" ht="24.95" customHeight="1" x14ac:dyDescent="0.2">
      <c r="A1930" s="55" t="str">
        <f t="shared" si="277"/>
        <v>||||||0</v>
      </c>
      <c r="B1930" s="55" t="str">
        <f t="shared" si="278"/>
        <v>||||0</v>
      </c>
      <c r="C1930" s="61" t="str">
        <f t="shared" si="279"/>
        <v>|0</v>
      </c>
      <c r="D1930" s="31"/>
      <c r="E1930" s="31"/>
      <c r="F1930" s="75" t="str">
        <f t="shared" si="280"/>
        <v>/</v>
      </c>
      <c r="G1930" s="31"/>
      <c r="H1930" s="31"/>
      <c r="I1930" s="75" t="str">
        <f t="shared" si="281"/>
        <v>.</v>
      </c>
      <c r="J1930" s="31"/>
      <c r="K1930" s="31"/>
      <c r="L1930" s="31"/>
      <c r="M1930" s="32"/>
      <c r="N1930" s="31"/>
      <c r="O1930" s="32"/>
      <c r="P1930" s="18"/>
      <c r="Q1930" s="31"/>
      <c r="R1930" s="33"/>
      <c r="S1930" s="33"/>
      <c r="T1930" s="33"/>
      <c r="U1930" s="72">
        <f t="shared" si="282"/>
        <v>0</v>
      </c>
      <c r="V1930" s="18" t="e">
        <f>IF(X1930&lt;&gt;"Liquidação Cancelada",VLOOKUP(B1930,'BASE DE DADOS OPS'!$B$4:$P$9650,10,FALSE),"Liquidação Cancelada")</f>
        <v>#N/A</v>
      </c>
      <c r="W1930" s="35" t="e">
        <f t="shared" si="283"/>
        <v>#N/A</v>
      </c>
      <c r="X1930" s="31">
        <f>VLOOKUP(A1930,'BASE DE DADOS OPS'!$A$4:$P$9650,12,FALSE)</f>
        <v>0</v>
      </c>
      <c r="Y1930" s="4" t="e">
        <f>IF(X1930&lt;&gt;"Liquidação Cancelada",VLOOKUP(B1930,'BASE DE DADOS OPS'!$B$5:$P$9635,12,FALSE),"Liquidação Cancelada")</f>
        <v>#N/A</v>
      </c>
      <c r="Z1930" s="4" t="e">
        <f>IF(X1930&lt;&gt;"Liquidação Cancelada",VLOOKUP(B1930,'BASE DE DADOS OPS'!$B$5:$P$9635,14,FALSE),"Liquidação Cancelada")</f>
        <v>#N/A</v>
      </c>
      <c r="AA1930" s="4" t="e">
        <f>IF(X1930&lt;&gt;"Liquidação Cancelada",VLOOKUP(B1930,'BASE DE DADOS OPS'!$B$5:$P$9635,13,FALSE),"Liquidação Cancelada")</f>
        <v>#N/A</v>
      </c>
      <c r="AB1930" s="4" t="e">
        <f t="shared" si="284"/>
        <v>#N/A</v>
      </c>
      <c r="AC1930" s="3" t="e">
        <f t="shared" si="285"/>
        <v>#N/A</v>
      </c>
      <c r="AD1930" s="62"/>
    </row>
    <row r="1931" spans="1:30" ht="24.95" customHeight="1" x14ac:dyDescent="0.2">
      <c r="A1931" s="55" t="str">
        <f t="shared" si="277"/>
        <v>||||||0</v>
      </c>
      <c r="B1931" s="55" t="str">
        <f t="shared" si="278"/>
        <v>||||0</v>
      </c>
      <c r="C1931" s="61" t="str">
        <f t="shared" si="279"/>
        <v>|0</v>
      </c>
      <c r="D1931" s="31"/>
      <c r="E1931" s="31"/>
      <c r="F1931" s="75" t="str">
        <f t="shared" si="280"/>
        <v>/</v>
      </c>
      <c r="G1931" s="31"/>
      <c r="H1931" s="31"/>
      <c r="I1931" s="75" t="str">
        <f t="shared" si="281"/>
        <v>.</v>
      </c>
      <c r="J1931" s="31"/>
      <c r="K1931" s="31"/>
      <c r="L1931" s="31"/>
      <c r="M1931" s="32"/>
      <c r="N1931" s="31"/>
      <c r="O1931" s="32"/>
      <c r="P1931" s="18"/>
      <c r="Q1931" s="31"/>
      <c r="R1931" s="33"/>
      <c r="S1931" s="33"/>
      <c r="T1931" s="33"/>
      <c r="U1931" s="72">
        <f t="shared" si="282"/>
        <v>0</v>
      </c>
      <c r="V1931" s="18" t="e">
        <f>IF(X1931&lt;&gt;"Liquidação Cancelada",VLOOKUP(B1931,'BASE DE DADOS OPS'!$B$4:$P$9650,10,FALSE),"Liquidação Cancelada")</f>
        <v>#N/A</v>
      </c>
      <c r="W1931" s="35" t="e">
        <f t="shared" si="283"/>
        <v>#N/A</v>
      </c>
      <c r="X1931" s="31">
        <f>VLOOKUP(A1931,'BASE DE DADOS OPS'!$A$4:$P$9650,12,FALSE)</f>
        <v>0</v>
      </c>
      <c r="Y1931" s="4" t="e">
        <f>IF(X1931&lt;&gt;"Liquidação Cancelada",VLOOKUP(B1931,'BASE DE DADOS OPS'!$B$5:$P$9635,12,FALSE),"Liquidação Cancelada")</f>
        <v>#N/A</v>
      </c>
      <c r="Z1931" s="4" t="e">
        <f>IF(X1931&lt;&gt;"Liquidação Cancelada",VLOOKUP(B1931,'BASE DE DADOS OPS'!$B$5:$P$9635,14,FALSE),"Liquidação Cancelada")</f>
        <v>#N/A</v>
      </c>
      <c r="AA1931" s="4" t="e">
        <f>IF(X1931&lt;&gt;"Liquidação Cancelada",VLOOKUP(B1931,'BASE DE DADOS OPS'!$B$5:$P$9635,13,FALSE),"Liquidação Cancelada")</f>
        <v>#N/A</v>
      </c>
      <c r="AB1931" s="4" t="e">
        <f t="shared" si="284"/>
        <v>#N/A</v>
      </c>
      <c r="AC1931" s="3" t="e">
        <f t="shared" si="285"/>
        <v>#N/A</v>
      </c>
      <c r="AD1931" s="62"/>
    </row>
    <row r="1932" spans="1:30" ht="24.95" customHeight="1" x14ac:dyDescent="0.2">
      <c r="A1932" s="55" t="str">
        <f t="shared" si="277"/>
        <v>||||||0</v>
      </c>
      <c r="B1932" s="55" t="str">
        <f t="shared" si="278"/>
        <v>||||0</v>
      </c>
      <c r="C1932" s="61" t="str">
        <f t="shared" si="279"/>
        <v>|0</v>
      </c>
      <c r="D1932" s="31"/>
      <c r="E1932" s="31"/>
      <c r="F1932" s="75" t="str">
        <f t="shared" si="280"/>
        <v>/</v>
      </c>
      <c r="G1932" s="31"/>
      <c r="H1932" s="31"/>
      <c r="I1932" s="75" t="str">
        <f t="shared" si="281"/>
        <v>.</v>
      </c>
      <c r="J1932" s="31"/>
      <c r="K1932" s="31"/>
      <c r="L1932" s="31"/>
      <c r="M1932" s="32"/>
      <c r="N1932" s="31"/>
      <c r="O1932" s="32"/>
      <c r="P1932" s="18"/>
      <c r="Q1932" s="31"/>
      <c r="R1932" s="33"/>
      <c r="S1932" s="33"/>
      <c r="T1932" s="33"/>
      <c r="U1932" s="72">
        <f t="shared" si="282"/>
        <v>0</v>
      </c>
      <c r="V1932" s="18" t="e">
        <f>IF(X1932&lt;&gt;"Liquidação Cancelada",VLOOKUP(B1932,'BASE DE DADOS OPS'!$B$4:$P$9650,10,FALSE),"Liquidação Cancelada")</f>
        <v>#N/A</v>
      </c>
      <c r="W1932" s="35" t="e">
        <f t="shared" si="283"/>
        <v>#N/A</v>
      </c>
      <c r="X1932" s="31">
        <f>VLOOKUP(A1932,'BASE DE DADOS OPS'!$A$4:$P$9650,12,FALSE)</f>
        <v>0</v>
      </c>
      <c r="Y1932" s="4" t="e">
        <f>IF(X1932&lt;&gt;"Liquidação Cancelada",VLOOKUP(B1932,'BASE DE DADOS OPS'!$B$5:$P$9635,12,FALSE),"Liquidação Cancelada")</f>
        <v>#N/A</v>
      </c>
      <c r="Z1932" s="4" t="e">
        <f>IF(X1932&lt;&gt;"Liquidação Cancelada",VLOOKUP(B1932,'BASE DE DADOS OPS'!$B$5:$P$9635,14,FALSE),"Liquidação Cancelada")</f>
        <v>#N/A</v>
      </c>
      <c r="AA1932" s="4" t="e">
        <f>IF(X1932&lt;&gt;"Liquidação Cancelada",VLOOKUP(B1932,'BASE DE DADOS OPS'!$B$5:$P$9635,13,FALSE),"Liquidação Cancelada")</f>
        <v>#N/A</v>
      </c>
      <c r="AB1932" s="4" t="e">
        <f t="shared" si="284"/>
        <v>#N/A</v>
      </c>
      <c r="AC1932" s="3" t="e">
        <f t="shared" si="285"/>
        <v>#N/A</v>
      </c>
      <c r="AD1932" s="62"/>
    </row>
    <row r="1933" spans="1:30" ht="24.95" customHeight="1" x14ac:dyDescent="0.2">
      <c r="A1933" s="55" t="str">
        <f t="shared" si="277"/>
        <v>||||||0</v>
      </c>
      <c r="B1933" s="55" t="str">
        <f t="shared" si="278"/>
        <v>||||0</v>
      </c>
      <c r="C1933" s="61" t="str">
        <f t="shared" si="279"/>
        <v>|0</v>
      </c>
      <c r="D1933" s="31"/>
      <c r="E1933" s="31"/>
      <c r="F1933" s="75" t="str">
        <f t="shared" si="280"/>
        <v>/</v>
      </c>
      <c r="G1933" s="31"/>
      <c r="H1933" s="31"/>
      <c r="I1933" s="75" t="str">
        <f t="shared" si="281"/>
        <v>.</v>
      </c>
      <c r="J1933" s="31"/>
      <c r="K1933" s="31"/>
      <c r="L1933" s="31"/>
      <c r="M1933" s="32"/>
      <c r="N1933" s="31"/>
      <c r="O1933" s="32"/>
      <c r="P1933" s="18"/>
      <c r="Q1933" s="31"/>
      <c r="R1933" s="33"/>
      <c r="S1933" s="33"/>
      <c r="T1933" s="33"/>
      <c r="U1933" s="72">
        <f t="shared" si="282"/>
        <v>0</v>
      </c>
      <c r="V1933" s="18" t="e">
        <f>IF(X1933&lt;&gt;"Liquidação Cancelada",VLOOKUP(B1933,'BASE DE DADOS OPS'!$B$4:$P$9650,10,FALSE),"Liquidação Cancelada")</f>
        <v>#N/A</v>
      </c>
      <c r="W1933" s="35" t="e">
        <f t="shared" si="283"/>
        <v>#N/A</v>
      </c>
      <c r="X1933" s="31">
        <f>VLOOKUP(A1933,'BASE DE DADOS OPS'!$A$4:$P$9650,12,FALSE)</f>
        <v>0</v>
      </c>
      <c r="Y1933" s="4" t="e">
        <f>IF(X1933&lt;&gt;"Liquidação Cancelada",VLOOKUP(B1933,'BASE DE DADOS OPS'!$B$5:$P$9635,12,FALSE),"Liquidação Cancelada")</f>
        <v>#N/A</v>
      </c>
      <c r="Z1933" s="4" t="e">
        <f>IF(X1933&lt;&gt;"Liquidação Cancelada",VLOOKUP(B1933,'BASE DE DADOS OPS'!$B$5:$P$9635,14,FALSE),"Liquidação Cancelada")</f>
        <v>#N/A</v>
      </c>
      <c r="AA1933" s="4" t="e">
        <f>IF(X1933&lt;&gt;"Liquidação Cancelada",VLOOKUP(B1933,'BASE DE DADOS OPS'!$B$5:$P$9635,13,FALSE),"Liquidação Cancelada")</f>
        <v>#N/A</v>
      </c>
      <c r="AB1933" s="4" t="e">
        <f t="shared" si="284"/>
        <v>#N/A</v>
      </c>
      <c r="AC1933" s="3" t="e">
        <f t="shared" si="285"/>
        <v>#N/A</v>
      </c>
      <c r="AD1933" s="62"/>
    </row>
    <row r="1934" spans="1:30" ht="24.95" customHeight="1" x14ac:dyDescent="0.2">
      <c r="A1934" s="55" t="str">
        <f t="shared" si="277"/>
        <v>||||||0</v>
      </c>
      <c r="B1934" s="55" t="str">
        <f t="shared" si="278"/>
        <v>||||0</v>
      </c>
      <c r="C1934" s="61" t="str">
        <f t="shared" si="279"/>
        <v>|0</v>
      </c>
      <c r="D1934" s="31"/>
      <c r="E1934" s="31"/>
      <c r="F1934" s="75" t="str">
        <f t="shared" si="280"/>
        <v>/</v>
      </c>
      <c r="G1934" s="31"/>
      <c r="H1934" s="31"/>
      <c r="I1934" s="75" t="str">
        <f t="shared" si="281"/>
        <v>.</v>
      </c>
      <c r="J1934" s="31"/>
      <c r="K1934" s="31"/>
      <c r="L1934" s="31"/>
      <c r="M1934" s="32"/>
      <c r="N1934" s="31"/>
      <c r="O1934" s="32"/>
      <c r="P1934" s="18"/>
      <c r="Q1934" s="31"/>
      <c r="R1934" s="33"/>
      <c r="S1934" s="33"/>
      <c r="T1934" s="33"/>
      <c r="U1934" s="72">
        <f t="shared" si="282"/>
        <v>0</v>
      </c>
      <c r="V1934" s="18" t="e">
        <f>IF(X1934&lt;&gt;"Liquidação Cancelada",VLOOKUP(B1934,'BASE DE DADOS OPS'!$B$4:$P$9650,10,FALSE),"Liquidação Cancelada")</f>
        <v>#N/A</v>
      </c>
      <c r="W1934" s="35" t="e">
        <f t="shared" si="283"/>
        <v>#N/A</v>
      </c>
      <c r="X1934" s="31">
        <f>VLOOKUP(A1934,'BASE DE DADOS OPS'!$A$4:$P$9650,12,FALSE)</f>
        <v>0</v>
      </c>
      <c r="Y1934" s="4" t="e">
        <f>IF(X1934&lt;&gt;"Liquidação Cancelada",VLOOKUP(B1934,'BASE DE DADOS OPS'!$B$5:$P$9635,12,FALSE),"Liquidação Cancelada")</f>
        <v>#N/A</v>
      </c>
      <c r="Z1934" s="4" t="e">
        <f>IF(X1934&lt;&gt;"Liquidação Cancelada",VLOOKUP(B1934,'BASE DE DADOS OPS'!$B$5:$P$9635,14,FALSE),"Liquidação Cancelada")</f>
        <v>#N/A</v>
      </c>
      <c r="AA1934" s="4" t="e">
        <f>IF(X1934&lt;&gt;"Liquidação Cancelada",VLOOKUP(B1934,'BASE DE DADOS OPS'!$B$5:$P$9635,13,FALSE),"Liquidação Cancelada")</f>
        <v>#N/A</v>
      </c>
      <c r="AB1934" s="4" t="e">
        <f t="shared" si="284"/>
        <v>#N/A</v>
      </c>
      <c r="AC1934" s="3" t="e">
        <f t="shared" si="285"/>
        <v>#N/A</v>
      </c>
      <c r="AD1934" s="62"/>
    </row>
    <row r="1935" spans="1:30" ht="24.95" customHeight="1" x14ac:dyDescent="0.2">
      <c r="A1935" s="55" t="str">
        <f t="shared" si="277"/>
        <v>||||||0</v>
      </c>
      <c r="B1935" s="55" t="str">
        <f t="shared" si="278"/>
        <v>||||0</v>
      </c>
      <c r="C1935" s="61" t="str">
        <f t="shared" si="279"/>
        <v>|0</v>
      </c>
      <c r="D1935" s="31"/>
      <c r="E1935" s="31"/>
      <c r="F1935" s="75" t="str">
        <f t="shared" si="280"/>
        <v>/</v>
      </c>
      <c r="G1935" s="31"/>
      <c r="H1935" s="31"/>
      <c r="I1935" s="75" t="str">
        <f t="shared" si="281"/>
        <v>.</v>
      </c>
      <c r="J1935" s="31"/>
      <c r="K1935" s="31"/>
      <c r="L1935" s="31"/>
      <c r="M1935" s="32"/>
      <c r="N1935" s="31"/>
      <c r="O1935" s="32"/>
      <c r="P1935" s="18"/>
      <c r="Q1935" s="31"/>
      <c r="R1935" s="33"/>
      <c r="S1935" s="33"/>
      <c r="T1935" s="33"/>
      <c r="U1935" s="72">
        <f t="shared" si="282"/>
        <v>0</v>
      </c>
      <c r="V1935" s="18" t="e">
        <f>IF(X1935&lt;&gt;"Liquidação Cancelada",VLOOKUP(B1935,'BASE DE DADOS OPS'!$B$4:$P$9650,10,FALSE),"Liquidação Cancelada")</f>
        <v>#N/A</v>
      </c>
      <c r="W1935" s="35" t="e">
        <f t="shared" si="283"/>
        <v>#N/A</v>
      </c>
      <c r="X1935" s="31">
        <f>VLOOKUP(A1935,'BASE DE DADOS OPS'!$A$4:$P$9650,12,FALSE)</f>
        <v>0</v>
      </c>
      <c r="Y1935" s="4" t="e">
        <f>IF(X1935&lt;&gt;"Liquidação Cancelada",VLOOKUP(B1935,'BASE DE DADOS OPS'!$B$5:$P$9635,12,FALSE),"Liquidação Cancelada")</f>
        <v>#N/A</v>
      </c>
      <c r="Z1935" s="4" t="e">
        <f>IF(X1935&lt;&gt;"Liquidação Cancelada",VLOOKUP(B1935,'BASE DE DADOS OPS'!$B$5:$P$9635,14,FALSE),"Liquidação Cancelada")</f>
        <v>#N/A</v>
      </c>
      <c r="AA1935" s="4" t="e">
        <f>IF(X1935&lt;&gt;"Liquidação Cancelada",VLOOKUP(B1935,'BASE DE DADOS OPS'!$B$5:$P$9635,13,FALSE),"Liquidação Cancelada")</f>
        <v>#N/A</v>
      </c>
      <c r="AB1935" s="4" t="e">
        <f t="shared" si="284"/>
        <v>#N/A</v>
      </c>
      <c r="AC1935" s="3" t="e">
        <f t="shared" si="285"/>
        <v>#N/A</v>
      </c>
      <c r="AD1935" s="62"/>
    </row>
    <row r="1936" spans="1:30" ht="24.95" customHeight="1" x14ac:dyDescent="0.2">
      <c r="A1936" s="55" t="str">
        <f t="shared" si="277"/>
        <v>||||||0</v>
      </c>
      <c r="B1936" s="55" t="str">
        <f t="shared" si="278"/>
        <v>||||0</v>
      </c>
      <c r="C1936" s="61" t="str">
        <f t="shared" si="279"/>
        <v>|0</v>
      </c>
      <c r="D1936" s="31"/>
      <c r="E1936" s="31"/>
      <c r="F1936" s="75" t="str">
        <f t="shared" si="280"/>
        <v>/</v>
      </c>
      <c r="G1936" s="31"/>
      <c r="H1936" s="31"/>
      <c r="I1936" s="75" t="str">
        <f t="shared" si="281"/>
        <v>.</v>
      </c>
      <c r="J1936" s="31"/>
      <c r="K1936" s="31"/>
      <c r="L1936" s="31"/>
      <c r="M1936" s="32"/>
      <c r="N1936" s="31"/>
      <c r="O1936" s="32"/>
      <c r="P1936" s="18"/>
      <c r="Q1936" s="31"/>
      <c r="R1936" s="33"/>
      <c r="S1936" s="33"/>
      <c r="T1936" s="33"/>
      <c r="U1936" s="72">
        <f t="shared" si="282"/>
        <v>0</v>
      </c>
      <c r="V1936" s="18" t="e">
        <f>IF(X1936&lt;&gt;"Liquidação Cancelada",VLOOKUP(B1936,'BASE DE DADOS OPS'!$B$4:$P$9650,10,FALSE),"Liquidação Cancelada")</f>
        <v>#N/A</v>
      </c>
      <c r="W1936" s="35" t="e">
        <f t="shared" si="283"/>
        <v>#N/A</v>
      </c>
      <c r="X1936" s="31">
        <f>VLOOKUP(A1936,'BASE DE DADOS OPS'!$A$4:$P$9650,12,FALSE)</f>
        <v>0</v>
      </c>
      <c r="Y1936" s="4" t="e">
        <f>IF(X1936&lt;&gt;"Liquidação Cancelada",VLOOKUP(B1936,'BASE DE DADOS OPS'!$B$5:$P$9635,12,FALSE),"Liquidação Cancelada")</f>
        <v>#N/A</v>
      </c>
      <c r="Z1936" s="4" t="e">
        <f>IF(X1936&lt;&gt;"Liquidação Cancelada",VLOOKUP(B1936,'BASE DE DADOS OPS'!$B$5:$P$9635,14,FALSE),"Liquidação Cancelada")</f>
        <v>#N/A</v>
      </c>
      <c r="AA1936" s="4" t="e">
        <f>IF(X1936&lt;&gt;"Liquidação Cancelada",VLOOKUP(B1936,'BASE DE DADOS OPS'!$B$5:$P$9635,13,FALSE),"Liquidação Cancelada")</f>
        <v>#N/A</v>
      </c>
      <c r="AB1936" s="4" t="e">
        <f t="shared" si="284"/>
        <v>#N/A</v>
      </c>
      <c r="AC1936" s="3" t="e">
        <f t="shared" si="285"/>
        <v>#N/A</v>
      </c>
      <c r="AD1936" s="62"/>
    </row>
    <row r="1937" spans="1:30" ht="24.95" customHeight="1" x14ac:dyDescent="0.2">
      <c r="A1937" s="55" t="str">
        <f t="shared" si="277"/>
        <v>||||||0</v>
      </c>
      <c r="B1937" s="55" t="str">
        <f t="shared" si="278"/>
        <v>||||0</v>
      </c>
      <c r="C1937" s="61" t="str">
        <f t="shared" si="279"/>
        <v>|0</v>
      </c>
      <c r="D1937" s="31"/>
      <c r="E1937" s="31"/>
      <c r="F1937" s="75" t="str">
        <f t="shared" si="280"/>
        <v>/</v>
      </c>
      <c r="G1937" s="31"/>
      <c r="H1937" s="31"/>
      <c r="I1937" s="75" t="str">
        <f t="shared" si="281"/>
        <v>.</v>
      </c>
      <c r="J1937" s="31"/>
      <c r="K1937" s="31"/>
      <c r="L1937" s="31"/>
      <c r="M1937" s="32"/>
      <c r="N1937" s="31"/>
      <c r="O1937" s="32"/>
      <c r="P1937" s="18"/>
      <c r="Q1937" s="31"/>
      <c r="R1937" s="33"/>
      <c r="S1937" s="33"/>
      <c r="T1937" s="33"/>
      <c r="U1937" s="72">
        <f t="shared" si="282"/>
        <v>0</v>
      </c>
      <c r="V1937" s="18" t="e">
        <f>IF(X1937&lt;&gt;"Liquidação Cancelada",VLOOKUP(B1937,'BASE DE DADOS OPS'!$B$4:$P$9650,10,FALSE),"Liquidação Cancelada")</f>
        <v>#N/A</v>
      </c>
      <c r="W1937" s="35" t="e">
        <f t="shared" si="283"/>
        <v>#N/A</v>
      </c>
      <c r="X1937" s="31">
        <f>VLOOKUP(A1937,'BASE DE DADOS OPS'!$A$4:$P$9650,12,FALSE)</f>
        <v>0</v>
      </c>
      <c r="Y1937" s="4" t="e">
        <f>IF(X1937&lt;&gt;"Liquidação Cancelada",VLOOKUP(B1937,'BASE DE DADOS OPS'!$B$5:$P$9635,12,FALSE),"Liquidação Cancelada")</f>
        <v>#N/A</v>
      </c>
      <c r="Z1937" s="4" t="e">
        <f>IF(X1937&lt;&gt;"Liquidação Cancelada",VLOOKUP(B1937,'BASE DE DADOS OPS'!$B$5:$P$9635,14,FALSE),"Liquidação Cancelada")</f>
        <v>#N/A</v>
      </c>
      <c r="AA1937" s="4" t="e">
        <f>IF(X1937&lt;&gt;"Liquidação Cancelada",VLOOKUP(B1937,'BASE DE DADOS OPS'!$B$5:$P$9635,13,FALSE),"Liquidação Cancelada")</f>
        <v>#N/A</v>
      </c>
      <c r="AB1937" s="4" t="e">
        <f t="shared" si="284"/>
        <v>#N/A</v>
      </c>
      <c r="AC1937" s="3" t="e">
        <f t="shared" si="285"/>
        <v>#N/A</v>
      </c>
      <c r="AD1937" s="62"/>
    </row>
    <row r="1938" spans="1:30" ht="24.95" customHeight="1" x14ac:dyDescent="0.2">
      <c r="A1938" s="55" t="str">
        <f t="shared" si="277"/>
        <v>||||||0</v>
      </c>
      <c r="B1938" s="55" t="str">
        <f t="shared" si="278"/>
        <v>||||0</v>
      </c>
      <c r="C1938" s="61" t="str">
        <f t="shared" si="279"/>
        <v>|0</v>
      </c>
      <c r="D1938" s="31"/>
      <c r="E1938" s="31"/>
      <c r="F1938" s="75" t="str">
        <f t="shared" si="280"/>
        <v>/</v>
      </c>
      <c r="G1938" s="31"/>
      <c r="H1938" s="31"/>
      <c r="I1938" s="75" t="str">
        <f t="shared" si="281"/>
        <v>.</v>
      </c>
      <c r="J1938" s="31"/>
      <c r="K1938" s="31"/>
      <c r="L1938" s="31"/>
      <c r="M1938" s="32"/>
      <c r="N1938" s="31"/>
      <c r="O1938" s="32"/>
      <c r="P1938" s="18"/>
      <c r="Q1938" s="31"/>
      <c r="R1938" s="33"/>
      <c r="S1938" s="33"/>
      <c r="T1938" s="33"/>
      <c r="U1938" s="72">
        <f t="shared" si="282"/>
        <v>0</v>
      </c>
      <c r="V1938" s="18" t="e">
        <f>IF(X1938&lt;&gt;"Liquidação Cancelada",VLOOKUP(B1938,'BASE DE DADOS OPS'!$B$4:$P$9650,10,FALSE),"Liquidação Cancelada")</f>
        <v>#N/A</v>
      </c>
      <c r="W1938" s="35" t="e">
        <f t="shared" si="283"/>
        <v>#N/A</v>
      </c>
      <c r="X1938" s="31">
        <f>VLOOKUP(A1938,'BASE DE DADOS OPS'!$A$4:$P$9650,12,FALSE)</f>
        <v>0</v>
      </c>
      <c r="Y1938" s="4" t="e">
        <f>IF(X1938&lt;&gt;"Liquidação Cancelada",VLOOKUP(B1938,'BASE DE DADOS OPS'!$B$5:$P$9635,12,FALSE),"Liquidação Cancelada")</f>
        <v>#N/A</v>
      </c>
      <c r="Z1938" s="4" t="e">
        <f>IF(X1938&lt;&gt;"Liquidação Cancelada",VLOOKUP(B1938,'BASE DE DADOS OPS'!$B$5:$P$9635,14,FALSE),"Liquidação Cancelada")</f>
        <v>#N/A</v>
      </c>
      <c r="AA1938" s="4" t="e">
        <f>IF(X1938&lt;&gt;"Liquidação Cancelada",VLOOKUP(B1938,'BASE DE DADOS OPS'!$B$5:$P$9635,13,FALSE),"Liquidação Cancelada")</f>
        <v>#N/A</v>
      </c>
      <c r="AB1938" s="4" t="e">
        <f t="shared" si="284"/>
        <v>#N/A</v>
      </c>
      <c r="AC1938" s="3" t="e">
        <f t="shared" si="285"/>
        <v>#N/A</v>
      </c>
      <c r="AD1938" s="62"/>
    </row>
    <row r="1939" spans="1:30" ht="24.95" customHeight="1" x14ac:dyDescent="0.2">
      <c r="A1939" s="55" t="str">
        <f t="shared" si="277"/>
        <v>||||||0</v>
      </c>
      <c r="B1939" s="55" t="str">
        <f t="shared" si="278"/>
        <v>||||0</v>
      </c>
      <c r="C1939" s="61" t="str">
        <f t="shared" si="279"/>
        <v>|0</v>
      </c>
      <c r="D1939" s="31"/>
      <c r="E1939" s="31"/>
      <c r="F1939" s="75" t="str">
        <f t="shared" si="280"/>
        <v>/</v>
      </c>
      <c r="G1939" s="31"/>
      <c r="H1939" s="31"/>
      <c r="I1939" s="75" t="str">
        <f t="shared" si="281"/>
        <v>.</v>
      </c>
      <c r="J1939" s="31"/>
      <c r="K1939" s="31"/>
      <c r="L1939" s="31"/>
      <c r="M1939" s="32"/>
      <c r="N1939" s="31"/>
      <c r="O1939" s="32"/>
      <c r="P1939" s="18"/>
      <c r="Q1939" s="31"/>
      <c r="R1939" s="33"/>
      <c r="S1939" s="33"/>
      <c r="T1939" s="33"/>
      <c r="U1939" s="72">
        <f t="shared" si="282"/>
        <v>0</v>
      </c>
      <c r="V1939" s="18" t="e">
        <f>IF(X1939&lt;&gt;"Liquidação Cancelada",VLOOKUP(B1939,'BASE DE DADOS OPS'!$B$4:$P$9650,10,FALSE),"Liquidação Cancelada")</f>
        <v>#N/A</v>
      </c>
      <c r="W1939" s="35" t="e">
        <f t="shared" si="283"/>
        <v>#N/A</v>
      </c>
      <c r="X1939" s="31">
        <f>VLOOKUP(A1939,'BASE DE DADOS OPS'!$A$4:$P$9650,12,FALSE)</f>
        <v>0</v>
      </c>
      <c r="Y1939" s="4" t="e">
        <f>IF(X1939&lt;&gt;"Liquidação Cancelada",VLOOKUP(B1939,'BASE DE DADOS OPS'!$B$5:$P$9635,12,FALSE),"Liquidação Cancelada")</f>
        <v>#N/A</v>
      </c>
      <c r="Z1939" s="4" t="e">
        <f>IF(X1939&lt;&gt;"Liquidação Cancelada",VLOOKUP(B1939,'BASE DE DADOS OPS'!$B$5:$P$9635,14,FALSE),"Liquidação Cancelada")</f>
        <v>#N/A</v>
      </c>
      <c r="AA1939" s="4" t="e">
        <f>IF(X1939&lt;&gt;"Liquidação Cancelada",VLOOKUP(B1939,'BASE DE DADOS OPS'!$B$5:$P$9635,13,FALSE),"Liquidação Cancelada")</f>
        <v>#N/A</v>
      </c>
      <c r="AB1939" s="4" t="e">
        <f t="shared" si="284"/>
        <v>#N/A</v>
      </c>
      <c r="AC1939" s="3" t="e">
        <f t="shared" si="285"/>
        <v>#N/A</v>
      </c>
      <c r="AD1939" s="62"/>
    </row>
    <row r="1940" spans="1:30" ht="24.95" customHeight="1" x14ac:dyDescent="0.2">
      <c r="A1940" s="55" t="str">
        <f t="shared" si="277"/>
        <v>||||||0</v>
      </c>
      <c r="B1940" s="55" t="str">
        <f t="shared" si="278"/>
        <v>||||0</v>
      </c>
      <c r="C1940" s="61" t="str">
        <f t="shared" si="279"/>
        <v>|0</v>
      </c>
      <c r="D1940" s="31"/>
      <c r="E1940" s="31"/>
      <c r="F1940" s="75" t="str">
        <f t="shared" si="280"/>
        <v>/</v>
      </c>
      <c r="G1940" s="31"/>
      <c r="H1940" s="31"/>
      <c r="I1940" s="75" t="str">
        <f t="shared" si="281"/>
        <v>.</v>
      </c>
      <c r="J1940" s="31"/>
      <c r="K1940" s="31"/>
      <c r="L1940" s="31"/>
      <c r="M1940" s="32"/>
      <c r="N1940" s="31"/>
      <c r="O1940" s="32"/>
      <c r="P1940" s="18"/>
      <c r="Q1940" s="31"/>
      <c r="R1940" s="33"/>
      <c r="S1940" s="33"/>
      <c r="T1940" s="33"/>
      <c r="U1940" s="72">
        <f t="shared" si="282"/>
        <v>0</v>
      </c>
      <c r="V1940" s="18" t="e">
        <f>IF(X1940&lt;&gt;"Liquidação Cancelada",VLOOKUP(B1940,'BASE DE DADOS OPS'!$B$4:$P$9650,10,FALSE),"Liquidação Cancelada")</f>
        <v>#N/A</v>
      </c>
      <c r="W1940" s="35" t="e">
        <f t="shared" si="283"/>
        <v>#N/A</v>
      </c>
      <c r="X1940" s="31">
        <f>VLOOKUP(A1940,'BASE DE DADOS OPS'!$A$4:$P$9650,12,FALSE)</f>
        <v>0</v>
      </c>
      <c r="Y1940" s="4" t="e">
        <f>IF(X1940&lt;&gt;"Liquidação Cancelada",VLOOKUP(B1940,'BASE DE DADOS OPS'!$B$5:$P$9635,12,FALSE),"Liquidação Cancelada")</f>
        <v>#N/A</v>
      </c>
      <c r="Z1940" s="4" t="e">
        <f>IF(X1940&lt;&gt;"Liquidação Cancelada",VLOOKUP(B1940,'BASE DE DADOS OPS'!$B$5:$P$9635,14,FALSE),"Liquidação Cancelada")</f>
        <v>#N/A</v>
      </c>
      <c r="AA1940" s="4" t="e">
        <f>IF(X1940&lt;&gt;"Liquidação Cancelada",VLOOKUP(B1940,'BASE DE DADOS OPS'!$B$5:$P$9635,13,FALSE),"Liquidação Cancelada")</f>
        <v>#N/A</v>
      </c>
      <c r="AB1940" s="4" t="e">
        <f t="shared" si="284"/>
        <v>#N/A</v>
      </c>
      <c r="AC1940" s="3" t="e">
        <f t="shared" si="285"/>
        <v>#N/A</v>
      </c>
      <c r="AD1940" s="62"/>
    </row>
    <row r="1941" spans="1:30" ht="24.95" customHeight="1" x14ac:dyDescent="0.2">
      <c r="A1941" s="55" t="str">
        <f t="shared" si="277"/>
        <v>||||||0</v>
      </c>
      <c r="B1941" s="55" t="str">
        <f t="shared" si="278"/>
        <v>||||0</v>
      </c>
      <c r="C1941" s="61" t="str">
        <f t="shared" si="279"/>
        <v>|0</v>
      </c>
      <c r="D1941" s="31"/>
      <c r="E1941" s="31"/>
      <c r="F1941" s="75" t="str">
        <f t="shared" si="280"/>
        <v>/</v>
      </c>
      <c r="G1941" s="31"/>
      <c r="H1941" s="31"/>
      <c r="I1941" s="75" t="str">
        <f t="shared" si="281"/>
        <v>.</v>
      </c>
      <c r="J1941" s="31"/>
      <c r="K1941" s="31"/>
      <c r="L1941" s="31"/>
      <c r="M1941" s="32"/>
      <c r="N1941" s="31"/>
      <c r="O1941" s="32"/>
      <c r="P1941" s="18"/>
      <c r="Q1941" s="31"/>
      <c r="R1941" s="33"/>
      <c r="S1941" s="33"/>
      <c r="T1941" s="33"/>
      <c r="U1941" s="72">
        <f t="shared" si="282"/>
        <v>0</v>
      </c>
      <c r="V1941" s="18" t="e">
        <f>IF(X1941&lt;&gt;"Liquidação Cancelada",VLOOKUP(B1941,'BASE DE DADOS OPS'!$B$4:$P$9650,10,FALSE),"Liquidação Cancelada")</f>
        <v>#N/A</v>
      </c>
      <c r="W1941" s="35" t="e">
        <f t="shared" si="283"/>
        <v>#N/A</v>
      </c>
      <c r="X1941" s="31">
        <f>VLOOKUP(A1941,'BASE DE DADOS OPS'!$A$4:$P$9650,12,FALSE)</f>
        <v>0</v>
      </c>
      <c r="Y1941" s="4" t="e">
        <f>IF(X1941&lt;&gt;"Liquidação Cancelada",VLOOKUP(B1941,'BASE DE DADOS OPS'!$B$5:$P$9635,12,FALSE),"Liquidação Cancelada")</f>
        <v>#N/A</v>
      </c>
      <c r="Z1941" s="4" t="e">
        <f>IF(X1941&lt;&gt;"Liquidação Cancelada",VLOOKUP(B1941,'BASE DE DADOS OPS'!$B$5:$P$9635,14,FALSE),"Liquidação Cancelada")</f>
        <v>#N/A</v>
      </c>
      <c r="AA1941" s="4" t="e">
        <f>IF(X1941&lt;&gt;"Liquidação Cancelada",VLOOKUP(B1941,'BASE DE DADOS OPS'!$B$5:$P$9635,13,FALSE),"Liquidação Cancelada")</f>
        <v>#N/A</v>
      </c>
      <c r="AB1941" s="4" t="e">
        <f t="shared" si="284"/>
        <v>#N/A</v>
      </c>
      <c r="AC1941" s="3" t="e">
        <f t="shared" si="285"/>
        <v>#N/A</v>
      </c>
      <c r="AD1941" s="62"/>
    </row>
    <row r="1942" spans="1:30" ht="24.95" customHeight="1" x14ac:dyDescent="0.2">
      <c r="A1942" s="55" t="str">
        <f t="shared" si="277"/>
        <v>||||||0</v>
      </c>
      <c r="B1942" s="55" t="str">
        <f t="shared" si="278"/>
        <v>||||0</v>
      </c>
      <c r="C1942" s="61" t="str">
        <f t="shared" si="279"/>
        <v>|0</v>
      </c>
      <c r="D1942" s="31"/>
      <c r="E1942" s="31"/>
      <c r="F1942" s="75" t="str">
        <f t="shared" si="280"/>
        <v>/</v>
      </c>
      <c r="G1942" s="31"/>
      <c r="H1942" s="31"/>
      <c r="I1942" s="75" t="str">
        <f t="shared" si="281"/>
        <v>.</v>
      </c>
      <c r="J1942" s="31"/>
      <c r="K1942" s="31"/>
      <c r="L1942" s="31"/>
      <c r="M1942" s="32"/>
      <c r="N1942" s="31"/>
      <c r="O1942" s="32"/>
      <c r="P1942" s="18"/>
      <c r="Q1942" s="31"/>
      <c r="R1942" s="33"/>
      <c r="S1942" s="33"/>
      <c r="T1942" s="33"/>
      <c r="U1942" s="72">
        <f t="shared" si="282"/>
        <v>0</v>
      </c>
      <c r="V1942" s="18" t="e">
        <f>IF(X1942&lt;&gt;"Liquidação Cancelada",VLOOKUP(B1942,'BASE DE DADOS OPS'!$B$4:$P$9650,10,FALSE),"Liquidação Cancelada")</f>
        <v>#N/A</v>
      </c>
      <c r="W1942" s="35" t="e">
        <f t="shared" si="283"/>
        <v>#N/A</v>
      </c>
      <c r="X1942" s="31">
        <f>VLOOKUP(A1942,'BASE DE DADOS OPS'!$A$4:$P$9650,12,FALSE)</f>
        <v>0</v>
      </c>
      <c r="Y1942" s="4" t="e">
        <f>IF(X1942&lt;&gt;"Liquidação Cancelada",VLOOKUP(B1942,'BASE DE DADOS OPS'!$B$5:$P$9635,12,FALSE),"Liquidação Cancelada")</f>
        <v>#N/A</v>
      </c>
      <c r="Z1942" s="4" t="e">
        <f>IF(X1942&lt;&gt;"Liquidação Cancelada",VLOOKUP(B1942,'BASE DE DADOS OPS'!$B$5:$P$9635,14,FALSE),"Liquidação Cancelada")</f>
        <v>#N/A</v>
      </c>
      <c r="AA1942" s="4" t="e">
        <f>IF(X1942&lt;&gt;"Liquidação Cancelada",VLOOKUP(B1942,'BASE DE DADOS OPS'!$B$5:$P$9635,13,FALSE),"Liquidação Cancelada")</f>
        <v>#N/A</v>
      </c>
      <c r="AB1942" s="4" t="e">
        <f t="shared" si="284"/>
        <v>#N/A</v>
      </c>
      <c r="AC1942" s="3" t="e">
        <f t="shared" si="285"/>
        <v>#N/A</v>
      </c>
      <c r="AD1942" s="62"/>
    </row>
    <row r="1943" spans="1:30" ht="24.95" customHeight="1" x14ac:dyDescent="0.2">
      <c r="A1943" s="55" t="str">
        <f t="shared" si="277"/>
        <v>||||||0</v>
      </c>
      <c r="B1943" s="55" t="str">
        <f t="shared" si="278"/>
        <v>||||0</v>
      </c>
      <c r="C1943" s="61" t="str">
        <f t="shared" si="279"/>
        <v>|0</v>
      </c>
      <c r="D1943" s="31"/>
      <c r="E1943" s="31"/>
      <c r="F1943" s="75" t="str">
        <f t="shared" si="280"/>
        <v>/</v>
      </c>
      <c r="G1943" s="31"/>
      <c r="H1943" s="31"/>
      <c r="I1943" s="75" t="str">
        <f t="shared" si="281"/>
        <v>.</v>
      </c>
      <c r="J1943" s="31"/>
      <c r="K1943" s="31"/>
      <c r="L1943" s="31"/>
      <c r="M1943" s="32"/>
      <c r="N1943" s="31"/>
      <c r="O1943" s="32"/>
      <c r="P1943" s="18"/>
      <c r="Q1943" s="31"/>
      <c r="R1943" s="33"/>
      <c r="S1943" s="33"/>
      <c r="T1943" s="33"/>
      <c r="U1943" s="72">
        <f t="shared" si="282"/>
        <v>0</v>
      </c>
      <c r="V1943" s="18" t="e">
        <f>IF(X1943&lt;&gt;"Liquidação Cancelada",VLOOKUP(B1943,'BASE DE DADOS OPS'!$B$4:$P$9650,10,FALSE),"Liquidação Cancelada")</f>
        <v>#N/A</v>
      </c>
      <c r="W1943" s="35" t="e">
        <f t="shared" si="283"/>
        <v>#N/A</v>
      </c>
      <c r="X1943" s="31">
        <f>VLOOKUP(A1943,'BASE DE DADOS OPS'!$A$4:$P$9650,12,FALSE)</f>
        <v>0</v>
      </c>
      <c r="Y1943" s="4" t="e">
        <f>IF(X1943&lt;&gt;"Liquidação Cancelada",VLOOKUP(B1943,'BASE DE DADOS OPS'!$B$5:$P$9635,12,FALSE),"Liquidação Cancelada")</f>
        <v>#N/A</v>
      </c>
      <c r="Z1943" s="4" t="e">
        <f>IF(X1943&lt;&gt;"Liquidação Cancelada",VLOOKUP(B1943,'BASE DE DADOS OPS'!$B$5:$P$9635,14,FALSE),"Liquidação Cancelada")</f>
        <v>#N/A</v>
      </c>
      <c r="AA1943" s="4" t="e">
        <f>IF(X1943&lt;&gt;"Liquidação Cancelada",VLOOKUP(B1943,'BASE DE DADOS OPS'!$B$5:$P$9635,13,FALSE),"Liquidação Cancelada")</f>
        <v>#N/A</v>
      </c>
      <c r="AB1943" s="4" t="e">
        <f t="shared" si="284"/>
        <v>#N/A</v>
      </c>
      <c r="AC1943" s="3" t="e">
        <f t="shared" si="285"/>
        <v>#N/A</v>
      </c>
      <c r="AD1943" s="62"/>
    </row>
    <row r="1944" spans="1:30" ht="24.95" customHeight="1" x14ac:dyDescent="0.2">
      <c r="A1944" s="55" t="str">
        <f t="shared" si="277"/>
        <v>||||||0</v>
      </c>
      <c r="B1944" s="55" t="str">
        <f t="shared" si="278"/>
        <v>||||0</v>
      </c>
      <c r="C1944" s="61" t="str">
        <f t="shared" si="279"/>
        <v>|0</v>
      </c>
      <c r="D1944" s="31"/>
      <c r="E1944" s="31"/>
      <c r="F1944" s="75" t="str">
        <f t="shared" si="280"/>
        <v>/</v>
      </c>
      <c r="G1944" s="31"/>
      <c r="H1944" s="31"/>
      <c r="I1944" s="75" t="str">
        <f t="shared" si="281"/>
        <v>.</v>
      </c>
      <c r="J1944" s="31"/>
      <c r="K1944" s="31"/>
      <c r="L1944" s="31"/>
      <c r="M1944" s="32"/>
      <c r="N1944" s="31"/>
      <c r="O1944" s="32"/>
      <c r="P1944" s="18"/>
      <c r="Q1944" s="31"/>
      <c r="R1944" s="33"/>
      <c r="S1944" s="33"/>
      <c r="T1944" s="33"/>
      <c r="U1944" s="72">
        <f t="shared" si="282"/>
        <v>0</v>
      </c>
      <c r="V1944" s="18" t="e">
        <f>IF(X1944&lt;&gt;"Liquidação Cancelada",VLOOKUP(B1944,'BASE DE DADOS OPS'!$B$4:$P$9650,10,FALSE),"Liquidação Cancelada")</f>
        <v>#N/A</v>
      </c>
      <c r="W1944" s="35" t="e">
        <f t="shared" si="283"/>
        <v>#N/A</v>
      </c>
      <c r="X1944" s="31">
        <f>VLOOKUP(A1944,'BASE DE DADOS OPS'!$A$4:$P$9650,12,FALSE)</f>
        <v>0</v>
      </c>
      <c r="Y1944" s="4" t="e">
        <f>IF(X1944&lt;&gt;"Liquidação Cancelada",VLOOKUP(B1944,'BASE DE DADOS OPS'!$B$5:$P$9635,12,FALSE),"Liquidação Cancelada")</f>
        <v>#N/A</v>
      </c>
      <c r="Z1944" s="4" t="e">
        <f>IF(X1944&lt;&gt;"Liquidação Cancelada",VLOOKUP(B1944,'BASE DE DADOS OPS'!$B$5:$P$9635,14,FALSE),"Liquidação Cancelada")</f>
        <v>#N/A</v>
      </c>
      <c r="AA1944" s="4" t="e">
        <f>IF(X1944&lt;&gt;"Liquidação Cancelada",VLOOKUP(B1944,'BASE DE DADOS OPS'!$B$5:$P$9635,13,FALSE),"Liquidação Cancelada")</f>
        <v>#N/A</v>
      </c>
      <c r="AB1944" s="4" t="e">
        <f t="shared" si="284"/>
        <v>#N/A</v>
      </c>
      <c r="AC1944" s="3" t="e">
        <f t="shared" si="285"/>
        <v>#N/A</v>
      </c>
      <c r="AD1944" s="62"/>
    </row>
    <row r="1945" spans="1:30" ht="24.95" customHeight="1" x14ac:dyDescent="0.2">
      <c r="A1945" s="55" t="str">
        <f t="shared" si="277"/>
        <v>||||||0</v>
      </c>
      <c r="B1945" s="55" t="str">
        <f t="shared" si="278"/>
        <v>||||0</v>
      </c>
      <c r="C1945" s="61" t="str">
        <f t="shared" si="279"/>
        <v>|0</v>
      </c>
      <c r="D1945" s="31"/>
      <c r="E1945" s="31"/>
      <c r="F1945" s="75" t="str">
        <f t="shared" si="280"/>
        <v>/</v>
      </c>
      <c r="G1945" s="31"/>
      <c r="H1945" s="31"/>
      <c r="I1945" s="75" t="str">
        <f t="shared" si="281"/>
        <v>.</v>
      </c>
      <c r="J1945" s="31"/>
      <c r="K1945" s="31"/>
      <c r="L1945" s="31"/>
      <c r="M1945" s="32"/>
      <c r="N1945" s="31"/>
      <c r="O1945" s="32"/>
      <c r="P1945" s="18"/>
      <c r="Q1945" s="31"/>
      <c r="R1945" s="33"/>
      <c r="S1945" s="33"/>
      <c r="T1945" s="33"/>
      <c r="U1945" s="72">
        <f t="shared" si="282"/>
        <v>0</v>
      </c>
      <c r="V1945" s="18" t="e">
        <f>IF(X1945&lt;&gt;"Liquidação Cancelada",VLOOKUP(B1945,'BASE DE DADOS OPS'!$B$4:$P$9650,10,FALSE),"Liquidação Cancelada")</f>
        <v>#N/A</v>
      </c>
      <c r="W1945" s="35" t="e">
        <f t="shared" si="283"/>
        <v>#N/A</v>
      </c>
      <c r="X1945" s="31">
        <f>VLOOKUP(A1945,'BASE DE DADOS OPS'!$A$4:$P$9650,12,FALSE)</f>
        <v>0</v>
      </c>
      <c r="Y1945" s="4" t="e">
        <f>IF(X1945&lt;&gt;"Liquidação Cancelada",VLOOKUP(B1945,'BASE DE DADOS OPS'!$B$5:$P$9635,12,FALSE),"Liquidação Cancelada")</f>
        <v>#N/A</v>
      </c>
      <c r="Z1945" s="4" t="e">
        <f>IF(X1945&lt;&gt;"Liquidação Cancelada",VLOOKUP(B1945,'BASE DE DADOS OPS'!$B$5:$P$9635,14,FALSE),"Liquidação Cancelada")</f>
        <v>#N/A</v>
      </c>
      <c r="AA1945" s="4" t="e">
        <f>IF(X1945&lt;&gt;"Liquidação Cancelada",VLOOKUP(B1945,'BASE DE DADOS OPS'!$B$5:$P$9635,13,FALSE),"Liquidação Cancelada")</f>
        <v>#N/A</v>
      </c>
      <c r="AB1945" s="4" t="e">
        <f t="shared" si="284"/>
        <v>#N/A</v>
      </c>
      <c r="AC1945" s="3" t="e">
        <f t="shared" si="285"/>
        <v>#N/A</v>
      </c>
      <c r="AD1945" s="62"/>
    </row>
    <row r="1946" spans="1:30" ht="24.95" customHeight="1" x14ac:dyDescent="0.2">
      <c r="A1946" s="55" t="str">
        <f t="shared" si="277"/>
        <v>||||||0</v>
      </c>
      <c r="B1946" s="55" t="str">
        <f t="shared" si="278"/>
        <v>||||0</v>
      </c>
      <c r="C1946" s="61" t="str">
        <f t="shared" si="279"/>
        <v>|0</v>
      </c>
      <c r="D1946" s="31"/>
      <c r="E1946" s="31"/>
      <c r="F1946" s="75" t="str">
        <f t="shared" si="280"/>
        <v>/</v>
      </c>
      <c r="G1946" s="31"/>
      <c r="H1946" s="31"/>
      <c r="I1946" s="75" t="str">
        <f t="shared" si="281"/>
        <v>.</v>
      </c>
      <c r="J1946" s="31"/>
      <c r="K1946" s="31"/>
      <c r="L1946" s="31"/>
      <c r="M1946" s="32"/>
      <c r="N1946" s="31"/>
      <c r="O1946" s="32"/>
      <c r="P1946" s="18"/>
      <c r="Q1946" s="31"/>
      <c r="R1946" s="33"/>
      <c r="S1946" s="33"/>
      <c r="T1946" s="33"/>
      <c r="U1946" s="72">
        <f t="shared" si="282"/>
        <v>0</v>
      </c>
      <c r="V1946" s="18" t="e">
        <f>IF(X1946&lt;&gt;"Liquidação Cancelada",VLOOKUP(B1946,'BASE DE DADOS OPS'!$B$4:$P$9650,10,FALSE),"Liquidação Cancelada")</f>
        <v>#N/A</v>
      </c>
      <c r="W1946" s="35" t="e">
        <f t="shared" si="283"/>
        <v>#N/A</v>
      </c>
      <c r="X1946" s="31">
        <f>VLOOKUP(A1946,'BASE DE DADOS OPS'!$A$4:$P$9650,12,FALSE)</f>
        <v>0</v>
      </c>
      <c r="Y1946" s="4" t="e">
        <f>IF(X1946&lt;&gt;"Liquidação Cancelada",VLOOKUP(B1946,'BASE DE DADOS OPS'!$B$5:$P$9635,12,FALSE),"Liquidação Cancelada")</f>
        <v>#N/A</v>
      </c>
      <c r="Z1946" s="4" t="e">
        <f>IF(X1946&lt;&gt;"Liquidação Cancelada",VLOOKUP(B1946,'BASE DE DADOS OPS'!$B$5:$P$9635,14,FALSE),"Liquidação Cancelada")</f>
        <v>#N/A</v>
      </c>
      <c r="AA1946" s="4" t="e">
        <f>IF(X1946&lt;&gt;"Liquidação Cancelada",VLOOKUP(B1946,'BASE DE DADOS OPS'!$B$5:$P$9635,13,FALSE),"Liquidação Cancelada")</f>
        <v>#N/A</v>
      </c>
      <c r="AB1946" s="4" t="e">
        <f t="shared" si="284"/>
        <v>#N/A</v>
      </c>
      <c r="AC1946" s="3" t="e">
        <f t="shared" si="285"/>
        <v>#N/A</v>
      </c>
      <c r="AD1946" s="62"/>
    </row>
    <row r="1947" spans="1:30" ht="24.95" customHeight="1" x14ac:dyDescent="0.2">
      <c r="A1947" s="55" t="str">
        <f t="shared" si="277"/>
        <v>||||||0</v>
      </c>
      <c r="B1947" s="55" t="str">
        <f t="shared" si="278"/>
        <v>||||0</v>
      </c>
      <c r="C1947" s="61" t="str">
        <f t="shared" si="279"/>
        <v>|0</v>
      </c>
      <c r="D1947" s="31"/>
      <c r="E1947" s="31"/>
      <c r="F1947" s="75" t="str">
        <f t="shared" si="280"/>
        <v>/</v>
      </c>
      <c r="G1947" s="31"/>
      <c r="H1947" s="31"/>
      <c r="I1947" s="75" t="str">
        <f t="shared" si="281"/>
        <v>.</v>
      </c>
      <c r="J1947" s="31"/>
      <c r="K1947" s="31"/>
      <c r="L1947" s="31"/>
      <c r="M1947" s="32"/>
      <c r="N1947" s="31"/>
      <c r="O1947" s="32"/>
      <c r="P1947" s="18"/>
      <c r="Q1947" s="31"/>
      <c r="R1947" s="33"/>
      <c r="S1947" s="33"/>
      <c r="T1947" s="33"/>
      <c r="U1947" s="72">
        <f t="shared" si="282"/>
        <v>0</v>
      </c>
      <c r="V1947" s="18" t="e">
        <f>IF(X1947&lt;&gt;"Liquidação Cancelada",VLOOKUP(B1947,'BASE DE DADOS OPS'!$B$4:$P$9650,10,FALSE),"Liquidação Cancelada")</f>
        <v>#N/A</v>
      </c>
      <c r="W1947" s="35" t="e">
        <f t="shared" si="283"/>
        <v>#N/A</v>
      </c>
      <c r="X1947" s="31">
        <f>VLOOKUP(A1947,'BASE DE DADOS OPS'!$A$4:$P$9650,12,FALSE)</f>
        <v>0</v>
      </c>
      <c r="Y1947" s="4" t="e">
        <f>IF(X1947&lt;&gt;"Liquidação Cancelada",VLOOKUP(B1947,'BASE DE DADOS OPS'!$B$5:$P$9635,12,FALSE),"Liquidação Cancelada")</f>
        <v>#N/A</v>
      </c>
      <c r="Z1947" s="4" t="e">
        <f>IF(X1947&lt;&gt;"Liquidação Cancelada",VLOOKUP(B1947,'BASE DE DADOS OPS'!$B$5:$P$9635,14,FALSE),"Liquidação Cancelada")</f>
        <v>#N/A</v>
      </c>
      <c r="AA1947" s="4" t="e">
        <f>IF(X1947&lt;&gt;"Liquidação Cancelada",VLOOKUP(B1947,'BASE DE DADOS OPS'!$B$5:$P$9635,13,FALSE),"Liquidação Cancelada")</f>
        <v>#N/A</v>
      </c>
      <c r="AB1947" s="4" t="e">
        <f t="shared" si="284"/>
        <v>#N/A</v>
      </c>
      <c r="AC1947" s="3" t="e">
        <f t="shared" si="285"/>
        <v>#N/A</v>
      </c>
      <c r="AD1947" s="62"/>
    </row>
    <row r="1948" spans="1:30" ht="24.95" customHeight="1" x14ac:dyDescent="0.2">
      <c r="A1948" s="55" t="str">
        <f t="shared" si="277"/>
        <v>||||||0</v>
      </c>
      <c r="B1948" s="55" t="str">
        <f t="shared" si="278"/>
        <v>||||0</v>
      </c>
      <c r="C1948" s="61" t="str">
        <f t="shared" si="279"/>
        <v>|0</v>
      </c>
      <c r="D1948" s="31"/>
      <c r="E1948" s="31"/>
      <c r="F1948" s="75" t="str">
        <f t="shared" si="280"/>
        <v>/</v>
      </c>
      <c r="G1948" s="31"/>
      <c r="H1948" s="31"/>
      <c r="I1948" s="75" t="str">
        <f t="shared" si="281"/>
        <v>.</v>
      </c>
      <c r="J1948" s="31"/>
      <c r="K1948" s="31"/>
      <c r="L1948" s="31"/>
      <c r="M1948" s="32"/>
      <c r="N1948" s="31"/>
      <c r="O1948" s="32"/>
      <c r="P1948" s="18"/>
      <c r="Q1948" s="31"/>
      <c r="R1948" s="33"/>
      <c r="S1948" s="33"/>
      <c r="T1948" s="33"/>
      <c r="U1948" s="72">
        <f t="shared" si="282"/>
        <v>0</v>
      </c>
      <c r="V1948" s="18" t="e">
        <f>IF(X1948&lt;&gt;"Liquidação Cancelada",VLOOKUP(B1948,'BASE DE DADOS OPS'!$B$4:$P$9650,10,FALSE),"Liquidação Cancelada")</f>
        <v>#N/A</v>
      </c>
      <c r="W1948" s="35" t="e">
        <f t="shared" si="283"/>
        <v>#N/A</v>
      </c>
      <c r="X1948" s="31">
        <f>VLOOKUP(A1948,'BASE DE DADOS OPS'!$A$4:$P$9650,12,FALSE)</f>
        <v>0</v>
      </c>
      <c r="Y1948" s="4" t="e">
        <f>IF(X1948&lt;&gt;"Liquidação Cancelada",VLOOKUP(B1948,'BASE DE DADOS OPS'!$B$5:$P$9635,12,FALSE),"Liquidação Cancelada")</f>
        <v>#N/A</v>
      </c>
      <c r="Z1948" s="4" t="e">
        <f>IF(X1948&lt;&gt;"Liquidação Cancelada",VLOOKUP(B1948,'BASE DE DADOS OPS'!$B$5:$P$9635,14,FALSE),"Liquidação Cancelada")</f>
        <v>#N/A</v>
      </c>
      <c r="AA1948" s="4" t="e">
        <f>IF(X1948&lt;&gt;"Liquidação Cancelada",VLOOKUP(B1948,'BASE DE DADOS OPS'!$B$5:$P$9635,13,FALSE),"Liquidação Cancelada")</f>
        <v>#N/A</v>
      </c>
      <c r="AB1948" s="4" t="e">
        <f t="shared" si="284"/>
        <v>#N/A</v>
      </c>
      <c r="AC1948" s="3" t="e">
        <f t="shared" si="285"/>
        <v>#N/A</v>
      </c>
      <c r="AD1948" s="62"/>
    </row>
    <row r="1949" spans="1:30" ht="24.95" customHeight="1" x14ac:dyDescent="0.2">
      <c r="A1949" s="55" t="str">
        <f t="shared" si="277"/>
        <v>||||||0</v>
      </c>
      <c r="B1949" s="55" t="str">
        <f t="shared" si="278"/>
        <v>||||0</v>
      </c>
      <c r="C1949" s="61" t="str">
        <f t="shared" si="279"/>
        <v>|0</v>
      </c>
      <c r="D1949" s="31"/>
      <c r="E1949" s="31"/>
      <c r="F1949" s="75" t="str">
        <f t="shared" si="280"/>
        <v>/</v>
      </c>
      <c r="G1949" s="31"/>
      <c r="H1949" s="31"/>
      <c r="I1949" s="75" t="str">
        <f t="shared" si="281"/>
        <v>.</v>
      </c>
      <c r="J1949" s="31"/>
      <c r="K1949" s="31"/>
      <c r="L1949" s="31"/>
      <c r="M1949" s="32"/>
      <c r="N1949" s="31"/>
      <c r="O1949" s="32"/>
      <c r="P1949" s="18"/>
      <c r="Q1949" s="31"/>
      <c r="R1949" s="33"/>
      <c r="S1949" s="33"/>
      <c r="T1949" s="33"/>
      <c r="U1949" s="72">
        <f t="shared" si="282"/>
        <v>0</v>
      </c>
      <c r="V1949" s="18" t="e">
        <f>IF(X1949&lt;&gt;"Liquidação Cancelada",VLOOKUP(B1949,'BASE DE DADOS OPS'!$B$4:$P$9650,10,FALSE),"Liquidação Cancelada")</f>
        <v>#N/A</v>
      </c>
      <c r="W1949" s="35" t="e">
        <f t="shared" si="283"/>
        <v>#N/A</v>
      </c>
      <c r="X1949" s="31">
        <f>VLOOKUP(A1949,'BASE DE DADOS OPS'!$A$4:$P$9650,12,FALSE)</f>
        <v>0</v>
      </c>
      <c r="Y1949" s="4" t="e">
        <f>IF(X1949&lt;&gt;"Liquidação Cancelada",VLOOKUP(B1949,'BASE DE DADOS OPS'!$B$5:$P$9635,12,FALSE),"Liquidação Cancelada")</f>
        <v>#N/A</v>
      </c>
      <c r="Z1949" s="4" t="e">
        <f>IF(X1949&lt;&gt;"Liquidação Cancelada",VLOOKUP(B1949,'BASE DE DADOS OPS'!$B$5:$P$9635,14,FALSE),"Liquidação Cancelada")</f>
        <v>#N/A</v>
      </c>
      <c r="AA1949" s="4" t="e">
        <f>IF(X1949&lt;&gt;"Liquidação Cancelada",VLOOKUP(B1949,'BASE DE DADOS OPS'!$B$5:$P$9635,13,FALSE),"Liquidação Cancelada")</f>
        <v>#N/A</v>
      </c>
      <c r="AB1949" s="4" t="e">
        <f t="shared" si="284"/>
        <v>#N/A</v>
      </c>
      <c r="AC1949" s="3" t="e">
        <f t="shared" si="285"/>
        <v>#N/A</v>
      </c>
      <c r="AD1949" s="62"/>
    </row>
    <row r="1950" spans="1:30" ht="24.95" customHeight="1" x14ac:dyDescent="0.2">
      <c r="A1950" s="55" t="str">
        <f t="shared" si="277"/>
        <v>||||||0</v>
      </c>
      <c r="B1950" s="55" t="str">
        <f t="shared" si="278"/>
        <v>||||0</v>
      </c>
      <c r="C1950" s="61" t="str">
        <f t="shared" si="279"/>
        <v>|0</v>
      </c>
      <c r="D1950" s="31"/>
      <c r="E1950" s="31"/>
      <c r="F1950" s="75" t="str">
        <f t="shared" si="280"/>
        <v>/</v>
      </c>
      <c r="G1950" s="31"/>
      <c r="H1950" s="31"/>
      <c r="I1950" s="75" t="str">
        <f t="shared" si="281"/>
        <v>.</v>
      </c>
      <c r="J1950" s="31"/>
      <c r="K1950" s="31"/>
      <c r="L1950" s="31"/>
      <c r="M1950" s="32"/>
      <c r="N1950" s="31"/>
      <c r="O1950" s="32"/>
      <c r="P1950" s="18"/>
      <c r="Q1950" s="31"/>
      <c r="R1950" s="33"/>
      <c r="S1950" s="33"/>
      <c r="T1950" s="33"/>
      <c r="U1950" s="72">
        <f t="shared" si="282"/>
        <v>0</v>
      </c>
      <c r="V1950" s="18" t="e">
        <f>IF(X1950&lt;&gt;"Liquidação Cancelada",VLOOKUP(B1950,'BASE DE DADOS OPS'!$B$4:$P$9650,10,FALSE),"Liquidação Cancelada")</f>
        <v>#N/A</v>
      </c>
      <c r="W1950" s="35" t="e">
        <f t="shared" si="283"/>
        <v>#N/A</v>
      </c>
      <c r="X1950" s="31">
        <f>VLOOKUP(A1950,'BASE DE DADOS OPS'!$A$4:$P$9650,12,FALSE)</f>
        <v>0</v>
      </c>
      <c r="Y1950" s="4" t="e">
        <f>IF(X1950&lt;&gt;"Liquidação Cancelada",VLOOKUP(B1950,'BASE DE DADOS OPS'!$B$5:$P$9635,12,FALSE),"Liquidação Cancelada")</f>
        <v>#N/A</v>
      </c>
      <c r="Z1950" s="4" t="e">
        <f>IF(X1950&lt;&gt;"Liquidação Cancelada",VLOOKUP(B1950,'BASE DE DADOS OPS'!$B$5:$P$9635,14,FALSE),"Liquidação Cancelada")</f>
        <v>#N/A</v>
      </c>
      <c r="AA1950" s="4" t="e">
        <f>IF(X1950&lt;&gt;"Liquidação Cancelada",VLOOKUP(B1950,'BASE DE DADOS OPS'!$B$5:$P$9635,13,FALSE),"Liquidação Cancelada")</f>
        <v>#N/A</v>
      </c>
      <c r="AB1950" s="4" t="e">
        <f t="shared" si="284"/>
        <v>#N/A</v>
      </c>
      <c r="AC1950" s="3" t="e">
        <f t="shared" si="285"/>
        <v>#N/A</v>
      </c>
      <c r="AD1950" s="62"/>
    </row>
    <row r="1951" spans="1:30" ht="24.95" customHeight="1" x14ac:dyDescent="0.2">
      <c r="A1951" s="55" t="str">
        <f t="shared" si="277"/>
        <v>||||||0</v>
      </c>
      <c r="B1951" s="55" t="str">
        <f t="shared" si="278"/>
        <v>||||0</v>
      </c>
      <c r="C1951" s="61" t="str">
        <f t="shared" si="279"/>
        <v>|0</v>
      </c>
      <c r="D1951" s="31"/>
      <c r="E1951" s="31"/>
      <c r="F1951" s="75" t="str">
        <f t="shared" si="280"/>
        <v>/</v>
      </c>
      <c r="G1951" s="31"/>
      <c r="H1951" s="31"/>
      <c r="I1951" s="75" t="str">
        <f t="shared" si="281"/>
        <v>.</v>
      </c>
      <c r="J1951" s="31"/>
      <c r="K1951" s="31"/>
      <c r="L1951" s="31"/>
      <c r="M1951" s="32"/>
      <c r="N1951" s="31"/>
      <c r="O1951" s="32"/>
      <c r="P1951" s="18"/>
      <c r="Q1951" s="31"/>
      <c r="R1951" s="33"/>
      <c r="S1951" s="33"/>
      <c r="T1951" s="33"/>
      <c r="U1951" s="72">
        <f t="shared" si="282"/>
        <v>0</v>
      </c>
      <c r="V1951" s="18" t="e">
        <f>IF(X1951&lt;&gt;"Liquidação Cancelada",VLOOKUP(B1951,'BASE DE DADOS OPS'!$B$4:$P$9650,10,FALSE),"Liquidação Cancelada")</f>
        <v>#N/A</v>
      </c>
      <c r="W1951" s="35" t="e">
        <f t="shared" si="283"/>
        <v>#N/A</v>
      </c>
      <c r="X1951" s="31">
        <f>VLOOKUP(A1951,'BASE DE DADOS OPS'!$A$4:$P$9650,12,FALSE)</f>
        <v>0</v>
      </c>
      <c r="Y1951" s="4" t="e">
        <f>IF(X1951&lt;&gt;"Liquidação Cancelada",VLOOKUP(B1951,'BASE DE DADOS OPS'!$B$5:$P$9635,12,FALSE),"Liquidação Cancelada")</f>
        <v>#N/A</v>
      </c>
      <c r="Z1951" s="4" t="e">
        <f>IF(X1951&lt;&gt;"Liquidação Cancelada",VLOOKUP(B1951,'BASE DE DADOS OPS'!$B$5:$P$9635,14,FALSE),"Liquidação Cancelada")</f>
        <v>#N/A</v>
      </c>
      <c r="AA1951" s="4" t="e">
        <f>IF(X1951&lt;&gt;"Liquidação Cancelada",VLOOKUP(B1951,'BASE DE DADOS OPS'!$B$5:$P$9635,13,FALSE),"Liquidação Cancelada")</f>
        <v>#N/A</v>
      </c>
      <c r="AB1951" s="4" t="e">
        <f t="shared" si="284"/>
        <v>#N/A</v>
      </c>
      <c r="AC1951" s="3" t="e">
        <f t="shared" si="285"/>
        <v>#N/A</v>
      </c>
      <c r="AD1951" s="62"/>
    </row>
    <row r="1952" spans="1:30" ht="24.95" customHeight="1" x14ac:dyDescent="0.2">
      <c r="A1952" s="55" t="str">
        <f t="shared" si="277"/>
        <v>||||||0</v>
      </c>
      <c r="B1952" s="55" t="str">
        <f t="shared" si="278"/>
        <v>||||0</v>
      </c>
      <c r="C1952" s="61" t="str">
        <f t="shared" si="279"/>
        <v>|0</v>
      </c>
      <c r="D1952" s="31"/>
      <c r="E1952" s="31"/>
      <c r="F1952" s="75" t="str">
        <f t="shared" si="280"/>
        <v>/</v>
      </c>
      <c r="G1952" s="31"/>
      <c r="H1952" s="31"/>
      <c r="I1952" s="75" t="str">
        <f t="shared" si="281"/>
        <v>.</v>
      </c>
      <c r="J1952" s="31"/>
      <c r="K1952" s="31"/>
      <c r="L1952" s="31"/>
      <c r="M1952" s="32"/>
      <c r="N1952" s="31"/>
      <c r="O1952" s="32"/>
      <c r="P1952" s="18"/>
      <c r="Q1952" s="31"/>
      <c r="R1952" s="33"/>
      <c r="S1952" s="33"/>
      <c r="T1952" s="33"/>
      <c r="U1952" s="72">
        <f t="shared" si="282"/>
        <v>0</v>
      </c>
      <c r="V1952" s="18" t="e">
        <f>IF(X1952&lt;&gt;"Liquidação Cancelada",VLOOKUP(B1952,'BASE DE DADOS OPS'!$B$4:$P$9650,10,FALSE),"Liquidação Cancelada")</f>
        <v>#N/A</v>
      </c>
      <c r="W1952" s="35" t="e">
        <f t="shared" si="283"/>
        <v>#N/A</v>
      </c>
      <c r="X1952" s="31">
        <f>VLOOKUP(A1952,'BASE DE DADOS OPS'!$A$4:$P$9650,12,FALSE)</f>
        <v>0</v>
      </c>
      <c r="Y1952" s="4" t="e">
        <f>IF(X1952&lt;&gt;"Liquidação Cancelada",VLOOKUP(B1952,'BASE DE DADOS OPS'!$B$5:$P$9635,12,FALSE),"Liquidação Cancelada")</f>
        <v>#N/A</v>
      </c>
      <c r="Z1952" s="4" t="e">
        <f>IF(X1952&lt;&gt;"Liquidação Cancelada",VLOOKUP(B1952,'BASE DE DADOS OPS'!$B$5:$P$9635,14,FALSE),"Liquidação Cancelada")</f>
        <v>#N/A</v>
      </c>
      <c r="AA1952" s="4" t="e">
        <f>IF(X1952&lt;&gt;"Liquidação Cancelada",VLOOKUP(B1952,'BASE DE DADOS OPS'!$B$5:$P$9635,13,FALSE),"Liquidação Cancelada")</f>
        <v>#N/A</v>
      </c>
      <c r="AB1952" s="4" t="e">
        <f t="shared" si="284"/>
        <v>#N/A</v>
      </c>
      <c r="AC1952" s="3" t="e">
        <f t="shared" si="285"/>
        <v>#N/A</v>
      </c>
      <c r="AD1952" s="62"/>
    </row>
    <row r="1953" spans="1:30" ht="24.95" customHeight="1" x14ac:dyDescent="0.2">
      <c r="A1953" s="55" t="str">
        <f t="shared" si="277"/>
        <v>||||||0</v>
      </c>
      <c r="B1953" s="55" t="str">
        <f t="shared" si="278"/>
        <v>||||0</v>
      </c>
      <c r="C1953" s="61" t="str">
        <f t="shared" si="279"/>
        <v>|0</v>
      </c>
      <c r="D1953" s="31"/>
      <c r="E1953" s="31"/>
      <c r="F1953" s="75" t="str">
        <f t="shared" si="280"/>
        <v>/</v>
      </c>
      <c r="G1953" s="31"/>
      <c r="H1953" s="31"/>
      <c r="I1953" s="75" t="str">
        <f t="shared" si="281"/>
        <v>.</v>
      </c>
      <c r="J1953" s="31"/>
      <c r="K1953" s="31"/>
      <c r="L1953" s="31"/>
      <c r="M1953" s="32"/>
      <c r="N1953" s="31"/>
      <c r="O1953" s="32"/>
      <c r="P1953" s="18"/>
      <c r="Q1953" s="31"/>
      <c r="R1953" s="33"/>
      <c r="S1953" s="33"/>
      <c r="T1953" s="33"/>
      <c r="U1953" s="72">
        <f t="shared" si="282"/>
        <v>0</v>
      </c>
      <c r="V1953" s="18" t="e">
        <f>IF(X1953&lt;&gt;"Liquidação Cancelada",VLOOKUP(B1953,'BASE DE DADOS OPS'!$B$4:$P$9650,10,FALSE),"Liquidação Cancelada")</f>
        <v>#N/A</v>
      </c>
      <c r="W1953" s="35" t="e">
        <f t="shared" si="283"/>
        <v>#N/A</v>
      </c>
      <c r="X1953" s="31">
        <f>VLOOKUP(A1953,'BASE DE DADOS OPS'!$A$4:$P$9650,12,FALSE)</f>
        <v>0</v>
      </c>
      <c r="Y1953" s="4" t="e">
        <f>IF(X1953&lt;&gt;"Liquidação Cancelada",VLOOKUP(B1953,'BASE DE DADOS OPS'!$B$5:$P$9635,12,FALSE),"Liquidação Cancelada")</f>
        <v>#N/A</v>
      </c>
      <c r="Z1953" s="4" t="e">
        <f>IF(X1953&lt;&gt;"Liquidação Cancelada",VLOOKUP(B1953,'BASE DE DADOS OPS'!$B$5:$P$9635,14,FALSE),"Liquidação Cancelada")</f>
        <v>#N/A</v>
      </c>
      <c r="AA1953" s="4" t="e">
        <f>IF(X1953&lt;&gt;"Liquidação Cancelada",VLOOKUP(B1953,'BASE DE DADOS OPS'!$B$5:$P$9635,13,FALSE),"Liquidação Cancelada")</f>
        <v>#N/A</v>
      </c>
      <c r="AB1953" s="4" t="e">
        <f t="shared" si="284"/>
        <v>#N/A</v>
      </c>
      <c r="AC1953" s="3" t="e">
        <f t="shared" si="285"/>
        <v>#N/A</v>
      </c>
      <c r="AD1953" s="62"/>
    </row>
    <row r="1954" spans="1:30" ht="24.95" customHeight="1" x14ac:dyDescent="0.2">
      <c r="A1954" s="55" t="str">
        <f t="shared" si="277"/>
        <v>||||||0</v>
      </c>
      <c r="B1954" s="55" t="str">
        <f t="shared" si="278"/>
        <v>||||0</v>
      </c>
      <c r="C1954" s="61" t="str">
        <f t="shared" si="279"/>
        <v>|0</v>
      </c>
      <c r="D1954" s="31"/>
      <c r="E1954" s="31"/>
      <c r="F1954" s="75" t="str">
        <f t="shared" si="280"/>
        <v>/</v>
      </c>
      <c r="G1954" s="31"/>
      <c r="H1954" s="31"/>
      <c r="I1954" s="75" t="str">
        <f t="shared" si="281"/>
        <v>.</v>
      </c>
      <c r="J1954" s="31"/>
      <c r="K1954" s="31"/>
      <c r="L1954" s="31"/>
      <c r="M1954" s="32"/>
      <c r="N1954" s="31"/>
      <c r="O1954" s="32"/>
      <c r="P1954" s="18"/>
      <c r="Q1954" s="31"/>
      <c r="R1954" s="33"/>
      <c r="S1954" s="33"/>
      <c r="T1954" s="33"/>
      <c r="U1954" s="72">
        <f t="shared" si="282"/>
        <v>0</v>
      </c>
      <c r="V1954" s="18" t="e">
        <f>IF(X1954&lt;&gt;"Liquidação Cancelada",VLOOKUP(B1954,'BASE DE DADOS OPS'!$B$4:$P$9650,10,FALSE),"Liquidação Cancelada")</f>
        <v>#N/A</v>
      </c>
      <c r="W1954" s="35" t="e">
        <f t="shared" si="283"/>
        <v>#N/A</v>
      </c>
      <c r="X1954" s="31">
        <f>VLOOKUP(A1954,'BASE DE DADOS OPS'!$A$4:$P$9650,12,FALSE)</f>
        <v>0</v>
      </c>
      <c r="Y1954" s="4" t="e">
        <f>IF(X1954&lt;&gt;"Liquidação Cancelada",VLOOKUP(B1954,'BASE DE DADOS OPS'!$B$5:$P$9635,12,FALSE),"Liquidação Cancelada")</f>
        <v>#N/A</v>
      </c>
      <c r="Z1954" s="4" t="e">
        <f>IF(X1954&lt;&gt;"Liquidação Cancelada",VLOOKUP(B1954,'BASE DE DADOS OPS'!$B$5:$P$9635,14,FALSE),"Liquidação Cancelada")</f>
        <v>#N/A</v>
      </c>
      <c r="AA1954" s="4" t="e">
        <f>IF(X1954&lt;&gt;"Liquidação Cancelada",VLOOKUP(B1954,'BASE DE DADOS OPS'!$B$5:$P$9635,13,FALSE),"Liquidação Cancelada")</f>
        <v>#N/A</v>
      </c>
      <c r="AB1954" s="4" t="e">
        <f t="shared" si="284"/>
        <v>#N/A</v>
      </c>
      <c r="AC1954" s="3" t="e">
        <f t="shared" si="285"/>
        <v>#N/A</v>
      </c>
      <c r="AD1954" s="62"/>
    </row>
    <row r="1955" spans="1:30" ht="24.95" customHeight="1" x14ac:dyDescent="0.2">
      <c r="A1955" s="55" t="str">
        <f t="shared" si="277"/>
        <v>||||||0</v>
      </c>
      <c r="B1955" s="55" t="str">
        <f t="shared" si="278"/>
        <v>||||0</v>
      </c>
      <c r="C1955" s="61" t="str">
        <f t="shared" si="279"/>
        <v>|0</v>
      </c>
      <c r="D1955" s="31"/>
      <c r="E1955" s="31"/>
      <c r="F1955" s="75" t="str">
        <f t="shared" si="280"/>
        <v>/</v>
      </c>
      <c r="G1955" s="31"/>
      <c r="H1955" s="31"/>
      <c r="I1955" s="75" t="str">
        <f t="shared" si="281"/>
        <v>.</v>
      </c>
      <c r="J1955" s="31"/>
      <c r="K1955" s="31"/>
      <c r="L1955" s="31"/>
      <c r="M1955" s="32"/>
      <c r="N1955" s="31"/>
      <c r="O1955" s="32"/>
      <c r="P1955" s="18"/>
      <c r="Q1955" s="31"/>
      <c r="R1955" s="33"/>
      <c r="S1955" s="33"/>
      <c r="T1955" s="33"/>
      <c r="U1955" s="72">
        <f t="shared" si="282"/>
        <v>0</v>
      </c>
      <c r="V1955" s="18" t="e">
        <f>IF(X1955&lt;&gt;"Liquidação Cancelada",VLOOKUP(B1955,'BASE DE DADOS OPS'!$B$4:$P$9650,10,FALSE),"Liquidação Cancelada")</f>
        <v>#N/A</v>
      </c>
      <c r="W1955" s="35" t="e">
        <f t="shared" si="283"/>
        <v>#N/A</v>
      </c>
      <c r="X1955" s="31">
        <f>VLOOKUP(A1955,'BASE DE DADOS OPS'!$A$4:$P$9650,12,FALSE)</f>
        <v>0</v>
      </c>
      <c r="Y1955" s="4" t="e">
        <f>IF(X1955&lt;&gt;"Liquidação Cancelada",VLOOKUP(B1955,'BASE DE DADOS OPS'!$B$5:$P$9635,12,FALSE),"Liquidação Cancelada")</f>
        <v>#N/A</v>
      </c>
      <c r="Z1955" s="4" t="e">
        <f>IF(X1955&lt;&gt;"Liquidação Cancelada",VLOOKUP(B1955,'BASE DE DADOS OPS'!$B$5:$P$9635,14,FALSE),"Liquidação Cancelada")</f>
        <v>#N/A</v>
      </c>
      <c r="AA1955" s="4" t="e">
        <f>IF(X1955&lt;&gt;"Liquidação Cancelada",VLOOKUP(B1955,'BASE DE DADOS OPS'!$B$5:$P$9635,13,FALSE),"Liquidação Cancelada")</f>
        <v>#N/A</v>
      </c>
      <c r="AB1955" s="4" t="e">
        <f t="shared" si="284"/>
        <v>#N/A</v>
      </c>
      <c r="AC1955" s="3" t="e">
        <f t="shared" si="285"/>
        <v>#N/A</v>
      </c>
      <c r="AD1955" s="62"/>
    </row>
    <row r="1956" spans="1:30" ht="24.95" customHeight="1" x14ac:dyDescent="0.2">
      <c r="A1956" s="55" t="str">
        <f t="shared" si="277"/>
        <v>||||||0</v>
      </c>
      <c r="B1956" s="55" t="str">
        <f t="shared" si="278"/>
        <v>||||0</v>
      </c>
      <c r="C1956" s="61" t="str">
        <f t="shared" si="279"/>
        <v>|0</v>
      </c>
      <c r="D1956" s="31"/>
      <c r="E1956" s="31"/>
      <c r="F1956" s="75" t="str">
        <f t="shared" si="280"/>
        <v>/</v>
      </c>
      <c r="G1956" s="31"/>
      <c r="H1956" s="31"/>
      <c r="I1956" s="75" t="str">
        <f t="shared" si="281"/>
        <v>.</v>
      </c>
      <c r="J1956" s="31"/>
      <c r="K1956" s="31"/>
      <c r="L1956" s="31"/>
      <c r="M1956" s="32"/>
      <c r="N1956" s="31"/>
      <c r="O1956" s="32"/>
      <c r="P1956" s="18"/>
      <c r="Q1956" s="31"/>
      <c r="R1956" s="33"/>
      <c r="S1956" s="33"/>
      <c r="T1956" s="33"/>
      <c r="U1956" s="72">
        <f t="shared" si="282"/>
        <v>0</v>
      </c>
      <c r="V1956" s="18" t="e">
        <f>IF(X1956&lt;&gt;"Liquidação Cancelada",VLOOKUP(B1956,'BASE DE DADOS OPS'!$B$4:$P$9650,10,FALSE),"Liquidação Cancelada")</f>
        <v>#N/A</v>
      </c>
      <c r="W1956" s="35" t="e">
        <f t="shared" si="283"/>
        <v>#N/A</v>
      </c>
      <c r="X1956" s="31">
        <f>VLOOKUP(A1956,'BASE DE DADOS OPS'!$A$4:$P$9650,12,FALSE)</f>
        <v>0</v>
      </c>
      <c r="Y1956" s="4" t="e">
        <f>IF(X1956&lt;&gt;"Liquidação Cancelada",VLOOKUP(B1956,'BASE DE DADOS OPS'!$B$5:$P$9635,12,FALSE),"Liquidação Cancelada")</f>
        <v>#N/A</v>
      </c>
      <c r="Z1956" s="4" t="e">
        <f>IF(X1956&lt;&gt;"Liquidação Cancelada",VLOOKUP(B1956,'BASE DE DADOS OPS'!$B$5:$P$9635,14,FALSE),"Liquidação Cancelada")</f>
        <v>#N/A</v>
      </c>
      <c r="AA1956" s="4" t="e">
        <f>IF(X1956&lt;&gt;"Liquidação Cancelada",VLOOKUP(B1956,'BASE DE DADOS OPS'!$B$5:$P$9635,13,FALSE),"Liquidação Cancelada")</f>
        <v>#N/A</v>
      </c>
      <c r="AB1956" s="4" t="e">
        <f t="shared" si="284"/>
        <v>#N/A</v>
      </c>
      <c r="AC1956" s="3" t="e">
        <f t="shared" si="285"/>
        <v>#N/A</v>
      </c>
      <c r="AD1956" s="62"/>
    </row>
    <row r="1957" spans="1:30" ht="24.95" customHeight="1" x14ac:dyDescent="0.2">
      <c r="A1957" s="55" t="str">
        <f t="shared" si="277"/>
        <v>||||||0</v>
      </c>
      <c r="B1957" s="55" t="str">
        <f t="shared" si="278"/>
        <v>||||0</v>
      </c>
      <c r="C1957" s="61" t="str">
        <f t="shared" si="279"/>
        <v>|0</v>
      </c>
      <c r="D1957" s="31"/>
      <c r="E1957" s="31"/>
      <c r="F1957" s="75" t="str">
        <f t="shared" si="280"/>
        <v>/</v>
      </c>
      <c r="G1957" s="31"/>
      <c r="H1957" s="31"/>
      <c r="I1957" s="75" t="str">
        <f t="shared" si="281"/>
        <v>.</v>
      </c>
      <c r="J1957" s="31"/>
      <c r="K1957" s="31"/>
      <c r="L1957" s="31"/>
      <c r="M1957" s="32"/>
      <c r="N1957" s="31"/>
      <c r="O1957" s="32"/>
      <c r="P1957" s="18"/>
      <c r="Q1957" s="31"/>
      <c r="R1957" s="33"/>
      <c r="S1957" s="33"/>
      <c r="T1957" s="33"/>
      <c r="U1957" s="72">
        <f t="shared" si="282"/>
        <v>0</v>
      </c>
      <c r="V1957" s="18" t="e">
        <f>IF(X1957&lt;&gt;"Liquidação Cancelada",VLOOKUP(B1957,'BASE DE DADOS OPS'!$B$4:$P$9650,10,FALSE),"Liquidação Cancelada")</f>
        <v>#N/A</v>
      </c>
      <c r="W1957" s="35" t="e">
        <f t="shared" si="283"/>
        <v>#N/A</v>
      </c>
      <c r="X1957" s="31">
        <f>VLOOKUP(A1957,'BASE DE DADOS OPS'!$A$4:$P$9650,12,FALSE)</f>
        <v>0</v>
      </c>
      <c r="Y1957" s="4" t="e">
        <f>IF(X1957&lt;&gt;"Liquidação Cancelada",VLOOKUP(B1957,'BASE DE DADOS OPS'!$B$5:$P$9635,12,FALSE),"Liquidação Cancelada")</f>
        <v>#N/A</v>
      </c>
      <c r="Z1957" s="4" t="e">
        <f>IF(X1957&lt;&gt;"Liquidação Cancelada",VLOOKUP(B1957,'BASE DE DADOS OPS'!$B$5:$P$9635,14,FALSE),"Liquidação Cancelada")</f>
        <v>#N/A</v>
      </c>
      <c r="AA1957" s="4" t="e">
        <f>IF(X1957&lt;&gt;"Liquidação Cancelada",VLOOKUP(B1957,'BASE DE DADOS OPS'!$B$5:$P$9635,13,FALSE),"Liquidação Cancelada")</f>
        <v>#N/A</v>
      </c>
      <c r="AB1957" s="4" t="e">
        <f t="shared" si="284"/>
        <v>#N/A</v>
      </c>
      <c r="AC1957" s="3" t="e">
        <f t="shared" si="285"/>
        <v>#N/A</v>
      </c>
      <c r="AD1957" s="62"/>
    </row>
    <row r="1958" spans="1:30" ht="24.95" customHeight="1" x14ac:dyDescent="0.2">
      <c r="A1958" s="55" t="str">
        <f t="shared" si="277"/>
        <v>||||||0</v>
      </c>
      <c r="B1958" s="55" t="str">
        <f t="shared" si="278"/>
        <v>||||0</v>
      </c>
      <c r="C1958" s="61" t="str">
        <f t="shared" si="279"/>
        <v>|0</v>
      </c>
      <c r="D1958" s="31"/>
      <c r="E1958" s="31"/>
      <c r="F1958" s="75" t="str">
        <f t="shared" si="280"/>
        <v>/</v>
      </c>
      <c r="G1958" s="31"/>
      <c r="H1958" s="31"/>
      <c r="I1958" s="75" t="str">
        <f t="shared" si="281"/>
        <v>.</v>
      </c>
      <c r="J1958" s="31"/>
      <c r="K1958" s="31"/>
      <c r="L1958" s="31"/>
      <c r="M1958" s="32"/>
      <c r="N1958" s="31"/>
      <c r="O1958" s="32"/>
      <c r="P1958" s="18"/>
      <c r="Q1958" s="31"/>
      <c r="R1958" s="33"/>
      <c r="S1958" s="33"/>
      <c r="T1958" s="33"/>
      <c r="U1958" s="72">
        <f t="shared" si="282"/>
        <v>0</v>
      </c>
      <c r="V1958" s="18" t="e">
        <f>IF(X1958&lt;&gt;"Liquidação Cancelada",VLOOKUP(B1958,'BASE DE DADOS OPS'!$B$4:$P$9650,10,FALSE),"Liquidação Cancelada")</f>
        <v>#N/A</v>
      </c>
      <c r="W1958" s="35" t="e">
        <f t="shared" si="283"/>
        <v>#N/A</v>
      </c>
      <c r="X1958" s="31">
        <f>VLOOKUP(A1958,'BASE DE DADOS OPS'!$A$4:$P$9650,12,FALSE)</f>
        <v>0</v>
      </c>
      <c r="Y1958" s="4" t="e">
        <f>IF(X1958&lt;&gt;"Liquidação Cancelada",VLOOKUP(B1958,'BASE DE DADOS OPS'!$B$5:$P$9635,12,FALSE),"Liquidação Cancelada")</f>
        <v>#N/A</v>
      </c>
      <c r="Z1958" s="4" t="e">
        <f>IF(X1958&lt;&gt;"Liquidação Cancelada",VLOOKUP(B1958,'BASE DE DADOS OPS'!$B$5:$P$9635,14,FALSE),"Liquidação Cancelada")</f>
        <v>#N/A</v>
      </c>
      <c r="AA1958" s="4" t="e">
        <f>IF(X1958&lt;&gt;"Liquidação Cancelada",VLOOKUP(B1958,'BASE DE DADOS OPS'!$B$5:$P$9635,13,FALSE),"Liquidação Cancelada")</f>
        <v>#N/A</v>
      </c>
      <c r="AB1958" s="4" t="e">
        <f t="shared" si="284"/>
        <v>#N/A</v>
      </c>
      <c r="AC1958" s="3" t="e">
        <f t="shared" si="285"/>
        <v>#N/A</v>
      </c>
      <c r="AD1958" s="62"/>
    </row>
    <row r="1959" spans="1:30" ht="24.95" customHeight="1" x14ac:dyDescent="0.2">
      <c r="A1959" s="55" t="str">
        <f t="shared" si="277"/>
        <v>||||||0</v>
      </c>
      <c r="B1959" s="55" t="str">
        <f t="shared" si="278"/>
        <v>||||0</v>
      </c>
      <c r="C1959" s="61" t="str">
        <f t="shared" si="279"/>
        <v>|0</v>
      </c>
      <c r="D1959" s="31"/>
      <c r="E1959" s="31"/>
      <c r="F1959" s="75" t="str">
        <f t="shared" si="280"/>
        <v>/</v>
      </c>
      <c r="G1959" s="31"/>
      <c r="H1959" s="31"/>
      <c r="I1959" s="75" t="str">
        <f t="shared" si="281"/>
        <v>.</v>
      </c>
      <c r="J1959" s="31"/>
      <c r="K1959" s="31"/>
      <c r="L1959" s="31"/>
      <c r="M1959" s="32"/>
      <c r="N1959" s="31"/>
      <c r="O1959" s="32"/>
      <c r="P1959" s="18"/>
      <c r="Q1959" s="31"/>
      <c r="R1959" s="33"/>
      <c r="S1959" s="33"/>
      <c r="T1959" s="33"/>
      <c r="U1959" s="72">
        <f t="shared" si="282"/>
        <v>0</v>
      </c>
      <c r="V1959" s="18" t="e">
        <f>IF(X1959&lt;&gt;"Liquidação Cancelada",VLOOKUP(B1959,'BASE DE DADOS OPS'!$B$4:$P$9650,10,FALSE),"Liquidação Cancelada")</f>
        <v>#N/A</v>
      </c>
      <c r="W1959" s="35" t="e">
        <f t="shared" si="283"/>
        <v>#N/A</v>
      </c>
      <c r="X1959" s="31">
        <f>VLOOKUP(A1959,'BASE DE DADOS OPS'!$A$4:$P$9650,12,FALSE)</f>
        <v>0</v>
      </c>
      <c r="Y1959" s="4" t="e">
        <f>IF(X1959&lt;&gt;"Liquidação Cancelada",VLOOKUP(B1959,'BASE DE DADOS OPS'!$B$5:$P$9635,12,FALSE),"Liquidação Cancelada")</f>
        <v>#N/A</v>
      </c>
      <c r="Z1959" s="4" t="e">
        <f>IF(X1959&lt;&gt;"Liquidação Cancelada",VLOOKUP(B1959,'BASE DE DADOS OPS'!$B$5:$P$9635,14,FALSE),"Liquidação Cancelada")</f>
        <v>#N/A</v>
      </c>
      <c r="AA1959" s="4" t="e">
        <f>IF(X1959&lt;&gt;"Liquidação Cancelada",VLOOKUP(B1959,'BASE DE DADOS OPS'!$B$5:$P$9635,13,FALSE),"Liquidação Cancelada")</f>
        <v>#N/A</v>
      </c>
      <c r="AB1959" s="4" t="e">
        <f t="shared" si="284"/>
        <v>#N/A</v>
      </c>
      <c r="AC1959" s="3" t="e">
        <f t="shared" si="285"/>
        <v>#N/A</v>
      </c>
      <c r="AD1959" s="62"/>
    </row>
    <row r="1960" spans="1:30" ht="24.95" customHeight="1" x14ac:dyDescent="0.2">
      <c r="A1960" s="55" t="str">
        <f t="shared" si="277"/>
        <v>||||||0</v>
      </c>
      <c r="B1960" s="55" t="str">
        <f t="shared" si="278"/>
        <v>||||0</v>
      </c>
      <c r="C1960" s="61" t="str">
        <f t="shared" si="279"/>
        <v>|0</v>
      </c>
      <c r="D1960" s="31"/>
      <c r="E1960" s="31"/>
      <c r="F1960" s="75" t="str">
        <f t="shared" si="280"/>
        <v>/</v>
      </c>
      <c r="G1960" s="31"/>
      <c r="H1960" s="31"/>
      <c r="I1960" s="75" t="str">
        <f t="shared" si="281"/>
        <v>.</v>
      </c>
      <c r="J1960" s="31"/>
      <c r="K1960" s="31"/>
      <c r="L1960" s="31"/>
      <c r="M1960" s="32"/>
      <c r="N1960" s="31"/>
      <c r="O1960" s="32"/>
      <c r="P1960" s="18"/>
      <c r="Q1960" s="31"/>
      <c r="R1960" s="33"/>
      <c r="S1960" s="33"/>
      <c r="T1960" s="33"/>
      <c r="U1960" s="72">
        <f t="shared" si="282"/>
        <v>0</v>
      </c>
      <c r="V1960" s="18" t="e">
        <f>IF(X1960&lt;&gt;"Liquidação Cancelada",VLOOKUP(B1960,'BASE DE DADOS OPS'!$B$4:$P$9650,10,FALSE),"Liquidação Cancelada")</f>
        <v>#N/A</v>
      </c>
      <c r="W1960" s="35" t="e">
        <f t="shared" si="283"/>
        <v>#N/A</v>
      </c>
      <c r="X1960" s="31">
        <f>VLOOKUP(A1960,'BASE DE DADOS OPS'!$A$4:$P$9650,12,FALSE)</f>
        <v>0</v>
      </c>
      <c r="Y1960" s="4" t="e">
        <f>IF(X1960&lt;&gt;"Liquidação Cancelada",VLOOKUP(B1960,'BASE DE DADOS OPS'!$B$5:$P$9635,12,FALSE),"Liquidação Cancelada")</f>
        <v>#N/A</v>
      </c>
      <c r="Z1960" s="4" t="e">
        <f>IF(X1960&lt;&gt;"Liquidação Cancelada",VLOOKUP(B1960,'BASE DE DADOS OPS'!$B$5:$P$9635,14,FALSE),"Liquidação Cancelada")</f>
        <v>#N/A</v>
      </c>
      <c r="AA1960" s="4" t="e">
        <f>IF(X1960&lt;&gt;"Liquidação Cancelada",VLOOKUP(B1960,'BASE DE DADOS OPS'!$B$5:$P$9635,13,FALSE),"Liquidação Cancelada")</f>
        <v>#N/A</v>
      </c>
      <c r="AB1960" s="4" t="e">
        <f t="shared" si="284"/>
        <v>#N/A</v>
      </c>
      <c r="AC1960" s="3" t="e">
        <f t="shared" si="285"/>
        <v>#N/A</v>
      </c>
      <c r="AD1960" s="62"/>
    </row>
    <row r="1961" spans="1:30" ht="24.95" customHeight="1" x14ac:dyDescent="0.2">
      <c r="A1961" s="55" t="str">
        <f t="shared" si="277"/>
        <v>||||||0</v>
      </c>
      <c r="B1961" s="55" t="str">
        <f t="shared" si="278"/>
        <v>||||0</v>
      </c>
      <c r="C1961" s="61" t="str">
        <f t="shared" si="279"/>
        <v>|0</v>
      </c>
      <c r="D1961" s="31"/>
      <c r="E1961" s="31"/>
      <c r="F1961" s="75" t="str">
        <f t="shared" si="280"/>
        <v>/</v>
      </c>
      <c r="G1961" s="31"/>
      <c r="H1961" s="31"/>
      <c r="I1961" s="75" t="str">
        <f t="shared" si="281"/>
        <v>.</v>
      </c>
      <c r="J1961" s="31"/>
      <c r="K1961" s="31"/>
      <c r="L1961" s="31"/>
      <c r="M1961" s="32"/>
      <c r="N1961" s="31"/>
      <c r="O1961" s="32"/>
      <c r="P1961" s="18"/>
      <c r="Q1961" s="31"/>
      <c r="R1961" s="33"/>
      <c r="S1961" s="33"/>
      <c r="T1961" s="33"/>
      <c r="U1961" s="72">
        <f t="shared" si="282"/>
        <v>0</v>
      </c>
      <c r="V1961" s="18" t="e">
        <f>IF(X1961&lt;&gt;"Liquidação Cancelada",VLOOKUP(B1961,'BASE DE DADOS OPS'!$B$4:$P$9650,10,FALSE),"Liquidação Cancelada")</f>
        <v>#N/A</v>
      </c>
      <c r="W1961" s="35" t="e">
        <f t="shared" si="283"/>
        <v>#N/A</v>
      </c>
      <c r="X1961" s="31">
        <f>VLOOKUP(A1961,'BASE DE DADOS OPS'!$A$4:$P$9650,12,FALSE)</f>
        <v>0</v>
      </c>
      <c r="Y1961" s="4" t="e">
        <f>IF(X1961&lt;&gt;"Liquidação Cancelada",VLOOKUP(B1961,'BASE DE DADOS OPS'!$B$5:$P$9635,12,FALSE),"Liquidação Cancelada")</f>
        <v>#N/A</v>
      </c>
      <c r="Z1961" s="4" t="e">
        <f>IF(X1961&lt;&gt;"Liquidação Cancelada",VLOOKUP(B1961,'BASE DE DADOS OPS'!$B$5:$P$9635,14,FALSE),"Liquidação Cancelada")</f>
        <v>#N/A</v>
      </c>
      <c r="AA1961" s="4" t="e">
        <f>IF(X1961&lt;&gt;"Liquidação Cancelada",VLOOKUP(B1961,'BASE DE DADOS OPS'!$B$5:$P$9635,13,FALSE),"Liquidação Cancelada")</f>
        <v>#N/A</v>
      </c>
      <c r="AB1961" s="4" t="e">
        <f t="shared" si="284"/>
        <v>#N/A</v>
      </c>
      <c r="AC1961" s="3" t="e">
        <f t="shared" si="285"/>
        <v>#N/A</v>
      </c>
      <c r="AD1961" s="62"/>
    </row>
    <row r="1962" spans="1:30" ht="24.95" customHeight="1" x14ac:dyDescent="0.2">
      <c r="A1962" s="55" t="str">
        <f t="shared" si="277"/>
        <v>||||||0</v>
      </c>
      <c r="B1962" s="55" t="str">
        <f t="shared" si="278"/>
        <v>||||0</v>
      </c>
      <c r="C1962" s="61" t="str">
        <f t="shared" si="279"/>
        <v>|0</v>
      </c>
      <c r="D1962" s="31"/>
      <c r="E1962" s="31"/>
      <c r="F1962" s="75" t="str">
        <f t="shared" si="280"/>
        <v>/</v>
      </c>
      <c r="G1962" s="31"/>
      <c r="H1962" s="31"/>
      <c r="I1962" s="75" t="str">
        <f t="shared" si="281"/>
        <v>.</v>
      </c>
      <c r="J1962" s="31"/>
      <c r="K1962" s="31"/>
      <c r="L1962" s="31"/>
      <c r="M1962" s="32"/>
      <c r="N1962" s="31"/>
      <c r="O1962" s="32"/>
      <c r="P1962" s="18"/>
      <c r="Q1962" s="31"/>
      <c r="R1962" s="33"/>
      <c r="S1962" s="33"/>
      <c r="T1962" s="33"/>
      <c r="U1962" s="72">
        <f t="shared" si="282"/>
        <v>0</v>
      </c>
      <c r="V1962" s="18" t="e">
        <f>IF(X1962&lt;&gt;"Liquidação Cancelada",VLOOKUP(B1962,'BASE DE DADOS OPS'!$B$4:$P$9650,10,FALSE),"Liquidação Cancelada")</f>
        <v>#N/A</v>
      </c>
      <c r="W1962" s="35" t="e">
        <f t="shared" si="283"/>
        <v>#N/A</v>
      </c>
      <c r="X1962" s="31">
        <f>VLOOKUP(A1962,'BASE DE DADOS OPS'!$A$4:$P$9650,12,FALSE)</f>
        <v>0</v>
      </c>
      <c r="Y1962" s="4" t="e">
        <f>IF(X1962&lt;&gt;"Liquidação Cancelada",VLOOKUP(B1962,'BASE DE DADOS OPS'!$B$5:$P$9635,12,FALSE),"Liquidação Cancelada")</f>
        <v>#N/A</v>
      </c>
      <c r="Z1962" s="4" t="e">
        <f>IF(X1962&lt;&gt;"Liquidação Cancelada",VLOOKUP(B1962,'BASE DE DADOS OPS'!$B$5:$P$9635,14,FALSE),"Liquidação Cancelada")</f>
        <v>#N/A</v>
      </c>
      <c r="AA1962" s="4" t="e">
        <f>IF(X1962&lt;&gt;"Liquidação Cancelada",VLOOKUP(B1962,'BASE DE DADOS OPS'!$B$5:$P$9635,13,FALSE),"Liquidação Cancelada")</f>
        <v>#N/A</v>
      </c>
      <c r="AB1962" s="4" t="e">
        <f t="shared" si="284"/>
        <v>#N/A</v>
      </c>
      <c r="AC1962" s="3" t="e">
        <f t="shared" si="285"/>
        <v>#N/A</v>
      </c>
      <c r="AD1962" s="62"/>
    </row>
    <row r="1963" spans="1:30" ht="24.95" customHeight="1" x14ac:dyDescent="0.2">
      <c r="A1963" s="55" t="str">
        <f t="shared" si="277"/>
        <v>||||||0</v>
      </c>
      <c r="B1963" s="55" t="str">
        <f t="shared" si="278"/>
        <v>||||0</v>
      </c>
      <c r="C1963" s="61" t="str">
        <f t="shared" si="279"/>
        <v>|0</v>
      </c>
      <c r="D1963" s="31"/>
      <c r="E1963" s="31"/>
      <c r="F1963" s="75" t="str">
        <f t="shared" si="280"/>
        <v>/</v>
      </c>
      <c r="G1963" s="31"/>
      <c r="H1963" s="31"/>
      <c r="I1963" s="75" t="str">
        <f t="shared" si="281"/>
        <v>.</v>
      </c>
      <c r="J1963" s="31"/>
      <c r="K1963" s="31"/>
      <c r="L1963" s="31"/>
      <c r="M1963" s="32"/>
      <c r="N1963" s="31"/>
      <c r="O1963" s="32"/>
      <c r="P1963" s="18"/>
      <c r="Q1963" s="31"/>
      <c r="R1963" s="33"/>
      <c r="S1963" s="33"/>
      <c r="T1963" s="33"/>
      <c r="U1963" s="72">
        <f t="shared" si="282"/>
        <v>0</v>
      </c>
      <c r="V1963" s="18" t="e">
        <f>IF(X1963&lt;&gt;"Liquidação Cancelada",VLOOKUP(B1963,'BASE DE DADOS OPS'!$B$4:$P$9650,10,FALSE),"Liquidação Cancelada")</f>
        <v>#N/A</v>
      </c>
      <c r="W1963" s="35" t="e">
        <f t="shared" si="283"/>
        <v>#N/A</v>
      </c>
      <c r="X1963" s="31">
        <f>VLOOKUP(A1963,'BASE DE DADOS OPS'!$A$4:$P$9650,12,FALSE)</f>
        <v>0</v>
      </c>
      <c r="Y1963" s="4" t="e">
        <f>IF(X1963&lt;&gt;"Liquidação Cancelada",VLOOKUP(B1963,'BASE DE DADOS OPS'!$B$5:$P$9635,12,FALSE),"Liquidação Cancelada")</f>
        <v>#N/A</v>
      </c>
      <c r="Z1963" s="4" t="e">
        <f>IF(X1963&lt;&gt;"Liquidação Cancelada",VLOOKUP(B1963,'BASE DE DADOS OPS'!$B$5:$P$9635,14,FALSE),"Liquidação Cancelada")</f>
        <v>#N/A</v>
      </c>
      <c r="AA1963" s="4" t="e">
        <f>IF(X1963&lt;&gt;"Liquidação Cancelada",VLOOKUP(B1963,'BASE DE DADOS OPS'!$B$5:$P$9635,13,FALSE),"Liquidação Cancelada")</f>
        <v>#N/A</v>
      </c>
      <c r="AB1963" s="4" t="e">
        <f t="shared" si="284"/>
        <v>#N/A</v>
      </c>
      <c r="AC1963" s="3" t="e">
        <f t="shared" si="285"/>
        <v>#N/A</v>
      </c>
      <c r="AD1963" s="62"/>
    </row>
    <row r="1964" spans="1:30" ht="24.95" customHeight="1" x14ac:dyDescent="0.2">
      <c r="A1964" s="55" t="str">
        <f t="shared" si="277"/>
        <v>||||||0</v>
      </c>
      <c r="B1964" s="55" t="str">
        <f t="shared" si="278"/>
        <v>||||0</v>
      </c>
      <c r="C1964" s="61" t="str">
        <f t="shared" si="279"/>
        <v>|0</v>
      </c>
      <c r="D1964" s="31"/>
      <c r="E1964" s="31"/>
      <c r="F1964" s="75" t="str">
        <f t="shared" si="280"/>
        <v>/</v>
      </c>
      <c r="G1964" s="31"/>
      <c r="H1964" s="31"/>
      <c r="I1964" s="75" t="str">
        <f t="shared" si="281"/>
        <v>.</v>
      </c>
      <c r="J1964" s="31"/>
      <c r="K1964" s="31"/>
      <c r="L1964" s="31"/>
      <c r="M1964" s="32"/>
      <c r="N1964" s="31"/>
      <c r="O1964" s="32"/>
      <c r="P1964" s="18"/>
      <c r="Q1964" s="31"/>
      <c r="R1964" s="33"/>
      <c r="S1964" s="33"/>
      <c r="T1964" s="33"/>
      <c r="U1964" s="72">
        <f t="shared" si="282"/>
        <v>0</v>
      </c>
      <c r="V1964" s="18" t="e">
        <f>IF(X1964&lt;&gt;"Liquidação Cancelada",VLOOKUP(B1964,'BASE DE DADOS OPS'!$B$4:$P$9650,10,FALSE),"Liquidação Cancelada")</f>
        <v>#N/A</v>
      </c>
      <c r="W1964" s="35" t="e">
        <f t="shared" si="283"/>
        <v>#N/A</v>
      </c>
      <c r="X1964" s="31">
        <f>VLOOKUP(A1964,'BASE DE DADOS OPS'!$A$4:$P$9650,12,FALSE)</f>
        <v>0</v>
      </c>
      <c r="Y1964" s="4" t="e">
        <f>IF(X1964&lt;&gt;"Liquidação Cancelada",VLOOKUP(B1964,'BASE DE DADOS OPS'!$B$5:$P$9635,12,FALSE),"Liquidação Cancelada")</f>
        <v>#N/A</v>
      </c>
      <c r="Z1964" s="4" t="e">
        <f>IF(X1964&lt;&gt;"Liquidação Cancelada",VLOOKUP(B1964,'BASE DE DADOS OPS'!$B$5:$P$9635,14,FALSE),"Liquidação Cancelada")</f>
        <v>#N/A</v>
      </c>
      <c r="AA1964" s="4" t="e">
        <f>IF(X1964&lt;&gt;"Liquidação Cancelada",VLOOKUP(B1964,'BASE DE DADOS OPS'!$B$5:$P$9635,13,FALSE),"Liquidação Cancelada")</f>
        <v>#N/A</v>
      </c>
      <c r="AB1964" s="4" t="e">
        <f t="shared" si="284"/>
        <v>#N/A</v>
      </c>
      <c r="AC1964" s="3" t="e">
        <f t="shared" si="285"/>
        <v>#N/A</v>
      </c>
      <c r="AD1964" s="62"/>
    </row>
    <row r="1965" spans="1:30" ht="24.95" customHeight="1" x14ac:dyDescent="0.2">
      <c r="A1965" s="55" t="str">
        <f t="shared" si="277"/>
        <v>||||||0</v>
      </c>
      <c r="B1965" s="55" t="str">
        <f t="shared" si="278"/>
        <v>||||0</v>
      </c>
      <c r="C1965" s="61" t="str">
        <f t="shared" si="279"/>
        <v>|0</v>
      </c>
      <c r="D1965" s="31"/>
      <c r="E1965" s="31"/>
      <c r="F1965" s="75" t="str">
        <f t="shared" si="280"/>
        <v>/</v>
      </c>
      <c r="G1965" s="31"/>
      <c r="H1965" s="31"/>
      <c r="I1965" s="75" t="str">
        <f t="shared" si="281"/>
        <v>.</v>
      </c>
      <c r="J1965" s="31"/>
      <c r="K1965" s="31"/>
      <c r="L1965" s="31"/>
      <c r="M1965" s="32"/>
      <c r="N1965" s="31"/>
      <c r="O1965" s="32"/>
      <c r="P1965" s="18"/>
      <c r="Q1965" s="31"/>
      <c r="R1965" s="33"/>
      <c r="S1965" s="33"/>
      <c r="T1965" s="33"/>
      <c r="U1965" s="72">
        <f t="shared" si="282"/>
        <v>0</v>
      </c>
      <c r="V1965" s="18" t="e">
        <f>IF(X1965&lt;&gt;"Liquidação Cancelada",VLOOKUP(B1965,'BASE DE DADOS OPS'!$B$4:$P$9650,10,FALSE),"Liquidação Cancelada")</f>
        <v>#N/A</v>
      </c>
      <c r="W1965" s="35" t="e">
        <f t="shared" si="283"/>
        <v>#N/A</v>
      </c>
      <c r="X1965" s="31">
        <f>VLOOKUP(A1965,'BASE DE DADOS OPS'!$A$4:$P$9650,12,FALSE)</f>
        <v>0</v>
      </c>
      <c r="Y1965" s="4" t="e">
        <f>IF(X1965&lt;&gt;"Liquidação Cancelada",VLOOKUP(B1965,'BASE DE DADOS OPS'!$B$5:$P$9635,12,FALSE),"Liquidação Cancelada")</f>
        <v>#N/A</v>
      </c>
      <c r="Z1965" s="4" t="e">
        <f>IF(X1965&lt;&gt;"Liquidação Cancelada",VLOOKUP(B1965,'BASE DE DADOS OPS'!$B$5:$P$9635,14,FALSE),"Liquidação Cancelada")</f>
        <v>#N/A</v>
      </c>
      <c r="AA1965" s="4" t="e">
        <f>IF(X1965&lt;&gt;"Liquidação Cancelada",VLOOKUP(B1965,'BASE DE DADOS OPS'!$B$5:$P$9635,13,FALSE),"Liquidação Cancelada")</f>
        <v>#N/A</v>
      </c>
      <c r="AB1965" s="4" t="e">
        <f t="shared" si="284"/>
        <v>#N/A</v>
      </c>
      <c r="AC1965" s="3" t="e">
        <f t="shared" si="285"/>
        <v>#N/A</v>
      </c>
      <c r="AD1965" s="62"/>
    </row>
    <row r="1966" spans="1:30" ht="24.95" customHeight="1" x14ac:dyDescent="0.2">
      <c r="A1966" s="55" t="str">
        <f t="shared" si="277"/>
        <v>||||||0</v>
      </c>
      <c r="B1966" s="55" t="str">
        <f t="shared" si="278"/>
        <v>||||0</v>
      </c>
      <c r="C1966" s="61" t="str">
        <f t="shared" si="279"/>
        <v>|0</v>
      </c>
      <c r="D1966" s="31"/>
      <c r="E1966" s="31"/>
      <c r="F1966" s="75" t="str">
        <f t="shared" si="280"/>
        <v>/</v>
      </c>
      <c r="G1966" s="31"/>
      <c r="H1966" s="31"/>
      <c r="I1966" s="75" t="str">
        <f t="shared" si="281"/>
        <v>.</v>
      </c>
      <c r="J1966" s="31"/>
      <c r="K1966" s="31"/>
      <c r="L1966" s="31"/>
      <c r="M1966" s="32"/>
      <c r="N1966" s="31"/>
      <c r="O1966" s="32"/>
      <c r="P1966" s="18"/>
      <c r="Q1966" s="31"/>
      <c r="R1966" s="33"/>
      <c r="S1966" s="33"/>
      <c r="T1966" s="33"/>
      <c r="U1966" s="72">
        <f t="shared" si="282"/>
        <v>0</v>
      </c>
      <c r="V1966" s="18" t="e">
        <f>IF(X1966&lt;&gt;"Liquidação Cancelada",VLOOKUP(B1966,'BASE DE DADOS OPS'!$B$4:$P$9650,10,FALSE),"Liquidação Cancelada")</f>
        <v>#N/A</v>
      </c>
      <c r="W1966" s="35" t="e">
        <f t="shared" si="283"/>
        <v>#N/A</v>
      </c>
      <c r="X1966" s="31">
        <f>VLOOKUP(A1966,'BASE DE DADOS OPS'!$A$4:$P$9650,12,FALSE)</f>
        <v>0</v>
      </c>
      <c r="Y1966" s="4" t="e">
        <f>IF(X1966&lt;&gt;"Liquidação Cancelada",VLOOKUP(B1966,'BASE DE DADOS OPS'!$B$5:$P$9635,12,FALSE),"Liquidação Cancelada")</f>
        <v>#N/A</v>
      </c>
      <c r="Z1966" s="4" t="e">
        <f>IF(X1966&lt;&gt;"Liquidação Cancelada",VLOOKUP(B1966,'BASE DE DADOS OPS'!$B$5:$P$9635,14,FALSE),"Liquidação Cancelada")</f>
        <v>#N/A</v>
      </c>
      <c r="AA1966" s="4" t="e">
        <f>IF(X1966&lt;&gt;"Liquidação Cancelada",VLOOKUP(B1966,'BASE DE DADOS OPS'!$B$5:$P$9635,13,FALSE),"Liquidação Cancelada")</f>
        <v>#N/A</v>
      </c>
      <c r="AB1966" s="4" t="e">
        <f t="shared" si="284"/>
        <v>#N/A</v>
      </c>
      <c r="AC1966" s="3" t="e">
        <f t="shared" si="285"/>
        <v>#N/A</v>
      </c>
      <c r="AD1966" s="62"/>
    </row>
    <row r="1967" spans="1:30" ht="24.95" customHeight="1" x14ac:dyDescent="0.2">
      <c r="A1967" s="55" t="str">
        <f t="shared" si="277"/>
        <v>||||||0</v>
      </c>
      <c r="B1967" s="55" t="str">
        <f t="shared" si="278"/>
        <v>||||0</v>
      </c>
      <c r="C1967" s="61" t="str">
        <f t="shared" si="279"/>
        <v>|0</v>
      </c>
      <c r="D1967" s="31"/>
      <c r="E1967" s="31"/>
      <c r="F1967" s="75" t="str">
        <f t="shared" si="280"/>
        <v>/</v>
      </c>
      <c r="G1967" s="31"/>
      <c r="H1967" s="31"/>
      <c r="I1967" s="75" t="str">
        <f t="shared" si="281"/>
        <v>.</v>
      </c>
      <c r="J1967" s="31"/>
      <c r="K1967" s="31"/>
      <c r="L1967" s="31"/>
      <c r="M1967" s="32"/>
      <c r="N1967" s="31"/>
      <c r="O1967" s="32"/>
      <c r="P1967" s="18"/>
      <c r="Q1967" s="31"/>
      <c r="R1967" s="33"/>
      <c r="S1967" s="33"/>
      <c r="T1967" s="33"/>
      <c r="U1967" s="72">
        <f t="shared" si="282"/>
        <v>0</v>
      </c>
      <c r="V1967" s="18" t="e">
        <f>IF(X1967&lt;&gt;"Liquidação Cancelada",VLOOKUP(B1967,'BASE DE DADOS OPS'!$B$4:$P$9650,10,FALSE),"Liquidação Cancelada")</f>
        <v>#N/A</v>
      </c>
      <c r="W1967" s="35" t="e">
        <f t="shared" si="283"/>
        <v>#N/A</v>
      </c>
      <c r="X1967" s="31">
        <f>VLOOKUP(A1967,'BASE DE DADOS OPS'!$A$4:$P$9650,12,FALSE)</f>
        <v>0</v>
      </c>
      <c r="Y1967" s="4" t="e">
        <f>IF(X1967&lt;&gt;"Liquidação Cancelada",VLOOKUP(B1967,'BASE DE DADOS OPS'!$B$5:$P$9635,12,FALSE),"Liquidação Cancelada")</f>
        <v>#N/A</v>
      </c>
      <c r="Z1967" s="4" t="e">
        <f>IF(X1967&lt;&gt;"Liquidação Cancelada",VLOOKUP(B1967,'BASE DE DADOS OPS'!$B$5:$P$9635,14,FALSE),"Liquidação Cancelada")</f>
        <v>#N/A</v>
      </c>
      <c r="AA1967" s="4" t="e">
        <f>IF(X1967&lt;&gt;"Liquidação Cancelada",VLOOKUP(B1967,'BASE DE DADOS OPS'!$B$5:$P$9635,13,FALSE),"Liquidação Cancelada")</f>
        <v>#N/A</v>
      </c>
      <c r="AB1967" s="4" t="e">
        <f t="shared" si="284"/>
        <v>#N/A</v>
      </c>
      <c r="AC1967" s="3" t="e">
        <f t="shared" si="285"/>
        <v>#N/A</v>
      </c>
      <c r="AD1967" s="62"/>
    </row>
    <row r="1968" spans="1:30" ht="24.95" customHeight="1" x14ac:dyDescent="0.2">
      <c r="A1968" s="55" t="str">
        <f t="shared" si="277"/>
        <v>||||||0</v>
      </c>
      <c r="B1968" s="55" t="str">
        <f t="shared" si="278"/>
        <v>||||0</v>
      </c>
      <c r="C1968" s="61" t="str">
        <f t="shared" si="279"/>
        <v>|0</v>
      </c>
      <c r="D1968" s="31"/>
      <c r="E1968" s="31"/>
      <c r="F1968" s="75" t="str">
        <f t="shared" si="280"/>
        <v>/</v>
      </c>
      <c r="G1968" s="31"/>
      <c r="H1968" s="31"/>
      <c r="I1968" s="75" t="str">
        <f t="shared" si="281"/>
        <v>.</v>
      </c>
      <c r="J1968" s="31"/>
      <c r="K1968" s="31"/>
      <c r="L1968" s="31"/>
      <c r="M1968" s="32"/>
      <c r="N1968" s="31"/>
      <c r="O1968" s="32"/>
      <c r="P1968" s="18"/>
      <c r="Q1968" s="31"/>
      <c r="R1968" s="33"/>
      <c r="S1968" s="33"/>
      <c r="T1968" s="33"/>
      <c r="U1968" s="72">
        <f t="shared" si="282"/>
        <v>0</v>
      </c>
      <c r="V1968" s="18" t="e">
        <f>IF(X1968&lt;&gt;"Liquidação Cancelada",VLOOKUP(B1968,'BASE DE DADOS OPS'!$B$4:$P$9650,10,FALSE),"Liquidação Cancelada")</f>
        <v>#N/A</v>
      </c>
      <c r="W1968" s="35" t="e">
        <f t="shared" si="283"/>
        <v>#N/A</v>
      </c>
      <c r="X1968" s="31">
        <f>VLOOKUP(A1968,'BASE DE DADOS OPS'!$A$4:$P$9650,12,FALSE)</f>
        <v>0</v>
      </c>
      <c r="Y1968" s="4" t="e">
        <f>IF(X1968&lt;&gt;"Liquidação Cancelada",VLOOKUP(B1968,'BASE DE DADOS OPS'!$B$5:$P$9635,12,FALSE),"Liquidação Cancelada")</f>
        <v>#N/A</v>
      </c>
      <c r="Z1968" s="4" t="e">
        <f>IF(X1968&lt;&gt;"Liquidação Cancelada",VLOOKUP(B1968,'BASE DE DADOS OPS'!$B$5:$P$9635,14,FALSE),"Liquidação Cancelada")</f>
        <v>#N/A</v>
      </c>
      <c r="AA1968" s="4" t="e">
        <f>IF(X1968&lt;&gt;"Liquidação Cancelada",VLOOKUP(B1968,'BASE DE DADOS OPS'!$B$5:$P$9635,13,FALSE),"Liquidação Cancelada")</f>
        <v>#N/A</v>
      </c>
      <c r="AB1968" s="4" t="e">
        <f t="shared" si="284"/>
        <v>#N/A</v>
      </c>
      <c r="AC1968" s="3" t="e">
        <f t="shared" si="285"/>
        <v>#N/A</v>
      </c>
      <c r="AD1968" s="62"/>
    </row>
    <row r="1969" spans="1:30" ht="24.95" customHeight="1" x14ac:dyDescent="0.2">
      <c r="A1969" s="55" t="str">
        <f t="shared" si="277"/>
        <v>||||||0</v>
      </c>
      <c r="B1969" s="55" t="str">
        <f t="shared" si="278"/>
        <v>||||0</v>
      </c>
      <c r="C1969" s="61" t="str">
        <f t="shared" si="279"/>
        <v>|0</v>
      </c>
      <c r="D1969" s="31"/>
      <c r="E1969" s="31"/>
      <c r="F1969" s="75" t="str">
        <f t="shared" si="280"/>
        <v>/</v>
      </c>
      <c r="G1969" s="31"/>
      <c r="H1969" s="31"/>
      <c r="I1969" s="75" t="str">
        <f t="shared" si="281"/>
        <v>.</v>
      </c>
      <c r="J1969" s="31"/>
      <c r="K1969" s="31"/>
      <c r="L1969" s="31"/>
      <c r="M1969" s="32"/>
      <c r="N1969" s="31"/>
      <c r="O1969" s="32"/>
      <c r="P1969" s="18"/>
      <c r="Q1969" s="31"/>
      <c r="R1969" s="33"/>
      <c r="S1969" s="33"/>
      <c r="T1969" s="33"/>
      <c r="U1969" s="72">
        <f t="shared" si="282"/>
        <v>0</v>
      </c>
      <c r="V1969" s="18" t="e">
        <f>IF(X1969&lt;&gt;"Liquidação Cancelada",VLOOKUP(B1969,'BASE DE DADOS OPS'!$B$4:$P$9650,10,FALSE),"Liquidação Cancelada")</f>
        <v>#N/A</v>
      </c>
      <c r="W1969" s="35" t="e">
        <f t="shared" si="283"/>
        <v>#N/A</v>
      </c>
      <c r="X1969" s="31">
        <f>VLOOKUP(A1969,'BASE DE DADOS OPS'!$A$4:$P$9650,12,FALSE)</f>
        <v>0</v>
      </c>
      <c r="Y1969" s="4" t="e">
        <f>IF(X1969&lt;&gt;"Liquidação Cancelada",VLOOKUP(B1969,'BASE DE DADOS OPS'!$B$5:$P$9635,12,FALSE),"Liquidação Cancelada")</f>
        <v>#N/A</v>
      </c>
      <c r="Z1969" s="4" t="e">
        <f>IF(X1969&lt;&gt;"Liquidação Cancelada",VLOOKUP(B1969,'BASE DE DADOS OPS'!$B$5:$P$9635,14,FALSE),"Liquidação Cancelada")</f>
        <v>#N/A</v>
      </c>
      <c r="AA1969" s="4" t="e">
        <f>IF(X1969&lt;&gt;"Liquidação Cancelada",VLOOKUP(B1969,'BASE DE DADOS OPS'!$B$5:$P$9635,13,FALSE),"Liquidação Cancelada")</f>
        <v>#N/A</v>
      </c>
      <c r="AB1969" s="4" t="e">
        <f t="shared" si="284"/>
        <v>#N/A</v>
      </c>
      <c r="AC1969" s="3" t="e">
        <f t="shared" si="285"/>
        <v>#N/A</v>
      </c>
      <c r="AD1969" s="62"/>
    </row>
    <row r="1970" spans="1:30" ht="24.95" customHeight="1" x14ac:dyDescent="0.2">
      <c r="A1970" s="55" t="str">
        <f t="shared" si="277"/>
        <v>||||||0</v>
      </c>
      <c r="B1970" s="55" t="str">
        <f t="shared" si="278"/>
        <v>||||0</v>
      </c>
      <c r="C1970" s="61" t="str">
        <f t="shared" si="279"/>
        <v>|0</v>
      </c>
      <c r="D1970" s="31"/>
      <c r="E1970" s="31"/>
      <c r="F1970" s="75" t="str">
        <f t="shared" si="280"/>
        <v>/</v>
      </c>
      <c r="G1970" s="31"/>
      <c r="H1970" s="31"/>
      <c r="I1970" s="75" t="str">
        <f t="shared" si="281"/>
        <v>.</v>
      </c>
      <c r="J1970" s="31"/>
      <c r="K1970" s="31"/>
      <c r="L1970" s="31"/>
      <c r="M1970" s="32"/>
      <c r="N1970" s="31"/>
      <c r="O1970" s="32"/>
      <c r="P1970" s="18"/>
      <c r="Q1970" s="31"/>
      <c r="R1970" s="33"/>
      <c r="S1970" s="33"/>
      <c r="T1970" s="33"/>
      <c r="U1970" s="72">
        <f t="shared" si="282"/>
        <v>0</v>
      </c>
      <c r="V1970" s="18" t="e">
        <f>IF(X1970&lt;&gt;"Liquidação Cancelada",VLOOKUP(B1970,'BASE DE DADOS OPS'!$B$4:$P$9650,10,FALSE),"Liquidação Cancelada")</f>
        <v>#N/A</v>
      </c>
      <c r="W1970" s="35" t="e">
        <f t="shared" si="283"/>
        <v>#N/A</v>
      </c>
      <c r="X1970" s="31">
        <f>VLOOKUP(A1970,'BASE DE DADOS OPS'!$A$4:$P$9650,12,FALSE)</f>
        <v>0</v>
      </c>
      <c r="Y1970" s="4" t="e">
        <f>IF(X1970&lt;&gt;"Liquidação Cancelada",VLOOKUP(B1970,'BASE DE DADOS OPS'!$B$5:$P$9635,12,FALSE),"Liquidação Cancelada")</f>
        <v>#N/A</v>
      </c>
      <c r="Z1970" s="4" t="e">
        <f>IF(X1970&lt;&gt;"Liquidação Cancelada",VLOOKUP(B1970,'BASE DE DADOS OPS'!$B$5:$P$9635,14,FALSE),"Liquidação Cancelada")</f>
        <v>#N/A</v>
      </c>
      <c r="AA1970" s="4" t="e">
        <f>IF(X1970&lt;&gt;"Liquidação Cancelada",VLOOKUP(B1970,'BASE DE DADOS OPS'!$B$5:$P$9635,13,FALSE),"Liquidação Cancelada")</f>
        <v>#N/A</v>
      </c>
      <c r="AB1970" s="4" t="e">
        <f t="shared" si="284"/>
        <v>#N/A</v>
      </c>
      <c r="AC1970" s="3" t="e">
        <f t="shared" si="285"/>
        <v>#N/A</v>
      </c>
      <c r="AD1970" s="62"/>
    </row>
    <row r="1971" spans="1:30" ht="24.95" customHeight="1" x14ac:dyDescent="0.2">
      <c r="A1971" s="55" t="str">
        <f t="shared" si="277"/>
        <v>||||||0</v>
      </c>
      <c r="B1971" s="55" t="str">
        <f t="shared" si="278"/>
        <v>||||0</v>
      </c>
      <c r="C1971" s="61" t="str">
        <f t="shared" si="279"/>
        <v>|0</v>
      </c>
      <c r="D1971" s="31"/>
      <c r="E1971" s="31"/>
      <c r="F1971" s="75" t="str">
        <f t="shared" si="280"/>
        <v>/</v>
      </c>
      <c r="G1971" s="31"/>
      <c r="H1971" s="31"/>
      <c r="I1971" s="75" t="str">
        <f t="shared" si="281"/>
        <v>.</v>
      </c>
      <c r="J1971" s="31"/>
      <c r="K1971" s="31"/>
      <c r="L1971" s="31"/>
      <c r="M1971" s="32"/>
      <c r="N1971" s="31"/>
      <c r="O1971" s="32"/>
      <c r="P1971" s="18"/>
      <c r="Q1971" s="31"/>
      <c r="R1971" s="33"/>
      <c r="S1971" s="33"/>
      <c r="T1971" s="33"/>
      <c r="U1971" s="72">
        <f t="shared" si="282"/>
        <v>0</v>
      </c>
      <c r="V1971" s="18" t="e">
        <f>IF(X1971&lt;&gt;"Liquidação Cancelada",VLOOKUP(B1971,'BASE DE DADOS OPS'!$B$4:$P$9650,10,FALSE),"Liquidação Cancelada")</f>
        <v>#N/A</v>
      </c>
      <c r="W1971" s="35" t="e">
        <f t="shared" si="283"/>
        <v>#N/A</v>
      </c>
      <c r="X1971" s="31">
        <f>VLOOKUP(A1971,'BASE DE DADOS OPS'!$A$4:$P$9650,12,FALSE)</f>
        <v>0</v>
      </c>
      <c r="Y1971" s="4" t="e">
        <f>IF(X1971&lt;&gt;"Liquidação Cancelada",VLOOKUP(B1971,'BASE DE DADOS OPS'!$B$5:$P$9635,12,FALSE),"Liquidação Cancelada")</f>
        <v>#N/A</v>
      </c>
      <c r="Z1971" s="4" t="e">
        <f>IF(X1971&lt;&gt;"Liquidação Cancelada",VLOOKUP(B1971,'BASE DE DADOS OPS'!$B$5:$P$9635,14,FALSE),"Liquidação Cancelada")</f>
        <v>#N/A</v>
      </c>
      <c r="AA1971" s="4" t="e">
        <f>IF(X1971&lt;&gt;"Liquidação Cancelada",VLOOKUP(B1971,'BASE DE DADOS OPS'!$B$5:$P$9635,13,FALSE),"Liquidação Cancelada")</f>
        <v>#N/A</v>
      </c>
      <c r="AB1971" s="4" t="e">
        <f t="shared" si="284"/>
        <v>#N/A</v>
      </c>
      <c r="AC1971" s="3" t="e">
        <f t="shared" si="285"/>
        <v>#N/A</v>
      </c>
      <c r="AD1971" s="62"/>
    </row>
    <row r="1972" spans="1:30" ht="24.95" customHeight="1" x14ac:dyDescent="0.2">
      <c r="A1972" s="55" t="str">
        <f t="shared" si="277"/>
        <v>||||||0</v>
      </c>
      <c r="B1972" s="55" t="str">
        <f t="shared" si="278"/>
        <v>||||0</v>
      </c>
      <c r="C1972" s="61" t="str">
        <f t="shared" si="279"/>
        <v>|0</v>
      </c>
      <c r="D1972" s="31"/>
      <c r="E1972" s="31"/>
      <c r="F1972" s="75" t="str">
        <f t="shared" si="280"/>
        <v>/</v>
      </c>
      <c r="G1972" s="31"/>
      <c r="H1972" s="31"/>
      <c r="I1972" s="75" t="str">
        <f t="shared" si="281"/>
        <v>.</v>
      </c>
      <c r="J1972" s="31"/>
      <c r="K1972" s="31"/>
      <c r="L1972" s="31"/>
      <c r="M1972" s="32"/>
      <c r="N1972" s="31"/>
      <c r="O1972" s="32"/>
      <c r="P1972" s="18"/>
      <c r="Q1972" s="31"/>
      <c r="R1972" s="33"/>
      <c r="S1972" s="33"/>
      <c r="T1972" s="33"/>
      <c r="U1972" s="72">
        <f t="shared" si="282"/>
        <v>0</v>
      </c>
      <c r="V1972" s="18" t="e">
        <f>IF(X1972&lt;&gt;"Liquidação Cancelada",VLOOKUP(B1972,'BASE DE DADOS OPS'!$B$4:$P$9650,10,FALSE),"Liquidação Cancelada")</f>
        <v>#N/A</v>
      </c>
      <c r="W1972" s="35" t="e">
        <f t="shared" si="283"/>
        <v>#N/A</v>
      </c>
      <c r="X1972" s="31">
        <f>VLOOKUP(A1972,'BASE DE DADOS OPS'!$A$4:$P$9650,12,FALSE)</f>
        <v>0</v>
      </c>
      <c r="Y1972" s="4" t="e">
        <f>IF(X1972&lt;&gt;"Liquidação Cancelada",VLOOKUP(B1972,'BASE DE DADOS OPS'!$B$5:$P$9635,12,FALSE),"Liquidação Cancelada")</f>
        <v>#N/A</v>
      </c>
      <c r="Z1972" s="4" t="e">
        <f>IF(X1972&lt;&gt;"Liquidação Cancelada",VLOOKUP(B1972,'BASE DE DADOS OPS'!$B$5:$P$9635,14,FALSE),"Liquidação Cancelada")</f>
        <v>#N/A</v>
      </c>
      <c r="AA1972" s="4" t="e">
        <f>IF(X1972&lt;&gt;"Liquidação Cancelada",VLOOKUP(B1972,'BASE DE DADOS OPS'!$B$5:$P$9635,13,FALSE),"Liquidação Cancelada")</f>
        <v>#N/A</v>
      </c>
      <c r="AB1972" s="4" t="e">
        <f t="shared" si="284"/>
        <v>#N/A</v>
      </c>
      <c r="AC1972" s="3" t="e">
        <f t="shared" si="285"/>
        <v>#N/A</v>
      </c>
      <c r="AD1972" s="62"/>
    </row>
    <row r="1973" spans="1:30" ht="24.95" customHeight="1" x14ac:dyDescent="0.2">
      <c r="A1973" s="55" t="str">
        <f t="shared" si="277"/>
        <v>||||||0</v>
      </c>
      <c r="B1973" s="55" t="str">
        <f t="shared" si="278"/>
        <v>||||0</v>
      </c>
      <c r="C1973" s="61" t="str">
        <f t="shared" si="279"/>
        <v>|0</v>
      </c>
      <c r="D1973" s="31"/>
      <c r="E1973" s="31"/>
      <c r="F1973" s="75" t="str">
        <f t="shared" si="280"/>
        <v>/</v>
      </c>
      <c r="G1973" s="31"/>
      <c r="H1973" s="31"/>
      <c r="I1973" s="75" t="str">
        <f t="shared" si="281"/>
        <v>.</v>
      </c>
      <c r="J1973" s="31"/>
      <c r="K1973" s="31"/>
      <c r="L1973" s="31"/>
      <c r="M1973" s="32"/>
      <c r="N1973" s="31"/>
      <c r="O1973" s="32"/>
      <c r="P1973" s="18"/>
      <c r="Q1973" s="31"/>
      <c r="R1973" s="33"/>
      <c r="S1973" s="33"/>
      <c r="T1973" s="33"/>
      <c r="U1973" s="72">
        <f t="shared" si="282"/>
        <v>0</v>
      </c>
      <c r="V1973" s="18" t="e">
        <f>IF(X1973&lt;&gt;"Liquidação Cancelada",VLOOKUP(B1973,'BASE DE DADOS OPS'!$B$4:$P$9650,10,FALSE),"Liquidação Cancelada")</f>
        <v>#N/A</v>
      </c>
      <c r="W1973" s="35" t="e">
        <f t="shared" si="283"/>
        <v>#N/A</v>
      </c>
      <c r="X1973" s="31">
        <f>VLOOKUP(A1973,'BASE DE DADOS OPS'!$A$4:$P$9650,12,FALSE)</f>
        <v>0</v>
      </c>
      <c r="Y1973" s="4" t="e">
        <f>IF(X1973&lt;&gt;"Liquidação Cancelada",VLOOKUP(B1973,'BASE DE DADOS OPS'!$B$5:$P$9635,12,FALSE),"Liquidação Cancelada")</f>
        <v>#N/A</v>
      </c>
      <c r="Z1973" s="4" t="e">
        <f>IF(X1973&lt;&gt;"Liquidação Cancelada",VLOOKUP(B1973,'BASE DE DADOS OPS'!$B$5:$P$9635,14,FALSE),"Liquidação Cancelada")</f>
        <v>#N/A</v>
      </c>
      <c r="AA1973" s="4" t="e">
        <f>IF(X1973&lt;&gt;"Liquidação Cancelada",VLOOKUP(B1973,'BASE DE DADOS OPS'!$B$5:$P$9635,13,FALSE),"Liquidação Cancelada")</f>
        <v>#N/A</v>
      </c>
      <c r="AB1973" s="4" t="e">
        <f t="shared" si="284"/>
        <v>#N/A</v>
      </c>
      <c r="AC1973" s="3" t="e">
        <f t="shared" si="285"/>
        <v>#N/A</v>
      </c>
      <c r="AD1973" s="62"/>
    </row>
    <row r="1974" spans="1:30" ht="24.95" customHeight="1" x14ac:dyDescent="0.2">
      <c r="A1974" s="55" t="str">
        <f t="shared" si="277"/>
        <v>||||||0</v>
      </c>
      <c r="B1974" s="55" t="str">
        <f t="shared" si="278"/>
        <v>||||0</v>
      </c>
      <c r="C1974" s="61" t="str">
        <f t="shared" si="279"/>
        <v>|0</v>
      </c>
      <c r="D1974" s="31"/>
      <c r="E1974" s="31"/>
      <c r="F1974" s="75" t="str">
        <f t="shared" si="280"/>
        <v>/</v>
      </c>
      <c r="G1974" s="31"/>
      <c r="H1974" s="31"/>
      <c r="I1974" s="75" t="str">
        <f t="shared" si="281"/>
        <v>.</v>
      </c>
      <c r="J1974" s="31"/>
      <c r="K1974" s="31"/>
      <c r="L1974" s="31"/>
      <c r="M1974" s="32"/>
      <c r="N1974" s="31"/>
      <c r="O1974" s="32"/>
      <c r="P1974" s="18"/>
      <c r="Q1974" s="31"/>
      <c r="R1974" s="33"/>
      <c r="S1974" s="33"/>
      <c r="T1974" s="33"/>
      <c r="U1974" s="72">
        <f t="shared" si="282"/>
        <v>0</v>
      </c>
      <c r="V1974" s="18" t="e">
        <f>IF(X1974&lt;&gt;"Liquidação Cancelada",VLOOKUP(B1974,'BASE DE DADOS OPS'!$B$4:$P$9650,10,FALSE),"Liquidação Cancelada")</f>
        <v>#N/A</v>
      </c>
      <c r="W1974" s="35" t="e">
        <f t="shared" si="283"/>
        <v>#N/A</v>
      </c>
      <c r="X1974" s="31">
        <f>VLOOKUP(A1974,'BASE DE DADOS OPS'!$A$4:$P$9650,12,FALSE)</f>
        <v>0</v>
      </c>
      <c r="Y1974" s="4" t="e">
        <f>IF(X1974&lt;&gt;"Liquidação Cancelada",VLOOKUP(B1974,'BASE DE DADOS OPS'!$B$5:$P$9635,12,FALSE),"Liquidação Cancelada")</f>
        <v>#N/A</v>
      </c>
      <c r="Z1974" s="4" t="e">
        <f>IF(X1974&lt;&gt;"Liquidação Cancelada",VLOOKUP(B1974,'BASE DE DADOS OPS'!$B$5:$P$9635,14,FALSE),"Liquidação Cancelada")</f>
        <v>#N/A</v>
      </c>
      <c r="AA1974" s="4" t="e">
        <f>IF(X1974&lt;&gt;"Liquidação Cancelada",VLOOKUP(B1974,'BASE DE DADOS OPS'!$B$5:$P$9635,13,FALSE),"Liquidação Cancelada")</f>
        <v>#N/A</v>
      </c>
      <c r="AB1974" s="4" t="e">
        <f t="shared" si="284"/>
        <v>#N/A</v>
      </c>
      <c r="AC1974" s="3" t="e">
        <f t="shared" si="285"/>
        <v>#N/A</v>
      </c>
      <c r="AD1974" s="62"/>
    </row>
    <row r="1975" spans="1:30" ht="24.95" customHeight="1" x14ac:dyDescent="0.2">
      <c r="A1975" s="55" t="str">
        <f t="shared" si="277"/>
        <v>||||||0</v>
      </c>
      <c r="B1975" s="55" t="str">
        <f t="shared" si="278"/>
        <v>||||0</v>
      </c>
      <c r="C1975" s="61" t="str">
        <f t="shared" si="279"/>
        <v>|0</v>
      </c>
      <c r="D1975" s="31"/>
      <c r="E1975" s="31"/>
      <c r="F1975" s="75" t="str">
        <f t="shared" si="280"/>
        <v>/</v>
      </c>
      <c r="G1975" s="31"/>
      <c r="H1975" s="31"/>
      <c r="I1975" s="75" t="str">
        <f t="shared" si="281"/>
        <v>.</v>
      </c>
      <c r="J1975" s="31"/>
      <c r="K1975" s="31"/>
      <c r="L1975" s="31"/>
      <c r="M1975" s="32"/>
      <c r="N1975" s="31"/>
      <c r="O1975" s="32"/>
      <c r="P1975" s="18"/>
      <c r="Q1975" s="31"/>
      <c r="R1975" s="33"/>
      <c r="S1975" s="33"/>
      <c r="T1975" s="33"/>
      <c r="U1975" s="72">
        <f t="shared" si="282"/>
        <v>0</v>
      </c>
      <c r="V1975" s="18" t="e">
        <f>IF(X1975&lt;&gt;"Liquidação Cancelada",VLOOKUP(B1975,'BASE DE DADOS OPS'!$B$4:$P$9650,10,FALSE),"Liquidação Cancelada")</f>
        <v>#N/A</v>
      </c>
      <c r="W1975" s="35" t="e">
        <f t="shared" si="283"/>
        <v>#N/A</v>
      </c>
      <c r="X1975" s="31">
        <f>VLOOKUP(A1975,'BASE DE DADOS OPS'!$A$4:$P$9650,12,FALSE)</f>
        <v>0</v>
      </c>
      <c r="Y1975" s="4" t="e">
        <f>IF(X1975&lt;&gt;"Liquidação Cancelada",VLOOKUP(B1975,'BASE DE DADOS OPS'!$B$5:$P$9635,12,FALSE),"Liquidação Cancelada")</f>
        <v>#N/A</v>
      </c>
      <c r="Z1975" s="4" t="e">
        <f>IF(X1975&lt;&gt;"Liquidação Cancelada",VLOOKUP(B1975,'BASE DE DADOS OPS'!$B$5:$P$9635,14,FALSE),"Liquidação Cancelada")</f>
        <v>#N/A</v>
      </c>
      <c r="AA1975" s="4" t="e">
        <f>IF(X1975&lt;&gt;"Liquidação Cancelada",VLOOKUP(B1975,'BASE DE DADOS OPS'!$B$5:$P$9635,13,FALSE),"Liquidação Cancelada")</f>
        <v>#N/A</v>
      </c>
      <c r="AB1975" s="4" t="e">
        <f t="shared" si="284"/>
        <v>#N/A</v>
      </c>
      <c r="AC1975" s="3" t="e">
        <f t="shared" si="285"/>
        <v>#N/A</v>
      </c>
      <c r="AD1975" s="62"/>
    </row>
    <row r="1976" spans="1:30" ht="24.95" customHeight="1" x14ac:dyDescent="0.2">
      <c r="A1976" s="55" t="str">
        <f t="shared" si="277"/>
        <v>||||||0</v>
      </c>
      <c r="B1976" s="55" t="str">
        <f t="shared" si="278"/>
        <v>||||0</v>
      </c>
      <c r="C1976" s="61" t="str">
        <f t="shared" si="279"/>
        <v>|0</v>
      </c>
      <c r="D1976" s="31"/>
      <c r="E1976" s="31"/>
      <c r="F1976" s="75" t="str">
        <f t="shared" si="280"/>
        <v>/</v>
      </c>
      <c r="G1976" s="31"/>
      <c r="H1976" s="31"/>
      <c r="I1976" s="75" t="str">
        <f t="shared" si="281"/>
        <v>.</v>
      </c>
      <c r="J1976" s="31"/>
      <c r="K1976" s="31"/>
      <c r="L1976" s="31"/>
      <c r="M1976" s="32"/>
      <c r="N1976" s="31"/>
      <c r="O1976" s="32"/>
      <c r="P1976" s="18"/>
      <c r="Q1976" s="31"/>
      <c r="R1976" s="33"/>
      <c r="S1976" s="33"/>
      <c r="T1976" s="33"/>
      <c r="U1976" s="72">
        <f t="shared" si="282"/>
        <v>0</v>
      </c>
      <c r="V1976" s="18" t="e">
        <f>IF(X1976&lt;&gt;"Liquidação Cancelada",VLOOKUP(B1976,'BASE DE DADOS OPS'!$B$4:$P$9650,10,FALSE),"Liquidação Cancelada")</f>
        <v>#N/A</v>
      </c>
      <c r="W1976" s="35" t="e">
        <f t="shared" si="283"/>
        <v>#N/A</v>
      </c>
      <c r="X1976" s="31">
        <f>VLOOKUP(A1976,'BASE DE DADOS OPS'!$A$4:$P$9650,12,FALSE)</f>
        <v>0</v>
      </c>
      <c r="Y1976" s="4" t="e">
        <f>IF(X1976&lt;&gt;"Liquidação Cancelada",VLOOKUP(B1976,'BASE DE DADOS OPS'!$B$5:$P$9635,12,FALSE),"Liquidação Cancelada")</f>
        <v>#N/A</v>
      </c>
      <c r="Z1976" s="4" t="e">
        <f>IF(X1976&lt;&gt;"Liquidação Cancelada",VLOOKUP(B1976,'BASE DE DADOS OPS'!$B$5:$P$9635,14,FALSE),"Liquidação Cancelada")</f>
        <v>#N/A</v>
      </c>
      <c r="AA1976" s="4" t="e">
        <f>IF(X1976&lt;&gt;"Liquidação Cancelada",VLOOKUP(B1976,'BASE DE DADOS OPS'!$B$5:$P$9635,13,FALSE),"Liquidação Cancelada")</f>
        <v>#N/A</v>
      </c>
      <c r="AB1976" s="4" t="e">
        <f t="shared" si="284"/>
        <v>#N/A</v>
      </c>
      <c r="AC1976" s="3" t="e">
        <f t="shared" si="285"/>
        <v>#N/A</v>
      </c>
      <c r="AD1976" s="62"/>
    </row>
    <row r="1977" spans="1:30" ht="24.95" customHeight="1" x14ac:dyDescent="0.2">
      <c r="A1977" s="55" t="str">
        <f t="shared" si="277"/>
        <v>||||||0</v>
      </c>
      <c r="B1977" s="55" t="str">
        <f t="shared" si="278"/>
        <v>||||0</v>
      </c>
      <c r="C1977" s="61" t="str">
        <f t="shared" si="279"/>
        <v>|0</v>
      </c>
      <c r="D1977" s="31"/>
      <c r="E1977" s="31"/>
      <c r="F1977" s="75" t="str">
        <f t="shared" si="280"/>
        <v>/</v>
      </c>
      <c r="G1977" s="31"/>
      <c r="H1977" s="31"/>
      <c r="I1977" s="75" t="str">
        <f t="shared" si="281"/>
        <v>.</v>
      </c>
      <c r="J1977" s="31"/>
      <c r="K1977" s="31"/>
      <c r="L1977" s="31"/>
      <c r="M1977" s="32"/>
      <c r="N1977" s="31"/>
      <c r="O1977" s="32"/>
      <c r="P1977" s="18"/>
      <c r="Q1977" s="31"/>
      <c r="R1977" s="33"/>
      <c r="S1977" s="33"/>
      <c r="T1977" s="33"/>
      <c r="U1977" s="72">
        <f t="shared" si="282"/>
        <v>0</v>
      </c>
      <c r="V1977" s="18" t="e">
        <f>IF(X1977&lt;&gt;"Liquidação Cancelada",VLOOKUP(B1977,'BASE DE DADOS OPS'!$B$4:$P$9650,10,FALSE),"Liquidação Cancelada")</f>
        <v>#N/A</v>
      </c>
      <c r="W1977" s="35" t="e">
        <f t="shared" si="283"/>
        <v>#N/A</v>
      </c>
      <c r="X1977" s="31">
        <f>VLOOKUP(A1977,'BASE DE DADOS OPS'!$A$4:$P$9650,12,FALSE)</f>
        <v>0</v>
      </c>
      <c r="Y1977" s="4" t="e">
        <f>IF(X1977&lt;&gt;"Liquidação Cancelada",VLOOKUP(B1977,'BASE DE DADOS OPS'!$B$5:$P$9635,12,FALSE),"Liquidação Cancelada")</f>
        <v>#N/A</v>
      </c>
      <c r="Z1977" s="4" t="e">
        <f>IF(X1977&lt;&gt;"Liquidação Cancelada",VLOOKUP(B1977,'BASE DE DADOS OPS'!$B$5:$P$9635,14,FALSE),"Liquidação Cancelada")</f>
        <v>#N/A</v>
      </c>
      <c r="AA1977" s="4" t="e">
        <f>IF(X1977&lt;&gt;"Liquidação Cancelada",VLOOKUP(B1977,'BASE DE DADOS OPS'!$B$5:$P$9635,13,FALSE),"Liquidação Cancelada")</f>
        <v>#N/A</v>
      </c>
      <c r="AB1977" s="4" t="e">
        <f t="shared" si="284"/>
        <v>#N/A</v>
      </c>
      <c r="AC1977" s="3" t="e">
        <f t="shared" si="285"/>
        <v>#N/A</v>
      </c>
      <c r="AD1977" s="62"/>
    </row>
    <row r="1978" spans="1:30" ht="24.95" customHeight="1" x14ac:dyDescent="0.2">
      <c r="A1978" s="55" t="str">
        <f t="shared" si="277"/>
        <v>||||||0</v>
      </c>
      <c r="B1978" s="55" t="str">
        <f t="shared" si="278"/>
        <v>||||0</v>
      </c>
      <c r="C1978" s="61" t="str">
        <f t="shared" si="279"/>
        <v>|0</v>
      </c>
      <c r="D1978" s="31"/>
      <c r="E1978" s="31"/>
      <c r="F1978" s="75" t="str">
        <f t="shared" si="280"/>
        <v>/</v>
      </c>
      <c r="G1978" s="31"/>
      <c r="H1978" s="31"/>
      <c r="I1978" s="75" t="str">
        <f t="shared" si="281"/>
        <v>.</v>
      </c>
      <c r="J1978" s="31"/>
      <c r="K1978" s="31"/>
      <c r="L1978" s="31"/>
      <c r="M1978" s="32"/>
      <c r="N1978" s="31"/>
      <c r="O1978" s="32"/>
      <c r="P1978" s="18"/>
      <c r="Q1978" s="31"/>
      <c r="R1978" s="33"/>
      <c r="S1978" s="33"/>
      <c r="T1978" s="33"/>
      <c r="U1978" s="72">
        <f t="shared" si="282"/>
        <v>0</v>
      </c>
      <c r="V1978" s="18" t="e">
        <f>IF(X1978&lt;&gt;"Liquidação Cancelada",VLOOKUP(B1978,'BASE DE DADOS OPS'!$B$4:$P$9650,10,FALSE),"Liquidação Cancelada")</f>
        <v>#N/A</v>
      </c>
      <c r="W1978" s="35" t="e">
        <f t="shared" si="283"/>
        <v>#N/A</v>
      </c>
      <c r="X1978" s="31">
        <f>VLOOKUP(A1978,'BASE DE DADOS OPS'!$A$4:$P$9650,12,FALSE)</f>
        <v>0</v>
      </c>
      <c r="Y1978" s="4" t="e">
        <f>IF(X1978&lt;&gt;"Liquidação Cancelada",VLOOKUP(B1978,'BASE DE DADOS OPS'!$B$5:$P$9635,12,FALSE),"Liquidação Cancelada")</f>
        <v>#N/A</v>
      </c>
      <c r="Z1978" s="4" t="e">
        <f>IF(X1978&lt;&gt;"Liquidação Cancelada",VLOOKUP(B1978,'BASE DE DADOS OPS'!$B$5:$P$9635,14,FALSE),"Liquidação Cancelada")</f>
        <v>#N/A</v>
      </c>
      <c r="AA1978" s="4" t="e">
        <f>IF(X1978&lt;&gt;"Liquidação Cancelada",VLOOKUP(B1978,'BASE DE DADOS OPS'!$B$5:$P$9635,13,FALSE),"Liquidação Cancelada")</f>
        <v>#N/A</v>
      </c>
      <c r="AB1978" s="4" t="e">
        <f t="shared" si="284"/>
        <v>#N/A</v>
      </c>
      <c r="AC1978" s="3" t="e">
        <f t="shared" si="285"/>
        <v>#N/A</v>
      </c>
      <c r="AD1978" s="62"/>
    </row>
    <row r="1979" spans="1:30" ht="24.95" customHeight="1" x14ac:dyDescent="0.2">
      <c r="A1979" s="55" t="str">
        <f t="shared" si="277"/>
        <v>||||||0</v>
      </c>
      <c r="B1979" s="55" t="str">
        <f t="shared" si="278"/>
        <v>||||0</v>
      </c>
      <c r="C1979" s="61" t="str">
        <f t="shared" si="279"/>
        <v>|0</v>
      </c>
      <c r="D1979" s="31"/>
      <c r="E1979" s="31"/>
      <c r="F1979" s="75" t="str">
        <f t="shared" si="280"/>
        <v>/</v>
      </c>
      <c r="G1979" s="31"/>
      <c r="H1979" s="31"/>
      <c r="I1979" s="75" t="str">
        <f t="shared" si="281"/>
        <v>.</v>
      </c>
      <c r="J1979" s="31"/>
      <c r="K1979" s="31"/>
      <c r="L1979" s="31"/>
      <c r="M1979" s="32"/>
      <c r="N1979" s="31"/>
      <c r="O1979" s="32"/>
      <c r="P1979" s="18"/>
      <c r="Q1979" s="31"/>
      <c r="R1979" s="33"/>
      <c r="S1979" s="33"/>
      <c r="T1979" s="33"/>
      <c r="U1979" s="72">
        <f t="shared" si="282"/>
        <v>0</v>
      </c>
      <c r="V1979" s="18" t="e">
        <f>IF(X1979&lt;&gt;"Liquidação Cancelada",VLOOKUP(B1979,'BASE DE DADOS OPS'!$B$4:$P$9650,10,FALSE),"Liquidação Cancelada")</f>
        <v>#N/A</v>
      </c>
      <c r="W1979" s="35" t="e">
        <f t="shared" si="283"/>
        <v>#N/A</v>
      </c>
      <c r="X1979" s="31">
        <f>VLOOKUP(A1979,'BASE DE DADOS OPS'!$A$4:$P$9650,12,FALSE)</f>
        <v>0</v>
      </c>
      <c r="Y1979" s="4" t="e">
        <f>IF(X1979&lt;&gt;"Liquidação Cancelada",VLOOKUP(B1979,'BASE DE DADOS OPS'!$B$5:$P$9635,12,FALSE),"Liquidação Cancelada")</f>
        <v>#N/A</v>
      </c>
      <c r="Z1979" s="4" t="e">
        <f>IF(X1979&lt;&gt;"Liquidação Cancelada",VLOOKUP(B1979,'BASE DE DADOS OPS'!$B$5:$P$9635,14,FALSE),"Liquidação Cancelada")</f>
        <v>#N/A</v>
      </c>
      <c r="AA1979" s="4" t="e">
        <f>IF(X1979&lt;&gt;"Liquidação Cancelada",VLOOKUP(B1979,'BASE DE DADOS OPS'!$B$5:$P$9635,13,FALSE),"Liquidação Cancelada")</f>
        <v>#N/A</v>
      </c>
      <c r="AB1979" s="4" t="e">
        <f t="shared" si="284"/>
        <v>#N/A</v>
      </c>
      <c r="AC1979" s="3" t="e">
        <f t="shared" si="285"/>
        <v>#N/A</v>
      </c>
      <c r="AD1979" s="62"/>
    </row>
    <row r="1980" spans="1:30" ht="24.95" customHeight="1" x14ac:dyDescent="0.2">
      <c r="A1980" s="55" t="str">
        <f t="shared" si="277"/>
        <v>||||||0</v>
      </c>
      <c r="B1980" s="55" t="str">
        <f t="shared" si="278"/>
        <v>||||0</v>
      </c>
      <c r="C1980" s="61" t="str">
        <f t="shared" si="279"/>
        <v>|0</v>
      </c>
      <c r="D1980" s="31"/>
      <c r="E1980" s="31"/>
      <c r="F1980" s="75" t="str">
        <f t="shared" si="280"/>
        <v>/</v>
      </c>
      <c r="G1980" s="31"/>
      <c r="H1980" s="31"/>
      <c r="I1980" s="75" t="str">
        <f t="shared" si="281"/>
        <v>.</v>
      </c>
      <c r="J1980" s="31"/>
      <c r="K1980" s="31"/>
      <c r="L1980" s="31"/>
      <c r="M1980" s="32"/>
      <c r="N1980" s="31"/>
      <c r="O1980" s="32"/>
      <c r="P1980" s="18"/>
      <c r="Q1980" s="31"/>
      <c r="R1980" s="33"/>
      <c r="S1980" s="33"/>
      <c r="T1980" s="33"/>
      <c r="U1980" s="72">
        <f t="shared" si="282"/>
        <v>0</v>
      </c>
      <c r="V1980" s="18" t="e">
        <f>IF(X1980&lt;&gt;"Liquidação Cancelada",VLOOKUP(B1980,'BASE DE DADOS OPS'!$B$4:$P$9650,10,FALSE),"Liquidação Cancelada")</f>
        <v>#N/A</v>
      </c>
      <c r="W1980" s="35" t="e">
        <f t="shared" si="283"/>
        <v>#N/A</v>
      </c>
      <c r="X1980" s="31">
        <f>VLOOKUP(A1980,'BASE DE DADOS OPS'!$A$4:$P$9650,12,FALSE)</f>
        <v>0</v>
      </c>
      <c r="Y1980" s="4" t="e">
        <f>IF(X1980&lt;&gt;"Liquidação Cancelada",VLOOKUP(B1980,'BASE DE DADOS OPS'!$B$5:$P$9635,12,FALSE),"Liquidação Cancelada")</f>
        <v>#N/A</v>
      </c>
      <c r="Z1980" s="4" t="e">
        <f>IF(X1980&lt;&gt;"Liquidação Cancelada",VLOOKUP(B1980,'BASE DE DADOS OPS'!$B$5:$P$9635,14,FALSE),"Liquidação Cancelada")</f>
        <v>#N/A</v>
      </c>
      <c r="AA1980" s="4" t="e">
        <f>IF(X1980&lt;&gt;"Liquidação Cancelada",VLOOKUP(B1980,'BASE DE DADOS OPS'!$B$5:$P$9635,13,FALSE),"Liquidação Cancelada")</f>
        <v>#N/A</v>
      </c>
      <c r="AB1980" s="4" t="e">
        <f t="shared" si="284"/>
        <v>#N/A</v>
      </c>
      <c r="AC1980" s="3" t="e">
        <f t="shared" si="285"/>
        <v>#N/A</v>
      </c>
      <c r="AD1980" s="62"/>
    </row>
    <row r="1981" spans="1:30" ht="24.95" customHeight="1" x14ac:dyDescent="0.2">
      <c r="A1981" s="55" t="str">
        <f t="shared" si="277"/>
        <v>||||||0</v>
      </c>
      <c r="B1981" s="55" t="str">
        <f t="shared" si="278"/>
        <v>||||0</v>
      </c>
      <c r="C1981" s="61" t="str">
        <f t="shared" si="279"/>
        <v>|0</v>
      </c>
      <c r="D1981" s="31"/>
      <c r="E1981" s="31"/>
      <c r="F1981" s="75" t="str">
        <f t="shared" si="280"/>
        <v>/</v>
      </c>
      <c r="G1981" s="31"/>
      <c r="H1981" s="31"/>
      <c r="I1981" s="75" t="str">
        <f t="shared" si="281"/>
        <v>.</v>
      </c>
      <c r="J1981" s="31"/>
      <c r="K1981" s="31"/>
      <c r="L1981" s="31"/>
      <c r="M1981" s="32"/>
      <c r="N1981" s="31"/>
      <c r="O1981" s="32"/>
      <c r="P1981" s="18"/>
      <c r="Q1981" s="31"/>
      <c r="R1981" s="33"/>
      <c r="S1981" s="33"/>
      <c r="T1981" s="33"/>
      <c r="U1981" s="72">
        <f t="shared" si="282"/>
        <v>0</v>
      </c>
      <c r="V1981" s="18" t="e">
        <f>IF(X1981&lt;&gt;"Liquidação Cancelada",VLOOKUP(B1981,'BASE DE DADOS OPS'!$B$4:$P$9650,10,FALSE),"Liquidação Cancelada")</f>
        <v>#N/A</v>
      </c>
      <c r="W1981" s="35" t="e">
        <f t="shared" si="283"/>
        <v>#N/A</v>
      </c>
      <c r="X1981" s="31">
        <f>VLOOKUP(A1981,'BASE DE DADOS OPS'!$A$4:$P$9650,12,FALSE)</f>
        <v>0</v>
      </c>
      <c r="Y1981" s="4" t="e">
        <f>IF(X1981&lt;&gt;"Liquidação Cancelada",VLOOKUP(B1981,'BASE DE DADOS OPS'!$B$5:$P$9635,12,FALSE),"Liquidação Cancelada")</f>
        <v>#N/A</v>
      </c>
      <c r="Z1981" s="4" t="e">
        <f>IF(X1981&lt;&gt;"Liquidação Cancelada",VLOOKUP(B1981,'BASE DE DADOS OPS'!$B$5:$P$9635,14,FALSE),"Liquidação Cancelada")</f>
        <v>#N/A</v>
      </c>
      <c r="AA1981" s="4" t="e">
        <f>IF(X1981&lt;&gt;"Liquidação Cancelada",VLOOKUP(B1981,'BASE DE DADOS OPS'!$B$5:$P$9635,13,FALSE),"Liquidação Cancelada")</f>
        <v>#N/A</v>
      </c>
      <c r="AB1981" s="4" t="e">
        <f t="shared" si="284"/>
        <v>#N/A</v>
      </c>
      <c r="AC1981" s="3" t="e">
        <f t="shared" si="285"/>
        <v>#N/A</v>
      </c>
      <c r="AD1981" s="62"/>
    </row>
    <row r="1982" spans="1:30" ht="24.95" customHeight="1" x14ac:dyDescent="0.2">
      <c r="A1982" s="55" t="str">
        <f t="shared" si="277"/>
        <v>||||||0</v>
      </c>
      <c r="B1982" s="55" t="str">
        <f t="shared" si="278"/>
        <v>||||0</v>
      </c>
      <c r="C1982" s="61" t="str">
        <f t="shared" si="279"/>
        <v>|0</v>
      </c>
      <c r="D1982" s="31"/>
      <c r="E1982" s="31"/>
      <c r="F1982" s="75" t="str">
        <f t="shared" si="280"/>
        <v>/</v>
      </c>
      <c r="G1982" s="31"/>
      <c r="H1982" s="31"/>
      <c r="I1982" s="75" t="str">
        <f t="shared" si="281"/>
        <v>.</v>
      </c>
      <c r="J1982" s="31"/>
      <c r="K1982" s="31"/>
      <c r="L1982" s="31"/>
      <c r="M1982" s="32"/>
      <c r="N1982" s="31"/>
      <c r="O1982" s="32"/>
      <c r="P1982" s="18"/>
      <c r="Q1982" s="31"/>
      <c r="R1982" s="33"/>
      <c r="S1982" s="33"/>
      <c r="T1982" s="33"/>
      <c r="U1982" s="72">
        <f t="shared" si="282"/>
        <v>0</v>
      </c>
      <c r="V1982" s="18" t="e">
        <f>IF(X1982&lt;&gt;"Liquidação Cancelada",VLOOKUP(B1982,'BASE DE DADOS OPS'!$B$4:$P$9650,10,FALSE),"Liquidação Cancelada")</f>
        <v>#N/A</v>
      </c>
      <c r="W1982" s="35" t="e">
        <f t="shared" si="283"/>
        <v>#N/A</v>
      </c>
      <c r="X1982" s="31">
        <f>VLOOKUP(A1982,'BASE DE DADOS OPS'!$A$4:$P$9650,12,FALSE)</f>
        <v>0</v>
      </c>
      <c r="Y1982" s="4" t="e">
        <f>IF(X1982&lt;&gt;"Liquidação Cancelada",VLOOKUP(B1982,'BASE DE DADOS OPS'!$B$5:$P$9635,12,FALSE),"Liquidação Cancelada")</f>
        <v>#N/A</v>
      </c>
      <c r="Z1982" s="4" t="e">
        <f>IF(X1982&lt;&gt;"Liquidação Cancelada",VLOOKUP(B1982,'BASE DE DADOS OPS'!$B$5:$P$9635,14,FALSE),"Liquidação Cancelada")</f>
        <v>#N/A</v>
      </c>
      <c r="AA1982" s="4" t="e">
        <f>IF(X1982&lt;&gt;"Liquidação Cancelada",VLOOKUP(B1982,'BASE DE DADOS OPS'!$B$5:$P$9635,13,FALSE),"Liquidação Cancelada")</f>
        <v>#N/A</v>
      </c>
      <c r="AB1982" s="4" t="e">
        <f t="shared" si="284"/>
        <v>#N/A</v>
      </c>
      <c r="AC1982" s="3" t="e">
        <f t="shared" si="285"/>
        <v>#N/A</v>
      </c>
      <c r="AD1982" s="62"/>
    </row>
    <row r="1983" spans="1:30" ht="24.95" customHeight="1" x14ac:dyDescent="0.2">
      <c r="A1983" s="55" t="str">
        <f t="shared" si="277"/>
        <v>||||||0</v>
      </c>
      <c r="B1983" s="55" t="str">
        <f t="shared" si="278"/>
        <v>||||0</v>
      </c>
      <c r="C1983" s="61" t="str">
        <f t="shared" si="279"/>
        <v>|0</v>
      </c>
      <c r="D1983" s="31"/>
      <c r="E1983" s="31"/>
      <c r="F1983" s="75" t="str">
        <f t="shared" si="280"/>
        <v>/</v>
      </c>
      <c r="G1983" s="31"/>
      <c r="H1983" s="31"/>
      <c r="I1983" s="75" t="str">
        <f t="shared" si="281"/>
        <v>.</v>
      </c>
      <c r="J1983" s="31"/>
      <c r="K1983" s="31"/>
      <c r="L1983" s="31"/>
      <c r="M1983" s="32"/>
      <c r="N1983" s="31"/>
      <c r="O1983" s="32"/>
      <c r="P1983" s="18"/>
      <c r="Q1983" s="31"/>
      <c r="R1983" s="33"/>
      <c r="S1983" s="33"/>
      <c r="T1983" s="33"/>
      <c r="U1983" s="72">
        <f t="shared" si="282"/>
        <v>0</v>
      </c>
      <c r="V1983" s="18" t="e">
        <f>IF(X1983&lt;&gt;"Liquidação Cancelada",VLOOKUP(B1983,'BASE DE DADOS OPS'!$B$4:$P$9650,10,FALSE),"Liquidação Cancelada")</f>
        <v>#N/A</v>
      </c>
      <c r="W1983" s="35" t="e">
        <f t="shared" si="283"/>
        <v>#N/A</v>
      </c>
      <c r="X1983" s="31">
        <f>VLOOKUP(A1983,'BASE DE DADOS OPS'!$A$4:$P$9650,12,FALSE)</f>
        <v>0</v>
      </c>
      <c r="Y1983" s="4" t="e">
        <f>IF(X1983&lt;&gt;"Liquidação Cancelada",VLOOKUP(B1983,'BASE DE DADOS OPS'!$B$5:$P$9635,12,FALSE),"Liquidação Cancelada")</f>
        <v>#N/A</v>
      </c>
      <c r="Z1983" s="4" t="e">
        <f>IF(X1983&lt;&gt;"Liquidação Cancelada",VLOOKUP(B1983,'BASE DE DADOS OPS'!$B$5:$P$9635,14,FALSE),"Liquidação Cancelada")</f>
        <v>#N/A</v>
      </c>
      <c r="AA1983" s="4" t="e">
        <f>IF(X1983&lt;&gt;"Liquidação Cancelada",VLOOKUP(B1983,'BASE DE DADOS OPS'!$B$5:$P$9635,13,FALSE),"Liquidação Cancelada")</f>
        <v>#N/A</v>
      </c>
      <c r="AB1983" s="4" t="e">
        <f t="shared" si="284"/>
        <v>#N/A</v>
      </c>
      <c r="AC1983" s="3" t="e">
        <f t="shared" si="285"/>
        <v>#N/A</v>
      </c>
      <c r="AD1983" s="62"/>
    </row>
    <row r="1984" spans="1:30" ht="24.95" customHeight="1" x14ac:dyDescent="0.2">
      <c r="A1984" s="55" t="str">
        <f t="shared" si="277"/>
        <v>||||||0</v>
      </c>
      <c r="B1984" s="55" t="str">
        <f t="shared" si="278"/>
        <v>||||0</v>
      </c>
      <c r="C1984" s="61" t="str">
        <f t="shared" si="279"/>
        <v>|0</v>
      </c>
      <c r="D1984" s="31"/>
      <c r="E1984" s="31"/>
      <c r="F1984" s="75" t="str">
        <f t="shared" si="280"/>
        <v>/</v>
      </c>
      <c r="G1984" s="31"/>
      <c r="H1984" s="31"/>
      <c r="I1984" s="75" t="str">
        <f t="shared" si="281"/>
        <v>.</v>
      </c>
      <c r="J1984" s="31"/>
      <c r="K1984" s="31"/>
      <c r="L1984" s="31"/>
      <c r="M1984" s="32"/>
      <c r="N1984" s="31"/>
      <c r="O1984" s="32"/>
      <c r="P1984" s="18"/>
      <c r="Q1984" s="31"/>
      <c r="R1984" s="33"/>
      <c r="S1984" s="33"/>
      <c r="T1984" s="33"/>
      <c r="U1984" s="72">
        <f t="shared" si="282"/>
        <v>0</v>
      </c>
      <c r="V1984" s="18" t="e">
        <f>IF(X1984&lt;&gt;"Liquidação Cancelada",VLOOKUP(B1984,'BASE DE DADOS OPS'!$B$4:$P$9650,10,FALSE),"Liquidação Cancelada")</f>
        <v>#N/A</v>
      </c>
      <c r="W1984" s="35" t="e">
        <f t="shared" si="283"/>
        <v>#N/A</v>
      </c>
      <c r="X1984" s="31">
        <f>VLOOKUP(A1984,'BASE DE DADOS OPS'!$A$4:$P$9650,12,FALSE)</f>
        <v>0</v>
      </c>
      <c r="Y1984" s="4" t="e">
        <f>IF(X1984&lt;&gt;"Liquidação Cancelada",VLOOKUP(B1984,'BASE DE DADOS OPS'!$B$5:$P$9635,12,FALSE),"Liquidação Cancelada")</f>
        <v>#N/A</v>
      </c>
      <c r="Z1984" s="4" t="e">
        <f>IF(X1984&lt;&gt;"Liquidação Cancelada",VLOOKUP(B1984,'BASE DE DADOS OPS'!$B$5:$P$9635,14,FALSE),"Liquidação Cancelada")</f>
        <v>#N/A</v>
      </c>
      <c r="AA1984" s="4" t="e">
        <f>IF(X1984&lt;&gt;"Liquidação Cancelada",VLOOKUP(B1984,'BASE DE DADOS OPS'!$B$5:$P$9635,13,FALSE),"Liquidação Cancelada")</f>
        <v>#N/A</v>
      </c>
      <c r="AB1984" s="4" t="e">
        <f t="shared" si="284"/>
        <v>#N/A</v>
      </c>
      <c r="AC1984" s="3" t="e">
        <f t="shared" si="285"/>
        <v>#N/A</v>
      </c>
      <c r="AD1984" s="62"/>
    </row>
    <row r="1985" spans="1:30" ht="24.95" customHeight="1" x14ac:dyDescent="0.2">
      <c r="A1985" s="55" t="str">
        <f t="shared" si="277"/>
        <v>||||||0</v>
      </c>
      <c r="B1985" s="55" t="str">
        <f t="shared" si="278"/>
        <v>||||0</v>
      </c>
      <c r="C1985" s="61" t="str">
        <f t="shared" si="279"/>
        <v>|0</v>
      </c>
      <c r="D1985" s="31"/>
      <c r="E1985" s="31"/>
      <c r="F1985" s="75" t="str">
        <f t="shared" si="280"/>
        <v>/</v>
      </c>
      <c r="G1985" s="31"/>
      <c r="H1985" s="31"/>
      <c r="I1985" s="75" t="str">
        <f t="shared" si="281"/>
        <v>.</v>
      </c>
      <c r="J1985" s="31"/>
      <c r="K1985" s="31"/>
      <c r="L1985" s="31"/>
      <c r="M1985" s="32"/>
      <c r="N1985" s="31"/>
      <c r="O1985" s="32"/>
      <c r="P1985" s="18"/>
      <c r="Q1985" s="31"/>
      <c r="R1985" s="33"/>
      <c r="S1985" s="33"/>
      <c r="T1985" s="33"/>
      <c r="U1985" s="72">
        <f t="shared" si="282"/>
        <v>0</v>
      </c>
      <c r="V1985" s="18" t="e">
        <f>IF(X1985&lt;&gt;"Liquidação Cancelada",VLOOKUP(B1985,'BASE DE DADOS OPS'!$B$4:$P$9650,10,FALSE),"Liquidação Cancelada")</f>
        <v>#N/A</v>
      </c>
      <c r="W1985" s="35" t="e">
        <f t="shared" si="283"/>
        <v>#N/A</v>
      </c>
      <c r="X1985" s="31">
        <f>VLOOKUP(A1985,'BASE DE DADOS OPS'!$A$4:$P$9650,12,FALSE)</f>
        <v>0</v>
      </c>
      <c r="Y1985" s="4" t="e">
        <f>IF(X1985&lt;&gt;"Liquidação Cancelada",VLOOKUP(B1985,'BASE DE DADOS OPS'!$B$5:$P$9635,12,FALSE),"Liquidação Cancelada")</f>
        <v>#N/A</v>
      </c>
      <c r="Z1985" s="4" t="e">
        <f>IF(X1985&lt;&gt;"Liquidação Cancelada",VLOOKUP(B1985,'BASE DE DADOS OPS'!$B$5:$P$9635,14,FALSE),"Liquidação Cancelada")</f>
        <v>#N/A</v>
      </c>
      <c r="AA1985" s="4" t="e">
        <f>IF(X1985&lt;&gt;"Liquidação Cancelada",VLOOKUP(B1985,'BASE DE DADOS OPS'!$B$5:$P$9635,13,FALSE),"Liquidação Cancelada")</f>
        <v>#N/A</v>
      </c>
      <c r="AB1985" s="4" t="e">
        <f t="shared" si="284"/>
        <v>#N/A</v>
      </c>
      <c r="AC1985" s="3" t="e">
        <f t="shared" si="285"/>
        <v>#N/A</v>
      </c>
      <c r="AD1985" s="62"/>
    </row>
    <row r="1986" spans="1:30" ht="24.95" customHeight="1" x14ac:dyDescent="0.2">
      <c r="A1986" s="55" t="str">
        <f t="shared" si="277"/>
        <v>||||||0</v>
      </c>
      <c r="B1986" s="55" t="str">
        <f t="shared" si="278"/>
        <v>||||0</v>
      </c>
      <c r="C1986" s="61" t="str">
        <f t="shared" si="279"/>
        <v>|0</v>
      </c>
      <c r="D1986" s="31"/>
      <c r="E1986" s="31"/>
      <c r="F1986" s="75" t="str">
        <f t="shared" si="280"/>
        <v>/</v>
      </c>
      <c r="G1986" s="31"/>
      <c r="H1986" s="31"/>
      <c r="I1986" s="75" t="str">
        <f t="shared" si="281"/>
        <v>.</v>
      </c>
      <c r="J1986" s="31"/>
      <c r="K1986" s="31"/>
      <c r="L1986" s="31"/>
      <c r="M1986" s="32"/>
      <c r="N1986" s="31"/>
      <c r="O1986" s="32"/>
      <c r="P1986" s="18"/>
      <c r="Q1986" s="31"/>
      <c r="R1986" s="33"/>
      <c r="S1986" s="33"/>
      <c r="T1986" s="33"/>
      <c r="U1986" s="72">
        <f t="shared" si="282"/>
        <v>0</v>
      </c>
      <c r="V1986" s="18" t="e">
        <f>IF(X1986&lt;&gt;"Liquidação Cancelada",VLOOKUP(B1986,'BASE DE DADOS OPS'!$B$4:$P$9650,10,FALSE),"Liquidação Cancelada")</f>
        <v>#N/A</v>
      </c>
      <c r="W1986" s="35" t="e">
        <f t="shared" si="283"/>
        <v>#N/A</v>
      </c>
      <c r="X1986" s="31">
        <f>VLOOKUP(A1986,'BASE DE DADOS OPS'!$A$4:$P$9650,12,FALSE)</f>
        <v>0</v>
      </c>
      <c r="Y1986" s="4" t="e">
        <f>IF(X1986&lt;&gt;"Liquidação Cancelada",VLOOKUP(B1986,'BASE DE DADOS OPS'!$B$5:$P$9635,12,FALSE),"Liquidação Cancelada")</f>
        <v>#N/A</v>
      </c>
      <c r="Z1986" s="4" t="e">
        <f>IF(X1986&lt;&gt;"Liquidação Cancelada",VLOOKUP(B1986,'BASE DE DADOS OPS'!$B$5:$P$9635,14,FALSE),"Liquidação Cancelada")</f>
        <v>#N/A</v>
      </c>
      <c r="AA1986" s="4" t="e">
        <f>IF(X1986&lt;&gt;"Liquidação Cancelada",VLOOKUP(B1986,'BASE DE DADOS OPS'!$B$5:$P$9635,13,FALSE),"Liquidação Cancelada")</f>
        <v>#N/A</v>
      </c>
      <c r="AB1986" s="4" t="e">
        <f t="shared" si="284"/>
        <v>#N/A</v>
      </c>
      <c r="AC1986" s="3" t="e">
        <f t="shared" si="285"/>
        <v>#N/A</v>
      </c>
      <c r="AD1986" s="62"/>
    </row>
    <row r="1987" spans="1:30" ht="24.95" customHeight="1" x14ac:dyDescent="0.2">
      <c r="A1987" s="55" t="str">
        <f t="shared" si="277"/>
        <v>||||||0</v>
      </c>
      <c r="B1987" s="55" t="str">
        <f t="shared" si="278"/>
        <v>||||0</v>
      </c>
      <c r="C1987" s="61" t="str">
        <f t="shared" si="279"/>
        <v>|0</v>
      </c>
      <c r="D1987" s="31"/>
      <c r="E1987" s="31"/>
      <c r="F1987" s="75" t="str">
        <f t="shared" si="280"/>
        <v>/</v>
      </c>
      <c r="G1987" s="31"/>
      <c r="H1987" s="31"/>
      <c r="I1987" s="75" t="str">
        <f t="shared" si="281"/>
        <v>.</v>
      </c>
      <c r="J1987" s="31"/>
      <c r="K1987" s="31"/>
      <c r="L1987" s="31"/>
      <c r="M1987" s="32"/>
      <c r="N1987" s="31"/>
      <c r="O1987" s="32"/>
      <c r="P1987" s="18"/>
      <c r="Q1987" s="31"/>
      <c r="R1987" s="33"/>
      <c r="S1987" s="33"/>
      <c r="T1987" s="33"/>
      <c r="U1987" s="72">
        <f t="shared" si="282"/>
        <v>0</v>
      </c>
      <c r="V1987" s="18" t="e">
        <f>IF(X1987&lt;&gt;"Liquidação Cancelada",VLOOKUP(B1987,'BASE DE DADOS OPS'!$B$4:$P$9650,10,FALSE),"Liquidação Cancelada")</f>
        <v>#N/A</v>
      </c>
      <c r="W1987" s="35" t="e">
        <f t="shared" si="283"/>
        <v>#N/A</v>
      </c>
      <c r="X1987" s="31">
        <f>VLOOKUP(A1987,'BASE DE DADOS OPS'!$A$4:$P$9650,12,FALSE)</f>
        <v>0</v>
      </c>
      <c r="Y1987" s="4" t="e">
        <f>IF(X1987&lt;&gt;"Liquidação Cancelada",VLOOKUP(B1987,'BASE DE DADOS OPS'!$B$5:$P$9635,12,FALSE),"Liquidação Cancelada")</f>
        <v>#N/A</v>
      </c>
      <c r="Z1987" s="4" t="e">
        <f>IF(X1987&lt;&gt;"Liquidação Cancelada",VLOOKUP(B1987,'BASE DE DADOS OPS'!$B$5:$P$9635,14,FALSE),"Liquidação Cancelada")</f>
        <v>#N/A</v>
      </c>
      <c r="AA1987" s="4" t="e">
        <f>IF(X1987&lt;&gt;"Liquidação Cancelada",VLOOKUP(B1987,'BASE DE DADOS OPS'!$B$5:$P$9635,13,FALSE),"Liquidação Cancelada")</f>
        <v>#N/A</v>
      </c>
      <c r="AB1987" s="4" t="e">
        <f t="shared" si="284"/>
        <v>#N/A</v>
      </c>
      <c r="AC1987" s="3" t="e">
        <f t="shared" si="285"/>
        <v>#N/A</v>
      </c>
      <c r="AD1987" s="62"/>
    </row>
    <row r="1988" spans="1:30" ht="24.95" customHeight="1" x14ac:dyDescent="0.2">
      <c r="A1988" s="55" t="str">
        <f t="shared" si="277"/>
        <v>||||||0</v>
      </c>
      <c r="B1988" s="55" t="str">
        <f t="shared" si="278"/>
        <v>||||0</v>
      </c>
      <c r="C1988" s="61" t="str">
        <f t="shared" si="279"/>
        <v>|0</v>
      </c>
      <c r="D1988" s="31"/>
      <c r="E1988" s="31"/>
      <c r="F1988" s="75" t="str">
        <f t="shared" si="280"/>
        <v>/</v>
      </c>
      <c r="G1988" s="31"/>
      <c r="H1988" s="31"/>
      <c r="I1988" s="75" t="str">
        <f t="shared" si="281"/>
        <v>.</v>
      </c>
      <c r="J1988" s="31"/>
      <c r="K1988" s="31"/>
      <c r="L1988" s="31"/>
      <c r="M1988" s="32"/>
      <c r="N1988" s="31"/>
      <c r="O1988" s="32"/>
      <c r="P1988" s="18"/>
      <c r="Q1988" s="31"/>
      <c r="R1988" s="33"/>
      <c r="S1988" s="33"/>
      <c r="T1988" s="33"/>
      <c r="U1988" s="72">
        <f t="shared" si="282"/>
        <v>0</v>
      </c>
      <c r="V1988" s="18" t="e">
        <f>IF(X1988&lt;&gt;"Liquidação Cancelada",VLOOKUP(B1988,'BASE DE DADOS OPS'!$B$4:$P$9650,10,FALSE),"Liquidação Cancelada")</f>
        <v>#N/A</v>
      </c>
      <c r="W1988" s="35" t="e">
        <f t="shared" si="283"/>
        <v>#N/A</v>
      </c>
      <c r="X1988" s="31">
        <f>VLOOKUP(A1988,'BASE DE DADOS OPS'!$A$4:$P$9650,12,FALSE)</f>
        <v>0</v>
      </c>
      <c r="Y1988" s="4" t="e">
        <f>IF(X1988&lt;&gt;"Liquidação Cancelada",VLOOKUP(B1988,'BASE DE DADOS OPS'!$B$5:$P$9635,12,FALSE),"Liquidação Cancelada")</f>
        <v>#N/A</v>
      </c>
      <c r="Z1988" s="4" t="e">
        <f>IF(X1988&lt;&gt;"Liquidação Cancelada",VLOOKUP(B1988,'BASE DE DADOS OPS'!$B$5:$P$9635,14,FALSE),"Liquidação Cancelada")</f>
        <v>#N/A</v>
      </c>
      <c r="AA1988" s="4" t="e">
        <f>IF(X1988&lt;&gt;"Liquidação Cancelada",VLOOKUP(B1988,'BASE DE DADOS OPS'!$B$5:$P$9635,13,FALSE),"Liquidação Cancelada")</f>
        <v>#N/A</v>
      </c>
      <c r="AB1988" s="4" t="e">
        <f t="shared" si="284"/>
        <v>#N/A</v>
      </c>
      <c r="AC1988" s="3" t="e">
        <f t="shared" si="285"/>
        <v>#N/A</v>
      </c>
      <c r="AD1988" s="62"/>
    </row>
    <row r="1989" spans="1:30" ht="24.95" customHeight="1" x14ac:dyDescent="0.2">
      <c r="A1989" s="55" t="str">
        <f t="shared" ref="A1989:A2052" si="286">D1989&amp;"|"&amp;E1989&amp;"|"&amp;G1989&amp;"|"&amp;H1989&amp;"|"&amp;L1989&amp;"|"&amp;N1989&amp;"|"&amp;U1989</f>
        <v>||||||0</v>
      </c>
      <c r="B1989" s="55" t="str">
        <f t="shared" ref="B1989:B2052" si="287">D1989&amp;"|"&amp;E1989&amp;"|"&amp;G1989&amp;"|"&amp;H1989&amp;"|"&amp;X1989</f>
        <v>||||0</v>
      </c>
      <c r="C1989" s="61" t="str">
        <f t="shared" ref="C1989:C2052" si="288">E1989&amp;"|"&amp;X1989</f>
        <v>|0</v>
      </c>
      <c r="D1989" s="31"/>
      <c r="E1989" s="31"/>
      <c r="F1989" s="75" t="str">
        <f t="shared" ref="F1989:F2052" si="289">G1989&amp;"/"&amp;H1989</f>
        <v>/</v>
      </c>
      <c r="G1989" s="31"/>
      <c r="H1989" s="31"/>
      <c r="I1989" s="75" t="str">
        <f t="shared" ref="I1989:I2052" si="290">J1989&amp;"."&amp;K1989</f>
        <v>.</v>
      </c>
      <c r="J1989" s="31"/>
      <c r="K1989" s="31"/>
      <c r="L1989" s="31"/>
      <c r="M1989" s="32"/>
      <c r="N1989" s="31"/>
      <c r="O1989" s="32"/>
      <c r="P1989" s="18"/>
      <c r="Q1989" s="31"/>
      <c r="R1989" s="33"/>
      <c r="S1989" s="33"/>
      <c r="T1989" s="33"/>
      <c r="U1989" s="72">
        <f t="shared" ref="U1989:U2052" si="291">R1989-S1989-T1989</f>
        <v>0</v>
      </c>
      <c r="V1989" s="18" t="e">
        <f>IF(X1989&lt;&gt;"Liquidação Cancelada",VLOOKUP(B1989,'BASE DE DADOS OPS'!$B$4:$P$9650,10,FALSE),"Liquidação Cancelada")</f>
        <v>#N/A</v>
      </c>
      <c r="W1989" s="35" t="e">
        <f t="shared" ref="W1989:W2052" si="292">IF(X1989&lt;&gt;"Liquidação Cancelada",IF(ISBLANK(V1989),"AGUARDANDO PAGAMENTO",NETWORKDAYS(P1989,V1989)-1),"Liquidação Cancelada")</f>
        <v>#N/A</v>
      </c>
      <c r="X1989" s="31">
        <f>VLOOKUP(A1989,'BASE DE DADOS OPS'!$A$4:$P$9650,12,FALSE)</f>
        <v>0</v>
      </c>
      <c r="Y1989" s="4" t="e">
        <f>IF(X1989&lt;&gt;"Liquidação Cancelada",VLOOKUP(B1989,'BASE DE DADOS OPS'!$B$5:$P$9635,12,FALSE),"Liquidação Cancelada")</f>
        <v>#N/A</v>
      </c>
      <c r="Z1989" s="4" t="e">
        <f>IF(X1989&lt;&gt;"Liquidação Cancelada",VLOOKUP(B1989,'BASE DE DADOS OPS'!$B$5:$P$9635,14,FALSE),"Liquidação Cancelada")</f>
        <v>#N/A</v>
      </c>
      <c r="AA1989" s="4" t="e">
        <f>IF(X1989&lt;&gt;"Liquidação Cancelada",VLOOKUP(B1989,'BASE DE DADOS OPS'!$B$5:$P$9635,13,FALSE),"Liquidação Cancelada")</f>
        <v>#N/A</v>
      </c>
      <c r="AB1989" s="4" t="e">
        <f t="shared" ref="AB1989:AB2052" si="293">IF(X1989&lt;&gt;"Liquidação Cancelada",Y1989-Z1989,"Liquidação Cancelada")</f>
        <v>#N/A</v>
      </c>
      <c r="AC1989" s="3" t="e">
        <f t="shared" ref="AC1989:AC2052" si="294">IF(X1989&lt;&gt;"Liquidação Cancelada",(AA1989-AB1989)+(U1989-Z1989-AB1989),"Liquidação Cancelada")</f>
        <v>#N/A</v>
      </c>
      <c r="AD1989" s="62"/>
    </row>
    <row r="1990" spans="1:30" ht="24.95" customHeight="1" x14ac:dyDescent="0.2">
      <c r="A1990" s="55" t="str">
        <f t="shared" si="286"/>
        <v>||||||0</v>
      </c>
      <c r="B1990" s="55" t="str">
        <f t="shared" si="287"/>
        <v>||||0</v>
      </c>
      <c r="C1990" s="61" t="str">
        <f t="shared" si="288"/>
        <v>|0</v>
      </c>
      <c r="D1990" s="31"/>
      <c r="E1990" s="31"/>
      <c r="F1990" s="75" t="str">
        <f t="shared" si="289"/>
        <v>/</v>
      </c>
      <c r="G1990" s="31"/>
      <c r="H1990" s="31"/>
      <c r="I1990" s="75" t="str">
        <f t="shared" si="290"/>
        <v>.</v>
      </c>
      <c r="J1990" s="31"/>
      <c r="K1990" s="31"/>
      <c r="L1990" s="31"/>
      <c r="M1990" s="32"/>
      <c r="N1990" s="31"/>
      <c r="O1990" s="32"/>
      <c r="P1990" s="18"/>
      <c r="Q1990" s="31"/>
      <c r="R1990" s="33"/>
      <c r="S1990" s="33"/>
      <c r="T1990" s="33"/>
      <c r="U1990" s="72">
        <f t="shared" si="291"/>
        <v>0</v>
      </c>
      <c r="V1990" s="18" t="e">
        <f>IF(X1990&lt;&gt;"Liquidação Cancelada",VLOOKUP(B1990,'BASE DE DADOS OPS'!$B$4:$P$9650,10,FALSE),"Liquidação Cancelada")</f>
        <v>#N/A</v>
      </c>
      <c r="W1990" s="35" t="e">
        <f t="shared" si="292"/>
        <v>#N/A</v>
      </c>
      <c r="X1990" s="31">
        <f>VLOOKUP(A1990,'BASE DE DADOS OPS'!$A$4:$P$9650,12,FALSE)</f>
        <v>0</v>
      </c>
      <c r="Y1990" s="4" t="e">
        <f>IF(X1990&lt;&gt;"Liquidação Cancelada",VLOOKUP(B1990,'BASE DE DADOS OPS'!$B$5:$P$9635,12,FALSE),"Liquidação Cancelada")</f>
        <v>#N/A</v>
      </c>
      <c r="Z1990" s="4" t="e">
        <f>IF(X1990&lt;&gt;"Liquidação Cancelada",VLOOKUP(B1990,'BASE DE DADOS OPS'!$B$5:$P$9635,14,FALSE),"Liquidação Cancelada")</f>
        <v>#N/A</v>
      </c>
      <c r="AA1990" s="4" t="e">
        <f>IF(X1990&lt;&gt;"Liquidação Cancelada",VLOOKUP(B1990,'BASE DE DADOS OPS'!$B$5:$P$9635,13,FALSE),"Liquidação Cancelada")</f>
        <v>#N/A</v>
      </c>
      <c r="AB1990" s="4" t="e">
        <f t="shared" si="293"/>
        <v>#N/A</v>
      </c>
      <c r="AC1990" s="3" t="e">
        <f t="shared" si="294"/>
        <v>#N/A</v>
      </c>
      <c r="AD1990" s="62"/>
    </row>
    <row r="1991" spans="1:30" ht="24.95" customHeight="1" x14ac:dyDescent="0.2">
      <c r="A1991" s="55" t="str">
        <f t="shared" si="286"/>
        <v>||||||0</v>
      </c>
      <c r="B1991" s="55" t="str">
        <f t="shared" si="287"/>
        <v>||||0</v>
      </c>
      <c r="C1991" s="61" t="str">
        <f t="shared" si="288"/>
        <v>|0</v>
      </c>
      <c r="D1991" s="31"/>
      <c r="E1991" s="31"/>
      <c r="F1991" s="75" t="str">
        <f t="shared" si="289"/>
        <v>/</v>
      </c>
      <c r="G1991" s="31"/>
      <c r="H1991" s="31"/>
      <c r="I1991" s="75" t="str">
        <f t="shared" si="290"/>
        <v>.</v>
      </c>
      <c r="J1991" s="31"/>
      <c r="K1991" s="31"/>
      <c r="L1991" s="31"/>
      <c r="M1991" s="32"/>
      <c r="N1991" s="31"/>
      <c r="O1991" s="32"/>
      <c r="P1991" s="18"/>
      <c r="Q1991" s="31"/>
      <c r="R1991" s="33"/>
      <c r="S1991" s="33"/>
      <c r="T1991" s="33"/>
      <c r="U1991" s="72">
        <f t="shared" si="291"/>
        <v>0</v>
      </c>
      <c r="V1991" s="18" t="e">
        <f>IF(X1991&lt;&gt;"Liquidação Cancelada",VLOOKUP(B1991,'BASE DE DADOS OPS'!$B$4:$P$9650,10,FALSE),"Liquidação Cancelada")</f>
        <v>#N/A</v>
      </c>
      <c r="W1991" s="35" t="e">
        <f t="shared" si="292"/>
        <v>#N/A</v>
      </c>
      <c r="X1991" s="31">
        <f>VLOOKUP(A1991,'BASE DE DADOS OPS'!$A$4:$P$9650,12,FALSE)</f>
        <v>0</v>
      </c>
      <c r="Y1991" s="4" t="e">
        <f>IF(X1991&lt;&gt;"Liquidação Cancelada",VLOOKUP(B1991,'BASE DE DADOS OPS'!$B$5:$P$9635,12,FALSE),"Liquidação Cancelada")</f>
        <v>#N/A</v>
      </c>
      <c r="Z1991" s="4" t="e">
        <f>IF(X1991&lt;&gt;"Liquidação Cancelada",VLOOKUP(B1991,'BASE DE DADOS OPS'!$B$5:$P$9635,14,FALSE),"Liquidação Cancelada")</f>
        <v>#N/A</v>
      </c>
      <c r="AA1991" s="4" t="e">
        <f>IF(X1991&lt;&gt;"Liquidação Cancelada",VLOOKUP(B1991,'BASE DE DADOS OPS'!$B$5:$P$9635,13,FALSE),"Liquidação Cancelada")</f>
        <v>#N/A</v>
      </c>
      <c r="AB1991" s="4" t="e">
        <f t="shared" si="293"/>
        <v>#N/A</v>
      </c>
      <c r="AC1991" s="3" t="e">
        <f t="shared" si="294"/>
        <v>#N/A</v>
      </c>
      <c r="AD1991" s="62"/>
    </row>
    <row r="1992" spans="1:30" ht="24.95" customHeight="1" x14ac:dyDescent="0.2">
      <c r="A1992" s="55" t="str">
        <f t="shared" si="286"/>
        <v>||||||0</v>
      </c>
      <c r="B1992" s="55" t="str">
        <f t="shared" si="287"/>
        <v>||||0</v>
      </c>
      <c r="C1992" s="61" t="str">
        <f t="shared" si="288"/>
        <v>|0</v>
      </c>
      <c r="D1992" s="31"/>
      <c r="E1992" s="31"/>
      <c r="F1992" s="75" t="str">
        <f t="shared" si="289"/>
        <v>/</v>
      </c>
      <c r="G1992" s="31"/>
      <c r="H1992" s="31"/>
      <c r="I1992" s="75" t="str">
        <f t="shared" si="290"/>
        <v>.</v>
      </c>
      <c r="J1992" s="31"/>
      <c r="K1992" s="31"/>
      <c r="L1992" s="31"/>
      <c r="M1992" s="32"/>
      <c r="N1992" s="31"/>
      <c r="O1992" s="32"/>
      <c r="P1992" s="18"/>
      <c r="Q1992" s="31"/>
      <c r="R1992" s="33"/>
      <c r="S1992" s="33"/>
      <c r="T1992" s="33"/>
      <c r="U1992" s="72">
        <f t="shared" si="291"/>
        <v>0</v>
      </c>
      <c r="V1992" s="18" t="e">
        <f>IF(X1992&lt;&gt;"Liquidação Cancelada",VLOOKUP(B1992,'BASE DE DADOS OPS'!$B$4:$P$9650,10,FALSE),"Liquidação Cancelada")</f>
        <v>#N/A</v>
      </c>
      <c r="W1992" s="35" t="e">
        <f t="shared" si="292"/>
        <v>#N/A</v>
      </c>
      <c r="X1992" s="31">
        <f>VLOOKUP(A1992,'BASE DE DADOS OPS'!$A$4:$P$9650,12,FALSE)</f>
        <v>0</v>
      </c>
      <c r="Y1992" s="4" t="e">
        <f>IF(X1992&lt;&gt;"Liquidação Cancelada",VLOOKUP(B1992,'BASE DE DADOS OPS'!$B$5:$P$9635,12,FALSE),"Liquidação Cancelada")</f>
        <v>#N/A</v>
      </c>
      <c r="Z1992" s="4" t="e">
        <f>IF(X1992&lt;&gt;"Liquidação Cancelada",VLOOKUP(B1992,'BASE DE DADOS OPS'!$B$5:$P$9635,14,FALSE),"Liquidação Cancelada")</f>
        <v>#N/A</v>
      </c>
      <c r="AA1992" s="4" t="e">
        <f>IF(X1992&lt;&gt;"Liquidação Cancelada",VLOOKUP(B1992,'BASE DE DADOS OPS'!$B$5:$P$9635,13,FALSE),"Liquidação Cancelada")</f>
        <v>#N/A</v>
      </c>
      <c r="AB1992" s="4" t="e">
        <f t="shared" si="293"/>
        <v>#N/A</v>
      </c>
      <c r="AC1992" s="3" t="e">
        <f t="shared" si="294"/>
        <v>#N/A</v>
      </c>
      <c r="AD1992" s="62"/>
    </row>
    <row r="1993" spans="1:30" ht="24.95" customHeight="1" x14ac:dyDescent="0.2">
      <c r="A1993" s="55" t="str">
        <f t="shared" si="286"/>
        <v>||||||0</v>
      </c>
      <c r="B1993" s="55" t="str">
        <f t="shared" si="287"/>
        <v>||||0</v>
      </c>
      <c r="C1993" s="61" t="str">
        <f t="shared" si="288"/>
        <v>|0</v>
      </c>
      <c r="D1993" s="31"/>
      <c r="E1993" s="31"/>
      <c r="F1993" s="75" t="str">
        <f t="shared" si="289"/>
        <v>/</v>
      </c>
      <c r="G1993" s="31"/>
      <c r="H1993" s="31"/>
      <c r="I1993" s="75" t="str">
        <f t="shared" si="290"/>
        <v>.</v>
      </c>
      <c r="J1993" s="31"/>
      <c r="K1993" s="31"/>
      <c r="L1993" s="31"/>
      <c r="M1993" s="32"/>
      <c r="N1993" s="31"/>
      <c r="O1993" s="32"/>
      <c r="P1993" s="18"/>
      <c r="Q1993" s="31"/>
      <c r="R1993" s="33"/>
      <c r="S1993" s="33"/>
      <c r="T1993" s="33"/>
      <c r="U1993" s="72">
        <f t="shared" si="291"/>
        <v>0</v>
      </c>
      <c r="V1993" s="18" t="e">
        <f>IF(X1993&lt;&gt;"Liquidação Cancelada",VLOOKUP(B1993,'BASE DE DADOS OPS'!$B$4:$P$9650,10,FALSE),"Liquidação Cancelada")</f>
        <v>#N/A</v>
      </c>
      <c r="W1993" s="35" t="e">
        <f t="shared" si="292"/>
        <v>#N/A</v>
      </c>
      <c r="X1993" s="31">
        <f>VLOOKUP(A1993,'BASE DE DADOS OPS'!$A$4:$P$9650,12,FALSE)</f>
        <v>0</v>
      </c>
      <c r="Y1993" s="4" t="e">
        <f>IF(X1993&lt;&gt;"Liquidação Cancelada",VLOOKUP(B1993,'BASE DE DADOS OPS'!$B$5:$P$9635,12,FALSE),"Liquidação Cancelada")</f>
        <v>#N/A</v>
      </c>
      <c r="Z1993" s="4" t="e">
        <f>IF(X1993&lt;&gt;"Liquidação Cancelada",VLOOKUP(B1993,'BASE DE DADOS OPS'!$B$5:$P$9635,14,FALSE),"Liquidação Cancelada")</f>
        <v>#N/A</v>
      </c>
      <c r="AA1993" s="4" t="e">
        <f>IF(X1993&lt;&gt;"Liquidação Cancelada",VLOOKUP(B1993,'BASE DE DADOS OPS'!$B$5:$P$9635,13,FALSE),"Liquidação Cancelada")</f>
        <v>#N/A</v>
      </c>
      <c r="AB1993" s="4" t="e">
        <f t="shared" si="293"/>
        <v>#N/A</v>
      </c>
      <c r="AC1993" s="3" t="e">
        <f t="shared" si="294"/>
        <v>#N/A</v>
      </c>
      <c r="AD1993" s="62"/>
    </row>
    <row r="1994" spans="1:30" ht="24.95" customHeight="1" x14ac:dyDescent="0.2">
      <c r="A1994" s="55" t="str">
        <f t="shared" si="286"/>
        <v>||||||0</v>
      </c>
      <c r="B1994" s="55" t="str">
        <f t="shared" si="287"/>
        <v>||||0</v>
      </c>
      <c r="C1994" s="61" t="str">
        <f t="shared" si="288"/>
        <v>|0</v>
      </c>
      <c r="D1994" s="31"/>
      <c r="E1994" s="31"/>
      <c r="F1994" s="75" t="str">
        <f t="shared" si="289"/>
        <v>/</v>
      </c>
      <c r="G1994" s="31"/>
      <c r="H1994" s="31"/>
      <c r="I1994" s="75" t="str">
        <f t="shared" si="290"/>
        <v>.</v>
      </c>
      <c r="J1994" s="31"/>
      <c r="K1994" s="31"/>
      <c r="L1994" s="31"/>
      <c r="M1994" s="32"/>
      <c r="N1994" s="31"/>
      <c r="O1994" s="32"/>
      <c r="P1994" s="18"/>
      <c r="Q1994" s="31"/>
      <c r="R1994" s="33"/>
      <c r="S1994" s="33"/>
      <c r="T1994" s="33"/>
      <c r="U1994" s="72">
        <f t="shared" si="291"/>
        <v>0</v>
      </c>
      <c r="V1994" s="18" t="e">
        <f>IF(X1994&lt;&gt;"Liquidação Cancelada",VLOOKUP(B1994,'BASE DE DADOS OPS'!$B$4:$P$9650,10,FALSE),"Liquidação Cancelada")</f>
        <v>#N/A</v>
      </c>
      <c r="W1994" s="35" t="e">
        <f t="shared" si="292"/>
        <v>#N/A</v>
      </c>
      <c r="X1994" s="31">
        <f>VLOOKUP(A1994,'BASE DE DADOS OPS'!$A$4:$P$9650,12,FALSE)</f>
        <v>0</v>
      </c>
      <c r="Y1994" s="4" t="e">
        <f>IF(X1994&lt;&gt;"Liquidação Cancelada",VLOOKUP(B1994,'BASE DE DADOS OPS'!$B$5:$P$9635,12,FALSE),"Liquidação Cancelada")</f>
        <v>#N/A</v>
      </c>
      <c r="Z1994" s="4" t="e">
        <f>IF(X1994&lt;&gt;"Liquidação Cancelada",VLOOKUP(B1994,'BASE DE DADOS OPS'!$B$5:$P$9635,14,FALSE),"Liquidação Cancelada")</f>
        <v>#N/A</v>
      </c>
      <c r="AA1994" s="4" t="e">
        <f>IF(X1994&lt;&gt;"Liquidação Cancelada",VLOOKUP(B1994,'BASE DE DADOS OPS'!$B$5:$P$9635,13,FALSE),"Liquidação Cancelada")</f>
        <v>#N/A</v>
      </c>
      <c r="AB1994" s="4" t="e">
        <f t="shared" si="293"/>
        <v>#N/A</v>
      </c>
      <c r="AC1994" s="3" t="e">
        <f t="shared" si="294"/>
        <v>#N/A</v>
      </c>
      <c r="AD1994" s="62"/>
    </row>
    <row r="1995" spans="1:30" ht="24.95" customHeight="1" x14ac:dyDescent="0.2">
      <c r="A1995" s="55" t="str">
        <f t="shared" si="286"/>
        <v>||||||0</v>
      </c>
      <c r="B1995" s="55" t="str">
        <f t="shared" si="287"/>
        <v>||||0</v>
      </c>
      <c r="C1995" s="61" t="str">
        <f t="shared" si="288"/>
        <v>|0</v>
      </c>
      <c r="D1995" s="31"/>
      <c r="E1995" s="31"/>
      <c r="F1995" s="75" t="str">
        <f t="shared" si="289"/>
        <v>/</v>
      </c>
      <c r="G1995" s="31"/>
      <c r="H1995" s="31"/>
      <c r="I1995" s="75" t="str">
        <f t="shared" si="290"/>
        <v>.</v>
      </c>
      <c r="J1995" s="31"/>
      <c r="K1995" s="31"/>
      <c r="L1995" s="31"/>
      <c r="M1995" s="32"/>
      <c r="N1995" s="31"/>
      <c r="O1995" s="32"/>
      <c r="P1995" s="18"/>
      <c r="Q1995" s="31"/>
      <c r="R1995" s="33"/>
      <c r="S1995" s="33"/>
      <c r="T1995" s="33"/>
      <c r="U1995" s="72">
        <f t="shared" si="291"/>
        <v>0</v>
      </c>
      <c r="V1995" s="18" t="e">
        <f>IF(X1995&lt;&gt;"Liquidação Cancelada",VLOOKUP(B1995,'BASE DE DADOS OPS'!$B$4:$P$9650,10,FALSE),"Liquidação Cancelada")</f>
        <v>#N/A</v>
      </c>
      <c r="W1995" s="35" t="e">
        <f t="shared" si="292"/>
        <v>#N/A</v>
      </c>
      <c r="X1995" s="31">
        <f>VLOOKUP(A1995,'BASE DE DADOS OPS'!$A$4:$P$9650,12,FALSE)</f>
        <v>0</v>
      </c>
      <c r="Y1995" s="4" t="e">
        <f>IF(X1995&lt;&gt;"Liquidação Cancelada",VLOOKUP(B1995,'BASE DE DADOS OPS'!$B$5:$P$9635,12,FALSE),"Liquidação Cancelada")</f>
        <v>#N/A</v>
      </c>
      <c r="Z1995" s="4" t="e">
        <f>IF(X1995&lt;&gt;"Liquidação Cancelada",VLOOKUP(B1995,'BASE DE DADOS OPS'!$B$5:$P$9635,14,FALSE),"Liquidação Cancelada")</f>
        <v>#N/A</v>
      </c>
      <c r="AA1995" s="4" t="e">
        <f>IF(X1995&lt;&gt;"Liquidação Cancelada",VLOOKUP(B1995,'BASE DE DADOS OPS'!$B$5:$P$9635,13,FALSE),"Liquidação Cancelada")</f>
        <v>#N/A</v>
      </c>
      <c r="AB1995" s="4" t="e">
        <f t="shared" si="293"/>
        <v>#N/A</v>
      </c>
      <c r="AC1995" s="3" t="e">
        <f t="shared" si="294"/>
        <v>#N/A</v>
      </c>
      <c r="AD1995" s="62"/>
    </row>
    <row r="1996" spans="1:30" ht="24.95" customHeight="1" x14ac:dyDescent="0.2">
      <c r="A1996" s="55" t="str">
        <f t="shared" si="286"/>
        <v>||||||0</v>
      </c>
      <c r="B1996" s="55" t="str">
        <f t="shared" si="287"/>
        <v>||||0</v>
      </c>
      <c r="C1996" s="61" t="str">
        <f t="shared" si="288"/>
        <v>|0</v>
      </c>
      <c r="D1996" s="31"/>
      <c r="E1996" s="31"/>
      <c r="F1996" s="75" t="str">
        <f t="shared" si="289"/>
        <v>/</v>
      </c>
      <c r="G1996" s="31"/>
      <c r="H1996" s="31"/>
      <c r="I1996" s="75" t="str">
        <f t="shared" si="290"/>
        <v>.</v>
      </c>
      <c r="J1996" s="31"/>
      <c r="K1996" s="31"/>
      <c r="L1996" s="31"/>
      <c r="M1996" s="32"/>
      <c r="N1996" s="31"/>
      <c r="O1996" s="32"/>
      <c r="P1996" s="18"/>
      <c r="Q1996" s="31"/>
      <c r="R1996" s="33"/>
      <c r="S1996" s="33"/>
      <c r="T1996" s="33"/>
      <c r="U1996" s="72">
        <f t="shared" si="291"/>
        <v>0</v>
      </c>
      <c r="V1996" s="18" t="e">
        <f>IF(X1996&lt;&gt;"Liquidação Cancelada",VLOOKUP(B1996,'BASE DE DADOS OPS'!$B$4:$P$9650,10,FALSE),"Liquidação Cancelada")</f>
        <v>#N/A</v>
      </c>
      <c r="W1996" s="35" t="e">
        <f t="shared" si="292"/>
        <v>#N/A</v>
      </c>
      <c r="X1996" s="31">
        <f>VLOOKUP(A1996,'BASE DE DADOS OPS'!$A$4:$P$9650,12,FALSE)</f>
        <v>0</v>
      </c>
      <c r="Y1996" s="4" t="e">
        <f>IF(X1996&lt;&gt;"Liquidação Cancelada",VLOOKUP(B1996,'BASE DE DADOS OPS'!$B$5:$P$9635,12,FALSE),"Liquidação Cancelada")</f>
        <v>#N/A</v>
      </c>
      <c r="Z1996" s="4" t="e">
        <f>IF(X1996&lt;&gt;"Liquidação Cancelada",VLOOKUP(B1996,'BASE DE DADOS OPS'!$B$5:$P$9635,14,FALSE),"Liquidação Cancelada")</f>
        <v>#N/A</v>
      </c>
      <c r="AA1996" s="4" t="e">
        <f>IF(X1996&lt;&gt;"Liquidação Cancelada",VLOOKUP(B1996,'BASE DE DADOS OPS'!$B$5:$P$9635,13,FALSE),"Liquidação Cancelada")</f>
        <v>#N/A</v>
      </c>
      <c r="AB1996" s="4" t="e">
        <f t="shared" si="293"/>
        <v>#N/A</v>
      </c>
      <c r="AC1996" s="3" t="e">
        <f t="shared" si="294"/>
        <v>#N/A</v>
      </c>
      <c r="AD1996" s="62"/>
    </row>
    <row r="1997" spans="1:30" ht="24.95" customHeight="1" x14ac:dyDescent="0.2">
      <c r="A1997" s="55" t="str">
        <f t="shared" si="286"/>
        <v>||||||0</v>
      </c>
      <c r="B1997" s="55" t="str">
        <f t="shared" si="287"/>
        <v>||||0</v>
      </c>
      <c r="C1997" s="61" t="str">
        <f t="shared" si="288"/>
        <v>|0</v>
      </c>
      <c r="D1997" s="31"/>
      <c r="E1997" s="31"/>
      <c r="F1997" s="75" t="str">
        <f t="shared" si="289"/>
        <v>/</v>
      </c>
      <c r="G1997" s="31"/>
      <c r="H1997" s="31"/>
      <c r="I1997" s="75" t="str">
        <f t="shared" si="290"/>
        <v>.</v>
      </c>
      <c r="J1997" s="31"/>
      <c r="K1997" s="31"/>
      <c r="L1997" s="31"/>
      <c r="M1997" s="32"/>
      <c r="N1997" s="31"/>
      <c r="O1997" s="32"/>
      <c r="P1997" s="18"/>
      <c r="Q1997" s="31"/>
      <c r="R1997" s="33"/>
      <c r="S1997" s="33"/>
      <c r="T1997" s="33"/>
      <c r="U1997" s="72">
        <f t="shared" si="291"/>
        <v>0</v>
      </c>
      <c r="V1997" s="18" t="e">
        <f>IF(X1997&lt;&gt;"Liquidação Cancelada",VLOOKUP(B1997,'BASE DE DADOS OPS'!$B$4:$P$9650,10,FALSE),"Liquidação Cancelada")</f>
        <v>#N/A</v>
      </c>
      <c r="W1997" s="35" t="e">
        <f t="shared" si="292"/>
        <v>#N/A</v>
      </c>
      <c r="X1997" s="31">
        <f>VLOOKUP(A1997,'BASE DE DADOS OPS'!$A$4:$P$9650,12,FALSE)</f>
        <v>0</v>
      </c>
      <c r="Y1997" s="4" t="e">
        <f>IF(X1997&lt;&gt;"Liquidação Cancelada",VLOOKUP(B1997,'BASE DE DADOS OPS'!$B$5:$P$9635,12,FALSE),"Liquidação Cancelada")</f>
        <v>#N/A</v>
      </c>
      <c r="Z1997" s="4" t="e">
        <f>IF(X1997&lt;&gt;"Liquidação Cancelada",VLOOKUP(B1997,'BASE DE DADOS OPS'!$B$5:$P$9635,14,FALSE),"Liquidação Cancelada")</f>
        <v>#N/A</v>
      </c>
      <c r="AA1997" s="4" t="e">
        <f>IF(X1997&lt;&gt;"Liquidação Cancelada",VLOOKUP(B1997,'BASE DE DADOS OPS'!$B$5:$P$9635,13,FALSE),"Liquidação Cancelada")</f>
        <v>#N/A</v>
      </c>
      <c r="AB1997" s="4" t="e">
        <f t="shared" si="293"/>
        <v>#N/A</v>
      </c>
      <c r="AC1997" s="3" t="e">
        <f t="shared" si="294"/>
        <v>#N/A</v>
      </c>
      <c r="AD1997" s="62"/>
    </row>
    <row r="1998" spans="1:30" ht="24.95" customHeight="1" x14ac:dyDescent="0.2">
      <c r="A1998" s="55" t="str">
        <f t="shared" si="286"/>
        <v>||||||0</v>
      </c>
      <c r="B1998" s="55" t="str">
        <f t="shared" si="287"/>
        <v>||||0</v>
      </c>
      <c r="C1998" s="61" t="str">
        <f t="shared" si="288"/>
        <v>|0</v>
      </c>
      <c r="D1998" s="31"/>
      <c r="E1998" s="31"/>
      <c r="F1998" s="75" t="str">
        <f t="shared" si="289"/>
        <v>/</v>
      </c>
      <c r="G1998" s="31"/>
      <c r="H1998" s="31"/>
      <c r="I1998" s="75" t="str">
        <f t="shared" si="290"/>
        <v>.</v>
      </c>
      <c r="J1998" s="31"/>
      <c r="K1998" s="31"/>
      <c r="L1998" s="31"/>
      <c r="M1998" s="32"/>
      <c r="N1998" s="31"/>
      <c r="O1998" s="32"/>
      <c r="P1998" s="18"/>
      <c r="Q1998" s="31"/>
      <c r="R1998" s="33"/>
      <c r="S1998" s="33"/>
      <c r="T1998" s="33"/>
      <c r="U1998" s="72">
        <f t="shared" si="291"/>
        <v>0</v>
      </c>
      <c r="V1998" s="18" t="e">
        <f>IF(X1998&lt;&gt;"Liquidação Cancelada",VLOOKUP(B1998,'BASE DE DADOS OPS'!$B$4:$P$9650,10,FALSE),"Liquidação Cancelada")</f>
        <v>#N/A</v>
      </c>
      <c r="W1998" s="35" t="e">
        <f t="shared" si="292"/>
        <v>#N/A</v>
      </c>
      <c r="X1998" s="31">
        <f>VLOOKUP(A1998,'BASE DE DADOS OPS'!$A$4:$P$9650,12,FALSE)</f>
        <v>0</v>
      </c>
      <c r="Y1998" s="4" t="e">
        <f>IF(X1998&lt;&gt;"Liquidação Cancelada",VLOOKUP(B1998,'BASE DE DADOS OPS'!$B$5:$P$9635,12,FALSE),"Liquidação Cancelada")</f>
        <v>#N/A</v>
      </c>
      <c r="Z1998" s="4" t="e">
        <f>IF(X1998&lt;&gt;"Liquidação Cancelada",VLOOKUP(B1998,'BASE DE DADOS OPS'!$B$5:$P$9635,14,FALSE),"Liquidação Cancelada")</f>
        <v>#N/A</v>
      </c>
      <c r="AA1998" s="4" t="e">
        <f>IF(X1998&lt;&gt;"Liquidação Cancelada",VLOOKUP(B1998,'BASE DE DADOS OPS'!$B$5:$P$9635,13,FALSE),"Liquidação Cancelada")</f>
        <v>#N/A</v>
      </c>
      <c r="AB1998" s="4" t="e">
        <f t="shared" si="293"/>
        <v>#N/A</v>
      </c>
      <c r="AC1998" s="3" t="e">
        <f t="shared" si="294"/>
        <v>#N/A</v>
      </c>
      <c r="AD1998" s="62"/>
    </row>
    <row r="1999" spans="1:30" ht="24.95" customHeight="1" x14ac:dyDescent="0.2">
      <c r="A1999" s="55" t="str">
        <f t="shared" si="286"/>
        <v>||||||0</v>
      </c>
      <c r="B1999" s="55" t="str">
        <f t="shared" si="287"/>
        <v>||||0</v>
      </c>
      <c r="C1999" s="61" t="str">
        <f t="shared" si="288"/>
        <v>|0</v>
      </c>
      <c r="D1999" s="31"/>
      <c r="E1999" s="31"/>
      <c r="F1999" s="75" t="str">
        <f t="shared" si="289"/>
        <v>/</v>
      </c>
      <c r="G1999" s="31"/>
      <c r="H1999" s="31"/>
      <c r="I1999" s="75" t="str">
        <f t="shared" si="290"/>
        <v>.</v>
      </c>
      <c r="J1999" s="31"/>
      <c r="K1999" s="31"/>
      <c r="L1999" s="31"/>
      <c r="M1999" s="32"/>
      <c r="N1999" s="31"/>
      <c r="O1999" s="32"/>
      <c r="P1999" s="18"/>
      <c r="Q1999" s="31"/>
      <c r="R1999" s="33"/>
      <c r="S1999" s="33"/>
      <c r="T1999" s="33"/>
      <c r="U1999" s="72">
        <f t="shared" si="291"/>
        <v>0</v>
      </c>
      <c r="V1999" s="18" t="e">
        <f>IF(X1999&lt;&gt;"Liquidação Cancelada",VLOOKUP(B1999,'BASE DE DADOS OPS'!$B$4:$P$9650,10,FALSE),"Liquidação Cancelada")</f>
        <v>#N/A</v>
      </c>
      <c r="W1999" s="35" t="e">
        <f t="shared" si="292"/>
        <v>#N/A</v>
      </c>
      <c r="X1999" s="31">
        <f>VLOOKUP(A1999,'BASE DE DADOS OPS'!$A$4:$P$9650,12,FALSE)</f>
        <v>0</v>
      </c>
      <c r="Y1999" s="4" t="e">
        <f>IF(X1999&lt;&gt;"Liquidação Cancelada",VLOOKUP(B1999,'BASE DE DADOS OPS'!$B$5:$P$9635,12,FALSE),"Liquidação Cancelada")</f>
        <v>#N/A</v>
      </c>
      <c r="Z1999" s="4" t="e">
        <f>IF(X1999&lt;&gt;"Liquidação Cancelada",VLOOKUP(B1999,'BASE DE DADOS OPS'!$B$5:$P$9635,14,FALSE),"Liquidação Cancelada")</f>
        <v>#N/A</v>
      </c>
      <c r="AA1999" s="4" t="e">
        <f>IF(X1999&lt;&gt;"Liquidação Cancelada",VLOOKUP(B1999,'BASE DE DADOS OPS'!$B$5:$P$9635,13,FALSE),"Liquidação Cancelada")</f>
        <v>#N/A</v>
      </c>
      <c r="AB1999" s="4" t="e">
        <f t="shared" si="293"/>
        <v>#N/A</v>
      </c>
      <c r="AC1999" s="3" t="e">
        <f t="shared" si="294"/>
        <v>#N/A</v>
      </c>
      <c r="AD1999" s="62"/>
    </row>
    <row r="2000" spans="1:30" ht="24.95" customHeight="1" x14ac:dyDescent="0.2">
      <c r="A2000" s="55" t="str">
        <f t="shared" si="286"/>
        <v>||||||0</v>
      </c>
      <c r="B2000" s="55" t="str">
        <f t="shared" si="287"/>
        <v>||||0</v>
      </c>
      <c r="C2000" s="61" t="str">
        <f t="shared" si="288"/>
        <v>|0</v>
      </c>
      <c r="D2000" s="31"/>
      <c r="E2000" s="31"/>
      <c r="F2000" s="75" t="str">
        <f t="shared" si="289"/>
        <v>/</v>
      </c>
      <c r="G2000" s="31"/>
      <c r="H2000" s="31"/>
      <c r="I2000" s="75" t="str">
        <f t="shared" si="290"/>
        <v>.</v>
      </c>
      <c r="J2000" s="31"/>
      <c r="K2000" s="31"/>
      <c r="L2000" s="31"/>
      <c r="M2000" s="32"/>
      <c r="N2000" s="31"/>
      <c r="O2000" s="32"/>
      <c r="P2000" s="18"/>
      <c r="Q2000" s="31"/>
      <c r="R2000" s="33"/>
      <c r="S2000" s="33"/>
      <c r="T2000" s="33"/>
      <c r="U2000" s="72">
        <f t="shared" si="291"/>
        <v>0</v>
      </c>
      <c r="V2000" s="18" t="e">
        <f>IF(X2000&lt;&gt;"Liquidação Cancelada",VLOOKUP(B2000,'BASE DE DADOS OPS'!$B$4:$P$9650,10,FALSE),"Liquidação Cancelada")</f>
        <v>#N/A</v>
      </c>
      <c r="W2000" s="35" t="e">
        <f t="shared" si="292"/>
        <v>#N/A</v>
      </c>
      <c r="X2000" s="31">
        <f>VLOOKUP(A2000,'BASE DE DADOS OPS'!$A$4:$P$9650,12,FALSE)</f>
        <v>0</v>
      </c>
      <c r="Y2000" s="4" t="e">
        <f>IF(X2000&lt;&gt;"Liquidação Cancelada",VLOOKUP(B2000,'BASE DE DADOS OPS'!$B$5:$P$9635,12,FALSE),"Liquidação Cancelada")</f>
        <v>#N/A</v>
      </c>
      <c r="Z2000" s="4" t="e">
        <f>IF(X2000&lt;&gt;"Liquidação Cancelada",VLOOKUP(B2000,'BASE DE DADOS OPS'!$B$5:$P$9635,14,FALSE),"Liquidação Cancelada")</f>
        <v>#N/A</v>
      </c>
      <c r="AA2000" s="4" t="e">
        <f>IF(X2000&lt;&gt;"Liquidação Cancelada",VLOOKUP(B2000,'BASE DE DADOS OPS'!$B$5:$P$9635,13,FALSE),"Liquidação Cancelada")</f>
        <v>#N/A</v>
      </c>
      <c r="AB2000" s="4" t="e">
        <f t="shared" si="293"/>
        <v>#N/A</v>
      </c>
      <c r="AC2000" s="3" t="e">
        <f t="shared" si="294"/>
        <v>#N/A</v>
      </c>
      <c r="AD2000" s="62"/>
    </row>
    <row r="2001" spans="1:30" ht="24.95" customHeight="1" x14ac:dyDescent="0.2">
      <c r="A2001" s="55" t="str">
        <f t="shared" si="286"/>
        <v>||||||0</v>
      </c>
      <c r="B2001" s="55" t="str">
        <f t="shared" si="287"/>
        <v>||||0</v>
      </c>
      <c r="C2001" s="61" t="str">
        <f t="shared" si="288"/>
        <v>|0</v>
      </c>
      <c r="D2001" s="31"/>
      <c r="E2001" s="31"/>
      <c r="F2001" s="75" t="str">
        <f t="shared" si="289"/>
        <v>/</v>
      </c>
      <c r="G2001" s="31"/>
      <c r="H2001" s="31"/>
      <c r="I2001" s="75" t="str">
        <f t="shared" si="290"/>
        <v>.</v>
      </c>
      <c r="J2001" s="31"/>
      <c r="K2001" s="31"/>
      <c r="L2001" s="31"/>
      <c r="M2001" s="32"/>
      <c r="N2001" s="31"/>
      <c r="O2001" s="32"/>
      <c r="P2001" s="18"/>
      <c r="Q2001" s="31"/>
      <c r="R2001" s="33"/>
      <c r="S2001" s="33"/>
      <c r="T2001" s="33"/>
      <c r="U2001" s="72">
        <f t="shared" si="291"/>
        <v>0</v>
      </c>
      <c r="V2001" s="18" t="e">
        <f>IF(X2001&lt;&gt;"Liquidação Cancelada",VLOOKUP(B2001,'BASE DE DADOS OPS'!$B$4:$P$9650,10,FALSE),"Liquidação Cancelada")</f>
        <v>#N/A</v>
      </c>
      <c r="W2001" s="35" t="e">
        <f t="shared" si="292"/>
        <v>#N/A</v>
      </c>
      <c r="X2001" s="31">
        <f>VLOOKUP(A2001,'BASE DE DADOS OPS'!$A$4:$P$9650,12,FALSE)</f>
        <v>0</v>
      </c>
      <c r="Y2001" s="4" t="e">
        <f>IF(X2001&lt;&gt;"Liquidação Cancelada",VLOOKUP(B2001,'BASE DE DADOS OPS'!$B$5:$P$9635,12,FALSE),"Liquidação Cancelada")</f>
        <v>#N/A</v>
      </c>
      <c r="Z2001" s="4" t="e">
        <f>IF(X2001&lt;&gt;"Liquidação Cancelada",VLOOKUP(B2001,'BASE DE DADOS OPS'!$B$5:$P$9635,14,FALSE),"Liquidação Cancelada")</f>
        <v>#N/A</v>
      </c>
      <c r="AA2001" s="4" t="e">
        <f>IF(X2001&lt;&gt;"Liquidação Cancelada",VLOOKUP(B2001,'BASE DE DADOS OPS'!$B$5:$P$9635,13,FALSE),"Liquidação Cancelada")</f>
        <v>#N/A</v>
      </c>
      <c r="AB2001" s="4" t="e">
        <f t="shared" si="293"/>
        <v>#N/A</v>
      </c>
      <c r="AC2001" s="3" t="e">
        <f t="shared" si="294"/>
        <v>#N/A</v>
      </c>
      <c r="AD2001" s="62"/>
    </row>
    <row r="2002" spans="1:30" ht="24.95" customHeight="1" x14ac:dyDescent="0.2">
      <c r="A2002" s="55" t="str">
        <f t="shared" si="286"/>
        <v>||||||0</v>
      </c>
      <c r="B2002" s="55" t="str">
        <f t="shared" si="287"/>
        <v>||||0</v>
      </c>
      <c r="C2002" s="61" t="str">
        <f t="shared" si="288"/>
        <v>|0</v>
      </c>
      <c r="D2002" s="31"/>
      <c r="E2002" s="31"/>
      <c r="F2002" s="75" t="str">
        <f t="shared" si="289"/>
        <v>/</v>
      </c>
      <c r="G2002" s="31"/>
      <c r="H2002" s="31"/>
      <c r="I2002" s="75" t="str">
        <f t="shared" si="290"/>
        <v>.</v>
      </c>
      <c r="J2002" s="31"/>
      <c r="K2002" s="31"/>
      <c r="L2002" s="31"/>
      <c r="M2002" s="32"/>
      <c r="N2002" s="31"/>
      <c r="O2002" s="32"/>
      <c r="P2002" s="18"/>
      <c r="Q2002" s="31"/>
      <c r="R2002" s="33"/>
      <c r="S2002" s="33"/>
      <c r="T2002" s="33"/>
      <c r="U2002" s="72">
        <f t="shared" si="291"/>
        <v>0</v>
      </c>
      <c r="V2002" s="18" t="e">
        <f>IF(X2002&lt;&gt;"Liquidação Cancelada",VLOOKUP(B2002,'BASE DE DADOS OPS'!$B$4:$P$9650,10,FALSE),"Liquidação Cancelada")</f>
        <v>#N/A</v>
      </c>
      <c r="W2002" s="35" t="e">
        <f t="shared" si="292"/>
        <v>#N/A</v>
      </c>
      <c r="X2002" s="31">
        <f>VLOOKUP(A2002,'BASE DE DADOS OPS'!$A$4:$P$9650,12,FALSE)</f>
        <v>0</v>
      </c>
      <c r="Y2002" s="4" t="e">
        <f>IF(X2002&lt;&gt;"Liquidação Cancelada",VLOOKUP(B2002,'BASE DE DADOS OPS'!$B$5:$P$9635,12,FALSE),"Liquidação Cancelada")</f>
        <v>#N/A</v>
      </c>
      <c r="Z2002" s="4" t="e">
        <f>IF(X2002&lt;&gt;"Liquidação Cancelada",VLOOKUP(B2002,'BASE DE DADOS OPS'!$B$5:$P$9635,14,FALSE),"Liquidação Cancelada")</f>
        <v>#N/A</v>
      </c>
      <c r="AA2002" s="4" t="e">
        <f>IF(X2002&lt;&gt;"Liquidação Cancelada",VLOOKUP(B2002,'BASE DE DADOS OPS'!$B$5:$P$9635,13,FALSE),"Liquidação Cancelada")</f>
        <v>#N/A</v>
      </c>
      <c r="AB2002" s="4" t="e">
        <f t="shared" si="293"/>
        <v>#N/A</v>
      </c>
      <c r="AC2002" s="3" t="e">
        <f t="shared" si="294"/>
        <v>#N/A</v>
      </c>
      <c r="AD2002" s="62"/>
    </row>
    <row r="2003" spans="1:30" ht="24.95" customHeight="1" x14ac:dyDescent="0.2">
      <c r="A2003" s="55" t="str">
        <f t="shared" si="286"/>
        <v>||||||0</v>
      </c>
      <c r="B2003" s="55" t="str">
        <f t="shared" si="287"/>
        <v>||||0</v>
      </c>
      <c r="C2003" s="61" t="str">
        <f t="shared" si="288"/>
        <v>|0</v>
      </c>
      <c r="D2003" s="31"/>
      <c r="E2003" s="31"/>
      <c r="F2003" s="75" t="str">
        <f t="shared" si="289"/>
        <v>/</v>
      </c>
      <c r="G2003" s="31"/>
      <c r="H2003" s="31"/>
      <c r="I2003" s="75" t="str">
        <f t="shared" si="290"/>
        <v>.</v>
      </c>
      <c r="J2003" s="31"/>
      <c r="K2003" s="31"/>
      <c r="L2003" s="31"/>
      <c r="M2003" s="32"/>
      <c r="N2003" s="31"/>
      <c r="O2003" s="32"/>
      <c r="P2003" s="18"/>
      <c r="Q2003" s="31"/>
      <c r="R2003" s="33"/>
      <c r="S2003" s="33"/>
      <c r="T2003" s="33"/>
      <c r="U2003" s="72">
        <f t="shared" si="291"/>
        <v>0</v>
      </c>
      <c r="V2003" s="18" t="e">
        <f>IF(X2003&lt;&gt;"Liquidação Cancelada",VLOOKUP(B2003,'BASE DE DADOS OPS'!$B$4:$P$9650,10,FALSE),"Liquidação Cancelada")</f>
        <v>#N/A</v>
      </c>
      <c r="W2003" s="35" t="e">
        <f t="shared" si="292"/>
        <v>#N/A</v>
      </c>
      <c r="X2003" s="31">
        <f>VLOOKUP(A2003,'BASE DE DADOS OPS'!$A$4:$P$9650,12,FALSE)</f>
        <v>0</v>
      </c>
      <c r="Y2003" s="4" t="e">
        <f>IF(X2003&lt;&gt;"Liquidação Cancelada",VLOOKUP(B2003,'BASE DE DADOS OPS'!$B$5:$P$9635,12,FALSE),"Liquidação Cancelada")</f>
        <v>#N/A</v>
      </c>
      <c r="Z2003" s="4" t="e">
        <f>IF(X2003&lt;&gt;"Liquidação Cancelada",VLOOKUP(B2003,'BASE DE DADOS OPS'!$B$5:$P$9635,14,FALSE),"Liquidação Cancelada")</f>
        <v>#N/A</v>
      </c>
      <c r="AA2003" s="4" t="e">
        <f>IF(X2003&lt;&gt;"Liquidação Cancelada",VLOOKUP(B2003,'BASE DE DADOS OPS'!$B$5:$P$9635,13,FALSE),"Liquidação Cancelada")</f>
        <v>#N/A</v>
      </c>
      <c r="AB2003" s="4" t="e">
        <f t="shared" si="293"/>
        <v>#N/A</v>
      </c>
      <c r="AC2003" s="3" t="e">
        <f t="shared" si="294"/>
        <v>#N/A</v>
      </c>
      <c r="AD2003" s="62"/>
    </row>
    <row r="2004" spans="1:30" ht="24.95" customHeight="1" x14ac:dyDescent="0.2">
      <c r="A2004" s="55" t="str">
        <f t="shared" si="286"/>
        <v>||||||0</v>
      </c>
      <c r="B2004" s="55" t="str">
        <f t="shared" si="287"/>
        <v>||||0</v>
      </c>
      <c r="C2004" s="61" t="str">
        <f t="shared" si="288"/>
        <v>|0</v>
      </c>
      <c r="D2004" s="31"/>
      <c r="E2004" s="31"/>
      <c r="F2004" s="75" t="str">
        <f t="shared" si="289"/>
        <v>/</v>
      </c>
      <c r="G2004" s="31"/>
      <c r="H2004" s="31"/>
      <c r="I2004" s="75" t="str">
        <f t="shared" si="290"/>
        <v>.</v>
      </c>
      <c r="J2004" s="31"/>
      <c r="K2004" s="31"/>
      <c r="L2004" s="31"/>
      <c r="M2004" s="32"/>
      <c r="N2004" s="31"/>
      <c r="O2004" s="32"/>
      <c r="P2004" s="18"/>
      <c r="Q2004" s="31"/>
      <c r="R2004" s="33"/>
      <c r="S2004" s="33"/>
      <c r="T2004" s="33"/>
      <c r="U2004" s="72">
        <f t="shared" si="291"/>
        <v>0</v>
      </c>
      <c r="V2004" s="18" t="e">
        <f>IF(X2004&lt;&gt;"Liquidação Cancelada",VLOOKUP(B2004,'BASE DE DADOS OPS'!$B$4:$P$9650,10,FALSE),"Liquidação Cancelada")</f>
        <v>#N/A</v>
      </c>
      <c r="W2004" s="35" t="e">
        <f t="shared" si="292"/>
        <v>#N/A</v>
      </c>
      <c r="X2004" s="31">
        <f>VLOOKUP(A2004,'BASE DE DADOS OPS'!$A$4:$P$9650,12,FALSE)</f>
        <v>0</v>
      </c>
      <c r="Y2004" s="4" t="e">
        <f>IF(X2004&lt;&gt;"Liquidação Cancelada",VLOOKUP(B2004,'BASE DE DADOS OPS'!$B$5:$P$9635,12,FALSE),"Liquidação Cancelada")</f>
        <v>#N/A</v>
      </c>
      <c r="Z2004" s="4" t="e">
        <f>IF(X2004&lt;&gt;"Liquidação Cancelada",VLOOKUP(B2004,'BASE DE DADOS OPS'!$B$5:$P$9635,14,FALSE),"Liquidação Cancelada")</f>
        <v>#N/A</v>
      </c>
      <c r="AA2004" s="4" t="e">
        <f>IF(X2004&lt;&gt;"Liquidação Cancelada",VLOOKUP(B2004,'BASE DE DADOS OPS'!$B$5:$P$9635,13,FALSE),"Liquidação Cancelada")</f>
        <v>#N/A</v>
      </c>
      <c r="AB2004" s="4" t="e">
        <f t="shared" si="293"/>
        <v>#N/A</v>
      </c>
      <c r="AC2004" s="3" t="e">
        <f t="shared" si="294"/>
        <v>#N/A</v>
      </c>
      <c r="AD2004" s="62"/>
    </row>
    <row r="2005" spans="1:30" ht="24.95" customHeight="1" x14ac:dyDescent="0.2">
      <c r="A2005" s="55" t="str">
        <f t="shared" si="286"/>
        <v>||||||0</v>
      </c>
      <c r="B2005" s="55" t="str">
        <f t="shared" si="287"/>
        <v>||||0</v>
      </c>
      <c r="C2005" s="61" t="str">
        <f t="shared" si="288"/>
        <v>|0</v>
      </c>
      <c r="D2005" s="31"/>
      <c r="E2005" s="31"/>
      <c r="F2005" s="75" t="str">
        <f t="shared" si="289"/>
        <v>/</v>
      </c>
      <c r="G2005" s="31"/>
      <c r="H2005" s="31"/>
      <c r="I2005" s="75" t="str">
        <f t="shared" si="290"/>
        <v>.</v>
      </c>
      <c r="J2005" s="31"/>
      <c r="K2005" s="31"/>
      <c r="L2005" s="31"/>
      <c r="M2005" s="32"/>
      <c r="N2005" s="31"/>
      <c r="O2005" s="32"/>
      <c r="P2005" s="18"/>
      <c r="Q2005" s="31"/>
      <c r="R2005" s="33"/>
      <c r="S2005" s="33"/>
      <c r="T2005" s="33"/>
      <c r="U2005" s="72">
        <f t="shared" si="291"/>
        <v>0</v>
      </c>
      <c r="V2005" s="18" t="e">
        <f>IF(X2005&lt;&gt;"Liquidação Cancelada",VLOOKUP(B2005,'BASE DE DADOS OPS'!$B$4:$P$9650,10,FALSE),"Liquidação Cancelada")</f>
        <v>#N/A</v>
      </c>
      <c r="W2005" s="35" t="e">
        <f t="shared" si="292"/>
        <v>#N/A</v>
      </c>
      <c r="X2005" s="31">
        <f>VLOOKUP(A2005,'BASE DE DADOS OPS'!$A$4:$P$9650,12,FALSE)</f>
        <v>0</v>
      </c>
      <c r="Y2005" s="4" t="e">
        <f>IF(X2005&lt;&gt;"Liquidação Cancelada",VLOOKUP(B2005,'BASE DE DADOS OPS'!$B$5:$P$9635,12,FALSE),"Liquidação Cancelada")</f>
        <v>#N/A</v>
      </c>
      <c r="Z2005" s="4" t="e">
        <f>IF(X2005&lt;&gt;"Liquidação Cancelada",VLOOKUP(B2005,'BASE DE DADOS OPS'!$B$5:$P$9635,14,FALSE),"Liquidação Cancelada")</f>
        <v>#N/A</v>
      </c>
      <c r="AA2005" s="4" t="e">
        <f>IF(X2005&lt;&gt;"Liquidação Cancelada",VLOOKUP(B2005,'BASE DE DADOS OPS'!$B$5:$P$9635,13,FALSE),"Liquidação Cancelada")</f>
        <v>#N/A</v>
      </c>
      <c r="AB2005" s="4" t="e">
        <f t="shared" si="293"/>
        <v>#N/A</v>
      </c>
      <c r="AC2005" s="3" t="e">
        <f t="shared" si="294"/>
        <v>#N/A</v>
      </c>
      <c r="AD2005" s="62"/>
    </row>
    <row r="2006" spans="1:30" ht="24.95" customHeight="1" x14ac:dyDescent="0.2">
      <c r="A2006" s="55" t="str">
        <f t="shared" si="286"/>
        <v>||||||0</v>
      </c>
      <c r="B2006" s="55" t="str">
        <f t="shared" si="287"/>
        <v>||||0</v>
      </c>
      <c r="C2006" s="61" t="str">
        <f t="shared" si="288"/>
        <v>|0</v>
      </c>
      <c r="D2006" s="31"/>
      <c r="E2006" s="31"/>
      <c r="F2006" s="75" t="str">
        <f t="shared" si="289"/>
        <v>/</v>
      </c>
      <c r="G2006" s="31"/>
      <c r="H2006" s="31"/>
      <c r="I2006" s="75" t="str">
        <f t="shared" si="290"/>
        <v>.</v>
      </c>
      <c r="J2006" s="31"/>
      <c r="K2006" s="31"/>
      <c r="L2006" s="31"/>
      <c r="M2006" s="32"/>
      <c r="N2006" s="31"/>
      <c r="O2006" s="32"/>
      <c r="P2006" s="18"/>
      <c r="Q2006" s="31"/>
      <c r="R2006" s="33"/>
      <c r="S2006" s="33"/>
      <c r="T2006" s="33"/>
      <c r="U2006" s="72">
        <f t="shared" si="291"/>
        <v>0</v>
      </c>
      <c r="V2006" s="18" t="e">
        <f>IF(X2006&lt;&gt;"Liquidação Cancelada",VLOOKUP(B2006,'BASE DE DADOS OPS'!$B$4:$P$9650,10,FALSE),"Liquidação Cancelada")</f>
        <v>#N/A</v>
      </c>
      <c r="W2006" s="35" t="e">
        <f t="shared" si="292"/>
        <v>#N/A</v>
      </c>
      <c r="X2006" s="31">
        <f>VLOOKUP(A2006,'BASE DE DADOS OPS'!$A$4:$P$9650,12,FALSE)</f>
        <v>0</v>
      </c>
      <c r="Y2006" s="4" t="e">
        <f>IF(X2006&lt;&gt;"Liquidação Cancelada",VLOOKUP(B2006,'BASE DE DADOS OPS'!$B$5:$P$9635,12,FALSE),"Liquidação Cancelada")</f>
        <v>#N/A</v>
      </c>
      <c r="Z2006" s="4" t="e">
        <f>IF(X2006&lt;&gt;"Liquidação Cancelada",VLOOKUP(B2006,'BASE DE DADOS OPS'!$B$5:$P$9635,14,FALSE),"Liquidação Cancelada")</f>
        <v>#N/A</v>
      </c>
      <c r="AA2006" s="4" t="e">
        <f>IF(X2006&lt;&gt;"Liquidação Cancelada",VLOOKUP(B2006,'BASE DE DADOS OPS'!$B$5:$P$9635,13,FALSE),"Liquidação Cancelada")</f>
        <v>#N/A</v>
      </c>
      <c r="AB2006" s="4" t="e">
        <f t="shared" si="293"/>
        <v>#N/A</v>
      </c>
      <c r="AC2006" s="3" t="e">
        <f t="shared" si="294"/>
        <v>#N/A</v>
      </c>
      <c r="AD2006" s="62"/>
    </row>
    <row r="2007" spans="1:30" ht="24.95" customHeight="1" x14ac:dyDescent="0.2">
      <c r="A2007" s="55" t="str">
        <f t="shared" si="286"/>
        <v>||||||0</v>
      </c>
      <c r="B2007" s="55" t="str">
        <f t="shared" si="287"/>
        <v>||||0</v>
      </c>
      <c r="C2007" s="61" t="str">
        <f t="shared" si="288"/>
        <v>|0</v>
      </c>
      <c r="D2007" s="31"/>
      <c r="E2007" s="31"/>
      <c r="F2007" s="75" t="str">
        <f t="shared" si="289"/>
        <v>/</v>
      </c>
      <c r="G2007" s="31"/>
      <c r="H2007" s="31"/>
      <c r="I2007" s="75" t="str">
        <f t="shared" si="290"/>
        <v>.</v>
      </c>
      <c r="J2007" s="31"/>
      <c r="K2007" s="31"/>
      <c r="L2007" s="31"/>
      <c r="M2007" s="32"/>
      <c r="N2007" s="31"/>
      <c r="O2007" s="32"/>
      <c r="P2007" s="18"/>
      <c r="Q2007" s="31"/>
      <c r="R2007" s="33"/>
      <c r="S2007" s="33"/>
      <c r="T2007" s="33"/>
      <c r="U2007" s="72">
        <f t="shared" si="291"/>
        <v>0</v>
      </c>
      <c r="V2007" s="18" t="e">
        <f>IF(X2007&lt;&gt;"Liquidação Cancelada",VLOOKUP(B2007,'BASE DE DADOS OPS'!$B$4:$P$9650,10,FALSE),"Liquidação Cancelada")</f>
        <v>#N/A</v>
      </c>
      <c r="W2007" s="35" t="e">
        <f t="shared" si="292"/>
        <v>#N/A</v>
      </c>
      <c r="X2007" s="31">
        <f>VLOOKUP(A2007,'BASE DE DADOS OPS'!$A$4:$P$9650,12,FALSE)</f>
        <v>0</v>
      </c>
      <c r="Y2007" s="4" t="e">
        <f>IF(X2007&lt;&gt;"Liquidação Cancelada",VLOOKUP(B2007,'BASE DE DADOS OPS'!$B$5:$P$9635,12,FALSE),"Liquidação Cancelada")</f>
        <v>#N/A</v>
      </c>
      <c r="Z2007" s="4" t="e">
        <f>IF(X2007&lt;&gt;"Liquidação Cancelada",VLOOKUP(B2007,'BASE DE DADOS OPS'!$B$5:$P$9635,14,FALSE),"Liquidação Cancelada")</f>
        <v>#N/A</v>
      </c>
      <c r="AA2007" s="4" t="e">
        <f>IF(X2007&lt;&gt;"Liquidação Cancelada",VLOOKUP(B2007,'BASE DE DADOS OPS'!$B$5:$P$9635,13,FALSE),"Liquidação Cancelada")</f>
        <v>#N/A</v>
      </c>
      <c r="AB2007" s="4" t="e">
        <f t="shared" si="293"/>
        <v>#N/A</v>
      </c>
      <c r="AC2007" s="3" t="e">
        <f t="shared" si="294"/>
        <v>#N/A</v>
      </c>
      <c r="AD2007" s="62"/>
    </row>
    <row r="2008" spans="1:30" ht="24.95" customHeight="1" x14ac:dyDescent="0.2">
      <c r="A2008" s="55" t="str">
        <f t="shared" si="286"/>
        <v>||||||0</v>
      </c>
      <c r="B2008" s="55" t="str">
        <f t="shared" si="287"/>
        <v>||||0</v>
      </c>
      <c r="C2008" s="61" t="str">
        <f t="shared" si="288"/>
        <v>|0</v>
      </c>
      <c r="D2008" s="31"/>
      <c r="E2008" s="31"/>
      <c r="F2008" s="75" t="str">
        <f t="shared" si="289"/>
        <v>/</v>
      </c>
      <c r="G2008" s="31"/>
      <c r="H2008" s="31"/>
      <c r="I2008" s="75" t="str">
        <f t="shared" si="290"/>
        <v>.</v>
      </c>
      <c r="J2008" s="31"/>
      <c r="K2008" s="31"/>
      <c r="L2008" s="31"/>
      <c r="M2008" s="32"/>
      <c r="N2008" s="31"/>
      <c r="O2008" s="32"/>
      <c r="P2008" s="18"/>
      <c r="Q2008" s="31"/>
      <c r="R2008" s="33"/>
      <c r="S2008" s="33"/>
      <c r="T2008" s="33"/>
      <c r="U2008" s="72">
        <f t="shared" si="291"/>
        <v>0</v>
      </c>
      <c r="V2008" s="18" t="e">
        <f>IF(X2008&lt;&gt;"Liquidação Cancelada",VLOOKUP(B2008,'BASE DE DADOS OPS'!$B$4:$P$9650,10,FALSE),"Liquidação Cancelada")</f>
        <v>#N/A</v>
      </c>
      <c r="W2008" s="35" t="e">
        <f t="shared" si="292"/>
        <v>#N/A</v>
      </c>
      <c r="X2008" s="31">
        <f>VLOOKUP(A2008,'BASE DE DADOS OPS'!$A$4:$P$9650,12,FALSE)</f>
        <v>0</v>
      </c>
      <c r="Y2008" s="4" t="e">
        <f>IF(X2008&lt;&gt;"Liquidação Cancelada",VLOOKUP(B2008,'BASE DE DADOS OPS'!$B$5:$P$9635,12,FALSE),"Liquidação Cancelada")</f>
        <v>#N/A</v>
      </c>
      <c r="Z2008" s="4" t="e">
        <f>IF(X2008&lt;&gt;"Liquidação Cancelada",VLOOKUP(B2008,'BASE DE DADOS OPS'!$B$5:$P$9635,14,FALSE),"Liquidação Cancelada")</f>
        <v>#N/A</v>
      </c>
      <c r="AA2008" s="4" t="e">
        <f>IF(X2008&lt;&gt;"Liquidação Cancelada",VLOOKUP(B2008,'BASE DE DADOS OPS'!$B$5:$P$9635,13,FALSE),"Liquidação Cancelada")</f>
        <v>#N/A</v>
      </c>
      <c r="AB2008" s="4" t="e">
        <f t="shared" si="293"/>
        <v>#N/A</v>
      </c>
      <c r="AC2008" s="3" t="e">
        <f t="shared" si="294"/>
        <v>#N/A</v>
      </c>
      <c r="AD2008" s="62"/>
    </row>
    <row r="2009" spans="1:30" ht="24.95" customHeight="1" x14ac:dyDescent="0.2">
      <c r="A2009" s="55" t="str">
        <f t="shared" si="286"/>
        <v>||||||0</v>
      </c>
      <c r="B2009" s="55" t="str">
        <f t="shared" si="287"/>
        <v>||||0</v>
      </c>
      <c r="C2009" s="61" t="str">
        <f t="shared" si="288"/>
        <v>|0</v>
      </c>
      <c r="D2009" s="31"/>
      <c r="E2009" s="31"/>
      <c r="F2009" s="75" t="str">
        <f t="shared" si="289"/>
        <v>/</v>
      </c>
      <c r="G2009" s="31"/>
      <c r="H2009" s="31"/>
      <c r="I2009" s="75" t="str">
        <f t="shared" si="290"/>
        <v>.</v>
      </c>
      <c r="J2009" s="31"/>
      <c r="K2009" s="31"/>
      <c r="L2009" s="31"/>
      <c r="M2009" s="32"/>
      <c r="N2009" s="31"/>
      <c r="O2009" s="32"/>
      <c r="P2009" s="18"/>
      <c r="Q2009" s="31"/>
      <c r="R2009" s="33"/>
      <c r="S2009" s="33"/>
      <c r="T2009" s="33"/>
      <c r="U2009" s="72">
        <f t="shared" si="291"/>
        <v>0</v>
      </c>
      <c r="V2009" s="18" t="e">
        <f>IF(X2009&lt;&gt;"Liquidação Cancelada",VLOOKUP(B2009,'BASE DE DADOS OPS'!$B$4:$P$9650,10,FALSE),"Liquidação Cancelada")</f>
        <v>#N/A</v>
      </c>
      <c r="W2009" s="35" t="e">
        <f t="shared" si="292"/>
        <v>#N/A</v>
      </c>
      <c r="X2009" s="31">
        <f>VLOOKUP(A2009,'BASE DE DADOS OPS'!$A$4:$P$9650,12,FALSE)</f>
        <v>0</v>
      </c>
      <c r="Y2009" s="4" t="e">
        <f>IF(X2009&lt;&gt;"Liquidação Cancelada",VLOOKUP(B2009,'BASE DE DADOS OPS'!$B$5:$P$9635,12,FALSE),"Liquidação Cancelada")</f>
        <v>#N/A</v>
      </c>
      <c r="Z2009" s="4" t="e">
        <f>IF(X2009&lt;&gt;"Liquidação Cancelada",VLOOKUP(B2009,'BASE DE DADOS OPS'!$B$5:$P$9635,14,FALSE),"Liquidação Cancelada")</f>
        <v>#N/A</v>
      </c>
      <c r="AA2009" s="4" t="e">
        <f>IF(X2009&lt;&gt;"Liquidação Cancelada",VLOOKUP(B2009,'BASE DE DADOS OPS'!$B$5:$P$9635,13,FALSE),"Liquidação Cancelada")</f>
        <v>#N/A</v>
      </c>
      <c r="AB2009" s="4" t="e">
        <f t="shared" si="293"/>
        <v>#N/A</v>
      </c>
      <c r="AC2009" s="3" t="e">
        <f t="shared" si="294"/>
        <v>#N/A</v>
      </c>
      <c r="AD2009" s="62"/>
    </row>
    <row r="2010" spans="1:30" ht="24.95" customHeight="1" x14ac:dyDescent="0.2">
      <c r="A2010" s="55" t="str">
        <f t="shared" si="286"/>
        <v>||||||0</v>
      </c>
      <c r="B2010" s="55" t="str">
        <f t="shared" si="287"/>
        <v>||||0</v>
      </c>
      <c r="C2010" s="61" t="str">
        <f t="shared" si="288"/>
        <v>|0</v>
      </c>
      <c r="D2010" s="31"/>
      <c r="E2010" s="31"/>
      <c r="F2010" s="75" t="str">
        <f t="shared" si="289"/>
        <v>/</v>
      </c>
      <c r="G2010" s="31"/>
      <c r="H2010" s="31"/>
      <c r="I2010" s="75" t="str">
        <f t="shared" si="290"/>
        <v>.</v>
      </c>
      <c r="J2010" s="31"/>
      <c r="K2010" s="31"/>
      <c r="L2010" s="31"/>
      <c r="M2010" s="32"/>
      <c r="N2010" s="31"/>
      <c r="O2010" s="32"/>
      <c r="P2010" s="18"/>
      <c r="Q2010" s="31"/>
      <c r="R2010" s="33"/>
      <c r="S2010" s="33"/>
      <c r="T2010" s="33"/>
      <c r="U2010" s="72">
        <f t="shared" si="291"/>
        <v>0</v>
      </c>
      <c r="V2010" s="18" t="e">
        <f>IF(X2010&lt;&gt;"Liquidação Cancelada",VLOOKUP(B2010,'BASE DE DADOS OPS'!$B$4:$P$9650,10,FALSE),"Liquidação Cancelada")</f>
        <v>#N/A</v>
      </c>
      <c r="W2010" s="35" t="e">
        <f t="shared" si="292"/>
        <v>#N/A</v>
      </c>
      <c r="X2010" s="31">
        <f>VLOOKUP(A2010,'BASE DE DADOS OPS'!$A$4:$P$9650,12,FALSE)</f>
        <v>0</v>
      </c>
      <c r="Y2010" s="4" t="e">
        <f>IF(X2010&lt;&gt;"Liquidação Cancelada",VLOOKUP(B2010,'BASE DE DADOS OPS'!$B$5:$P$9635,12,FALSE),"Liquidação Cancelada")</f>
        <v>#N/A</v>
      </c>
      <c r="Z2010" s="4" t="e">
        <f>IF(X2010&lt;&gt;"Liquidação Cancelada",VLOOKUP(B2010,'BASE DE DADOS OPS'!$B$5:$P$9635,14,FALSE),"Liquidação Cancelada")</f>
        <v>#N/A</v>
      </c>
      <c r="AA2010" s="4" t="e">
        <f>IF(X2010&lt;&gt;"Liquidação Cancelada",VLOOKUP(B2010,'BASE DE DADOS OPS'!$B$5:$P$9635,13,FALSE),"Liquidação Cancelada")</f>
        <v>#N/A</v>
      </c>
      <c r="AB2010" s="4" t="e">
        <f t="shared" si="293"/>
        <v>#N/A</v>
      </c>
      <c r="AC2010" s="3" t="e">
        <f t="shared" si="294"/>
        <v>#N/A</v>
      </c>
      <c r="AD2010" s="62"/>
    </row>
    <row r="2011" spans="1:30" ht="24.95" customHeight="1" x14ac:dyDescent="0.2">
      <c r="A2011" s="55" t="str">
        <f t="shared" si="286"/>
        <v>||||||0</v>
      </c>
      <c r="B2011" s="55" t="str">
        <f t="shared" si="287"/>
        <v>||||0</v>
      </c>
      <c r="C2011" s="61" t="str">
        <f t="shared" si="288"/>
        <v>|0</v>
      </c>
      <c r="D2011" s="31"/>
      <c r="E2011" s="31"/>
      <c r="F2011" s="75" t="str">
        <f t="shared" si="289"/>
        <v>/</v>
      </c>
      <c r="G2011" s="31"/>
      <c r="H2011" s="31"/>
      <c r="I2011" s="75" t="str">
        <f t="shared" si="290"/>
        <v>.</v>
      </c>
      <c r="J2011" s="31"/>
      <c r="K2011" s="31"/>
      <c r="L2011" s="31"/>
      <c r="M2011" s="32"/>
      <c r="N2011" s="31"/>
      <c r="O2011" s="32"/>
      <c r="P2011" s="18"/>
      <c r="Q2011" s="31"/>
      <c r="R2011" s="33"/>
      <c r="S2011" s="33"/>
      <c r="T2011" s="33"/>
      <c r="U2011" s="72">
        <f t="shared" si="291"/>
        <v>0</v>
      </c>
      <c r="V2011" s="18" t="e">
        <f>IF(X2011&lt;&gt;"Liquidação Cancelada",VLOOKUP(B2011,'BASE DE DADOS OPS'!$B$4:$P$9650,10,FALSE),"Liquidação Cancelada")</f>
        <v>#N/A</v>
      </c>
      <c r="W2011" s="35" t="e">
        <f t="shared" si="292"/>
        <v>#N/A</v>
      </c>
      <c r="X2011" s="31">
        <f>VLOOKUP(A2011,'BASE DE DADOS OPS'!$A$4:$P$9650,12,FALSE)</f>
        <v>0</v>
      </c>
      <c r="Y2011" s="4" t="e">
        <f>IF(X2011&lt;&gt;"Liquidação Cancelada",VLOOKUP(B2011,'BASE DE DADOS OPS'!$B$5:$P$9635,12,FALSE),"Liquidação Cancelada")</f>
        <v>#N/A</v>
      </c>
      <c r="Z2011" s="4" t="e">
        <f>IF(X2011&lt;&gt;"Liquidação Cancelada",VLOOKUP(B2011,'BASE DE DADOS OPS'!$B$5:$P$9635,14,FALSE),"Liquidação Cancelada")</f>
        <v>#N/A</v>
      </c>
      <c r="AA2011" s="4" t="e">
        <f>IF(X2011&lt;&gt;"Liquidação Cancelada",VLOOKUP(B2011,'BASE DE DADOS OPS'!$B$5:$P$9635,13,FALSE),"Liquidação Cancelada")</f>
        <v>#N/A</v>
      </c>
      <c r="AB2011" s="4" t="e">
        <f t="shared" si="293"/>
        <v>#N/A</v>
      </c>
      <c r="AC2011" s="3" t="e">
        <f t="shared" si="294"/>
        <v>#N/A</v>
      </c>
      <c r="AD2011" s="62"/>
    </row>
    <row r="2012" spans="1:30" ht="24.95" customHeight="1" x14ac:dyDescent="0.2">
      <c r="A2012" s="55" t="str">
        <f t="shared" si="286"/>
        <v>||||||0</v>
      </c>
      <c r="B2012" s="55" t="str">
        <f t="shared" si="287"/>
        <v>||||0</v>
      </c>
      <c r="C2012" s="61" t="str">
        <f t="shared" si="288"/>
        <v>|0</v>
      </c>
      <c r="D2012" s="31"/>
      <c r="E2012" s="31"/>
      <c r="F2012" s="75" t="str">
        <f t="shared" si="289"/>
        <v>/</v>
      </c>
      <c r="G2012" s="31"/>
      <c r="H2012" s="31"/>
      <c r="I2012" s="75" t="str">
        <f t="shared" si="290"/>
        <v>.</v>
      </c>
      <c r="J2012" s="31"/>
      <c r="K2012" s="31"/>
      <c r="L2012" s="31"/>
      <c r="M2012" s="32"/>
      <c r="N2012" s="31"/>
      <c r="O2012" s="32"/>
      <c r="P2012" s="18"/>
      <c r="Q2012" s="31"/>
      <c r="R2012" s="33"/>
      <c r="S2012" s="33"/>
      <c r="T2012" s="33"/>
      <c r="U2012" s="72">
        <f t="shared" si="291"/>
        <v>0</v>
      </c>
      <c r="V2012" s="18" t="e">
        <f>IF(X2012&lt;&gt;"Liquidação Cancelada",VLOOKUP(B2012,'BASE DE DADOS OPS'!$B$4:$P$9650,10,FALSE),"Liquidação Cancelada")</f>
        <v>#N/A</v>
      </c>
      <c r="W2012" s="35" t="e">
        <f t="shared" si="292"/>
        <v>#N/A</v>
      </c>
      <c r="X2012" s="31">
        <f>VLOOKUP(A2012,'BASE DE DADOS OPS'!$A$4:$P$9650,12,FALSE)</f>
        <v>0</v>
      </c>
      <c r="Y2012" s="4" t="e">
        <f>IF(X2012&lt;&gt;"Liquidação Cancelada",VLOOKUP(B2012,'BASE DE DADOS OPS'!$B$5:$P$9635,12,FALSE),"Liquidação Cancelada")</f>
        <v>#N/A</v>
      </c>
      <c r="Z2012" s="4" t="e">
        <f>IF(X2012&lt;&gt;"Liquidação Cancelada",VLOOKUP(B2012,'BASE DE DADOS OPS'!$B$5:$P$9635,14,FALSE),"Liquidação Cancelada")</f>
        <v>#N/A</v>
      </c>
      <c r="AA2012" s="4" t="e">
        <f>IF(X2012&lt;&gt;"Liquidação Cancelada",VLOOKUP(B2012,'BASE DE DADOS OPS'!$B$5:$P$9635,13,FALSE),"Liquidação Cancelada")</f>
        <v>#N/A</v>
      </c>
      <c r="AB2012" s="4" t="e">
        <f t="shared" si="293"/>
        <v>#N/A</v>
      </c>
      <c r="AC2012" s="3" t="e">
        <f t="shared" si="294"/>
        <v>#N/A</v>
      </c>
      <c r="AD2012" s="62"/>
    </row>
    <row r="2013" spans="1:30" ht="24.95" customHeight="1" x14ac:dyDescent="0.2">
      <c r="A2013" s="55" t="str">
        <f t="shared" si="286"/>
        <v>||||||0</v>
      </c>
      <c r="B2013" s="55" t="str">
        <f t="shared" si="287"/>
        <v>||||0</v>
      </c>
      <c r="C2013" s="61" t="str">
        <f t="shared" si="288"/>
        <v>|0</v>
      </c>
      <c r="D2013" s="31"/>
      <c r="E2013" s="31"/>
      <c r="F2013" s="75" t="str">
        <f t="shared" si="289"/>
        <v>/</v>
      </c>
      <c r="G2013" s="31"/>
      <c r="H2013" s="31"/>
      <c r="I2013" s="75" t="str">
        <f t="shared" si="290"/>
        <v>.</v>
      </c>
      <c r="J2013" s="31"/>
      <c r="K2013" s="31"/>
      <c r="L2013" s="31"/>
      <c r="M2013" s="32"/>
      <c r="N2013" s="31"/>
      <c r="O2013" s="32"/>
      <c r="P2013" s="18"/>
      <c r="Q2013" s="31"/>
      <c r="R2013" s="33"/>
      <c r="S2013" s="33"/>
      <c r="T2013" s="33"/>
      <c r="U2013" s="72">
        <f t="shared" si="291"/>
        <v>0</v>
      </c>
      <c r="V2013" s="18" t="e">
        <f>IF(X2013&lt;&gt;"Liquidação Cancelada",VLOOKUP(B2013,'BASE DE DADOS OPS'!$B$4:$P$9650,10,FALSE),"Liquidação Cancelada")</f>
        <v>#N/A</v>
      </c>
      <c r="W2013" s="35" t="e">
        <f t="shared" si="292"/>
        <v>#N/A</v>
      </c>
      <c r="X2013" s="31">
        <f>VLOOKUP(A2013,'BASE DE DADOS OPS'!$A$4:$P$9650,12,FALSE)</f>
        <v>0</v>
      </c>
      <c r="Y2013" s="4" t="e">
        <f>IF(X2013&lt;&gt;"Liquidação Cancelada",VLOOKUP(B2013,'BASE DE DADOS OPS'!$B$5:$P$9635,12,FALSE),"Liquidação Cancelada")</f>
        <v>#N/A</v>
      </c>
      <c r="Z2013" s="4" t="e">
        <f>IF(X2013&lt;&gt;"Liquidação Cancelada",VLOOKUP(B2013,'BASE DE DADOS OPS'!$B$5:$P$9635,14,FALSE),"Liquidação Cancelada")</f>
        <v>#N/A</v>
      </c>
      <c r="AA2013" s="4" t="e">
        <f>IF(X2013&lt;&gt;"Liquidação Cancelada",VLOOKUP(B2013,'BASE DE DADOS OPS'!$B$5:$P$9635,13,FALSE),"Liquidação Cancelada")</f>
        <v>#N/A</v>
      </c>
      <c r="AB2013" s="4" t="e">
        <f t="shared" si="293"/>
        <v>#N/A</v>
      </c>
      <c r="AC2013" s="3" t="e">
        <f t="shared" si="294"/>
        <v>#N/A</v>
      </c>
      <c r="AD2013" s="62"/>
    </row>
    <row r="2014" spans="1:30" ht="24.95" customHeight="1" x14ac:dyDescent="0.2">
      <c r="A2014" s="55" t="str">
        <f t="shared" si="286"/>
        <v>||||||0</v>
      </c>
      <c r="B2014" s="55" t="str">
        <f t="shared" si="287"/>
        <v>||||0</v>
      </c>
      <c r="C2014" s="61" t="str">
        <f t="shared" si="288"/>
        <v>|0</v>
      </c>
      <c r="D2014" s="31"/>
      <c r="E2014" s="31"/>
      <c r="F2014" s="75" t="str">
        <f t="shared" si="289"/>
        <v>/</v>
      </c>
      <c r="G2014" s="31"/>
      <c r="H2014" s="31"/>
      <c r="I2014" s="75" t="str">
        <f t="shared" si="290"/>
        <v>.</v>
      </c>
      <c r="J2014" s="31"/>
      <c r="K2014" s="31"/>
      <c r="L2014" s="31"/>
      <c r="M2014" s="32"/>
      <c r="N2014" s="31"/>
      <c r="O2014" s="32"/>
      <c r="P2014" s="18"/>
      <c r="Q2014" s="31"/>
      <c r="R2014" s="33"/>
      <c r="S2014" s="33"/>
      <c r="T2014" s="33"/>
      <c r="U2014" s="72">
        <f t="shared" si="291"/>
        <v>0</v>
      </c>
      <c r="V2014" s="18" t="e">
        <f>IF(X2014&lt;&gt;"Liquidação Cancelada",VLOOKUP(B2014,'BASE DE DADOS OPS'!$B$4:$P$9650,10,FALSE),"Liquidação Cancelada")</f>
        <v>#N/A</v>
      </c>
      <c r="W2014" s="35" t="e">
        <f t="shared" si="292"/>
        <v>#N/A</v>
      </c>
      <c r="X2014" s="31">
        <f>VLOOKUP(A2014,'BASE DE DADOS OPS'!$A$4:$P$9650,12,FALSE)</f>
        <v>0</v>
      </c>
      <c r="Y2014" s="4" t="e">
        <f>IF(X2014&lt;&gt;"Liquidação Cancelada",VLOOKUP(B2014,'BASE DE DADOS OPS'!$B$5:$P$9635,12,FALSE),"Liquidação Cancelada")</f>
        <v>#N/A</v>
      </c>
      <c r="Z2014" s="4" t="e">
        <f>IF(X2014&lt;&gt;"Liquidação Cancelada",VLOOKUP(B2014,'BASE DE DADOS OPS'!$B$5:$P$9635,14,FALSE),"Liquidação Cancelada")</f>
        <v>#N/A</v>
      </c>
      <c r="AA2014" s="4" t="e">
        <f>IF(X2014&lt;&gt;"Liquidação Cancelada",VLOOKUP(B2014,'BASE DE DADOS OPS'!$B$5:$P$9635,13,FALSE),"Liquidação Cancelada")</f>
        <v>#N/A</v>
      </c>
      <c r="AB2014" s="4" t="e">
        <f t="shared" si="293"/>
        <v>#N/A</v>
      </c>
      <c r="AC2014" s="3" t="e">
        <f t="shared" si="294"/>
        <v>#N/A</v>
      </c>
      <c r="AD2014" s="62"/>
    </row>
    <row r="2015" spans="1:30" ht="24.95" customHeight="1" x14ac:dyDescent="0.2">
      <c r="A2015" s="55" t="str">
        <f t="shared" si="286"/>
        <v>||||||0</v>
      </c>
      <c r="B2015" s="55" t="str">
        <f t="shared" si="287"/>
        <v>||||0</v>
      </c>
      <c r="C2015" s="61" t="str">
        <f t="shared" si="288"/>
        <v>|0</v>
      </c>
      <c r="D2015" s="31"/>
      <c r="E2015" s="31"/>
      <c r="F2015" s="75" t="str">
        <f t="shared" si="289"/>
        <v>/</v>
      </c>
      <c r="G2015" s="31"/>
      <c r="H2015" s="31"/>
      <c r="I2015" s="75" t="str">
        <f t="shared" si="290"/>
        <v>.</v>
      </c>
      <c r="J2015" s="31"/>
      <c r="K2015" s="31"/>
      <c r="L2015" s="31"/>
      <c r="M2015" s="32"/>
      <c r="N2015" s="31"/>
      <c r="O2015" s="32"/>
      <c r="P2015" s="18"/>
      <c r="Q2015" s="31"/>
      <c r="R2015" s="33"/>
      <c r="S2015" s="33"/>
      <c r="T2015" s="33"/>
      <c r="U2015" s="72">
        <f t="shared" si="291"/>
        <v>0</v>
      </c>
      <c r="V2015" s="18" t="e">
        <f>IF(X2015&lt;&gt;"Liquidação Cancelada",VLOOKUP(B2015,'BASE DE DADOS OPS'!$B$4:$P$9650,10,FALSE),"Liquidação Cancelada")</f>
        <v>#N/A</v>
      </c>
      <c r="W2015" s="35" t="e">
        <f t="shared" si="292"/>
        <v>#N/A</v>
      </c>
      <c r="X2015" s="31">
        <f>VLOOKUP(A2015,'BASE DE DADOS OPS'!$A$4:$P$9650,12,FALSE)</f>
        <v>0</v>
      </c>
      <c r="Y2015" s="4" t="e">
        <f>IF(X2015&lt;&gt;"Liquidação Cancelada",VLOOKUP(B2015,'BASE DE DADOS OPS'!$B$5:$P$9635,12,FALSE),"Liquidação Cancelada")</f>
        <v>#N/A</v>
      </c>
      <c r="Z2015" s="4" t="e">
        <f>IF(X2015&lt;&gt;"Liquidação Cancelada",VLOOKUP(B2015,'BASE DE DADOS OPS'!$B$5:$P$9635,14,FALSE),"Liquidação Cancelada")</f>
        <v>#N/A</v>
      </c>
      <c r="AA2015" s="4" t="e">
        <f>IF(X2015&lt;&gt;"Liquidação Cancelada",VLOOKUP(B2015,'BASE DE DADOS OPS'!$B$5:$P$9635,13,FALSE),"Liquidação Cancelada")</f>
        <v>#N/A</v>
      </c>
      <c r="AB2015" s="4" t="e">
        <f t="shared" si="293"/>
        <v>#N/A</v>
      </c>
      <c r="AC2015" s="3" t="e">
        <f t="shared" si="294"/>
        <v>#N/A</v>
      </c>
      <c r="AD2015" s="62"/>
    </row>
    <row r="2016" spans="1:30" ht="24.95" customHeight="1" x14ac:dyDescent="0.2">
      <c r="A2016" s="55" t="str">
        <f t="shared" si="286"/>
        <v>||||||0</v>
      </c>
      <c r="B2016" s="55" t="str">
        <f t="shared" si="287"/>
        <v>||||0</v>
      </c>
      <c r="C2016" s="61" t="str">
        <f t="shared" si="288"/>
        <v>|0</v>
      </c>
      <c r="D2016" s="31"/>
      <c r="E2016" s="31"/>
      <c r="F2016" s="75" t="str">
        <f t="shared" si="289"/>
        <v>/</v>
      </c>
      <c r="G2016" s="31"/>
      <c r="H2016" s="31"/>
      <c r="I2016" s="75" t="str">
        <f t="shared" si="290"/>
        <v>.</v>
      </c>
      <c r="J2016" s="31"/>
      <c r="K2016" s="31"/>
      <c r="L2016" s="31"/>
      <c r="M2016" s="32"/>
      <c r="N2016" s="31"/>
      <c r="O2016" s="32"/>
      <c r="P2016" s="18"/>
      <c r="Q2016" s="31"/>
      <c r="R2016" s="33"/>
      <c r="S2016" s="33"/>
      <c r="T2016" s="33"/>
      <c r="U2016" s="72">
        <f t="shared" si="291"/>
        <v>0</v>
      </c>
      <c r="V2016" s="18" t="e">
        <f>IF(X2016&lt;&gt;"Liquidação Cancelada",VLOOKUP(B2016,'BASE DE DADOS OPS'!$B$4:$P$9650,10,FALSE),"Liquidação Cancelada")</f>
        <v>#N/A</v>
      </c>
      <c r="W2016" s="35" t="e">
        <f t="shared" si="292"/>
        <v>#N/A</v>
      </c>
      <c r="X2016" s="31">
        <f>VLOOKUP(A2016,'BASE DE DADOS OPS'!$A$4:$P$9650,12,FALSE)</f>
        <v>0</v>
      </c>
      <c r="Y2016" s="4" t="e">
        <f>IF(X2016&lt;&gt;"Liquidação Cancelada",VLOOKUP(B2016,'BASE DE DADOS OPS'!$B$5:$P$9635,12,FALSE),"Liquidação Cancelada")</f>
        <v>#N/A</v>
      </c>
      <c r="Z2016" s="4" t="e">
        <f>IF(X2016&lt;&gt;"Liquidação Cancelada",VLOOKUP(B2016,'BASE DE DADOS OPS'!$B$5:$P$9635,14,FALSE),"Liquidação Cancelada")</f>
        <v>#N/A</v>
      </c>
      <c r="AA2016" s="4" t="e">
        <f>IF(X2016&lt;&gt;"Liquidação Cancelada",VLOOKUP(B2016,'BASE DE DADOS OPS'!$B$5:$P$9635,13,FALSE),"Liquidação Cancelada")</f>
        <v>#N/A</v>
      </c>
      <c r="AB2016" s="4" t="e">
        <f t="shared" si="293"/>
        <v>#N/A</v>
      </c>
      <c r="AC2016" s="3" t="e">
        <f t="shared" si="294"/>
        <v>#N/A</v>
      </c>
      <c r="AD2016" s="62"/>
    </row>
    <row r="2017" spans="1:30" ht="24.95" customHeight="1" x14ac:dyDescent="0.2">
      <c r="A2017" s="55" t="str">
        <f t="shared" si="286"/>
        <v>||||||0</v>
      </c>
      <c r="B2017" s="55" t="str">
        <f t="shared" si="287"/>
        <v>||||0</v>
      </c>
      <c r="C2017" s="61" t="str">
        <f t="shared" si="288"/>
        <v>|0</v>
      </c>
      <c r="D2017" s="31"/>
      <c r="E2017" s="31"/>
      <c r="F2017" s="75" t="str">
        <f t="shared" si="289"/>
        <v>/</v>
      </c>
      <c r="G2017" s="31"/>
      <c r="H2017" s="31"/>
      <c r="I2017" s="75" t="str">
        <f t="shared" si="290"/>
        <v>.</v>
      </c>
      <c r="J2017" s="31"/>
      <c r="K2017" s="31"/>
      <c r="L2017" s="31"/>
      <c r="M2017" s="32"/>
      <c r="N2017" s="31"/>
      <c r="O2017" s="32"/>
      <c r="P2017" s="18"/>
      <c r="Q2017" s="31"/>
      <c r="R2017" s="33"/>
      <c r="S2017" s="33"/>
      <c r="T2017" s="33"/>
      <c r="U2017" s="72">
        <f t="shared" si="291"/>
        <v>0</v>
      </c>
      <c r="V2017" s="18" t="e">
        <f>IF(X2017&lt;&gt;"Liquidação Cancelada",VLOOKUP(B2017,'BASE DE DADOS OPS'!$B$4:$P$9650,10,FALSE),"Liquidação Cancelada")</f>
        <v>#N/A</v>
      </c>
      <c r="W2017" s="35" t="e">
        <f t="shared" si="292"/>
        <v>#N/A</v>
      </c>
      <c r="X2017" s="31">
        <f>VLOOKUP(A2017,'BASE DE DADOS OPS'!$A$4:$P$9650,12,FALSE)</f>
        <v>0</v>
      </c>
      <c r="Y2017" s="4" t="e">
        <f>IF(X2017&lt;&gt;"Liquidação Cancelada",VLOOKUP(B2017,'BASE DE DADOS OPS'!$B$5:$P$9635,12,FALSE),"Liquidação Cancelada")</f>
        <v>#N/A</v>
      </c>
      <c r="Z2017" s="4" t="e">
        <f>IF(X2017&lt;&gt;"Liquidação Cancelada",VLOOKUP(B2017,'BASE DE DADOS OPS'!$B$5:$P$9635,14,FALSE),"Liquidação Cancelada")</f>
        <v>#N/A</v>
      </c>
      <c r="AA2017" s="4" t="e">
        <f>IF(X2017&lt;&gt;"Liquidação Cancelada",VLOOKUP(B2017,'BASE DE DADOS OPS'!$B$5:$P$9635,13,FALSE),"Liquidação Cancelada")</f>
        <v>#N/A</v>
      </c>
      <c r="AB2017" s="4" t="e">
        <f t="shared" si="293"/>
        <v>#N/A</v>
      </c>
      <c r="AC2017" s="3" t="e">
        <f t="shared" si="294"/>
        <v>#N/A</v>
      </c>
      <c r="AD2017" s="62"/>
    </row>
    <row r="2018" spans="1:30" ht="24.95" customHeight="1" x14ac:dyDescent="0.2">
      <c r="A2018" s="55" t="str">
        <f t="shared" si="286"/>
        <v>||||||0</v>
      </c>
      <c r="B2018" s="55" t="str">
        <f t="shared" si="287"/>
        <v>||||0</v>
      </c>
      <c r="C2018" s="61" t="str">
        <f t="shared" si="288"/>
        <v>|0</v>
      </c>
      <c r="D2018" s="31"/>
      <c r="E2018" s="31"/>
      <c r="F2018" s="75" t="str">
        <f t="shared" si="289"/>
        <v>/</v>
      </c>
      <c r="G2018" s="31"/>
      <c r="H2018" s="31"/>
      <c r="I2018" s="75" t="str">
        <f t="shared" si="290"/>
        <v>.</v>
      </c>
      <c r="J2018" s="31"/>
      <c r="K2018" s="31"/>
      <c r="L2018" s="31"/>
      <c r="M2018" s="32"/>
      <c r="N2018" s="31"/>
      <c r="O2018" s="32"/>
      <c r="P2018" s="18"/>
      <c r="Q2018" s="31"/>
      <c r="R2018" s="33"/>
      <c r="S2018" s="33"/>
      <c r="T2018" s="33"/>
      <c r="U2018" s="72">
        <f t="shared" si="291"/>
        <v>0</v>
      </c>
      <c r="V2018" s="18" t="e">
        <f>IF(X2018&lt;&gt;"Liquidação Cancelada",VLOOKUP(B2018,'BASE DE DADOS OPS'!$B$4:$P$9650,10,FALSE),"Liquidação Cancelada")</f>
        <v>#N/A</v>
      </c>
      <c r="W2018" s="35" t="e">
        <f t="shared" si="292"/>
        <v>#N/A</v>
      </c>
      <c r="X2018" s="31">
        <f>VLOOKUP(A2018,'BASE DE DADOS OPS'!$A$4:$P$9650,12,FALSE)</f>
        <v>0</v>
      </c>
      <c r="Y2018" s="4" t="e">
        <f>IF(X2018&lt;&gt;"Liquidação Cancelada",VLOOKUP(B2018,'BASE DE DADOS OPS'!$B$5:$P$9635,12,FALSE),"Liquidação Cancelada")</f>
        <v>#N/A</v>
      </c>
      <c r="Z2018" s="4" t="e">
        <f>IF(X2018&lt;&gt;"Liquidação Cancelada",VLOOKUP(B2018,'BASE DE DADOS OPS'!$B$5:$P$9635,14,FALSE),"Liquidação Cancelada")</f>
        <v>#N/A</v>
      </c>
      <c r="AA2018" s="4" t="e">
        <f>IF(X2018&lt;&gt;"Liquidação Cancelada",VLOOKUP(B2018,'BASE DE DADOS OPS'!$B$5:$P$9635,13,FALSE),"Liquidação Cancelada")</f>
        <v>#N/A</v>
      </c>
      <c r="AB2018" s="4" t="e">
        <f t="shared" si="293"/>
        <v>#N/A</v>
      </c>
      <c r="AC2018" s="3" t="e">
        <f t="shared" si="294"/>
        <v>#N/A</v>
      </c>
      <c r="AD2018" s="62"/>
    </row>
    <row r="2019" spans="1:30" ht="24.95" customHeight="1" x14ac:dyDescent="0.2">
      <c r="A2019" s="55" t="str">
        <f t="shared" si="286"/>
        <v>||||||0</v>
      </c>
      <c r="B2019" s="55" t="str">
        <f t="shared" si="287"/>
        <v>||||0</v>
      </c>
      <c r="C2019" s="61" t="str">
        <f t="shared" si="288"/>
        <v>|0</v>
      </c>
      <c r="D2019" s="31"/>
      <c r="E2019" s="31"/>
      <c r="F2019" s="75" t="str">
        <f t="shared" si="289"/>
        <v>/</v>
      </c>
      <c r="G2019" s="31"/>
      <c r="H2019" s="31"/>
      <c r="I2019" s="75" t="str">
        <f t="shared" si="290"/>
        <v>.</v>
      </c>
      <c r="J2019" s="31"/>
      <c r="K2019" s="31"/>
      <c r="L2019" s="31"/>
      <c r="M2019" s="32"/>
      <c r="N2019" s="31"/>
      <c r="O2019" s="32"/>
      <c r="P2019" s="18"/>
      <c r="Q2019" s="31"/>
      <c r="R2019" s="33"/>
      <c r="S2019" s="33"/>
      <c r="T2019" s="33"/>
      <c r="U2019" s="72">
        <f t="shared" si="291"/>
        <v>0</v>
      </c>
      <c r="V2019" s="18" t="e">
        <f>IF(X2019&lt;&gt;"Liquidação Cancelada",VLOOKUP(B2019,'BASE DE DADOS OPS'!$B$4:$P$9650,10,FALSE),"Liquidação Cancelada")</f>
        <v>#N/A</v>
      </c>
      <c r="W2019" s="35" t="e">
        <f t="shared" si="292"/>
        <v>#N/A</v>
      </c>
      <c r="X2019" s="31">
        <f>VLOOKUP(A2019,'BASE DE DADOS OPS'!$A$4:$P$9650,12,FALSE)</f>
        <v>0</v>
      </c>
      <c r="Y2019" s="4" t="e">
        <f>IF(X2019&lt;&gt;"Liquidação Cancelada",VLOOKUP(B2019,'BASE DE DADOS OPS'!$B$5:$P$9635,12,FALSE),"Liquidação Cancelada")</f>
        <v>#N/A</v>
      </c>
      <c r="Z2019" s="4" t="e">
        <f>IF(X2019&lt;&gt;"Liquidação Cancelada",VLOOKUP(B2019,'BASE DE DADOS OPS'!$B$5:$P$9635,14,FALSE),"Liquidação Cancelada")</f>
        <v>#N/A</v>
      </c>
      <c r="AA2019" s="4" t="e">
        <f>IF(X2019&lt;&gt;"Liquidação Cancelada",VLOOKUP(B2019,'BASE DE DADOS OPS'!$B$5:$P$9635,13,FALSE),"Liquidação Cancelada")</f>
        <v>#N/A</v>
      </c>
      <c r="AB2019" s="4" t="e">
        <f t="shared" si="293"/>
        <v>#N/A</v>
      </c>
      <c r="AC2019" s="3" t="e">
        <f t="shared" si="294"/>
        <v>#N/A</v>
      </c>
      <c r="AD2019" s="62"/>
    </row>
    <row r="2020" spans="1:30" ht="24.95" customHeight="1" x14ac:dyDescent="0.2">
      <c r="A2020" s="55" t="str">
        <f t="shared" si="286"/>
        <v>||||||0</v>
      </c>
      <c r="B2020" s="55" t="str">
        <f t="shared" si="287"/>
        <v>||||0</v>
      </c>
      <c r="C2020" s="61" t="str">
        <f t="shared" si="288"/>
        <v>|0</v>
      </c>
      <c r="D2020" s="31"/>
      <c r="E2020" s="31"/>
      <c r="F2020" s="75" t="str">
        <f t="shared" si="289"/>
        <v>/</v>
      </c>
      <c r="G2020" s="31"/>
      <c r="H2020" s="31"/>
      <c r="I2020" s="75" t="str">
        <f t="shared" si="290"/>
        <v>.</v>
      </c>
      <c r="J2020" s="31"/>
      <c r="K2020" s="31"/>
      <c r="L2020" s="31"/>
      <c r="M2020" s="32"/>
      <c r="N2020" s="31"/>
      <c r="O2020" s="32"/>
      <c r="P2020" s="18"/>
      <c r="Q2020" s="31"/>
      <c r="R2020" s="33"/>
      <c r="S2020" s="33"/>
      <c r="T2020" s="33"/>
      <c r="U2020" s="72">
        <f t="shared" si="291"/>
        <v>0</v>
      </c>
      <c r="V2020" s="18" t="e">
        <f>IF(X2020&lt;&gt;"Liquidação Cancelada",VLOOKUP(B2020,'BASE DE DADOS OPS'!$B$4:$P$9650,10,FALSE),"Liquidação Cancelada")</f>
        <v>#N/A</v>
      </c>
      <c r="W2020" s="35" t="e">
        <f t="shared" si="292"/>
        <v>#N/A</v>
      </c>
      <c r="X2020" s="31">
        <f>VLOOKUP(A2020,'BASE DE DADOS OPS'!$A$4:$P$9650,12,FALSE)</f>
        <v>0</v>
      </c>
      <c r="Y2020" s="4" t="e">
        <f>IF(X2020&lt;&gt;"Liquidação Cancelada",VLOOKUP(B2020,'BASE DE DADOS OPS'!$B$5:$P$9635,12,FALSE),"Liquidação Cancelada")</f>
        <v>#N/A</v>
      </c>
      <c r="Z2020" s="4" t="e">
        <f>IF(X2020&lt;&gt;"Liquidação Cancelada",VLOOKUP(B2020,'BASE DE DADOS OPS'!$B$5:$P$9635,14,FALSE),"Liquidação Cancelada")</f>
        <v>#N/A</v>
      </c>
      <c r="AA2020" s="4" t="e">
        <f>IF(X2020&lt;&gt;"Liquidação Cancelada",VLOOKUP(B2020,'BASE DE DADOS OPS'!$B$5:$P$9635,13,FALSE),"Liquidação Cancelada")</f>
        <v>#N/A</v>
      </c>
      <c r="AB2020" s="4" t="e">
        <f t="shared" si="293"/>
        <v>#N/A</v>
      </c>
      <c r="AC2020" s="3" t="e">
        <f t="shared" si="294"/>
        <v>#N/A</v>
      </c>
      <c r="AD2020" s="62"/>
    </row>
    <row r="2021" spans="1:30" ht="24.95" customHeight="1" x14ac:dyDescent="0.2">
      <c r="A2021" s="55" t="str">
        <f t="shared" si="286"/>
        <v>||||||0</v>
      </c>
      <c r="B2021" s="55" t="str">
        <f t="shared" si="287"/>
        <v>||||0</v>
      </c>
      <c r="C2021" s="61" t="str">
        <f t="shared" si="288"/>
        <v>|0</v>
      </c>
      <c r="D2021" s="31"/>
      <c r="E2021" s="31"/>
      <c r="F2021" s="75" t="str">
        <f t="shared" si="289"/>
        <v>/</v>
      </c>
      <c r="G2021" s="31"/>
      <c r="H2021" s="31"/>
      <c r="I2021" s="75" t="str">
        <f t="shared" si="290"/>
        <v>.</v>
      </c>
      <c r="J2021" s="31"/>
      <c r="K2021" s="31"/>
      <c r="L2021" s="31"/>
      <c r="M2021" s="32"/>
      <c r="N2021" s="31"/>
      <c r="O2021" s="32"/>
      <c r="P2021" s="18"/>
      <c r="Q2021" s="31"/>
      <c r="R2021" s="33"/>
      <c r="S2021" s="33"/>
      <c r="T2021" s="33"/>
      <c r="U2021" s="72">
        <f t="shared" si="291"/>
        <v>0</v>
      </c>
      <c r="V2021" s="18" t="e">
        <f>IF(X2021&lt;&gt;"Liquidação Cancelada",VLOOKUP(B2021,'BASE DE DADOS OPS'!$B$4:$P$9650,10,FALSE),"Liquidação Cancelada")</f>
        <v>#N/A</v>
      </c>
      <c r="W2021" s="35" t="e">
        <f t="shared" si="292"/>
        <v>#N/A</v>
      </c>
      <c r="X2021" s="31">
        <f>VLOOKUP(A2021,'BASE DE DADOS OPS'!$A$4:$P$9650,12,FALSE)</f>
        <v>0</v>
      </c>
      <c r="Y2021" s="4" t="e">
        <f>IF(X2021&lt;&gt;"Liquidação Cancelada",VLOOKUP(B2021,'BASE DE DADOS OPS'!$B$5:$P$9635,12,FALSE),"Liquidação Cancelada")</f>
        <v>#N/A</v>
      </c>
      <c r="Z2021" s="4" t="e">
        <f>IF(X2021&lt;&gt;"Liquidação Cancelada",VLOOKUP(B2021,'BASE DE DADOS OPS'!$B$5:$P$9635,14,FALSE),"Liquidação Cancelada")</f>
        <v>#N/A</v>
      </c>
      <c r="AA2021" s="4" t="e">
        <f>IF(X2021&lt;&gt;"Liquidação Cancelada",VLOOKUP(B2021,'BASE DE DADOS OPS'!$B$5:$P$9635,13,FALSE),"Liquidação Cancelada")</f>
        <v>#N/A</v>
      </c>
      <c r="AB2021" s="4" t="e">
        <f t="shared" si="293"/>
        <v>#N/A</v>
      </c>
      <c r="AC2021" s="3" t="e">
        <f t="shared" si="294"/>
        <v>#N/A</v>
      </c>
      <c r="AD2021" s="62"/>
    </row>
    <row r="2022" spans="1:30" ht="24.95" customHeight="1" x14ac:dyDescent="0.2">
      <c r="A2022" s="55" t="str">
        <f t="shared" si="286"/>
        <v>||||||0</v>
      </c>
      <c r="B2022" s="55" t="str">
        <f t="shared" si="287"/>
        <v>||||0</v>
      </c>
      <c r="C2022" s="61" t="str">
        <f t="shared" si="288"/>
        <v>|0</v>
      </c>
      <c r="D2022" s="31"/>
      <c r="E2022" s="31"/>
      <c r="F2022" s="75" t="str">
        <f t="shared" si="289"/>
        <v>/</v>
      </c>
      <c r="G2022" s="31"/>
      <c r="H2022" s="31"/>
      <c r="I2022" s="75" t="str">
        <f t="shared" si="290"/>
        <v>.</v>
      </c>
      <c r="J2022" s="31"/>
      <c r="K2022" s="31"/>
      <c r="L2022" s="31"/>
      <c r="M2022" s="32"/>
      <c r="N2022" s="31"/>
      <c r="O2022" s="32"/>
      <c r="P2022" s="18"/>
      <c r="Q2022" s="31"/>
      <c r="R2022" s="33"/>
      <c r="S2022" s="33"/>
      <c r="T2022" s="33"/>
      <c r="U2022" s="72">
        <f t="shared" si="291"/>
        <v>0</v>
      </c>
      <c r="V2022" s="18" t="e">
        <f>IF(X2022&lt;&gt;"Liquidação Cancelada",VLOOKUP(B2022,'BASE DE DADOS OPS'!$B$4:$P$9650,10,FALSE),"Liquidação Cancelada")</f>
        <v>#N/A</v>
      </c>
      <c r="W2022" s="35" t="e">
        <f t="shared" si="292"/>
        <v>#N/A</v>
      </c>
      <c r="X2022" s="31">
        <f>VLOOKUP(A2022,'BASE DE DADOS OPS'!$A$4:$P$9650,12,FALSE)</f>
        <v>0</v>
      </c>
      <c r="Y2022" s="4" t="e">
        <f>IF(X2022&lt;&gt;"Liquidação Cancelada",VLOOKUP(B2022,'BASE DE DADOS OPS'!$B$5:$P$9635,12,FALSE),"Liquidação Cancelada")</f>
        <v>#N/A</v>
      </c>
      <c r="Z2022" s="4" t="e">
        <f>IF(X2022&lt;&gt;"Liquidação Cancelada",VLOOKUP(B2022,'BASE DE DADOS OPS'!$B$5:$P$9635,14,FALSE),"Liquidação Cancelada")</f>
        <v>#N/A</v>
      </c>
      <c r="AA2022" s="4" t="e">
        <f>IF(X2022&lt;&gt;"Liquidação Cancelada",VLOOKUP(B2022,'BASE DE DADOS OPS'!$B$5:$P$9635,13,FALSE),"Liquidação Cancelada")</f>
        <v>#N/A</v>
      </c>
      <c r="AB2022" s="4" t="e">
        <f t="shared" si="293"/>
        <v>#N/A</v>
      </c>
      <c r="AC2022" s="3" t="e">
        <f t="shared" si="294"/>
        <v>#N/A</v>
      </c>
      <c r="AD2022" s="62"/>
    </row>
    <row r="2023" spans="1:30" ht="24.95" customHeight="1" x14ac:dyDescent="0.2">
      <c r="A2023" s="55" t="str">
        <f t="shared" si="286"/>
        <v>||||||0</v>
      </c>
      <c r="B2023" s="55" t="str">
        <f t="shared" si="287"/>
        <v>||||0</v>
      </c>
      <c r="C2023" s="61" t="str">
        <f t="shared" si="288"/>
        <v>|0</v>
      </c>
      <c r="D2023" s="31"/>
      <c r="E2023" s="31"/>
      <c r="F2023" s="75" t="str">
        <f t="shared" si="289"/>
        <v>/</v>
      </c>
      <c r="G2023" s="31"/>
      <c r="H2023" s="31"/>
      <c r="I2023" s="75" t="str">
        <f t="shared" si="290"/>
        <v>.</v>
      </c>
      <c r="J2023" s="31"/>
      <c r="K2023" s="31"/>
      <c r="L2023" s="31"/>
      <c r="M2023" s="32"/>
      <c r="N2023" s="31"/>
      <c r="O2023" s="32"/>
      <c r="P2023" s="18"/>
      <c r="Q2023" s="31"/>
      <c r="R2023" s="33"/>
      <c r="S2023" s="33"/>
      <c r="T2023" s="33"/>
      <c r="U2023" s="72">
        <f t="shared" si="291"/>
        <v>0</v>
      </c>
      <c r="V2023" s="18" t="e">
        <f>IF(X2023&lt;&gt;"Liquidação Cancelada",VLOOKUP(B2023,'BASE DE DADOS OPS'!$B$4:$P$9650,10,FALSE),"Liquidação Cancelada")</f>
        <v>#N/A</v>
      </c>
      <c r="W2023" s="35" t="e">
        <f t="shared" si="292"/>
        <v>#N/A</v>
      </c>
      <c r="X2023" s="31">
        <f>VLOOKUP(A2023,'BASE DE DADOS OPS'!$A$4:$P$9650,12,FALSE)</f>
        <v>0</v>
      </c>
      <c r="Y2023" s="4" t="e">
        <f>IF(X2023&lt;&gt;"Liquidação Cancelada",VLOOKUP(B2023,'BASE DE DADOS OPS'!$B$5:$P$9635,12,FALSE),"Liquidação Cancelada")</f>
        <v>#N/A</v>
      </c>
      <c r="Z2023" s="4" t="e">
        <f>IF(X2023&lt;&gt;"Liquidação Cancelada",VLOOKUP(B2023,'BASE DE DADOS OPS'!$B$5:$P$9635,14,FALSE),"Liquidação Cancelada")</f>
        <v>#N/A</v>
      </c>
      <c r="AA2023" s="4" t="e">
        <f>IF(X2023&lt;&gt;"Liquidação Cancelada",VLOOKUP(B2023,'BASE DE DADOS OPS'!$B$5:$P$9635,13,FALSE),"Liquidação Cancelada")</f>
        <v>#N/A</v>
      </c>
      <c r="AB2023" s="4" t="e">
        <f t="shared" si="293"/>
        <v>#N/A</v>
      </c>
      <c r="AC2023" s="3" t="e">
        <f t="shared" si="294"/>
        <v>#N/A</v>
      </c>
      <c r="AD2023" s="62"/>
    </row>
    <row r="2024" spans="1:30" ht="24.95" customHeight="1" x14ac:dyDescent="0.2">
      <c r="A2024" s="55" t="str">
        <f t="shared" si="286"/>
        <v>||||||0</v>
      </c>
      <c r="B2024" s="55" t="str">
        <f t="shared" si="287"/>
        <v>||||0</v>
      </c>
      <c r="C2024" s="61" t="str">
        <f t="shared" si="288"/>
        <v>|0</v>
      </c>
      <c r="D2024" s="31"/>
      <c r="E2024" s="31"/>
      <c r="F2024" s="75" t="str">
        <f t="shared" si="289"/>
        <v>/</v>
      </c>
      <c r="G2024" s="31"/>
      <c r="H2024" s="31"/>
      <c r="I2024" s="75" t="str">
        <f t="shared" si="290"/>
        <v>.</v>
      </c>
      <c r="J2024" s="31"/>
      <c r="K2024" s="31"/>
      <c r="L2024" s="31"/>
      <c r="M2024" s="32"/>
      <c r="N2024" s="31"/>
      <c r="O2024" s="32"/>
      <c r="P2024" s="18"/>
      <c r="Q2024" s="31"/>
      <c r="R2024" s="33"/>
      <c r="S2024" s="33"/>
      <c r="T2024" s="33"/>
      <c r="U2024" s="72">
        <f t="shared" si="291"/>
        <v>0</v>
      </c>
      <c r="V2024" s="18" t="e">
        <f>IF(X2024&lt;&gt;"Liquidação Cancelada",VLOOKUP(B2024,'BASE DE DADOS OPS'!$B$4:$P$9650,10,FALSE),"Liquidação Cancelada")</f>
        <v>#N/A</v>
      </c>
      <c r="W2024" s="35" t="e">
        <f t="shared" si="292"/>
        <v>#N/A</v>
      </c>
      <c r="X2024" s="31">
        <f>VLOOKUP(A2024,'BASE DE DADOS OPS'!$A$4:$P$9650,12,FALSE)</f>
        <v>0</v>
      </c>
      <c r="Y2024" s="4" t="e">
        <f>IF(X2024&lt;&gt;"Liquidação Cancelada",VLOOKUP(B2024,'BASE DE DADOS OPS'!$B$5:$P$9635,12,FALSE),"Liquidação Cancelada")</f>
        <v>#N/A</v>
      </c>
      <c r="Z2024" s="4" t="e">
        <f>IF(X2024&lt;&gt;"Liquidação Cancelada",VLOOKUP(B2024,'BASE DE DADOS OPS'!$B$5:$P$9635,14,FALSE),"Liquidação Cancelada")</f>
        <v>#N/A</v>
      </c>
      <c r="AA2024" s="4" t="e">
        <f>IF(X2024&lt;&gt;"Liquidação Cancelada",VLOOKUP(B2024,'BASE DE DADOS OPS'!$B$5:$P$9635,13,FALSE),"Liquidação Cancelada")</f>
        <v>#N/A</v>
      </c>
      <c r="AB2024" s="4" t="e">
        <f t="shared" si="293"/>
        <v>#N/A</v>
      </c>
      <c r="AC2024" s="3" t="e">
        <f t="shared" si="294"/>
        <v>#N/A</v>
      </c>
      <c r="AD2024" s="62"/>
    </row>
    <row r="2025" spans="1:30" ht="24.95" customHeight="1" x14ac:dyDescent="0.2">
      <c r="A2025" s="55" t="str">
        <f t="shared" si="286"/>
        <v>||||||0</v>
      </c>
      <c r="B2025" s="55" t="str">
        <f t="shared" si="287"/>
        <v>||||0</v>
      </c>
      <c r="C2025" s="61" t="str">
        <f t="shared" si="288"/>
        <v>|0</v>
      </c>
      <c r="D2025" s="31"/>
      <c r="E2025" s="31"/>
      <c r="F2025" s="75" t="str">
        <f t="shared" si="289"/>
        <v>/</v>
      </c>
      <c r="G2025" s="31"/>
      <c r="H2025" s="31"/>
      <c r="I2025" s="75" t="str">
        <f t="shared" si="290"/>
        <v>.</v>
      </c>
      <c r="J2025" s="31"/>
      <c r="K2025" s="31"/>
      <c r="L2025" s="31"/>
      <c r="M2025" s="32"/>
      <c r="N2025" s="31"/>
      <c r="O2025" s="32"/>
      <c r="P2025" s="18"/>
      <c r="Q2025" s="31"/>
      <c r="R2025" s="33"/>
      <c r="S2025" s="33"/>
      <c r="T2025" s="33"/>
      <c r="U2025" s="72">
        <f t="shared" si="291"/>
        <v>0</v>
      </c>
      <c r="V2025" s="18" t="e">
        <f>IF(X2025&lt;&gt;"Liquidação Cancelada",VLOOKUP(B2025,'BASE DE DADOS OPS'!$B$4:$P$9650,10,FALSE),"Liquidação Cancelada")</f>
        <v>#N/A</v>
      </c>
      <c r="W2025" s="35" t="e">
        <f t="shared" si="292"/>
        <v>#N/A</v>
      </c>
      <c r="X2025" s="31">
        <f>VLOOKUP(A2025,'BASE DE DADOS OPS'!$A$4:$P$9650,12,FALSE)</f>
        <v>0</v>
      </c>
      <c r="Y2025" s="4" t="e">
        <f>IF(X2025&lt;&gt;"Liquidação Cancelada",VLOOKUP(B2025,'BASE DE DADOS OPS'!$B$5:$P$9635,12,FALSE),"Liquidação Cancelada")</f>
        <v>#N/A</v>
      </c>
      <c r="Z2025" s="4" t="e">
        <f>IF(X2025&lt;&gt;"Liquidação Cancelada",VLOOKUP(B2025,'BASE DE DADOS OPS'!$B$5:$P$9635,14,FALSE),"Liquidação Cancelada")</f>
        <v>#N/A</v>
      </c>
      <c r="AA2025" s="4" t="e">
        <f>IF(X2025&lt;&gt;"Liquidação Cancelada",VLOOKUP(B2025,'BASE DE DADOS OPS'!$B$5:$P$9635,13,FALSE),"Liquidação Cancelada")</f>
        <v>#N/A</v>
      </c>
      <c r="AB2025" s="4" t="e">
        <f t="shared" si="293"/>
        <v>#N/A</v>
      </c>
      <c r="AC2025" s="3" t="e">
        <f t="shared" si="294"/>
        <v>#N/A</v>
      </c>
      <c r="AD2025" s="62"/>
    </row>
    <row r="2026" spans="1:30" ht="24.95" customHeight="1" x14ac:dyDescent="0.2">
      <c r="A2026" s="55" t="str">
        <f t="shared" si="286"/>
        <v>||||||0</v>
      </c>
      <c r="B2026" s="55" t="str">
        <f t="shared" si="287"/>
        <v>||||0</v>
      </c>
      <c r="C2026" s="61" t="str">
        <f t="shared" si="288"/>
        <v>|0</v>
      </c>
      <c r="D2026" s="31"/>
      <c r="E2026" s="31"/>
      <c r="F2026" s="75" t="str">
        <f t="shared" si="289"/>
        <v>/</v>
      </c>
      <c r="G2026" s="31"/>
      <c r="H2026" s="31"/>
      <c r="I2026" s="75" t="str">
        <f t="shared" si="290"/>
        <v>.</v>
      </c>
      <c r="J2026" s="31"/>
      <c r="K2026" s="31"/>
      <c r="L2026" s="31"/>
      <c r="M2026" s="32"/>
      <c r="N2026" s="31"/>
      <c r="O2026" s="32"/>
      <c r="P2026" s="18"/>
      <c r="Q2026" s="31"/>
      <c r="R2026" s="33"/>
      <c r="S2026" s="33"/>
      <c r="T2026" s="33"/>
      <c r="U2026" s="72">
        <f t="shared" si="291"/>
        <v>0</v>
      </c>
      <c r="V2026" s="18" t="e">
        <f>IF(X2026&lt;&gt;"Liquidação Cancelada",VLOOKUP(B2026,'BASE DE DADOS OPS'!$B$4:$P$9650,10,FALSE),"Liquidação Cancelada")</f>
        <v>#N/A</v>
      </c>
      <c r="W2026" s="35" t="e">
        <f t="shared" si="292"/>
        <v>#N/A</v>
      </c>
      <c r="X2026" s="31">
        <f>VLOOKUP(A2026,'BASE DE DADOS OPS'!$A$4:$P$9650,12,FALSE)</f>
        <v>0</v>
      </c>
      <c r="Y2026" s="4" t="e">
        <f>IF(X2026&lt;&gt;"Liquidação Cancelada",VLOOKUP(B2026,'BASE DE DADOS OPS'!$B$5:$P$9635,12,FALSE),"Liquidação Cancelada")</f>
        <v>#N/A</v>
      </c>
      <c r="Z2026" s="4" t="e">
        <f>IF(X2026&lt;&gt;"Liquidação Cancelada",VLOOKUP(B2026,'BASE DE DADOS OPS'!$B$5:$P$9635,14,FALSE),"Liquidação Cancelada")</f>
        <v>#N/A</v>
      </c>
      <c r="AA2026" s="4" t="e">
        <f>IF(X2026&lt;&gt;"Liquidação Cancelada",VLOOKUP(B2026,'BASE DE DADOS OPS'!$B$5:$P$9635,13,FALSE),"Liquidação Cancelada")</f>
        <v>#N/A</v>
      </c>
      <c r="AB2026" s="4" t="e">
        <f t="shared" si="293"/>
        <v>#N/A</v>
      </c>
      <c r="AC2026" s="3" t="e">
        <f t="shared" si="294"/>
        <v>#N/A</v>
      </c>
      <c r="AD2026" s="62"/>
    </row>
    <row r="2027" spans="1:30" ht="24.95" customHeight="1" x14ac:dyDescent="0.2">
      <c r="A2027" s="55" t="str">
        <f t="shared" si="286"/>
        <v>||||||0</v>
      </c>
      <c r="B2027" s="55" t="str">
        <f t="shared" si="287"/>
        <v>||||0</v>
      </c>
      <c r="C2027" s="61" t="str">
        <f t="shared" si="288"/>
        <v>|0</v>
      </c>
      <c r="D2027" s="31"/>
      <c r="E2027" s="31"/>
      <c r="F2027" s="75" t="str">
        <f t="shared" si="289"/>
        <v>/</v>
      </c>
      <c r="G2027" s="31"/>
      <c r="H2027" s="31"/>
      <c r="I2027" s="75" t="str">
        <f t="shared" si="290"/>
        <v>.</v>
      </c>
      <c r="J2027" s="31"/>
      <c r="K2027" s="31"/>
      <c r="L2027" s="31"/>
      <c r="M2027" s="32"/>
      <c r="N2027" s="31"/>
      <c r="O2027" s="32"/>
      <c r="P2027" s="18"/>
      <c r="Q2027" s="31"/>
      <c r="R2027" s="33"/>
      <c r="S2027" s="33"/>
      <c r="T2027" s="33"/>
      <c r="U2027" s="72">
        <f t="shared" si="291"/>
        <v>0</v>
      </c>
      <c r="V2027" s="18" t="e">
        <f>IF(X2027&lt;&gt;"Liquidação Cancelada",VLOOKUP(B2027,'BASE DE DADOS OPS'!$B$4:$P$9650,10,FALSE),"Liquidação Cancelada")</f>
        <v>#N/A</v>
      </c>
      <c r="W2027" s="35" t="e">
        <f t="shared" si="292"/>
        <v>#N/A</v>
      </c>
      <c r="X2027" s="31">
        <f>VLOOKUP(A2027,'BASE DE DADOS OPS'!$A$4:$P$9650,12,FALSE)</f>
        <v>0</v>
      </c>
      <c r="Y2027" s="4" t="e">
        <f>IF(X2027&lt;&gt;"Liquidação Cancelada",VLOOKUP(B2027,'BASE DE DADOS OPS'!$B$5:$P$9635,12,FALSE),"Liquidação Cancelada")</f>
        <v>#N/A</v>
      </c>
      <c r="Z2027" s="4" t="e">
        <f>IF(X2027&lt;&gt;"Liquidação Cancelada",VLOOKUP(B2027,'BASE DE DADOS OPS'!$B$5:$P$9635,14,FALSE),"Liquidação Cancelada")</f>
        <v>#N/A</v>
      </c>
      <c r="AA2027" s="4" t="e">
        <f>IF(X2027&lt;&gt;"Liquidação Cancelada",VLOOKUP(B2027,'BASE DE DADOS OPS'!$B$5:$P$9635,13,FALSE),"Liquidação Cancelada")</f>
        <v>#N/A</v>
      </c>
      <c r="AB2027" s="4" t="e">
        <f t="shared" si="293"/>
        <v>#N/A</v>
      </c>
      <c r="AC2027" s="3" t="e">
        <f t="shared" si="294"/>
        <v>#N/A</v>
      </c>
      <c r="AD2027" s="62"/>
    </row>
    <row r="2028" spans="1:30" ht="24.95" customHeight="1" x14ac:dyDescent="0.2">
      <c r="A2028" s="55" t="str">
        <f t="shared" si="286"/>
        <v>||||||0</v>
      </c>
      <c r="B2028" s="55" t="str">
        <f t="shared" si="287"/>
        <v>||||0</v>
      </c>
      <c r="C2028" s="61" t="str">
        <f t="shared" si="288"/>
        <v>|0</v>
      </c>
      <c r="D2028" s="31"/>
      <c r="E2028" s="31"/>
      <c r="F2028" s="75" t="str">
        <f t="shared" si="289"/>
        <v>/</v>
      </c>
      <c r="G2028" s="31"/>
      <c r="H2028" s="31"/>
      <c r="I2028" s="75" t="str">
        <f t="shared" si="290"/>
        <v>.</v>
      </c>
      <c r="J2028" s="31"/>
      <c r="K2028" s="31"/>
      <c r="L2028" s="31"/>
      <c r="M2028" s="32"/>
      <c r="N2028" s="31"/>
      <c r="O2028" s="32"/>
      <c r="P2028" s="18"/>
      <c r="Q2028" s="31"/>
      <c r="R2028" s="33"/>
      <c r="S2028" s="33"/>
      <c r="T2028" s="33"/>
      <c r="U2028" s="72">
        <f t="shared" si="291"/>
        <v>0</v>
      </c>
      <c r="V2028" s="18" t="e">
        <f>IF(X2028&lt;&gt;"Liquidação Cancelada",VLOOKUP(B2028,'BASE DE DADOS OPS'!$B$4:$P$9650,10,FALSE),"Liquidação Cancelada")</f>
        <v>#N/A</v>
      </c>
      <c r="W2028" s="35" t="e">
        <f t="shared" si="292"/>
        <v>#N/A</v>
      </c>
      <c r="X2028" s="31">
        <f>VLOOKUP(A2028,'BASE DE DADOS OPS'!$A$4:$P$9650,12,FALSE)</f>
        <v>0</v>
      </c>
      <c r="Y2028" s="4" t="e">
        <f>IF(X2028&lt;&gt;"Liquidação Cancelada",VLOOKUP(B2028,'BASE DE DADOS OPS'!$B$5:$P$9635,12,FALSE),"Liquidação Cancelada")</f>
        <v>#N/A</v>
      </c>
      <c r="Z2028" s="4" t="e">
        <f>IF(X2028&lt;&gt;"Liquidação Cancelada",VLOOKUP(B2028,'BASE DE DADOS OPS'!$B$5:$P$9635,14,FALSE),"Liquidação Cancelada")</f>
        <v>#N/A</v>
      </c>
      <c r="AA2028" s="4" t="e">
        <f>IF(X2028&lt;&gt;"Liquidação Cancelada",VLOOKUP(B2028,'BASE DE DADOS OPS'!$B$5:$P$9635,13,FALSE),"Liquidação Cancelada")</f>
        <v>#N/A</v>
      </c>
      <c r="AB2028" s="4" t="e">
        <f t="shared" si="293"/>
        <v>#N/A</v>
      </c>
      <c r="AC2028" s="3" t="e">
        <f t="shared" si="294"/>
        <v>#N/A</v>
      </c>
      <c r="AD2028" s="62"/>
    </row>
    <row r="2029" spans="1:30" ht="24.95" customHeight="1" x14ac:dyDescent="0.2">
      <c r="A2029" s="55" t="str">
        <f t="shared" si="286"/>
        <v>||||||0</v>
      </c>
      <c r="B2029" s="55" t="str">
        <f t="shared" si="287"/>
        <v>||||0</v>
      </c>
      <c r="C2029" s="61" t="str">
        <f t="shared" si="288"/>
        <v>|0</v>
      </c>
      <c r="D2029" s="31"/>
      <c r="E2029" s="31"/>
      <c r="F2029" s="75" t="str">
        <f t="shared" si="289"/>
        <v>/</v>
      </c>
      <c r="G2029" s="31"/>
      <c r="H2029" s="31"/>
      <c r="I2029" s="75" t="str">
        <f t="shared" si="290"/>
        <v>.</v>
      </c>
      <c r="J2029" s="31"/>
      <c r="K2029" s="31"/>
      <c r="L2029" s="31"/>
      <c r="M2029" s="32"/>
      <c r="N2029" s="31"/>
      <c r="O2029" s="32"/>
      <c r="P2029" s="18"/>
      <c r="Q2029" s="31"/>
      <c r="R2029" s="33"/>
      <c r="S2029" s="33"/>
      <c r="T2029" s="33"/>
      <c r="U2029" s="72">
        <f t="shared" si="291"/>
        <v>0</v>
      </c>
      <c r="V2029" s="18" t="e">
        <f>IF(X2029&lt;&gt;"Liquidação Cancelada",VLOOKUP(B2029,'BASE DE DADOS OPS'!$B$4:$P$9650,10,FALSE),"Liquidação Cancelada")</f>
        <v>#N/A</v>
      </c>
      <c r="W2029" s="35" t="e">
        <f t="shared" si="292"/>
        <v>#N/A</v>
      </c>
      <c r="X2029" s="31">
        <f>VLOOKUP(A2029,'BASE DE DADOS OPS'!$A$4:$P$9650,12,FALSE)</f>
        <v>0</v>
      </c>
      <c r="Y2029" s="4" t="e">
        <f>IF(X2029&lt;&gt;"Liquidação Cancelada",VLOOKUP(B2029,'BASE DE DADOS OPS'!$B$5:$P$9635,12,FALSE),"Liquidação Cancelada")</f>
        <v>#N/A</v>
      </c>
      <c r="Z2029" s="4" t="e">
        <f>IF(X2029&lt;&gt;"Liquidação Cancelada",VLOOKUP(B2029,'BASE DE DADOS OPS'!$B$5:$P$9635,14,FALSE),"Liquidação Cancelada")</f>
        <v>#N/A</v>
      </c>
      <c r="AA2029" s="4" t="e">
        <f>IF(X2029&lt;&gt;"Liquidação Cancelada",VLOOKUP(B2029,'BASE DE DADOS OPS'!$B$5:$P$9635,13,FALSE),"Liquidação Cancelada")</f>
        <v>#N/A</v>
      </c>
      <c r="AB2029" s="4" t="e">
        <f t="shared" si="293"/>
        <v>#N/A</v>
      </c>
      <c r="AC2029" s="3" t="e">
        <f t="shared" si="294"/>
        <v>#N/A</v>
      </c>
      <c r="AD2029" s="62"/>
    </row>
    <row r="2030" spans="1:30" ht="24.95" customHeight="1" x14ac:dyDescent="0.2">
      <c r="A2030" s="55" t="str">
        <f t="shared" si="286"/>
        <v>||||||0</v>
      </c>
      <c r="B2030" s="55" t="str">
        <f t="shared" si="287"/>
        <v>||||0</v>
      </c>
      <c r="C2030" s="61" t="str">
        <f t="shared" si="288"/>
        <v>|0</v>
      </c>
      <c r="D2030" s="31"/>
      <c r="E2030" s="31"/>
      <c r="F2030" s="75" t="str">
        <f t="shared" si="289"/>
        <v>/</v>
      </c>
      <c r="G2030" s="31"/>
      <c r="H2030" s="31"/>
      <c r="I2030" s="75" t="str">
        <f t="shared" si="290"/>
        <v>.</v>
      </c>
      <c r="J2030" s="31"/>
      <c r="K2030" s="31"/>
      <c r="L2030" s="31"/>
      <c r="M2030" s="32"/>
      <c r="N2030" s="31"/>
      <c r="O2030" s="32"/>
      <c r="P2030" s="18"/>
      <c r="Q2030" s="31"/>
      <c r="R2030" s="33"/>
      <c r="S2030" s="33"/>
      <c r="T2030" s="33"/>
      <c r="U2030" s="72">
        <f t="shared" si="291"/>
        <v>0</v>
      </c>
      <c r="V2030" s="18" t="e">
        <f>IF(X2030&lt;&gt;"Liquidação Cancelada",VLOOKUP(B2030,'BASE DE DADOS OPS'!$B$4:$P$9650,10,FALSE),"Liquidação Cancelada")</f>
        <v>#N/A</v>
      </c>
      <c r="W2030" s="35" t="e">
        <f t="shared" si="292"/>
        <v>#N/A</v>
      </c>
      <c r="X2030" s="31">
        <f>VLOOKUP(A2030,'BASE DE DADOS OPS'!$A$4:$P$9650,12,FALSE)</f>
        <v>0</v>
      </c>
      <c r="Y2030" s="4" t="e">
        <f>IF(X2030&lt;&gt;"Liquidação Cancelada",VLOOKUP(B2030,'BASE DE DADOS OPS'!$B$5:$P$9635,12,FALSE),"Liquidação Cancelada")</f>
        <v>#N/A</v>
      </c>
      <c r="Z2030" s="4" t="e">
        <f>IF(X2030&lt;&gt;"Liquidação Cancelada",VLOOKUP(B2030,'BASE DE DADOS OPS'!$B$5:$P$9635,14,FALSE),"Liquidação Cancelada")</f>
        <v>#N/A</v>
      </c>
      <c r="AA2030" s="4" t="e">
        <f>IF(X2030&lt;&gt;"Liquidação Cancelada",VLOOKUP(B2030,'BASE DE DADOS OPS'!$B$5:$P$9635,13,FALSE),"Liquidação Cancelada")</f>
        <v>#N/A</v>
      </c>
      <c r="AB2030" s="4" t="e">
        <f t="shared" si="293"/>
        <v>#N/A</v>
      </c>
      <c r="AC2030" s="3" t="e">
        <f t="shared" si="294"/>
        <v>#N/A</v>
      </c>
      <c r="AD2030" s="62"/>
    </row>
    <row r="2031" spans="1:30" ht="24.95" customHeight="1" x14ac:dyDescent="0.2">
      <c r="A2031" s="55" t="str">
        <f t="shared" si="286"/>
        <v>||||||0</v>
      </c>
      <c r="B2031" s="55" t="str">
        <f t="shared" si="287"/>
        <v>||||0</v>
      </c>
      <c r="C2031" s="61" t="str">
        <f t="shared" si="288"/>
        <v>|0</v>
      </c>
      <c r="D2031" s="31"/>
      <c r="E2031" s="31"/>
      <c r="F2031" s="75" t="str">
        <f t="shared" si="289"/>
        <v>/</v>
      </c>
      <c r="G2031" s="31"/>
      <c r="H2031" s="31"/>
      <c r="I2031" s="75" t="str">
        <f t="shared" si="290"/>
        <v>.</v>
      </c>
      <c r="J2031" s="31"/>
      <c r="K2031" s="31"/>
      <c r="L2031" s="31"/>
      <c r="M2031" s="32"/>
      <c r="N2031" s="31"/>
      <c r="O2031" s="32"/>
      <c r="P2031" s="18"/>
      <c r="Q2031" s="31"/>
      <c r="R2031" s="33"/>
      <c r="S2031" s="33"/>
      <c r="T2031" s="33"/>
      <c r="U2031" s="72">
        <f t="shared" si="291"/>
        <v>0</v>
      </c>
      <c r="V2031" s="18" t="e">
        <f>IF(X2031&lt;&gt;"Liquidação Cancelada",VLOOKUP(B2031,'BASE DE DADOS OPS'!$B$4:$P$9650,10,FALSE),"Liquidação Cancelada")</f>
        <v>#N/A</v>
      </c>
      <c r="W2031" s="35" t="e">
        <f t="shared" si="292"/>
        <v>#N/A</v>
      </c>
      <c r="X2031" s="31">
        <f>VLOOKUP(A2031,'BASE DE DADOS OPS'!$A$4:$P$9650,12,FALSE)</f>
        <v>0</v>
      </c>
      <c r="Y2031" s="4" t="e">
        <f>IF(X2031&lt;&gt;"Liquidação Cancelada",VLOOKUP(B2031,'BASE DE DADOS OPS'!$B$5:$P$9635,12,FALSE),"Liquidação Cancelada")</f>
        <v>#N/A</v>
      </c>
      <c r="Z2031" s="4" t="e">
        <f>IF(X2031&lt;&gt;"Liquidação Cancelada",VLOOKUP(B2031,'BASE DE DADOS OPS'!$B$5:$P$9635,14,FALSE),"Liquidação Cancelada")</f>
        <v>#N/A</v>
      </c>
      <c r="AA2031" s="4" t="e">
        <f>IF(X2031&lt;&gt;"Liquidação Cancelada",VLOOKUP(B2031,'BASE DE DADOS OPS'!$B$5:$P$9635,13,FALSE),"Liquidação Cancelada")</f>
        <v>#N/A</v>
      </c>
      <c r="AB2031" s="4" t="e">
        <f t="shared" si="293"/>
        <v>#N/A</v>
      </c>
      <c r="AC2031" s="3" t="e">
        <f t="shared" si="294"/>
        <v>#N/A</v>
      </c>
      <c r="AD2031" s="62"/>
    </row>
    <row r="2032" spans="1:30" ht="24.95" customHeight="1" x14ac:dyDescent="0.2">
      <c r="A2032" s="55" t="str">
        <f t="shared" si="286"/>
        <v>||||||0</v>
      </c>
      <c r="B2032" s="55" t="str">
        <f t="shared" si="287"/>
        <v>||||0</v>
      </c>
      <c r="C2032" s="61" t="str">
        <f t="shared" si="288"/>
        <v>|0</v>
      </c>
      <c r="D2032" s="31"/>
      <c r="E2032" s="31"/>
      <c r="F2032" s="75" t="str">
        <f t="shared" si="289"/>
        <v>/</v>
      </c>
      <c r="G2032" s="31"/>
      <c r="H2032" s="31"/>
      <c r="I2032" s="75" t="str">
        <f t="shared" si="290"/>
        <v>.</v>
      </c>
      <c r="J2032" s="31"/>
      <c r="K2032" s="31"/>
      <c r="L2032" s="31"/>
      <c r="M2032" s="32"/>
      <c r="N2032" s="31"/>
      <c r="O2032" s="32"/>
      <c r="P2032" s="18"/>
      <c r="Q2032" s="31"/>
      <c r="R2032" s="33"/>
      <c r="S2032" s="33"/>
      <c r="T2032" s="33"/>
      <c r="U2032" s="72">
        <f t="shared" si="291"/>
        <v>0</v>
      </c>
      <c r="V2032" s="18" t="e">
        <f>IF(X2032&lt;&gt;"Liquidação Cancelada",VLOOKUP(B2032,'BASE DE DADOS OPS'!$B$4:$P$9650,10,FALSE),"Liquidação Cancelada")</f>
        <v>#N/A</v>
      </c>
      <c r="W2032" s="35" t="e">
        <f t="shared" si="292"/>
        <v>#N/A</v>
      </c>
      <c r="X2032" s="31">
        <f>VLOOKUP(A2032,'BASE DE DADOS OPS'!$A$4:$P$9650,12,FALSE)</f>
        <v>0</v>
      </c>
      <c r="Y2032" s="4" t="e">
        <f>IF(X2032&lt;&gt;"Liquidação Cancelada",VLOOKUP(B2032,'BASE DE DADOS OPS'!$B$5:$P$9635,12,FALSE),"Liquidação Cancelada")</f>
        <v>#N/A</v>
      </c>
      <c r="Z2032" s="4" t="e">
        <f>IF(X2032&lt;&gt;"Liquidação Cancelada",VLOOKUP(B2032,'BASE DE DADOS OPS'!$B$5:$P$9635,14,FALSE),"Liquidação Cancelada")</f>
        <v>#N/A</v>
      </c>
      <c r="AA2032" s="4" t="e">
        <f>IF(X2032&lt;&gt;"Liquidação Cancelada",VLOOKUP(B2032,'BASE DE DADOS OPS'!$B$5:$P$9635,13,FALSE),"Liquidação Cancelada")</f>
        <v>#N/A</v>
      </c>
      <c r="AB2032" s="4" t="e">
        <f t="shared" si="293"/>
        <v>#N/A</v>
      </c>
      <c r="AC2032" s="3" t="e">
        <f t="shared" si="294"/>
        <v>#N/A</v>
      </c>
      <c r="AD2032" s="62"/>
    </row>
    <row r="2033" spans="1:30" ht="24.95" customHeight="1" x14ac:dyDescent="0.2">
      <c r="A2033" s="55" t="str">
        <f t="shared" si="286"/>
        <v>||||||0</v>
      </c>
      <c r="B2033" s="55" t="str">
        <f t="shared" si="287"/>
        <v>||||0</v>
      </c>
      <c r="C2033" s="61" t="str">
        <f t="shared" si="288"/>
        <v>|0</v>
      </c>
      <c r="D2033" s="31"/>
      <c r="E2033" s="31"/>
      <c r="F2033" s="75" t="str">
        <f t="shared" si="289"/>
        <v>/</v>
      </c>
      <c r="G2033" s="31"/>
      <c r="H2033" s="31"/>
      <c r="I2033" s="75" t="str">
        <f t="shared" si="290"/>
        <v>.</v>
      </c>
      <c r="J2033" s="31"/>
      <c r="K2033" s="31"/>
      <c r="L2033" s="31"/>
      <c r="M2033" s="32"/>
      <c r="N2033" s="31"/>
      <c r="O2033" s="32"/>
      <c r="P2033" s="18"/>
      <c r="Q2033" s="31"/>
      <c r="R2033" s="33"/>
      <c r="S2033" s="33"/>
      <c r="T2033" s="33"/>
      <c r="U2033" s="72">
        <f t="shared" si="291"/>
        <v>0</v>
      </c>
      <c r="V2033" s="18" t="e">
        <f>IF(X2033&lt;&gt;"Liquidação Cancelada",VLOOKUP(B2033,'BASE DE DADOS OPS'!$B$4:$P$9650,10,FALSE),"Liquidação Cancelada")</f>
        <v>#N/A</v>
      </c>
      <c r="W2033" s="35" t="e">
        <f t="shared" si="292"/>
        <v>#N/A</v>
      </c>
      <c r="X2033" s="31">
        <f>VLOOKUP(A2033,'BASE DE DADOS OPS'!$A$4:$P$9650,12,FALSE)</f>
        <v>0</v>
      </c>
      <c r="Y2033" s="4" t="e">
        <f>IF(X2033&lt;&gt;"Liquidação Cancelada",VLOOKUP(B2033,'BASE DE DADOS OPS'!$B$5:$P$9635,12,FALSE),"Liquidação Cancelada")</f>
        <v>#N/A</v>
      </c>
      <c r="Z2033" s="4" t="e">
        <f>IF(X2033&lt;&gt;"Liquidação Cancelada",VLOOKUP(B2033,'BASE DE DADOS OPS'!$B$5:$P$9635,14,FALSE),"Liquidação Cancelada")</f>
        <v>#N/A</v>
      </c>
      <c r="AA2033" s="4" t="e">
        <f>IF(X2033&lt;&gt;"Liquidação Cancelada",VLOOKUP(B2033,'BASE DE DADOS OPS'!$B$5:$P$9635,13,FALSE),"Liquidação Cancelada")</f>
        <v>#N/A</v>
      </c>
      <c r="AB2033" s="4" t="e">
        <f t="shared" si="293"/>
        <v>#N/A</v>
      </c>
      <c r="AC2033" s="3" t="e">
        <f t="shared" si="294"/>
        <v>#N/A</v>
      </c>
      <c r="AD2033" s="62"/>
    </row>
    <row r="2034" spans="1:30" ht="24.95" customHeight="1" x14ac:dyDescent="0.2">
      <c r="A2034" s="55" t="str">
        <f t="shared" si="286"/>
        <v>||||||0</v>
      </c>
      <c r="B2034" s="55" t="str">
        <f t="shared" si="287"/>
        <v>||||0</v>
      </c>
      <c r="C2034" s="61" t="str">
        <f t="shared" si="288"/>
        <v>|0</v>
      </c>
      <c r="D2034" s="31"/>
      <c r="E2034" s="31"/>
      <c r="F2034" s="75" t="str">
        <f t="shared" si="289"/>
        <v>/</v>
      </c>
      <c r="G2034" s="31"/>
      <c r="H2034" s="31"/>
      <c r="I2034" s="75" t="str">
        <f t="shared" si="290"/>
        <v>.</v>
      </c>
      <c r="J2034" s="31"/>
      <c r="K2034" s="31"/>
      <c r="L2034" s="31"/>
      <c r="M2034" s="32"/>
      <c r="N2034" s="31"/>
      <c r="O2034" s="32"/>
      <c r="P2034" s="18"/>
      <c r="Q2034" s="31"/>
      <c r="R2034" s="33"/>
      <c r="S2034" s="33"/>
      <c r="T2034" s="33"/>
      <c r="U2034" s="72">
        <f t="shared" si="291"/>
        <v>0</v>
      </c>
      <c r="V2034" s="18" t="e">
        <f>IF(X2034&lt;&gt;"Liquidação Cancelada",VLOOKUP(B2034,'BASE DE DADOS OPS'!$B$4:$P$9650,10,FALSE),"Liquidação Cancelada")</f>
        <v>#N/A</v>
      </c>
      <c r="W2034" s="35" t="e">
        <f t="shared" si="292"/>
        <v>#N/A</v>
      </c>
      <c r="X2034" s="31">
        <f>VLOOKUP(A2034,'BASE DE DADOS OPS'!$A$4:$P$9650,12,FALSE)</f>
        <v>0</v>
      </c>
      <c r="Y2034" s="4" t="e">
        <f>IF(X2034&lt;&gt;"Liquidação Cancelada",VLOOKUP(B2034,'BASE DE DADOS OPS'!$B$5:$P$9635,12,FALSE),"Liquidação Cancelada")</f>
        <v>#N/A</v>
      </c>
      <c r="Z2034" s="4" t="e">
        <f>IF(X2034&lt;&gt;"Liquidação Cancelada",VLOOKUP(B2034,'BASE DE DADOS OPS'!$B$5:$P$9635,14,FALSE),"Liquidação Cancelada")</f>
        <v>#N/A</v>
      </c>
      <c r="AA2034" s="4" t="e">
        <f>IF(X2034&lt;&gt;"Liquidação Cancelada",VLOOKUP(B2034,'BASE DE DADOS OPS'!$B$5:$P$9635,13,FALSE),"Liquidação Cancelada")</f>
        <v>#N/A</v>
      </c>
      <c r="AB2034" s="4" t="e">
        <f t="shared" si="293"/>
        <v>#N/A</v>
      </c>
      <c r="AC2034" s="3" t="e">
        <f t="shared" si="294"/>
        <v>#N/A</v>
      </c>
      <c r="AD2034" s="62"/>
    </row>
    <row r="2035" spans="1:30" ht="24.95" customHeight="1" x14ac:dyDescent="0.2">
      <c r="A2035" s="55" t="str">
        <f t="shared" si="286"/>
        <v>||||||0</v>
      </c>
      <c r="B2035" s="55" t="str">
        <f t="shared" si="287"/>
        <v>||||0</v>
      </c>
      <c r="C2035" s="61" t="str">
        <f t="shared" si="288"/>
        <v>|0</v>
      </c>
      <c r="D2035" s="31"/>
      <c r="E2035" s="31"/>
      <c r="F2035" s="75" t="str">
        <f t="shared" si="289"/>
        <v>/</v>
      </c>
      <c r="G2035" s="31"/>
      <c r="H2035" s="31"/>
      <c r="I2035" s="75" t="str">
        <f t="shared" si="290"/>
        <v>.</v>
      </c>
      <c r="J2035" s="31"/>
      <c r="K2035" s="31"/>
      <c r="L2035" s="31"/>
      <c r="M2035" s="32"/>
      <c r="N2035" s="31"/>
      <c r="O2035" s="32"/>
      <c r="P2035" s="18"/>
      <c r="Q2035" s="31"/>
      <c r="R2035" s="33"/>
      <c r="S2035" s="33"/>
      <c r="T2035" s="33"/>
      <c r="U2035" s="72">
        <f t="shared" si="291"/>
        <v>0</v>
      </c>
      <c r="V2035" s="18" t="e">
        <f>IF(X2035&lt;&gt;"Liquidação Cancelada",VLOOKUP(B2035,'BASE DE DADOS OPS'!$B$4:$P$9650,10,FALSE),"Liquidação Cancelada")</f>
        <v>#N/A</v>
      </c>
      <c r="W2035" s="35" t="e">
        <f t="shared" si="292"/>
        <v>#N/A</v>
      </c>
      <c r="X2035" s="31">
        <f>VLOOKUP(A2035,'BASE DE DADOS OPS'!$A$4:$P$9650,12,FALSE)</f>
        <v>0</v>
      </c>
      <c r="Y2035" s="4" t="e">
        <f>IF(X2035&lt;&gt;"Liquidação Cancelada",VLOOKUP(B2035,'BASE DE DADOS OPS'!$B$5:$P$9635,12,FALSE),"Liquidação Cancelada")</f>
        <v>#N/A</v>
      </c>
      <c r="Z2035" s="4" t="e">
        <f>IF(X2035&lt;&gt;"Liquidação Cancelada",VLOOKUP(B2035,'BASE DE DADOS OPS'!$B$5:$P$9635,14,FALSE),"Liquidação Cancelada")</f>
        <v>#N/A</v>
      </c>
      <c r="AA2035" s="4" t="e">
        <f>IF(X2035&lt;&gt;"Liquidação Cancelada",VLOOKUP(B2035,'BASE DE DADOS OPS'!$B$5:$P$9635,13,FALSE),"Liquidação Cancelada")</f>
        <v>#N/A</v>
      </c>
      <c r="AB2035" s="4" t="e">
        <f t="shared" si="293"/>
        <v>#N/A</v>
      </c>
      <c r="AC2035" s="3" t="e">
        <f t="shared" si="294"/>
        <v>#N/A</v>
      </c>
      <c r="AD2035" s="62"/>
    </row>
    <row r="2036" spans="1:30" ht="24.95" customHeight="1" x14ac:dyDescent="0.2">
      <c r="A2036" s="55" t="str">
        <f t="shared" si="286"/>
        <v>||||||0</v>
      </c>
      <c r="B2036" s="55" t="str">
        <f t="shared" si="287"/>
        <v>||||0</v>
      </c>
      <c r="C2036" s="61" t="str">
        <f t="shared" si="288"/>
        <v>|0</v>
      </c>
      <c r="D2036" s="31"/>
      <c r="E2036" s="31"/>
      <c r="F2036" s="75" t="str">
        <f t="shared" si="289"/>
        <v>/</v>
      </c>
      <c r="G2036" s="31"/>
      <c r="H2036" s="31"/>
      <c r="I2036" s="75" t="str">
        <f t="shared" si="290"/>
        <v>.</v>
      </c>
      <c r="J2036" s="31"/>
      <c r="K2036" s="31"/>
      <c r="L2036" s="31"/>
      <c r="M2036" s="32"/>
      <c r="N2036" s="31"/>
      <c r="O2036" s="32"/>
      <c r="P2036" s="18"/>
      <c r="Q2036" s="31"/>
      <c r="R2036" s="33"/>
      <c r="S2036" s="33"/>
      <c r="T2036" s="33"/>
      <c r="U2036" s="72">
        <f t="shared" si="291"/>
        <v>0</v>
      </c>
      <c r="V2036" s="18" t="e">
        <f>IF(X2036&lt;&gt;"Liquidação Cancelada",VLOOKUP(B2036,'BASE DE DADOS OPS'!$B$4:$P$9650,10,FALSE),"Liquidação Cancelada")</f>
        <v>#N/A</v>
      </c>
      <c r="W2036" s="35" t="e">
        <f t="shared" si="292"/>
        <v>#N/A</v>
      </c>
      <c r="X2036" s="31">
        <f>VLOOKUP(A2036,'BASE DE DADOS OPS'!$A$4:$P$9650,12,FALSE)</f>
        <v>0</v>
      </c>
      <c r="Y2036" s="4" t="e">
        <f>IF(X2036&lt;&gt;"Liquidação Cancelada",VLOOKUP(B2036,'BASE DE DADOS OPS'!$B$5:$P$9635,12,FALSE),"Liquidação Cancelada")</f>
        <v>#N/A</v>
      </c>
      <c r="Z2036" s="4" t="e">
        <f>IF(X2036&lt;&gt;"Liquidação Cancelada",VLOOKUP(B2036,'BASE DE DADOS OPS'!$B$5:$P$9635,14,FALSE),"Liquidação Cancelada")</f>
        <v>#N/A</v>
      </c>
      <c r="AA2036" s="4" t="e">
        <f>IF(X2036&lt;&gt;"Liquidação Cancelada",VLOOKUP(B2036,'BASE DE DADOS OPS'!$B$5:$P$9635,13,FALSE),"Liquidação Cancelada")</f>
        <v>#N/A</v>
      </c>
      <c r="AB2036" s="4" t="e">
        <f t="shared" si="293"/>
        <v>#N/A</v>
      </c>
      <c r="AC2036" s="3" t="e">
        <f t="shared" si="294"/>
        <v>#N/A</v>
      </c>
      <c r="AD2036" s="62"/>
    </row>
    <row r="2037" spans="1:30" ht="24.95" customHeight="1" x14ac:dyDescent="0.2">
      <c r="A2037" s="55" t="str">
        <f t="shared" si="286"/>
        <v>||||||0</v>
      </c>
      <c r="B2037" s="55" t="str">
        <f t="shared" si="287"/>
        <v>||||0</v>
      </c>
      <c r="C2037" s="61" t="str">
        <f t="shared" si="288"/>
        <v>|0</v>
      </c>
      <c r="D2037" s="31"/>
      <c r="E2037" s="31"/>
      <c r="F2037" s="75" t="str">
        <f t="shared" si="289"/>
        <v>/</v>
      </c>
      <c r="G2037" s="31"/>
      <c r="H2037" s="31"/>
      <c r="I2037" s="75" t="str">
        <f t="shared" si="290"/>
        <v>.</v>
      </c>
      <c r="J2037" s="31"/>
      <c r="K2037" s="31"/>
      <c r="L2037" s="31"/>
      <c r="M2037" s="32"/>
      <c r="N2037" s="31"/>
      <c r="O2037" s="32"/>
      <c r="P2037" s="18"/>
      <c r="Q2037" s="31"/>
      <c r="R2037" s="33"/>
      <c r="S2037" s="33"/>
      <c r="T2037" s="33"/>
      <c r="U2037" s="72">
        <f t="shared" si="291"/>
        <v>0</v>
      </c>
      <c r="V2037" s="18" t="e">
        <f>IF(X2037&lt;&gt;"Liquidação Cancelada",VLOOKUP(B2037,'BASE DE DADOS OPS'!$B$4:$P$9650,10,FALSE),"Liquidação Cancelada")</f>
        <v>#N/A</v>
      </c>
      <c r="W2037" s="35" t="e">
        <f t="shared" si="292"/>
        <v>#N/A</v>
      </c>
      <c r="X2037" s="31">
        <f>VLOOKUP(A2037,'BASE DE DADOS OPS'!$A$4:$P$9650,12,FALSE)</f>
        <v>0</v>
      </c>
      <c r="Y2037" s="4" t="e">
        <f>IF(X2037&lt;&gt;"Liquidação Cancelada",VLOOKUP(B2037,'BASE DE DADOS OPS'!$B$5:$P$9635,12,FALSE),"Liquidação Cancelada")</f>
        <v>#N/A</v>
      </c>
      <c r="Z2037" s="4" t="e">
        <f>IF(X2037&lt;&gt;"Liquidação Cancelada",VLOOKUP(B2037,'BASE DE DADOS OPS'!$B$5:$P$9635,14,FALSE),"Liquidação Cancelada")</f>
        <v>#N/A</v>
      </c>
      <c r="AA2037" s="4" t="e">
        <f>IF(X2037&lt;&gt;"Liquidação Cancelada",VLOOKUP(B2037,'BASE DE DADOS OPS'!$B$5:$P$9635,13,FALSE),"Liquidação Cancelada")</f>
        <v>#N/A</v>
      </c>
      <c r="AB2037" s="4" t="e">
        <f t="shared" si="293"/>
        <v>#N/A</v>
      </c>
      <c r="AC2037" s="3" t="e">
        <f t="shared" si="294"/>
        <v>#N/A</v>
      </c>
      <c r="AD2037" s="62"/>
    </row>
    <row r="2038" spans="1:30" ht="24.95" customHeight="1" x14ac:dyDescent="0.2">
      <c r="A2038" s="55" t="str">
        <f t="shared" si="286"/>
        <v>||||||0</v>
      </c>
      <c r="B2038" s="55" t="str">
        <f t="shared" si="287"/>
        <v>||||0</v>
      </c>
      <c r="C2038" s="61" t="str">
        <f t="shared" si="288"/>
        <v>|0</v>
      </c>
      <c r="D2038" s="31"/>
      <c r="E2038" s="31"/>
      <c r="F2038" s="75" t="str">
        <f t="shared" si="289"/>
        <v>/</v>
      </c>
      <c r="G2038" s="31"/>
      <c r="H2038" s="31"/>
      <c r="I2038" s="75" t="str">
        <f t="shared" si="290"/>
        <v>.</v>
      </c>
      <c r="J2038" s="31"/>
      <c r="K2038" s="31"/>
      <c r="L2038" s="31"/>
      <c r="M2038" s="32"/>
      <c r="N2038" s="31"/>
      <c r="O2038" s="32"/>
      <c r="P2038" s="18"/>
      <c r="Q2038" s="31"/>
      <c r="R2038" s="33"/>
      <c r="S2038" s="33"/>
      <c r="T2038" s="33"/>
      <c r="U2038" s="72">
        <f t="shared" si="291"/>
        <v>0</v>
      </c>
      <c r="V2038" s="18" t="e">
        <f>IF(X2038&lt;&gt;"Liquidação Cancelada",VLOOKUP(B2038,'BASE DE DADOS OPS'!$B$4:$P$9650,10,FALSE),"Liquidação Cancelada")</f>
        <v>#N/A</v>
      </c>
      <c r="W2038" s="35" t="e">
        <f t="shared" si="292"/>
        <v>#N/A</v>
      </c>
      <c r="X2038" s="31">
        <f>VLOOKUP(A2038,'BASE DE DADOS OPS'!$A$4:$P$9650,12,FALSE)</f>
        <v>0</v>
      </c>
      <c r="Y2038" s="4" t="e">
        <f>IF(X2038&lt;&gt;"Liquidação Cancelada",VLOOKUP(B2038,'BASE DE DADOS OPS'!$B$5:$P$9635,12,FALSE),"Liquidação Cancelada")</f>
        <v>#N/A</v>
      </c>
      <c r="Z2038" s="4" t="e">
        <f>IF(X2038&lt;&gt;"Liquidação Cancelada",VLOOKUP(B2038,'BASE DE DADOS OPS'!$B$5:$P$9635,14,FALSE),"Liquidação Cancelada")</f>
        <v>#N/A</v>
      </c>
      <c r="AA2038" s="4" t="e">
        <f>IF(X2038&lt;&gt;"Liquidação Cancelada",VLOOKUP(B2038,'BASE DE DADOS OPS'!$B$5:$P$9635,13,FALSE),"Liquidação Cancelada")</f>
        <v>#N/A</v>
      </c>
      <c r="AB2038" s="4" t="e">
        <f t="shared" si="293"/>
        <v>#N/A</v>
      </c>
      <c r="AC2038" s="3" t="e">
        <f t="shared" si="294"/>
        <v>#N/A</v>
      </c>
      <c r="AD2038" s="62"/>
    </row>
    <row r="2039" spans="1:30" ht="24.95" customHeight="1" x14ac:dyDescent="0.2">
      <c r="A2039" s="55" t="str">
        <f t="shared" si="286"/>
        <v>||||||0</v>
      </c>
      <c r="B2039" s="55" t="str">
        <f t="shared" si="287"/>
        <v>||||0</v>
      </c>
      <c r="C2039" s="61" t="str">
        <f t="shared" si="288"/>
        <v>|0</v>
      </c>
      <c r="D2039" s="31"/>
      <c r="E2039" s="31"/>
      <c r="F2039" s="75" t="str">
        <f t="shared" si="289"/>
        <v>/</v>
      </c>
      <c r="G2039" s="31"/>
      <c r="H2039" s="31"/>
      <c r="I2039" s="75" t="str">
        <f t="shared" si="290"/>
        <v>.</v>
      </c>
      <c r="J2039" s="31"/>
      <c r="K2039" s="31"/>
      <c r="L2039" s="31"/>
      <c r="M2039" s="32"/>
      <c r="N2039" s="31"/>
      <c r="O2039" s="32"/>
      <c r="P2039" s="18"/>
      <c r="Q2039" s="31"/>
      <c r="R2039" s="33"/>
      <c r="S2039" s="33"/>
      <c r="T2039" s="33"/>
      <c r="U2039" s="72">
        <f t="shared" si="291"/>
        <v>0</v>
      </c>
      <c r="V2039" s="18" t="e">
        <f>IF(X2039&lt;&gt;"Liquidação Cancelada",VLOOKUP(B2039,'BASE DE DADOS OPS'!$B$4:$P$9650,10,FALSE),"Liquidação Cancelada")</f>
        <v>#N/A</v>
      </c>
      <c r="W2039" s="35" t="e">
        <f t="shared" si="292"/>
        <v>#N/A</v>
      </c>
      <c r="X2039" s="31">
        <f>VLOOKUP(A2039,'BASE DE DADOS OPS'!$A$4:$P$9650,12,FALSE)</f>
        <v>0</v>
      </c>
      <c r="Y2039" s="4" t="e">
        <f>IF(X2039&lt;&gt;"Liquidação Cancelada",VLOOKUP(B2039,'BASE DE DADOS OPS'!$B$5:$P$9635,12,FALSE),"Liquidação Cancelada")</f>
        <v>#N/A</v>
      </c>
      <c r="Z2039" s="4" t="e">
        <f>IF(X2039&lt;&gt;"Liquidação Cancelada",VLOOKUP(B2039,'BASE DE DADOS OPS'!$B$5:$P$9635,14,FALSE),"Liquidação Cancelada")</f>
        <v>#N/A</v>
      </c>
      <c r="AA2039" s="4" t="e">
        <f>IF(X2039&lt;&gt;"Liquidação Cancelada",VLOOKUP(B2039,'BASE DE DADOS OPS'!$B$5:$P$9635,13,FALSE),"Liquidação Cancelada")</f>
        <v>#N/A</v>
      </c>
      <c r="AB2039" s="4" t="e">
        <f t="shared" si="293"/>
        <v>#N/A</v>
      </c>
      <c r="AC2039" s="3" t="e">
        <f t="shared" si="294"/>
        <v>#N/A</v>
      </c>
      <c r="AD2039" s="62"/>
    </row>
    <row r="2040" spans="1:30" ht="24.95" customHeight="1" x14ac:dyDescent="0.2">
      <c r="A2040" s="55" t="str">
        <f t="shared" si="286"/>
        <v>||||||0</v>
      </c>
      <c r="B2040" s="55" t="str">
        <f t="shared" si="287"/>
        <v>||||0</v>
      </c>
      <c r="C2040" s="61" t="str">
        <f t="shared" si="288"/>
        <v>|0</v>
      </c>
      <c r="D2040" s="31"/>
      <c r="E2040" s="31"/>
      <c r="F2040" s="75" t="str">
        <f t="shared" si="289"/>
        <v>/</v>
      </c>
      <c r="G2040" s="31"/>
      <c r="H2040" s="31"/>
      <c r="I2040" s="75" t="str">
        <f t="shared" si="290"/>
        <v>.</v>
      </c>
      <c r="J2040" s="31"/>
      <c r="K2040" s="31"/>
      <c r="L2040" s="31"/>
      <c r="M2040" s="32"/>
      <c r="N2040" s="31"/>
      <c r="O2040" s="32"/>
      <c r="P2040" s="18"/>
      <c r="Q2040" s="31"/>
      <c r="R2040" s="33"/>
      <c r="S2040" s="33"/>
      <c r="T2040" s="33"/>
      <c r="U2040" s="72">
        <f t="shared" si="291"/>
        <v>0</v>
      </c>
      <c r="V2040" s="18" t="e">
        <f>IF(X2040&lt;&gt;"Liquidação Cancelada",VLOOKUP(B2040,'BASE DE DADOS OPS'!$B$4:$P$9650,10,FALSE),"Liquidação Cancelada")</f>
        <v>#N/A</v>
      </c>
      <c r="W2040" s="35" t="e">
        <f t="shared" si="292"/>
        <v>#N/A</v>
      </c>
      <c r="X2040" s="31">
        <f>VLOOKUP(A2040,'BASE DE DADOS OPS'!$A$4:$P$9650,12,FALSE)</f>
        <v>0</v>
      </c>
      <c r="Y2040" s="4" t="e">
        <f>IF(X2040&lt;&gt;"Liquidação Cancelada",VLOOKUP(B2040,'BASE DE DADOS OPS'!$B$5:$P$9635,12,FALSE),"Liquidação Cancelada")</f>
        <v>#N/A</v>
      </c>
      <c r="Z2040" s="4" t="e">
        <f>IF(X2040&lt;&gt;"Liquidação Cancelada",VLOOKUP(B2040,'BASE DE DADOS OPS'!$B$5:$P$9635,14,FALSE),"Liquidação Cancelada")</f>
        <v>#N/A</v>
      </c>
      <c r="AA2040" s="4" t="e">
        <f>IF(X2040&lt;&gt;"Liquidação Cancelada",VLOOKUP(B2040,'BASE DE DADOS OPS'!$B$5:$P$9635,13,FALSE),"Liquidação Cancelada")</f>
        <v>#N/A</v>
      </c>
      <c r="AB2040" s="4" t="e">
        <f t="shared" si="293"/>
        <v>#N/A</v>
      </c>
      <c r="AC2040" s="3" t="e">
        <f t="shared" si="294"/>
        <v>#N/A</v>
      </c>
      <c r="AD2040" s="62"/>
    </row>
    <row r="2041" spans="1:30" ht="24.95" customHeight="1" x14ac:dyDescent="0.2">
      <c r="A2041" s="55" t="str">
        <f t="shared" si="286"/>
        <v>||||||0</v>
      </c>
      <c r="B2041" s="55" t="str">
        <f t="shared" si="287"/>
        <v>||||0</v>
      </c>
      <c r="C2041" s="61" t="str">
        <f t="shared" si="288"/>
        <v>|0</v>
      </c>
      <c r="D2041" s="31"/>
      <c r="E2041" s="31"/>
      <c r="F2041" s="75" t="str">
        <f t="shared" si="289"/>
        <v>/</v>
      </c>
      <c r="G2041" s="31"/>
      <c r="H2041" s="31"/>
      <c r="I2041" s="75" t="str">
        <f t="shared" si="290"/>
        <v>.</v>
      </c>
      <c r="J2041" s="31"/>
      <c r="K2041" s="31"/>
      <c r="L2041" s="31"/>
      <c r="M2041" s="32"/>
      <c r="N2041" s="31"/>
      <c r="O2041" s="32"/>
      <c r="P2041" s="18"/>
      <c r="Q2041" s="31"/>
      <c r="R2041" s="33"/>
      <c r="S2041" s="33"/>
      <c r="T2041" s="33"/>
      <c r="U2041" s="72">
        <f t="shared" si="291"/>
        <v>0</v>
      </c>
      <c r="V2041" s="18" t="e">
        <f>IF(X2041&lt;&gt;"Liquidação Cancelada",VLOOKUP(B2041,'BASE DE DADOS OPS'!$B$4:$P$9650,10,FALSE),"Liquidação Cancelada")</f>
        <v>#N/A</v>
      </c>
      <c r="W2041" s="35" t="e">
        <f t="shared" si="292"/>
        <v>#N/A</v>
      </c>
      <c r="X2041" s="31">
        <f>VLOOKUP(A2041,'BASE DE DADOS OPS'!$A$4:$P$9650,12,FALSE)</f>
        <v>0</v>
      </c>
      <c r="Y2041" s="4" t="e">
        <f>IF(X2041&lt;&gt;"Liquidação Cancelada",VLOOKUP(B2041,'BASE DE DADOS OPS'!$B$5:$P$9635,12,FALSE),"Liquidação Cancelada")</f>
        <v>#N/A</v>
      </c>
      <c r="Z2041" s="4" t="e">
        <f>IF(X2041&lt;&gt;"Liquidação Cancelada",VLOOKUP(B2041,'BASE DE DADOS OPS'!$B$5:$P$9635,14,FALSE),"Liquidação Cancelada")</f>
        <v>#N/A</v>
      </c>
      <c r="AA2041" s="4" t="e">
        <f>IF(X2041&lt;&gt;"Liquidação Cancelada",VLOOKUP(B2041,'BASE DE DADOS OPS'!$B$5:$P$9635,13,FALSE),"Liquidação Cancelada")</f>
        <v>#N/A</v>
      </c>
      <c r="AB2041" s="4" t="e">
        <f t="shared" si="293"/>
        <v>#N/A</v>
      </c>
      <c r="AC2041" s="3" t="e">
        <f t="shared" si="294"/>
        <v>#N/A</v>
      </c>
      <c r="AD2041" s="62"/>
    </row>
    <row r="2042" spans="1:30" ht="24.95" customHeight="1" x14ac:dyDescent="0.2">
      <c r="A2042" s="55" t="str">
        <f t="shared" si="286"/>
        <v>||||||0</v>
      </c>
      <c r="B2042" s="55" t="str">
        <f t="shared" si="287"/>
        <v>||||0</v>
      </c>
      <c r="C2042" s="61" t="str">
        <f t="shared" si="288"/>
        <v>|0</v>
      </c>
      <c r="D2042" s="31"/>
      <c r="E2042" s="31"/>
      <c r="F2042" s="75" t="str">
        <f t="shared" si="289"/>
        <v>/</v>
      </c>
      <c r="G2042" s="31"/>
      <c r="H2042" s="31"/>
      <c r="I2042" s="75" t="str">
        <f t="shared" si="290"/>
        <v>.</v>
      </c>
      <c r="J2042" s="31"/>
      <c r="K2042" s="31"/>
      <c r="L2042" s="31"/>
      <c r="M2042" s="32"/>
      <c r="N2042" s="31"/>
      <c r="O2042" s="32"/>
      <c r="P2042" s="18"/>
      <c r="Q2042" s="31"/>
      <c r="R2042" s="33"/>
      <c r="S2042" s="33"/>
      <c r="T2042" s="33"/>
      <c r="U2042" s="72">
        <f t="shared" si="291"/>
        <v>0</v>
      </c>
      <c r="V2042" s="18" t="e">
        <f>IF(X2042&lt;&gt;"Liquidação Cancelada",VLOOKUP(B2042,'BASE DE DADOS OPS'!$B$4:$P$9650,10,FALSE),"Liquidação Cancelada")</f>
        <v>#N/A</v>
      </c>
      <c r="W2042" s="35" t="e">
        <f t="shared" si="292"/>
        <v>#N/A</v>
      </c>
      <c r="X2042" s="31">
        <f>VLOOKUP(A2042,'BASE DE DADOS OPS'!$A$4:$P$9650,12,FALSE)</f>
        <v>0</v>
      </c>
      <c r="Y2042" s="4" t="e">
        <f>IF(X2042&lt;&gt;"Liquidação Cancelada",VLOOKUP(B2042,'BASE DE DADOS OPS'!$B$5:$P$9635,12,FALSE),"Liquidação Cancelada")</f>
        <v>#N/A</v>
      </c>
      <c r="Z2042" s="4" t="e">
        <f>IF(X2042&lt;&gt;"Liquidação Cancelada",VLOOKUP(B2042,'BASE DE DADOS OPS'!$B$5:$P$9635,14,FALSE),"Liquidação Cancelada")</f>
        <v>#N/A</v>
      </c>
      <c r="AA2042" s="4" t="e">
        <f>IF(X2042&lt;&gt;"Liquidação Cancelada",VLOOKUP(B2042,'BASE DE DADOS OPS'!$B$5:$P$9635,13,FALSE),"Liquidação Cancelada")</f>
        <v>#N/A</v>
      </c>
      <c r="AB2042" s="4" t="e">
        <f t="shared" si="293"/>
        <v>#N/A</v>
      </c>
      <c r="AC2042" s="3" t="e">
        <f t="shared" si="294"/>
        <v>#N/A</v>
      </c>
      <c r="AD2042" s="62"/>
    </row>
    <row r="2043" spans="1:30" ht="24.95" customHeight="1" x14ac:dyDescent="0.2">
      <c r="A2043" s="55" t="str">
        <f t="shared" si="286"/>
        <v>||||||0</v>
      </c>
      <c r="B2043" s="55" t="str">
        <f t="shared" si="287"/>
        <v>||||0</v>
      </c>
      <c r="C2043" s="61" t="str">
        <f t="shared" si="288"/>
        <v>|0</v>
      </c>
      <c r="D2043" s="31"/>
      <c r="E2043" s="31"/>
      <c r="F2043" s="75" t="str">
        <f t="shared" si="289"/>
        <v>/</v>
      </c>
      <c r="G2043" s="31"/>
      <c r="H2043" s="31"/>
      <c r="I2043" s="75" t="str">
        <f t="shared" si="290"/>
        <v>.</v>
      </c>
      <c r="J2043" s="31"/>
      <c r="K2043" s="31"/>
      <c r="L2043" s="31"/>
      <c r="M2043" s="32"/>
      <c r="N2043" s="31"/>
      <c r="O2043" s="32"/>
      <c r="P2043" s="18"/>
      <c r="Q2043" s="31"/>
      <c r="R2043" s="33"/>
      <c r="S2043" s="33"/>
      <c r="T2043" s="33"/>
      <c r="U2043" s="72">
        <f t="shared" si="291"/>
        <v>0</v>
      </c>
      <c r="V2043" s="18" t="e">
        <f>IF(X2043&lt;&gt;"Liquidação Cancelada",VLOOKUP(B2043,'BASE DE DADOS OPS'!$B$4:$P$9650,10,FALSE),"Liquidação Cancelada")</f>
        <v>#N/A</v>
      </c>
      <c r="W2043" s="35" t="e">
        <f t="shared" si="292"/>
        <v>#N/A</v>
      </c>
      <c r="X2043" s="31">
        <f>VLOOKUP(A2043,'BASE DE DADOS OPS'!$A$4:$P$9650,12,FALSE)</f>
        <v>0</v>
      </c>
      <c r="Y2043" s="4" t="e">
        <f>IF(X2043&lt;&gt;"Liquidação Cancelada",VLOOKUP(B2043,'BASE DE DADOS OPS'!$B$5:$P$9635,12,FALSE),"Liquidação Cancelada")</f>
        <v>#N/A</v>
      </c>
      <c r="Z2043" s="4" t="e">
        <f>IF(X2043&lt;&gt;"Liquidação Cancelada",VLOOKUP(B2043,'BASE DE DADOS OPS'!$B$5:$P$9635,14,FALSE),"Liquidação Cancelada")</f>
        <v>#N/A</v>
      </c>
      <c r="AA2043" s="4" t="e">
        <f>IF(X2043&lt;&gt;"Liquidação Cancelada",VLOOKUP(B2043,'BASE DE DADOS OPS'!$B$5:$P$9635,13,FALSE),"Liquidação Cancelada")</f>
        <v>#N/A</v>
      </c>
      <c r="AB2043" s="4" t="e">
        <f t="shared" si="293"/>
        <v>#N/A</v>
      </c>
      <c r="AC2043" s="3" t="e">
        <f t="shared" si="294"/>
        <v>#N/A</v>
      </c>
      <c r="AD2043" s="62"/>
    </row>
    <row r="2044" spans="1:30" ht="24.95" customHeight="1" x14ac:dyDescent="0.2">
      <c r="A2044" s="55" t="str">
        <f t="shared" si="286"/>
        <v>||||||0</v>
      </c>
      <c r="B2044" s="55" t="str">
        <f t="shared" si="287"/>
        <v>||||0</v>
      </c>
      <c r="C2044" s="61" t="str">
        <f t="shared" si="288"/>
        <v>|0</v>
      </c>
      <c r="D2044" s="31"/>
      <c r="E2044" s="31"/>
      <c r="F2044" s="75" t="str">
        <f t="shared" si="289"/>
        <v>/</v>
      </c>
      <c r="G2044" s="31"/>
      <c r="H2044" s="31"/>
      <c r="I2044" s="75" t="str">
        <f t="shared" si="290"/>
        <v>.</v>
      </c>
      <c r="J2044" s="31"/>
      <c r="K2044" s="31"/>
      <c r="L2044" s="31"/>
      <c r="M2044" s="32"/>
      <c r="N2044" s="31"/>
      <c r="O2044" s="32"/>
      <c r="P2044" s="18"/>
      <c r="Q2044" s="31"/>
      <c r="R2044" s="33"/>
      <c r="S2044" s="33"/>
      <c r="T2044" s="33"/>
      <c r="U2044" s="72">
        <f t="shared" si="291"/>
        <v>0</v>
      </c>
      <c r="V2044" s="18" t="e">
        <f>IF(X2044&lt;&gt;"Liquidação Cancelada",VLOOKUP(B2044,'BASE DE DADOS OPS'!$B$4:$P$9650,10,FALSE),"Liquidação Cancelada")</f>
        <v>#N/A</v>
      </c>
      <c r="W2044" s="35" t="e">
        <f t="shared" si="292"/>
        <v>#N/A</v>
      </c>
      <c r="X2044" s="31">
        <f>VLOOKUP(A2044,'BASE DE DADOS OPS'!$A$4:$P$9650,12,FALSE)</f>
        <v>0</v>
      </c>
      <c r="Y2044" s="4" t="e">
        <f>IF(X2044&lt;&gt;"Liquidação Cancelada",VLOOKUP(B2044,'BASE DE DADOS OPS'!$B$5:$P$9635,12,FALSE),"Liquidação Cancelada")</f>
        <v>#N/A</v>
      </c>
      <c r="Z2044" s="4" t="e">
        <f>IF(X2044&lt;&gt;"Liquidação Cancelada",VLOOKUP(B2044,'BASE DE DADOS OPS'!$B$5:$P$9635,14,FALSE),"Liquidação Cancelada")</f>
        <v>#N/A</v>
      </c>
      <c r="AA2044" s="4" t="e">
        <f>IF(X2044&lt;&gt;"Liquidação Cancelada",VLOOKUP(B2044,'BASE DE DADOS OPS'!$B$5:$P$9635,13,FALSE),"Liquidação Cancelada")</f>
        <v>#N/A</v>
      </c>
      <c r="AB2044" s="4" t="e">
        <f t="shared" si="293"/>
        <v>#N/A</v>
      </c>
      <c r="AC2044" s="3" t="e">
        <f t="shared" si="294"/>
        <v>#N/A</v>
      </c>
      <c r="AD2044" s="62"/>
    </row>
    <row r="2045" spans="1:30" ht="24.95" customHeight="1" x14ac:dyDescent="0.2">
      <c r="A2045" s="55" t="str">
        <f t="shared" si="286"/>
        <v>||||||0</v>
      </c>
      <c r="B2045" s="55" t="str">
        <f t="shared" si="287"/>
        <v>||||0</v>
      </c>
      <c r="C2045" s="61" t="str">
        <f t="shared" si="288"/>
        <v>|0</v>
      </c>
      <c r="D2045" s="31"/>
      <c r="E2045" s="31"/>
      <c r="F2045" s="75" t="str">
        <f t="shared" si="289"/>
        <v>/</v>
      </c>
      <c r="G2045" s="31"/>
      <c r="H2045" s="31"/>
      <c r="I2045" s="75" t="str">
        <f t="shared" si="290"/>
        <v>.</v>
      </c>
      <c r="J2045" s="31"/>
      <c r="K2045" s="31"/>
      <c r="L2045" s="31"/>
      <c r="M2045" s="32"/>
      <c r="N2045" s="31"/>
      <c r="O2045" s="32"/>
      <c r="P2045" s="18"/>
      <c r="Q2045" s="31"/>
      <c r="R2045" s="33"/>
      <c r="S2045" s="33"/>
      <c r="T2045" s="33"/>
      <c r="U2045" s="72">
        <f t="shared" si="291"/>
        <v>0</v>
      </c>
      <c r="V2045" s="18" t="e">
        <f>IF(X2045&lt;&gt;"Liquidação Cancelada",VLOOKUP(B2045,'BASE DE DADOS OPS'!$B$4:$P$9650,10,FALSE),"Liquidação Cancelada")</f>
        <v>#N/A</v>
      </c>
      <c r="W2045" s="35" t="e">
        <f t="shared" si="292"/>
        <v>#N/A</v>
      </c>
      <c r="X2045" s="31">
        <f>VLOOKUP(A2045,'BASE DE DADOS OPS'!$A$4:$P$9650,12,FALSE)</f>
        <v>0</v>
      </c>
      <c r="Y2045" s="4" t="e">
        <f>IF(X2045&lt;&gt;"Liquidação Cancelada",VLOOKUP(B2045,'BASE DE DADOS OPS'!$B$5:$P$9635,12,FALSE),"Liquidação Cancelada")</f>
        <v>#N/A</v>
      </c>
      <c r="Z2045" s="4" t="e">
        <f>IF(X2045&lt;&gt;"Liquidação Cancelada",VLOOKUP(B2045,'BASE DE DADOS OPS'!$B$5:$P$9635,14,FALSE),"Liquidação Cancelada")</f>
        <v>#N/A</v>
      </c>
      <c r="AA2045" s="4" t="e">
        <f>IF(X2045&lt;&gt;"Liquidação Cancelada",VLOOKUP(B2045,'BASE DE DADOS OPS'!$B$5:$P$9635,13,FALSE),"Liquidação Cancelada")</f>
        <v>#N/A</v>
      </c>
      <c r="AB2045" s="4" t="e">
        <f t="shared" si="293"/>
        <v>#N/A</v>
      </c>
      <c r="AC2045" s="3" t="e">
        <f t="shared" si="294"/>
        <v>#N/A</v>
      </c>
      <c r="AD2045" s="62"/>
    </row>
    <row r="2046" spans="1:30" ht="24.95" customHeight="1" x14ac:dyDescent="0.2">
      <c r="A2046" s="55" t="str">
        <f t="shared" si="286"/>
        <v>||||||0</v>
      </c>
      <c r="B2046" s="55" t="str">
        <f t="shared" si="287"/>
        <v>||||0</v>
      </c>
      <c r="C2046" s="61" t="str">
        <f t="shared" si="288"/>
        <v>|0</v>
      </c>
      <c r="D2046" s="31"/>
      <c r="E2046" s="31"/>
      <c r="F2046" s="75" t="str">
        <f t="shared" si="289"/>
        <v>/</v>
      </c>
      <c r="G2046" s="31"/>
      <c r="H2046" s="31"/>
      <c r="I2046" s="75" t="str">
        <f t="shared" si="290"/>
        <v>.</v>
      </c>
      <c r="J2046" s="31"/>
      <c r="K2046" s="31"/>
      <c r="L2046" s="31"/>
      <c r="M2046" s="32"/>
      <c r="N2046" s="31"/>
      <c r="O2046" s="32"/>
      <c r="P2046" s="18"/>
      <c r="Q2046" s="31"/>
      <c r="R2046" s="33"/>
      <c r="S2046" s="33"/>
      <c r="T2046" s="33"/>
      <c r="U2046" s="72">
        <f t="shared" si="291"/>
        <v>0</v>
      </c>
      <c r="V2046" s="18" t="e">
        <f>IF(X2046&lt;&gt;"Liquidação Cancelada",VLOOKUP(B2046,'BASE DE DADOS OPS'!$B$4:$P$9650,10,FALSE),"Liquidação Cancelada")</f>
        <v>#N/A</v>
      </c>
      <c r="W2046" s="35" t="e">
        <f t="shared" si="292"/>
        <v>#N/A</v>
      </c>
      <c r="X2046" s="31">
        <f>VLOOKUP(A2046,'BASE DE DADOS OPS'!$A$4:$P$9650,12,FALSE)</f>
        <v>0</v>
      </c>
      <c r="Y2046" s="4" t="e">
        <f>IF(X2046&lt;&gt;"Liquidação Cancelada",VLOOKUP(B2046,'BASE DE DADOS OPS'!$B$5:$P$9635,12,FALSE),"Liquidação Cancelada")</f>
        <v>#N/A</v>
      </c>
      <c r="Z2046" s="4" t="e">
        <f>IF(X2046&lt;&gt;"Liquidação Cancelada",VLOOKUP(B2046,'BASE DE DADOS OPS'!$B$5:$P$9635,14,FALSE),"Liquidação Cancelada")</f>
        <v>#N/A</v>
      </c>
      <c r="AA2046" s="4" t="e">
        <f>IF(X2046&lt;&gt;"Liquidação Cancelada",VLOOKUP(B2046,'BASE DE DADOS OPS'!$B$5:$P$9635,13,FALSE),"Liquidação Cancelada")</f>
        <v>#N/A</v>
      </c>
      <c r="AB2046" s="4" t="e">
        <f t="shared" si="293"/>
        <v>#N/A</v>
      </c>
      <c r="AC2046" s="3" t="e">
        <f t="shared" si="294"/>
        <v>#N/A</v>
      </c>
      <c r="AD2046" s="62"/>
    </row>
    <row r="2047" spans="1:30" ht="24.95" customHeight="1" x14ac:dyDescent="0.2">
      <c r="A2047" s="55" t="str">
        <f t="shared" si="286"/>
        <v>||||||0</v>
      </c>
      <c r="B2047" s="55" t="str">
        <f t="shared" si="287"/>
        <v>||||0</v>
      </c>
      <c r="C2047" s="61" t="str">
        <f t="shared" si="288"/>
        <v>|0</v>
      </c>
      <c r="D2047" s="31"/>
      <c r="E2047" s="31"/>
      <c r="F2047" s="75" t="str">
        <f t="shared" si="289"/>
        <v>/</v>
      </c>
      <c r="G2047" s="31"/>
      <c r="H2047" s="31"/>
      <c r="I2047" s="75" t="str">
        <f t="shared" si="290"/>
        <v>.</v>
      </c>
      <c r="J2047" s="31"/>
      <c r="K2047" s="31"/>
      <c r="L2047" s="31"/>
      <c r="M2047" s="32"/>
      <c r="N2047" s="31"/>
      <c r="O2047" s="32"/>
      <c r="P2047" s="18"/>
      <c r="Q2047" s="31"/>
      <c r="R2047" s="33"/>
      <c r="S2047" s="33"/>
      <c r="T2047" s="33"/>
      <c r="U2047" s="72">
        <f t="shared" si="291"/>
        <v>0</v>
      </c>
      <c r="V2047" s="18" t="e">
        <f>IF(X2047&lt;&gt;"Liquidação Cancelada",VLOOKUP(B2047,'BASE DE DADOS OPS'!$B$4:$P$9650,10,FALSE),"Liquidação Cancelada")</f>
        <v>#N/A</v>
      </c>
      <c r="W2047" s="35" t="e">
        <f t="shared" si="292"/>
        <v>#N/A</v>
      </c>
      <c r="X2047" s="31">
        <f>VLOOKUP(A2047,'BASE DE DADOS OPS'!$A$4:$P$9650,12,FALSE)</f>
        <v>0</v>
      </c>
      <c r="Y2047" s="4" t="e">
        <f>IF(X2047&lt;&gt;"Liquidação Cancelada",VLOOKUP(B2047,'BASE DE DADOS OPS'!$B$5:$P$9635,12,FALSE),"Liquidação Cancelada")</f>
        <v>#N/A</v>
      </c>
      <c r="Z2047" s="4" t="e">
        <f>IF(X2047&lt;&gt;"Liquidação Cancelada",VLOOKUP(B2047,'BASE DE DADOS OPS'!$B$5:$P$9635,14,FALSE),"Liquidação Cancelada")</f>
        <v>#N/A</v>
      </c>
      <c r="AA2047" s="4" t="e">
        <f>IF(X2047&lt;&gt;"Liquidação Cancelada",VLOOKUP(B2047,'BASE DE DADOS OPS'!$B$5:$P$9635,13,FALSE),"Liquidação Cancelada")</f>
        <v>#N/A</v>
      </c>
      <c r="AB2047" s="4" t="e">
        <f t="shared" si="293"/>
        <v>#N/A</v>
      </c>
      <c r="AC2047" s="3" t="e">
        <f t="shared" si="294"/>
        <v>#N/A</v>
      </c>
      <c r="AD2047" s="62"/>
    </row>
    <row r="2048" spans="1:30" ht="24.95" customHeight="1" x14ac:dyDescent="0.2">
      <c r="A2048" s="55" t="str">
        <f t="shared" si="286"/>
        <v>||||||0</v>
      </c>
      <c r="B2048" s="55" t="str">
        <f t="shared" si="287"/>
        <v>||||0</v>
      </c>
      <c r="C2048" s="61" t="str">
        <f t="shared" si="288"/>
        <v>|0</v>
      </c>
      <c r="D2048" s="31"/>
      <c r="E2048" s="31"/>
      <c r="F2048" s="75" t="str">
        <f t="shared" si="289"/>
        <v>/</v>
      </c>
      <c r="G2048" s="31"/>
      <c r="H2048" s="31"/>
      <c r="I2048" s="75" t="str">
        <f t="shared" si="290"/>
        <v>.</v>
      </c>
      <c r="J2048" s="31"/>
      <c r="K2048" s="31"/>
      <c r="L2048" s="31"/>
      <c r="M2048" s="32"/>
      <c r="N2048" s="31"/>
      <c r="O2048" s="32"/>
      <c r="P2048" s="18"/>
      <c r="Q2048" s="31"/>
      <c r="R2048" s="33"/>
      <c r="S2048" s="33"/>
      <c r="T2048" s="33"/>
      <c r="U2048" s="72">
        <f t="shared" si="291"/>
        <v>0</v>
      </c>
      <c r="V2048" s="18" t="e">
        <f>IF(X2048&lt;&gt;"Liquidação Cancelada",VLOOKUP(B2048,'BASE DE DADOS OPS'!$B$4:$P$9650,10,FALSE),"Liquidação Cancelada")</f>
        <v>#N/A</v>
      </c>
      <c r="W2048" s="35" t="e">
        <f t="shared" si="292"/>
        <v>#N/A</v>
      </c>
      <c r="X2048" s="31">
        <f>VLOOKUP(A2048,'BASE DE DADOS OPS'!$A$4:$P$9650,12,FALSE)</f>
        <v>0</v>
      </c>
      <c r="Y2048" s="4" t="e">
        <f>IF(X2048&lt;&gt;"Liquidação Cancelada",VLOOKUP(B2048,'BASE DE DADOS OPS'!$B$5:$P$9635,12,FALSE),"Liquidação Cancelada")</f>
        <v>#N/A</v>
      </c>
      <c r="Z2048" s="4" t="e">
        <f>IF(X2048&lt;&gt;"Liquidação Cancelada",VLOOKUP(B2048,'BASE DE DADOS OPS'!$B$5:$P$9635,14,FALSE),"Liquidação Cancelada")</f>
        <v>#N/A</v>
      </c>
      <c r="AA2048" s="4" t="e">
        <f>IF(X2048&lt;&gt;"Liquidação Cancelada",VLOOKUP(B2048,'BASE DE DADOS OPS'!$B$5:$P$9635,13,FALSE),"Liquidação Cancelada")</f>
        <v>#N/A</v>
      </c>
      <c r="AB2048" s="4" t="e">
        <f t="shared" si="293"/>
        <v>#N/A</v>
      </c>
      <c r="AC2048" s="3" t="e">
        <f t="shared" si="294"/>
        <v>#N/A</v>
      </c>
      <c r="AD2048" s="62"/>
    </row>
    <row r="2049" spans="1:30" ht="24.95" customHeight="1" x14ac:dyDescent="0.2">
      <c r="A2049" s="55" t="str">
        <f t="shared" si="286"/>
        <v>||||||0</v>
      </c>
      <c r="B2049" s="55" t="str">
        <f t="shared" si="287"/>
        <v>||||0</v>
      </c>
      <c r="C2049" s="61" t="str">
        <f t="shared" si="288"/>
        <v>|0</v>
      </c>
      <c r="D2049" s="31"/>
      <c r="E2049" s="31"/>
      <c r="F2049" s="75" t="str">
        <f t="shared" si="289"/>
        <v>/</v>
      </c>
      <c r="G2049" s="31"/>
      <c r="H2049" s="31"/>
      <c r="I2049" s="75" t="str">
        <f t="shared" si="290"/>
        <v>.</v>
      </c>
      <c r="J2049" s="31"/>
      <c r="K2049" s="31"/>
      <c r="L2049" s="31"/>
      <c r="M2049" s="32"/>
      <c r="N2049" s="31"/>
      <c r="O2049" s="32"/>
      <c r="P2049" s="18"/>
      <c r="Q2049" s="31"/>
      <c r="R2049" s="33"/>
      <c r="S2049" s="33"/>
      <c r="T2049" s="33"/>
      <c r="U2049" s="72">
        <f t="shared" si="291"/>
        <v>0</v>
      </c>
      <c r="V2049" s="18" t="e">
        <f>IF(X2049&lt;&gt;"Liquidação Cancelada",VLOOKUP(B2049,'BASE DE DADOS OPS'!$B$4:$P$9650,10,FALSE),"Liquidação Cancelada")</f>
        <v>#N/A</v>
      </c>
      <c r="W2049" s="35" t="e">
        <f t="shared" si="292"/>
        <v>#N/A</v>
      </c>
      <c r="X2049" s="31">
        <f>VLOOKUP(A2049,'BASE DE DADOS OPS'!$A$4:$P$9650,12,FALSE)</f>
        <v>0</v>
      </c>
      <c r="Y2049" s="4" t="e">
        <f>IF(X2049&lt;&gt;"Liquidação Cancelada",VLOOKUP(B2049,'BASE DE DADOS OPS'!$B$5:$P$9635,12,FALSE),"Liquidação Cancelada")</f>
        <v>#N/A</v>
      </c>
      <c r="Z2049" s="4" t="e">
        <f>IF(X2049&lt;&gt;"Liquidação Cancelada",VLOOKUP(B2049,'BASE DE DADOS OPS'!$B$5:$P$9635,14,FALSE),"Liquidação Cancelada")</f>
        <v>#N/A</v>
      </c>
      <c r="AA2049" s="4" t="e">
        <f>IF(X2049&lt;&gt;"Liquidação Cancelada",VLOOKUP(B2049,'BASE DE DADOS OPS'!$B$5:$P$9635,13,FALSE),"Liquidação Cancelada")</f>
        <v>#N/A</v>
      </c>
      <c r="AB2049" s="4" t="e">
        <f t="shared" si="293"/>
        <v>#N/A</v>
      </c>
      <c r="AC2049" s="3" t="e">
        <f t="shared" si="294"/>
        <v>#N/A</v>
      </c>
      <c r="AD2049" s="62"/>
    </row>
    <row r="2050" spans="1:30" ht="24.95" customHeight="1" x14ac:dyDescent="0.2">
      <c r="A2050" s="55" t="str">
        <f t="shared" si="286"/>
        <v>||||||0</v>
      </c>
      <c r="B2050" s="55" t="str">
        <f t="shared" si="287"/>
        <v>||||0</v>
      </c>
      <c r="C2050" s="61" t="str">
        <f t="shared" si="288"/>
        <v>|0</v>
      </c>
      <c r="D2050" s="31"/>
      <c r="E2050" s="31"/>
      <c r="F2050" s="75" t="str">
        <f t="shared" si="289"/>
        <v>/</v>
      </c>
      <c r="G2050" s="31"/>
      <c r="H2050" s="31"/>
      <c r="I2050" s="75" t="str">
        <f t="shared" si="290"/>
        <v>.</v>
      </c>
      <c r="J2050" s="31"/>
      <c r="K2050" s="31"/>
      <c r="L2050" s="31"/>
      <c r="M2050" s="32"/>
      <c r="N2050" s="31"/>
      <c r="O2050" s="32"/>
      <c r="P2050" s="18"/>
      <c r="Q2050" s="31"/>
      <c r="R2050" s="33"/>
      <c r="S2050" s="33"/>
      <c r="T2050" s="33"/>
      <c r="U2050" s="72">
        <f t="shared" si="291"/>
        <v>0</v>
      </c>
      <c r="V2050" s="18" t="e">
        <f>IF(X2050&lt;&gt;"Liquidação Cancelada",VLOOKUP(B2050,'BASE DE DADOS OPS'!$B$4:$P$9650,10,FALSE),"Liquidação Cancelada")</f>
        <v>#N/A</v>
      </c>
      <c r="W2050" s="35" t="e">
        <f t="shared" si="292"/>
        <v>#N/A</v>
      </c>
      <c r="X2050" s="31">
        <f>VLOOKUP(A2050,'BASE DE DADOS OPS'!$A$4:$P$9650,12,FALSE)</f>
        <v>0</v>
      </c>
      <c r="Y2050" s="4" t="e">
        <f>IF(X2050&lt;&gt;"Liquidação Cancelada",VLOOKUP(B2050,'BASE DE DADOS OPS'!$B$5:$P$9635,12,FALSE),"Liquidação Cancelada")</f>
        <v>#N/A</v>
      </c>
      <c r="Z2050" s="4" t="e">
        <f>IF(X2050&lt;&gt;"Liquidação Cancelada",VLOOKUP(B2050,'BASE DE DADOS OPS'!$B$5:$P$9635,14,FALSE),"Liquidação Cancelada")</f>
        <v>#N/A</v>
      </c>
      <c r="AA2050" s="4" t="e">
        <f>IF(X2050&lt;&gt;"Liquidação Cancelada",VLOOKUP(B2050,'BASE DE DADOS OPS'!$B$5:$P$9635,13,FALSE),"Liquidação Cancelada")</f>
        <v>#N/A</v>
      </c>
      <c r="AB2050" s="4" t="e">
        <f t="shared" si="293"/>
        <v>#N/A</v>
      </c>
      <c r="AC2050" s="3" t="e">
        <f t="shared" si="294"/>
        <v>#N/A</v>
      </c>
      <c r="AD2050" s="62"/>
    </row>
    <row r="2051" spans="1:30" ht="24.95" customHeight="1" x14ac:dyDescent="0.2">
      <c r="A2051" s="55" t="str">
        <f t="shared" si="286"/>
        <v>||||||0</v>
      </c>
      <c r="B2051" s="55" t="str">
        <f t="shared" si="287"/>
        <v>||||0</v>
      </c>
      <c r="C2051" s="61" t="str">
        <f t="shared" si="288"/>
        <v>|0</v>
      </c>
      <c r="D2051" s="31"/>
      <c r="E2051" s="31"/>
      <c r="F2051" s="75" t="str">
        <f t="shared" si="289"/>
        <v>/</v>
      </c>
      <c r="G2051" s="31"/>
      <c r="H2051" s="31"/>
      <c r="I2051" s="75" t="str">
        <f t="shared" si="290"/>
        <v>.</v>
      </c>
      <c r="J2051" s="31"/>
      <c r="K2051" s="31"/>
      <c r="L2051" s="31"/>
      <c r="M2051" s="32"/>
      <c r="N2051" s="31"/>
      <c r="O2051" s="32"/>
      <c r="P2051" s="18"/>
      <c r="Q2051" s="31"/>
      <c r="R2051" s="33"/>
      <c r="S2051" s="33"/>
      <c r="T2051" s="33"/>
      <c r="U2051" s="72">
        <f t="shared" si="291"/>
        <v>0</v>
      </c>
      <c r="V2051" s="18" t="e">
        <f>IF(X2051&lt;&gt;"Liquidação Cancelada",VLOOKUP(B2051,'BASE DE DADOS OPS'!$B$4:$P$9650,10,FALSE),"Liquidação Cancelada")</f>
        <v>#N/A</v>
      </c>
      <c r="W2051" s="35" t="e">
        <f t="shared" si="292"/>
        <v>#N/A</v>
      </c>
      <c r="X2051" s="31">
        <f>VLOOKUP(A2051,'BASE DE DADOS OPS'!$A$4:$P$9650,12,FALSE)</f>
        <v>0</v>
      </c>
      <c r="Y2051" s="4" t="e">
        <f>IF(X2051&lt;&gt;"Liquidação Cancelada",VLOOKUP(B2051,'BASE DE DADOS OPS'!$B$5:$P$9635,12,FALSE),"Liquidação Cancelada")</f>
        <v>#N/A</v>
      </c>
      <c r="Z2051" s="4" t="e">
        <f>IF(X2051&lt;&gt;"Liquidação Cancelada",VLOOKUP(B2051,'BASE DE DADOS OPS'!$B$5:$P$9635,14,FALSE),"Liquidação Cancelada")</f>
        <v>#N/A</v>
      </c>
      <c r="AA2051" s="4" t="e">
        <f>IF(X2051&lt;&gt;"Liquidação Cancelada",VLOOKUP(B2051,'BASE DE DADOS OPS'!$B$5:$P$9635,13,FALSE),"Liquidação Cancelada")</f>
        <v>#N/A</v>
      </c>
      <c r="AB2051" s="4" t="e">
        <f t="shared" si="293"/>
        <v>#N/A</v>
      </c>
      <c r="AC2051" s="3" t="e">
        <f t="shared" si="294"/>
        <v>#N/A</v>
      </c>
      <c r="AD2051" s="62"/>
    </row>
    <row r="2052" spans="1:30" ht="24.95" customHeight="1" x14ac:dyDescent="0.2">
      <c r="A2052" s="55" t="str">
        <f t="shared" si="286"/>
        <v>||||||0</v>
      </c>
      <c r="B2052" s="55" t="str">
        <f t="shared" si="287"/>
        <v>||||0</v>
      </c>
      <c r="C2052" s="61" t="str">
        <f t="shared" si="288"/>
        <v>|0</v>
      </c>
      <c r="D2052" s="31"/>
      <c r="E2052" s="31"/>
      <c r="F2052" s="75" t="str">
        <f t="shared" si="289"/>
        <v>/</v>
      </c>
      <c r="G2052" s="31"/>
      <c r="H2052" s="31"/>
      <c r="I2052" s="75" t="str">
        <f t="shared" si="290"/>
        <v>.</v>
      </c>
      <c r="J2052" s="31"/>
      <c r="K2052" s="31"/>
      <c r="L2052" s="31"/>
      <c r="M2052" s="32"/>
      <c r="N2052" s="31"/>
      <c r="O2052" s="32"/>
      <c r="P2052" s="18"/>
      <c r="Q2052" s="31"/>
      <c r="R2052" s="33"/>
      <c r="S2052" s="33"/>
      <c r="T2052" s="33"/>
      <c r="U2052" s="72">
        <f t="shared" si="291"/>
        <v>0</v>
      </c>
      <c r="V2052" s="18" t="e">
        <f>IF(X2052&lt;&gt;"Liquidação Cancelada",VLOOKUP(B2052,'BASE DE DADOS OPS'!$B$4:$P$9650,10,FALSE),"Liquidação Cancelada")</f>
        <v>#N/A</v>
      </c>
      <c r="W2052" s="35" t="e">
        <f t="shared" si="292"/>
        <v>#N/A</v>
      </c>
      <c r="X2052" s="31">
        <f>VLOOKUP(A2052,'BASE DE DADOS OPS'!$A$4:$P$9650,12,FALSE)</f>
        <v>0</v>
      </c>
      <c r="Y2052" s="4" t="e">
        <f>IF(X2052&lt;&gt;"Liquidação Cancelada",VLOOKUP(B2052,'BASE DE DADOS OPS'!$B$5:$P$9635,12,FALSE),"Liquidação Cancelada")</f>
        <v>#N/A</v>
      </c>
      <c r="Z2052" s="4" t="e">
        <f>IF(X2052&lt;&gt;"Liquidação Cancelada",VLOOKUP(B2052,'BASE DE DADOS OPS'!$B$5:$P$9635,14,FALSE),"Liquidação Cancelada")</f>
        <v>#N/A</v>
      </c>
      <c r="AA2052" s="4" t="e">
        <f>IF(X2052&lt;&gt;"Liquidação Cancelada",VLOOKUP(B2052,'BASE DE DADOS OPS'!$B$5:$P$9635,13,FALSE),"Liquidação Cancelada")</f>
        <v>#N/A</v>
      </c>
      <c r="AB2052" s="4" t="e">
        <f t="shared" si="293"/>
        <v>#N/A</v>
      </c>
      <c r="AC2052" s="3" t="e">
        <f t="shared" si="294"/>
        <v>#N/A</v>
      </c>
      <c r="AD2052" s="62"/>
    </row>
    <row r="2053" spans="1:30" ht="24.95" customHeight="1" x14ac:dyDescent="0.2">
      <c r="A2053" s="55" t="str">
        <f t="shared" ref="A2053:A2116" si="295">D2053&amp;"|"&amp;E2053&amp;"|"&amp;G2053&amp;"|"&amp;H2053&amp;"|"&amp;L2053&amp;"|"&amp;N2053&amp;"|"&amp;U2053</f>
        <v>||||||0</v>
      </c>
      <c r="B2053" s="55" t="str">
        <f t="shared" ref="B2053:B2116" si="296">D2053&amp;"|"&amp;E2053&amp;"|"&amp;G2053&amp;"|"&amp;H2053&amp;"|"&amp;X2053</f>
        <v>||||0</v>
      </c>
      <c r="C2053" s="61" t="str">
        <f t="shared" ref="C2053:C2116" si="297">E2053&amp;"|"&amp;X2053</f>
        <v>|0</v>
      </c>
      <c r="D2053" s="31"/>
      <c r="E2053" s="31"/>
      <c r="F2053" s="75" t="str">
        <f t="shared" ref="F2053:F2116" si="298">G2053&amp;"/"&amp;H2053</f>
        <v>/</v>
      </c>
      <c r="G2053" s="31"/>
      <c r="H2053" s="31"/>
      <c r="I2053" s="75" t="str">
        <f t="shared" ref="I2053:I2116" si="299">J2053&amp;"."&amp;K2053</f>
        <v>.</v>
      </c>
      <c r="J2053" s="31"/>
      <c r="K2053" s="31"/>
      <c r="L2053" s="31"/>
      <c r="M2053" s="32"/>
      <c r="N2053" s="31"/>
      <c r="O2053" s="32"/>
      <c r="P2053" s="18"/>
      <c r="Q2053" s="31"/>
      <c r="R2053" s="33"/>
      <c r="S2053" s="33"/>
      <c r="T2053" s="33"/>
      <c r="U2053" s="72">
        <f t="shared" ref="U2053:U2116" si="300">R2053-S2053-T2053</f>
        <v>0</v>
      </c>
      <c r="V2053" s="18" t="e">
        <f>IF(X2053&lt;&gt;"Liquidação Cancelada",VLOOKUP(B2053,'BASE DE DADOS OPS'!$B$4:$P$9650,10,FALSE),"Liquidação Cancelada")</f>
        <v>#N/A</v>
      </c>
      <c r="W2053" s="35" t="e">
        <f t="shared" ref="W2053:W2116" si="301">IF(X2053&lt;&gt;"Liquidação Cancelada",IF(ISBLANK(V2053),"AGUARDANDO PAGAMENTO",NETWORKDAYS(P2053,V2053)-1),"Liquidação Cancelada")</f>
        <v>#N/A</v>
      </c>
      <c r="X2053" s="31">
        <f>VLOOKUP(A2053,'BASE DE DADOS OPS'!$A$4:$P$9650,12,FALSE)</f>
        <v>0</v>
      </c>
      <c r="Y2053" s="4" t="e">
        <f>IF(X2053&lt;&gt;"Liquidação Cancelada",VLOOKUP(B2053,'BASE DE DADOS OPS'!$B$5:$P$9635,12,FALSE),"Liquidação Cancelada")</f>
        <v>#N/A</v>
      </c>
      <c r="Z2053" s="4" t="e">
        <f>IF(X2053&lt;&gt;"Liquidação Cancelada",VLOOKUP(B2053,'BASE DE DADOS OPS'!$B$5:$P$9635,14,FALSE),"Liquidação Cancelada")</f>
        <v>#N/A</v>
      </c>
      <c r="AA2053" s="4" t="e">
        <f>IF(X2053&lt;&gt;"Liquidação Cancelada",VLOOKUP(B2053,'BASE DE DADOS OPS'!$B$5:$P$9635,13,FALSE),"Liquidação Cancelada")</f>
        <v>#N/A</v>
      </c>
      <c r="AB2053" s="4" t="e">
        <f t="shared" ref="AB2053:AB2116" si="302">IF(X2053&lt;&gt;"Liquidação Cancelada",Y2053-Z2053,"Liquidação Cancelada")</f>
        <v>#N/A</v>
      </c>
      <c r="AC2053" s="3" t="e">
        <f t="shared" ref="AC2053:AC2116" si="303">IF(X2053&lt;&gt;"Liquidação Cancelada",(AA2053-AB2053)+(U2053-Z2053-AB2053),"Liquidação Cancelada")</f>
        <v>#N/A</v>
      </c>
      <c r="AD2053" s="62"/>
    </row>
    <row r="2054" spans="1:30" ht="24.95" customHeight="1" x14ac:dyDescent="0.2">
      <c r="A2054" s="55" t="str">
        <f t="shared" si="295"/>
        <v>||||||0</v>
      </c>
      <c r="B2054" s="55" t="str">
        <f t="shared" si="296"/>
        <v>||||0</v>
      </c>
      <c r="C2054" s="61" t="str">
        <f t="shared" si="297"/>
        <v>|0</v>
      </c>
      <c r="D2054" s="31"/>
      <c r="E2054" s="31"/>
      <c r="F2054" s="75" t="str">
        <f t="shared" si="298"/>
        <v>/</v>
      </c>
      <c r="G2054" s="31"/>
      <c r="H2054" s="31"/>
      <c r="I2054" s="75" t="str">
        <f t="shared" si="299"/>
        <v>.</v>
      </c>
      <c r="J2054" s="31"/>
      <c r="K2054" s="31"/>
      <c r="L2054" s="31"/>
      <c r="M2054" s="32"/>
      <c r="N2054" s="31"/>
      <c r="O2054" s="32"/>
      <c r="P2054" s="18"/>
      <c r="Q2054" s="31"/>
      <c r="R2054" s="33"/>
      <c r="S2054" s="33"/>
      <c r="T2054" s="33"/>
      <c r="U2054" s="72">
        <f t="shared" si="300"/>
        <v>0</v>
      </c>
      <c r="V2054" s="18" t="e">
        <f>IF(X2054&lt;&gt;"Liquidação Cancelada",VLOOKUP(B2054,'BASE DE DADOS OPS'!$B$4:$P$9650,10,FALSE),"Liquidação Cancelada")</f>
        <v>#N/A</v>
      </c>
      <c r="W2054" s="35" t="e">
        <f t="shared" si="301"/>
        <v>#N/A</v>
      </c>
      <c r="X2054" s="31">
        <f>VLOOKUP(A2054,'BASE DE DADOS OPS'!$A$4:$P$9650,12,FALSE)</f>
        <v>0</v>
      </c>
      <c r="Y2054" s="4" t="e">
        <f>IF(X2054&lt;&gt;"Liquidação Cancelada",VLOOKUP(B2054,'BASE DE DADOS OPS'!$B$5:$P$9635,12,FALSE),"Liquidação Cancelada")</f>
        <v>#N/A</v>
      </c>
      <c r="Z2054" s="4" t="e">
        <f>IF(X2054&lt;&gt;"Liquidação Cancelada",VLOOKUP(B2054,'BASE DE DADOS OPS'!$B$5:$P$9635,14,FALSE),"Liquidação Cancelada")</f>
        <v>#N/A</v>
      </c>
      <c r="AA2054" s="4" t="e">
        <f>IF(X2054&lt;&gt;"Liquidação Cancelada",VLOOKUP(B2054,'BASE DE DADOS OPS'!$B$5:$P$9635,13,FALSE),"Liquidação Cancelada")</f>
        <v>#N/A</v>
      </c>
      <c r="AB2054" s="4" t="e">
        <f t="shared" si="302"/>
        <v>#N/A</v>
      </c>
      <c r="AC2054" s="3" t="e">
        <f t="shared" si="303"/>
        <v>#N/A</v>
      </c>
      <c r="AD2054" s="62"/>
    </row>
    <row r="2055" spans="1:30" ht="24.95" customHeight="1" x14ac:dyDescent="0.2">
      <c r="A2055" s="55" t="str">
        <f t="shared" si="295"/>
        <v>||||||0</v>
      </c>
      <c r="B2055" s="55" t="str">
        <f t="shared" si="296"/>
        <v>||||0</v>
      </c>
      <c r="C2055" s="61" t="str">
        <f t="shared" si="297"/>
        <v>|0</v>
      </c>
      <c r="D2055" s="31"/>
      <c r="E2055" s="31"/>
      <c r="F2055" s="75" t="str">
        <f t="shared" si="298"/>
        <v>/</v>
      </c>
      <c r="G2055" s="31"/>
      <c r="H2055" s="31"/>
      <c r="I2055" s="75" t="str">
        <f t="shared" si="299"/>
        <v>.</v>
      </c>
      <c r="J2055" s="31"/>
      <c r="K2055" s="31"/>
      <c r="L2055" s="31"/>
      <c r="M2055" s="32"/>
      <c r="N2055" s="31"/>
      <c r="O2055" s="32"/>
      <c r="P2055" s="18"/>
      <c r="Q2055" s="31"/>
      <c r="R2055" s="33"/>
      <c r="S2055" s="33"/>
      <c r="T2055" s="33"/>
      <c r="U2055" s="72">
        <f t="shared" si="300"/>
        <v>0</v>
      </c>
      <c r="V2055" s="18" t="e">
        <f>IF(X2055&lt;&gt;"Liquidação Cancelada",VLOOKUP(B2055,'BASE DE DADOS OPS'!$B$4:$P$9650,10,FALSE),"Liquidação Cancelada")</f>
        <v>#N/A</v>
      </c>
      <c r="W2055" s="35" t="e">
        <f t="shared" si="301"/>
        <v>#N/A</v>
      </c>
      <c r="X2055" s="31">
        <f>VLOOKUP(A2055,'BASE DE DADOS OPS'!$A$4:$P$9650,12,FALSE)</f>
        <v>0</v>
      </c>
      <c r="Y2055" s="4" t="e">
        <f>IF(X2055&lt;&gt;"Liquidação Cancelada",VLOOKUP(B2055,'BASE DE DADOS OPS'!$B$5:$P$9635,12,FALSE),"Liquidação Cancelada")</f>
        <v>#N/A</v>
      </c>
      <c r="Z2055" s="4" t="e">
        <f>IF(X2055&lt;&gt;"Liquidação Cancelada",VLOOKUP(B2055,'BASE DE DADOS OPS'!$B$5:$P$9635,14,FALSE),"Liquidação Cancelada")</f>
        <v>#N/A</v>
      </c>
      <c r="AA2055" s="4" t="e">
        <f>IF(X2055&lt;&gt;"Liquidação Cancelada",VLOOKUP(B2055,'BASE DE DADOS OPS'!$B$5:$P$9635,13,FALSE),"Liquidação Cancelada")</f>
        <v>#N/A</v>
      </c>
      <c r="AB2055" s="4" t="e">
        <f t="shared" si="302"/>
        <v>#N/A</v>
      </c>
      <c r="AC2055" s="3" t="e">
        <f t="shared" si="303"/>
        <v>#N/A</v>
      </c>
      <c r="AD2055" s="62"/>
    </row>
    <row r="2056" spans="1:30" ht="24.95" customHeight="1" x14ac:dyDescent="0.2">
      <c r="A2056" s="55" t="str">
        <f t="shared" si="295"/>
        <v>||||||0</v>
      </c>
      <c r="B2056" s="55" t="str">
        <f t="shared" si="296"/>
        <v>||||0</v>
      </c>
      <c r="C2056" s="61" t="str">
        <f t="shared" si="297"/>
        <v>|0</v>
      </c>
      <c r="D2056" s="31"/>
      <c r="E2056" s="31"/>
      <c r="F2056" s="75" t="str">
        <f t="shared" si="298"/>
        <v>/</v>
      </c>
      <c r="G2056" s="31"/>
      <c r="H2056" s="31"/>
      <c r="I2056" s="75" t="str">
        <f t="shared" si="299"/>
        <v>.</v>
      </c>
      <c r="J2056" s="31"/>
      <c r="K2056" s="31"/>
      <c r="L2056" s="31"/>
      <c r="M2056" s="32"/>
      <c r="N2056" s="31"/>
      <c r="O2056" s="32"/>
      <c r="P2056" s="18"/>
      <c r="Q2056" s="31"/>
      <c r="R2056" s="33"/>
      <c r="S2056" s="33"/>
      <c r="T2056" s="33"/>
      <c r="U2056" s="72">
        <f t="shared" si="300"/>
        <v>0</v>
      </c>
      <c r="V2056" s="18" t="e">
        <f>IF(X2056&lt;&gt;"Liquidação Cancelada",VLOOKUP(B2056,'BASE DE DADOS OPS'!$B$4:$P$9650,10,FALSE),"Liquidação Cancelada")</f>
        <v>#N/A</v>
      </c>
      <c r="W2056" s="35" t="e">
        <f t="shared" si="301"/>
        <v>#N/A</v>
      </c>
      <c r="X2056" s="31">
        <f>VLOOKUP(A2056,'BASE DE DADOS OPS'!$A$4:$P$9650,12,FALSE)</f>
        <v>0</v>
      </c>
      <c r="Y2056" s="4" t="e">
        <f>IF(X2056&lt;&gt;"Liquidação Cancelada",VLOOKUP(B2056,'BASE DE DADOS OPS'!$B$5:$P$9635,12,FALSE),"Liquidação Cancelada")</f>
        <v>#N/A</v>
      </c>
      <c r="Z2056" s="4" t="e">
        <f>IF(X2056&lt;&gt;"Liquidação Cancelada",VLOOKUP(B2056,'BASE DE DADOS OPS'!$B$5:$P$9635,14,FALSE),"Liquidação Cancelada")</f>
        <v>#N/A</v>
      </c>
      <c r="AA2056" s="4" t="e">
        <f>IF(X2056&lt;&gt;"Liquidação Cancelada",VLOOKUP(B2056,'BASE DE DADOS OPS'!$B$5:$P$9635,13,FALSE),"Liquidação Cancelada")</f>
        <v>#N/A</v>
      </c>
      <c r="AB2056" s="4" t="e">
        <f t="shared" si="302"/>
        <v>#N/A</v>
      </c>
      <c r="AC2056" s="3" t="e">
        <f t="shared" si="303"/>
        <v>#N/A</v>
      </c>
      <c r="AD2056" s="62"/>
    </row>
    <row r="2057" spans="1:30" ht="24.95" customHeight="1" x14ac:dyDescent="0.2">
      <c r="A2057" s="55" t="str">
        <f t="shared" si="295"/>
        <v>||||||0</v>
      </c>
      <c r="B2057" s="55" t="str">
        <f t="shared" si="296"/>
        <v>||||0</v>
      </c>
      <c r="C2057" s="61" t="str">
        <f t="shared" si="297"/>
        <v>|0</v>
      </c>
      <c r="D2057" s="31"/>
      <c r="E2057" s="31"/>
      <c r="F2057" s="75" t="str">
        <f t="shared" si="298"/>
        <v>/</v>
      </c>
      <c r="G2057" s="31"/>
      <c r="H2057" s="31"/>
      <c r="I2057" s="75" t="str">
        <f t="shared" si="299"/>
        <v>.</v>
      </c>
      <c r="J2057" s="31"/>
      <c r="K2057" s="31"/>
      <c r="L2057" s="31"/>
      <c r="M2057" s="32"/>
      <c r="N2057" s="31"/>
      <c r="O2057" s="32"/>
      <c r="P2057" s="18"/>
      <c r="Q2057" s="31"/>
      <c r="R2057" s="33"/>
      <c r="S2057" s="33"/>
      <c r="T2057" s="33"/>
      <c r="U2057" s="72">
        <f t="shared" si="300"/>
        <v>0</v>
      </c>
      <c r="V2057" s="18" t="e">
        <f>IF(X2057&lt;&gt;"Liquidação Cancelada",VLOOKUP(B2057,'BASE DE DADOS OPS'!$B$4:$P$9650,10,FALSE),"Liquidação Cancelada")</f>
        <v>#N/A</v>
      </c>
      <c r="W2057" s="35" t="e">
        <f t="shared" si="301"/>
        <v>#N/A</v>
      </c>
      <c r="X2057" s="31">
        <f>VLOOKUP(A2057,'BASE DE DADOS OPS'!$A$4:$P$9650,12,FALSE)</f>
        <v>0</v>
      </c>
      <c r="Y2057" s="4" t="e">
        <f>IF(X2057&lt;&gt;"Liquidação Cancelada",VLOOKUP(B2057,'BASE DE DADOS OPS'!$B$5:$P$9635,12,FALSE),"Liquidação Cancelada")</f>
        <v>#N/A</v>
      </c>
      <c r="Z2057" s="4" t="e">
        <f>IF(X2057&lt;&gt;"Liquidação Cancelada",VLOOKUP(B2057,'BASE DE DADOS OPS'!$B$5:$P$9635,14,FALSE),"Liquidação Cancelada")</f>
        <v>#N/A</v>
      </c>
      <c r="AA2057" s="4" t="e">
        <f>IF(X2057&lt;&gt;"Liquidação Cancelada",VLOOKUP(B2057,'BASE DE DADOS OPS'!$B$5:$P$9635,13,FALSE),"Liquidação Cancelada")</f>
        <v>#N/A</v>
      </c>
      <c r="AB2057" s="4" t="e">
        <f t="shared" si="302"/>
        <v>#N/A</v>
      </c>
      <c r="AC2057" s="3" t="e">
        <f t="shared" si="303"/>
        <v>#N/A</v>
      </c>
      <c r="AD2057" s="62"/>
    </row>
    <row r="2058" spans="1:30" ht="24.95" customHeight="1" x14ac:dyDescent="0.2">
      <c r="A2058" s="55" t="str">
        <f t="shared" si="295"/>
        <v>||||||0</v>
      </c>
      <c r="B2058" s="55" t="str">
        <f t="shared" si="296"/>
        <v>||||0</v>
      </c>
      <c r="C2058" s="61" t="str">
        <f t="shared" si="297"/>
        <v>|0</v>
      </c>
      <c r="D2058" s="31"/>
      <c r="E2058" s="31"/>
      <c r="F2058" s="75" t="str">
        <f t="shared" si="298"/>
        <v>/</v>
      </c>
      <c r="G2058" s="31"/>
      <c r="H2058" s="31"/>
      <c r="I2058" s="75" t="str">
        <f t="shared" si="299"/>
        <v>.</v>
      </c>
      <c r="J2058" s="31"/>
      <c r="K2058" s="31"/>
      <c r="L2058" s="31"/>
      <c r="M2058" s="32"/>
      <c r="N2058" s="31"/>
      <c r="O2058" s="32"/>
      <c r="P2058" s="18"/>
      <c r="Q2058" s="31"/>
      <c r="R2058" s="33"/>
      <c r="S2058" s="33"/>
      <c r="T2058" s="33"/>
      <c r="U2058" s="72">
        <f t="shared" si="300"/>
        <v>0</v>
      </c>
      <c r="V2058" s="18" t="e">
        <f>IF(X2058&lt;&gt;"Liquidação Cancelada",VLOOKUP(B2058,'BASE DE DADOS OPS'!$B$4:$P$9650,10,FALSE),"Liquidação Cancelada")</f>
        <v>#N/A</v>
      </c>
      <c r="W2058" s="35" t="e">
        <f t="shared" si="301"/>
        <v>#N/A</v>
      </c>
      <c r="X2058" s="31">
        <f>VLOOKUP(A2058,'BASE DE DADOS OPS'!$A$4:$P$9650,12,FALSE)</f>
        <v>0</v>
      </c>
      <c r="Y2058" s="4" t="e">
        <f>IF(X2058&lt;&gt;"Liquidação Cancelada",VLOOKUP(B2058,'BASE DE DADOS OPS'!$B$5:$P$9635,12,FALSE),"Liquidação Cancelada")</f>
        <v>#N/A</v>
      </c>
      <c r="Z2058" s="4" t="e">
        <f>IF(X2058&lt;&gt;"Liquidação Cancelada",VLOOKUP(B2058,'BASE DE DADOS OPS'!$B$5:$P$9635,14,FALSE),"Liquidação Cancelada")</f>
        <v>#N/A</v>
      </c>
      <c r="AA2058" s="4" t="e">
        <f>IF(X2058&lt;&gt;"Liquidação Cancelada",VLOOKUP(B2058,'BASE DE DADOS OPS'!$B$5:$P$9635,13,FALSE),"Liquidação Cancelada")</f>
        <v>#N/A</v>
      </c>
      <c r="AB2058" s="4" t="e">
        <f t="shared" si="302"/>
        <v>#N/A</v>
      </c>
      <c r="AC2058" s="3" t="e">
        <f t="shared" si="303"/>
        <v>#N/A</v>
      </c>
      <c r="AD2058" s="62"/>
    </row>
    <row r="2059" spans="1:30" ht="24.95" customHeight="1" x14ac:dyDescent="0.2">
      <c r="A2059" s="55" t="str">
        <f t="shared" si="295"/>
        <v>||||||0</v>
      </c>
      <c r="B2059" s="55" t="str">
        <f t="shared" si="296"/>
        <v>||||0</v>
      </c>
      <c r="C2059" s="61" t="str">
        <f t="shared" si="297"/>
        <v>|0</v>
      </c>
      <c r="D2059" s="31"/>
      <c r="E2059" s="31"/>
      <c r="F2059" s="75" t="str">
        <f t="shared" si="298"/>
        <v>/</v>
      </c>
      <c r="G2059" s="31"/>
      <c r="H2059" s="31"/>
      <c r="I2059" s="75" t="str">
        <f t="shared" si="299"/>
        <v>.</v>
      </c>
      <c r="J2059" s="31"/>
      <c r="K2059" s="31"/>
      <c r="L2059" s="31"/>
      <c r="M2059" s="32"/>
      <c r="N2059" s="31"/>
      <c r="O2059" s="32"/>
      <c r="P2059" s="18"/>
      <c r="Q2059" s="31"/>
      <c r="R2059" s="33"/>
      <c r="S2059" s="33"/>
      <c r="T2059" s="33"/>
      <c r="U2059" s="72">
        <f t="shared" si="300"/>
        <v>0</v>
      </c>
      <c r="V2059" s="18" t="e">
        <f>IF(X2059&lt;&gt;"Liquidação Cancelada",VLOOKUP(B2059,'BASE DE DADOS OPS'!$B$4:$P$9650,10,FALSE),"Liquidação Cancelada")</f>
        <v>#N/A</v>
      </c>
      <c r="W2059" s="35" t="e">
        <f t="shared" si="301"/>
        <v>#N/A</v>
      </c>
      <c r="X2059" s="31">
        <f>VLOOKUP(A2059,'BASE DE DADOS OPS'!$A$4:$P$9650,12,FALSE)</f>
        <v>0</v>
      </c>
      <c r="Y2059" s="4" t="e">
        <f>IF(X2059&lt;&gt;"Liquidação Cancelada",VLOOKUP(B2059,'BASE DE DADOS OPS'!$B$5:$P$9635,12,FALSE),"Liquidação Cancelada")</f>
        <v>#N/A</v>
      </c>
      <c r="Z2059" s="4" t="e">
        <f>IF(X2059&lt;&gt;"Liquidação Cancelada",VLOOKUP(B2059,'BASE DE DADOS OPS'!$B$5:$P$9635,14,FALSE),"Liquidação Cancelada")</f>
        <v>#N/A</v>
      </c>
      <c r="AA2059" s="4" t="e">
        <f>IF(X2059&lt;&gt;"Liquidação Cancelada",VLOOKUP(B2059,'BASE DE DADOS OPS'!$B$5:$P$9635,13,FALSE),"Liquidação Cancelada")</f>
        <v>#N/A</v>
      </c>
      <c r="AB2059" s="4" t="e">
        <f t="shared" si="302"/>
        <v>#N/A</v>
      </c>
      <c r="AC2059" s="3" t="e">
        <f t="shared" si="303"/>
        <v>#N/A</v>
      </c>
      <c r="AD2059" s="62"/>
    </row>
    <row r="2060" spans="1:30" ht="24.95" customHeight="1" x14ac:dyDescent="0.2">
      <c r="A2060" s="55" t="str">
        <f t="shared" si="295"/>
        <v>||||||0</v>
      </c>
      <c r="B2060" s="55" t="str">
        <f t="shared" si="296"/>
        <v>||||0</v>
      </c>
      <c r="C2060" s="61" t="str">
        <f t="shared" si="297"/>
        <v>|0</v>
      </c>
      <c r="D2060" s="31"/>
      <c r="E2060" s="31"/>
      <c r="F2060" s="75" t="str">
        <f t="shared" si="298"/>
        <v>/</v>
      </c>
      <c r="G2060" s="31"/>
      <c r="H2060" s="31"/>
      <c r="I2060" s="75" t="str">
        <f t="shared" si="299"/>
        <v>.</v>
      </c>
      <c r="J2060" s="31"/>
      <c r="K2060" s="31"/>
      <c r="L2060" s="31"/>
      <c r="M2060" s="32"/>
      <c r="N2060" s="31"/>
      <c r="O2060" s="32"/>
      <c r="P2060" s="18"/>
      <c r="Q2060" s="31"/>
      <c r="R2060" s="33"/>
      <c r="S2060" s="33"/>
      <c r="T2060" s="33"/>
      <c r="U2060" s="72">
        <f t="shared" si="300"/>
        <v>0</v>
      </c>
      <c r="V2060" s="18" t="e">
        <f>IF(X2060&lt;&gt;"Liquidação Cancelada",VLOOKUP(B2060,'BASE DE DADOS OPS'!$B$4:$P$9650,10,FALSE),"Liquidação Cancelada")</f>
        <v>#N/A</v>
      </c>
      <c r="W2060" s="35" t="e">
        <f t="shared" si="301"/>
        <v>#N/A</v>
      </c>
      <c r="X2060" s="31">
        <f>VLOOKUP(A2060,'BASE DE DADOS OPS'!$A$4:$P$9650,12,FALSE)</f>
        <v>0</v>
      </c>
      <c r="Y2060" s="4" t="e">
        <f>IF(X2060&lt;&gt;"Liquidação Cancelada",VLOOKUP(B2060,'BASE DE DADOS OPS'!$B$5:$P$9635,12,FALSE),"Liquidação Cancelada")</f>
        <v>#N/A</v>
      </c>
      <c r="Z2060" s="4" t="e">
        <f>IF(X2060&lt;&gt;"Liquidação Cancelada",VLOOKUP(B2060,'BASE DE DADOS OPS'!$B$5:$P$9635,14,FALSE),"Liquidação Cancelada")</f>
        <v>#N/A</v>
      </c>
      <c r="AA2060" s="4" t="e">
        <f>IF(X2060&lt;&gt;"Liquidação Cancelada",VLOOKUP(B2060,'BASE DE DADOS OPS'!$B$5:$P$9635,13,FALSE),"Liquidação Cancelada")</f>
        <v>#N/A</v>
      </c>
      <c r="AB2060" s="4" t="e">
        <f t="shared" si="302"/>
        <v>#N/A</v>
      </c>
      <c r="AC2060" s="3" t="e">
        <f t="shared" si="303"/>
        <v>#N/A</v>
      </c>
      <c r="AD2060" s="62"/>
    </row>
    <row r="2061" spans="1:30" ht="24.95" customHeight="1" x14ac:dyDescent="0.2">
      <c r="A2061" s="55" t="str">
        <f t="shared" si="295"/>
        <v>||||||0</v>
      </c>
      <c r="B2061" s="55" t="str">
        <f t="shared" si="296"/>
        <v>||||0</v>
      </c>
      <c r="C2061" s="61" t="str">
        <f t="shared" si="297"/>
        <v>|0</v>
      </c>
      <c r="D2061" s="31"/>
      <c r="E2061" s="31"/>
      <c r="F2061" s="75" t="str">
        <f t="shared" si="298"/>
        <v>/</v>
      </c>
      <c r="G2061" s="31"/>
      <c r="H2061" s="31"/>
      <c r="I2061" s="75" t="str">
        <f t="shared" si="299"/>
        <v>.</v>
      </c>
      <c r="J2061" s="31"/>
      <c r="K2061" s="31"/>
      <c r="L2061" s="31"/>
      <c r="M2061" s="32"/>
      <c r="N2061" s="31"/>
      <c r="O2061" s="32"/>
      <c r="P2061" s="18"/>
      <c r="Q2061" s="31"/>
      <c r="R2061" s="33"/>
      <c r="S2061" s="33"/>
      <c r="T2061" s="33"/>
      <c r="U2061" s="72">
        <f t="shared" si="300"/>
        <v>0</v>
      </c>
      <c r="V2061" s="18" t="e">
        <f>IF(X2061&lt;&gt;"Liquidação Cancelada",VLOOKUP(B2061,'BASE DE DADOS OPS'!$B$4:$P$9650,10,FALSE),"Liquidação Cancelada")</f>
        <v>#N/A</v>
      </c>
      <c r="W2061" s="35" t="e">
        <f t="shared" si="301"/>
        <v>#N/A</v>
      </c>
      <c r="X2061" s="31">
        <f>VLOOKUP(A2061,'BASE DE DADOS OPS'!$A$4:$P$9650,12,FALSE)</f>
        <v>0</v>
      </c>
      <c r="Y2061" s="4" t="e">
        <f>IF(X2061&lt;&gt;"Liquidação Cancelada",VLOOKUP(B2061,'BASE DE DADOS OPS'!$B$5:$P$9635,12,FALSE),"Liquidação Cancelada")</f>
        <v>#N/A</v>
      </c>
      <c r="Z2061" s="4" t="e">
        <f>IF(X2061&lt;&gt;"Liquidação Cancelada",VLOOKUP(B2061,'BASE DE DADOS OPS'!$B$5:$P$9635,14,FALSE),"Liquidação Cancelada")</f>
        <v>#N/A</v>
      </c>
      <c r="AA2061" s="4" t="e">
        <f>IF(X2061&lt;&gt;"Liquidação Cancelada",VLOOKUP(B2061,'BASE DE DADOS OPS'!$B$5:$P$9635,13,FALSE),"Liquidação Cancelada")</f>
        <v>#N/A</v>
      </c>
      <c r="AB2061" s="4" t="e">
        <f t="shared" si="302"/>
        <v>#N/A</v>
      </c>
      <c r="AC2061" s="3" t="e">
        <f t="shared" si="303"/>
        <v>#N/A</v>
      </c>
      <c r="AD2061" s="62"/>
    </row>
    <row r="2062" spans="1:30" ht="24.95" customHeight="1" x14ac:dyDescent="0.2">
      <c r="A2062" s="55" t="str">
        <f t="shared" si="295"/>
        <v>||||||0</v>
      </c>
      <c r="B2062" s="55" t="str">
        <f t="shared" si="296"/>
        <v>||||0</v>
      </c>
      <c r="C2062" s="61" t="str">
        <f t="shared" si="297"/>
        <v>|0</v>
      </c>
      <c r="D2062" s="31"/>
      <c r="E2062" s="31"/>
      <c r="F2062" s="75" t="str">
        <f t="shared" si="298"/>
        <v>/</v>
      </c>
      <c r="G2062" s="31"/>
      <c r="H2062" s="31"/>
      <c r="I2062" s="75" t="str">
        <f t="shared" si="299"/>
        <v>.</v>
      </c>
      <c r="J2062" s="31"/>
      <c r="K2062" s="31"/>
      <c r="L2062" s="31"/>
      <c r="M2062" s="32"/>
      <c r="N2062" s="31"/>
      <c r="O2062" s="32"/>
      <c r="P2062" s="18"/>
      <c r="Q2062" s="31"/>
      <c r="R2062" s="33"/>
      <c r="S2062" s="33"/>
      <c r="T2062" s="33"/>
      <c r="U2062" s="72">
        <f t="shared" si="300"/>
        <v>0</v>
      </c>
      <c r="V2062" s="18" t="e">
        <f>IF(X2062&lt;&gt;"Liquidação Cancelada",VLOOKUP(B2062,'BASE DE DADOS OPS'!$B$4:$P$9650,10,FALSE),"Liquidação Cancelada")</f>
        <v>#N/A</v>
      </c>
      <c r="W2062" s="35" t="e">
        <f t="shared" si="301"/>
        <v>#N/A</v>
      </c>
      <c r="X2062" s="31">
        <f>VLOOKUP(A2062,'BASE DE DADOS OPS'!$A$4:$P$9650,12,FALSE)</f>
        <v>0</v>
      </c>
      <c r="Y2062" s="4" t="e">
        <f>IF(X2062&lt;&gt;"Liquidação Cancelada",VLOOKUP(B2062,'BASE DE DADOS OPS'!$B$5:$P$9635,12,FALSE),"Liquidação Cancelada")</f>
        <v>#N/A</v>
      </c>
      <c r="Z2062" s="4" t="e">
        <f>IF(X2062&lt;&gt;"Liquidação Cancelada",VLOOKUP(B2062,'BASE DE DADOS OPS'!$B$5:$P$9635,14,FALSE),"Liquidação Cancelada")</f>
        <v>#N/A</v>
      </c>
      <c r="AA2062" s="4" t="e">
        <f>IF(X2062&lt;&gt;"Liquidação Cancelada",VLOOKUP(B2062,'BASE DE DADOS OPS'!$B$5:$P$9635,13,FALSE),"Liquidação Cancelada")</f>
        <v>#N/A</v>
      </c>
      <c r="AB2062" s="4" t="e">
        <f t="shared" si="302"/>
        <v>#N/A</v>
      </c>
      <c r="AC2062" s="3" t="e">
        <f t="shared" si="303"/>
        <v>#N/A</v>
      </c>
      <c r="AD2062" s="62"/>
    </row>
    <row r="2063" spans="1:30" ht="24.95" customHeight="1" x14ac:dyDescent="0.2">
      <c r="A2063" s="55" t="str">
        <f t="shared" si="295"/>
        <v>||||||0</v>
      </c>
      <c r="B2063" s="55" t="str">
        <f t="shared" si="296"/>
        <v>||||0</v>
      </c>
      <c r="C2063" s="61" t="str">
        <f t="shared" si="297"/>
        <v>|0</v>
      </c>
      <c r="D2063" s="31"/>
      <c r="E2063" s="31"/>
      <c r="F2063" s="75" t="str">
        <f t="shared" si="298"/>
        <v>/</v>
      </c>
      <c r="G2063" s="31"/>
      <c r="H2063" s="31"/>
      <c r="I2063" s="75" t="str">
        <f t="shared" si="299"/>
        <v>.</v>
      </c>
      <c r="J2063" s="31"/>
      <c r="K2063" s="31"/>
      <c r="L2063" s="31"/>
      <c r="M2063" s="32"/>
      <c r="N2063" s="31"/>
      <c r="O2063" s="32"/>
      <c r="P2063" s="18"/>
      <c r="Q2063" s="31"/>
      <c r="R2063" s="33"/>
      <c r="S2063" s="33"/>
      <c r="T2063" s="33"/>
      <c r="U2063" s="72">
        <f t="shared" si="300"/>
        <v>0</v>
      </c>
      <c r="V2063" s="18" t="e">
        <f>IF(X2063&lt;&gt;"Liquidação Cancelada",VLOOKUP(B2063,'BASE DE DADOS OPS'!$B$4:$P$9650,10,FALSE),"Liquidação Cancelada")</f>
        <v>#N/A</v>
      </c>
      <c r="W2063" s="35" t="e">
        <f t="shared" si="301"/>
        <v>#N/A</v>
      </c>
      <c r="X2063" s="31">
        <f>VLOOKUP(A2063,'BASE DE DADOS OPS'!$A$4:$P$9650,12,FALSE)</f>
        <v>0</v>
      </c>
      <c r="Y2063" s="4" t="e">
        <f>IF(X2063&lt;&gt;"Liquidação Cancelada",VLOOKUP(B2063,'BASE DE DADOS OPS'!$B$5:$P$9635,12,FALSE),"Liquidação Cancelada")</f>
        <v>#N/A</v>
      </c>
      <c r="Z2063" s="4" t="e">
        <f>IF(X2063&lt;&gt;"Liquidação Cancelada",VLOOKUP(B2063,'BASE DE DADOS OPS'!$B$5:$P$9635,14,FALSE),"Liquidação Cancelada")</f>
        <v>#N/A</v>
      </c>
      <c r="AA2063" s="4" t="e">
        <f>IF(X2063&lt;&gt;"Liquidação Cancelada",VLOOKUP(B2063,'BASE DE DADOS OPS'!$B$5:$P$9635,13,FALSE),"Liquidação Cancelada")</f>
        <v>#N/A</v>
      </c>
      <c r="AB2063" s="4" t="e">
        <f t="shared" si="302"/>
        <v>#N/A</v>
      </c>
      <c r="AC2063" s="3" t="e">
        <f t="shared" si="303"/>
        <v>#N/A</v>
      </c>
      <c r="AD2063" s="62"/>
    </row>
    <row r="2064" spans="1:30" ht="24.95" customHeight="1" x14ac:dyDescent="0.2">
      <c r="A2064" s="55" t="str">
        <f t="shared" si="295"/>
        <v>||||||0</v>
      </c>
      <c r="B2064" s="55" t="str">
        <f t="shared" si="296"/>
        <v>||||0</v>
      </c>
      <c r="C2064" s="61" t="str">
        <f t="shared" si="297"/>
        <v>|0</v>
      </c>
      <c r="D2064" s="31"/>
      <c r="E2064" s="31"/>
      <c r="F2064" s="75" t="str">
        <f t="shared" si="298"/>
        <v>/</v>
      </c>
      <c r="G2064" s="31"/>
      <c r="H2064" s="31"/>
      <c r="I2064" s="75" t="str">
        <f t="shared" si="299"/>
        <v>.</v>
      </c>
      <c r="J2064" s="31"/>
      <c r="K2064" s="31"/>
      <c r="L2064" s="31"/>
      <c r="M2064" s="32"/>
      <c r="N2064" s="31"/>
      <c r="O2064" s="32"/>
      <c r="P2064" s="18"/>
      <c r="Q2064" s="31"/>
      <c r="R2064" s="33"/>
      <c r="S2064" s="33"/>
      <c r="T2064" s="33"/>
      <c r="U2064" s="72">
        <f t="shared" si="300"/>
        <v>0</v>
      </c>
      <c r="V2064" s="18" t="e">
        <f>IF(X2064&lt;&gt;"Liquidação Cancelada",VLOOKUP(B2064,'BASE DE DADOS OPS'!$B$4:$P$9650,10,FALSE),"Liquidação Cancelada")</f>
        <v>#N/A</v>
      </c>
      <c r="W2064" s="35" t="e">
        <f t="shared" si="301"/>
        <v>#N/A</v>
      </c>
      <c r="X2064" s="31">
        <f>VLOOKUP(A2064,'BASE DE DADOS OPS'!$A$4:$P$9650,12,FALSE)</f>
        <v>0</v>
      </c>
      <c r="Y2064" s="4" t="e">
        <f>IF(X2064&lt;&gt;"Liquidação Cancelada",VLOOKUP(B2064,'BASE DE DADOS OPS'!$B$5:$P$9635,12,FALSE),"Liquidação Cancelada")</f>
        <v>#N/A</v>
      </c>
      <c r="Z2064" s="4" t="e">
        <f>IF(X2064&lt;&gt;"Liquidação Cancelada",VLOOKUP(B2064,'BASE DE DADOS OPS'!$B$5:$P$9635,14,FALSE),"Liquidação Cancelada")</f>
        <v>#N/A</v>
      </c>
      <c r="AA2064" s="4" t="e">
        <f>IF(X2064&lt;&gt;"Liquidação Cancelada",VLOOKUP(B2064,'BASE DE DADOS OPS'!$B$5:$P$9635,13,FALSE),"Liquidação Cancelada")</f>
        <v>#N/A</v>
      </c>
      <c r="AB2064" s="4" t="e">
        <f t="shared" si="302"/>
        <v>#N/A</v>
      </c>
      <c r="AC2064" s="3" t="e">
        <f t="shared" si="303"/>
        <v>#N/A</v>
      </c>
      <c r="AD2064" s="62"/>
    </row>
    <row r="2065" spans="1:30" ht="24.95" customHeight="1" x14ac:dyDescent="0.2">
      <c r="A2065" s="55" t="str">
        <f t="shared" si="295"/>
        <v>||||||0</v>
      </c>
      <c r="B2065" s="55" t="str">
        <f t="shared" si="296"/>
        <v>||||0</v>
      </c>
      <c r="C2065" s="61" t="str">
        <f t="shared" si="297"/>
        <v>|0</v>
      </c>
      <c r="D2065" s="31"/>
      <c r="E2065" s="31"/>
      <c r="F2065" s="75" t="str">
        <f t="shared" si="298"/>
        <v>/</v>
      </c>
      <c r="G2065" s="31"/>
      <c r="H2065" s="31"/>
      <c r="I2065" s="75" t="str">
        <f t="shared" si="299"/>
        <v>.</v>
      </c>
      <c r="J2065" s="31"/>
      <c r="K2065" s="31"/>
      <c r="L2065" s="31"/>
      <c r="M2065" s="32"/>
      <c r="N2065" s="31"/>
      <c r="O2065" s="32"/>
      <c r="P2065" s="18"/>
      <c r="Q2065" s="31"/>
      <c r="R2065" s="33"/>
      <c r="S2065" s="33"/>
      <c r="T2065" s="33"/>
      <c r="U2065" s="72">
        <f t="shared" si="300"/>
        <v>0</v>
      </c>
      <c r="V2065" s="18" t="e">
        <f>IF(X2065&lt;&gt;"Liquidação Cancelada",VLOOKUP(B2065,'BASE DE DADOS OPS'!$B$4:$P$9650,10,FALSE),"Liquidação Cancelada")</f>
        <v>#N/A</v>
      </c>
      <c r="W2065" s="35" t="e">
        <f t="shared" si="301"/>
        <v>#N/A</v>
      </c>
      <c r="X2065" s="31">
        <f>VLOOKUP(A2065,'BASE DE DADOS OPS'!$A$4:$P$9650,12,FALSE)</f>
        <v>0</v>
      </c>
      <c r="Y2065" s="4" t="e">
        <f>IF(X2065&lt;&gt;"Liquidação Cancelada",VLOOKUP(B2065,'BASE DE DADOS OPS'!$B$5:$P$9635,12,FALSE),"Liquidação Cancelada")</f>
        <v>#N/A</v>
      </c>
      <c r="Z2065" s="4" t="e">
        <f>IF(X2065&lt;&gt;"Liquidação Cancelada",VLOOKUP(B2065,'BASE DE DADOS OPS'!$B$5:$P$9635,14,FALSE),"Liquidação Cancelada")</f>
        <v>#N/A</v>
      </c>
      <c r="AA2065" s="4" t="e">
        <f>IF(X2065&lt;&gt;"Liquidação Cancelada",VLOOKUP(B2065,'BASE DE DADOS OPS'!$B$5:$P$9635,13,FALSE),"Liquidação Cancelada")</f>
        <v>#N/A</v>
      </c>
      <c r="AB2065" s="4" t="e">
        <f t="shared" si="302"/>
        <v>#N/A</v>
      </c>
      <c r="AC2065" s="3" t="e">
        <f t="shared" si="303"/>
        <v>#N/A</v>
      </c>
      <c r="AD2065" s="62"/>
    </row>
    <row r="2066" spans="1:30" ht="24.95" customHeight="1" x14ac:dyDescent="0.2">
      <c r="A2066" s="55" t="str">
        <f t="shared" si="295"/>
        <v>||||||0</v>
      </c>
      <c r="B2066" s="55" t="str">
        <f t="shared" si="296"/>
        <v>||||0</v>
      </c>
      <c r="C2066" s="61" t="str">
        <f t="shared" si="297"/>
        <v>|0</v>
      </c>
      <c r="D2066" s="31"/>
      <c r="E2066" s="31"/>
      <c r="F2066" s="75" t="str">
        <f t="shared" si="298"/>
        <v>/</v>
      </c>
      <c r="G2066" s="31"/>
      <c r="H2066" s="31"/>
      <c r="I2066" s="75" t="str">
        <f t="shared" si="299"/>
        <v>.</v>
      </c>
      <c r="J2066" s="31"/>
      <c r="K2066" s="31"/>
      <c r="L2066" s="31"/>
      <c r="M2066" s="32"/>
      <c r="N2066" s="31"/>
      <c r="O2066" s="32"/>
      <c r="P2066" s="18"/>
      <c r="Q2066" s="31"/>
      <c r="R2066" s="33"/>
      <c r="S2066" s="33"/>
      <c r="T2066" s="33"/>
      <c r="U2066" s="72">
        <f t="shared" si="300"/>
        <v>0</v>
      </c>
      <c r="V2066" s="18" t="e">
        <f>IF(X2066&lt;&gt;"Liquidação Cancelada",VLOOKUP(B2066,'BASE DE DADOS OPS'!$B$4:$P$9650,10,FALSE),"Liquidação Cancelada")</f>
        <v>#N/A</v>
      </c>
      <c r="W2066" s="35" t="e">
        <f t="shared" si="301"/>
        <v>#N/A</v>
      </c>
      <c r="X2066" s="31">
        <f>VLOOKUP(A2066,'BASE DE DADOS OPS'!$A$4:$P$9650,12,FALSE)</f>
        <v>0</v>
      </c>
      <c r="Y2066" s="4" t="e">
        <f>IF(X2066&lt;&gt;"Liquidação Cancelada",VLOOKUP(B2066,'BASE DE DADOS OPS'!$B$5:$P$9635,12,FALSE),"Liquidação Cancelada")</f>
        <v>#N/A</v>
      </c>
      <c r="Z2066" s="4" t="e">
        <f>IF(X2066&lt;&gt;"Liquidação Cancelada",VLOOKUP(B2066,'BASE DE DADOS OPS'!$B$5:$P$9635,14,FALSE),"Liquidação Cancelada")</f>
        <v>#N/A</v>
      </c>
      <c r="AA2066" s="4" t="e">
        <f>IF(X2066&lt;&gt;"Liquidação Cancelada",VLOOKUP(B2066,'BASE DE DADOS OPS'!$B$5:$P$9635,13,FALSE),"Liquidação Cancelada")</f>
        <v>#N/A</v>
      </c>
      <c r="AB2066" s="4" t="e">
        <f t="shared" si="302"/>
        <v>#N/A</v>
      </c>
      <c r="AC2066" s="3" t="e">
        <f t="shared" si="303"/>
        <v>#N/A</v>
      </c>
      <c r="AD2066" s="62"/>
    </row>
    <row r="2067" spans="1:30" ht="24.95" customHeight="1" x14ac:dyDescent="0.2">
      <c r="A2067" s="55" t="str">
        <f t="shared" si="295"/>
        <v>||||||0</v>
      </c>
      <c r="B2067" s="55" t="str">
        <f t="shared" si="296"/>
        <v>||||0</v>
      </c>
      <c r="C2067" s="61" t="str">
        <f t="shared" si="297"/>
        <v>|0</v>
      </c>
      <c r="D2067" s="31"/>
      <c r="E2067" s="31"/>
      <c r="F2067" s="75" t="str">
        <f t="shared" si="298"/>
        <v>/</v>
      </c>
      <c r="G2067" s="31"/>
      <c r="H2067" s="31"/>
      <c r="I2067" s="75" t="str">
        <f t="shared" si="299"/>
        <v>.</v>
      </c>
      <c r="J2067" s="31"/>
      <c r="K2067" s="31"/>
      <c r="L2067" s="31"/>
      <c r="M2067" s="32"/>
      <c r="N2067" s="31"/>
      <c r="O2067" s="32"/>
      <c r="P2067" s="18"/>
      <c r="Q2067" s="31"/>
      <c r="R2067" s="33"/>
      <c r="S2067" s="33"/>
      <c r="T2067" s="33"/>
      <c r="U2067" s="72">
        <f t="shared" si="300"/>
        <v>0</v>
      </c>
      <c r="V2067" s="18" t="e">
        <f>IF(X2067&lt;&gt;"Liquidação Cancelada",VLOOKUP(B2067,'BASE DE DADOS OPS'!$B$4:$P$9650,10,FALSE),"Liquidação Cancelada")</f>
        <v>#N/A</v>
      </c>
      <c r="W2067" s="35" t="e">
        <f t="shared" si="301"/>
        <v>#N/A</v>
      </c>
      <c r="X2067" s="31">
        <f>VLOOKUP(A2067,'BASE DE DADOS OPS'!$A$4:$P$9650,12,FALSE)</f>
        <v>0</v>
      </c>
      <c r="Y2067" s="4" t="e">
        <f>IF(X2067&lt;&gt;"Liquidação Cancelada",VLOOKUP(B2067,'BASE DE DADOS OPS'!$B$5:$P$9635,12,FALSE),"Liquidação Cancelada")</f>
        <v>#N/A</v>
      </c>
      <c r="Z2067" s="4" t="e">
        <f>IF(X2067&lt;&gt;"Liquidação Cancelada",VLOOKUP(B2067,'BASE DE DADOS OPS'!$B$5:$P$9635,14,FALSE),"Liquidação Cancelada")</f>
        <v>#N/A</v>
      </c>
      <c r="AA2067" s="4" t="e">
        <f>IF(X2067&lt;&gt;"Liquidação Cancelada",VLOOKUP(B2067,'BASE DE DADOS OPS'!$B$5:$P$9635,13,FALSE),"Liquidação Cancelada")</f>
        <v>#N/A</v>
      </c>
      <c r="AB2067" s="4" t="e">
        <f t="shared" si="302"/>
        <v>#N/A</v>
      </c>
      <c r="AC2067" s="3" t="e">
        <f t="shared" si="303"/>
        <v>#N/A</v>
      </c>
      <c r="AD2067" s="62"/>
    </row>
    <row r="2068" spans="1:30" ht="24.95" customHeight="1" x14ac:dyDescent="0.2">
      <c r="A2068" s="55" t="str">
        <f t="shared" si="295"/>
        <v>||||||0</v>
      </c>
      <c r="B2068" s="55" t="str">
        <f t="shared" si="296"/>
        <v>||||0</v>
      </c>
      <c r="C2068" s="61" t="str">
        <f t="shared" si="297"/>
        <v>|0</v>
      </c>
      <c r="D2068" s="31"/>
      <c r="E2068" s="31"/>
      <c r="F2068" s="75" t="str">
        <f t="shared" si="298"/>
        <v>/</v>
      </c>
      <c r="G2068" s="31"/>
      <c r="H2068" s="31"/>
      <c r="I2068" s="75" t="str">
        <f t="shared" si="299"/>
        <v>.</v>
      </c>
      <c r="J2068" s="31"/>
      <c r="K2068" s="31"/>
      <c r="L2068" s="31"/>
      <c r="M2068" s="32"/>
      <c r="N2068" s="31"/>
      <c r="O2068" s="32"/>
      <c r="P2068" s="18"/>
      <c r="Q2068" s="31"/>
      <c r="R2068" s="33"/>
      <c r="S2068" s="33"/>
      <c r="T2068" s="33"/>
      <c r="U2068" s="72">
        <f t="shared" si="300"/>
        <v>0</v>
      </c>
      <c r="V2068" s="18" t="e">
        <f>IF(X2068&lt;&gt;"Liquidação Cancelada",VLOOKUP(B2068,'BASE DE DADOS OPS'!$B$4:$P$9650,10,FALSE),"Liquidação Cancelada")</f>
        <v>#N/A</v>
      </c>
      <c r="W2068" s="35" t="e">
        <f t="shared" si="301"/>
        <v>#N/A</v>
      </c>
      <c r="X2068" s="31">
        <f>VLOOKUP(A2068,'BASE DE DADOS OPS'!$A$4:$P$9650,12,FALSE)</f>
        <v>0</v>
      </c>
      <c r="Y2068" s="4" t="e">
        <f>IF(X2068&lt;&gt;"Liquidação Cancelada",VLOOKUP(B2068,'BASE DE DADOS OPS'!$B$5:$P$9635,12,FALSE),"Liquidação Cancelada")</f>
        <v>#N/A</v>
      </c>
      <c r="Z2068" s="4" t="e">
        <f>IF(X2068&lt;&gt;"Liquidação Cancelada",VLOOKUP(B2068,'BASE DE DADOS OPS'!$B$5:$P$9635,14,FALSE),"Liquidação Cancelada")</f>
        <v>#N/A</v>
      </c>
      <c r="AA2068" s="4" t="e">
        <f>IF(X2068&lt;&gt;"Liquidação Cancelada",VLOOKUP(B2068,'BASE DE DADOS OPS'!$B$5:$P$9635,13,FALSE),"Liquidação Cancelada")</f>
        <v>#N/A</v>
      </c>
      <c r="AB2068" s="4" t="e">
        <f t="shared" si="302"/>
        <v>#N/A</v>
      </c>
      <c r="AC2068" s="3" t="e">
        <f t="shared" si="303"/>
        <v>#N/A</v>
      </c>
      <c r="AD2068" s="62"/>
    </row>
    <row r="2069" spans="1:30" ht="24.95" customHeight="1" x14ac:dyDescent="0.2">
      <c r="A2069" s="55" t="str">
        <f t="shared" si="295"/>
        <v>||||||0</v>
      </c>
      <c r="B2069" s="55" t="str">
        <f t="shared" si="296"/>
        <v>||||0</v>
      </c>
      <c r="C2069" s="61" t="str">
        <f t="shared" si="297"/>
        <v>|0</v>
      </c>
      <c r="D2069" s="31"/>
      <c r="E2069" s="31"/>
      <c r="F2069" s="75" t="str">
        <f t="shared" si="298"/>
        <v>/</v>
      </c>
      <c r="G2069" s="31"/>
      <c r="H2069" s="31"/>
      <c r="I2069" s="75" t="str">
        <f t="shared" si="299"/>
        <v>.</v>
      </c>
      <c r="J2069" s="31"/>
      <c r="K2069" s="31"/>
      <c r="L2069" s="31"/>
      <c r="M2069" s="32"/>
      <c r="N2069" s="31"/>
      <c r="O2069" s="32"/>
      <c r="P2069" s="18"/>
      <c r="Q2069" s="31"/>
      <c r="R2069" s="33"/>
      <c r="S2069" s="33"/>
      <c r="T2069" s="33"/>
      <c r="U2069" s="72">
        <f t="shared" si="300"/>
        <v>0</v>
      </c>
      <c r="V2069" s="18" t="e">
        <f>IF(X2069&lt;&gt;"Liquidação Cancelada",VLOOKUP(B2069,'BASE DE DADOS OPS'!$B$4:$P$9650,10,FALSE),"Liquidação Cancelada")</f>
        <v>#N/A</v>
      </c>
      <c r="W2069" s="35" t="e">
        <f t="shared" si="301"/>
        <v>#N/A</v>
      </c>
      <c r="X2069" s="31">
        <f>VLOOKUP(A2069,'BASE DE DADOS OPS'!$A$4:$P$9650,12,FALSE)</f>
        <v>0</v>
      </c>
      <c r="Y2069" s="4" t="e">
        <f>IF(X2069&lt;&gt;"Liquidação Cancelada",VLOOKUP(B2069,'BASE DE DADOS OPS'!$B$5:$P$9635,12,FALSE),"Liquidação Cancelada")</f>
        <v>#N/A</v>
      </c>
      <c r="Z2069" s="4" t="e">
        <f>IF(X2069&lt;&gt;"Liquidação Cancelada",VLOOKUP(B2069,'BASE DE DADOS OPS'!$B$5:$P$9635,14,FALSE),"Liquidação Cancelada")</f>
        <v>#N/A</v>
      </c>
      <c r="AA2069" s="4" t="e">
        <f>IF(X2069&lt;&gt;"Liquidação Cancelada",VLOOKUP(B2069,'BASE DE DADOS OPS'!$B$5:$P$9635,13,FALSE),"Liquidação Cancelada")</f>
        <v>#N/A</v>
      </c>
      <c r="AB2069" s="4" t="e">
        <f t="shared" si="302"/>
        <v>#N/A</v>
      </c>
      <c r="AC2069" s="3" t="e">
        <f t="shared" si="303"/>
        <v>#N/A</v>
      </c>
      <c r="AD2069" s="62"/>
    </row>
    <row r="2070" spans="1:30" ht="24.95" customHeight="1" x14ac:dyDescent="0.2">
      <c r="A2070" s="55" t="str">
        <f t="shared" si="295"/>
        <v>||||||0</v>
      </c>
      <c r="B2070" s="55" t="str">
        <f t="shared" si="296"/>
        <v>||||0</v>
      </c>
      <c r="C2070" s="61" t="str">
        <f t="shared" si="297"/>
        <v>|0</v>
      </c>
      <c r="D2070" s="31"/>
      <c r="E2070" s="31"/>
      <c r="F2070" s="75" t="str">
        <f t="shared" si="298"/>
        <v>/</v>
      </c>
      <c r="G2070" s="31"/>
      <c r="H2070" s="31"/>
      <c r="I2070" s="75" t="str">
        <f t="shared" si="299"/>
        <v>.</v>
      </c>
      <c r="J2070" s="31"/>
      <c r="K2070" s="31"/>
      <c r="L2070" s="31"/>
      <c r="M2070" s="32"/>
      <c r="N2070" s="31"/>
      <c r="O2070" s="32"/>
      <c r="P2070" s="18"/>
      <c r="Q2070" s="31"/>
      <c r="R2070" s="33"/>
      <c r="S2070" s="33"/>
      <c r="T2070" s="33"/>
      <c r="U2070" s="72">
        <f t="shared" si="300"/>
        <v>0</v>
      </c>
      <c r="V2070" s="18" t="e">
        <f>IF(X2070&lt;&gt;"Liquidação Cancelada",VLOOKUP(B2070,'BASE DE DADOS OPS'!$B$4:$P$9650,10,FALSE),"Liquidação Cancelada")</f>
        <v>#N/A</v>
      </c>
      <c r="W2070" s="35" t="e">
        <f t="shared" si="301"/>
        <v>#N/A</v>
      </c>
      <c r="X2070" s="31">
        <f>VLOOKUP(A2070,'BASE DE DADOS OPS'!$A$4:$P$9650,12,FALSE)</f>
        <v>0</v>
      </c>
      <c r="Y2070" s="4" t="e">
        <f>IF(X2070&lt;&gt;"Liquidação Cancelada",VLOOKUP(B2070,'BASE DE DADOS OPS'!$B$5:$P$9635,12,FALSE),"Liquidação Cancelada")</f>
        <v>#N/A</v>
      </c>
      <c r="Z2070" s="4" t="e">
        <f>IF(X2070&lt;&gt;"Liquidação Cancelada",VLOOKUP(B2070,'BASE DE DADOS OPS'!$B$5:$P$9635,14,FALSE),"Liquidação Cancelada")</f>
        <v>#N/A</v>
      </c>
      <c r="AA2070" s="4" t="e">
        <f>IF(X2070&lt;&gt;"Liquidação Cancelada",VLOOKUP(B2070,'BASE DE DADOS OPS'!$B$5:$P$9635,13,FALSE),"Liquidação Cancelada")</f>
        <v>#N/A</v>
      </c>
      <c r="AB2070" s="4" t="e">
        <f t="shared" si="302"/>
        <v>#N/A</v>
      </c>
      <c r="AC2070" s="3" t="e">
        <f t="shared" si="303"/>
        <v>#N/A</v>
      </c>
      <c r="AD2070" s="62"/>
    </row>
    <row r="2071" spans="1:30" ht="24.95" customHeight="1" x14ac:dyDescent="0.2">
      <c r="A2071" s="55" t="str">
        <f t="shared" si="295"/>
        <v>||||||0</v>
      </c>
      <c r="B2071" s="55" t="str">
        <f t="shared" si="296"/>
        <v>||||0</v>
      </c>
      <c r="C2071" s="61" t="str">
        <f t="shared" si="297"/>
        <v>|0</v>
      </c>
      <c r="D2071" s="31"/>
      <c r="E2071" s="31"/>
      <c r="F2071" s="75" t="str">
        <f t="shared" si="298"/>
        <v>/</v>
      </c>
      <c r="G2071" s="31"/>
      <c r="H2071" s="31"/>
      <c r="I2071" s="75" t="str">
        <f t="shared" si="299"/>
        <v>.</v>
      </c>
      <c r="J2071" s="31"/>
      <c r="K2071" s="31"/>
      <c r="L2071" s="31"/>
      <c r="M2071" s="32"/>
      <c r="N2071" s="31"/>
      <c r="O2071" s="32"/>
      <c r="P2071" s="18"/>
      <c r="Q2071" s="31"/>
      <c r="R2071" s="33"/>
      <c r="S2071" s="33"/>
      <c r="T2071" s="33"/>
      <c r="U2071" s="72">
        <f t="shared" si="300"/>
        <v>0</v>
      </c>
      <c r="V2071" s="18" t="e">
        <f>IF(X2071&lt;&gt;"Liquidação Cancelada",VLOOKUP(B2071,'BASE DE DADOS OPS'!$B$4:$P$9650,10,FALSE),"Liquidação Cancelada")</f>
        <v>#N/A</v>
      </c>
      <c r="W2071" s="35" t="e">
        <f t="shared" si="301"/>
        <v>#N/A</v>
      </c>
      <c r="X2071" s="31">
        <f>VLOOKUP(A2071,'BASE DE DADOS OPS'!$A$4:$P$9650,12,FALSE)</f>
        <v>0</v>
      </c>
      <c r="Y2071" s="4" t="e">
        <f>IF(X2071&lt;&gt;"Liquidação Cancelada",VLOOKUP(B2071,'BASE DE DADOS OPS'!$B$5:$P$9635,12,FALSE),"Liquidação Cancelada")</f>
        <v>#N/A</v>
      </c>
      <c r="Z2071" s="4" t="e">
        <f>IF(X2071&lt;&gt;"Liquidação Cancelada",VLOOKUP(B2071,'BASE DE DADOS OPS'!$B$5:$P$9635,14,FALSE),"Liquidação Cancelada")</f>
        <v>#N/A</v>
      </c>
      <c r="AA2071" s="4" t="e">
        <f>IF(X2071&lt;&gt;"Liquidação Cancelada",VLOOKUP(B2071,'BASE DE DADOS OPS'!$B$5:$P$9635,13,FALSE),"Liquidação Cancelada")</f>
        <v>#N/A</v>
      </c>
      <c r="AB2071" s="4" t="e">
        <f t="shared" si="302"/>
        <v>#N/A</v>
      </c>
      <c r="AC2071" s="3" t="e">
        <f t="shared" si="303"/>
        <v>#N/A</v>
      </c>
      <c r="AD2071" s="62"/>
    </row>
    <row r="2072" spans="1:30" ht="24.95" customHeight="1" x14ac:dyDescent="0.2">
      <c r="A2072" s="55" t="str">
        <f t="shared" si="295"/>
        <v>||||||0</v>
      </c>
      <c r="B2072" s="55" t="str">
        <f t="shared" si="296"/>
        <v>||||0</v>
      </c>
      <c r="C2072" s="61" t="str">
        <f t="shared" si="297"/>
        <v>|0</v>
      </c>
      <c r="D2072" s="31"/>
      <c r="E2072" s="31"/>
      <c r="F2072" s="75" t="str">
        <f t="shared" si="298"/>
        <v>/</v>
      </c>
      <c r="G2072" s="31"/>
      <c r="H2072" s="31"/>
      <c r="I2072" s="75" t="str">
        <f t="shared" si="299"/>
        <v>.</v>
      </c>
      <c r="J2072" s="31"/>
      <c r="K2072" s="31"/>
      <c r="L2072" s="31"/>
      <c r="M2072" s="32"/>
      <c r="N2072" s="31"/>
      <c r="O2072" s="32"/>
      <c r="P2072" s="18"/>
      <c r="Q2072" s="31"/>
      <c r="R2072" s="33"/>
      <c r="S2072" s="33"/>
      <c r="T2072" s="33"/>
      <c r="U2072" s="72">
        <f t="shared" si="300"/>
        <v>0</v>
      </c>
      <c r="V2072" s="18" t="e">
        <f>IF(X2072&lt;&gt;"Liquidação Cancelada",VLOOKUP(B2072,'BASE DE DADOS OPS'!$B$4:$P$9650,10,FALSE),"Liquidação Cancelada")</f>
        <v>#N/A</v>
      </c>
      <c r="W2072" s="35" t="e">
        <f t="shared" si="301"/>
        <v>#N/A</v>
      </c>
      <c r="X2072" s="31">
        <f>VLOOKUP(A2072,'BASE DE DADOS OPS'!$A$4:$P$9650,12,FALSE)</f>
        <v>0</v>
      </c>
      <c r="Y2072" s="4" t="e">
        <f>IF(X2072&lt;&gt;"Liquidação Cancelada",VLOOKUP(B2072,'BASE DE DADOS OPS'!$B$5:$P$9635,12,FALSE),"Liquidação Cancelada")</f>
        <v>#N/A</v>
      </c>
      <c r="Z2072" s="4" t="e">
        <f>IF(X2072&lt;&gt;"Liquidação Cancelada",VLOOKUP(B2072,'BASE DE DADOS OPS'!$B$5:$P$9635,14,FALSE),"Liquidação Cancelada")</f>
        <v>#N/A</v>
      </c>
      <c r="AA2072" s="4" t="e">
        <f>IF(X2072&lt;&gt;"Liquidação Cancelada",VLOOKUP(B2072,'BASE DE DADOS OPS'!$B$5:$P$9635,13,FALSE),"Liquidação Cancelada")</f>
        <v>#N/A</v>
      </c>
      <c r="AB2072" s="4" t="e">
        <f t="shared" si="302"/>
        <v>#N/A</v>
      </c>
      <c r="AC2072" s="3" t="e">
        <f t="shared" si="303"/>
        <v>#N/A</v>
      </c>
      <c r="AD2072" s="62"/>
    </row>
    <row r="2073" spans="1:30" ht="24.95" customHeight="1" x14ac:dyDescent="0.2">
      <c r="A2073" s="55" t="str">
        <f t="shared" si="295"/>
        <v>||||||0</v>
      </c>
      <c r="B2073" s="55" t="str">
        <f t="shared" si="296"/>
        <v>||||0</v>
      </c>
      <c r="C2073" s="61" t="str">
        <f t="shared" si="297"/>
        <v>|0</v>
      </c>
      <c r="D2073" s="31"/>
      <c r="E2073" s="31"/>
      <c r="F2073" s="75" t="str">
        <f t="shared" si="298"/>
        <v>/</v>
      </c>
      <c r="G2073" s="31"/>
      <c r="H2073" s="31"/>
      <c r="I2073" s="75" t="str">
        <f t="shared" si="299"/>
        <v>.</v>
      </c>
      <c r="J2073" s="31"/>
      <c r="K2073" s="31"/>
      <c r="L2073" s="31"/>
      <c r="M2073" s="32"/>
      <c r="N2073" s="31"/>
      <c r="O2073" s="32"/>
      <c r="P2073" s="18"/>
      <c r="Q2073" s="31"/>
      <c r="R2073" s="33"/>
      <c r="S2073" s="33"/>
      <c r="T2073" s="33"/>
      <c r="U2073" s="72">
        <f t="shared" si="300"/>
        <v>0</v>
      </c>
      <c r="V2073" s="18" t="e">
        <f>IF(X2073&lt;&gt;"Liquidação Cancelada",VLOOKUP(B2073,'BASE DE DADOS OPS'!$B$4:$P$9650,10,FALSE),"Liquidação Cancelada")</f>
        <v>#N/A</v>
      </c>
      <c r="W2073" s="35" t="e">
        <f t="shared" si="301"/>
        <v>#N/A</v>
      </c>
      <c r="X2073" s="31">
        <f>VLOOKUP(A2073,'BASE DE DADOS OPS'!$A$4:$P$9650,12,FALSE)</f>
        <v>0</v>
      </c>
      <c r="Y2073" s="4" t="e">
        <f>IF(X2073&lt;&gt;"Liquidação Cancelada",VLOOKUP(B2073,'BASE DE DADOS OPS'!$B$5:$P$9635,12,FALSE),"Liquidação Cancelada")</f>
        <v>#N/A</v>
      </c>
      <c r="Z2073" s="4" t="e">
        <f>IF(X2073&lt;&gt;"Liquidação Cancelada",VLOOKUP(B2073,'BASE DE DADOS OPS'!$B$5:$P$9635,14,FALSE),"Liquidação Cancelada")</f>
        <v>#N/A</v>
      </c>
      <c r="AA2073" s="4" t="e">
        <f>IF(X2073&lt;&gt;"Liquidação Cancelada",VLOOKUP(B2073,'BASE DE DADOS OPS'!$B$5:$P$9635,13,FALSE),"Liquidação Cancelada")</f>
        <v>#N/A</v>
      </c>
      <c r="AB2073" s="4" t="e">
        <f t="shared" si="302"/>
        <v>#N/A</v>
      </c>
      <c r="AC2073" s="3" t="e">
        <f t="shared" si="303"/>
        <v>#N/A</v>
      </c>
      <c r="AD2073" s="62"/>
    </row>
    <row r="2074" spans="1:30" ht="24.95" customHeight="1" x14ac:dyDescent="0.2">
      <c r="A2074" s="55" t="str">
        <f t="shared" si="295"/>
        <v>||||||0</v>
      </c>
      <c r="B2074" s="55" t="str">
        <f t="shared" si="296"/>
        <v>||||0</v>
      </c>
      <c r="C2074" s="61" t="str">
        <f t="shared" si="297"/>
        <v>|0</v>
      </c>
      <c r="D2074" s="31"/>
      <c r="E2074" s="31"/>
      <c r="F2074" s="75" t="str">
        <f t="shared" si="298"/>
        <v>/</v>
      </c>
      <c r="G2074" s="31"/>
      <c r="H2074" s="31"/>
      <c r="I2074" s="75" t="str">
        <f t="shared" si="299"/>
        <v>.</v>
      </c>
      <c r="J2074" s="31"/>
      <c r="K2074" s="31"/>
      <c r="L2074" s="31"/>
      <c r="M2074" s="32"/>
      <c r="N2074" s="31"/>
      <c r="O2074" s="32"/>
      <c r="P2074" s="18"/>
      <c r="Q2074" s="31"/>
      <c r="R2074" s="33"/>
      <c r="S2074" s="33"/>
      <c r="T2074" s="33"/>
      <c r="U2074" s="72">
        <f t="shared" si="300"/>
        <v>0</v>
      </c>
      <c r="V2074" s="18" t="e">
        <f>IF(X2074&lt;&gt;"Liquidação Cancelada",VLOOKUP(B2074,'BASE DE DADOS OPS'!$B$4:$P$9650,10,FALSE),"Liquidação Cancelada")</f>
        <v>#N/A</v>
      </c>
      <c r="W2074" s="35" t="e">
        <f t="shared" si="301"/>
        <v>#N/A</v>
      </c>
      <c r="X2074" s="31">
        <f>VLOOKUP(A2074,'BASE DE DADOS OPS'!$A$4:$P$9650,12,FALSE)</f>
        <v>0</v>
      </c>
      <c r="Y2074" s="4" t="e">
        <f>IF(X2074&lt;&gt;"Liquidação Cancelada",VLOOKUP(B2074,'BASE DE DADOS OPS'!$B$5:$P$9635,12,FALSE),"Liquidação Cancelada")</f>
        <v>#N/A</v>
      </c>
      <c r="Z2074" s="4" t="e">
        <f>IF(X2074&lt;&gt;"Liquidação Cancelada",VLOOKUP(B2074,'BASE DE DADOS OPS'!$B$5:$P$9635,14,FALSE),"Liquidação Cancelada")</f>
        <v>#N/A</v>
      </c>
      <c r="AA2074" s="4" t="e">
        <f>IF(X2074&lt;&gt;"Liquidação Cancelada",VLOOKUP(B2074,'BASE DE DADOS OPS'!$B$5:$P$9635,13,FALSE),"Liquidação Cancelada")</f>
        <v>#N/A</v>
      </c>
      <c r="AB2074" s="4" t="e">
        <f t="shared" si="302"/>
        <v>#N/A</v>
      </c>
      <c r="AC2074" s="3" t="e">
        <f t="shared" si="303"/>
        <v>#N/A</v>
      </c>
      <c r="AD2074" s="62"/>
    </row>
    <row r="2075" spans="1:30" ht="24.95" customHeight="1" x14ac:dyDescent="0.2">
      <c r="A2075" s="55" t="str">
        <f t="shared" si="295"/>
        <v>||||||0</v>
      </c>
      <c r="B2075" s="55" t="str">
        <f t="shared" si="296"/>
        <v>||||0</v>
      </c>
      <c r="C2075" s="61" t="str">
        <f t="shared" si="297"/>
        <v>|0</v>
      </c>
      <c r="D2075" s="31"/>
      <c r="E2075" s="31"/>
      <c r="F2075" s="75" t="str">
        <f t="shared" si="298"/>
        <v>/</v>
      </c>
      <c r="G2075" s="31"/>
      <c r="H2075" s="31"/>
      <c r="I2075" s="75" t="str">
        <f t="shared" si="299"/>
        <v>.</v>
      </c>
      <c r="J2075" s="31"/>
      <c r="K2075" s="31"/>
      <c r="L2075" s="31"/>
      <c r="M2075" s="32"/>
      <c r="N2075" s="31"/>
      <c r="O2075" s="32"/>
      <c r="P2075" s="18"/>
      <c r="Q2075" s="31"/>
      <c r="R2075" s="33"/>
      <c r="S2075" s="33"/>
      <c r="T2075" s="33"/>
      <c r="U2075" s="72">
        <f t="shared" si="300"/>
        <v>0</v>
      </c>
      <c r="V2075" s="18" t="e">
        <f>IF(X2075&lt;&gt;"Liquidação Cancelada",VLOOKUP(B2075,'BASE DE DADOS OPS'!$B$4:$P$9650,10,FALSE),"Liquidação Cancelada")</f>
        <v>#N/A</v>
      </c>
      <c r="W2075" s="35" t="e">
        <f t="shared" si="301"/>
        <v>#N/A</v>
      </c>
      <c r="X2075" s="31">
        <f>VLOOKUP(A2075,'BASE DE DADOS OPS'!$A$4:$P$9650,12,FALSE)</f>
        <v>0</v>
      </c>
      <c r="Y2075" s="4" t="e">
        <f>IF(X2075&lt;&gt;"Liquidação Cancelada",VLOOKUP(B2075,'BASE DE DADOS OPS'!$B$5:$P$9635,12,FALSE),"Liquidação Cancelada")</f>
        <v>#N/A</v>
      </c>
      <c r="Z2075" s="4" t="e">
        <f>IF(X2075&lt;&gt;"Liquidação Cancelada",VLOOKUP(B2075,'BASE DE DADOS OPS'!$B$5:$P$9635,14,FALSE),"Liquidação Cancelada")</f>
        <v>#N/A</v>
      </c>
      <c r="AA2075" s="4" t="e">
        <f>IF(X2075&lt;&gt;"Liquidação Cancelada",VLOOKUP(B2075,'BASE DE DADOS OPS'!$B$5:$P$9635,13,FALSE),"Liquidação Cancelada")</f>
        <v>#N/A</v>
      </c>
      <c r="AB2075" s="4" t="e">
        <f t="shared" si="302"/>
        <v>#N/A</v>
      </c>
      <c r="AC2075" s="3" t="e">
        <f t="shared" si="303"/>
        <v>#N/A</v>
      </c>
      <c r="AD2075" s="62"/>
    </row>
    <row r="2076" spans="1:30" ht="24.95" customHeight="1" x14ac:dyDescent="0.2">
      <c r="A2076" s="55" t="str">
        <f t="shared" si="295"/>
        <v>||||||0</v>
      </c>
      <c r="B2076" s="55" t="str">
        <f t="shared" si="296"/>
        <v>||||0</v>
      </c>
      <c r="C2076" s="61" t="str">
        <f t="shared" si="297"/>
        <v>|0</v>
      </c>
      <c r="D2076" s="31"/>
      <c r="E2076" s="31"/>
      <c r="F2076" s="75" t="str">
        <f t="shared" si="298"/>
        <v>/</v>
      </c>
      <c r="G2076" s="31"/>
      <c r="H2076" s="31"/>
      <c r="I2076" s="75" t="str">
        <f t="shared" si="299"/>
        <v>.</v>
      </c>
      <c r="J2076" s="31"/>
      <c r="K2076" s="31"/>
      <c r="L2076" s="31"/>
      <c r="M2076" s="32"/>
      <c r="N2076" s="31"/>
      <c r="O2076" s="32"/>
      <c r="P2076" s="18"/>
      <c r="Q2076" s="31"/>
      <c r="R2076" s="33"/>
      <c r="S2076" s="33"/>
      <c r="T2076" s="33"/>
      <c r="U2076" s="72">
        <f t="shared" si="300"/>
        <v>0</v>
      </c>
      <c r="V2076" s="18" t="e">
        <f>IF(X2076&lt;&gt;"Liquidação Cancelada",VLOOKUP(B2076,'BASE DE DADOS OPS'!$B$4:$P$9650,10,FALSE),"Liquidação Cancelada")</f>
        <v>#N/A</v>
      </c>
      <c r="W2076" s="35" t="e">
        <f t="shared" si="301"/>
        <v>#N/A</v>
      </c>
      <c r="X2076" s="31">
        <f>VLOOKUP(A2076,'BASE DE DADOS OPS'!$A$4:$P$9650,12,FALSE)</f>
        <v>0</v>
      </c>
      <c r="Y2076" s="4" t="e">
        <f>IF(X2076&lt;&gt;"Liquidação Cancelada",VLOOKUP(B2076,'BASE DE DADOS OPS'!$B$5:$P$9635,12,FALSE),"Liquidação Cancelada")</f>
        <v>#N/A</v>
      </c>
      <c r="Z2076" s="4" t="e">
        <f>IF(X2076&lt;&gt;"Liquidação Cancelada",VLOOKUP(B2076,'BASE DE DADOS OPS'!$B$5:$P$9635,14,FALSE),"Liquidação Cancelada")</f>
        <v>#N/A</v>
      </c>
      <c r="AA2076" s="4" t="e">
        <f>IF(X2076&lt;&gt;"Liquidação Cancelada",VLOOKUP(B2076,'BASE DE DADOS OPS'!$B$5:$P$9635,13,FALSE),"Liquidação Cancelada")</f>
        <v>#N/A</v>
      </c>
      <c r="AB2076" s="4" t="e">
        <f t="shared" si="302"/>
        <v>#N/A</v>
      </c>
      <c r="AC2076" s="3" t="e">
        <f t="shared" si="303"/>
        <v>#N/A</v>
      </c>
      <c r="AD2076" s="62"/>
    </row>
    <row r="2077" spans="1:30" ht="24.95" customHeight="1" x14ac:dyDescent="0.2">
      <c r="A2077" s="55" t="str">
        <f t="shared" si="295"/>
        <v>||||||0</v>
      </c>
      <c r="B2077" s="55" t="str">
        <f t="shared" si="296"/>
        <v>||||0</v>
      </c>
      <c r="C2077" s="61" t="str">
        <f t="shared" si="297"/>
        <v>|0</v>
      </c>
      <c r="D2077" s="31"/>
      <c r="E2077" s="31"/>
      <c r="F2077" s="75" t="str">
        <f t="shared" si="298"/>
        <v>/</v>
      </c>
      <c r="G2077" s="31"/>
      <c r="H2077" s="31"/>
      <c r="I2077" s="75" t="str">
        <f t="shared" si="299"/>
        <v>.</v>
      </c>
      <c r="J2077" s="31"/>
      <c r="K2077" s="31"/>
      <c r="L2077" s="31"/>
      <c r="M2077" s="32"/>
      <c r="N2077" s="31"/>
      <c r="O2077" s="32"/>
      <c r="P2077" s="18"/>
      <c r="Q2077" s="31"/>
      <c r="R2077" s="33"/>
      <c r="S2077" s="33"/>
      <c r="T2077" s="33"/>
      <c r="U2077" s="72">
        <f t="shared" si="300"/>
        <v>0</v>
      </c>
      <c r="V2077" s="18" t="e">
        <f>IF(X2077&lt;&gt;"Liquidação Cancelada",VLOOKUP(B2077,'BASE DE DADOS OPS'!$B$4:$P$9650,10,FALSE),"Liquidação Cancelada")</f>
        <v>#N/A</v>
      </c>
      <c r="W2077" s="35" t="e">
        <f t="shared" si="301"/>
        <v>#N/A</v>
      </c>
      <c r="X2077" s="31">
        <f>VLOOKUP(A2077,'BASE DE DADOS OPS'!$A$4:$P$9650,12,FALSE)</f>
        <v>0</v>
      </c>
      <c r="Y2077" s="4" t="e">
        <f>IF(X2077&lt;&gt;"Liquidação Cancelada",VLOOKUP(B2077,'BASE DE DADOS OPS'!$B$5:$P$9635,12,FALSE),"Liquidação Cancelada")</f>
        <v>#N/A</v>
      </c>
      <c r="Z2077" s="4" t="e">
        <f>IF(X2077&lt;&gt;"Liquidação Cancelada",VLOOKUP(B2077,'BASE DE DADOS OPS'!$B$5:$P$9635,14,FALSE),"Liquidação Cancelada")</f>
        <v>#N/A</v>
      </c>
      <c r="AA2077" s="4" t="e">
        <f>IF(X2077&lt;&gt;"Liquidação Cancelada",VLOOKUP(B2077,'BASE DE DADOS OPS'!$B$5:$P$9635,13,FALSE),"Liquidação Cancelada")</f>
        <v>#N/A</v>
      </c>
      <c r="AB2077" s="4" t="e">
        <f t="shared" si="302"/>
        <v>#N/A</v>
      </c>
      <c r="AC2077" s="3" t="e">
        <f t="shared" si="303"/>
        <v>#N/A</v>
      </c>
      <c r="AD2077" s="62"/>
    </row>
    <row r="2078" spans="1:30" ht="24.95" customHeight="1" x14ac:dyDescent="0.2">
      <c r="A2078" s="55" t="str">
        <f t="shared" si="295"/>
        <v>||||||0</v>
      </c>
      <c r="B2078" s="55" t="str">
        <f t="shared" si="296"/>
        <v>||||0</v>
      </c>
      <c r="C2078" s="61" t="str">
        <f t="shared" si="297"/>
        <v>|0</v>
      </c>
      <c r="D2078" s="31"/>
      <c r="E2078" s="31"/>
      <c r="F2078" s="75" t="str">
        <f t="shared" si="298"/>
        <v>/</v>
      </c>
      <c r="G2078" s="31"/>
      <c r="H2078" s="31"/>
      <c r="I2078" s="75" t="str">
        <f t="shared" si="299"/>
        <v>.</v>
      </c>
      <c r="J2078" s="31"/>
      <c r="K2078" s="31"/>
      <c r="L2078" s="31"/>
      <c r="M2078" s="32"/>
      <c r="N2078" s="31"/>
      <c r="O2078" s="32"/>
      <c r="P2078" s="18"/>
      <c r="Q2078" s="31"/>
      <c r="R2078" s="33"/>
      <c r="S2078" s="33"/>
      <c r="T2078" s="33"/>
      <c r="U2078" s="72">
        <f t="shared" si="300"/>
        <v>0</v>
      </c>
      <c r="V2078" s="18" t="e">
        <f>IF(X2078&lt;&gt;"Liquidação Cancelada",VLOOKUP(B2078,'BASE DE DADOS OPS'!$B$4:$P$9650,10,FALSE),"Liquidação Cancelada")</f>
        <v>#N/A</v>
      </c>
      <c r="W2078" s="35" t="e">
        <f t="shared" si="301"/>
        <v>#N/A</v>
      </c>
      <c r="X2078" s="31">
        <f>VLOOKUP(A2078,'BASE DE DADOS OPS'!$A$4:$P$9650,12,FALSE)</f>
        <v>0</v>
      </c>
      <c r="Y2078" s="4" t="e">
        <f>IF(X2078&lt;&gt;"Liquidação Cancelada",VLOOKUP(B2078,'BASE DE DADOS OPS'!$B$5:$P$9635,12,FALSE),"Liquidação Cancelada")</f>
        <v>#N/A</v>
      </c>
      <c r="Z2078" s="4" t="e">
        <f>IF(X2078&lt;&gt;"Liquidação Cancelada",VLOOKUP(B2078,'BASE DE DADOS OPS'!$B$5:$P$9635,14,FALSE),"Liquidação Cancelada")</f>
        <v>#N/A</v>
      </c>
      <c r="AA2078" s="4" t="e">
        <f>IF(X2078&lt;&gt;"Liquidação Cancelada",VLOOKUP(B2078,'BASE DE DADOS OPS'!$B$5:$P$9635,13,FALSE),"Liquidação Cancelada")</f>
        <v>#N/A</v>
      </c>
      <c r="AB2078" s="4" t="e">
        <f t="shared" si="302"/>
        <v>#N/A</v>
      </c>
      <c r="AC2078" s="3" t="e">
        <f t="shared" si="303"/>
        <v>#N/A</v>
      </c>
      <c r="AD2078" s="62"/>
    </row>
    <row r="2079" spans="1:30" ht="24.95" customHeight="1" x14ac:dyDescent="0.2">
      <c r="A2079" s="55" t="str">
        <f t="shared" si="295"/>
        <v>||||||0</v>
      </c>
      <c r="B2079" s="55" t="str">
        <f t="shared" si="296"/>
        <v>||||0</v>
      </c>
      <c r="C2079" s="61" t="str">
        <f t="shared" si="297"/>
        <v>|0</v>
      </c>
      <c r="D2079" s="31"/>
      <c r="E2079" s="31"/>
      <c r="F2079" s="75" t="str">
        <f t="shared" si="298"/>
        <v>/</v>
      </c>
      <c r="G2079" s="31"/>
      <c r="H2079" s="31"/>
      <c r="I2079" s="75" t="str">
        <f t="shared" si="299"/>
        <v>.</v>
      </c>
      <c r="J2079" s="31"/>
      <c r="K2079" s="31"/>
      <c r="L2079" s="31"/>
      <c r="M2079" s="32"/>
      <c r="N2079" s="31"/>
      <c r="O2079" s="32"/>
      <c r="P2079" s="18"/>
      <c r="Q2079" s="31"/>
      <c r="R2079" s="33"/>
      <c r="S2079" s="33"/>
      <c r="T2079" s="33"/>
      <c r="U2079" s="72">
        <f t="shared" si="300"/>
        <v>0</v>
      </c>
      <c r="V2079" s="18" t="e">
        <f>IF(X2079&lt;&gt;"Liquidação Cancelada",VLOOKUP(B2079,'BASE DE DADOS OPS'!$B$4:$P$9650,10,FALSE),"Liquidação Cancelada")</f>
        <v>#N/A</v>
      </c>
      <c r="W2079" s="35" t="e">
        <f t="shared" si="301"/>
        <v>#N/A</v>
      </c>
      <c r="X2079" s="31">
        <f>VLOOKUP(A2079,'BASE DE DADOS OPS'!$A$4:$P$9650,12,FALSE)</f>
        <v>0</v>
      </c>
      <c r="Y2079" s="4" t="e">
        <f>IF(X2079&lt;&gt;"Liquidação Cancelada",VLOOKUP(B2079,'BASE DE DADOS OPS'!$B$5:$P$9635,12,FALSE),"Liquidação Cancelada")</f>
        <v>#N/A</v>
      </c>
      <c r="Z2079" s="4" t="e">
        <f>IF(X2079&lt;&gt;"Liquidação Cancelada",VLOOKUP(B2079,'BASE DE DADOS OPS'!$B$5:$P$9635,14,FALSE),"Liquidação Cancelada")</f>
        <v>#N/A</v>
      </c>
      <c r="AA2079" s="4" t="e">
        <f>IF(X2079&lt;&gt;"Liquidação Cancelada",VLOOKUP(B2079,'BASE DE DADOS OPS'!$B$5:$P$9635,13,FALSE),"Liquidação Cancelada")</f>
        <v>#N/A</v>
      </c>
      <c r="AB2079" s="4" t="e">
        <f t="shared" si="302"/>
        <v>#N/A</v>
      </c>
      <c r="AC2079" s="3" t="e">
        <f t="shared" si="303"/>
        <v>#N/A</v>
      </c>
      <c r="AD2079" s="62"/>
    </row>
    <row r="2080" spans="1:30" ht="24.95" customHeight="1" x14ac:dyDescent="0.2">
      <c r="A2080" s="55" t="str">
        <f t="shared" si="295"/>
        <v>||||||0</v>
      </c>
      <c r="B2080" s="55" t="str">
        <f t="shared" si="296"/>
        <v>||||0</v>
      </c>
      <c r="C2080" s="61" t="str">
        <f t="shared" si="297"/>
        <v>|0</v>
      </c>
      <c r="D2080" s="31"/>
      <c r="E2080" s="31"/>
      <c r="F2080" s="75" t="str">
        <f t="shared" si="298"/>
        <v>/</v>
      </c>
      <c r="G2080" s="31"/>
      <c r="H2080" s="31"/>
      <c r="I2080" s="75" t="str">
        <f t="shared" si="299"/>
        <v>.</v>
      </c>
      <c r="J2080" s="31"/>
      <c r="K2080" s="31"/>
      <c r="L2080" s="31"/>
      <c r="M2080" s="32"/>
      <c r="N2080" s="31"/>
      <c r="O2080" s="32"/>
      <c r="P2080" s="18"/>
      <c r="Q2080" s="31"/>
      <c r="R2080" s="33"/>
      <c r="S2080" s="33"/>
      <c r="T2080" s="33"/>
      <c r="U2080" s="72">
        <f t="shared" si="300"/>
        <v>0</v>
      </c>
      <c r="V2080" s="18" t="e">
        <f>IF(X2080&lt;&gt;"Liquidação Cancelada",VLOOKUP(B2080,'BASE DE DADOS OPS'!$B$4:$P$9650,10,FALSE),"Liquidação Cancelada")</f>
        <v>#N/A</v>
      </c>
      <c r="W2080" s="35" t="e">
        <f t="shared" si="301"/>
        <v>#N/A</v>
      </c>
      <c r="X2080" s="31">
        <f>VLOOKUP(A2080,'BASE DE DADOS OPS'!$A$4:$P$9650,12,FALSE)</f>
        <v>0</v>
      </c>
      <c r="Y2080" s="4" t="e">
        <f>IF(X2080&lt;&gt;"Liquidação Cancelada",VLOOKUP(B2080,'BASE DE DADOS OPS'!$B$5:$P$9635,12,FALSE),"Liquidação Cancelada")</f>
        <v>#N/A</v>
      </c>
      <c r="Z2080" s="4" t="e">
        <f>IF(X2080&lt;&gt;"Liquidação Cancelada",VLOOKUP(B2080,'BASE DE DADOS OPS'!$B$5:$P$9635,14,FALSE),"Liquidação Cancelada")</f>
        <v>#N/A</v>
      </c>
      <c r="AA2080" s="4" t="e">
        <f>IF(X2080&lt;&gt;"Liquidação Cancelada",VLOOKUP(B2080,'BASE DE DADOS OPS'!$B$5:$P$9635,13,FALSE),"Liquidação Cancelada")</f>
        <v>#N/A</v>
      </c>
      <c r="AB2080" s="4" t="e">
        <f t="shared" si="302"/>
        <v>#N/A</v>
      </c>
      <c r="AC2080" s="3" t="e">
        <f t="shared" si="303"/>
        <v>#N/A</v>
      </c>
      <c r="AD2080" s="62"/>
    </row>
    <row r="2081" spans="1:30" ht="24.95" customHeight="1" x14ac:dyDescent="0.2">
      <c r="A2081" s="55" t="str">
        <f t="shared" si="295"/>
        <v>||||||0</v>
      </c>
      <c r="B2081" s="55" t="str">
        <f t="shared" si="296"/>
        <v>||||0</v>
      </c>
      <c r="C2081" s="61" t="str">
        <f t="shared" si="297"/>
        <v>|0</v>
      </c>
      <c r="D2081" s="31"/>
      <c r="E2081" s="31"/>
      <c r="F2081" s="75" t="str">
        <f t="shared" si="298"/>
        <v>/</v>
      </c>
      <c r="G2081" s="31"/>
      <c r="H2081" s="31"/>
      <c r="I2081" s="75" t="str">
        <f t="shared" si="299"/>
        <v>.</v>
      </c>
      <c r="J2081" s="31"/>
      <c r="K2081" s="31"/>
      <c r="L2081" s="31"/>
      <c r="M2081" s="32"/>
      <c r="N2081" s="31"/>
      <c r="O2081" s="32"/>
      <c r="P2081" s="18"/>
      <c r="Q2081" s="31"/>
      <c r="R2081" s="33"/>
      <c r="S2081" s="33"/>
      <c r="T2081" s="33"/>
      <c r="U2081" s="72">
        <f t="shared" si="300"/>
        <v>0</v>
      </c>
      <c r="V2081" s="18" t="e">
        <f>IF(X2081&lt;&gt;"Liquidação Cancelada",VLOOKUP(B2081,'BASE DE DADOS OPS'!$B$4:$P$9650,10,FALSE),"Liquidação Cancelada")</f>
        <v>#N/A</v>
      </c>
      <c r="W2081" s="35" t="e">
        <f t="shared" si="301"/>
        <v>#N/A</v>
      </c>
      <c r="X2081" s="31">
        <f>VLOOKUP(A2081,'BASE DE DADOS OPS'!$A$4:$P$9650,12,FALSE)</f>
        <v>0</v>
      </c>
      <c r="Y2081" s="4" t="e">
        <f>IF(X2081&lt;&gt;"Liquidação Cancelada",VLOOKUP(B2081,'BASE DE DADOS OPS'!$B$5:$P$9635,12,FALSE),"Liquidação Cancelada")</f>
        <v>#N/A</v>
      </c>
      <c r="Z2081" s="4" t="e">
        <f>IF(X2081&lt;&gt;"Liquidação Cancelada",VLOOKUP(B2081,'BASE DE DADOS OPS'!$B$5:$P$9635,14,FALSE),"Liquidação Cancelada")</f>
        <v>#N/A</v>
      </c>
      <c r="AA2081" s="4" t="e">
        <f>IF(X2081&lt;&gt;"Liquidação Cancelada",VLOOKUP(B2081,'BASE DE DADOS OPS'!$B$5:$P$9635,13,FALSE),"Liquidação Cancelada")</f>
        <v>#N/A</v>
      </c>
      <c r="AB2081" s="4" t="e">
        <f t="shared" si="302"/>
        <v>#N/A</v>
      </c>
      <c r="AC2081" s="3" t="e">
        <f t="shared" si="303"/>
        <v>#N/A</v>
      </c>
      <c r="AD2081" s="62"/>
    </row>
    <row r="2082" spans="1:30" ht="24.95" customHeight="1" x14ac:dyDescent="0.2">
      <c r="A2082" s="55" t="str">
        <f t="shared" si="295"/>
        <v>||||||0</v>
      </c>
      <c r="B2082" s="55" t="str">
        <f t="shared" si="296"/>
        <v>||||0</v>
      </c>
      <c r="C2082" s="61" t="str">
        <f t="shared" si="297"/>
        <v>|0</v>
      </c>
      <c r="D2082" s="31"/>
      <c r="E2082" s="31"/>
      <c r="F2082" s="75" t="str">
        <f t="shared" si="298"/>
        <v>/</v>
      </c>
      <c r="G2082" s="31"/>
      <c r="H2082" s="31"/>
      <c r="I2082" s="75" t="str">
        <f t="shared" si="299"/>
        <v>.</v>
      </c>
      <c r="J2082" s="31"/>
      <c r="K2082" s="31"/>
      <c r="L2082" s="31"/>
      <c r="M2082" s="32"/>
      <c r="N2082" s="31"/>
      <c r="O2082" s="32"/>
      <c r="P2082" s="18"/>
      <c r="Q2082" s="31"/>
      <c r="R2082" s="33"/>
      <c r="S2082" s="33"/>
      <c r="T2082" s="33"/>
      <c r="U2082" s="72">
        <f t="shared" si="300"/>
        <v>0</v>
      </c>
      <c r="V2082" s="18" t="e">
        <f>IF(X2082&lt;&gt;"Liquidação Cancelada",VLOOKUP(B2082,'BASE DE DADOS OPS'!$B$4:$P$9650,10,FALSE),"Liquidação Cancelada")</f>
        <v>#N/A</v>
      </c>
      <c r="W2082" s="35" t="e">
        <f t="shared" si="301"/>
        <v>#N/A</v>
      </c>
      <c r="X2082" s="31">
        <f>VLOOKUP(A2082,'BASE DE DADOS OPS'!$A$4:$P$9650,12,FALSE)</f>
        <v>0</v>
      </c>
      <c r="Y2082" s="4" t="e">
        <f>IF(X2082&lt;&gt;"Liquidação Cancelada",VLOOKUP(B2082,'BASE DE DADOS OPS'!$B$5:$P$9635,12,FALSE),"Liquidação Cancelada")</f>
        <v>#N/A</v>
      </c>
      <c r="Z2082" s="4" t="e">
        <f>IF(X2082&lt;&gt;"Liquidação Cancelada",VLOOKUP(B2082,'BASE DE DADOS OPS'!$B$5:$P$9635,14,FALSE),"Liquidação Cancelada")</f>
        <v>#N/A</v>
      </c>
      <c r="AA2082" s="4" t="e">
        <f>IF(X2082&lt;&gt;"Liquidação Cancelada",VLOOKUP(B2082,'BASE DE DADOS OPS'!$B$5:$P$9635,13,FALSE),"Liquidação Cancelada")</f>
        <v>#N/A</v>
      </c>
      <c r="AB2082" s="4" t="e">
        <f t="shared" si="302"/>
        <v>#N/A</v>
      </c>
      <c r="AC2082" s="3" t="e">
        <f t="shared" si="303"/>
        <v>#N/A</v>
      </c>
      <c r="AD2082" s="62"/>
    </row>
    <row r="2083" spans="1:30" ht="24.95" customHeight="1" x14ac:dyDescent="0.2">
      <c r="A2083" s="55" t="str">
        <f t="shared" si="295"/>
        <v>||||||0</v>
      </c>
      <c r="B2083" s="55" t="str">
        <f t="shared" si="296"/>
        <v>||||0</v>
      </c>
      <c r="C2083" s="61" t="str">
        <f t="shared" si="297"/>
        <v>|0</v>
      </c>
      <c r="D2083" s="31"/>
      <c r="E2083" s="31"/>
      <c r="F2083" s="75" t="str">
        <f t="shared" si="298"/>
        <v>/</v>
      </c>
      <c r="G2083" s="31"/>
      <c r="H2083" s="31"/>
      <c r="I2083" s="75" t="str">
        <f t="shared" si="299"/>
        <v>.</v>
      </c>
      <c r="J2083" s="31"/>
      <c r="K2083" s="31"/>
      <c r="L2083" s="31"/>
      <c r="M2083" s="32"/>
      <c r="N2083" s="31"/>
      <c r="O2083" s="32"/>
      <c r="P2083" s="18"/>
      <c r="Q2083" s="31"/>
      <c r="R2083" s="33"/>
      <c r="S2083" s="33"/>
      <c r="T2083" s="33"/>
      <c r="U2083" s="72">
        <f t="shared" si="300"/>
        <v>0</v>
      </c>
      <c r="V2083" s="18" t="e">
        <f>IF(X2083&lt;&gt;"Liquidação Cancelada",VLOOKUP(B2083,'BASE DE DADOS OPS'!$B$4:$P$9650,10,FALSE),"Liquidação Cancelada")</f>
        <v>#N/A</v>
      </c>
      <c r="W2083" s="35" t="e">
        <f t="shared" si="301"/>
        <v>#N/A</v>
      </c>
      <c r="X2083" s="31">
        <f>VLOOKUP(A2083,'BASE DE DADOS OPS'!$A$4:$P$9650,12,FALSE)</f>
        <v>0</v>
      </c>
      <c r="Y2083" s="4" t="e">
        <f>IF(X2083&lt;&gt;"Liquidação Cancelada",VLOOKUP(B2083,'BASE DE DADOS OPS'!$B$5:$P$9635,12,FALSE),"Liquidação Cancelada")</f>
        <v>#N/A</v>
      </c>
      <c r="Z2083" s="4" t="e">
        <f>IF(X2083&lt;&gt;"Liquidação Cancelada",VLOOKUP(B2083,'BASE DE DADOS OPS'!$B$5:$P$9635,14,FALSE),"Liquidação Cancelada")</f>
        <v>#N/A</v>
      </c>
      <c r="AA2083" s="4" t="e">
        <f>IF(X2083&lt;&gt;"Liquidação Cancelada",VLOOKUP(B2083,'BASE DE DADOS OPS'!$B$5:$P$9635,13,FALSE),"Liquidação Cancelada")</f>
        <v>#N/A</v>
      </c>
      <c r="AB2083" s="4" t="e">
        <f t="shared" si="302"/>
        <v>#N/A</v>
      </c>
      <c r="AC2083" s="3" t="e">
        <f t="shared" si="303"/>
        <v>#N/A</v>
      </c>
      <c r="AD2083" s="62"/>
    </row>
    <row r="2084" spans="1:30" ht="24.95" customHeight="1" x14ac:dyDescent="0.2">
      <c r="A2084" s="55" t="str">
        <f t="shared" si="295"/>
        <v>||||||0</v>
      </c>
      <c r="B2084" s="55" t="str">
        <f t="shared" si="296"/>
        <v>||||0</v>
      </c>
      <c r="C2084" s="61" t="str">
        <f t="shared" si="297"/>
        <v>|0</v>
      </c>
      <c r="D2084" s="31"/>
      <c r="E2084" s="31"/>
      <c r="F2084" s="75" t="str">
        <f t="shared" si="298"/>
        <v>/</v>
      </c>
      <c r="G2084" s="31"/>
      <c r="H2084" s="31"/>
      <c r="I2084" s="75" t="str">
        <f t="shared" si="299"/>
        <v>.</v>
      </c>
      <c r="J2084" s="31"/>
      <c r="K2084" s="31"/>
      <c r="L2084" s="31"/>
      <c r="M2084" s="32"/>
      <c r="N2084" s="31"/>
      <c r="O2084" s="32"/>
      <c r="P2084" s="18"/>
      <c r="Q2084" s="31"/>
      <c r="R2084" s="33"/>
      <c r="S2084" s="33"/>
      <c r="T2084" s="33"/>
      <c r="U2084" s="72">
        <f t="shared" si="300"/>
        <v>0</v>
      </c>
      <c r="V2084" s="18" t="e">
        <f>IF(X2084&lt;&gt;"Liquidação Cancelada",VLOOKUP(B2084,'BASE DE DADOS OPS'!$B$4:$P$9650,10,FALSE),"Liquidação Cancelada")</f>
        <v>#N/A</v>
      </c>
      <c r="W2084" s="35" t="e">
        <f t="shared" si="301"/>
        <v>#N/A</v>
      </c>
      <c r="X2084" s="31">
        <f>VLOOKUP(A2084,'BASE DE DADOS OPS'!$A$4:$P$9650,12,FALSE)</f>
        <v>0</v>
      </c>
      <c r="Y2084" s="4" t="e">
        <f>IF(X2084&lt;&gt;"Liquidação Cancelada",VLOOKUP(B2084,'BASE DE DADOS OPS'!$B$5:$P$9635,12,FALSE),"Liquidação Cancelada")</f>
        <v>#N/A</v>
      </c>
      <c r="Z2084" s="4" t="e">
        <f>IF(X2084&lt;&gt;"Liquidação Cancelada",VLOOKUP(B2084,'BASE DE DADOS OPS'!$B$5:$P$9635,14,FALSE),"Liquidação Cancelada")</f>
        <v>#N/A</v>
      </c>
      <c r="AA2084" s="4" t="e">
        <f>IF(X2084&lt;&gt;"Liquidação Cancelada",VLOOKUP(B2084,'BASE DE DADOS OPS'!$B$5:$P$9635,13,FALSE),"Liquidação Cancelada")</f>
        <v>#N/A</v>
      </c>
      <c r="AB2084" s="4" t="e">
        <f t="shared" si="302"/>
        <v>#N/A</v>
      </c>
      <c r="AC2084" s="3" t="e">
        <f t="shared" si="303"/>
        <v>#N/A</v>
      </c>
      <c r="AD2084" s="62"/>
    </row>
    <row r="2085" spans="1:30" ht="24.95" customHeight="1" x14ac:dyDescent="0.2">
      <c r="A2085" s="55" t="str">
        <f t="shared" si="295"/>
        <v>||||||0</v>
      </c>
      <c r="B2085" s="55" t="str">
        <f t="shared" si="296"/>
        <v>||||0</v>
      </c>
      <c r="C2085" s="61" t="str">
        <f t="shared" si="297"/>
        <v>|0</v>
      </c>
      <c r="D2085" s="31"/>
      <c r="E2085" s="31"/>
      <c r="F2085" s="75" t="str">
        <f t="shared" si="298"/>
        <v>/</v>
      </c>
      <c r="G2085" s="31"/>
      <c r="H2085" s="31"/>
      <c r="I2085" s="75" t="str">
        <f t="shared" si="299"/>
        <v>.</v>
      </c>
      <c r="J2085" s="31"/>
      <c r="K2085" s="31"/>
      <c r="L2085" s="31"/>
      <c r="M2085" s="32"/>
      <c r="N2085" s="31"/>
      <c r="O2085" s="32"/>
      <c r="P2085" s="18"/>
      <c r="Q2085" s="31"/>
      <c r="R2085" s="33"/>
      <c r="S2085" s="33"/>
      <c r="T2085" s="33"/>
      <c r="U2085" s="72">
        <f t="shared" si="300"/>
        <v>0</v>
      </c>
      <c r="V2085" s="18" t="e">
        <f>IF(X2085&lt;&gt;"Liquidação Cancelada",VLOOKUP(B2085,'BASE DE DADOS OPS'!$B$4:$P$9650,10,FALSE),"Liquidação Cancelada")</f>
        <v>#N/A</v>
      </c>
      <c r="W2085" s="35" t="e">
        <f t="shared" si="301"/>
        <v>#N/A</v>
      </c>
      <c r="X2085" s="31">
        <f>VLOOKUP(A2085,'BASE DE DADOS OPS'!$A$4:$P$9650,12,FALSE)</f>
        <v>0</v>
      </c>
      <c r="Y2085" s="4" t="e">
        <f>IF(X2085&lt;&gt;"Liquidação Cancelada",VLOOKUP(B2085,'BASE DE DADOS OPS'!$B$5:$P$9635,12,FALSE),"Liquidação Cancelada")</f>
        <v>#N/A</v>
      </c>
      <c r="Z2085" s="4" t="e">
        <f>IF(X2085&lt;&gt;"Liquidação Cancelada",VLOOKUP(B2085,'BASE DE DADOS OPS'!$B$5:$P$9635,14,FALSE),"Liquidação Cancelada")</f>
        <v>#N/A</v>
      </c>
      <c r="AA2085" s="4" t="e">
        <f>IF(X2085&lt;&gt;"Liquidação Cancelada",VLOOKUP(B2085,'BASE DE DADOS OPS'!$B$5:$P$9635,13,FALSE),"Liquidação Cancelada")</f>
        <v>#N/A</v>
      </c>
      <c r="AB2085" s="4" t="e">
        <f t="shared" si="302"/>
        <v>#N/A</v>
      </c>
      <c r="AC2085" s="3" t="e">
        <f t="shared" si="303"/>
        <v>#N/A</v>
      </c>
      <c r="AD2085" s="62"/>
    </row>
    <row r="2086" spans="1:30" ht="24.95" customHeight="1" x14ac:dyDescent="0.2">
      <c r="A2086" s="55" t="str">
        <f t="shared" si="295"/>
        <v>||||||0</v>
      </c>
      <c r="B2086" s="55" t="str">
        <f t="shared" si="296"/>
        <v>||||0</v>
      </c>
      <c r="C2086" s="61" t="str">
        <f t="shared" si="297"/>
        <v>|0</v>
      </c>
      <c r="D2086" s="31"/>
      <c r="E2086" s="31"/>
      <c r="F2086" s="75" t="str">
        <f t="shared" si="298"/>
        <v>/</v>
      </c>
      <c r="G2086" s="31"/>
      <c r="H2086" s="31"/>
      <c r="I2086" s="75" t="str">
        <f t="shared" si="299"/>
        <v>.</v>
      </c>
      <c r="J2086" s="31"/>
      <c r="K2086" s="31"/>
      <c r="L2086" s="31"/>
      <c r="M2086" s="32"/>
      <c r="N2086" s="31"/>
      <c r="O2086" s="32"/>
      <c r="P2086" s="18"/>
      <c r="Q2086" s="31"/>
      <c r="R2086" s="33"/>
      <c r="S2086" s="33"/>
      <c r="T2086" s="33"/>
      <c r="U2086" s="72">
        <f t="shared" si="300"/>
        <v>0</v>
      </c>
      <c r="V2086" s="18" t="e">
        <f>IF(X2086&lt;&gt;"Liquidação Cancelada",VLOOKUP(B2086,'BASE DE DADOS OPS'!$B$4:$P$9650,10,FALSE),"Liquidação Cancelada")</f>
        <v>#N/A</v>
      </c>
      <c r="W2086" s="35" t="e">
        <f t="shared" si="301"/>
        <v>#N/A</v>
      </c>
      <c r="X2086" s="31">
        <f>VLOOKUP(A2086,'BASE DE DADOS OPS'!$A$4:$P$9650,12,FALSE)</f>
        <v>0</v>
      </c>
      <c r="Y2086" s="4" t="e">
        <f>IF(X2086&lt;&gt;"Liquidação Cancelada",VLOOKUP(B2086,'BASE DE DADOS OPS'!$B$5:$P$9635,12,FALSE),"Liquidação Cancelada")</f>
        <v>#N/A</v>
      </c>
      <c r="Z2086" s="4" t="e">
        <f>IF(X2086&lt;&gt;"Liquidação Cancelada",VLOOKUP(B2086,'BASE DE DADOS OPS'!$B$5:$P$9635,14,FALSE),"Liquidação Cancelada")</f>
        <v>#N/A</v>
      </c>
      <c r="AA2086" s="4" t="e">
        <f>IF(X2086&lt;&gt;"Liquidação Cancelada",VLOOKUP(B2086,'BASE DE DADOS OPS'!$B$5:$P$9635,13,FALSE),"Liquidação Cancelada")</f>
        <v>#N/A</v>
      </c>
      <c r="AB2086" s="4" t="e">
        <f t="shared" si="302"/>
        <v>#N/A</v>
      </c>
      <c r="AC2086" s="3" t="e">
        <f t="shared" si="303"/>
        <v>#N/A</v>
      </c>
      <c r="AD2086" s="62"/>
    </row>
    <row r="2087" spans="1:30" ht="24.95" customHeight="1" x14ac:dyDescent="0.2">
      <c r="A2087" s="55" t="str">
        <f t="shared" si="295"/>
        <v>||||||0</v>
      </c>
      <c r="B2087" s="55" t="str">
        <f t="shared" si="296"/>
        <v>||||0</v>
      </c>
      <c r="C2087" s="61" t="str">
        <f t="shared" si="297"/>
        <v>|0</v>
      </c>
      <c r="D2087" s="31"/>
      <c r="E2087" s="31"/>
      <c r="F2087" s="75" t="str">
        <f t="shared" si="298"/>
        <v>/</v>
      </c>
      <c r="G2087" s="31"/>
      <c r="H2087" s="31"/>
      <c r="I2087" s="75" t="str">
        <f t="shared" si="299"/>
        <v>.</v>
      </c>
      <c r="J2087" s="31"/>
      <c r="K2087" s="31"/>
      <c r="L2087" s="31"/>
      <c r="M2087" s="32"/>
      <c r="N2087" s="31"/>
      <c r="O2087" s="32"/>
      <c r="P2087" s="18"/>
      <c r="Q2087" s="31"/>
      <c r="R2087" s="33"/>
      <c r="S2087" s="33"/>
      <c r="T2087" s="33"/>
      <c r="U2087" s="72">
        <f t="shared" si="300"/>
        <v>0</v>
      </c>
      <c r="V2087" s="18" t="e">
        <f>IF(X2087&lt;&gt;"Liquidação Cancelada",VLOOKUP(B2087,'BASE DE DADOS OPS'!$B$4:$P$9650,10,FALSE),"Liquidação Cancelada")</f>
        <v>#N/A</v>
      </c>
      <c r="W2087" s="35" t="e">
        <f t="shared" si="301"/>
        <v>#N/A</v>
      </c>
      <c r="X2087" s="31">
        <f>VLOOKUP(A2087,'BASE DE DADOS OPS'!$A$4:$P$9650,12,FALSE)</f>
        <v>0</v>
      </c>
      <c r="Y2087" s="4" t="e">
        <f>IF(X2087&lt;&gt;"Liquidação Cancelada",VLOOKUP(B2087,'BASE DE DADOS OPS'!$B$5:$P$9635,12,FALSE),"Liquidação Cancelada")</f>
        <v>#N/A</v>
      </c>
      <c r="Z2087" s="4" t="e">
        <f>IF(X2087&lt;&gt;"Liquidação Cancelada",VLOOKUP(B2087,'BASE DE DADOS OPS'!$B$5:$P$9635,14,FALSE),"Liquidação Cancelada")</f>
        <v>#N/A</v>
      </c>
      <c r="AA2087" s="4" t="e">
        <f>IF(X2087&lt;&gt;"Liquidação Cancelada",VLOOKUP(B2087,'BASE DE DADOS OPS'!$B$5:$P$9635,13,FALSE),"Liquidação Cancelada")</f>
        <v>#N/A</v>
      </c>
      <c r="AB2087" s="4" t="e">
        <f t="shared" si="302"/>
        <v>#N/A</v>
      </c>
      <c r="AC2087" s="3" t="e">
        <f t="shared" si="303"/>
        <v>#N/A</v>
      </c>
      <c r="AD2087" s="62"/>
    </row>
    <row r="2088" spans="1:30" ht="24.95" customHeight="1" x14ac:dyDescent="0.2">
      <c r="A2088" s="55" t="str">
        <f t="shared" si="295"/>
        <v>||||||0</v>
      </c>
      <c r="B2088" s="55" t="str">
        <f t="shared" si="296"/>
        <v>||||0</v>
      </c>
      <c r="C2088" s="61" t="str">
        <f t="shared" si="297"/>
        <v>|0</v>
      </c>
      <c r="D2088" s="31"/>
      <c r="E2088" s="31"/>
      <c r="F2088" s="75" t="str">
        <f t="shared" si="298"/>
        <v>/</v>
      </c>
      <c r="G2088" s="31"/>
      <c r="H2088" s="31"/>
      <c r="I2088" s="75" t="str">
        <f t="shared" si="299"/>
        <v>.</v>
      </c>
      <c r="J2088" s="31"/>
      <c r="K2088" s="31"/>
      <c r="L2088" s="31"/>
      <c r="M2088" s="32"/>
      <c r="N2088" s="31"/>
      <c r="O2088" s="32"/>
      <c r="P2088" s="18"/>
      <c r="Q2088" s="31"/>
      <c r="R2088" s="33"/>
      <c r="S2088" s="33"/>
      <c r="T2088" s="33"/>
      <c r="U2088" s="72">
        <f t="shared" si="300"/>
        <v>0</v>
      </c>
      <c r="V2088" s="18" t="e">
        <f>IF(X2088&lt;&gt;"Liquidação Cancelada",VLOOKUP(B2088,'BASE DE DADOS OPS'!$B$4:$P$9650,10,FALSE),"Liquidação Cancelada")</f>
        <v>#N/A</v>
      </c>
      <c r="W2088" s="35" t="e">
        <f t="shared" si="301"/>
        <v>#N/A</v>
      </c>
      <c r="X2088" s="31">
        <f>VLOOKUP(A2088,'BASE DE DADOS OPS'!$A$4:$P$9650,12,FALSE)</f>
        <v>0</v>
      </c>
      <c r="Y2088" s="4" t="e">
        <f>IF(X2088&lt;&gt;"Liquidação Cancelada",VLOOKUP(B2088,'BASE DE DADOS OPS'!$B$5:$P$9635,12,FALSE),"Liquidação Cancelada")</f>
        <v>#N/A</v>
      </c>
      <c r="Z2088" s="4" t="e">
        <f>IF(X2088&lt;&gt;"Liquidação Cancelada",VLOOKUP(B2088,'BASE DE DADOS OPS'!$B$5:$P$9635,14,FALSE),"Liquidação Cancelada")</f>
        <v>#N/A</v>
      </c>
      <c r="AA2088" s="4" t="e">
        <f>IF(X2088&lt;&gt;"Liquidação Cancelada",VLOOKUP(B2088,'BASE DE DADOS OPS'!$B$5:$P$9635,13,FALSE),"Liquidação Cancelada")</f>
        <v>#N/A</v>
      </c>
      <c r="AB2088" s="4" t="e">
        <f t="shared" si="302"/>
        <v>#N/A</v>
      </c>
      <c r="AC2088" s="3" t="e">
        <f t="shared" si="303"/>
        <v>#N/A</v>
      </c>
      <c r="AD2088" s="62"/>
    </row>
    <row r="2089" spans="1:30" ht="24.95" customHeight="1" x14ac:dyDescent="0.2">
      <c r="A2089" s="55" t="str">
        <f t="shared" si="295"/>
        <v>||||||0</v>
      </c>
      <c r="B2089" s="55" t="str">
        <f t="shared" si="296"/>
        <v>||||0</v>
      </c>
      <c r="C2089" s="61" t="str">
        <f t="shared" si="297"/>
        <v>|0</v>
      </c>
      <c r="D2089" s="31"/>
      <c r="E2089" s="31"/>
      <c r="F2089" s="75" t="str">
        <f t="shared" si="298"/>
        <v>/</v>
      </c>
      <c r="G2089" s="31"/>
      <c r="H2089" s="31"/>
      <c r="I2089" s="75" t="str">
        <f t="shared" si="299"/>
        <v>.</v>
      </c>
      <c r="J2089" s="31"/>
      <c r="K2089" s="31"/>
      <c r="L2089" s="31"/>
      <c r="M2089" s="32"/>
      <c r="N2089" s="31"/>
      <c r="O2089" s="32"/>
      <c r="P2089" s="18"/>
      <c r="Q2089" s="31"/>
      <c r="R2089" s="33"/>
      <c r="S2089" s="33"/>
      <c r="T2089" s="33"/>
      <c r="U2089" s="72">
        <f t="shared" si="300"/>
        <v>0</v>
      </c>
      <c r="V2089" s="18" t="e">
        <f>IF(X2089&lt;&gt;"Liquidação Cancelada",VLOOKUP(B2089,'BASE DE DADOS OPS'!$B$4:$P$9650,10,FALSE),"Liquidação Cancelada")</f>
        <v>#N/A</v>
      </c>
      <c r="W2089" s="35" t="e">
        <f t="shared" si="301"/>
        <v>#N/A</v>
      </c>
      <c r="X2089" s="31">
        <f>VLOOKUP(A2089,'BASE DE DADOS OPS'!$A$4:$P$9650,12,FALSE)</f>
        <v>0</v>
      </c>
      <c r="Y2089" s="4" t="e">
        <f>IF(X2089&lt;&gt;"Liquidação Cancelada",VLOOKUP(B2089,'BASE DE DADOS OPS'!$B$5:$P$9635,12,FALSE),"Liquidação Cancelada")</f>
        <v>#N/A</v>
      </c>
      <c r="Z2089" s="4" t="e">
        <f>IF(X2089&lt;&gt;"Liquidação Cancelada",VLOOKUP(B2089,'BASE DE DADOS OPS'!$B$5:$P$9635,14,FALSE),"Liquidação Cancelada")</f>
        <v>#N/A</v>
      </c>
      <c r="AA2089" s="4" t="e">
        <f>IF(X2089&lt;&gt;"Liquidação Cancelada",VLOOKUP(B2089,'BASE DE DADOS OPS'!$B$5:$P$9635,13,FALSE),"Liquidação Cancelada")</f>
        <v>#N/A</v>
      </c>
      <c r="AB2089" s="4" t="e">
        <f t="shared" si="302"/>
        <v>#N/A</v>
      </c>
      <c r="AC2089" s="3" t="e">
        <f t="shared" si="303"/>
        <v>#N/A</v>
      </c>
      <c r="AD2089" s="62"/>
    </row>
    <row r="2090" spans="1:30" ht="24.95" customHeight="1" x14ac:dyDescent="0.2">
      <c r="A2090" s="55" t="str">
        <f t="shared" si="295"/>
        <v>||||||0</v>
      </c>
      <c r="B2090" s="55" t="str">
        <f t="shared" si="296"/>
        <v>||||0</v>
      </c>
      <c r="C2090" s="61" t="str">
        <f t="shared" si="297"/>
        <v>|0</v>
      </c>
      <c r="D2090" s="31"/>
      <c r="E2090" s="31"/>
      <c r="F2090" s="75" t="str">
        <f t="shared" si="298"/>
        <v>/</v>
      </c>
      <c r="G2090" s="31"/>
      <c r="H2090" s="31"/>
      <c r="I2090" s="75" t="str">
        <f t="shared" si="299"/>
        <v>.</v>
      </c>
      <c r="J2090" s="31"/>
      <c r="K2090" s="31"/>
      <c r="L2090" s="31"/>
      <c r="M2090" s="32"/>
      <c r="N2090" s="31"/>
      <c r="O2090" s="32"/>
      <c r="P2090" s="18"/>
      <c r="Q2090" s="31"/>
      <c r="R2090" s="33"/>
      <c r="S2090" s="33"/>
      <c r="T2090" s="33"/>
      <c r="U2090" s="72">
        <f t="shared" si="300"/>
        <v>0</v>
      </c>
      <c r="V2090" s="18" t="e">
        <f>IF(X2090&lt;&gt;"Liquidação Cancelada",VLOOKUP(B2090,'BASE DE DADOS OPS'!$B$4:$P$9650,10,FALSE),"Liquidação Cancelada")</f>
        <v>#N/A</v>
      </c>
      <c r="W2090" s="35" t="e">
        <f t="shared" si="301"/>
        <v>#N/A</v>
      </c>
      <c r="X2090" s="31">
        <f>VLOOKUP(A2090,'BASE DE DADOS OPS'!$A$4:$P$9650,12,FALSE)</f>
        <v>0</v>
      </c>
      <c r="Y2090" s="4" t="e">
        <f>IF(X2090&lt;&gt;"Liquidação Cancelada",VLOOKUP(B2090,'BASE DE DADOS OPS'!$B$5:$P$9635,12,FALSE),"Liquidação Cancelada")</f>
        <v>#N/A</v>
      </c>
      <c r="Z2090" s="4" t="e">
        <f>IF(X2090&lt;&gt;"Liquidação Cancelada",VLOOKUP(B2090,'BASE DE DADOS OPS'!$B$5:$P$9635,14,FALSE),"Liquidação Cancelada")</f>
        <v>#N/A</v>
      </c>
      <c r="AA2090" s="4" t="e">
        <f>IF(X2090&lt;&gt;"Liquidação Cancelada",VLOOKUP(B2090,'BASE DE DADOS OPS'!$B$5:$P$9635,13,FALSE),"Liquidação Cancelada")</f>
        <v>#N/A</v>
      </c>
      <c r="AB2090" s="4" t="e">
        <f t="shared" si="302"/>
        <v>#N/A</v>
      </c>
      <c r="AC2090" s="3" t="e">
        <f t="shared" si="303"/>
        <v>#N/A</v>
      </c>
      <c r="AD2090" s="62"/>
    </row>
    <row r="2091" spans="1:30" ht="24.95" customHeight="1" x14ac:dyDescent="0.2">
      <c r="A2091" s="55" t="str">
        <f t="shared" si="295"/>
        <v>||||||0</v>
      </c>
      <c r="B2091" s="55" t="str">
        <f t="shared" si="296"/>
        <v>||||0</v>
      </c>
      <c r="C2091" s="61" t="str">
        <f t="shared" si="297"/>
        <v>|0</v>
      </c>
      <c r="D2091" s="31"/>
      <c r="E2091" s="31"/>
      <c r="F2091" s="75" t="str">
        <f t="shared" si="298"/>
        <v>/</v>
      </c>
      <c r="G2091" s="31"/>
      <c r="H2091" s="31"/>
      <c r="I2091" s="75" t="str">
        <f t="shared" si="299"/>
        <v>.</v>
      </c>
      <c r="J2091" s="31"/>
      <c r="K2091" s="31"/>
      <c r="L2091" s="31"/>
      <c r="M2091" s="32"/>
      <c r="N2091" s="31"/>
      <c r="O2091" s="32"/>
      <c r="P2091" s="18"/>
      <c r="Q2091" s="31"/>
      <c r="R2091" s="33"/>
      <c r="S2091" s="33"/>
      <c r="T2091" s="33"/>
      <c r="U2091" s="72">
        <f t="shared" si="300"/>
        <v>0</v>
      </c>
      <c r="V2091" s="18" t="e">
        <f>IF(X2091&lt;&gt;"Liquidação Cancelada",VLOOKUP(B2091,'BASE DE DADOS OPS'!$B$4:$P$9650,10,FALSE),"Liquidação Cancelada")</f>
        <v>#N/A</v>
      </c>
      <c r="W2091" s="35" t="e">
        <f t="shared" si="301"/>
        <v>#N/A</v>
      </c>
      <c r="X2091" s="31">
        <f>VLOOKUP(A2091,'BASE DE DADOS OPS'!$A$4:$P$9650,12,FALSE)</f>
        <v>0</v>
      </c>
      <c r="Y2091" s="4" t="e">
        <f>IF(X2091&lt;&gt;"Liquidação Cancelada",VLOOKUP(B2091,'BASE DE DADOS OPS'!$B$5:$P$9635,12,FALSE),"Liquidação Cancelada")</f>
        <v>#N/A</v>
      </c>
      <c r="Z2091" s="4" t="e">
        <f>IF(X2091&lt;&gt;"Liquidação Cancelada",VLOOKUP(B2091,'BASE DE DADOS OPS'!$B$5:$P$9635,14,FALSE),"Liquidação Cancelada")</f>
        <v>#N/A</v>
      </c>
      <c r="AA2091" s="4" t="e">
        <f>IF(X2091&lt;&gt;"Liquidação Cancelada",VLOOKUP(B2091,'BASE DE DADOS OPS'!$B$5:$P$9635,13,FALSE),"Liquidação Cancelada")</f>
        <v>#N/A</v>
      </c>
      <c r="AB2091" s="4" t="e">
        <f t="shared" si="302"/>
        <v>#N/A</v>
      </c>
      <c r="AC2091" s="3" t="e">
        <f t="shared" si="303"/>
        <v>#N/A</v>
      </c>
      <c r="AD2091" s="62"/>
    </row>
    <row r="2092" spans="1:30" ht="24.95" customHeight="1" x14ac:dyDescent="0.2">
      <c r="A2092" s="55" t="str">
        <f t="shared" si="295"/>
        <v>||||||0</v>
      </c>
      <c r="B2092" s="55" t="str">
        <f t="shared" si="296"/>
        <v>||||0</v>
      </c>
      <c r="C2092" s="61" t="str">
        <f t="shared" si="297"/>
        <v>|0</v>
      </c>
      <c r="D2092" s="31"/>
      <c r="E2092" s="31"/>
      <c r="F2092" s="75" t="str">
        <f t="shared" si="298"/>
        <v>/</v>
      </c>
      <c r="G2092" s="31"/>
      <c r="H2092" s="31"/>
      <c r="I2092" s="75" t="str">
        <f t="shared" si="299"/>
        <v>.</v>
      </c>
      <c r="J2092" s="31"/>
      <c r="K2092" s="31"/>
      <c r="L2092" s="31"/>
      <c r="M2092" s="32"/>
      <c r="N2092" s="31"/>
      <c r="O2092" s="32"/>
      <c r="P2092" s="18"/>
      <c r="Q2092" s="31"/>
      <c r="R2092" s="33"/>
      <c r="S2092" s="33"/>
      <c r="T2092" s="33"/>
      <c r="U2092" s="72">
        <f t="shared" si="300"/>
        <v>0</v>
      </c>
      <c r="V2092" s="18" t="e">
        <f>IF(X2092&lt;&gt;"Liquidação Cancelada",VLOOKUP(B2092,'BASE DE DADOS OPS'!$B$4:$P$9650,10,FALSE),"Liquidação Cancelada")</f>
        <v>#N/A</v>
      </c>
      <c r="W2092" s="35" t="e">
        <f t="shared" si="301"/>
        <v>#N/A</v>
      </c>
      <c r="X2092" s="31">
        <f>VLOOKUP(A2092,'BASE DE DADOS OPS'!$A$4:$P$9650,12,FALSE)</f>
        <v>0</v>
      </c>
      <c r="Y2092" s="4" t="e">
        <f>IF(X2092&lt;&gt;"Liquidação Cancelada",VLOOKUP(B2092,'BASE DE DADOS OPS'!$B$5:$P$9635,12,FALSE),"Liquidação Cancelada")</f>
        <v>#N/A</v>
      </c>
      <c r="Z2092" s="4" t="e">
        <f>IF(X2092&lt;&gt;"Liquidação Cancelada",VLOOKUP(B2092,'BASE DE DADOS OPS'!$B$5:$P$9635,14,FALSE),"Liquidação Cancelada")</f>
        <v>#N/A</v>
      </c>
      <c r="AA2092" s="4" t="e">
        <f>IF(X2092&lt;&gt;"Liquidação Cancelada",VLOOKUP(B2092,'BASE DE DADOS OPS'!$B$5:$P$9635,13,FALSE),"Liquidação Cancelada")</f>
        <v>#N/A</v>
      </c>
      <c r="AB2092" s="4" t="e">
        <f t="shared" si="302"/>
        <v>#N/A</v>
      </c>
      <c r="AC2092" s="3" t="e">
        <f t="shared" si="303"/>
        <v>#N/A</v>
      </c>
      <c r="AD2092" s="62"/>
    </row>
    <row r="2093" spans="1:30" ht="24.95" customHeight="1" x14ac:dyDescent="0.2">
      <c r="A2093" s="55" t="str">
        <f t="shared" si="295"/>
        <v>||||||0</v>
      </c>
      <c r="B2093" s="55" t="str">
        <f t="shared" si="296"/>
        <v>||||0</v>
      </c>
      <c r="C2093" s="61" t="str">
        <f t="shared" si="297"/>
        <v>|0</v>
      </c>
      <c r="D2093" s="31"/>
      <c r="E2093" s="31"/>
      <c r="F2093" s="75" t="str">
        <f t="shared" si="298"/>
        <v>/</v>
      </c>
      <c r="G2093" s="31"/>
      <c r="H2093" s="31"/>
      <c r="I2093" s="75" t="str">
        <f t="shared" si="299"/>
        <v>.</v>
      </c>
      <c r="J2093" s="31"/>
      <c r="K2093" s="31"/>
      <c r="L2093" s="31"/>
      <c r="M2093" s="32"/>
      <c r="N2093" s="31"/>
      <c r="O2093" s="32"/>
      <c r="P2093" s="18"/>
      <c r="Q2093" s="31"/>
      <c r="R2093" s="33"/>
      <c r="S2093" s="33"/>
      <c r="T2093" s="33"/>
      <c r="U2093" s="72">
        <f t="shared" si="300"/>
        <v>0</v>
      </c>
      <c r="V2093" s="18" t="e">
        <f>IF(X2093&lt;&gt;"Liquidação Cancelada",VLOOKUP(B2093,'BASE DE DADOS OPS'!$B$4:$P$9650,10,FALSE),"Liquidação Cancelada")</f>
        <v>#N/A</v>
      </c>
      <c r="W2093" s="35" t="e">
        <f t="shared" si="301"/>
        <v>#N/A</v>
      </c>
      <c r="X2093" s="31">
        <f>VLOOKUP(A2093,'BASE DE DADOS OPS'!$A$4:$P$9650,12,FALSE)</f>
        <v>0</v>
      </c>
      <c r="Y2093" s="4" t="e">
        <f>IF(X2093&lt;&gt;"Liquidação Cancelada",VLOOKUP(B2093,'BASE DE DADOS OPS'!$B$5:$P$9635,12,FALSE),"Liquidação Cancelada")</f>
        <v>#N/A</v>
      </c>
      <c r="Z2093" s="4" t="e">
        <f>IF(X2093&lt;&gt;"Liquidação Cancelada",VLOOKUP(B2093,'BASE DE DADOS OPS'!$B$5:$P$9635,14,FALSE),"Liquidação Cancelada")</f>
        <v>#N/A</v>
      </c>
      <c r="AA2093" s="4" t="e">
        <f>IF(X2093&lt;&gt;"Liquidação Cancelada",VLOOKUP(B2093,'BASE DE DADOS OPS'!$B$5:$P$9635,13,FALSE),"Liquidação Cancelada")</f>
        <v>#N/A</v>
      </c>
      <c r="AB2093" s="4" t="e">
        <f t="shared" si="302"/>
        <v>#N/A</v>
      </c>
      <c r="AC2093" s="3" t="e">
        <f t="shared" si="303"/>
        <v>#N/A</v>
      </c>
      <c r="AD2093" s="62"/>
    </row>
    <row r="2094" spans="1:30" ht="24.95" customHeight="1" x14ac:dyDescent="0.2">
      <c r="A2094" s="55" t="str">
        <f t="shared" si="295"/>
        <v>||||||0</v>
      </c>
      <c r="B2094" s="55" t="str">
        <f t="shared" si="296"/>
        <v>||||0</v>
      </c>
      <c r="C2094" s="61" t="str">
        <f t="shared" si="297"/>
        <v>|0</v>
      </c>
      <c r="D2094" s="31"/>
      <c r="E2094" s="31"/>
      <c r="F2094" s="75" t="str">
        <f t="shared" si="298"/>
        <v>/</v>
      </c>
      <c r="G2094" s="31"/>
      <c r="H2094" s="31"/>
      <c r="I2094" s="75" t="str">
        <f t="shared" si="299"/>
        <v>.</v>
      </c>
      <c r="J2094" s="31"/>
      <c r="K2094" s="31"/>
      <c r="L2094" s="31"/>
      <c r="M2094" s="32"/>
      <c r="N2094" s="31"/>
      <c r="O2094" s="32"/>
      <c r="P2094" s="18"/>
      <c r="Q2094" s="31"/>
      <c r="R2094" s="33"/>
      <c r="S2094" s="33"/>
      <c r="T2094" s="33"/>
      <c r="U2094" s="72">
        <f t="shared" si="300"/>
        <v>0</v>
      </c>
      <c r="V2094" s="18" t="e">
        <f>IF(X2094&lt;&gt;"Liquidação Cancelada",VLOOKUP(B2094,'BASE DE DADOS OPS'!$B$4:$P$9650,10,FALSE),"Liquidação Cancelada")</f>
        <v>#N/A</v>
      </c>
      <c r="W2094" s="35" t="e">
        <f t="shared" si="301"/>
        <v>#N/A</v>
      </c>
      <c r="X2094" s="31">
        <f>VLOOKUP(A2094,'BASE DE DADOS OPS'!$A$4:$P$9650,12,FALSE)</f>
        <v>0</v>
      </c>
      <c r="Y2094" s="4" t="e">
        <f>IF(X2094&lt;&gt;"Liquidação Cancelada",VLOOKUP(B2094,'BASE DE DADOS OPS'!$B$5:$P$9635,12,FALSE),"Liquidação Cancelada")</f>
        <v>#N/A</v>
      </c>
      <c r="Z2094" s="4" t="e">
        <f>IF(X2094&lt;&gt;"Liquidação Cancelada",VLOOKUP(B2094,'BASE DE DADOS OPS'!$B$5:$P$9635,14,FALSE),"Liquidação Cancelada")</f>
        <v>#N/A</v>
      </c>
      <c r="AA2094" s="4" t="e">
        <f>IF(X2094&lt;&gt;"Liquidação Cancelada",VLOOKUP(B2094,'BASE DE DADOS OPS'!$B$5:$P$9635,13,FALSE),"Liquidação Cancelada")</f>
        <v>#N/A</v>
      </c>
      <c r="AB2094" s="4" t="e">
        <f t="shared" si="302"/>
        <v>#N/A</v>
      </c>
      <c r="AC2094" s="3" t="e">
        <f t="shared" si="303"/>
        <v>#N/A</v>
      </c>
      <c r="AD2094" s="62"/>
    </row>
    <row r="2095" spans="1:30" ht="24.95" customHeight="1" x14ac:dyDescent="0.2">
      <c r="A2095" s="55" t="str">
        <f t="shared" si="295"/>
        <v>||||||0</v>
      </c>
      <c r="B2095" s="55" t="str">
        <f t="shared" si="296"/>
        <v>||||0</v>
      </c>
      <c r="C2095" s="61" t="str">
        <f t="shared" si="297"/>
        <v>|0</v>
      </c>
      <c r="D2095" s="31"/>
      <c r="E2095" s="31"/>
      <c r="F2095" s="75" t="str">
        <f t="shared" si="298"/>
        <v>/</v>
      </c>
      <c r="G2095" s="31"/>
      <c r="H2095" s="31"/>
      <c r="I2095" s="75" t="str">
        <f t="shared" si="299"/>
        <v>.</v>
      </c>
      <c r="J2095" s="31"/>
      <c r="K2095" s="31"/>
      <c r="L2095" s="31"/>
      <c r="M2095" s="32"/>
      <c r="N2095" s="31"/>
      <c r="O2095" s="32"/>
      <c r="P2095" s="18"/>
      <c r="Q2095" s="31"/>
      <c r="R2095" s="33"/>
      <c r="S2095" s="33"/>
      <c r="T2095" s="33"/>
      <c r="U2095" s="72">
        <f t="shared" si="300"/>
        <v>0</v>
      </c>
      <c r="V2095" s="18" t="e">
        <f>IF(X2095&lt;&gt;"Liquidação Cancelada",VLOOKUP(B2095,'BASE DE DADOS OPS'!$B$4:$P$9650,10,FALSE),"Liquidação Cancelada")</f>
        <v>#N/A</v>
      </c>
      <c r="W2095" s="35" t="e">
        <f t="shared" si="301"/>
        <v>#N/A</v>
      </c>
      <c r="X2095" s="31">
        <f>VLOOKUP(A2095,'BASE DE DADOS OPS'!$A$4:$P$9650,12,FALSE)</f>
        <v>0</v>
      </c>
      <c r="Y2095" s="4" t="e">
        <f>IF(X2095&lt;&gt;"Liquidação Cancelada",VLOOKUP(B2095,'BASE DE DADOS OPS'!$B$5:$P$9635,12,FALSE),"Liquidação Cancelada")</f>
        <v>#N/A</v>
      </c>
      <c r="Z2095" s="4" t="e">
        <f>IF(X2095&lt;&gt;"Liquidação Cancelada",VLOOKUP(B2095,'BASE DE DADOS OPS'!$B$5:$P$9635,14,FALSE),"Liquidação Cancelada")</f>
        <v>#N/A</v>
      </c>
      <c r="AA2095" s="4" t="e">
        <f>IF(X2095&lt;&gt;"Liquidação Cancelada",VLOOKUP(B2095,'BASE DE DADOS OPS'!$B$5:$P$9635,13,FALSE),"Liquidação Cancelada")</f>
        <v>#N/A</v>
      </c>
      <c r="AB2095" s="4" t="e">
        <f t="shared" si="302"/>
        <v>#N/A</v>
      </c>
      <c r="AC2095" s="3" t="e">
        <f t="shared" si="303"/>
        <v>#N/A</v>
      </c>
      <c r="AD2095" s="62"/>
    </row>
    <row r="2096" spans="1:30" ht="24.95" customHeight="1" x14ac:dyDescent="0.2">
      <c r="A2096" s="55" t="str">
        <f t="shared" si="295"/>
        <v>||||||0</v>
      </c>
      <c r="B2096" s="55" t="str">
        <f t="shared" si="296"/>
        <v>||||0</v>
      </c>
      <c r="C2096" s="61" t="str">
        <f t="shared" si="297"/>
        <v>|0</v>
      </c>
      <c r="D2096" s="31"/>
      <c r="E2096" s="31"/>
      <c r="F2096" s="75" t="str">
        <f t="shared" si="298"/>
        <v>/</v>
      </c>
      <c r="G2096" s="31"/>
      <c r="H2096" s="31"/>
      <c r="I2096" s="75" t="str">
        <f t="shared" si="299"/>
        <v>.</v>
      </c>
      <c r="J2096" s="31"/>
      <c r="K2096" s="31"/>
      <c r="L2096" s="31"/>
      <c r="M2096" s="32"/>
      <c r="N2096" s="31"/>
      <c r="O2096" s="32"/>
      <c r="P2096" s="18"/>
      <c r="Q2096" s="31"/>
      <c r="R2096" s="33"/>
      <c r="S2096" s="33"/>
      <c r="T2096" s="33"/>
      <c r="U2096" s="72">
        <f t="shared" si="300"/>
        <v>0</v>
      </c>
      <c r="V2096" s="18" t="e">
        <f>IF(X2096&lt;&gt;"Liquidação Cancelada",VLOOKUP(B2096,'BASE DE DADOS OPS'!$B$4:$P$9650,10,FALSE),"Liquidação Cancelada")</f>
        <v>#N/A</v>
      </c>
      <c r="W2096" s="35" t="e">
        <f t="shared" si="301"/>
        <v>#N/A</v>
      </c>
      <c r="X2096" s="31">
        <f>VLOOKUP(A2096,'BASE DE DADOS OPS'!$A$4:$P$9650,12,FALSE)</f>
        <v>0</v>
      </c>
      <c r="Y2096" s="4" t="e">
        <f>IF(X2096&lt;&gt;"Liquidação Cancelada",VLOOKUP(B2096,'BASE DE DADOS OPS'!$B$5:$P$9635,12,FALSE),"Liquidação Cancelada")</f>
        <v>#N/A</v>
      </c>
      <c r="Z2096" s="4" t="e">
        <f>IF(X2096&lt;&gt;"Liquidação Cancelada",VLOOKUP(B2096,'BASE DE DADOS OPS'!$B$5:$P$9635,14,FALSE),"Liquidação Cancelada")</f>
        <v>#N/A</v>
      </c>
      <c r="AA2096" s="4" t="e">
        <f>IF(X2096&lt;&gt;"Liquidação Cancelada",VLOOKUP(B2096,'BASE DE DADOS OPS'!$B$5:$P$9635,13,FALSE),"Liquidação Cancelada")</f>
        <v>#N/A</v>
      </c>
      <c r="AB2096" s="4" t="e">
        <f t="shared" si="302"/>
        <v>#N/A</v>
      </c>
      <c r="AC2096" s="3" t="e">
        <f t="shared" si="303"/>
        <v>#N/A</v>
      </c>
      <c r="AD2096" s="62"/>
    </row>
    <row r="2097" spans="1:30" ht="24.95" customHeight="1" x14ac:dyDescent="0.2">
      <c r="A2097" s="55" t="str">
        <f t="shared" si="295"/>
        <v>||||||0</v>
      </c>
      <c r="B2097" s="55" t="str">
        <f t="shared" si="296"/>
        <v>||||0</v>
      </c>
      <c r="C2097" s="61" t="str">
        <f t="shared" si="297"/>
        <v>|0</v>
      </c>
      <c r="D2097" s="31"/>
      <c r="E2097" s="31"/>
      <c r="F2097" s="75" t="str">
        <f t="shared" si="298"/>
        <v>/</v>
      </c>
      <c r="G2097" s="31"/>
      <c r="H2097" s="31"/>
      <c r="I2097" s="75" t="str">
        <f t="shared" si="299"/>
        <v>.</v>
      </c>
      <c r="J2097" s="31"/>
      <c r="K2097" s="31"/>
      <c r="L2097" s="31"/>
      <c r="M2097" s="32"/>
      <c r="N2097" s="31"/>
      <c r="O2097" s="32"/>
      <c r="P2097" s="18"/>
      <c r="Q2097" s="31"/>
      <c r="R2097" s="33"/>
      <c r="S2097" s="33"/>
      <c r="T2097" s="33"/>
      <c r="U2097" s="72">
        <f t="shared" si="300"/>
        <v>0</v>
      </c>
      <c r="V2097" s="18" t="e">
        <f>IF(X2097&lt;&gt;"Liquidação Cancelada",VLOOKUP(B2097,'BASE DE DADOS OPS'!$B$4:$P$9650,10,FALSE),"Liquidação Cancelada")</f>
        <v>#N/A</v>
      </c>
      <c r="W2097" s="35" t="e">
        <f t="shared" si="301"/>
        <v>#N/A</v>
      </c>
      <c r="X2097" s="31">
        <f>VLOOKUP(A2097,'BASE DE DADOS OPS'!$A$4:$P$9650,12,FALSE)</f>
        <v>0</v>
      </c>
      <c r="Y2097" s="4" t="e">
        <f>IF(X2097&lt;&gt;"Liquidação Cancelada",VLOOKUP(B2097,'BASE DE DADOS OPS'!$B$5:$P$9635,12,FALSE),"Liquidação Cancelada")</f>
        <v>#N/A</v>
      </c>
      <c r="Z2097" s="4" t="e">
        <f>IF(X2097&lt;&gt;"Liquidação Cancelada",VLOOKUP(B2097,'BASE DE DADOS OPS'!$B$5:$P$9635,14,FALSE),"Liquidação Cancelada")</f>
        <v>#N/A</v>
      </c>
      <c r="AA2097" s="4" t="e">
        <f>IF(X2097&lt;&gt;"Liquidação Cancelada",VLOOKUP(B2097,'BASE DE DADOS OPS'!$B$5:$P$9635,13,FALSE),"Liquidação Cancelada")</f>
        <v>#N/A</v>
      </c>
      <c r="AB2097" s="4" t="e">
        <f t="shared" si="302"/>
        <v>#N/A</v>
      </c>
      <c r="AC2097" s="3" t="e">
        <f t="shared" si="303"/>
        <v>#N/A</v>
      </c>
      <c r="AD2097" s="62"/>
    </row>
    <row r="2098" spans="1:30" ht="24.95" customHeight="1" x14ac:dyDescent="0.2">
      <c r="A2098" s="55" t="str">
        <f t="shared" si="295"/>
        <v>||||||0</v>
      </c>
      <c r="B2098" s="55" t="str">
        <f t="shared" si="296"/>
        <v>||||0</v>
      </c>
      <c r="C2098" s="61" t="str">
        <f t="shared" si="297"/>
        <v>|0</v>
      </c>
      <c r="D2098" s="31"/>
      <c r="E2098" s="31"/>
      <c r="F2098" s="75" t="str">
        <f t="shared" si="298"/>
        <v>/</v>
      </c>
      <c r="G2098" s="31"/>
      <c r="H2098" s="31"/>
      <c r="I2098" s="75" t="str">
        <f t="shared" si="299"/>
        <v>.</v>
      </c>
      <c r="J2098" s="31"/>
      <c r="K2098" s="31"/>
      <c r="L2098" s="31"/>
      <c r="M2098" s="32"/>
      <c r="N2098" s="31"/>
      <c r="O2098" s="32"/>
      <c r="P2098" s="18"/>
      <c r="Q2098" s="31"/>
      <c r="R2098" s="33"/>
      <c r="S2098" s="33"/>
      <c r="T2098" s="33"/>
      <c r="U2098" s="72">
        <f t="shared" si="300"/>
        <v>0</v>
      </c>
      <c r="V2098" s="18" t="e">
        <f>IF(X2098&lt;&gt;"Liquidação Cancelada",VLOOKUP(B2098,'BASE DE DADOS OPS'!$B$4:$P$9650,10,FALSE),"Liquidação Cancelada")</f>
        <v>#N/A</v>
      </c>
      <c r="W2098" s="35" t="e">
        <f t="shared" si="301"/>
        <v>#N/A</v>
      </c>
      <c r="X2098" s="31">
        <f>VLOOKUP(A2098,'BASE DE DADOS OPS'!$A$4:$P$9650,12,FALSE)</f>
        <v>0</v>
      </c>
      <c r="Y2098" s="4" t="e">
        <f>IF(X2098&lt;&gt;"Liquidação Cancelada",VLOOKUP(B2098,'BASE DE DADOS OPS'!$B$5:$P$9635,12,FALSE),"Liquidação Cancelada")</f>
        <v>#N/A</v>
      </c>
      <c r="Z2098" s="4" t="e">
        <f>IF(X2098&lt;&gt;"Liquidação Cancelada",VLOOKUP(B2098,'BASE DE DADOS OPS'!$B$5:$P$9635,14,FALSE),"Liquidação Cancelada")</f>
        <v>#N/A</v>
      </c>
      <c r="AA2098" s="4" t="e">
        <f>IF(X2098&lt;&gt;"Liquidação Cancelada",VLOOKUP(B2098,'BASE DE DADOS OPS'!$B$5:$P$9635,13,FALSE),"Liquidação Cancelada")</f>
        <v>#N/A</v>
      </c>
      <c r="AB2098" s="4" t="e">
        <f t="shared" si="302"/>
        <v>#N/A</v>
      </c>
      <c r="AC2098" s="3" t="e">
        <f t="shared" si="303"/>
        <v>#N/A</v>
      </c>
      <c r="AD2098" s="62"/>
    </row>
    <row r="2099" spans="1:30" ht="24.95" customHeight="1" x14ac:dyDescent="0.2">
      <c r="A2099" s="55" t="str">
        <f t="shared" si="295"/>
        <v>||||||0</v>
      </c>
      <c r="B2099" s="55" t="str">
        <f t="shared" si="296"/>
        <v>||||0</v>
      </c>
      <c r="C2099" s="61" t="str">
        <f t="shared" si="297"/>
        <v>|0</v>
      </c>
      <c r="D2099" s="31"/>
      <c r="E2099" s="31"/>
      <c r="F2099" s="75" t="str">
        <f t="shared" si="298"/>
        <v>/</v>
      </c>
      <c r="G2099" s="31"/>
      <c r="H2099" s="31"/>
      <c r="I2099" s="75" t="str">
        <f t="shared" si="299"/>
        <v>.</v>
      </c>
      <c r="J2099" s="31"/>
      <c r="K2099" s="31"/>
      <c r="L2099" s="31"/>
      <c r="M2099" s="32"/>
      <c r="N2099" s="31"/>
      <c r="O2099" s="32"/>
      <c r="P2099" s="18"/>
      <c r="Q2099" s="31"/>
      <c r="R2099" s="33"/>
      <c r="S2099" s="33"/>
      <c r="T2099" s="33"/>
      <c r="U2099" s="72">
        <f t="shared" si="300"/>
        <v>0</v>
      </c>
      <c r="V2099" s="18" t="e">
        <f>IF(X2099&lt;&gt;"Liquidação Cancelada",VLOOKUP(B2099,'BASE DE DADOS OPS'!$B$4:$P$9650,10,FALSE),"Liquidação Cancelada")</f>
        <v>#N/A</v>
      </c>
      <c r="W2099" s="35" t="e">
        <f t="shared" si="301"/>
        <v>#N/A</v>
      </c>
      <c r="X2099" s="31">
        <f>VLOOKUP(A2099,'BASE DE DADOS OPS'!$A$4:$P$9650,12,FALSE)</f>
        <v>0</v>
      </c>
      <c r="Y2099" s="4" t="e">
        <f>IF(X2099&lt;&gt;"Liquidação Cancelada",VLOOKUP(B2099,'BASE DE DADOS OPS'!$B$5:$P$9635,12,FALSE),"Liquidação Cancelada")</f>
        <v>#N/A</v>
      </c>
      <c r="Z2099" s="4" t="e">
        <f>IF(X2099&lt;&gt;"Liquidação Cancelada",VLOOKUP(B2099,'BASE DE DADOS OPS'!$B$5:$P$9635,14,FALSE),"Liquidação Cancelada")</f>
        <v>#N/A</v>
      </c>
      <c r="AA2099" s="4" t="e">
        <f>IF(X2099&lt;&gt;"Liquidação Cancelada",VLOOKUP(B2099,'BASE DE DADOS OPS'!$B$5:$P$9635,13,FALSE),"Liquidação Cancelada")</f>
        <v>#N/A</v>
      </c>
      <c r="AB2099" s="4" t="e">
        <f t="shared" si="302"/>
        <v>#N/A</v>
      </c>
      <c r="AC2099" s="3" t="e">
        <f t="shared" si="303"/>
        <v>#N/A</v>
      </c>
      <c r="AD2099" s="62"/>
    </row>
    <row r="2100" spans="1:30" ht="24.95" customHeight="1" x14ac:dyDescent="0.2">
      <c r="A2100" s="55" t="str">
        <f t="shared" si="295"/>
        <v>||||||0</v>
      </c>
      <c r="B2100" s="55" t="str">
        <f t="shared" si="296"/>
        <v>||||0</v>
      </c>
      <c r="C2100" s="61" t="str">
        <f t="shared" si="297"/>
        <v>|0</v>
      </c>
      <c r="D2100" s="31"/>
      <c r="E2100" s="31"/>
      <c r="F2100" s="75" t="str">
        <f t="shared" si="298"/>
        <v>/</v>
      </c>
      <c r="G2100" s="31"/>
      <c r="H2100" s="31"/>
      <c r="I2100" s="75" t="str">
        <f t="shared" si="299"/>
        <v>.</v>
      </c>
      <c r="J2100" s="31"/>
      <c r="K2100" s="31"/>
      <c r="L2100" s="31"/>
      <c r="M2100" s="32"/>
      <c r="N2100" s="31"/>
      <c r="O2100" s="32"/>
      <c r="P2100" s="18"/>
      <c r="Q2100" s="31"/>
      <c r="R2100" s="33"/>
      <c r="S2100" s="33"/>
      <c r="T2100" s="33"/>
      <c r="U2100" s="72">
        <f t="shared" si="300"/>
        <v>0</v>
      </c>
      <c r="V2100" s="18" t="e">
        <f>IF(X2100&lt;&gt;"Liquidação Cancelada",VLOOKUP(B2100,'BASE DE DADOS OPS'!$B$4:$P$9650,10,FALSE),"Liquidação Cancelada")</f>
        <v>#N/A</v>
      </c>
      <c r="W2100" s="35" t="e">
        <f t="shared" si="301"/>
        <v>#N/A</v>
      </c>
      <c r="X2100" s="31">
        <f>VLOOKUP(A2100,'BASE DE DADOS OPS'!$A$4:$P$9650,12,FALSE)</f>
        <v>0</v>
      </c>
      <c r="Y2100" s="4" t="e">
        <f>IF(X2100&lt;&gt;"Liquidação Cancelada",VLOOKUP(B2100,'BASE DE DADOS OPS'!$B$5:$P$9635,12,FALSE),"Liquidação Cancelada")</f>
        <v>#N/A</v>
      </c>
      <c r="Z2100" s="4" t="e">
        <f>IF(X2100&lt;&gt;"Liquidação Cancelada",VLOOKUP(B2100,'BASE DE DADOS OPS'!$B$5:$P$9635,14,FALSE),"Liquidação Cancelada")</f>
        <v>#N/A</v>
      </c>
      <c r="AA2100" s="4" t="e">
        <f>IF(X2100&lt;&gt;"Liquidação Cancelada",VLOOKUP(B2100,'BASE DE DADOS OPS'!$B$5:$P$9635,13,FALSE),"Liquidação Cancelada")</f>
        <v>#N/A</v>
      </c>
      <c r="AB2100" s="4" t="e">
        <f t="shared" si="302"/>
        <v>#N/A</v>
      </c>
      <c r="AC2100" s="3" t="e">
        <f t="shared" si="303"/>
        <v>#N/A</v>
      </c>
      <c r="AD2100" s="62"/>
    </row>
    <row r="2101" spans="1:30" ht="24.95" customHeight="1" x14ac:dyDescent="0.2">
      <c r="A2101" s="55" t="str">
        <f t="shared" si="295"/>
        <v>||||||0</v>
      </c>
      <c r="B2101" s="55" t="str">
        <f t="shared" si="296"/>
        <v>||||0</v>
      </c>
      <c r="C2101" s="61" t="str">
        <f t="shared" si="297"/>
        <v>|0</v>
      </c>
      <c r="D2101" s="31"/>
      <c r="E2101" s="31"/>
      <c r="F2101" s="75" t="str">
        <f t="shared" si="298"/>
        <v>/</v>
      </c>
      <c r="G2101" s="31"/>
      <c r="H2101" s="31"/>
      <c r="I2101" s="75" t="str">
        <f t="shared" si="299"/>
        <v>.</v>
      </c>
      <c r="J2101" s="31"/>
      <c r="K2101" s="31"/>
      <c r="L2101" s="31"/>
      <c r="M2101" s="32"/>
      <c r="N2101" s="31"/>
      <c r="O2101" s="32"/>
      <c r="P2101" s="18"/>
      <c r="Q2101" s="31"/>
      <c r="R2101" s="33"/>
      <c r="S2101" s="33"/>
      <c r="T2101" s="33"/>
      <c r="U2101" s="72">
        <f t="shared" si="300"/>
        <v>0</v>
      </c>
      <c r="V2101" s="18" t="e">
        <f>IF(X2101&lt;&gt;"Liquidação Cancelada",VLOOKUP(B2101,'BASE DE DADOS OPS'!$B$4:$P$9650,10,FALSE),"Liquidação Cancelada")</f>
        <v>#N/A</v>
      </c>
      <c r="W2101" s="35" t="e">
        <f t="shared" si="301"/>
        <v>#N/A</v>
      </c>
      <c r="X2101" s="31">
        <f>VLOOKUP(A2101,'BASE DE DADOS OPS'!$A$4:$P$9650,12,FALSE)</f>
        <v>0</v>
      </c>
      <c r="Y2101" s="4" t="e">
        <f>IF(X2101&lt;&gt;"Liquidação Cancelada",VLOOKUP(B2101,'BASE DE DADOS OPS'!$B$5:$P$9635,12,FALSE),"Liquidação Cancelada")</f>
        <v>#N/A</v>
      </c>
      <c r="Z2101" s="4" t="e">
        <f>IF(X2101&lt;&gt;"Liquidação Cancelada",VLOOKUP(B2101,'BASE DE DADOS OPS'!$B$5:$P$9635,14,FALSE),"Liquidação Cancelada")</f>
        <v>#N/A</v>
      </c>
      <c r="AA2101" s="4" t="e">
        <f>IF(X2101&lt;&gt;"Liquidação Cancelada",VLOOKUP(B2101,'BASE DE DADOS OPS'!$B$5:$P$9635,13,FALSE),"Liquidação Cancelada")</f>
        <v>#N/A</v>
      </c>
      <c r="AB2101" s="4" t="e">
        <f t="shared" si="302"/>
        <v>#N/A</v>
      </c>
      <c r="AC2101" s="3" t="e">
        <f t="shared" si="303"/>
        <v>#N/A</v>
      </c>
      <c r="AD2101" s="62"/>
    </row>
    <row r="2102" spans="1:30" ht="24.95" customHeight="1" x14ac:dyDescent="0.2">
      <c r="A2102" s="55" t="str">
        <f t="shared" si="295"/>
        <v>||||||0</v>
      </c>
      <c r="B2102" s="55" t="str">
        <f t="shared" si="296"/>
        <v>||||0</v>
      </c>
      <c r="C2102" s="61" t="str">
        <f t="shared" si="297"/>
        <v>|0</v>
      </c>
      <c r="D2102" s="31"/>
      <c r="E2102" s="31"/>
      <c r="F2102" s="75" t="str">
        <f t="shared" si="298"/>
        <v>/</v>
      </c>
      <c r="G2102" s="31"/>
      <c r="H2102" s="31"/>
      <c r="I2102" s="75" t="str">
        <f t="shared" si="299"/>
        <v>.</v>
      </c>
      <c r="J2102" s="31"/>
      <c r="K2102" s="31"/>
      <c r="L2102" s="31"/>
      <c r="M2102" s="32"/>
      <c r="N2102" s="31"/>
      <c r="O2102" s="32"/>
      <c r="P2102" s="18"/>
      <c r="Q2102" s="31"/>
      <c r="R2102" s="33"/>
      <c r="S2102" s="33"/>
      <c r="T2102" s="33"/>
      <c r="U2102" s="72">
        <f t="shared" si="300"/>
        <v>0</v>
      </c>
      <c r="V2102" s="18" t="e">
        <f>IF(X2102&lt;&gt;"Liquidação Cancelada",VLOOKUP(B2102,'BASE DE DADOS OPS'!$B$4:$P$9650,10,FALSE),"Liquidação Cancelada")</f>
        <v>#N/A</v>
      </c>
      <c r="W2102" s="35" t="e">
        <f t="shared" si="301"/>
        <v>#N/A</v>
      </c>
      <c r="X2102" s="31">
        <f>VLOOKUP(A2102,'BASE DE DADOS OPS'!$A$4:$P$9650,12,FALSE)</f>
        <v>0</v>
      </c>
      <c r="Y2102" s="4" t="e">
        <f>IF(X2102&lt;&gt;"Liquidação Cancelada",VLOOKUP(B2102,'BASE DE DADOS OPS'!$B$5:$P$9635,12,FALSE),"Liquidação Cancelada")</f>
        <v>#N/A</v>
      </c>
      <c r="Z2102" s="4" t="e">
        <f>IF(X2102&lt;&gt;"Liquidação Cancelada",VLOOKUP(B2102,'BASE DE DADOS OPS'!$B$5:$P$9635,14,FALSE),"Liquidação Cancelada")</f>
        <v>#N/A</v>
      </c>
      <c r="AA2102" s="4" t="e">
        <f>IF(X2102&lt;&gt;"Liquidação Cancelada",VLOOKUP(B2102,'BASE DE DADOS OPS'!$B$5:$P$9635,13,FALSE),"Liquidação Cancelada")</f>
        <v>#N/A</v>
      </c>
      <c r="AB2102" s="4" t="e">
        <f t="shared" si="302"/>
        <v>#N/A</v>
      </c>
      <c r="AC2102" s="3" t="e">
        <f t="shared" si="303"/>
        <v>#N/A</v>
      </c>
      <c r="AD2102" s="62"/>
    </row>
    <row r="2103" spans="1:30" ht="24.95" customHeight="1" x14ac:dyDescent="0.2">
      <c r="A2103" s="55" t="str">
        <f t="shared" si="295"/>
        <v>||||||0</v>
      </c>
      <c r="B2103" s="55" t="str">
        <f t="shared" si="296"/>
        <v>||||0</v>
      </c>
      <c r="C2103" s="61" t="str">
        <f t="shared" si="297"/>
        <v>|0</v>
      </c>
      <c r="D2103" s="31"/>
      <c r="E2103" s="31"/>
      <c r="F2103" s="75" t="str">
        <f t="shared" si="298"/>
        <v>/</v>
      </c>
      <c r="G2103" s="31"/>
      <c r="H2103" s="31"/>
      <c r="I2103" s="75" t="str">
        <f t="shared" si="299"/>
        <v>.</v>
      </c>
      <c r="J2103" s="31"/>
      <c r="K2103" s="31"/>
      <c r="L2103" s="31"/>
      <c r="M2103" s="32"/>
      <c r="N2103" s="31"/>
      <c r="O2103" s="32"/>
      <c r="P2103" s="18"/>
      <c r="Q2103" s="31"/>
      <c r="R2103" s="33"/>
      <c r="S2103" s="33"/>
      <c r="T2103" s="33"/>
      <c r="U2103" s="72">
        <f t="shared" si="300"/>
        <v>0</v>
      </c>
      <c r="V2103" s="18" t="e">
        <f>IF(X2103&lt;&gt;"Liquidação Cancelada",VLOOKUP(B2103,'BASE DE DADOS OPS'!$B$4:$P$9650,10,FALSE),"Liquidação Cancelada")</f>
        <v>#N/A</v>
      </c>
      <c r="W2103" s="35" t="e">
        <f t="shared" si="301"/>
        <v>#N/A</v>
      </c>
      <c r="X2103" s="31">
        <f>VLOOKUP(A2103,'BASE DE DADOS OPS'!$A$4:$P$9650,12,FALSE)</f>
        <v>0</v>
      </c>
      <c r="Y2103" s="4" t="e">
        <f>IF(X2103&lt;&gt;"Liquidação Cancelada",VLOOKUP(B2103,'BASE DE DADOS OPS'!$B$5:$P$9635,12,FALSE),"Liquidação Cancelada")</f>
        <v>#N/A</v>
      </c>
      <c r="Z2103" s="4" t="e">
        <f>IF(X2103&lt;&gt;"Liquidação Cancelada",VLOOKUP(B2103,'BASE DE DADOS OPS'!$B$5:$P$9635,14,FALSE),"Liquidação Cancelada")</f>
        <v>#N/A</v>
      </c>
      <c r="AA2103" s="4" t="e">
        <f>IF(X2103&lt;&gt;"Liquidação Cancelada",VLOOKUP(B2103,'BASE DE DADOS OPS'!$B$5:$P$9635,13,FALSE),"Liquidação Cancelada")</f>
        <v>#N/A</v>
      </c>
      <c r="AB2103" s="4" t="e">
        <f t="shared" si="302"/>
        <v>#N/A</v>
      </c>
      <c r="AC2103" s="3" t="e">
        <f t="shared" si="303"/>
        <v>#N/A</v>
      </c>
      <c r="AD2103" s="62"/>
    </row>
    <row r="2104" spans="1:30" ht="24.95" customHeight="1" x14ac:dyDescent="0.2">
      <c r="A2104" s="55" t="str">
        <f t="shared" si="295"/>
        <v>||||||0</v>
      </c>
      <c r="B2104" s="55" t="str">
        <f t="shared" si="296"/>
        <v>||||0</v>
      </c>
      <c r="C2104" s="61" t="str">
        <f t="shared" si="297"/>
        <v>|0</v>
      </c>
      <c r="D2104" s="31"/>
      <c r="E2104" s="31"/>
      <c r="F2104" s="75" t="str">
        <f t="shared" si="298"/>
        <v>/</v>
      </c>
      <c r="G2104" s="31"/>
      <c r="H2104" s="31"/>
      <c r="I2104" s="75" t="str">
        <f t="shared" si="299"/>
        <v>.</v>
      </c>
      <c r="J2104" s="31"/>
      <c r="K2104" s="31"/>
      <c r="L2104" s="31"/>
      <c r="M2104" s="32"/>
      <c r="N2104" s="31"/>
      <c r="O2104" s="32"/>
      <c r="P2104" s="18"/>
      <c r="Q2104" s="31"/>
      <c r="R2104" s="33"/>
      <c r="S2104" s="33"/>
      <c r="T2104" s="33"/>
      <c r="U2104" s="72">
        <f t="shared" si="300"/>
        <v>0</v>
      </c>
      <c r="V2104" s="18" t="e">
        <f>IF(X2104&lt;&gt;"Liquidação Cancelada",VLOOKUP(B2104,'BASE DE DADOS OPS'!$B$4:$P$9650,10,FALSE),"Liquidação Cancelada")</f>
        <v>#N/A</v>
      </c>
      <c r="W2104" s="35" t="e">
        <f t="shared" si="301"/>
        <v>#N/A</v>
      </c>
      <c r="X2104" s="31">
        <f>VLOOKUP(A2104,'BASE DE DADOS OPS'!$A$4:$P$9650,12,FALSE)</f>
        <v>0</v>
      </c>
      <c r="Y2104" s="4" t="e">
        <f>IF(X2104&lt;&gt;"Liquidação Cancelada",VLOOKUP(B2104,'BASE DE DADOS OPS'!$B$5:$P$9635,12,FALSE),"Liquidação Cancelada")</f>
        <v>#N/A</v>
      </c>
      <c r="Z2104" s="4" t="e">
        <f>IF(X2104&lt;&gt;"Liquidação Cancelada",VLOOKUP(B2104,'BASE DE DADOS OPS'!$B$5:$P$9635,14,FALSE),"Liquidação Cancelada")</f>
        <v>#N/A</v>
      </c>
      <c r="AA2104" s="4" t="e">
        <f>IF(X2104&lt;&gt;"Liquidação Cancelada",VLOOKUP(B2104,'BASE DE DADOS OPS'!$B$5:$P$9635,13,FALSE),"Liquidação Cancelada")</f>
        <v>#N/A</v>
      </c>
      <c r="AB2104" s="4" t="e">
        <f t="shared" si="302"/>
        <v>#N/A</v>
      </c>
      <c r="AC2104" s="3" t="e">
        <f t="shared" si="303"/>
        <v>#N/A</v>
      </c>
      <c r="AD2104" s="62"/>
    </row>
    <row r="2105" spans="1:30" ht="24.95" customHeight="1" x14ac:dyDescent="0.2">
      <c r="A2105" s="55" t="str">
        <f t="shared" si="295"/>
        <v>||||||0</v>
      </c>
      <c r="B2105" s="55" t="str">
        <f t="shared" si="296"/>
        <v>||||0</v>
      </c>
      <c r="C2105" s="61" t="str">
        <f t="shared" si="297"/>
        <v>|0</v>
      </c>
      <c r="D2105" s="31"/>
      <c r="E2105" s="31"/>
      <c r="F2105" s="75" t="str">
        <f t="shared" si="298"/>
        <v>/</v>
      </c>
      <c r="G2105" s="31"/>
      <c r="H2105" s="31"/>
      <c r="I2105" s="75" t="str">
        <f t="shared" si="299"/>
        <v>.</v>
      </c>
      <c r="J2105" s="31"/>
      <c r="K2105" s="31"/>
      <c r="L2105" s="31"/>
      <c r="M2105" s="32"/>
      <c r="N2105" s="31"/>
      <c r="O2105" s="32"/>
      <c r="P2105" s="18"/>
      <c r="Q2105" s="31"/>
      <c r="R2105" s="33"/>
      <c r="S2105" s="33"/>
      <c r="T2105" s="33"/>
      <c r="U2105" s="72">
        <f t="shared" si="300"/>
        <v>0</v>
      </c>
      <c r="V2105" s="18" t="e">
        <f>IF(X2105&lt;&gt;"Liquidação Cancelada",VLOOKUP(B2105,'BASE DE DADOS OPS'!$B$4:$P$9650,10,FALSE),"Liquidação Cancelada")</f>
        <v>#N/A</v>
      </c>
      <c r="W2105" s="35" t="e">
        <f t="shared" si="301"/>
        <v>#N/A</v>
      </c>
      <c r="X2105" s="31">
        <f>VLOOKUP(A2105,'BASE DE DADOS OPS'!$A$4:$P$9650,12,FALSE)</f>
        <v>0</v>
      </c>
      <c r="Y2105" s="4" t="e">
        <f>IF(X2105&lt;&gt;"Liquidação Cancelada",VLOOKUP(B2105,'BASE DE DADOS OPS'!$B$5:$P$9635,12,FALSE),"Liquidação Cancelada")</f>
        <v>#N/A</v>
      </c>
      <c r="Z2105" s="4" t="e">
        <f>IF(X2105&lt;&gt;"Liquidação Cancelada",VLOOKUP(B2105,'BASE DE DADOS OPS'!$B$5:$P$9635,14,FALSE),"Liquidação Cancelada")</f>
        <v>#N/A</v>
      </c>
      <c r="AA2105" s="4" t="e">
        <f>IF(X2105&lt;&gt;"Liquidação Cancelada",VLOOKUP(B2105,'BASE DE DADOS OPS'!$B$5:$P$9635,13,FALSE),"Liquidação Cancelada")</f>
        <v>#N/A</v>
      </c>
      <c r="AB2105" s="4" t="e">
        <f t="shared" si="302"/>
        <v>#N/A</v>
      </c>
      <c r="AC2105" s="3" t="e">
        <f t="shared" si="303"/>
        <v>#N/A</v>
      </c>
      <c r="AD2105" s="62"/>
    </row>
    <row r="2106" spans="1:30" ht="24.95" customHeight="1" x14ac:dyDescent="0.2">
      <c r="A2106" s="55" t="str">
        <f t="shared" si="295"/>
        <v>||||||0</v>
      </c>
      <c r="B2106" s="55" t="str">
        <f t="shared" si="296"/>
        <v>||||0</v>
      </c>
      <c r="C2106" s="61" t="str">
        <f t="shared" si="297"/>
        <v>|0</v>
      </c>
      <c r="D2106" s="31"/>
      <c r="E2106" s="31"/>
      <c r="F2106" s="75" t="str">
        <f t="shared" si="298"/>
        <v>/</v>
      </c>
      <c r="G2106" s="31"/>
      <c r="H2106" s="31"/>
      <c r="I2106" s="75" t="str">
        <f t="shared" si="299"/>
        <v>.</v>
      </c>
      <c r="J2106" s="31"/>
      <c r="K2106" s="31"/>
      <c r="L2106" s="31"/>
      <c r="M2106" s="32"/>
      <c r="N2106" s="31"/>
      <c r="O2106" s="32"/>
      <c r="P2106" s="18"/>
      <c r="Q2106" s="31"/>
      <c r="R2106" s="33"/>
      <c r="S2106" s="33"/>
      <c r="T2106" s="33"/>
      <c r="U2106" s="72">
        <f t="shared" si="300"/>
        <v>0</v>
      </c>
      <c r="V2106" s="18" t="e">
        <f>IF(X2106&lt;&gt;"Liquidação Cancelada",VLOOKUP(B2106,'BASE DE DADOS OPS'!$B$4:$P$9650,10,FALSE),"Liquidação Cancelada")</f>
        <v>#N/A</v>
      </c>
      <c r="W2106" s="35" t="e">
        <f t="shared" si="301"/>
        <v>#N/A</v>
      </c>
      <c r="X2106" s="31">
        <f>VLOOKUP(A2106,'BASE DE DADOS OPS'!$A$4:$P$9650,12,FALSE)</f>
        <v>0</v>
      </c>
      <c r="Y2106" s="4" t="e">
        <f>IF(X2106&lt;&gt;"Liquidação Cancelada",VLOOKUP(B2106,'BASE DE DADOS OPS'!$B$5:$P$9635,12,FALSE),"Liquidação Cancelada")</f>
        <v>#N/A</v>
      </c>
      <c r="Z2106" s="4" t="e">
        <f>IF(X2106&lt;&gt;"Liquidação Cancelada",VLOOKUP(B2106,'BASE DE DADOS OPS'!$B$5:$P$9635,14,FALSE),"Liquidação Cancelada")</f>
        <v>#N/A</v>
      </c>
      <c r="AA2106" s="4" t="e">
        <f>IF(X2106&lt;&gt;"Liquidação Cancelada",VLOOKUP(B2106,'BASE DE DADOS OPS'!$B$5:$P$9635,13,FALSE),"Liquidação Cancelada")</f>
        <v>#N/A</v>
      </c>
      <c r="AB2106" s="4" t="e">
        <f t="shared" si="302"/>
        <v>#N/A</v>
      </c>
      <c r="AC2106" s="3" t="e">
        <f t="shared" si="303"/>
        <v>#N/A</v>
      </c>
      <c r="AD2106" s="62"/>
    </row>
    <row r="2107" spans="1:30" ht="24.95" customHeight="1" x14ac:dyDescent="0.2">
      <c r="A2107" s="55" t="str">
        <f t="shared" si="295"/>
        <v>||||||0</v>
      </c>
      <c r="B2107" s="55" t="str">
        <f t="shared" si="296"/>
        <v>||||0</v>
      </c>
      <c r="C2107" s="61" t="str">
        <f t="shared" si="297"/>
        <v>|0</v>
      </c>
      <c r="D2107" s="31"/>
      <c r="E2107" s="31"/>
      <c r="F2107" s="75" t="str">
        <f t="shared" si="298"/>
        <v>/</v>
      </c>
      <c r="G2107" s="31"/>
      <c r="H2107" s="31"/>
      <c r="I2107" s="75" t="str">
        <f t="shared" si="299"/>
        <v>.</v>
      </c>
      <c r="J2107" s="31"/>
      <c r="K2107" s="31"/>
      <c r="L2107" s="31"/>
      <c r="M2107" s="32"/>
      <c r="N2107" s="31"/>
      <c r="O2107" s="32"/>
      <c r="P2107" s="18"/>
      <c r="Q2107" s="31"/>
      <c r="R2107" s="33"/>
      <c r="S2107" s="33"/>
      <c r="T2107" s="33"/>
      <c r="U2107" s="72">
        <f t="shared" si="300"/>
        <v>0</v>
      </c>
      <c r="V2107" s="18" t="e">
        <f>IF(X2107&lt;&gt;"Liquidação Cancelada",VLOOKUP(B2107,'BASE DE DADOS OPS'!$B$4:$P$9650,10,FALSE),"Liquidação Cancelada")</f>
        <v>#N/A</v>
      </c>
      <c r="W2107" s="35" t="e">
        <f t="shared" si="301"/>
        <v>#N/A</v>
      </c>
      <c r="X2107" s="31">
        <f>VLOOKUP(A2107,'BASE DE DADOS OPS'!$A$4:$P$9650,12,FALSE)</f>
        <v>0</v>
      </c>
      <c r="Y2107" s="4" t="e">
        <f>IF(X2107&lt;&gt;"Liquidação Cancelada",VLOOKUP(B2107,'BASE DE DADOS OPS'!$B$5:$P$9635,12,FALSE),"Liquidação Cancelada")</f>
        <v>#N/A</v>
      </c>
      <c r="Z2107" s="4" t="e">
        <f>IF(X2107&lt;&gt;"Liquidação Cancelada",VLOOKUP(B2107,'BASE DE DADOS OPS'!$B$5:$P$9635,14,FALSE),"Liquidação Cancelada")</f>
        <v>#N/A</v>
      </c>
      <c r="AA2107" s="4" t="e">
        <f>IF(X2107&lt;&gt;"Liquidação Cancelada",VLOOKUP(B2107,'BASE DE DADOS OPS'!$B$5:$P$9635,13,FALSE),"Liquidação Cancelada")</f>
        <v>#N/A</v>
      </c>
      <c r="AB2107" s="4" t="e">
        <f t="shared" si="302"/>
        <v>#N/A</v>
      </c>
      <c r="AC2107" s="3" t="e">
        <f t="shared" si="303"/>
        <v>#N/A</v>
      </c>
      <c r="AD2107" s="62"/>
    </row>
    <row r="2108" spans="1:30" ht="24.95" customHeight="1" x14ac:dyDescent="0.2">
      <c r="A2108" s="55" t="str">
        <f t="shared" si="295"/>
        <v>||||||0</v>
      </c>
      <c r="B2108" s="55" t="str">
        <f t="shared" si="296"/>
        <v>||||0</v>
      </c>
      <c r="C2108" s="61" t="str">
        <f t="shared" si="297"/>
        <v>|0</v>
      </c>
      <c r="D2108" s="31"/>
      <c r="E2108" s="31"/>
      <c r="F2108" s="75" t="str">
        <f t="shared" si="298"/>
        <v>/</v>
      </c>
      <c r="G2108" s="31"/>
      <c r="H2108" s="31"/>
      <c r="I2108" s="75" t="str">
        <f t="shared" si="299"/>
        <v>.</v>
      </c>
      <c r="J2108" s="31"/>
      <c r="K2108" s="31"/>
      <c r="L2108" s="31"/>
      <c r="M2108" s="32"/>
      <c r="N2108" s="31"/>
      <c r="O2108" s="32"/>
      <c r="P2108" s="18"/>
      <c r="Q2108" s="31"/>
      <c r="R2108" s="33"/>
      <c r="S2108" s="33"/>
      <c r="T2108" s="33"/>
      <c r="U2108" s="72">
        <f t="shared" si="300"/>
        <v>0</v>
      </c>
      <c r="V2108" s="18" t="e">
        <f>IF(X2108&lt;&gt;"Liquidação Cancelada",VLOOKUP(B2108,'BASE DE DADOS OPS'!$B$4:$P$9650,10,FALSE),"Liquidação Cancelada")</f>
        <v>#N/A</v>
      </c>
      <c r="W2108" s="35" t="e">
        <f t="shared" si="301"/>
        <v>#N/A</v>
      </c>
      <c r="X2108" s="31">
        <f>VLOOKUP(A2108,'BASE DE DADOS OPS'!$A$4:$P$9650,12,FALSE)</f>
        <v>0</v>
      </c>
      <c r="Y2108" s="4" t="e">
        <f>IF(X2108&lt;&gt;"Liquidação Cancelada",VLOOKUP(B2108,'BASE DE DADOS OPS'!$B$5:$P$9635,12,FALSE),"Liquidação Cancelada")</f>
        <v>#N/A</v>
      </c>
      <c r="Z2108" s="4" t="e">
        <f>IF(X2108&lt;&gt;"Liquidação Cancelada",VLOOKUP(B2108,'BASE DE DADOS OPS'!$B$5:$P$9635,14,FALSE),"Liquidação Cancelada")</f>
        <v>#N/A</v>
      </c>
      <c r="AA2108" s="4" t="e">
        <f>IF(X2108&lt;&gt;"Liquidação Cancelada",VLOOKUP(B2108,'BASE DE DADOS OPS'!$B$5:$P$9635,13,FALSE),"Liquidação Cancelada")</f>
        <v>#N/A</v>
      </c>
      <c r="AB2108" s="4" t="e">
        <f t="shared" si="302"/>
        <v>#N/A</v>
      </c>
      <c r="AC2108" s="3" t="e">
        <f t="shared" si="303"/>
        <v>#N/A</v>
      </c>
      <c r="AD2108" s="62"/>
    </row>
    <row r="2109" spans="1:30" ht="24.95" customHeight="1" x14ac:dyDescent="0.2">
      <c r="A2109" s="55" t="str">
        <f t="shared" si="295"/>
        <v>||||||0</v>
      </c>
      <c r="B2109" s="55" t="str">
        <f t="shared" si="296"/>
        <v>||||0</v>
      </c>
      <c r="C2109" s="61" t="str">
        <f t="shared" si="297"/>
        <v>|0</v>
      </c>
      <c r="D2109" s="31"/>
      <c r="E2109" s="31"/>
      <c r="F2109" s="75" t="str">
        <f t="shared" si="298"/>
        <v>/</v>
      </c>
      <c r="G2109" s="31"/>
      <c r="H2109" s="31"/>
      <c r="I2109" s="75" t="str">
        <f t="shared" si="299"/>
        <v>.</v>
      </c>
      <c r="J2109" s="31"/>
      <c r="K2109" s="31"/>
      <c r="L2109" s="31"/>
      <c r="M2109" s="32"/>
      <c r="N2109" s="31"/>
      <c r="O2109" s="32"/>
      <c r="P2109" s="18"/>
      <c r="Q2109" s="31"/>
      <c r="R2109" s="33"/>
      <c r="S2109" s="33"/>
      <c r="T2109" s="33"/>
      <c r="U2109" s="72">
        <f t="shared" si="300"/>
        <v>0</v>
      </c>
      <c r="V2109" s="18" t="e">
        <f>IF(X2109&lt;&gt;"Liquidação Cancelada",VLOOKUP(B2109,'BASE DE DADOS OPS'!$B$4:$P$9650,10,FALSE),"Liquidação Cancelada")</f>
        <v>#N/A</v>
      </c>
      <c r="W2109" s="35" t="e">
        <f t="shared" si="301"/>
        <v>#N/A</v>
      </c>
      <c r="X2109" s="31">
        <f>VLOOKUP(A2109,'BASE DE DADOS OPS'!$A$4:$P$9650,12,FALSE)</f>
        <v>0</v>
      </c>
      <c r="Y2109" s="4" t="e">
        <f>IF(X2109&lt;&gt;"Liquidação Cancelada",VLOOKUP(B2109,'BASE DE DADOS OPS'!$B$5:$P$9635,12,FALSE),"Liquidação Cancelada")</f>
        <v>#N/A</v>
      </c>
      <c r="Z2109" s="4" t="e">
        <f>IF(X2109&lt;&gt;"Liquidação Cancelada",VLOOKUP(B2109,'BASE DE DADOS OPS'!$B$5:$P$9635,14,FALSE),"Liquidação Cancelada")</f>
        <v>#N/A</v>
      </c>
      <c r="AA2109" s="4" t="e">
        <f>IF(X2109&lt;&gt;"Liquidação Cancelada",VLOOKUP(B2109,'BASE DE DADOS OPS'!$B$5:$P$9635,13,FALSE),"Liquidação Cancelada")</f>
        <v>#N/A</v>
      </c>
      <c r="AB2109" s="4" t="e">
        <f t="shared" si="302"/>
        <v>#N/A</v>
      </c>
      <c r="AC2109" s="3" t="e">
        <f t="shared" si="303"/>
        <v>#N/A</v>
      </c>
      <c r="AD2109" s="62"/>
    </row>
    <row r="2110" spans="1:30" ht="24.95" customHeight="1" x14ac:dyDescent="0.2">
      <c r="A2110" s="55" t="str">
        <f t="shared" si="295"/>
        <v>||||||0</v>
      </c>
      <c r="B2110" s="55" t="str">
        <f t="shared" si="296"/>
        <v>||||0</v>
      </c>
      <c r="C2110" s="61" t="str">
        <f t="shared" si="297"/>
        <v>|0</v>
      </c>
      <c r="D2110" s="31"/>
      <c r="E2110" s="31"/>
      <c r="F2110" s="75" t="str">
        <f t="shared" si="298"/>
        <v>/</v>
      </c>
      <c r="G2110" s="31"/>
      <c r="H2110" s="31"/>
      <c r="I2110" s="75" t="str">
        <f t="shared" si="299"/>
        <v>.</v>
      </c>
      <c r="J2110" s="31"/>
      <c r="K2110" s="31"/>
      <c r="L2110" s="31"/>
      <c r="M2110" s="32"/>
      <c r="N2110" s="31"/>
      <c r="O2110" s="32"/>
      <c r="P2110" s="18"/>
      <c r="Q2110" s="31"/>
      <c r="R2110" s="33"/>
      <c r="S2110" s="33"/>
      <c r="T2110" s="33"/>
      <c r="U2110" s="72">
        <f t="shared" si="300"/>
        <v>0</v>
      </c>
      <c r="V2110" s="18" t="e">
        <f>IF(X2110&lt;&gt;"Liquidação Cancelada",VLOOKUP(B2110,'BASE DE DADOS OPS'!$B$4:$P$9650,10,FALSE),"Liquidação Cancelada")</f>
        <v>#N/A</v>
      </c>
      <c r="W2110" s="35" t="e">
        <f t="shared" si="301"/>
        <v>#N/A</v>
      </c>
      <c r="X2110" s="31">
        <f>VLOOKUP(A2110,'BASE DE DADOS OPS'!$A$4:$P$9650,12,FALSE)</f>
        <v>0</v>
      </c>
      <c r="Y2110" s="4" t="e">
        <f>IF(X2110&lt;&gt;"Liquidação Cancelada",VLOOKUP(B2110,'BASE DE DADOS OPS'!$B$5:$P$9635,12,FALSE),"Liquidação Cancelada")</f>
        <v>#N/A</v>
      </c>
      <c r="Z2110" s="4" t="e">
        <f>IF(X2110&lt;&gt;"Liquidação Cancelada",VLOOKUP(B2110,'BASE DE DADOS OPS'!$B$5:$P$9635,14,FALSE),"Liquidação Cancelada")</f>
        <v>#N/A</v>
      </c>
      <c r="AA2110" s="4" t="e">
        <f>IF(X2110&lt;&gt;"Liquidação Cancelada",VLOOKUP(B2110,'BASE DE DADOS OPS'!$B$5:$P$9635,13,FALSE),"Liquidação Cancelada")</f>
        <v>#N/A</v>
      </c>
      <c r="AB2110" s="4" t="e">
        <f t="shared" si="302"/>
        <v>#N/A</v>
      </c>
      <c r="AC2110" s="3" t="e">
        <f t="shared" si="303"/>
        <v>#N/A</v>
      </c>
      <c r="AD2110" s="62"/>
    </row>
    <row r="2111" spans="1:30" ht="24.95" customHeight="1" x14ac:dyDescent="0.2">
      <c r="A2111" s="55" t="str">
        <f t="shared" si="295"/>
        <v>||||||0</v>
      </c>
      <c r="B2111" s="55" t="str">
        <f t="shared" si="296"/>
        <v>||||0</v>
      </c>
      <c r="C2111" s="61" t="str">
        <f t="shared" si="297"/>
        <v>|0</v>
      </c>
      <c r="D2111" s="31"/>
      <c r="E2111" s="31"/>
      <c r="F2111" s="75" t="str">
        <f t="shared" si="298"/>
        <v>/</v>
      </c>
      <c r="G2111" s="31"/>
      <c r="H2111" s="31"/>
      <c r="I2111" s="75" t="str">
        <f t="shared" si="299"/>
        <v>.</v>
      </c>
      <c r="J2111" s="31"/>
      <c r="K2111" s="31"/>
      <c r="L2111" s="31"/>
      <c r="M2111" s="32"/>
      <c r="N2111" s="31"/>
      <c r="O2111" s="32"/>
      <c r="P2111" s="18"/>
      <c r="Q2111" s="31"/>
      <c r="R2111" s="33"/>
      <c r="S2111" s="33"/>
      <c r="T2111" s="33"/>
      <c r="U2111" s="72">
        <f t="shared" si="300"/>
        <v>0</v>
      </c>
      <c r="V2111" s="18" t="e">
        <f>IF(X2111&lt;&gt;"Liquidação Cancelada",VLOOKUP(B2111,'BASE DE DADOS OPS'!$B$4:$P$9650,10,FALSE),"Liquidação Cancelada")</f>
        <v>#N/A</v>
      </c>
      <c r="W2111" s="35" t="e">
        <f t="shared" si="301"/>
        <v>#N/A</v>
      </c>
      <c r="X2111" s="31">
        <f>VLOOKUP(A2111,'BASE DE DADOS OPS'!$A$4:$P$9650,12,FALSE)</f>
        <v>0</v>
      </c>
      <c r="Y2111" s="4" t="e">
        <f>IF(X2111&lt;&gt;"Liquidação Cancelada",VLOOKUP(B2111,'BASE DE DADOS OPS'!$B$5:$P$9635,12,FALSE),"Liquidação Cancelada")</f>
        <v>#N/A</v>
      </c>
      <c r="Z2111" s="4" t="e">
        <f>IF(X2111&lt;&gt;"Liquidação Cancelada",VLOOKUP(B2111,'BASE DE DADOS OPS'!$B$5:$P$9635,14,FALSE),"Liquidação Cancelada")</f>
        <v>#N/A</v>
      </c>
      <c r="AA2111" s="4" t="e">
        <f>IF(X2111&lt;&gt;"Liquidação Cancelada",VLOOKUP(B2111,'BASE DE DADOS OPS'!$B$5:$P$9635,13,FALSE),"Liquidação Cancelada")</f>
        <v>#N/A</v>
      </c>
      <c r="AB2111" s="4" t="e">
        <f t="shared" si="302"/>
        <v>#N/A</v>
      </c>
      <c r="AC2111" s="3" t="e">
        <f t="shared" si="303"/>
        <v>#N/A</v>
      </c>
      <c r="AD2111" s="62"/>
    </row>
    <row r="2112" spans="1:30" ht="24.95" customHeight="1" x14ac:dyDescent="0.2">
      <c r="A2112" s="55" t="str">
        <f t="shared" si="295"/>
        <v>||||||0</v>
      </c>
      <c r="B2112" s="55" t="str">
        <f t="shared" si="296"/>
        <v>||||0</v>
      </c>
      <c r="C2112" s="61" t="str">
        <f t="shared" si="297"/>
        <v>|0</v>
      </c>
      <c r="D2112" s="31"/>
      <c r="E2112" s="31"/>
      <c r="F2112" s="75" t="str">
        <f t="shared" si="298"/>
        <v>/</v>
      </c>
      <c r="G2112" s="31"/>
      <c r="H2112" s="31"/>
      <c r="I2112" s="75" t="str">
        <f t="shared" si="299"/>
        <v>.</v>
      </c>
      <c r="J2112" s="31"/>
      <c r="K2112" s="31"/>
      <c r="L2112" s="31"/>
      <c r="M2112" s="32"/>
      <c r="N2112" s="31"/>
      <c r="O2112" s="32"/>
      <c r="P2112" s="18"/>
      <c r="Q2112" s="31"/>
      <c r="R2112" s="33"/>
      <c r="S2112" s="33"/>
      <c r="T2112" s="33"/>
      <c r="U2112" s="72">
        <f t="shared" si="300"/>
        <v>0</v>
      </c>
      <c r="V2112" s="18" t="e">
        <f>IF(X2112&lt;&gt;"Liquidação Cancelada",VLOOKUP(B2112,'BASE DE DADOS OPS'!$B$4:$P$9650,10,FALSE),"Liquidação Cancelada")</f>
        <v>#N/A</v>
      </c>
      <c r="W2112" s="35" t="e">
        <f t="shared" si="301"/>
        <v>#N/A</v>
      </c>
      <c r="X2112" s="31">
        <f>VLOOKUP(A2112,'BASE DE DADOS OPS'!$A$4:$P$9650,12,FALSE)</f>
        <v>0</v>
      </c>
      <c r="Y2112" s="4" t="e">
        <f>IF(X2112&lt;&gt;"Liquidação Cancelada",VLOOKUP(B2112,'BASE DE DADOS OPS'!$B$5:$P$9635,12,FALSE),"Liquidação Cancelada")</f>
        <v>#N/A</v>
      </c>
      <c r="Z2112" s="4" t="e">
        <f>IF(X2112&lt;&gt;"Liquidação Cancelada",VLOOKUP(B2112,'BASE DE DADOS OPS'!$B$5:$P$9635,14,FALSE),"Liquidação Cancelada")</f>
        <v>#N/A</v>
      </c>
      <c r="AA2112" s="4" t="e">
        <f>IF(X2112&lt;&gt;"Liquidação Cancelada",VLOOKUP(B2112,'BASE DE DADOS OPS'!$B$5:$P$9635,13,FALSE),"Liquidação Cancelada")</f>
        <v>#N/A</v>
      </c>
      <c r="AB2112" s="4" t="e">
        <f t="shared" si="302"/>
        <v>#N/A</v>
      </c>
      <c r="AC2112" s="3" t="e">
        <f t="shared" si="303"/>
        <v>#N/A</v>
      </c>
      <c r="AD2112" s="62"/>
    </row>
    <row r="2113" spans="1:30" ht="24.95" customHeight="1" x14ac:dyDescent="0.2">
      <c r="A2113" s="55" t="str">
        <f t="shared" si="295"/>
        <v>||||||0</v>
      </c>
      <c r="B2113" s="55" t="str">
        <f t="shared" si="296"/>
        <v>||||0</v>
      </c>
      <c r="C2113" s="61" t="str">
        <f t="shared" si="297"/>
        <v>|0</v>
      </c>
      <c r="D2113" s="31"/>
      <c r="E2113" s="31"/>
      <c r="F2113" s="75" t="str">
        <f t="shared" si="298"/>
        <v>/</v>
      </c>
      <c r="G2113" s="31"/>
      <c r="H2113" s="31"/>
      <c r="I2113" s="75" t="str">
        <f t="shared" si="299"/>
        <v>.</v>
      </c>
      <c r="J2113" s="31"/>
      <c r="K2113" s="31"/>
      <c r="L2113" s="31"/>
      <c r="M2113" s="32"/>
      <c r="N2113" s="31"/>
      <c r="O2113" s="32"/>
      <c r="P2113" s="18"/>
      <c r="Q2113" s="31"/>
      <c r="R2113" s="33"/>
      <c r="S2113" s="33"/>
      <c r="T2113" s="33"/>
      <c r="U2113" s="72">
        <f t="shared" si="300"/>
        <v>0</v>
      </c>
      <c r="V2113" s="18" t="e">
        <f>IF(X2113&lt;&gt;"Liquidação Cancelada",VLOOKUP(B2113,'BASE DE DADOS OPS'!$B$4:$P$9650,10,FALSE),"Liquidação Cancelada")</f>
        <v>#N/A</v>
      </c>
      <c r="W2113" s="35" t="e">
        <f t="shared" si="301"/>
        <v>#N/A</v>
      </c>
      <c r="X2113" s="31">
        <f>VLOOKUP(A2113,'BASE DE DADOS OPS'!$A$4:$P$9650,12,FALSE)</f>
        <v>0</v>
      </c>
      <c r="Y2113" s="4" t="e">
        <f>IF(X2113&lt;&gt;"Liquidação Cancelada",VLOOKUP(B2113,'BASE DE DADOS OPS'!$B$5:$P$9635,12,FALSE),"Liquidação Cancelada")</f>
        <v>#N/A</v>
      </c>
      <c r="Z2113" s="4" t="e">
        <f>IF(X2113&lt;&gt;"Liquidação Cancelada",VLOOKUP(B2113,'BASE DE DADOS OPS'!$B$5:$P$9635,14,FALSE),"Liquidação Cancelada")</f>
        <v>#N/A</v>
      </c>
      <c r="AA2113" s="4" t="e">
        <f>IF(X2113&lt;&gt;"Liquidação Cancelada",VLOOKUP(B2113,'BASE DE DADOS OPS'!$B$5:$P$9635,13,FALSE),"Liquidação Cancelada")</f>
        <v>#N/A</v>
      </c>
      <c r="AB2113" s="4" t="e">
        <f t="shared" si="302"/>
        <v>#N/A</v>
      </c>
      <c r="AC2113" s="3" t="e">
        <f t="shared" si="303"/>
        <v>#N/A</v>
      </c>
      <c r="AD2113" s="62"/>
    </row>
    <row r="2114" spans="1:30" ht="24.95" customHeight="1" x14ac:dyDescent="0.2">
      <c r="A2114" s="55" t="str">
        <f t="shared" si="295"/>
        <v>||||||0</v>
      </c>
      <c r="B2114" s="55" t="str">
        <f t="shared" si="296"/>
        <v>||||0</v>
      </c>
      <c r="C2114" s="61" t="str">
        <f t="shared" si="297"/>
        <v>|0</v>
      </c>
      <c r="D2114" s="31"/>
      <c r="E2114" s="31"/>
      <c r="F2114" s="75" t="str">
        <f t="shared" si="298"/>
        <v>/</v>
      </c>
      <c r="G2114" s="31"/>
      <c r="H2114" s="31"/>
      <c r="I2114" s="75" t="str">
        <f t="shared" si="299"/>
        <v>.</v>
      </c>
      <c r="J2114" s="31"/>
      <c r="K2114" s="31"/>
      <c r="L2114" s="31"/>
      <c r="M2114" s="32"/>
      <c r="N2114" s="31"/>
      <c r="O2114" s="32"/>
      <c r="P2114" s="18"/>
      <c r="Q2114" s="31"/>
      <c r="R2114" s="33"/>
      <c r="S2114" s="33"/>
      <c r="T2114" s="33"/>
      <c r="U2114" s="72">
        <f t="shared" si="300"/>
        <v>0</v>
      </c>
      <c r="V2114" s="18" t="e">
        <f>IF(X2114&lt;&gt;"Liquidação Cancelada",VLOOKUP(B2114,'BASE DE DADOS OPS'!$B$4:$P$9650,10,FALSE),"Liquidação Cancelada")</f>
        <v>#N/A</v>
      </c>
      <c r="W2114" s="35" t="e">
        <f t="shared" si="301"/>
        <v>#N/A</v>
      </c>
      <c r="X2114" s="31">
        <f>VLOOKUP(A2114,'BASE DE DADOS OPS'!$A$4:$P$9650,12,FALSE)</f>
        <v>0</v>
      </c>
      <c r="Y2114" s="4" t="e">
        <f>IF(X2114&lt;&gt;"Liquidação Cancelada",VLOOKUP(B2114,'BASE DE DADOS OPS'!$B$5:$P$9635,12,FALSE),"Liquidação Cancelada")</f>
        <v>#N/A</v>
      </c>
      <c r="Z2114" s="4" t="e">
        <f>IF(X2114&lt;&gt;"Liquidação Cancelada",VLOOKUP(B2114,'BASE DE DADOS OPS'!$B$5:$P$9635,14,FALSE),"Liquidação Cancelada")</f>
        <v>#N/A</v>
      </c>
      <c r="AA2114" s="4" t="e">
        <f>IF(X2114&lt;&gt;"Liquidação Cancelada",VLOOKUP(B2114,'BASE DE DADOS OPS'!$B$5:$P$9635,13,FALSE),"Liquidação Cancelada")</f>
        <v>#N/A</v>
      </c>
      <c r="AB2114" s="4" t="e">
        <f t="shared" si="302"/>
        <v>#N/A</v>
      </c>
      <c r="AC2114" s="3" t="e">
        <f t="shared" si="303"/>
        <v>#N/A</v>
      </c>
      <c r="AD2114" s="62"/>
    </row>
    <row r="2115" spans="1:30" ht="24.95" customHeight="1" x14ac:dyDescent="0.2">
      <c r="A2115" s="55" t="str">
        <f t="shared" si="295"/>
        <v>||||||0</v>
      </c>
      <c r="B2115" s="55" t="str">
        <f t="shared" si="296"/>
        <v>||||0</v>
      </c>
      <c r="C2115" s="61" t="str">
        <f t="shared" si="297"/>
        <v>|0</v>
      </c>
      <c r="D2115" s="31"/>
      <c r="E2115" s="31"/>
      <c r="F2115" s="75" t="str">
        <f t="shared" si="298"/>
        <v>/</v>
      </c>
      <c r="G2115" s="31"/>
      <c r="H2115" s="31"/>
      <c r="I2115" s="75" t="str">
        <f t="shared" si="299"/>
        <v>.</v>
      </c>
      <c r="J2115" s="31"/>
      <c r="K2115" s="31"/>
      <c r="L2115" s="31"/>
      <c r="M2115" s="32"/>
      <c r="N2115" s="31"/>
      <c r="O2115" s="32"/>
      <c r="P2115" s="18"/>
      <c r="Q2115" s="31"/>
      <c r="R2115" s="33"/>
      <c r="S2115" s="33"/>
      <c r="T2115" s="33"/>
      <c r="U2115" s="72">
        <f t="shared" si="300"/>
        <v>0</v>
      </c>
      <c r="V2115" s="18" t="e">
        <f>IF(X2115&lt;&gt;"Liquidação Cancelada",VLOOKUP(B2115,'BASE DE DADOS OPS'!$B$4:$P$9650,10,FALSE),"Liquidação Cancelada")</f>
        <v>#N/A</v>
      </c>
      <c r="W2115" s="35" t="e">
        <f t="shared" si="301"/>
        <v>#N/A</v>
      </c>
      <c r="X2115" s="31">
        <f>VLOOKUP(A2115,'BASE DE DADOS OPS'!$A$4:$P$9650,12,FALSE)</f>
        <v>0</v>
      </c>
      <c r="Y2115" s="4" t="e">
        <f>IF(X2115&lt;&gt;"Liquidação Cancelada",VLOOKUP(B2115,'BASE DE DADOS OPS'!$B$5:$P$9635,12,FALSE),"Liquidação Cancelada")</f>
        <v>#N/A</v>
      </c>
      <c r="Z2115" s="4" t="e">
        <f>IF(X2115&lt;&gt;"Liquidação Cancelada",VLOOKUP(B2115,'BASE DE DADOS OPS'!$B$5:$P$9635,14,FALSE),"Liquidação Cancelada")</f>
        <v>#N/A</v>
      </c>
      <c r="AA2115" s="4" t="e">
        <f>IF(X2115&lt;&gt;"Liquidação Cancelada",VLOOKUP(B2115,'BASE DE DADOS OPS'!$B$5:$P$9635,13,FALSE),"Liquidação Cancelada")</f>
        <v>#N/A</v>
      </c>
      <c r="AB2115" s="4" t="e">
        <f t="shared" si="302"/>
        <v>#N/A</v>
      </c>
      <c r="AC2115" s="3" t="e">
        <f t="shared" si="303"/>
        <v>#N/A</v>
      </c>
      <c r="AD2115" s="62"/>
    </row>
    <row r="2116" spans="1:30" ht="24.95" customHeight="1" x14ac:dyDescent="0.2">
      <c r="A2116" s="55" t="str">
        <f t="shared" si="295"/>
        <v>||||||0</v>
      </c>
      <c r="B2116" s="55" t="str">
        <f t="shared" si="296"/>
        <v>||||0</v>
      </c>
      <c r="C2116" s="61" t="str">
        <f t="shared" si="297"/>
        <v>|0</v>
      </c>
      <c r="D2116" s="31"/>
      <c r="E2116" s="31"/>
      <c r="F2116" s="75" t="str">
        <f t="shared" si="298"/>
        <v>/</v>
      </c>
      <c r="G2116" s="31"/>
      <c r="H2116" s="31"/>
      <c r="I2116" s="75" t="str">
        <f t="shared" si="299"/>
        <v>.</v>
      </c>
      <c r="J2116" s="31"/>
      <c r="K2116" s="31"/>
      <c r="L2116" s="31"/>
      <c r="M2116" s="32"/>
      <c r="N2116" s="31"/>
      <c r="O2116" s="32"/>
      <c r="P2116" s="18"/>
      <c r="Q2116" s="31"/>
      <c r="R2116" s="33"/>
      <c r="S2116" s="33"/>
      <c r="T2116" s="33"/>
      <c r="U2116" s="72">
        <f t="shared" si="300"/>
        <v>0</v>
      </c>
      <c r="V2116" s="18" t="e">
        <f>IF(X2116&lt;&gt;"Liquidação Cancelada",VLOOKUP(B2116,'BASE DE DADOS OPS'!$B$4:$P$9650,10,FALSE),"Liquidação Cancelada")</f>
        <v>#N/A</v>
      </c>
      <c r="W2116" s="35" t="e">
        <f t="shared" si="301"/>
        <v>#N/A</v>
      </c>
      <c r="X2116" s="31">
        <f>VLOOKUP(A2116,'BASE DE DADOS OPS'!$A$4:$P$9650,12,FALSE)</f>
        <v>0</v>
      </c>
      <c r="Y2116" s="4" t="e">
        <f>IF(X2116&lt;&gt;"Liquidação Cancelada",VLOOKUP(B2116,'BASE DE DADOS OPS'!$B$5:$P$9635,12,FALSE),"Liquidação Cancelada")</f>
        <v>#N/A</v>
      </c>
      <c r="Z2116" s="4" t="e">
        <f>IF(X2116&lt;&gt;"Liquidação Cancelada",VLOOKUP(B2116,'BASE DE DADOS OPS'!$B$5:$P$9635,14,FALSE),"Liquidação Cancelada")</f>
        <v>#N/A</v>
      </c>
      <c r="AA2116" s="4" t="e">
        <f>IF(X2116&lt;&gt;"Liquidação Cancelada",VLOOKUP(B2116,'BASE DE DADOS OPS'!$B$5:$P$9635,13,FALSE),"Liquidação Cancelada")</f>
        <v>#N/A</v>
      </c>
      <c r="AB2116" s="4" t="e">
        <f t="shared" si="302"/>
        <v>#N/A</v>
      </c>
      <c r="AC2116" s="3" t="e">
        <f t="shared" si="303"/>
        <v>#N/A</v>
      </c>
      <c r="AD2116" s="62"/>
    </row>
    <row r="2117" spans="1:30" ht="24.95" customHeight="1" x14ac:dyDescent="0.2">
      <c r="A2117" s="55" t="str">
        <f t="shared" ref="A2117:A2180" si="304">D2117&amp;"|"&amp;E2117&amp;"|"&amp;G2117&amp;"|"&amp;H2117&amp;"|"&amp;L2117&amp;"|"&amp;N2117&amp;"|"&amp;U2117</f>
        <v>||||||0</v>
      </c>
      <c r="B2117" s="55" t="str">
        <f t="shared" ref="B2117:B2180" si="305">D2117&amp;"|"&amp;E2117&amp;"|"&amp;G2117&amp;"|"&amp;H2117&amp;"|"&amp;X2117</f>
        <v>||||0</v>
      </c>
      <c r="C2117" s="61" t="str">
        <f t="shared" ref="C2117:C2180" si="306">E2117&amp;"|"&amp;X2117</f>
        <v>|0</v>
      </c>
      <c r="D2117" s="31"/>
      <c r="E2117" s="31"/>
      <c r="F2117" s="75" t="str">
        <f t="shared" ref="F2117:F2180" si="307">G2117&amp;"/"&amp;H2117</f>
        <v>/</v>
      </c>
      <c r="G2117" s="31"/>
      <c r="H2117" s="31"/>
      <c r="I2117" s="75" t="str">
        <f t="shared" ref="I2117:I2180" si="308">J2117&amp;"."&amp;K2117</f>
        <v>.</v>
      </c>
      <c r="J2117" s="31"/>
      <c r="K2117" s="31"/>
      <c r="L2117" s="31"/>
      <c r="M2117" s="32"/>
      <c r="N2117" s="31"/>
      <c r="O2117" s="32"/>
      <c r="P2117" s="18"/>
      <c r="Q2117" s="31"/>
      <c r="R2117" s="33"/>
      <c r="S2117" s="33"/>
      <c r="T2117" s="33"/>
      <c r="U2117" s="72">
        <f t="shared" ref="U2117:U2180" si="309">R2117-S2117-T2117</f>
        <v>0</v>
      </c>
      <c r="V2117" s="18" t="e">
        <f>IF(X2117&lt;&gt;"Liquidação Cancelada",VLOOKUP(B2117,'BASE DE DADOS OPS'!$B$4:$P$9650,10,FALSE),"Liquidação Cancelada")</f>
        <v>#N/A</v>
      </c>
      <c r="W2117" s="35" t="e">
        <f t="shared" ref="W2117:W2180" si="310">IF(X2117&lt;&gt;"Liquidação Cancelada",IF(ISBLANK(V2117),"AGUARDANDO PAGAMENTO",NETWORKDAYS(P2117,V2117)-1),"Liquidação Cancelada")</f>
        <v>#N/A</v>
      </c>
      <c r="X2117" s="31">
        <f>VLOOKUP(A2117,'BASE DE DADOS OPS'!$A$4:$P$9650,12,FALSE)</f>
        <v>0</v>
      </c>
      <c r="Y2117" s="4" t="e">
        <f>IF(X2117&lt;&gt;"Liquidação Cancelada",VLOOKUP(B2117,'BASE DE DADOS OPS'!$B$5:$P$9635,12,FALSE),"Liquidação Cancelada")</f>
        <v>#N/A</v>
      </c>
      <c r="Z2117" s="4" t="e">
        <f>IF(X2117&lt;&gt;"Liquidação Cancelada",VLOOKUP(B2117,'BASE DE DADOS OPS'!$B$5:$P$9635,14,FALSE),"Liquidação Cancelada")</f>
        <v>#N/A</v>
      </c>
      <c r="AA2117" s="4" t="e">
        <f>IF(X2117&lt;&gt;"Liquidação Cancelada",VLOOKUP(B2117,'BASE DE DADOS OPS'!$B$5:$P$9635,13,FALSE),"Liquidação Cancelada")</f>
        <v>#N/A</v>
      </c>
      <c r="AB2117" s="4" t="e">
        <f t="shared" ref="AB2117:AB2180" si="311">IF(X2117&lt;&gt;"Liquidação Cancelada",Y2117-Z2117,"Liquidação Cancelada")</f>
        <v>#N/A</v>
      </c>
      <c r="AC2117" s="3" t="e">
        <f t="shared" ref="AC2117:AC2180" si="312">IF(X2117&lt;&gt;"Liquidação Cancelada",(AA2117-AB2117)+(U2117-Z2117-AB2117),"Liquidação Cancelada")</f>
        <v>#N/A</v>
      </c>
      <c r="AD2117" s="62"/>
    </row>
    <row r="2118" spans="1:30" ht="24.95" customHeight="1" x14ac:dyDescent="0.2">
      <c r="A2118" s="55" t="str">
        <f t="shared" si="304"/>
        <v>||||||0</v>
      </c>
      <c r="B2118" s="55" t="str">
        <f t="shared" si="305"/>
        <v>||||0</v>
      </c>
      <c r="C2118" s="61" t="str">
        <f t="shared" si="306"/>
        <v>|0</v>
      </c>
      <c r="D2118" s="31"/>
      <c r="E2118" s="31"/>
      <c r="F2118" s="75" t="str">
        <f t="shared" si="307"/>
        <v>/</v>
      </c>
      <c r="G2118" s="31"/>
      <c r="H2118" s="31"/>
      <c r="I2118" s="75" t="str">
        <f t="shared" si="308"/>
        <v>.</v>
      </c>
      <c r="J2118" s="31"/>
      <c r="K2118" s="31"/>
      <c r="L2118" s="31"/>
      <c r="M2118" s="32"/>
      <c r="N2118" s="31"/>
      <c r="O2118" s="32"/>
      <c r="P2118" s="18"/>
      <c r="Q2118" s="31"/>
      <c r="R2118" s="33"/>
      <c r="S2118" s="33"/>
      <c r="T2118" s="33"/>
      <c r="U2118" s="72">
        <f t="shared" si="309"/>
        <v>0</v>
      </c>
      <c r="V2118" s="18" t="e">
        <f>IF(X2118&lt;&gt;"Liquidação Cancelada",VLOOKUP(B2118,'BASE DE DADOS OPS'!$B$4:$P$9650,10,FALSE),"Liquidação Cancelada")</f>
        <v>#N/A</v>
      </c>
      <c r="W2118" s="35" t="e">
        <f t="shared" si="310"/>
        <v>#N/A</v>
      </c>
      <c r="X2118" s="31">
        <f>VLOOKUP(A2118,'BASE DE DADOS OPS'!$A$4:$P$9650,12,FALSE)</f>
        <v>0</v>
      </c>
      <c r="Y2118" s="4" t="e">
        <f>IF(X2118&lt;&gt;"Liquidação Cancelada",VLOOKUP(B2118,'BASE DE DADOS OPS'!$B$5:$P$9635,12,FALSE),"Liquidação Cancelada")</f>
        <v>#N/A</v>
      </c>
      <c r="Z2118" s="4" t="e">
        <f>IF(X2118&lt;&gt;"Liquidação Cancelada",VLOOKUP(B2118,'BASE DE DADOS OPS'!$B$5:$P$9635,14,FALSE),"Liquidação Cancelada")</f>
        <v>#N/A</v>
      </c>
      <c r="AA2118" s="4" t="e">
        <f>IF(X2118&lt;&gt;"Liquidação Cancelada",VLOOKUP(B2118,'BASE DE DADOS OPS'!$B$5:$P$9635,13,FALSE),"Liquidação Cancelada")</f>
        <v>#N/A</v>
      </c>
      <c r="AB2118" s="4" t="e">
        <f t="shared" si="311"/>
        <v>#N/A</v>
      </c>
      <c r="AC2118" s="3" t="e">
        <f t="shared" si="312"/>
        <v>#N/A</v>
      </c>
      <c r="AD2118" s="62"/>
    </row>
    <row r="2119" spans="1:30" ht="24.95" customHeight="1" x14ac:dyDescent="0.2">
      <c r="A2119" s="55" t="str">
        <f t="shared" si="304"/>
        <v>||||||0</v>
      </c>
      <c r="B2119" s="55" t="str">
        <f t="shared" si="305"/>
        <v>||||0</v>
      </c>
      <c r="C2119" s="61" t="str">
        <f t="shared" si="306"/>
        <v>|0</v>
      </c>
      <c r="D2119" s="31"/>
      <c r="E2119" s="31"/>
      <c r="F2119" s="75" t="str">
        <f t="shared" si="307"/>
        <v>/</v>
      </c>
      <c r="G2119" s="31"/>
      <c r="H2119" s="31"/>
      <c r="I2119" s="75" t="str">
        <f t="shared" si="308"/>
        <v>.</v>
      </c>
      <c r="J2119" s="31"/>
      <c r="K2119" s="31"/>
      <c r="L2119" s="31"/>
      <c r="M2119" s="32"/>
      <c r="N2119" s="31"/>
      <c r="O2119" s="32"/>
      <c r="P2119" s="18"/>
      <c r="Q2119" s="31"/>
      <c r="R2119" s="33"/>
      <c r="S2119" s="33"/>
      <c r="T2119" s="33"/>
      <c r="U2119" s="72">
        <f t="shared" si="309"/>
        <v>0</v>
      </c>
      <c r="V2119" s="18" t="e">
        <f>IF(X2119&lt;&gt;"Liquidação Cancelada",VLOOKUP(B2119,'BASE DE DADOS OPS'!$B$4:$P$9650,10,FALSE),"Liquidação Cancelada")</f>
        <v>#N/A</v>
      </c>
      <c r="W2119" s="35" t="e">
        <f t="shared" si="310"/>
        <v>#N/A</v>
      </c>
      <c r="X2119" s="31">
        <f>VLOOKUP(A2119,'BASE DE DADOS OPS'!$A$4:$P$9650,12,FALSE)</f>
        <v>0</v>
      </c>
      <c r="Y2119" s="4" t="e">
        <f>IF(X2119&lt;&gt;"Liquidação Cancelada",VLOOKUP(B2119,'BASE DE DADOS OPS'!$B$5:$P$9635,12,FALSE),"Liquidação Cancelada")</f>
        <v>#N/A</v>
      </c>
      <c r="Z2119" s="4" t="e">
        <f>IF(X2119&lt;&gt;"Liquidação Cancelada",VLOOKUP(B2119,'BASE DE DADOS OPS'!$B$5:$P$9635,14,FALSE),"Liquidação Cancelada")</f>
        <v>#N/A</v>
      </c>
      <c r="AA2119" s="4" t="e">
        <f>IF(X2119&lt;&gt;"Liquidação Cancelada",VLOOKUP(B2119,'BASE DE DADOS OPS'!$B$5:$P$9635,13,FALSE),"Liquidação Cancelada")</f>
        <v>#N/A</v>
      </c>
      <c r="AB2119" s="4" t="e">
        <f t="shared" si="311"/>
        <v>#N/A</v>
      </c>
      <c r="AC2119" s="3" t="e">
        <f t="shared" si="312"/>
        <v>#N/A</v>
      </c>
      <c r="AD2119" s="62"/>
    </row>
    <row r="2120" spans="1:30" ht="24.95" customHeight="1" x14ac:dyDescent="0.2">
      <c r="A2120" s="55" t="str">
        <f t="shared" si="304"/>
        <v>||||||0</v>
      </c>
      <c r="B2120" s="55" t="str">
        <f t="shared" si="305"/>
        <v>||||0</v>
      </c>
      <c r="C2120" s="61" t="str">
        <f t="shared" si="306"/>
        <v>|0</v>
      </c>
      <c r="D2120" s="31"/>
      <c r="E2120" s="31"/>
      <c r="F2120" s="75" t="str">
        <f t="shared" si="307"/>
        <v>/</v>
      </c>
      <c r="G2120" s="31"/>
      <c r="H2120" s="31"/>
      <c r="I2120" s="75" t="str">
        <f t="shared" si="308"/>
        <v>.</v>
      </c>
      <c r="J2120" s="31"/>
      <c r="K2120" s="31"/>
      <c r="L2120" s="31"/>
      <c r="M2120" s="32"/>
      <c r="N2120" s="31"/>
      <c r="O2120" s="32"/>
      <c r="P2120" s="18"/>
      <c r="Q2120" s="31"/>
      <c r="R2120" s="33"/>
      <c r="S2120" s="33"/>
      <c r="T2120" s="33"/>
      <c r="U2120" s="72">
        <f t="shared" si="309"/>
        <v>0</v>
      </c>
      <c r="V2120" s="18" t="e">
        <f>IF(X2120&lt;&gt;"Liquidação Cancelada",VLOOKUP(B2120,'BASE DE DADOS OPS'!$B$4:$P$9650,10,FALSE),"Liquidação Cancelada")</f>
        <v>#N/A</v>
      </c>
      <c r="W2120" s="35" t="e">
        <f t="shared" si="310"/>
        <v>#N/A</v>
      </c>
      <c r="X2120" s="31">
        <f>VLOOKUP(A2120,'BASE DE DADOS OPS'!$A$4:$P$9650,12,FALSE)</f>
        <v>0</v>
      </c>
      <c r="Y2120" s="4" t="e">
        <f>IF(X2120&lt;&gt;"Liquidação Cancelada",VLOOKUP(B2120,'BASE DE DADOS OPS'!$B$5:$P$9635,12,FALSE),"Liquidação Cancelada")</f>
        <v>#N/A</v>
      </c>
      <c r="Z2120" s="4" t="e">
        <f>IF(X2120&lt;&gt;"Liquidação Cancelada",VLOOKUP(B2120,'BASE DE DADOS OPS'!$B$5:$P$9635,14,FALSE),"Liquidação Cancelada")</f>
        <v>#N/A</v>
      </c>
      <c r="AA2120" s="4" t="e">
        <f>IF(X2120&lt;&gt;"Liquidação Cancelada",VLOOKUP(B2120,'BASE DE DADOS OPS'!$B$5:$P$9635,13,FALSE),"Liquidação Cancelada")</f>
        <v>#N/A</v>
      </c>
      <c r="AB2120" s="4" t="e">
        <f t="shared" si="311"/>
        <v>#N/A</v>
      </c>
      <c r="AC2120" s="3" t="e">
        <f t="shared" si="312"/>
        <v>#N/A</v>
      </c>
      <c r="AD2120" s="62"/>
    </row>
    <row r="2121" spans="1:30" ht="24.95" customHeight="1" x14ac:dyDescent="0.2">
      <c r="A2121" s="55" t="str">
        <f t="shared" si="304"/>
        <v>||||||0</v>
      </c>
      <c r="B2121" s="55" t="str">
        <f t="shared" si="305"/>
        <v>||||0</v>
      </c>
      <c r="C2121" s="61" t="str">
        <f t="shared" si="306"/>
        <v>|0</v>
      </c>
      <c r="D2121" s="31"/>
      <c r="E2121" s="31"/>
      <c r="F2121" s="75" t="str">
        <f t="shared" si="307"/>
        <v>/</v>
      </c>
      <c r="G2121" s="31"/>
      <c r="H2121" s="31"/>
      <c r="I2121" s="75" t="str">
        <f t="shared" si="308"/>
        <v>.</v>
      </c>
      <c r="J2121" s="31"/>
      <c r="K2121" s="31"/>
      <c r="L2121" s="31"/>
      <c r="M2121" s="32"/>
      <c r="N2121" s="31"/>
      <c r="O2121" s="32"/>
      <c r="P2121" s="18"/>
      <c r="Q2121" s="31"/>
      <c r="R2121" s="33"/>
      <c r="S2121" s="33"/>
      <c r="T2121" s="33"/>
      <c r="U2121" s="72">
        <f t="shared" si="309"/>
        <v>0</v>
      </c>
      <c r="V2121" s="18" t="e">
        <f>IF(X2121&lt;&gt;"Liquidação Cancelada",VLOOKUP(B2121,'BASE DE DADOS OPS'!$B$4:$P$9650,10,FALSE),"Liquidação Cancelada")</f>
        <v>#N/A</v>
      </c>
      <c r="W2121" s="35" t="e">
        <f t="shared" si="310"/>
        <v>#N/A</v>
      </c>
      <c r="X2121" s="31">
        <f>VLOOKUP(A2121,'BASE DE DADOS OPS'!$A$4:$P$9650,12,FALSE)</f>
        <v>0</v>
      </c>
      <c r="Y2121" s="4" t="e">
        <f>IF(X2121&lt;&gt;"Liquidação Cancelada",VLOOKUP(B2121,'BASE DE DADOS OPS'!$B$5:$P$9635,12,FALSE),"Liquidação Cancelada")</f>
        <v>#N/A</v>
      </c>
      <c r="Z2121" s="4" t="e">
        <f>IF(X2121&lt;&gt;"Liquidação Cancelada",VLOOKUP(B2121,'BASE DE DADOS OPS'!$B$5:$P$9635,14,FALSE),"Liquidação Cancelada")</f>
        <v>#N/A</v>
      </c>
      <c r="AA2121" s="4" t="e">
        <f>IF(X2121&lt;&gt;"Liquidação Cancelada",VLOOKUP(B2121,'BASE DE DADOS OPS'!$B$5:$P$9635,13,FALSE),"Liquidação Cancelada")</f>
        <v>#N/A</v>
      </c>
      <c r="AB2121" s="4" t="e">
        <f t="shared" si="311"/>
        <v>#N/A</v>
      </c>
      <c r="AC2121" s="3" t="e">
        <f t="shared" si="312"/>
        <v>#N/A</v>
      </c>
      <c r="AD2121" s="62"/>
    </row>
    <row r="2122" spans="1:30" ht="24.95" customHeight="1" x14ac:dyDescent="0.2">
      <c r="A2122" s="55" t="str">
        <f t="shared" si="304"/>
        <v>||||||0</v>
      </c>
      <c r="B2122" s="55" t="str">
        <f t="shared" si="305"/>
        <v>||||0</v>
      </c>
      <c r="C2122" s="61" t="str">
        <f t="shared" si="306"/>
        <v>|0</v>
      </c>
      <c r="D2122" s="31"/>
      <c r="E2122" s="31"/>
      <c r="F2122" s="75" t="str">
        <f t="shared" si="307"/>
        <v>/</v>
      </c>
      <c r="G2122" s="31"/>
      <c r="H2122" s="31"/>
      <c r="I2122" s="75" t="str">
        <f t="shared" si="308"/>
        <v>.</v>
      </c>
      <c r="J2122" s="31"/>
      <c r="K2122" s="31"/>
      <c r="L2122" s="31"/>
      <c r="M2122" s="32"/>
      <c r="N2122" s="31"/>
      <c r="O2122" s="32"/>
      <c r="P2122" s="18"/>
      <c r="Q2122" s="31"/>
      <c r="R2122" s="33"/>
      <c r="S2122" s="33"/>
      <c r="T2122" s="33"/>
      <c r="U2122" s="72">
        <f t="shared" si="309"/>
        <v>0</v>
      </c>
      <c r="V2122" s="18" t="e">
        <f>IF(X2122&lt;&gt;"Liquidação Cancelada",VLOOKUP(B2122,'BASE DE DADOS OPS'!$B$4:$P$9650,10,FALSE),"Liquidação Cancelada")</f>
        <v>#N/A</v>
      </c>
      <c r="W2122" s="35" t="e">
        <f t="shared" si="310"/>
        <v>#N/A</v>
      </c>
      <c r="X2122" s="31">
        <f>VLOOKUP(A2122,'BASE DE DADOS OPS'!$A$4:$P$9650,12,FALSE)</f>
        <v>0</v>
      </c>
      <c r="Y2122" s="4" t="e">
        <f>IF(X2122&lt;&gt;"Liquidação Cancelada",VLOOKUP(B2122,'BASE DE DADOS OPS'!$B$5:$P$9635,12,FALSE),"Liquidação Cancelada")</f>
        <v>#N/A</v>
      </c>
      <c r="Z2122" s="4" t="e">
        <f>IF(X2122&lt;&gt;"Liquidação Cancelada",VLOOKUP(B2122,'BASE DE DADOS OPS'!$B$5:$P$9635,14,FALSE),"Liquidação Cancelada")</f>
        <v>#N/A</v>
      </c>
      <c r="AA2122" s="4" t="e">
        <f>IF(X2122&lt;&gt;"Liquidação Cancelada",VLOOKUP(B2122,'BASE DE DADOS OPS'!$B$5:$P$9635,13,FALSE),"Liquidação Cancelada")</f>
        <v>#N/A</v>
      </c>
      <c r="AB2122" s="4" t="e">
        <f t="shared" si="311"/>
        <v>#N/A</v>
      </c>
      <c r="AC2122" s="3" t="e">
        <f t="shared" si="312"/>
        <v>#N/A</v>
      </c>
      <c r="AD2122" s="62"/>
    </row>
    <row r="2123" spans="1:30" ht="24.95" customHeight="1" x14ac:dyDescent="0.2">
      <c r="A2123" s="55" t="str">
        <f t="shared" si="304"/>
        <v>||||||0</v>
      </c>
      <c r="B2123" s="55" t="str">
        <f t="shared" si="305"/>
        <v>||||0</v>
      </c>
      <c r="C2123" s="61" t="str">
        <f t="shared" si="306"/>
        <v>|0</v>
      </c>
      <c r="D2123" s="31"/>
      <c r="E2123" s="31"/>
      <c r="F2123" s="75" t="str">
        <f t="shared" si="307"/>
        <v>/</v>
      </c>
      <c r="G2123" s="31"/>
      <c r="H2123" s="31"/>
      <c r="I2123" s="75" t="str">
        <f t="shared" si="308"/>
        <v>.</v>
      </c>
      <c r="J2123" s="31"/>
      <c r="K2123" s="31"/>
      <c r="L2123" s="31"/>
      <c r="M2123" s="32"/>
      <c r="N2123" s="31"/>
      <c r="O2123" s="32"/>
      <c r="P2123" s="18"/>
      <c r="Q2123" s="31"/>
      <c r="R2123" s="33"/>
      <c r="S2123" s="33"/>
      <c r="T2123" s="33"/>
      <c r="U2123" s="72">
        <f t="shared" si="309"/>
        <v>0</v>
      </c>
      <c r="V2123" s="18" t="e">
        <f>IF(X2123&lt;&gt;"Liquidação Cancelada",VLOOKUP(B2123,'BASE DE DADOS OPS'!$B$4:$P$9650,10,FALSE),"Liquidação Cancelada")</f>
        <v>#N/A</v>
      </c>
      <c r="W2123" s="35" t="e">
        <f t="shared" si="310"/>
        <v>#N/A</v>
      </c>
      <c r="X2123" s="31">
        <f>VLOOKUP(A2123,'BASE DE DADOS OPS'!$A$4:$P$9650,12,FALSE)</f>
        <v>0</v>
      </c>
      <c r="Y2123" s="4" t="e">
        <f>IF(X2123&lt;&gt;"Liquidação Cancelada",VLOOKUP(B2123,'BASE DE DADOS OPS'!$B$5:$P$9635,12,FALSE),"Liquidação Cancelada")</f>
        <v>#N/A</v>
      </c>
      <c r="Z2123" s="4" t="e">
        <f>IF(X2123&lt;&gt;"Liquidação Cancelada",VLOOKUP(B2123,'BASE DE DADOS OPS'!$B$5:$P$9635,14,FALSE),"Liquidação Cancelada")</f>
        <v>#N/A</v>
      </c>
      <c r="AA2123" s="4" t="e">
        <f>IF(X2123&lt;&gt;"Liquidação Cancelada",VLOOKUP(B2123,'BASE DE DADOS OPS'!$B$5:$P$9635,13,FALSE),"Liquidação Cancelada")</f>
        <v>#N/A</v>
      </c>
      <c r="AB2123" s="4" t="e">
        <f t="shared" si="311"/>
        <v>#N/A</v>
      </c>
      <c r="AC2123" s="3" t="e">
        <f t="shared" si="312"/>
        <v>#N/A</v>
      </c>
      <c r="AD2123" s="62"/>
    </row>
    <row r="2124" spans="1:30" ht="24.95" customHeight="1" x14ac:dyDescent="0.2">
      <c r="A2124" s="55" t="str">
        <f t="shared" si="304"/>
        <v>||||||0</v>
      </c>
      <c r="B2124" s="55" t="str">
        <f t="shared" si="305"/>
        <v>||||0</v>
      </c>
      <c r="C2124" s="61" t="str">
        <f t="shared" si="306"/>
        <v>|0</v>
      </c>
      <c r="D2124" s="31"/>
      <c r="E2124" s="31"/>
      <c r="F2124" s="75" t="str">
        <f t="shared" si="307"/>
        <v>/</v>
      </c>
      <c r="G2124" s="31"/>
      <c r="H2124" s="31"/>
      <c r="I2124" s="75" t="str">
        <f t="shared" si="308"/>
        <v>.</v>
      </c>
      <c r="J2124" s="31"/>
      <c r="K2124" s="31"/>
      <c r="L2124" s="31"/>
      <c r="M2124" s="32"/>
      <c r="N2124" s="31"/>
      <c r="O2124" s="32"/>
      <c r="P2124" s="18"/>
      <c r="Q2124" s="31"/>
      <c r="R2124" s="33"/>
      <c r="S2124" s="33"/>
      <c r="T2124" s="33"/>
      <c r="U2124" s="72">
        <f t="shared" si="309"/>
        <v>0</v>
      </c>
      <c r="V2124" s="18" t="e">
        <f>IF(X2124&lt;&gt;"Liquidação Cancelada",VLOOKUP(B2124,'BASE DE DADOS OPS'!$B$4:$P$9650,10,FALSE),"Liquidação Cancelada")</f>
        <v>#N/A</v>
      </c>
      <c r="W2124" s="35" t="e">
        <f t="shared" si="310"/>
        <v>#N/A</v>
      </c>
      <c r="X2124" s="31">
        <f>VLOOKUP(A2124,'BASE DE DADOS OPS'!$A$4:$P$9650,12,FALSE)</f>
        <v>0</v>
      </c>
      <c r="Y2124" s="4" t="e">
        <f>IF(X2124&lt;&gt;"Liquidação Cancelada",VLOOKUP(B2124,'BASE DE DADOS OPS'!$B$5:$P$9635,12,FALSE),"Liquidação Cancelada")</f>
        <v>#N/A</v>
      </c>
      <c r="Z2124" s="4" t="e">
        <f>IF(X2124&lt;&gt;"Liquidação Cancelada",VLOOKUP(B2124,'BASE DE DADOS OPS'!$B$5:$P$9635,14,FALSE),"Liquidação Cancelada")</f>
        <v>#N/A</v>
      </c>
      <c r="AA2124" s="4" t="e">
        <f>IF(X2124&lt;&gt;"Liquidação Cancelada",VLOOKUP(B2124,'BASE DE DADOS OPS'!$B$5:$P$9635,13,FALSE),"Liquidação Cancelada")</f>
        <v>#N/A</v>
      </c>
      <c r="AB2124" s="4" t="e">
        <f t="shared" si="311"/>
        <v>#N/A</v>
      </c>
      <c r="AC2124" s="3" t="e">
        <f t="shared" si="312"/>
        <v>#N/A</v>
      </c>
      <c r="AD2124" s="62"/>
    </row>
    <row r="2125" spans="1:30" ht="24.95" customHeight="1" x14ac:dyDescent="0.2">
      <c r="A2125" s="55" t="str">
        <f t="shared" si="304"/>
        <v>||||||0</v>
      </c>
      <c r="B2125" s="55" t="str">
        <f t="shared" si="305"/>
        <v>||||0</v>
      </c>
      <c r="C2125" s="61" t="str">
        <f t="shared" si="306"/>
        <v>|0</v>
      </c>
      <c r="D2125" s="31"/>
      <c r="E2125" s="31"/>
      <c r="F2125" s="75" t="str">
        <f t="shared" si="307"/>
        <v>/</v>
      </c>
      <c r="G2125" s="31"/>
      <c r="H2125" s="31"/>
      <c r="I2125" s="75" t="str">
        <f t="shared" si="308"/>
        <v>.</v>
      </c>
      <c r="J2125" s="31"/>
      <c r="K2125" s="31"/>
      <c r="L2125" s="31"/>
      <c r="M2125" s="32"/>
      <c r="N2125" s="31"/>
      <c r="O2125" s="32"/>
      <c r="P2125" s="18"/>
      <c r="Q2125" s="31"/>
      <c r="R2125" s="33"/>
      <c r="S2125" s="33"/>
      <c r="T2125" s="33"/>
      <c r="U2125" s="72">
        <f t="shared" si="309"/>
        <v>0</v>
      </c>
      <c r="V2125" s="18" t="e">
        <f>IF(X2125&lt;&gt;"Liquidação Cancelada",VLOOKUP(B2125,'BASE DE DADOS OPS'!$B$4:$P$9650,10,FALSE),"Liquidação Cancelada")</f>
        <v>#N/A</v>
      </c>
      <c r="W2125" s="35" t="e">
        <f t="shared" si="310"/>
        <v>#N/A</v>
      </c>
      <c r="X2125" s="31">
        <f>VLOOKUP(A2125,'BASE DE DADOS OPS'!$A$4:$P$9650,12,FALSE)</f>
        <v>0</v>
      </c>
      <c r="Y2125" s="4" t="e">
        <f>IF(X2125&lt;&gt;"Liquidação Cancelada",VLOOKUP(B2125,'BASE DE DADOS OPS'!$B$5:$P$9635,12,FALSE),"Liquidação Cancelada")</f>
        <v>#N/A</v>
      </c>
      <c r="Z2125" s="4" t="e">
        <f>IF(X2125&lt;&gt;"Liquidação Cancelada",VLOOKUP(B2125,'BASE DE DADOS OPS'!$B$5:$P$9635,14,FALSE),"Liquidação Cancelada")</f>
        <v>#N/A</v>
      </c>
      <c r="AA2125" s="4" t="e">
        <f>IF(X2125&lt;&gt;"Liquidação Cancelada",VLOOKUP(B2125,'BASE DE DADOS OPS'!$B$5:$P$9635,13,FALSE),"Liquidação Cancelada")</f>
        <v>#N/A</v>
      </c>
      <c r="AB2125" s="4" t="e">
        <f t="shared" si="311"/>
        <v>#N/A</v>
      </c>
      <c r="AC2125" s="3" t="e">
        <f t="shared" si="312"/>
        <v>#N/A</v>
      </c>
      <c r="AD2125" s="62"/>
    </row>
    <row r="2126" spans="1:30" ht="24.95" customHeight="1" x14ac:dyDescent="0.2">
      <c r="A2126" s="55" t="str">
        <f t="shared" si="304"/>
        <v>||||||0</v>
      </c>
      <c r="B2126" s="55" t="str">
        <f t="shared" si="305"/>
        <v>||||0</v>
      </c>
      <c r="C2126" s="61" t="str">
        <f t="shared" si="306"/>
        <v>|0</v>
      </c>
      <c r="D2126" s="31"/>
      <c r="E2126" s="31"/>
      <c r="F2126" s="75" t="str">
        <f t="shared" si="307"/>
        <v>/</v>
      </c>
      <c r="G2126" s="31"/>
      <c r="H2126" s="31"/>
      <c r="I2126" s="75" t="str">
        <f t="shared" si="308"/>
        <v>.</v>
      </c>
      <c r="J2126" s="31"/>
      <c r="K2126" s="31"/>
      <c r="L2126" s="31"/>
      <c r="M2126" s="32"/>
      <c r="N2126" s="31"/>
      <c r="O2126" s="32"/>
      <c r="P2126" s="18"/>
      <c r="Q2126" s="31"/>
      <c r="R2126" s="33"/>
      <c r="S2126" s="33"/>
      <c r="T2126" s="33"/>
      <c r="U2126" s="72">
        <f t="shared" si="309"/>
        <v>0</v>
      </c>
      <c r="V2126" s="18" t="e">
        <f>IF(X2126&lt;&gt;"Liquidação Cancelada",VLOOKUP(B2126,'BASE DE DADOS OPS'!$B$4:$P$9650,10,FALSE),"Liquidação Cancelada")</f>
        <v>#N/A</v>
      </c>
      <c r="W2126" s="35" t="e">
        <f t="shared" si="310"/>
        <v>#N/A</v>
      </c>
      <c r="X2126" s="31">
        <f>VLOOKUP(A2126,'BASE DE DADOS OPS'!$A$4:$P$9650,12,FALSE)</f>
        <v>0</v>
      </c>
      <c r="Y2126" s="4" t="e">
        <f>IF(X2126&lt;&gt;"Liquidação Cancelada",VLOOKUP(B2126,'BASE DE DADOS OPS'!$B$5:$P$9635,12,FALSE),"Liquidação Cancelada")</f>
        <v>#N/A</v>
      </c>
      <c r="Z2126" s="4" t="e">
        <f>IF(X2126&lt;&gt;"Liquidação Cancelada",VLOOKUP(B2126,'BASE DE DADOS OPS'!$B$5:$P$9635,14,FALSE),"Liquidação Cancelada")</f>
        <v>#N/A</v>
      </c>
      <c r="AA2126" s="4" t="e">
        <f>IF(X2126&lt;&gt;"Liquidação Cancelada",VLOOKUP(B2126,'BASE DE DADOS OPS'!$B$5:$P$9635,13,FALSE),"Liquidação Cancelada")</f>
        <v>#N/A</v>
      </c>
      <c r="AB2126" s="4" t="e">
        <f t="shared" si="311"/>
        <v>#N/A</v>
      </c>
      <c r="AC2126" s="3" t="e">
        <f t="shared" si="312"/>
        <v>#N/A</v>
      </c>
      <c r="AD2126" s="62"/>
    </row>
    <row r="2127" spans="1:30" ht="24.95" customHeight="1" x14ac:dyDescent="0.2">
      <c r="A2127" s="55" t="str">
        <f t="shared" si="304"/>
        <v>||||||0</v>
      </c>
      <c r="B2127" s="55" t="str">
        <f t="shared" si="305"/>
        <v>||||0</v>
      </c>
      <c r="C2127" s="61" t="str">
        <f t="shared" si="306"/>
        <v>|0</v>
      </c>
      <c r="D2127" s="31"/>
      <c r="E2127" s="31"/>
      <c r="F2127" s="75" t="str">
        <f t="shared" si="307"/>
        <v>/</v>
      </c>
      <c r="G2127" s="31"/>
      <c r="H2127" s="31"/>
      <c r="I2127" s="75" t="str">
        <f t="shared" si="308"/>
        <v>.</v>
      </c>
      <c r="J2127" s="31"/>
      <c r="K2127" s="31"/>
      <c r="L2127" s="31"/>
      <c r="M2127" s="32"/>
      <c r="N2127" s="31"/>
      <c r="O2127" s="32"/>
      <c r="P2127" s="18"/>
      <c r="Q2127" s="31"/>
      <c r="R2127" s="33"/>
      <c r="S2127" s="33"/>
      <c r="T2127" s="33"/>
      <c r="U2127" s="72">
        <f t="shared" si="309"/>
        <v>0</v>
      </c>
      <c r="V2127" s="18" t="e">
        <f>IF(X2127&lt;&gt;"Liquidação Cancelada",VLOOKUP(B2127,'BASE DE DADOS OPS'!$B$4:$P$9650,10,FALSE),"Liquidação Cancelada")</f>
        <v>#N/A</v>
      </c>
      <c r="W2127" s="35" t="e">
        <f t="shared" si="310"/>
        <v>#N/A</v>
      </c>
      <c r="X2127" s="31">
        <f>VLOOKUP(A2127,'BASE DE DADOS OPS'!$A$4:$P$9650,12,FALSE)</f>
        <v>0</v>
      </c>
      <c r="Y2127" s="4" t="e">
        <f>IF(X2127&lt;&gt;"Liquidação Cancelada",VLOOKUP(B2127,'BASE DE DADOS OPS'!$B$5:$P$9635,12,FALSE),"Liquidação Cancelada")</f>
        <v>#N/A</v>
      </c>
      <c r="Z2127" s="4" t="e">
        <f>IF(X2127&lt;&gt;"Liquidação Cancelada",VLOOKUP(B2127,'BASE DE DADOS OPS'!$B$5:$P$9635,14,FALSE),"Liquidação Cancelada")</f>
        <v>#N/A</v>
      </c>
      <c r="AA2127" s="4" t="e">
        <f>IF(X2127&lt;&gt;"Liquidação Cancelada",VLOOKUP(B2127,'BASE DE DADOS OPS'!$B$5:$P$9635,13,FALSE),"Liquidação Cancelada")</f>
        <v>#N/A</v>
      </c>
      <c r="AB2127" s="4" t="e">
        <f t="shared" si="311"/>
        <v>#N/A</v>
      </c>
      <c r="AC2127" s="3" t="e">
        <f t="shared" si="312"/>
        <v>#N/A</v>
      </c>
      <c r="AD2127" s="62"/>
    </row>
    <row r="2128" spans="1:30" ht="24.95" customHeight="1" x14ac:dyDescent="0.2">
      <c r="A2128" s="55" t="str">
        <f t="shared" si="304"/>
        <v>||||||0</v>
      </c>
      <c r="B2128" s="55" t="str">
        <f t="shared" si="305"/>
        <v>||||0</v>
      </c>
      <c r="C2128" s="61" t="str">
        <f t="shared" si="306"/>
        <v>|0</v>
      </c>
      <c r="D2128" s="31"/>
      <c r="E2128" s="31"/>
      <c r="F2128" s="75" t="str">
        <f t="shared" si="307"/>
        <v>/</v>
      </c>
      <c r="G2128" s="31"/>
      <c r="H2128" s="31"/>
      <c r="I2128" s="75" t="str">
        <f t="shared" si="308"/>
        <v>.</v>
      </c>
      <c r="J2128" s="31"/>
      <c r="K2128" s="31"/>
      <c r="L2128" s="31"/>
      <c r="M2128" s="32"/>
      <c r="N2128" s="31"/>
      <c r="O2128" s="32"/>
      <c r="P2128" s="18"/>
      <c r="Q2128" s="31"/>
      <c r="R2128" s="33"/>
      <c r="S2128" s="33"/>
      <c r="T2128" s="33"/>
      <c r="U2128" s="72">
        <f t="shared" si="309"/>
        <v>0</v>
      </c>
      <c r="V2128" s="18" t="e">
        <f>IF(X2128&lt;&gt;"Liquidação Cancelada",VLOOKUP(B2128,'BASE DE DADOS OPS'!$B$4:$P$9650,10,FALSE),"Liquidação Cancelada")</f>
        <v>#N/A</v>
      </c>
      <c r="W2128" s="35" t="e">
        <f t="shared" si="310"/>
        <v>#N/A</v>
      </c>
      <c r="X2128" s="31">
        <f>VLOOKUP(A2128,'BASE DE DADOS OPS'!$A$4:$P$9650,12,FALSE)</f>
        <v>0</v>
      </c>
      <c r="Y2128" s="4" t="e">
        <f>IF(X2128&lt;&gt;"Liquidação Cancelada",VLOOKUP(B2128,'BASE DE DADOS OPS'!$B$5:$P$9635,12,FALSE),"Liquidação Cancelada")</f>
        <v>#N/A</v>
      </c>
      <c r="Z2128" s="4" t="e">
        <f>IF(X2128&lt;&gt;"Liquidação Cancelada",VLOOKUP(B2128,'BASE DE DADOS OPS'!$B$5:$P$9635,14,FALSE),"Liquidação Cancelada")</f>
        <v>#N/A</v>
      </c>
      <c r="AA2128" s="4" t="e">
        <f>IF(X2128&lt;&gt;"Liquidação Cancelada",VLOOKUP(B2128,'BASE DE DADOS OPS'!$B$5:$P$9635,13,FALSE),"Liquidação Cancelada")</f>
        <v>#N/A</v>
      </c>
      <c r="AB2128" s="4" t="e">
        <f t="shared" si="311"/>
        <v>#N/A</v>
      </c>
      <c r="AC2128" s="3" t="e">
        <f t="shared" si="312"/>
        <v>#N/A</v>
      </c>
      <c r="AD2128" s="62"/>
    </row>
    <row r="2129" spans="1:30" ht="24.95" customHeight="1" x14ac:dyDescent="0.2">
      <c r="A2129" s="55" t="str">
        <f t="shared" si="304"/>
        <v>||||||0</v>
      </c>
      <c r="B2129" s="55" t="str">
        <f t="shared" si="305"/>
        <v>||||0</v>
      </c>
      <c r="C2129" s="61" t="str">
        <f t="shared" si="306"/>
        <v>|0</v>
      </c>
      <c r="D2129" s="31"/>
      <c r="E2129" s="31"/>
      <c r="F2129" s="75" t="str">
        <f t="shared" si="307"/>
        <v>/</v>
      </c>
      <c r="G2129" s="31"/>
      <c r="H2129" s="31"/>
      <c r="I2129" s="75" t="str">
        <f t="shared" si="308"/>
        <v>.</v>
      </c>
      <c r="J2129" s="31"/>
      <c r="K2129" s="31"/>
      <c r="L2129" s="31"/>
      <c r="M2129" s="32"/>
      <c r="N2129" s="31"/>
      <c r="O2129" s="32"/>
      <c r="P2129" s="18"/>
      <c r="Q2129" s="31"/>
      <c r="R2129" s="33"/>
      <c r="S2129" s="33"/>
      <c r="T2129" s="33"/>
      <c r="U2129" s="72">
        <f t="shared" si="309"/>
        <v>0</v>
      </c>
      <c r="V2129" s="18" t="e">
        <f>IF(X2129&lt;&gt;"Liquidação Cancelada",VLOOKUP(B2129,'BASE DE DADOS OPS'!$B$4:$P$9650,10,FALSE),"Liquidação Cancelada")</f>
        <v>#N/A</v>
      </c>
      <c r="W2129" s="35" t="e">
        <f t="shared" si="310"/>
        <v>#N/A</v>
      </c>
      <c r="X2129" s="31">
        <f>VLOOKUP(A2129,'BASE DE DADOS OPS'!$A$4:$P$9650,12,FALSE)</f>
        <v>0</v>
      </c>
      <c r="Y2129" s="4" t="e">
        <f>IF(X2129&lt;&gt;"Liquidação Cancelada",VLOOKUP(B2129,'BASE DE DADOS OPS'!$B$5:$P$9635,12,FALSE),"Liquidação Cancelada")</f>
        <v>#N/A</v>
      </c>
      <c r="Z2129" s="4" t="e">
        <f>IF(X2129&lt;&gt;"Liquidação Cancelada",VLOOKUP(B2129,'BASE DE DADOS OPS'!$B$5:$P$9635,14,FALSE),"Liquidação Cancelada")</f>
        <v>#N/A</v>
      </c>
      <c r="AA2129" s="4" t="e">
        <f>IF(X2129&lt;&gt;"Liquidação Cancelada",VLOOKUP(B2129,'BASE DE DADOS OPS'!$B$5:$P$9635,13,FALSE),"Liquidação Cancelada")</f>
        <v>#N/A</v>
      </c>
      <c r="AB2129" s="4" t="e">
        <f t="shared" si="311"/>
        <v>#N/A</v>
      </c>
      <c r="AC2129" s="3" t="e">
        <f t="shared" si="312"/>
        <v>#N/A</v>
      </c>
      <c r="AD2129" s="62"/>
    </row>
    <row r="2130" spans="1:30" ht="24.95" customHeight="1" x14ac:dyDescent="0.2">
      <c r="A2130" s="55" t="str">
        <f t="shared" si="304"/>
        <v>||||||0</v>
      </c>
      <c r="B2130" s="55" t="str">
        <f t="shared" si="305"/>
        <v>||||0</v>
      </c>
      <c r="C2130" s="61" t="str">
        <f t="shared" si="306"/>
        <v>|0</v>
      </c>
      <c r="D2130" s="31"/>
      <c r="E2130" s="31"/>
      <c r="F2130" s="75" t="str">
        <f t="shared" si="307"/>
        <v>/</v>
      </c>
      <c r="G2130" s="31"/>
      <c r="H2130" s="31"/>
      <c r="I2130" s="75" t="str">
        <f t="shared" si="308"/>
        <v>.</v>
      </c>
      <c r="J2130" s="31"/>
      <c r="K2130" s="31"/>
      <c r="L2130" s="31"/>
      <c r="M2130" s="32"/>
      <c r="N2130" s="31"/>
      <c r="O2130" s="32"/>
      <c r="P2130" s="18"/>
      <c r="Q2130" s="31"/>
      <c r="R2130" s="33"/>
      <c r="S2130" s="33"/>
      <c r="T2130" s="33"/>
      <c r="U2130" s="72">
        <f t="shared" si="309"/>
        <v>0</v>
      </c>
      <c r="V2130" s="18" t="e">
        <f>IF(X2130&lt;&gt;"Liquidação Cancelada",VLOOKUP(B2130,'BASE DE DADOS OPS'!$B$4:$P$9650,10,FALSE),"Liquidação Cancelada")</f>
        <v>#N/A</v>
      </c>
      <c r="W2130" s="35" t="e">
        <f t="shared" si="310"/>
        <v>#N/A</v>
      </c>
      <c r="X2130" s="31">
        <f>VLOOKUP(A2130,'BASE DE DADOS OPS'!$A$4:$P$9650,12,FALSE)</f>
        <v>0</v>
      </c>
      <c r="Y2130" s="4" t="e">
        <f>IF(X2130&lt;&gt;"Liquidação Cancelada",VLOOKUP(B2130,'BASE DE DADOS OPS'!$B$5:$P$9635,12,FALSE),"Liquidação Cancelada")</f>
        <v>#N/A</v>
      </c>
      <c r="Z2130" s="4" t="e">
        <f>IF(X2130&lt;&gt;"Liquidação Cancelada",VLOOKUP(B2130,'BASE DE DADOS OPS'!$B$5:$P$9635,14,FALSE),"Liquidação Cancelada")</f>
        <v>#N/A</v>
      </c>
      <c r="AA2130" s="4" t="e">
        <f>IF(X2130&lt;&gt;"Liquidação Cancelada",VLOOKUP(B2130,'BASE DE DADOS OPS'!$B$5:$P$9635,13,FALSE),"Liquidação Cancelada")</f>
        <v>#N/A</v>
      </c>
      <c r="AB2130" s="4" t="e">
        <f t="shared" si="311"/>
        <v>#N/A</v>
      </c>
      <c r="AC2130" s="3" t="e">
        <f t="shared" si="312"/>
        <v>#N/A</v>
      </c>
      <c r="AD2130" s="62"/>
    </row>
    <row r="2131" spans="1:30" ht="24.95" customHeight="1" x14ac:dyDescent="0.2">
      <c r="A2131" s="55" t="str">
        <f t="shared" si="304"/>
        <v>||||||0</v>
      </c>
      <c r="B2131" s="55" t="str">
        <f t="shared" si="305"/>
        <v>||||0</v>
      </c>
      <c r="C2131" s="61" t="str">
        <f t="shared" si="306"/>
        <v>|0</v>
      </c>
      <c r="D2131" s="31"/>
      <c r="E2131" s="31"/>
      <c r="F2131" s="75" t="str">
        <f t="shared" si="307"/>
        <v>/</v>
      </c>
      <c r="G2131" s="31"/>
      <c r="H2131" s="31"/>
      <c r="I2131" s="75" t="str">
        <f t="shared" si="308"/>
        <v>.</v>
      </c>
      <c r="J2131" s="31"/>
      <c r="K2131" s="31"/>
      <c r="L2131" s="31"/>
      <c r="M2131" s="32"/>
      <c r="N2131" s="31"/>
      <c r="O2131" s="32"/>
      <c r="P2131" s="18"/>
      <c r="Q2131" s="31"/>
      <c r="R2131" s="33"/>
      <c r="S2131" s="33"/>
      <c r="T2131" s="33"/>
      <c r="U2131" s="72">
        <f t="shared" si="309"/>
        <v>0</v>
      </c>
      <c r="V2131" s="18" t="e">
        <f>IF(X2131&lt;&gt;"Liquidação Cancelada",VLOOKUP(B2131,'BASE DE DADOS OPS'!$B$4:$P$9650,10,FALSE),"Liquidação Cancelada")</f>
        <v>#N/A</v>
      </c>
      <c r="W2131" s="35" t="e">
        <f t="shared" si="310"/>
        <v>#N/A</v>
      </c>
      <c r="X2131" s="31">
        <f>VLOOKUP(A2131,'BASE DE DADOS OPS'!$A$4:$P$9650,12,FALSE)</f>
        <v>0</v>
      </c>
      <c r="Y2131" s="4" t="e">
        <f>IF(X2131&lt;&gt;"Liquidação Cancelada",VLOOKUP(B2131,'BASE DE DADOS OPS'!$B$5:$P$9635,12,FALSE),"Liquidação Cancelada")</f>
        <v>#N/A</v>
      </c>
      <c r="Z2131" s="4" t="e">
        <f>IF(X2131&lt;&gt;"Liquidação Cancelada",VLOOKUP(B2131,'BASE DE DADOS OPS'!$B$5:$P$9635,14,FALSE),"Liquidação Cancelada")</f>
        <v>#N/A</v>
      </c>
      <c r="AA2131" s="4" t="e">
        <f>IF(X2131&lt;&gt;"Liquidação Cancelada",VLOOKUP(B2131,'BASE DE DADOS OPS'!$B$5:$P$9635,13,FALSE),"Liquidação Cancelada")</f>
        <v>#N/A</v>
      </c>
      <c r="AB2131" s="4" t="e">
        <f t="shared" si="311"/>
        <v>#N/A</v>
      </c>
      <c r="AC2131" s="3" t="e">
        <f t="shared" si="312"/>
        <v>#N/A</v>
      </c>
      <c r="AD2131" s="62"/>
    </row>
    <row r="2132" spans="1:30" ht="24.95" customHeight="1" x14ac:dyDescent="0.2">
      <c r="A2132" s="55" t="str">
        <f t="shared" si="304"/>
        <v>||||||0</v>
      </c>
      <c r="B2132" s="55" t="str">
        <f t="shared" si="305"/>
        <v>||||0</v>
      </c>
      <c r="C2132" s="61" t="str">
        <f t="shared" si="306"/>
        <v>|0</v>
      </c>
      <c r="D2132" s="31"/>
      <c r="E2132" s="31"/>
      <c r="F2132" s="75" t="str">
        <f t="shared" si="307"/>
        <v>/</v>
      </c>
      <c r="G2132" s="31"/>
      <c r="H2132" s="31"/>
      <c r="I2132" s="75" t="str">
        <f t="shared" si="308"/>
        <v>.</v>
      </c>
      <c r="J2132" s="31"/>
      <c r="K2132" s="31"/>
      <c r="L2132" s="31"/>
      <c r="M2132" s="32"/>
      <c r="N2132" s="31"/>
      <c r="O2132" s="32"/>
      <c r="P2132" s="18"/>
      <c r="Q2132" s="31"/>
      <c r="R2132" s="33"/>
      <c r="S2132" s="33"/>
      <c r="T2132" s="33"/>
      <c r="U2132" s="72">
        <f t="shared" si="309"/>
        <v>0</v>
      </c>
      <c r="V2132" s="18" t="e">
        <f>IF(X2132&lt;&gt;"Liquidação Cancelada",VLOOKUP(B2132,'BASE DE DADOS OPS'!$B$4:$P$9650,10,FALSE),"Liquidação Cancelada")</f>
        <v>#N/A</v>
      </c>
      <c r="W2132" s="35" t="e">
        <f t="shared" si="310"/>
        <v>#N/A</v>
      </c>
      <c r="X2132" s="31">
        <f>VLOOKUP(A2132,'BASE DE DADOS OPS'!$A$4:$P$9650,12,FALSE)</f>
        <v>0</v>
      </c>
      <c r="Y2132" s="4" t="e">
        <f>IF(X2132&lt;&gt;"Liquidação Cancelada",VLOOKUP(B2132,'BASE DE DADOS OPS'!$B$5:$P$9635,12,FALSE),"Liquidação Cancelada")</f>
        <v>#N/A</v>
      </c>
      <c r="Z2132" s="4" t="e">
        <f>IF(X2132&lt;&gt;"Liquidação Cancelada",VLOOKUP(B2132,'BASE DE DADOS OPS'!$B$5:$P$9635,14,FALSE),"Liquidação Cancelada")</f>
        <v>#N/A</v>
      </c>
      <c r="AA2132" s="4" t="e">
        <f>IF(X2132&lt;&gt;"Liquidação Cancelada",VLOOKUP(B2132,'BASE DE DADOS OPS'!$B$5:$P$9635,13,FALSE),"Liquidação Cancelada")</f>
        <v>#N/A</v>
      </c>
      <c r="AB2132" s="4" t="e">
        <f t="shared" si="311"/>
        <v>#N/A</v>
      </c>
      <c r="AC2132" s="3" t="e">
        <f t="shared" si="312"/>
        <v>#N/A</v>
      </c>
      <c r="AD2132" s="62"/>
    </row>
    <row r="2133" spans="1:30" ht="24.95" customHeight="1" x14ac:dyDescent="0.2">
      <c r="A2133" s="55" t="str">
        <f t="shared" si="304"/>
        <v>||||||0</v>
      </c>
      <c r="B2133" s="55" t="str">
        <f t="shared" si="305"/>
        <v>||||0</v>
      </c>
      <c r="C2133" s="61" t="str">
        <f t="shared" si="306"/>
        <v>|0</v>
      </c>
      <c r="D2133" s="31"/>
      <c r="E2133" s="31"/>
      <c r="F2133" s="75" t="str">
        <f t="shared" si="307"/>
        <v>/</v>
      </c>
      <c r="G2133" s="31"/>
      <c r="H2133" s="31"/>
      <c r="I2133" s="75" t="str">
        <f t="shared" si="308"/>
        <v>.</v>
      </c>
      <c r="J2133" s="31"/>
      <c r="K2133" s="31"/>
      <c r="L2133" s="31"/>
      <c r="M2133" s="32"/>
      <c r="N2133" s="31"/>
      <c r="O2133" s="32"/>
      <c r="P2133" s="18"/>
      <c r="Q2133" s="31"/>
      <c r="R2133" s="33"/>
      <c r="S2133" s="33"/>
      <c r="T2133" s="33"/>
      <c r="U2133" s="72">
        <f t="shared" si="309"/>
        <v>0</v>
      </c>
      <c r="V2133" s="18" t="e">
        <f>IF(X2133&lt;&gt;"Liquidação Cancelada",VLOOKUP(B2133,'BASE DE DADOS OPS'!$B$4:$P$9650,10,FALSE),"Liquidação Cancelada")</f>
        <v>#N/A</v>
      </c>
      <c r="W2133" s="35" t="e">
        <f t="shared" si="310"/>
        <v>#N/A</v>
      </c>
      <c r="X2133" s="31">
        <f>VLOOKUP(A2133,'BASE DE DADOS OPS'!$A$4:$P$9650,12,FALSE)</f>
        <v>0</v>
      </c>
      <c r="Y2133" s="4" t="e">
        <f>IF(X2133&lt;&gt;"Liquidação Cancelada",VLOOKUP(B2133,'BASE DE DADOS OPS'!$B$5:$P$9635,12,FALSE),"Liquidação Cancelada")</f>
        <v>#N/A</v>
      </c>
      <c r="Z2133" s="4" t="e">
        <f>IF(X2133&lt;&gt;"Liquidação Cancelada",VLOOKUP(B2133,'BASE DE DADOS OPS'!$B$5:$P$9635,14,FALSE),"Liquidação Cancelada")</f>
        <v>#N/A</v>
      </c>
      <c r="AA2133" s="4" t="e">
        <f>IF(X2133&lt;&gt;"Liquidação Cancelada",VLOOKUP(B2133,'BASE DE DADOS OPS'!$B$5:$P$9635,13,FALSE),"Liquidação Cancelada")</f>
        <v>#N/A</v>
      </c>
      <c r="AB2133" s="4" t="e">
        <f t="shared" si="311"/>
        <v>#N/A</v>
      </c>
      <c r="AC2133" s="3" t="e">
        <f t="shared" si="312"/>
        <v>#N/A</v>
      </c>
      <c r="AD2133" s="62"/>
    </row>
    <row r="2134" spans="1:30" ht="24.95" customHeight="1" x14ac:dyDescent="0.2">
      <c r="A2134" s="55" t="str">
        <f t="shared" si="304"/>
        <v>||||||0</v>
      </c>
      <c r="B2134" s="55" t="str">
        <f t="shared" si="305"/>
        <v>||||0</v>
      </c>
      <c r="C2134" s="61" t="str">
        <f t="shared" si="306"/>
        <v>|0</v>
      </c>
      <c r="D2134" s="31"/>
      <c r="E2134" s="31"/>
      <c r="F2134" s="75" t="str">
        <f t="shared" si="307"/>
        <v>/</v>
      </c>
      <c r="G2134" s="31"/>
      <c r="H2134" s="31"/>
      <c r="I2134" s="75" t="str">
        <f t="shared" si="308"/>
        <v>.</v>
      </c>
      <c r="J2134" s="31"/>
      <c r="K2134" s="31"/>
      <c r="L2134" s="31"/>
      <c r="M2134" s="32"/>
      <c r="N2134" s="31"/>
      <c r="O2134" s="32"/>
      <c r="P2134" s="18"/>
      <c r="Q2134" s="31"/>
      <c r="R2134" s="33"/>
      <c r="S2134" s="33"/>
      <c r="T2134" s="33"/>
      <c r="U2134" s="72">
        <f t="shared" si="309"/>
        <v>0</v>
      </c>
      <c r="V2134" s="18" t="e">
        <f>IF(X2134&lt;&gt;"Liquidação Cancelada",VLOOKUP(B2134,'BASE DE DADOS OPS'!$B$4:$P$9650,10,FALSE),"Liquidação Cancelada")</f>
        <v>#N/A</v>
      </c>
      <c r="W2134" s="35" t="e">
        <f t="shared" si="310"/>
        <v>#N/A</v>
      </c>
      <c r="X2134" s="31">
        <f>VLOOKUP(A2134,'BASE DE DADOS OPS'!$A$4:$P$9650,12,FALSE)</f>
        <v>0</v>
      </c>
      <c r="Y2134" s="4" t="e">
        <f>IF(X2134&lt;&gt;"Liquidação Cancelada",VLOOKUP(B2134,'BASE DE DADOS OPS'!$B$5:$P$9635,12,FALSE),"Liquidação Cancelada")</f>
        <v>#N/A</v>
      </c>
      <c r="Z2134" s="4" t="e">
        <f>IF(X2134&lt;&gt;"Liquidação Cancelada",VLOOKUP(B2134,'BASE DE DADOS OPS'!$B$5:$P$9635,14,FALSE),"Liquidação Cancelada")</f>
        <v>#N/A</v>
      </c>
      <c r="AA2134" s="4" t="e">
        <f>IF(X2134&lt;&gt;"Liquidação Cancelada",VLOOKUP(B2134,'BASE DE DADOS OPS'!$B$5:$P$9635,13,FALSE),"Liquidação Cancelada")</f>
        <v>#N/A</v>
      </c>
      <c r="AB2134" s="4" t="e">
        <f t="shared" si="311"/>
        <v>#N/A</v>
      </c>
      <c r="AC2134" s="3" t="e">
        <f t="shared" si="312"/>
        <v>#N/A</v>
      </c>
      <c r="AD2134" s="62"/>
    </row>
    <row r="2135" spans="1:30" ht="24.95" customHeight="1" x14ac:dyDescent="0.2">
      <c r="A2135" s="55" t="str">
        <f t="shared" si="304"/>
        <v>||||||0</v>
      </c>
      <c r="B2135" s="55" t="str">
        <f t="shared" si="305"/>
        <v>||||0</v>
      </c>
      <c r="C2135" s="61" t="str">
        <f t="shared" si="306"/>
        <v>|0</v>
      </c>
      <c r="D2135" s="31"/>
      <c r="E2135" s="31"/>
      <c r="F2135" s="75" t="str">
        <f t="shared" si="307"/>
        <v>/</v>
      </c>
      <c r="G2135" s="31"/>
      <c r="H2135" s="31"/>
      <c r="I2135" s="75" t="str">
        <f t="shared" si="308"/>
        <v>.</v>
      </c>
      <c r="J2135" s="31"/>
      <c r="K2135" s="31"/>
      <c r="L2135" s="31"/>
      <c r="M2135" s="32"/>
      <c r="N2135" s="31"/>
      <c r="O2135" s="32"/>
      <c r="P2135" s="18"/>
      <c r="Q2135" s="31"/>
      <c r="R2135" s="33"/>
      <c r="S2135" s="33"/>
      <c r="T2135" s="33"/>
      <c r="U2135" s="72">
        <f t="shared" si="309"/>
        <v>0</v>
      </c>
      <c r="V2135" s="18" t="e">
        <f>IF(X2135&lt;&gt;"Liquidação Cancelada",VLOOKUP(B2135,'BASE DE DADOS OPS'!$B$4:$P$9650,10,FALSE),"Liquidação Cancelada")</f>
        <v>#N/A</v>
      </c>
      <c r="W2135" s="35" t="e">
        <f t="shared" si="310"/>
        <v>#N/A</v>
      </c>
      <c r="X2135" s="31">
        <f>VLOOKUP(A2135,'BASE DE DADOS OPS'!$A$4:$P$9650,12,FALSE)</f>
        <v>0</v>
      </c>
      <c r="Y2135" s="4" t="e">
        <f>IF(X2135&lt;&gt;"Liquidação Cancelada",VLOOKUP(B2135,'BASE DE DADOS OPS'!$B$5:$P$9635,12,FALSE),"Liquidação Cancelada")</f>
        <v>#N/A</v>
      </c>
      <c r="Z2135" s="4" t="e">
        <f>IF(X2135&lt;&gt;"Liquidação Cancelada",VLOOKUP(B2135,'BASE DE DADOS OPS'!$B$5:$P$9635,14,FALSE),"Liquidação Cancelada")</f>
        <v>#N/A</v>
      </c>
      <c r="AA2135" s="4" t="e">
        <f>IF(X2135&lt;&gt;"Liquidação Cancelada",VLOOKUP(B2135,'BASE DE DADOS OPS'!$B$5:$P$9635,13,FALSE),"Liquidação Cancelada")</f>
        <v>#N/A</v>
      </c>
      <c r="AB2135" s="4" t="e">
        <f t="shared" si="311"/>
        <v>#N/A</v>
      </c>
      <c r="AC2135" s="3" t="e">
        <f t="shared" si="312"/>
        <v>#N/A</v>
      </c>
      <c r="AD2135" s="62"/>
    </row>
    <row r="2136" spans="1:30" ht="24.95" customHeight="1" x14ac:dyDescent="0.2">
      <c r="A2136" s="55" t="str">
        <f t="shared" si="304"/>
        <v>||||||0</v>
      </c>
      <c r="B2136" s="55" t="str">
        <f t="shared" si="305"/>
        <v>||||0</v>
      </c>
      <c r="C2136" s="61" t="str">
        <f t="shared" si="306"/>
        <v>|0</v>
      </c>
      <c r="D2136" s="31"/>
      <c r="E2136" s="31"/>
      <c r="F2136" s="75" t="str">
        <f t="shared" si="307"/>
        <v>/</v>
      </c>
      <c r="G2136" s="31"/>
      <c r="H2136" s="31"/>
      <c r="I2136" s="75" t="str">
        <f t="shared" si="308"/>
        <v>.</v>
      </c>
      <c r="J2136" s="31"/>
      <c r="K2136" s="31"/>
      <c r="L2136" s="31"/>
      <c r="M2136" s="32"/>
      <c r="N2136" s="31"/>
      <c r="O2136" s="32"/>
      <c r="P2136" s="18"/>
      <c r="Q2136" s="31"/>
      <c r="R2136" s="33"/>
      <c r="S2136" s="33"/>
      <c r="T2136" s="33"/>
      <c r="U2136" s="72">
        <f t="shared" si="309"/>
        <v>0</v>
      </c>
      <c r="V2136" s="18" t="e">
        <f>IF(X2136&lt;&gt;"Liquidação Cancelada",VLOOKUP(B2136,'BASE DE DADOS OPS'!$B$4:$P$9650,10,FALSE),"Liquidação Cancelada")</f>
        <v>#N/A</v>
      </c>
      <c r="W2136" s="35" t="e">
        <f t="shared" si="310"/>
        <v>#N/A</v>
      </c>
      <c r="X2136" s="31">
        <f>VLOOKUP(A2136,'BASE DE DADOS OPS'!$A$4:$P$9650,12,FALSE)</f>
        <v>0</v>
      </c>
      <c r="Y2136" s="4" t="e">
        <f>IF(X2136&lt;&gt;"Liquidação Cancelada",VLOOKUP(B2136,'BASE DE DADOS OPS'!$B$5:$P$9635,12,FALSE),"Liquidação Cancelada")</f>
        <v>#N/A</v>
      </c>
      <c r="Z2136" s="4" t="e">
        <f>IF(X2136&lt;&gt;"Liquidação Cancelada",VLOOKUP(B2136,'BASE DE DADOS OPS'!$B$5:$P$9635,14,FALSE),"Liquidação Cancelada")</f>
        <v>#N/A</v>
      </c>
      <c r="AA2136" s="4" t="e">
        <f>IF(X2136&lt;&gt;"Liquidação Cancelada",VLOOKUP(B2136,'BASE DE DADOS OPS'!$B$5:$P$9635,13,FALSE),"Liquidação Cancelada")</f>
        <v>#N/A</v>
      </c>
      <c r="AB2136" s="4" t="e">
        <f t="shared" si="311"/>
        <v>#N/A</v>
      </c>
      <c r="AC2136" s="3" t="e">
        <f t="shared" si="312"/>
        <v>#N/A</v>
      </c>
      <c r="AD2136" s="62"/>
    </row>
    <row r="2137" spans="1:30" ht="24.95" customHeight="1" x14ac:dyDescent="0.2">
      <c r="A2137" s="55" t="str">
        <f t="shared" si="304"/>
        <v>||||||0</v>
      </c>
      <c r="B2137" s="55" t="str">
        <f t="shared" si="305"/>
        <v>||||0</v>
      </c>
      <c r="C2137" s="61" t="str">
        <f t="shared" si="306"/>
        <v>|0</v>
      </c>
      <c r="D2137" s="31"/>
      <c r="E2137" s="31"/>
      <c r="F2137" s="75" t="str">
        <f t="shared" si="307"/>
        <v>/</v>
      </c>
      <c r="G2137" s="31"/>
      <c r="H2137" s="31"/>
      <c r="I2137" s="75" t="str">
        <f t="shared" si="308"/>
        <v>.</v>
      </c>
      <c r="J2137" s="31"/>
      <c r="K2137" s="31"/>
      <c r="L2137" s="31"/>
      <c r="M2137" s="32"/>
      <c r="N2137" s="31"/>
      <c r="O2137" s="32"/>
      <c r="P2137" s="18"/>
      <c r="Q2137" s="31"/>
      <c r="R2137" s="33"/>
      <c r="S2137" s="33"/>
      <c r="T2137" s="33"/>
      <c r="U2137" s="72">
        <f t="shared" si="309"/>
        <v>0</v>
      </c>
      <c r="V2137" s="18" t="e">
        <f>IF(X2137&lt;&gt;"Liquidação Cancelada",VLOOKUP(B2137,'BASE DE DADOS OPS'!$B$4:$P$9650,10,FALSE),"Liquidação Cancelada")</f>
        <v>#N/A</v>
      </c>
      <c r="W2137" s="35" t="e">
        <f t="shared" si="310"/>
        <v>#N/A</v>
      </c>
      <c r="X2137" s="31">
        <f>VLOOKUP(A2137,'BASE DE DADOS OPS'!$A$4:$P$9650,12,FALSE)</f>
        <v>0</v>
      </c>
      <c r="Y2137" s="4" t="e">
        <f>IF(X2137&lt;&gt;"Liquidação Cancelada",VLOOKUP(B2137,'BASE DE DADOS OPS'!$B$5:$P$9635,12,FALSE),"Liquidação Cancelada")</f>
        <v>#N/A</v>
      </c>
      <c r="Z2137" s="4" t="e">
        <f>IF(X2137&lt;&gt;"Liquidação Cancelada",VLOOKUP(B2137,'BASE DE DADOS OPS'!$B$5:$P$9635,14,FALSE),"Liquidação Cancelada")</f>
        <v>#N/A</v>
      </c>
      <c r="AA2137" s="4" t="e">
        <f>IF(X2137&lt;&gt;"Liquidação Cancelada",VLOOKUP(B2137,'BASE DE DADOS OPS'!$B$5:$P$9635,13,FALSE),"Liquidação Cancelada")</f>
        <v>#N/A</v>
      </c>
      <c r="AB2137" s="4" t="e">
        <f t="shared" si="311"/>
        <v>#N/A</v>
      </c>
      <c r="AC2137" s="3" t="e">
        <f t="shared" si="312"/>
        <v>#N/A</v>
      </c>
      <c r="AD2137" s="62"/>
    </row>
    <row r="2138" spans="1:30" ht="24.95" customHeight="1" x14ac:dyDescent="0.2">
      <c r="A2138" s="55" t="str">
        <f t="shared" si="304"/>
        <v>||||||0</v>
      </c>
      <c r="B2138" s="55" t="str">
        <f t="shared" si="305"/>
        <v>||||0</v>
      </c>
      <c r="C2138" s="61" t="str">
        <f t="shared" si="306"/>
        <v>|0</v>
      </c>
      <c r="D2138" s="31"/>
      <c r="E2138" s="31"/>
      <c r="F2138" s="75" t="str">
        <f t="shared" si="307"/>
        <v>/</v>
      </c>
      <c r="G2138" s="31"/>
      <c r="H2138" s="31"/>
      <c r="I2138" s="75" t="str">
        <f t="shared" si="308"/>
        <v>.</v>
      </c>
      <c r="J2138" s="31"/>
      <c r="K2138" s="31"/>
      <c r="L2138" s="31"/>
      <c r="M2138" s="32"/>
      <c r="N2138" s="31"/>
      <c r="O2138" s="32"/>
      <c r="P2138" s="18"/>
      <c r="Q2138" s="31"/>
      <c r="R2138" s="33"/>
      <c r="S2138" s="33"/>
      <c r="T2138" s="33"/>
      <c r="U2138" s="72">
        <f t="shared" si="309"/>
        <v>0</v>
      </c>
      <c r="V2138" s="18" t="e">
        <f>IF(X2138&lt;&gt;"Liquidação Cancelada",VLOOKUP(B2138,'BASE DE DADOS OPS'!$B$4:$P$9650,10,FALSE),"Liquidação Cancelada")</f>
        <v>#N/A</v>
      </c>
      <c r="W2138" s="35" t="e">
        <f t="shared" si="310"/>
        <v>#N/A</v>
      </c>
      <c r="X2138" s="31">
        <f>VLOOKUP(A2138,'BASE DE DADOS OPS'!$A$4:$P$9650,12,FALSE)</f>
        <v>0</v>
      </c>
      <c r="Y2138" s="4" t="e">
        <f>IF(X2138&lt;&gt;"Liquidação Cancelada",VLOOKUP(B2138,'BASE DE DADOS OPS'!$B$5:$P$9635,12,FALSE),"Liquidação Cancelada")</f>
        <v>#N/A</v>
      </c>
      <c r="Z2138" s="4" t="e">
        <f>IF(X2138&lt;&gt;"Liquidação Cancelada",VLOOKUP(B2138,'BASE DE DADOS OPS'!$B$5:$P$9635,14,FALSE),"Liquidação Cancelada")</f>
        <v>#N/A</v>
      </c>
      <c r="AA2138" s="4" t="e">
        <f>IF(X2138&lt;&gt;"Liquidação Cancelada",VLOOKUP(B2138,'BASE DE DADOS OPS'!$B$5:$P$9635,13,FALSE),"Liquidação Cancelada")</f>
        <v>#N/A</v>
      </c>
      <c r="AB2138" s="4" t="e">
        <f t="shared" si="311"/>
        <v>#N/A</v>
      </c>
      <c r="AC2138" s="3" t="e">
        <f t="shared" si="312"/>
        <v>#N/A</v>
      </c>
      <c r="AD2138" s="62"/>
    </row>
    <row r="2139" spans="1:30" ht="24.95" customHeight="1" x14ac:dyDescent="0.2">
      <c r="A2139" s="55" t="str">
        <f t="shared" si="304"/>
        <v>||||||0</v>
      </c>
      <c r="B2139" s="55" t="str">
        <f t="shared" si="305"/>
        <v>||||0</v>
      </c>
      <c r="C2139" s="61" t="str">
        <f t="shared" si="306"/>
        <v>|0</v>
      </c>
      <c r="D2139" s="31"/>
      <c r="E2139" s="31"/>
      <c r="F2139" s="75" t="str">
        <f t="shared" si="307"/>
        <v>/</v>
      </c>
      <c r="G2139" s="31"/>
      <c r="H2139" s="31"/>
      <c r="I2139" s="75" t="str">
        <f t="shared" si="308"/>
        <v>.</v>
      </c>
      <c r="J2139" s="31"/>
      <c r="K2139" s="31"/>
      <c r="L2139" s="31"/>
      <c r="M2139" s="32"/>
      <c r="N2139" s="31"/>
      <c r="O2139" s="32"/>
      <c r="P2139" s="18"/>
      <c r="Q2139" s="31"/>
      <c r="R2139" s="33"/>
      <c r="S2139" s="33"/>
      <c r="T2139" s="33"/>
      <c r="U2139" s="72">
        <f t="shared" si="309"/>
        <v>0</v>
      </c>
      <c r="V2139" s="18" t="e">
        <f>IF(X2139&lt;&gt;"Liquidação Cancelada",VLOOKUP(B2139,'BASE DE DADOS OPS'!$B$4:$P$9650,10,FALSE),"Liquidação Cancelada")</f>
        <v>#N/A</v>
      </c>
      <c r="W2139" s="35" t="e">
        <f t="shared" si="310"/>
        <v>#N/A</v>
      </c>
      <c r="X2139" s="31">
        <f>VLOOKUP(A2139,'BASE DE DADOS OPS'!$A$4:$P$9650,12,FALSE)</f>
        <v>0</v>
      </c>
      <c r="Y2139" s="4" t="e">
        <f>IF(X2139&lt;&gt;"Liquidação Cancelada",VLOOKUP(B2139,'BASE DE DADOS OPS'!$B$5:$P$9635,12,FALSE),"Liquidação Cancelada")</f>
        <v>#N/A</v>
      </c>
      <c r="Z2139" s="4" t="e">
        <f>IF(X2139&lt;&gt;"Liquidação Cancelada",VLOOKUP(B2139,'BASE DE DADOS OPS'!$B$5:$P$9635,14,FALSE),"Liquidação Cancelada")</f>
        <v>#N/A</v>
      </c>
      <c r="AA2139" s="4" t="e">
        <f>IF(X2139&lt;&gt;"Liquidação Cancelada",VLOOKUP(B2139,'BASE DE DADOS OPS'!$B$5:$P$9635,13,FALSE),"Liquidação Cancelada")</f>
        <v>#N/A</v>
      </c>
      <c r="AB2139" s="4" t="e">
        <f t="shared" si="311"/>
        <v>#N/A</v>
      </c>
      <c r="AC2139" s="3" t="e">
        <f t="shared" si="312"/>
        <v>#N/A</v>
      </c>
      <c r="AD2139" s="62"/>
    </row>
    <row r="2140" spans="1:30" ht="24.95" customHeight="1" x14ac:dyDescent="0.2">
      <c r="A2140" s="55" t="str">
        <f t="shared" si="304"/>
        <v>||||||0</v>
      </c>
      <c r="B2140" s="55" t="str">
        <f t="shared" si="305"/>
        <v>||||0</v>
      </c>
      <c r="C2140" s="61" t="str">
        <f t="shared" si="306"/>
        <v>|0</v>
      </c>
      <c r="D2140" s="31"/>
      <c r="E2140" s="31"/>
      <c r="F2140" s="75" t="str">
        <f t="shared" si="307"/>
        <v>/</v>
      </c>
      <c r="G2140" s="31"/>
      <c r="H2140" s="31"/>
      <c r="I2140" s="75" t="str">
        <f t="shared" si="308"/>
        <v>.</v>
      </c>
      <c r="J2140" s="31"/>
      <c r="K2140" s="31"/>
      <c r="L2140" s="31"/>
      <c r="M2140" s="32"/>
      <c r="N2140" s="31"/>
      <c r="O2140" s="32"/>
      <c r="P2140" s="18"/>
      <c r="Q2140" s="31"/>
      <c r="R2140" s="33"/>
      <c r="S2140" s="33"/>
      <c r="T2140" s="33"/>
      <c r="U2140" s="72">
        <f t="shared" si="309"/>
        <v>0</v>
      </c>
      <c r="V2140" s="18" t="e">
        <f>IF(X2140&lt;&gt;"Liquidação Cancelada",VLOOKUP(B2140,'BASE DE DADOS OPS'!$B$4:$P$9650,10,FALSE),"Liquidação Cancelada")</f>
        <v>#N/A</v>
      </c>
      <c r="W2140" s="35" t="e">
        <f t="shared" si="310"/>
        <v>#N/A</v>
      </c>
      <c r="X2140" s="31">
        <f>VLOOKUP(A2140,'BASE DE DADOS OPS'!$A$4:$P$9650,12,FALSE)</f>
        <v>0</v>
      </c>
      <c r="Y2140" s="4" t="e">
        <f>IF(X2140&lt;&gt;"Liquidação Cancelada",VLOOKUP(B2140,'BASE DE DADOS OPS'!$B$5:$P$9635,12,FALSE),"Liquidação Cancelada")</f>
        <v>#N/A</v>
      </c>
      <c r="Z2140" s="4" t="e">
        <f>IF(X2140&lt;&gt;"Liquidação Cancelada",VLOOKUP(B2140,'BASE DE DADOS OPS'!$B$5:$P$9635,14,FALSE),"Liquidação Cancelada")</f>
        <v>#N/A</v>
      </c>
      <c r="AA2140" s="4" t="e">
        <f>IF(X2140&lt;&gt;"Liquidação Cancelada",VLOOKUP(B2140,'BASE DE DADOS OPS'!$B$5:$P$9635,13,FALSE),"Liquidação Cancelada")</f>
        <v>#N/A</v>
      </c>
      <c r="AB2140" s="4" t="e">
        <f t="shared" si="311"/>
        <v>#N/A</v>
      </c>
      <c r="AC2140" s="3" t="e">
        <f t="shared" si="312"/>
        <v>#N/A</v>
      </c>
      <c r="AD2140" s="62"/>
    </row>
    <row r="2141" spans="1:30" ht="24.95" customHeight="1" x14ac:dyDescent="0.2">
      <c r="A2141" s="55" t="str">
        <f t="shared" si="304"/>
        <v>||||||0</v>
      </c>
      <c r="B2141" s="55" t="str">
        <f t="shared" si="305"/>
        <v>||||0</v>
      </c>
      <c r="C2141" s="61" t="str">
        <f t="shared" si="306"/>
        <v>|0</v>
      </c>
      <c r="D2141" s="31"/>
      <c r="E2141" s="31"/>
      <c r="F2141" s="75" t="str">
        <f t="shared" si="307"/>
        <v>/</v>
      </c>
      <c r="G2141" s="31"/>
      <c r="H2141" s="31"/>
      <c r="I2141" s="75" t="str">
        <f t="shared" si="308"/>
        <v>.</v>
      </c>
      <c r="J2141" s="31"/>
      <c r="K2141" s="31"/>
      <c r="L2141" s="31"/>
      <c r="M2141" s="32"/>
      <c r="N2141" s="31"/>
      <c r="O2141" s="32"/>
      <c r="P2141" s="18"/>
      <c r="Q2141" s="31"/>
      <c r="R2141" s="33"/>
      <c r="S2141" s="33"/>
      <c r="T2141" s="33"/>
      <c r="U2141" s="72">
        <f t="shared" si="309"/>
        <v>0</v>
      </c>
      <c r="V2141" s="18" t="e">
        <f>IF(X2141&lt;&gt;"Liquidação Cancelada",VLOOKUP(B2141,'BASE DE DADOS OPS'!$B$4:$P$9650,10,FALSE),"Liquidação Cancelada")</f>
        <v>#N/A</v>
      </c>
      <c r="W2141" s="35" t="e">
        <f t="shared" si="310"/>
        <v>#N/A</v>
      </c>
      <c r="X2141" s="31">
        <f>VLOOKUP(A2141,'BASE DE DADOS OPS'!$A$4:$P$9650,12,FALSE)</f>
        <v>0</v>
      </c>
      <c r="Y2141" s="4" t="e">
        <f>IF(X2141&lt;&gt;"Liquidação Cancelada",VLOOKUP(B2141,'BASE DE DADOS OPS'!$B$5:$P$9635,12,FALSE),"Liquidação Cancelada")</f>
        <v>#N/A</v>
      </c>
      <c r="Z2141" s="4" t="e">
        <f>IF(X2141&lt;&gt;"Liquidação Cancelada",VLOOKUP(B2141,'BASE DE DADOS OPS'!$B$5:$P$9635,14,FALSE),"Liquidação Cancelada")</f>
        <v>#N/A</v>
      </c>
      <c r="AA2141" s="4" t="e">
        <f>IF(X2141&lt;&gt;"Liquidação Cancelada",VLOOKUP(B2141,'BASE DE DADOS OPS'!$B$5:$P$9635,13,FALSE),"Liquidação Cancelada")</f>
        <v>#N/A</v>
      </c>
      <c r="AB2141" s="4" t="e">
        <f t="shared" si="311"/>
        <v>#N/A</v>
      </c>
      <c r="AC2141" s="3" t="e">
        <f t="shared" si="312"/>
        <v>#N/A</v>
      </c>
      <c r="AD2141" s="62"/>
    </row>
    <row r="2142" spans="1:30" ht="24.95" customHeight="1" x14ac:dyDescent="0.2">
      <c r="A2142" s="55" t="str">
        <f t="shared" si="304"/>
        <v>||||||0</v>
      </c>
      <c r="B2142" s="55" t="str">
        <f t="shared" si="305"/>
        <v>||||0</v>
      </c>
      <c r="C2142" s="61" t="str">
        <f t="shared" si="306"/>
        <v>|0</v>
      </c>
      <c r="D2142" s="31"/>
      <c r="E2142" s="31"/>
      <c r="F2142" s="75" t="str">
        <f t="shared" si="307"/>
        <v>/</v>
      </c>
      <c r="G2142" s="31"/>
      <c r="H2142" s="31"/>
      <c r="I2142" s="75" t="str">
        <f t="shared" si="308"/>
        <v>.</v>
      </c>
      <c r="J2142" s="31"/>
      <c r="K2142" s="31"/>
      <c r="L2142" s="31"/>
      <c r="M2142" s="32"/>
      <c r="N2142" s="31"/>
      <c r="O2142" s="32"/>
      <c r="P2142" s="18"/>
      <c r="Q2142" s="31"/>
      <c r="R2142" s="33"/>
      <c r="S2142" s="33"/>
      <c r="T2142" s="33"/>
      <c r="U2142" s="72">
        <f t="shared" si="309"/>
        <v>0</v>
      </c>
      <c r="V2142" s="18" t="e">
        <f>IF(X2142&lt;&gt;"Liquidação Cancelada",VLOOKUP(B2142,'BASE DE DADOS OPS'!$B$4:$P$9650,10,FALSE),"Liquidação Cancelada")</f>
        <v>#N/A</v>
      </c>
      <c r="W2142" s="35" t="e">
        <f t="shared" si="310"/>
        <v>#N/A</v>
      </c>
      <c r="X2142" s="31">
        <f>VLOOKUP(A2142,'BASE DE DADOS OPS'!$A$4:$P$9650,12,FALSE)</f>
        <v>0</v>
      </c>
      <c r="Y2142" s="4" t="e">
        <f>IF(X2142&lt;&gt;"Liquidação Cancelada",VLOOKUP(B2142,'BASE DE DADOS OPS'!$B$5:$P$9635,12,FALSE),"Liquidação Cancelada")</f>
        <v>#N/A</v>
      </c>
      <c r="Z2142" s="4" t="e">
        <f>IF(X2142&lt;&gt;"Liquidação Cancelada",VLOOKUP(B2142,'BASE DE DADOS OPS'!$B$5:$P$9635,14,FALSE),"Liquidação Cancelada")</f>
        <v>#N/A</v>
      </c>
      <c r="AA2142" s="4" t="e">
        <f>IF(X2142&lt;&gt;"Liquidação Cancelada",VLOOKUP(B2142,'BASE DE DADOS OPS'!$B$5:$P$9635,13,FALSE),"Liquidação Cancelada")</f>
        <v>#N/A</v>
      </c>
      <c r="AB2142" s="4" t="e">
        <f t="shared" si="311"/>
        <v>#N/A</v>
      </c>
      <c r="AC2142" s="3" t="e">
        <f t="shared" si="312"/>
        <v>#N/A</v>
      </c>
      <c r="AD2142" s="62"/>
    </row>
    <row r="2143" spans="1:30" ht="24.95" customHeight="1" x14ac:dyDescent="0.2">
      <c r="A2143" s="55" t="str">
        <f t="shared" si="304"/>
        <v>||||||0</v>
      </c>
      <c r="B2143" s="55" t="str">
        <f t="shared" si="305"/>
        <v>||||0</v>
      </c>
      <c r="C2143" s="61" t="str">
        <f t="shared" si="306"/>
        <v>|0</v>
      </c>
      <c r="D2143" s="31"/>
      <c r="E2143" s="31"/>
      <c r="F2143" s="75" t="str">
        <f t="shared" si="307"/>
        <v>/</v>
      </c>
      <c r="G2143" s="31"/>
      <c r="H2143" s="31"/>
      <c r="I2143" s="75" t="str">
        <f t="shared" si="308"/>
        <v>.</v>
      </c>
      <c r="J2143" s="31"/>
      <c r="K2143" s="31"/>
      <c r="L2143" s="31"/>
      <c r="M2143" s="32"/>
      <c r="N2143" s="31"/>
      <c r="O2143" s="32"/>
      <c r="P2143" s="18"/>
      <c r="Q2143" s="31"/>
      <c r="R2143" s="33"/>
      <c r="S2143" s="33"/>
      <c r="T2143" s="33"/>
      <c r="U2143" s="72">
        <f t="shared" si="309"/>
        <v>0</v>
      </c>
      <c r="V2143" s="18" t="e">
        <f>IF(X2143&lt;&gt;"Liquidação Cancelada",VLOOKUP(B2143,'BASE DE DADOS OPS'!$B$4:$P$9650,10,FALSE),"Liquidação Cancelada")</f>
        <v>#N/A</v>
      </c>
      <c r="W2143" s="35" t="e">
        <f t="shared" si="310"/>
        <v>#N/A</v>
      </c>
      <c r="X2143" s="31">
        <f>VLOOKUP(A2143,'BASE DE DADOS OPS'!$A$4:$P$9650,12,FALSE)</f>
        <v>0</v>
      </c>
      <c r="Y2143" s="4" t="e">
        <f>IF(X2143&lt;&gt;"Liquidação Cancelada",VLOOKUP(B2143,'BASE DE DADOS OPS'!$B$5:$P$9635,12,FALSE),"Liquidação Cancelada")</f>
        <v>#N/A</v>
      </c>
      <c r="Z2143" s="4" t="e">
        <f>IF(X2143&lt;&gt;"Liquidação Cancelada",VLOOKUP(B2143,'BASE DE DADOS OPS'!$B$5:$P$9635,14,FALSE),"Liquidação Cancelada")</f>
        <v>#N/A</v>
      </c>
      <c r="AA2143" s="4" t="e">
        <f>IF(X2143&lt;&gt;"Liquidação Cancelada",VLOOKUP(B2143,'BASE DE DADOS OPS'!$B$5:$P$9635,13,FALSE),"Liquidação Cancelada")</f>
        <v>#N/A</v>
      </c>
      <c r="AB2143" s="4" t="e">
        <f t="shared" si="311"/>
        <v>#N/A</v>
      </c>
      <c r="AC2143" s="3" t="e">
        <f t="shared" si="312"/>
        <v>#N/A</v>
      </c>
      <c r="AD2143" s="62"/>
    </row>
    <row r="2144" spans="1:30" ht="24.95" customHeight="1" x14ac:dyDescent="0.2">
      <c r="A2144" s="55" t="str">
        <f t="shared" si="304"/>
        <v>||||||0</v>
      </c>
      <c r="B2144" s="55" t="str">
        <f t="shared" si="305"/>
        <v>||||0</v>
      </c>
      <c r="C2144" s="61" t="str">
        <f t="shared" si="306"/>
        <v>|0</v>
      </c>
      <c r="D2144" s="31"/>
      <c r="E2144" s="31"/>
      <c r="F2144" s="75" t="str">
        <f t="shared" si="307"/>
        <v>/</v>
      </c>
      <c r="G2144" s="31"/>
      <c r="H2144" s="31"/>
      <c r="I2144" s="75" t="str">
        <f t="shared" si="308"/>
        <v>.</v>
      </c>
      <c r="J2144" s="31"/>
      <c r="K2144" s="31"/>
      <c r="L2144" s="31"/>
      <c r="M2144" s="32"/>
      <c r="N2144" s="31"/>
      <c r="O2144" s="32"/>
      <c r="P2144" s="18"/>
      <c r="Q2144" s="31"/>
      <c r="R2144" s="33"/>
      <c r="S2144" s="33"/>
      <c r="T2144" s="33"/>
      <c r="U2144" s="72">
        <f t="shared" si="309"/>
        <v>0</v>
      </c>
      <c r="V2144" s="18" t="e">
        <f>IF(X2144&lt;&gt;"Liquidação Cancelada",VLOOKUP(B2144,'BASE DE DADOS OPS'!$B$4:$P$9650,10,FALSE),"Liquidação Cancelada")</f>
        <v>#N/A</v>
      </c>
      <c r="W2144" s="35" t="e">
        <f t="shared" si="310"/>
        <v>#N/A</v>
      </c>
      <c r="X2144" s="31">
        <f>VLOOKUP(A2144,'BASE DE DADOS OPS'!$A$4:$P$9650,12,FALSE)</f>
        <v>0</v>
      </c>
      <c r="Y2144" s="4" t="e">
        <f>IF(X2144&lt;&gt;"Liquidação Cancelada",VLOOKUP(B2144,'BASE DE DADOS OPS'!$B$5:$P$9635,12,FALSE),"Liquidação Cancelada")</f>
        <v>#N/A</v>
      </c>
      <c r="Z2144" s="4" t="e">
        <f>IF(X2144&lt;&gt;"Liquidação Cancelada",VLOOKUP(B2144,'BASE DE DADOS OPS'!$B$5:$P$9635,14,FALSE),"Liquidação Cancelada")</f>
        <v>#N/A</v>
      </c>
      <c r="AA2144" s="4" t="e">
        <f>IF(X2144&lt;&gt;"Liquidação Cancelada",VLOOKUP(B2144,'BASE DE DADOS OPS'!$B$5:$P$9635,13,FALSE),"Liquidação Cancelada")</f>
        <v>#N/A</v>
      </c>
      <c r="AB2144" s="4" t="e">
        <f t="shared" si="311"/>
        <v>#N/A</v>
      </c>
      <c r="AC2144" s="3" t="e">
        <f t="shared" si="312"/>
        <v>#N/A</v>
      </c>
      <c r="AD2144" s="62"/>
    </row>
    <row r="2145" spans="1:30" ht="24.95" customHeight="1" x14ac:dyDescent="0.2">
      <c r="A2145" s="55" t="str">
        <f t="shared" si="304"/>
        <v>||||||0</v>
      </c>
      <c r="B2145" s="55" t="str">
        <f t="shared" si="305"/>
        <v>||||0</v>
      </c>
      <c r="C2145" s="61" t="str">
        <f t="shared" si="306"/>
        <v>|0</v>
      </c>
      <c r="D2145" s="31"/>
      <c r="E2145" s="31"/>
      <c r="F2145" s="75" t="str">
        <f t="shared" si="307"/>
        <v>/</v>
      </c>
      <c r="G2145" s="31"/>
      <c r="H2145" s="31"/>
      <c r="I2145" s="75" t="str">
        <f t="shared" si="308"/>
        <v>.</v>
      </c>
      <c r="J2145" s="31"/>
      <c r="K2145" s="31"/>
      <c r="L2145" s="31"/>
      <c r="M2145" s="32"/>
      <c r="N2145" s="31"/>
      <c r="O2145" s="32"/>
      <c r="P2145" s="18"/>
      <c r="Q2145" s="31"/>
      <c r="R2145" s="33"/>
      <c r="S2145" s="33"/>
      <c r="T2145" s="33"/>
      <c r="U2145" s="72">
        <f t="shared" si="309"/>
        <v>0</v>
      </c>
      <c r="V2145" s="18" t="e">
        <f>IF(X2145&lt;&gt;"Liquidação Cancelada",VLOOKUP(B2145,'BASE DE DADOS OPS'!$B$4:$P$9650,10,FALSE),"Liquidação Cancelada")</f>
        <v>#N/A</v>
      </c>
      <c r="W2145" s="35" t="e">
        <f t="shared" si="310"/>
        <v>#N/A</v>
      </c>
      <c r="X2145" s="31">
        <f>VLOOKUP(A2145,'BASE DE DADOS OPS'!$A$4:$P$9650,12,FALSE)</f>
        <v>0</v>
      </c>
      <c r="Y2145" s="4" t="e">
        <f>IF(X2145&lt;&gt;"Liquidação Cancelada",VLOOKUP(B2145,'BASE DE DADOS OPS'!$B$5:$P$9635,12,FALSE),"Liquidação Cancelada")</f>
        <v>#N/A</v>
      </c>
      <c r="Z2145" s="4" t="e">
        <f>IF(X2145&lt;&gt;"Liquidação Cancelada",VLOOKUP(B2145,'BASE DE DADOS OPS'!$B$5:$P$9635,14,FALSE),"Liquidação Cancelada")</f>
        <v>#N/A</v>
      </c>
      <c r="AA2145" s="4" t="e">
        <f>IF(X2145&lt;&gt;"Liquidação Cancelada",VLOOKUP(B2145,'BASE DE DADOS OPS'!$B$5:$P$9635,13,FALSE),"Liquidação Cancelada")</f>
        <v>#N/A</v>
      </c>
      <c r="AB2145" s="4" t="e">
        <f t="shared" si="311"/>
        <v>#N/A</v>
      </c>
      <c r="AC2145" s="3" t="e">
        <f t="shared" si="312"/>
        <v>#N/A</v>
      </c>
      <c r="AD2145" s="62"/>
    </row>
    <row r="2146" spans="1:30" ht="24.95" customHeight="1" x14ac:dyDescent="0.2">
      <c r="A2146" s="55" t="str">
        <f t="shared" si="304"/>
        <v>||||||0</v>
      </c>
      <c r="B2146" s="55" t="str">
        <f t="shared" si="305"/>
        <v>||||0</v>
      </c>
      <c r="C2146" s="61" t="str">
        <f t="shared" si="306"/>
        <v>|0</v>
      </c>
      <c r="D2146" s="31"/>
      <c r="E2146" s="31"/>
      <c r="F2146" s="75" t="str">
        <f t="shared" si="307"/>
        <v>/</v>
      </c>
      <c r="G2146" s="31"/>
      <c r="H2146" s="31"/>
      <c r="I2146" s="75" t="str">
        <f t="shared" si="308"/>
        <v>.</v>
      </c>
      <c r="J2146" s="31"/>
      <c r="K2146" s="31"/>
      <c r="L2146" s="31"/>
      <c r="M2146" s="32"/>
      <c r="N2146" s="31"/>
      <c r="O2146" s="32"/>
      <c r="P2146" s="18"/>
      <c r="Q2146" s="31"/>
      <c r="R2146" s="33"/>
      <c r="S2146" s="33"/>
      <c r="T2146" s="33"/>
      <c r="U2146" s="72">
        <f t="shared" si="309"/>
        <v>0</v>
      </c>
      <c r="V2146" s="18" t="e">
        <f>IF(X2146&lt;&gt;"Liquidação Cancelada",VLOOKUP(B2146,'BASE DE DADOS OPS'!$B$4:$P$9650,10,FALSE),"Liquidação Cancelada")</f>
        <v>#N/A</v>
      </c>
      <c r="W2146" s="35" t="e">
        <f t="shared" si="310"/>
        <v>#N/A</v>
      </c>
      <c r="X2146" s="31">
        <f>VLOOKUP(A2146,'BASE DE DADOS OPS'!$A$4:$P$9650,12,FALSE)</f>
        <v>0</v>
      </c>
      <c r="Y2146" s="4" t="e">
        <f>IF(X2146&lt;&gt;"Liquidação Cancelada",VLOOKUP(B2146,'BASE DE DADOS OPS'!$B$5:$P$9635,12,FALSE),"Liquidação Cancelada")</f>
        <v>#N/A</v>
      </c>
      <c r="Z2146" s="4" t="e">
        <f>IF(X2146&lt;&gt;"Liquidação Cancelada",VLOOKUP(B2146,'BASE DE DADOS OPS'!$B$5:$P$9635,14,FALSE),"Liquidação Cancelada")</f>
        <v>#N/A</v>
      </c>
      <c r="AA2146" s="4" t="e">
        <f>IF(X2146&lt;&gt;"Liquidação Cancelada",VLOOKUP(B2146,'BASE DE DADOS OPS'!$B$5:$P$9635,13,FALSE),"Liquidação Cancelada")</f>
        <v>#N/A</v>
      </c>
      <c r="AB2146" s="4" t="e">
        <f t="shared" si="311"/>
        <v>#N/A</v>
      </c>
      <c r="AC2146" s="3" t="e">
        <f t="shared" si="312"/>
        <v>#N/A</v>
      </c>
      <c r="AD2146" s="62"/>
    </row>
    <row r="2147" spans="1:30" ht="24.95" customHeight="1" x14ac:dyDescent="0.2">
      <c r="A2147" s="55" t="str">
        <f t="shared" si="304"/>
        <v>||||||0</v>
      </c>
      <c r="B2147" s="55" t="str">
        <f t="shared" si="305"/>
        <v>||||0</v>
      </c>
      <c r="C2147" s="61" t="str">
        <f t="shared" si="306"/>
        <v>|0</v>
      </c>
      <c r="D2147" s="31"/>
      <c r="E2147" s="31"/>
      <c r="F2147" s="75" t="str">
        <f t="shared" si="307"/>
        <v>/</v>
      </c>
      <c r="G2147" s="31"/>
      <c r="H2147" s="31"/>
      <c r="I2147" s="75" t="str">
        <f t="shared" si="308"/>
        <v>.</v>
      </c>
      <c r="J2147" s="31"/>
      <c r="K2147" s="31"/>
      <c r="L2147" s="31"/>
      <c r="M2147" s="32"/>
      <c r="N2147" s="31"/>
      <c r="O2147" s="32"/>
      <c r="P2147" s="18"/>
      <c r="Q2147" s="31"/>
      <c r="R2147" s="33"/>
      <c r="S2147" s="33"/>
      <c r="T2147" s="33"/>
      <c r="U2147" s="72">
        <f t="shared" si="309"/>
        <v>0</v>
      </c>
      <c r="V2147" s="18" t="e">
        <f>IF(X2147&lt;&gt;"Liquidação Cancelada",VLOOKUP(B2147,'BASE DE DADOS OPS'!$B$4:$P$9650,10,FALSE),"Liquidação Cancelada")</f>
        <v>#N/A</v>
      </c>
      <c r="W2147" s="35" t="e">
        <f t="shared" si="310"/>
        <v>#N/A</v>
      </c>
      <c r="X2147" s="31">
        <f>VLOOKUP(A2147,'BASE DE DADOS OPS'!$A$4:$P$9650,12,FALSE)</f>
        <v>0</v>
      </c>
      <c r="Y2147" s="4" t="e">
        <f>IF(X2147&lt;&gt;"Liquidação Cancelada",VLOOKUP(B2147,'BASE DE DADOS OPS'!$B$5:$P$9635,12,FALSE),"Liquidação Cancelada")</f>
        <v>#N/A</v>
      </c>
      <c r="Z2147" s="4" t="e">
        <f>IF(X2147&lt;&gt;"Liquidação Cancelada",VLOOKUP(B2147,'BASE DE DADOS OPS'!$B$5:$P$9635,14,FALSE),"Liquidação Cancelada")</f>
        <v>#N/A</v>
      </c>
      <c r="AA2147" s="4" t="e">
        <f>IF(X2147&lt;&gt;"Liquidação Cancelada",VLOOKUP(B2147,'BASE DE DADOS OPS'!$B$5:$P$9635,13,FALSE),"Liquidação Cancelada")</f>
        <v>#N/A</v>
      </c>
      <c r="AB2147" s="4" t="e">
        <f t="shared" si="311"/>
        <v>#N/A</v>
      </c>
      <c r="AC2147" s="3" t="e">
        <f t="shared" si="312"/>
        <v>#N/A</v>
      </c>
      <c r="AD2147" s="62"/>
    </row>
    <row r="2148" spans="1:30" ht="24.95" customHeight="1" x14ac:dyDescent="0.2">
      <c r="A2148" s="55" t="str">
        <f t="shared" si="304"/>
        <v>||||||0</v>
      </c>
      <c r="B2148" s="55" t="str">
        <f t="shared" si="305"/>
        <v>||||0</v>
      </c>
      <c r="C2148" s="61" t="str">
        <f t="shared" si="306"/>
        <v>|0</v>
      </c>
      <c r="D2148" s="31"/>
      <c r="E2148" s="31"/>
      <c r="F2148" s="75" t="str">
        <f t="shared" si="307"/>
        <v>/</v>
      </c>
      <c r="G2148" s="31"/>
      <c r="H2148" s="31"/>
      <c r="I2148" s="75" t="str">
        <f t="shared" si="308"/>
        <v>.</v>
      </c>
      <c r="J2148" s="31"/>
      <c r="K2148" s="31"/>
      <c r="L2148" s="31"/>
      <c r="M2148" s="32"/>
      <c r="N2148" s="31"/>
      <c r="O2148" s="32"/>
      <c r="P2148" s="18"/>
      <c r="Q2148" s="31"/>
      <c r="R2148" s="33"/>
      <c r="S2148" s="33"/>
      <c r="T2148" s="33"/>
      <c r="U2148" s="72">
        <f t="shared" si="309"/>
        <v>0</v>
      </c>
      <c r="V2148" s="18" t="e">
        <f>IF(X2148&lt;&gt;"Liquidação Cancelada",VLOOKUP(B2148,'BASE DE DADOS OPS'!$B$4:$P$9650,10,FALSE),"Liquidação Cancelada")</f>
        <v>#N/A</v>
      </c>
      <c r="W2148" s="35" t="e">
        <f t="shared" si="310"/>
        <v>#N/A</v>
      </c>
      <c r="X2148" s="31">
        <f>VLOOKUP(A2148,'BASE DE DADOS OPS'!$A$4:$P$9650,12,FALSE)</f>
        <v>0</v>
      </c>
      <c r="Y2148" s="4" t="e">
        <f>IF(X2148&lt;&gt;"Liquidação Cancelada",VLOOKUP(B2148,'BASE DE DADOS OPS'!$B$5:$P$9635,12,FALSE),"Liquidação Cancelada")</f>
        <v>#N/A</v>
      </c>
      <c r="Z2148" s="4" t="e">
        <f>IF(X2148&lt;&gt;"Liquidação Cancelada",VLOOKUP(B2148,'BASE DE DADOS OPS'!$B$5:$P$9635,14,FALSE),"Liquidação Cancelada")</f>
        <v>#N/A</v>
      </c>
      <c r="AA2148" s="4" t="e">
        <f>IF(X2148&lt;&gt;"Liquidação Cancelada",VLOOKUP(B2148,'BASE DE DADOS OPS'!$B$5:$P$9635,13,FALSE),"Liquidação Cancelada")</f>
        <v>#N/A</v>
      </c>
      <c r="AB2148" s="4" t="e">
        <f t="shared" si="311"/>
        <v>#N/A</v>
      </c>
      <c r="AC2148" s="3" t="e">
        <f t="shared" si="312"/>
        <v>#N/A</v>
      </c>
      <c r="AD2148" s="62"/>
    </row>
    <row r="2149" spans="1:30" ht="24.95" customHeight="1" x14ac:dyDescent="0.2">
      <c r="A2149" s="55" t="str">
        <f t="shared" si="304"/>
        <v>||||||0</v>
      </c>
      <c r="B2149" s="55" t="str">
        <f t="shared" si="305"/>
        <v>||||0</v>
      </c>
      <c r="C2149" s="61" t="str">
        <f t="shared" si="306"/>
        <v>|0</v>
      </c>
      <c r="D2149" s="31"/>
      <c r="E2149" s="31"/>
      <c r="F2149" s="75" t="str">
        <f t="shared" si="307"/>
        <v>/</v>
      </c>
      <c r="G2149" s="31"/>
      <c r="H2149" s="31"/>
      <c r="I2149" s="75" t="str">
        <f t="shared" si="308"/>
        <v>.</v>
      </c>
      <c r="J2149" s="31"/>
      <c r="K2149" s="31"/>
      <c r="L2149" s="31"/>
      <c r="M2149" s="32"/>
      <c r="N2149" s="31"/>
      <c r="O2149" s="32"/>
      <c r="P2149" s="18"/>
      <c r="Q2149" s="31"/>
      <c r="R2149" s="33"/>
      <c r="S2149" s="33"/>
      <c r="T2149" s="33"/>
      <c r="U2149" s="72">
        <f t="shared" si="309"/>
        <v>0</v>
      </c>
      <c r="V2149" s="18" t="e">
        <f>IF(X2149&lt;&gt;"Liquidação Cancelada",VLOOKUP(B2149,'BASE DE DADOS OPS'!$B$4:$P$9650,10,FALSE),"Liquidação Cancelada")</f>
        <v>#N/A</v>
      </c>
      <c r="W2149" s="35" t="e">
        <f t="shared" si="310"/>
        <v>#N/A</v>
      </c>
      <c r="X2149" s="31">
        <f>VLOOKUP(A2149,'BASE DE DADOS OPS'!$A$4:$P$9650,12,FALSE)</f>
        <v>0</v>
      </c>
      <c r="Y2149" s="4" t="e">
        <f>IF(X2149&lt;&gt;"Liquidação Cancelada",VLOOKUP(B2149,'BASE DE DADOS OPS'!$B$5:$P$9635,12,FALSE),"Liquidação Cancelada")</f>
        <v>#N/A</v>
      </c>
      <c r="Z2149" s="4" t="e">
        <f>IF(X2149&lt;&gt;"Liquidação Cancelada",VLOOKUP(B2149,'BASE DE DADOS OPS'!$B$5:$P$9635,14,FALSE),"Liquidação Cancelada")</f>
        <v>#N/A</v>
      </c>
      <c r="AA2149" s="4" t="e">
        <f>IF(X2149&lt;&gt;"Liquidação Cancelada",VLOOKUP(B2149,'BASE DE DADOS OPS'!$B$5:$P$9635,13,FALSE),"Liquidação Cancelada")</f>
        <v>#N/A</v>
      </c>
      <c r="AB2149" s="4" t="e">
        <f t="shared" si="311"/>
        <v>#N/A</v>
      </c>
      <c r="AC2149" s="3" t="e">
        <f t="shared" si="312"/>
        <v>#N/A</v>
      </c>
      <c r="AD2149" s="62"/>
    </row>
    <row r="2150" spans="1:30" ht="24.95" customHeight="1" x14ac:dyDescent="0.2">
      <c r="A2150" s="55" t="str">
        <f t="shared" si="304"/>
        <v>||||||0</v>
      </c>
      <c r="B2150" s="55" t="str">
        <f t="shared" si="305"/>
        <v>||||0</v>
      </c>
      <c r="C2150" s="61" t="str">
        <f t="shared" si="306"/>
        <v>|0</v>
      </c>
      <c r="D2150" s="31"/>
      <c r="E2150" s="31"/>
      <c r="F2150" s="75" t="str">
        <f t="shared" si="307"/>
        <v>/</v>
      </c>
      <c r="G2150" s="31"/>
      <c r="H2150" s="31"/>
      <c r="I2150" s="75" t="str">
        <f t="shared" si="308"/>
        <v>.</v>
      </c>
      <c r="J2150" s="31"/>
      <c r="K2150" s="31"/>
      <c r="L2150" s="31"/>
      <c r="M2150" s="32"/>
      <c r="N2150" s="31"/>
      <c r="O2150" s="32"/>
      <c r="P2150" s="18"/>
      <c r="Q2150" s="31"/>
      <c r="R2150" s="33"/>
      <c r="S2150" s="33"/>
      <c r="T2150" s="33"/>
      <c r="U2150" s="72">
        <f t="shared" si="309"/>
        <v>0</v>
      </c>
      <c r="V2150" s="18" t="e">
        <f>IF(X2150&lt;&gt;"Liquidação Cancelada",VLOOKUP(B2150,'BASE DE DADOS OPS'!$B$4:$P$9650,10,FALSE),"Liquidação Cancelada")</f>
        <v>#N/A</v>
      </c>
      <c r="W2150" s="35" t="e">
        <f t="shared" si="310"/>
        <v>#N/A</v>
      </c>
      <c r="X2150" s="31">
        <f>VLOOKUP(A2150,'BASE DE DADOS OPS'!$A$4:$P$9650,12,FALSE)</f>
        <v>0</v>
      </c>
      <c r="Y2150" s="4" t="e">
        <f>IF(X2150&lt;&gt;"Liquidação Cancelada",VLOOKUP(B2150,'BASE DE DADOS OPS'!$B$5:$P$9635,12,FALSE),"Liquidação Cancelada")</f>
        <v>#N/A</v>
      </c>
      <c r="Z2150" s="4" t="e">
        <f>IF(X2150&lt;&gt;"Liquidação Cancelada",VLOOKUP(B2150,'BASE DE DADOS OPS'!$B$5:$P$9635,14,FALSE),"Liquidação Cancelada")</f>
        <v>#N/A</v>
      </c>
      <c r="AA2150" s="4" t="e">
        <f>IF(X2150&lt;&gt;"Liquidação Cancelada",VLOOKUP(B2150,'BASE DE DADOS OPS'!$B$5:$P$9635,13,FALSE),"Liquidação Cancelada")</f>
        <v>#N/A</v>
      </c>
      <c r="AB2150" s="4" t="e">
        <f t="shared" si="311"/>
        <v>#N/A</v>
      </c>
      <c r="AC2150" s="3" t="e">
        <f t="shared" si="312"/>
        <v>#N/A</v>
      </c>
      <c r="AD2150" s="62"/>
    </row>
    <row r="2151" spans="1:30" ht="24.95" customHeight="1" x14ac:dyDescent="0.2">
      <c r="A2151" s="55" t="str">
        <f t="shared" si="304"/>
        <v>||||||0</v>
      </c>
      <c r="B2151" s="55" t="str">
        <f t="shared" si="305"/>
        <v>||||0</v>
      </c>
      <c r="C2151" s="61" t="str">
        <f t="shared" si="306"/>
        <v>|0</v>
      </c>
      <c r="D2151" s="31"/>
      <c r="E2151" s="31"/>
      <c r="F2151" s="75" t="str">
        <f t="shared" si="307"/>
        <v>/</v>
      </c>
      <c r="G2151" s="31"/>
      <c r="H2151" s="31"/>
      <c r="I2151" s="75" t="str">
        <f t="shared" si="308"/>
        <v>.</v>
      </c>
      <c r="J2151" s="31"/>
      <c r="K2151" s="31"/>
      <c r="L2151" s="31"/>
      <c r="M2151" s="32"/>
      <c r="N2151" s="31"/>
      <c r="O2151" s="32"/>
      <c r="P2151" s="18"/>
      <c r="Q2151" s="31"/>
      <c r="R2151" s="33"/>
      <c r="S2151" s="33"/>
      <c r="T2151" s="33"/>
      <c r="U2151" s="72">
        <f t="shared" si="309"/>
        <v>0</v>
      </c>
      <c r="V2151" s="18" t="e">
        <f>IF(X2151&lt;&gt;"Liquidação Cancelada",VLOOKUP(B2151,'BASE DE DADOS OPS'!$B$4:$P$9650,10,FALSE),"Liquidação Cancelada")</f>
        <v>#N/A</v>
      </c>
      <c r="W2151" s="35" t="e">
        <f t="shared" si="310"/>
        <v>#N/A</v>
      </c>
      <c r="X2151" s="31">
        <f>VLOOKUP(A2151,'BASE DE DADOS OPS'!$A$4:$P$9650,12,FALSE)</f>
        <v>0</v>
      </c>
      <c r="Y2151" s="4" t="e">
        <f>IF(X2151&lt;&gt;"Liquidação Cancelada",VLOOKUP(B2151,'BASE DE DADOS OPS'!$B$5:$P$9635,12,FALSE),"Liquidação Cancelada")</f>
        <v>#N/A</v>
      </c>
      <c r="Z2151" s="4" t="e">
        <f>IF(X2151&lt;&gt;"Liquidação Cancelada",VLOOKUP(B2151,'BASE DE DADOS OPS'!$B$5:$P$9635,14,FALSE),"Liquidação Cancelada")</f>
        <v>#N/A</v>
      </c>
      <c r="AA2151" s="4" t="e">
        <f>IF(X2151&lt;&gt;"Liquidação Cancelada",VLOOKUP(B2151,'BASE DE DADOS OPS'!$B$5:$P$9635,13,FALSE),"Liquidação Cancelada")</f>
        <v>#N/A</v>
      </c>
      <c r="AB2151" s="4" t="e">
        <f t="shared" si="311"/>
        <v>#N/A</v>
      </c>
      <c r="AC2151" s="3" t="e">
        <f t="shared" si="312"/>
        <v>#N/A</v>
      </c>
      <c r="AD2151" s="62"/>
    </row>
    <row r="2152" spans="1:30" ht="24.95" customHeight="1" x14ac:dyDescent="0.2">
      <c r="A2152" s="55" t="str">
        <f t="shared" si="304"/>
        <v>||||||0</v>
      </c>
      <c r="B2152" s="55" t="str">
        <f t="shared" si="305"/>
        <v>||||0</v>
      </c>
      <c r="C2152" s="61" t="str">
        <f t="shared" si="306"/>
        <v>|0</v>
      </c>
      <c r="D2152" s="31"/>
      <c r="E2152" s="31"/>
      <c r="F2152" s="75" t="str">
        <f t="shared" si="307"/>
        <v>/</v>
      </c>
      <c r="G2152" s="31"/>
      <c r="H2152" s="31"/>
      <c r="I2152" s="75" t="str">
        <f t="shared" si="308"/>
        <v>.</v>
      </c>
      <c r="J2152" s="31"/>
      <c r="K2152" s="31"/>
      <c r="L2152" s="31"/>
      <c r="M2152" s="32"/>
      <c r="N2152" s="31"/>
      <c r="O2152" s="32"/>
      <c r="P2152" s="18"/>
      <c r="Q2152" s="31"/>
      <c r="R2152" s="33"/>
      <c r="S2152" s="33"/>
      <c r="T2152" s="33"/>
      <c r="U2152" s="72">
        <f t="shared" si="309"/>
        <v>0</v>
      </c>
      <c r="V2152" s="18" t="e">
        <f>IF(X2152&lt;&gt;"Liquidação Cancelada",VLOOKUP(B2152,'BASE DE DADOS OPS'!$B$4:$P$9650,10,FALSE),"Liquidação Cancelada")</f>
        <v>#N/A</v>
      </c>
      <c r="W2152" s="35" t="e">
        <f t="shared" si="310"/>
        <v>#N/A</v>
      </c>
      <c r="X2152" s="31">
        <f>VLOOKUP(A2152,'BASE DE DADOS OPS'!$A$4:$P$9650,12,FALSE)</f>
        <v>0</v>
      </c>
      <c r="Y2152" s="4" t="e">
        <f>IF(X2152&lt;&gt;"Liquidação Cancelada",VLOOKUP(B2152,'BASE DE DADOS OPS'!$B$5:$P$9635,12,FALSE),"Liquidação Cancelada")</f>
        <v>#N/A</v>
      </c>
      <c r="Z2152" s="4" t="e">
        <f>IF(X2152&lt;&gt;"Liquidação Cancelada",VLOOKUP(B2152,'BASE DE DADOS OPS'!$B$5:$P$9635,14,FALSE),"Liquidação Cancelada")</f>
        <v>#N/A</v>
      </c>
      <c r="AA2152" s="4" t="e">
        <f>IF(X2152&lt;&gt;"Liquidação Cancelada",VLOOKUP(B2152,'BASE DE DADOS OPS'!$B$5:$P$9635,13,FALSE),"Liquidação Cancelada")</f>
        <v>#N/A</v>
      </c>
      <c r="AB2152" s="4" t="e">
        <f t="shared" si="311"/>
        <v>#N/A</v>
      </c>
      <c r="AC2152" s="3" t="e">
        <f t="shared" si="312"/>
        <v>#N/A</v>
      </c>
      <c r="AD2152" s="62"/>
    </row>
    <row r="2153" spans="1:30" ht="24.95" customHeight="1" x14ac:dyDescent="0.2">
      <c r="A2153" s="55" t="str">
        <f t="shared" si="304"/>
        <v>||||||0</v>
      </c>
      <c r="B2153" s="55" t="str">
        <f t="shared" si="305"/>
        <v>||||0</v>
      </c>
      <c r="C2153" s="61" t="str">
        <f t="shared" si="306"/>
        <v>|0</v>
      </c>
      <c r="D2153" s="31"/>
      <c r="E2153" s="31"/>
      <c r="F2153" s="75" t="str">
        <f t="shared" si="307"/>
        <v>/</v>
      </c>
      <c r="G2153" s="31"/>
      <c r="H2153" s="31"/>
      <c r="I2153" s="75" t="str">
        <f t="shared" si="308"/>
        <v>.</v>
      </c>
      <c r="J2153" s="31"/>
      <c r="K2153" s="31"/>
      <c r="L2153" s="31"/>
      <c r="M2153" s="32"/>
      <c r="N2153" s="31"/>
      <c r="O2153" s="32"/>
      <c r="P2153" s="18"/>
      <c r="Q2153" s="31"/>
      <c r="R2153" s="33"/>
      <c r="S2153" s="33"/>
      <c r="T2153" s="33"/>
      <c r="U2153" s="72">
        <f t="shared" si="309"/>
        <v>0</v>
      </c>
      <c r="V2153" s="18" t="e">
        <f>IF(X2153&lt;&gt;"Liquidação Cancelada",VLOOKUP(B2153,'BASE DE DADOS OPS'!$B$4:$P$9650,10,FALSE),"Liquidação Cancelada")</f>
        <v>#N/A</v>
      </c>
      <c r="W2153" s="35" t="e">
        <f t="shared" si="310"/>
        <v>#N/A</v>
      </c>
      <c r="X2153" s="31">
        <f>VLOOKUP(A2153,'BASE DE DADOS OPS'!$A$4:$P$9650,12,FALSE)</f>
        <v>0</v>
      </c>
      <c r="Y2153" s="4" t="e">
        <f>IF(X2153&lt;&gt;"Liquidação Cancelada",VLOOKUP(B2153,'BASE DE DADOS OPS'!$B$5:$P$9635,12,FALSE),"Liquidação Cancelada")</f>
        <v>#N/A</v>
      </c>
      <c r="Z2153" s="4" t="e">
        <f>IF(X2153&lt;&gt;"Liquidação Cancelada",VLOOKUP(B2153,'BASE DE DADOS OPS'!$B$5:$P$9635,14,FALSE),"Liquidação Cancelada")</f>
        <v>#N/A</v>
      </c>
      <c r="AA2153" s="4" t="e">
        <f>IF(X2153&lt;&gt;"Liquidação Cancelada",VLOOKUP(B2153,'BASE DE DADOS OPS'!$B$5:$P$9635,13,FALSE),"Liquidação Cancelada")</f>
        <v>#N/A</v>
      </c>
      <c r="AB2153" s="4" t="e">
        <f t="shared" si="311"/>
        <v>#N/A</v>
      </c>
      <c r="AC2153" s="3" t="e">
        <f t="shared" si="312"/>
        <v>#N/A</v>
      </c>
      <c r="AD2153" s="62"/>
    </row>
    <row r="2154" spans="1:30" ht="24.95" customHeight="1" x14ac:dyDescent="0.2">
      <c r="A2154" s="55" t="str">
        <f t="shared" si="304"/>
        <v>||||||0</v>
      </c>
      <c r="B2154" s="55" t="str">
        <f t="shared" si="305"/>
        <v>||||0</v>
      </c>
      <c r="C2154" s="61" t="str">
        <f t="shared" si="306"/>
        <v>|0</v>
      </c>
      <c r="D2154" s="31"/>
      <c r="E2154" s="31"/>
      <c r="F2154" s="75" t="str">
        <f t="shared" si="307"/>
        <v>/</v>
      </c>
      <c r="G2154" s="31"/>
      <c r="H2154" s="31"/>
      <c r="I2154" s="75" t="str">
        <f t="shared" si="308"/>
        <v>.</v>
      </c>
      <c r="J2154" s="31"/>
      <c r="K2154" s="31"/>
      <c r="L2154" s="31"/>
      <c r="M2154" s="32"/>
      <c r="N2154" s="31"/>
      <c r="O2154" s="32"/>
      <c r="P2154" s="18"/>
      <c r="Q2154" s="31"/>
      <c r="R2154" s="33"/>
      <c r="S2154" s="33"/>
      <c r="T2154" s="33"/>
      <c r="U2154" s="72">
        <f t="shared" si="309"/>
        <v>0</v>
      </c>
      <c r="V2154" s="18" t="e">
        <f>IF(X2154&lt;&gt;"Liquidação Cancelada",VLOOKUP(B2154,'BASE DE DADOS OPS'!$B$4:$P$9650,10,FALSE),"Liquidação Cancelada")</f>
        <v>#N/A</v>
      </c>
      <c r="W2154" s="35" t="e">
        <f t="shared" si="310"/>
        <v>#N/A</v>
      </c>
      <c r="X2154" s="31">
        <f>VLOOKUP(A2154,'BASE DE DADOS OPS'!$A$4:$P$9650,12,FALSE)</f>
        <v>0</v>
      </c>
      <c r="Y2154" s="4" t="e">
        <f>IF(X2154&lt;&gt;"Liquidação Cancelada",VLOOKUP(B2154,'BASE DE DADOS OPS'!$B$5:$P$9635,12,FALSE),"Liquidação Cancelada")</f>
        <v>#N/A</v>
      </c>
      <c r="Z2154" s="4" t="e">
        <f>IF(X2154&lt;&gt;"Liquidação Cancelada",VLOOKUP(B2154,'BASE DE DADOS OPS'!$B$5:$P$9635,14,FALSE),"Liquidação Cancelada")</f>
        <v>#N/A</v>
      </c>
      <c r="AA2154" s="4" t="e">
        <f>IF(X2154&lt;&gt;"Liquidação Cancelada",VLOOKUP(B2154,'BASE DE DADOS OPS'!$B$5:$P$9635,13,FALSE),"Liquidação Cancelada")</f>
        <v>#N/A</v>
      </c>
      <c r="AB2154" s="4" t="e">
        <f t="shared" si="311"/>
        <v>#N/A</v>
      </c>
      <c r="AC2154" s="3" t="e">
        <f t="shared" si="312"/>
        <v>#N/A</v>
      </c>
      <c r="AD2154" s="62"/>
    </row>
    <row r="2155" spans="1:30" ht="24.95" customHeight="1" x14ac:dyDescent="0.2">
      <c r="A2155" s="55" t="str">
        <f t="shared" si="304"/>
        <v>||||||0</v>
      </c>
      <c r="B2155" s="55" t="str">
        <f t="shared" si="305"/>
        <v>||||0</v>
      </c>
      <c r="C2155" s="61" t="str">
        <f t="shared" si="306"/>
        <v>|0</v>
      </c>
      <c r="D2155" s="31"/>
      <c r="E2155" s="31"/>
      <c r="F2155" s="75" t="str">
        <f t="shared" si="307"/>
        <v>/</v>
      </c>
      <c r="G2155" s="31"/>
      <c r="H2155" s="31"/>
      <c r="I2155" s="75" t="str">
        <f t="shared" si="308"/>
        <v>.</v>
      </c>
      <c r="J2155" s="31"/>
      <c r="K2155" s="31"/>
      <c r="L2155" s="31"/>
      <c r="M2155" s="32"/>
      <c r="N2155" s="31"/>
      <c r="O2155" s="32"/>
      <c r="P2155" s="18"/>
      <c r="Q2155" s="31"/>
      <c r="R2155" s="33"/>
      <c r="S2155" s="33"/>
      <c r="T2155" s="33"/>
      <c r="U2155" s="72">
        <f t="shared" si="309"/>
        <v>0</v>
      </c>
      <c r="V2155" s="18" t="e">
        <f>IF(X2155&lt;&gt;"Liquidação Cancelada",VLOOKUP(B2155,'BASE DE DADOS OPS'!$B$4:$P$9650,10,FALSE),"Liquidação Cancelada")</f>
        <v>#N/A</v>
      </c>
      <c r="W2155" s="35" t="e">
        <f t="shared" si="310"/>
        <v>#N/A</v>
      </c>
      <c r="X2155" s="31">
        <f>VLOOKUP(A2155,'BASE DE DADOS OPS'!$A$4:$P$9650,12,FALSE)</f>
        <v>0</v>
      </c>
      <c r="Y2155" s="4" t="e">
        <f>IF(X2155&lt;&gt;"Liquidação Cancelada",VLOOKUP(B2155,'BASE DE DADOS OPS'!$B$5:$P$9635,12,FALSE),"Liquidação Cancelada")</f>
        <v>#N/A</v>
      </c>
      <c r="Z2155" s="4" t="e">
        <f>IF(X2155&lt;&gt;"Liquidação Cancelada",VLOOKUP(B2155,'BASE DE DADOS OPS'!$B$5:$P$9635,14,FALSE),"Liquidação Cancelada")</f>
        <v>#N/A</v>
      </c>
      <c r="AA2155" s="4" t="e">
        <f>IF(X2155&lt;&gt;"Liquidação Cancelada",VLOOKUP(B2155,'BASE DE DADOS OPS'!$B$5:$P$9635,13,FALSE),"Liquidação Cancelada")</f>
        <v>#N/A</v>
      </c>
      <c r="AB2155" s="4" t="e">
        <f t="shared" si="311"/>
        <v>#N/A</v>
      </c>
      <c r="AC2155" s="3" t="e">
        <f t="shared" si="312"/>
        <v>#N/A</v>
      </c>
      <c r="AD2155" s="62"/>
    </row>
    <row r="2156" spans="1:30" ht="24.95" customHeight="1" x14ac:dyDescent="0.2">
      <c r="A2156" s="55" t="str">
        <f t="shared" si="304"/>
        <v>||||||0</v>
      </c>
      <c r="B2156" s="55" t="str">
        <f t="shared" si="305"/>
        <v>||||0</v>
      </c>
      <c r="C2156" s="61" t="str">
        <f t="shared" si="306"/>
        <v>|0</v>
      </c>
      <c r="D2156" s="31"/>
      <c r="E2156" s="31"/>
      <c r="F2156" s="75" t="str">
        <f t="shared" si="307"/>
        <v>/</v>
      </c>
      <c r="G2156" s="31"/>
      <c r="H2156" s="31"/>
      <c r="I2156" s="75" t="str">
        <f t="shared" si="308"/>
        <v>.</v>
      </c>
      <c r="J2156" s="31"/>
      <c r="K2156" s="31"/>
      <c r="L2156" s="31"/>
      <c r="M2156" s="32"/>
      <c r="N2156" s="31"/>
      <c r="O2156" s="32"/>
      <c r="P2156" s="18"/>
      <c r="Q2156" s="31"/>
      <c r="R2156" s="33"/>
      <c r="S2156" s="33"/>
      <c r="T2156" s="33"/>
      <c r="U2156" s="72">
        <f t="shared" si="309"/>
        <v>0</v>
      </c>
      <c r="V2156" s="18" t="e">
        <f>IF(X2156&lt;&gt;"Liquidação Cancelada",VLOOKUP(B2156,'BASE DE DADOS OPS'!$B$4:$P$9650,10,FALSE),"Liquidação Cancelada")</f>
        <v>#N/A</v>
      </c>
      <c r="W2156" s="35" t="e">
        <f t="shared" si="310"/>
        <v>#N/A</v>
      </c>
      <c r="X2156" s="31">
        <f>VLOOKUP(A2156,'BASE DE DADOS OPS'!$A$4:$P$9650,12,FALSE)</f>
        <v>0</v>
      </c>
      <c r="Y2156" s="4" t="e">
        <f>IF(X2156&lt;&gt;"Liquidação Cancelada",VLOOKUP(B2156,'BASE DE DADOS OPS'!$B$5:$P$9635,12,FALSE),"Liquidação Cancelada")</f>
        <v>#N/A</v>
      </c>
      <c r="Z2156" s="4" t="e">
        <f>IF(X2156&lt;&gt;"Liquidação Cancelada",VLOOKUP(B2156,'BASE DE DADOS OPS'!$B$5:$P$9635,14,FALSE),"Liquidação Cancelada")</f>
        <v>#N/A</v>
      </c>
      <c r="AA2156" s="4" t="e">
        <f>IF(X2156&lt;&gt;"Liquidação Cancelada",VLOOKUP(B2156,'BASE DE DADOS OPS'!$B$5:$P$9635,13,FALSE),"Liquidação Cancelada")</f>
        <v>#N/A</v>
      </c>
      <c r="AB2156" s="4" t="e">
        <f t="shared" si="311"/>
        <v>#N/A</v>
      </c>
      <c r="AC2156" s="3" t="e">
        <f t="shared" si="312"/>
        <v>#N/A</v>
      </c>
      <c r="AD2156" s="62"/>
    </row>
    <row r="2157" spans="1:30" ht="24.95" customHeight="1" x14ac:dyDescent="0.2">
      <c r="A2157" s="55" t="str">
        <f t="shared" si="304"/>
        <v>||||||0</v>
      </c>
      <c r="B2157" s="55" t="str">
        <f t="shared" si="305"/>
        <v>||||0</v>
      </c>
      <c r="C2157" s="61" t="str">
        <f t="shared" si="306"/>
        <v>|0</v>
      </c>
      <c r="D2157" s="31"/>
      <c r="E2157" s="31"/>
      <c r="F2157" s="75" t="str">
        <f t="shared" si="307"/>
        <v>/</v>
      </c>
      <c r="G2157" s="31"/>
      <c r="H2157" s="31"/>
      <c r="I2157" s="75" t="str">
        <f t="shared" si="308"/>
        <v>.</v>
      </c>
      <c r="J2157" s="31"/>
      <c r="K2157" s="31"/>
      <c r="L2157" s="31"/>
      <c r="M2157" s="32"/>
      <c r="N2157" s="31"/>
      <c r="O2157" s="32"/>
      <c r="P2157" s="18"/>
      <c r="Q2157" s="31"/>
      <c r="R2157" s="33"/>
      <c r="S2157" s="33"/>
      <c r="T2157" s="33"/>
      <c r="U2157" s="72">
        <f t="shared" si="309"/>
        <v>0</v>
      </c>
      <c r="V2157" s="18" t="e">
        <f>IF(X2157&lt;&gt;"Liquidação Cancelada",VLOOKUP(B2157,'BASE DE DADOS OPS'!$B$4:$P$9650,10,FALSE),"Liquidação Cancelada")</f>
        <v>#N/A</v>
      </c>
      <c r="W2157" s="35" t="e">
        <f t="shared" si="310"/>
        <v>#N/A</v>
      </c>
      <c r="X2157" s="31">
        <f>VLOOKUP(A2157,'BASE DE DADOS OPS'!$A$4:$P$9650,12,FALSE)</f>
        <v>0</v>
      </c>
      <c r="Y2157" s="4" t="e">
        <f>IF(X2157&lt;&gt;"Liquidação Cancelada",VLOOKUP(B2157,'BASE DE DADOS OPS'!$B$5:$P$9635,12,FALSE),"Liquidação Cancelada")</f>
        <v>#N/A</v>
      </c>
      <c r="Z2157" s="4" t="e">
        <f>IF(X2157&lt;&gt;"Liquidação Cancelada",VLOOKUP(B2157,'BASE DE DADOS OPS'!$B$5:$P$9635,14,FALSE),"Liquidação Cancelada")</f>
        <v>#N/A</v>
      </c>
      <c r="AA2157" s="4" t="e">
        <f>IF(X2157&lt;&gt;"Liquidação Cancelada",VLOOKUP(B2157,'BASE DE DADOS OPS'!$B$5:$P$9635,13,FALSE),"Liquidação Cancelada")</f>
        <v>#N/A</v>
      </c>
      <c r="AB2157" s="4" t="e">
        <f t="shared" si="311"/>
        <v>#N/A</v>
      </c>
      <c r="AC2157" s="3" t="e">
        <f t="shared" si="312"/>
        <v>#N/A</v>
      </c>
      <c r="AD2157" s="62"/>
    </row>
    <row r="2158" spans="1:30" ht="24.95" customHeight="1" x14ac:dyDescent="0.2">
      <c r="A2158" s="55" t="str">
        <f t="shared" si="304"/>
        <v>||||||0</v>
      </c>
      <c r="B2158" s="55" t="str">
        <f t="shared" si="305"/>
        <v>||||0</v>
      </c>
      <c r="C2158" s="61" t="str">
        <f t="shared" si="306"/>
        <v>|0</v>
      </c>
      <c r="D2158" s="31"/>
      <c r="E2158" s="31"/>
      <c r="F2158" s="75" t="str">
        <f t="shared" si="307"/>
        <v>/</v>
      </c>
      <c r="G2158" s="31"/>
      <c r="H2158" s="31"/>
      <c r="I2158" s="75" t="str">
        <f t="shared" si="308"/>
        <v>.</v>
      </c>
      <c r="J2158" s="31"/>
      <c r="K2158" s="31"/>
      <c r="L2158" s="31"/>
      <c r="M2158" s="32"/>
      <c r="N2158" s="31"/>
      <c r="O2158" s="32"/>
      <c r="P2158" s="18"/>
      <c r="Q2158" s="31"/>
      <c r="R2158" s="33"/>
      <c r="S2158" s="33"/>
      <c r="T2158" s="33"/>
      <c r="U2158" s="72">
        <f t="shared" si="309"/>
        <v>0</v>
      </c>
      <c r="V2158" s="18" t="e">
        <f>IF(X2158&lt;&gt;"Liquidação Cancelada",VLOOKUP(B2158,'BASE DE DADOS OPS'!$B$4:$P$9650,10,FALSE),"Liquidação Cancelada")</f>
        <v>#N/A</v>
      </c>
      <c r="W2158" s="35" t="e">
        <f t="shared" si="310"/>
        <v>#N/A</v>
      </c>
      <c r="X2158" s="31">
        <f>VLOOKUP(A2158,'BASE DE DADOS OPS'!$A$4:$P$9650,12,FALSE)</f>
        <v>0</v>
      </c>
      <c r="Y2158" s="4" t="e">
        <f>IF(X2158&lt;&gt;"Liquidação Cancelada",VLOOKUP(B2158,'BASE DE DADOS OPS'!$B$5:$P$9635,12,FALSE),"Liquidação Cancelada")</f>
        <v>#N/A</v>
      </c>
      <c r="Z2158" s="4" t="e">
        <f>IF(X2158&lt;&gt;"Liquidação Cancelada",VLOOKUP(B2158,'BASE DE DADOS OPS'!$B$5:$P$9635,14,FALSE),"Liquidação Cancelada")</f>
        <v>#N/A</v>
      </c>
      <c r="AA2158" s="4" t="e">
        <f>IF(X2158&lt;&gt;"Liquidação Cancelada",VLOOKUP(B2158,'BASE DE DADOS OPS'!$B$5:$P$9635,13,FALSE),"Liquidação Cancelada")</f>
        <v>#N/A</v>
      </c>
      <c r="AB2158" s="4" t="e">
        <f t="shared" si="311"/>
        <v>#N/A</v>
      </c>
      <c r="AC2158" s="3" t="e">
        <f t="shared" si="312"/>
        <v>#N/A</v>
      </c>
      <c r="AD2158" s="62"/>
    </row>
    <row r="2159" spans="1:30" ht="24.95" customHeight="1" x14ac:dyDescent="0.2">
      <c r="A2159" s="55" t="str">
        <f t="shared" si="304"/>
        <v>||||||0</v>
      </c>
      <c r="B2159" s="55" t="str">
        <f t="shared" si="305"/>
        <v>||||0</v>
      </c>
      <c r="C2159" s="61" t="str">
        <f t="shared" si="306"/>
        <v>|0</v>
      </c>
      <c r="D2159" s="31"/>
      <c r="E2159" s="31"/>
      <c r="F2159" s="75" t="str">
        <f t="shared" si="307"/>
        <v>/</v>
      </c>
      <c r="G2159" s="31"/>
      <c r="H2159" s="31"/>
      <c r="I2159" s="75" t="str">
        <f t="shared" si="308"/>
        <v>.</v>
      </c>
      <c r="J2159" s="31"/>
      <c r="K2159" s="31"/>
      <c r="L2159" s="31"/>
      <c r="M2159" s="32"/>
      <c r="N2159" s="31"/>
      <c r="O2159" s="32"/>
      <c r="P2159" s="18"/>
      <c r="Q2159" s="31"/>
      <c r="R2159" s="33"/>
      <c r="S2159" s="33"/>
      <c r="T2159" s="33"/>
      <c r="U2159" s="72">
        <f t="shared" si="309"/>
        <v>0</v>
      </c>
      <c r="V2159" s="18" t="e">
        <f>IF(X2159&lt;&gt;"Liquidação Cancelada",VLOOKUP(B2159,'BASE DE DADOS OPS'!$B$4:$P$9650,10,FALSE),"Liquidação Cancelada")</f>
        <v>#N/A</v>
      </c>
      <c r="W2159" s="35" t="e">
        <f t="shared" si="310"/>
        <v>#N/A</v>
      </c>
      <c r="X2159" s="31">
        <f>VLOOKUP(A2159,'BASE DE DADOS OPS'!$A$4:$P$9650,12,FALSE)</f>
        <v>0</v>
      </c>
      <c r="Y2159" s="4" t="e">
        <f>IF(X2159&lt;&gt;"Liquidação Cancelada",VLOOKUP(B2159,'BASE DE DADOS OPS'!$B$5:$P$9635,12,FALSE),"Liquidação Cancelada")</f>
        <v>#N/A</v>
      </c>
      <c r="Z2159" s="4" t="e">
        <f>IF(X2159&lt;&gt;"Liquidação Cancelada",VLOOKUP(B2159,'BASE DE DADOS OPS'!$B$5:$P$9635,14,FALSE),"Liquidação Cancelada")</f>
        <v>#N/A</v>
      </c>
      <c r="AA2159" s="4" t="e">
        <f>IF(X2159&lt;&gt;"Liquidação Cancelada",VLOOKUP(B2159,'BASE DE DADOS OPS'!$B$5:$P$9635,13,FALSE),"Liquidação Cancelada")</f>
        <v>#N/A</v>
      </c>
      <c r="AB2159" s="4" t="e">
        <f t="shared" si="311"/>
        <v>#N/A</v>
      </c>
      <c r="AC2159" s="3" t="e">
        <f t="shared" si="312"/>
        <v>#N/A</v>
      </c>
      <c r="AD2159" s="62"/>
    </row>
    <row r="2160" spans="1:30" ht="24.95" customHeight="1" x14ac:dyDescent="0.2">
      <c r="A2160" s="55" t="str">
        <f t="shared" si="304"/>
        <v>||||||0</v>
      </c>
      <c r="B2160" s="55" t="str">
        <f t="shared" si="305"/>
        <v>||||0</v>
      </c>
      <c r="C2160" s="61" t="str">
        <f t="shared" si="306"/>
        <v>|0</v>
      </c>
      <c r="D2160" s="31"/>
      <c r="E2160" s="31"/>
      <c r="F2160" s="75" t="str">
        <f t="shared" si="307"/>
        <v>/</v>
      </c>
      <c r="G2160" s="31"/>
      <c r="H2160" s="31"/>
      <c r="I2160" s="75" t="str">
        <f t="shared" si="308"/>
        <v>.</v>
      </c>
      <c r="J2160" s="31"/>
      <c r="K2160" s="31"/>
      <c r="L2160" s="31"/>
      <c r="M2160" s="32"/>
      <c r="N2160" s="31"/>
      <c r="O2160" s="32"/>
      <c r="P2160" s="18"/>
      <c r="Q2160" s="31"/>
      <c r="R2160" s="33"/>
      <c r="S2160" s="33"/>
      <c r="T2160" s="33"/>
      <c r="U2160" s="72">
        <f t="shared" si="309"/>
        <v>0</v>
      </c>
      <c r="V2160" s="18" t="e">
        <f>IF(X2160&lt;&gt;"Liquidação Cancelada",VLOOKUP(B2160,'BASE DE DADOS OPS'!$B$4:$P$9650,10,FALSE),"Liquidação Cancelada")</f>
        <v>#N/A</v>
      </c>
      <c r="W2160" s="35" t="e">
        <f t="shared" si="310"/>
        <v>#N/A</v>
      </c>
      <c r="X2160" s="31">
        <f>VLOOKUP(A2160,'BASE DE DADOS OPS'!$A$4:$P$9650,12,FALSE)</f>
        <v>0</v>
      </c>
      <c r="Y2160" s="4" t="e">
        <f>IF(X2160&lt;&gt;"Liquidação Cancelada",VLOOKUP(B2160,'BASE DE DADOS OPS'!$B$5:$P$9635,12,FALSE),"Liquidação Cancelada")</f>
        <v>#N/A</v>
      </c>
      <c r="Z2160" s="4" t="e">
        <f>IF(X2160&lt;&gt;"Liquidação Cancelada",VLOOKUP(B2160,'BASE DE DADOS OPS'!$B$5:$P$9635,14,FALSE),"Liquidação Cancelada")</f>
        <v>#N/A</v>
      </c>
      <c r="AA2160" s="4" t="e">
        <f>IF(X2160&lt;&gt;"Liquidação Cancelada",VLOOKUP(B2160,'BASE DE DADOS OPS'!$B$5:$P$9635,13,FALSE),"Liquidação Cancelada")</f>
        <v>#N/A</v>
      </c>
      <c r="AB2160" s="4" t="e">
        <f t="shared" si="311"/>
        <v>#N/A</v>
      </c>
      <c r="AC2160" s="3" t="e">
        <f t="shared" si="312"/>
        <v>#N/A</v>
      </c>
      <c r="AD2160" s="62"/>
    </row>
    <row r="2161" spans="1:30" ht="24.95" customHeight="1" x14ac:dyDescent="0.2">
      <c r="A2161" s="55" t="str">
        <f t="shared" si="304"/>
        <v>||||||0</v>
      </c>
      <c r="B2161" s="55" t="str">
        <f t="shared" si="305"/>
        <v>||||0</v>
      </c>
      <c r="C2161" s="61" t="str">
        <f t="shared" si="306"/>
        <v>|0</v>
      </c>
      <c r="D2161" s="31"/>
      <c r="E2161" s="31"/>
      <c r="F2161" s="75" t="str">
        <f t="shared" si="307"/>
        <v>/</v>
      </c>
      <c r="G2161" s="31"/>
      <c r="H2161" s="31"/>
      <c r="I2161" s="75" t="str">
        <f t="shared" si="308"/>
        <v>.</v>
      </c>
      <c r="J2161" s="31"/>
      <c r="K2161" s="31"/>
      <c r="L2161" s="31"/>
      <c r="M2161" s="32"/>
      <c r="N2161" s="31"/>
      <c r="O2161" s="32"/>
      <c r="P2161" s="18"/>
      <c r="Q2161" s="31"/>
      <c r="R2161" s="33"/>
      <c r="S2161" s="33"/>
      <c r="T2161" s="33"/>
      <c r="U2161" s="72">
        <f t="shared" si="309"/>
        <v>0</v>
      </c>
      <c r="V2161" s="18" t="e">
        <f>IF(X2161&lt;&gt;"Liquidação Cancelada",VLOOKUP(B2161,'BASE DE DADOS OPS'!$B$4:$P$9650,10,FALSE),"Liquidação Cancelada")</f>
        <v>#N/A</v>
      </c>
      <c r="W2161" s="35" t="e">
        <f t="shared" si="310"/>
        <v>#N/A</v>
      </c>
      <c r="X2161" s="31">
        <f>VLOOKUP(A2161,'BASE DE DADOS OPS'!$A$4:$P$9650,12,FALSE)</f>
        <v>0</v>
      </c>
      <c r="Y2161" s="4" t="e">
        <f>IF(X2161&lt;&gt;"Liquidação Cancelada",VLOOKUP(B2161,'BASE DE DADOS OPS'!$B$5:$P$9635,12,FALSE),"Liquidação Cancelada")</f>
        <v>#N/A</v>
      </c>
      <c r="Z2161" s="4" t="e">
        <f>IF(X2161&lt;&gt;"Liquidação Cancelada",VLOOKUP(B2161,'BASE DE DADOS OPS'!$B$5:$P$9635,14,FALSE),"Liquidação Cancelada")</f>
        <v>#N/A</v>
      </c>
      <c r="AA2161" s="4" t="e">
        <f>IF(X2161&lt;&gt;"Liquidação Cancelada",VLOOKUP(B2161,'BASE DE DADOS OPS'!$B$5:$P$9635,13,FALSE),"Liquidação Cancelada")</f>
        <v>#N/A</v>
      </c>
      <c r="AB2161" s="4" t="e">
        <f t="shared" si="311"/>
        <v>#N/A</v>
      </c>
      <c r="AC2161" s="3" t="e">
        <f t="shared" si="312"/>
        <v>#N/A</v>
      </c>
      <c r="AD2161" s="62"/>
    </row>
    <row r="2162" spans="1:30" ht="24.95" customHeight="1" x14ac:dyDescent="0.2">
      <c r="A2162" s="55" t="str">
        <f t="shared" si="304"/>
        <v>||||||0</v>
      </c>
      <c r="B2162" s="55" t="str">
        <f t="shared" si="305"/>
        <v>||||0</v>
      </c>
      <c r="C2162" s="61" t="str">
        <f t="shared" si="306"/>
        <v>|0</v>
      </c>
      <c r="D2162" s="31"/>
      <c r="E2162" s="31"/>
      <c r="F2162" s="75" t="str">
        <f t="shared" si="307"/>
        <v>/</v>
      </c>
      <c r="G2162" s="31"/>
      <c r="H2162" s="31"/>
      <c r="I2162" s="75" t="str">
        <f t="shared" si="308"/>
        <v>.</v>
      </c>
      <c r="J2162" s="31"/>
      <c r="K2162" s="31"/>
      <c r="L2162" s="31"/>
      <c r="M2162" s="32"/>
      <c r="N2162" s="31"/>
      <c r="O2162" s="32"/>
      <c r="P2162" s="18"/>
      <c r="Q2162" s="31"/>
      <c r="R2162" s="33"/>
      <c r="S2162" s="33"/>
      <c r="T2162" s="33"/>
      <c r="U2162" s="72">
        <f t="shared" si="309"/>
        <v>0</v>
      </c>
      <c r="V2162" s="18" t="e">
        <f>IF(X2162&lt;&gt;"Liquidação Cancelada",VLOOKUP(B2162,'BASE DE DADOS OPS'!$B$4:$P$9650,10,FALSE),"Liquidação Cancelada")</f>
        <v>#N/A</v>
      </c>
      <c r="W2162" s="35" t="e">
        <f t="shared" si="310"/>
        <v>#N/A</v>
      </c>
      <c r="X2162" s="31">
        <f>VLOOKUP(A2162,'BASE DE DADOS OPS'!$A$4:$P$9650,12,FALSE)</f>
        <v>0</v>
      </c>
      <c r="Y2162" s="4" t="e">
        <f>IF(X2162&lt;&gt;"Liquidação Cancelada",VLOOKUP(B2162,'BASE DE DADOS OPS'!$B$5:$P$9635,12,FALSE),"Liquidação Cancelada")</f>
        <v>#N/A</v>
      </c>
      <c r="Z2162" s="4" t="e">
        <f>IF(X2162&lt;&gt;"Liquidação Cancelada",VLOOKUP(B2162,'BASE DE DADOS OPS'!$B$5:$P$9635,14,FALSE),"Liquidação Cancelada")</f>
        <v>#N/A</v>
      </c>
      <c r="AA2162" s="4" t="e">
        <f>IF(X2162&lt;&gt;"Liquidação Cancelada",VLOOKUP(B2162,'BASE DE DADOS OPS'!$B$5:$P$9635,13,FALSE),"Liquidação Cancelada")</f>
        <v>#N/A</v>
      </c>
      <c r="AB2162" s="4" t="e">
        <f t="shared" si="311"/>
        <v>#N/A</v>
      </c>
      <c r="AC2162" s="3" t="e">
        <f t="shared" si="312"/>
        <v>#N/A</v>
      </c>
      <c r="AD2162" s="62"/>
    </row>
    <row r="2163" spans="1:30" ht="24.95" customHeight="1" x14ac:dyDescent="0.2">
      <c r="A2163" s="55" t="str">
        <f t="shared" si="304"/>
        <v>||||||0</v>
      </c>
      <c r="B2163" s="55" t="str">
        <f t="shared" si="305"/>
        <v>||||0</v>
      </c>
      <c r="C2163" s="61" t="str">
        <f t="shared" si="306"/>
        <v>|0</v>
      </c>
      <c r="D2163" s="31"/>
      <c r="E2163" s="31"/>
      <c r="F2163" s="75" t="str">
        <f t="shared" si="307"/>
        <v>/</v>
      </c>
      <c r="G2163" s="31"/>
      <c r="H2163" s="31"/>
      <c r="I2163" s="75" t="str">
        <f t="shared" si="308"/>
        <v>.</v>
      </c>
      <c r="J2163" s="31"/>
      <c r="K2163" s="31"/>
      <c r="L2163" s="31"/>
      <c r="M2163" s="32"/>
      <c r="N2163" s="31"/>
      <c r="O2163" s="32"/>
      <c r="P2163" s="18"/>
      <c r="Q2163" s="31"/>
      <c r="R2163" s="33"/>
      <c r="S2163" s="33"/>
      <c r="T2163" s="33"/>
      <c r="U2163" s="72">
        <f t="shared" si="309"/>
        <v>0</v>
      </c>
      <c r="V2163" s="18" t="e">
        <f>IF(X2163&lt;&gt;"Liquidação Cancelada",VLOOKUP(B2163,'BASE DE DADOS OPS'!$B$4:$P$9650,10,FALSE),"Liquidação Cancelada")</f>
        <v>#N/A</v>
      </c>
      <c r="W2163" s="35" t="e">
        <f t="shared" si="310"/>
        <v>#N/A</v>
      </c>
      <c r="X2163" s="31">
        <f>VLOOKUP(A2163,'BASE DE DADOS OPS'!$A$4:$P$9650,12,FALSE)</f>
        <v>0</v>
      </c>
      <c r="Y2163" s="4" t="e">
        <f>IF(X2163&lt;&gt;"Liquidação Cancelada",VLOOKUP(B2163,'BASE DE DADOS OPS'!$B$5:$P$9635,12,FALSE),"Liquidação Cancelada")</f>
        <v>#N/A</v>
      </c>
      <c r="Z2163" s="4" t="e">
        <f>IF(X2163&lt;&gt;"Liquidação Cancelada",VLOOKUP(B2163,'BASE DE DADOS OPS'!$B$5:$P$9635,14,FALSE),"Liquidação Cancelada")</f>
        <v>#N/A</v>
      </c>
      <c r="AA2163" s="4" t="e">
        <f>IF(X2163&lt;&gt;"Liquidação Cancelada",VLOOKUP(B2163,'BASE DE DADOS OPS'!$B$5:$P$9635,13,FALSE),"Liquidação Cancelada")</f>
        <v>#N/A</v>
      </c>
      <c r="AB2163" s="4" t="e">
        <f t="shared" si="311"/>
        <v>#N/A</v>
      </c>
      <c r="AC2163" s="3" t="e">
        <f t="shared" si="312"/>
        <v>#N/A</v>
      </c>
      <c r="AD2163" s="62"/>
    </row>
    <row r="2164" spans="1:30" ht="24.95" customHeight="1" x14ac:dyDescent="0.2">
      <c r="A2164" s="55" t="str">
        <f t="shared" si="304"/>
        <v>||||||0</v>
      </c>
      <c r="B2164" s="55" t="str">
        <f t="shared" si="305"/>
        <v>||||0</v>
      </c>
      <c r="C2164" s="61" t="str">
        <f t="shared" si="306"/>
        <v>|0</v>
      </c>
      <c r="D2164" s="31"/>
      <c r="E2164" s="31"/>
      <c r="F2164" s="75" t="str">
        <f t="shared" si="307"/>
        <v>/</v>
      </c>
      <c r="G2164" s="31"/>
      <c r="H2164" s="31"/>
      <c r="I2164" s="75" t="str">
        <f t="shared" si="308"/>
        <v>.</v>
      </c>
      <c r="J2164" s="31"/>
      <c r="K2164" s="31"/>
      <c r="L2164" s="31"/>
      <c r="M2164" s="32"/>
      <c r="N2164" s="31"/>
      <c r="O2164" s="32"/>
      <c r="P2164" s="18"/>
      <c r="Q2164" s="31"/>
      <c r="R2164" s="33"/>
      <c r="S2164" s="33"/>
      <c r="T2164" s="33"/>
      <c r="U2164" s="72">
        <f t="shared" si="309"/>
        <v>0</v>
      </c>
      <c r="V2164" s="18" t="e">
        <f>IF(X2164&lt;&gt;"Liquidação Cancelada",VLOOKUP(B2164,'BASE DE DADOS OPS'!$B$4:$P$9650,10,FALSE),"Liquidação Cancelada")</f>
        <v>#N/A</v>
      </c>
      <c r="W2164" s="35" t="e">
        <f t="shared" si="310"/>
        <v>#N/A</v>
      </c>
      <c r="X2164" s="31">
        <f>VLOOKUP(A2164,'BASE DE DADOS OPS'!$A$4:$P$9650,12,FALSE)</f>
        <v>0</v>
      </c>
      <c r="Y2164" s="4" t="e">
        <f>IF(X2164&lt;&gt;"Liquidação Cancelada",VLOOKUP(B2164,'BASE DE DADOS OPS'!$B$5:$P$9635,12,FALSE),"Liquidação Cancelada")</f>
        <v>#N/A</v>
      </c>
      <c r="Z2164" s="4" t="e">
        <f>IF(X2164&lt;&gt;"Liquidação Cancelada",VLOOKUP(B2164,'BASE DE DADOS OPS'!$B$5:$P$9635,14,FALSE),"Liquidação Cancelada")</f>
        <v>#N/A</v>
      </c>
      <c r="AA2164" s="4" t="e">
        <f>IF(X2164&lt;&gt;"Liquidação Cancelada",VLOOKUP(B2164,'BASE DE DADOS OPS'!$B$5:$P$9635,13,FALSE),"Liquidação Cancelada")</f>
        <v>#N/A</v>
      </c>
      <c r="AB2164" s="4" t="e">
        <f t="shared" si="311"/>
        <v>#N/A</v>
      </c>
      <c r="AC2164" s="3" t="e">
        <f t="shared" si="312"/>
        <v>#N/A</v>
      </c>
      <c r="AD2164" s="62"/>
    </row>
    <row r="2165" spans="1:30" ht="24.95" customHeight="1" x14ac:dyDescent="0.2">
      <c r="A2165" s="55" t="str">
        <f t="shared" si="304"/>
        <v>||||||0</v>
      </c>
      <c r="B2165" s="55" t="str">
        <f t="shared" si="305"/>
        <v>||||0</v>
      </c>
      <c r="C2165" s="61" t="str">
        <f t="shared" si="306"/>
        <v>|0</v>
      </c>
      <c r="D2165" s="31"/>
      <c r="E2165" s="31"/>
      <c r="F2165" s="75" t="str">
        <f t="shared" si="307"/>
        <v>/</v>
      </c>
      <c r="G2165" s="31"/>
      <c r="H2165" s="31"/>
      <c r="I2165" s="75" t="str">
        <f t="shared" si="308"/>
        <v>.</v>
      </c>
      <c r="J2165" s="31"/>
      <c r="K2165" s="31"/>
      <c r="L2165" s="31"/>
      <c r="M2165" s="32"/>
      <c r="N2165" s="31"/>
      <c r="O2165" s="32"/>
      <c r="P2165" s="18"/>
      <c r="Q2165" s="31"/>
      <c r="R2165" s="33"/>
      <c r="S2165" s="33"/>
      <c r="T2165" s="33"/>
      <c r="U2165" s="72">
        <f t="shared" si="309"/>
        <v>0</v>
      </c>
      <c r="V2165" s="18" t="e">
        <f>IF(X2165&lt;&gt;"Liquidação Cancelada",VLOOKUP(B2165,'BASE DE DADOS OPS'!$B$4:$P$9650,10,FALSE),"Liquidação Cancelada")</f>
        <v>#N/A</v>
      </c>
      <c r="W2165" s="35" t="e">
        <f t="shared" si="310"/>
        <v>#N/A</v>
      </c>
      <c r="X2165" s="31">
        <f>VLOOKUP(A2165,'BASE DE DADOS OPS'!$A$4:$P$9650,12,FALSE)</f>
        <v>0</v>
      </c>
      <c r="Y2165" s="4" t="e">
        <f>IF(X2165&lt;&gt;"Liquidação Cancelada",VLOOKUP(B2165,'BASE DE DADOS OPS'!$B$5:$P$9635,12,FALSE),"Liquidação Cancelada")</f>
        <v>#N/A</v>
      </c>
      <c r="Z2165" s="4" t="e">
        <f>IF(X2165&lt;&gt;"Liquidação Cancelada",VLOOKUP(B2165,'BASE DE DADOS OPS'!$B$5:$P$9635,14,FALSE),"Liquidação Cancelada")</f>
        <v>#N/A</v>
      </c>
      <c r="AA2165" s="4" t="e">
        <f>IF(X2165&lt;&gt;"Liquidação Cancelada",VLOOKUP(B2165,'BASE DE DADOS OPS'!$B$5:$P$9635,13,FALSE),"Liquidação Cancelada")</f>
        <v>#N/A</v>
      </c>
      <c r="AB2165" s="4" t="e">
        <f t="shared" si="311"/>
        <v>#N/A</v>
      </c>
      <c r="AC2165" s="3" t="e">
        <f t="shared" si="312"/>
        <v>#N/A</v>
      </c>
      <c r="AD2165" s="62"/>
    </row>
    <row r="2166" spans="1:30" ht="24.95" customHeight="1" x14ac:dyDescent="0.2">
      <c r="A2166" s="55" t="str">
        <f t="shared" si="304"/>
        <v>||||||0</v>
      </c>
      <c r="B2166" s="55" t="str">
        <f t="shared" si="305"/>
        <v>||||0</v>
      </c>
      <c r="C2166" s="61" t="str">
        <f t="shared" si="306"/>
        <v>|0</v>
      </c>
      <c r="D2166" s="31"/>
      <c r="E2166" s="31"/>
      <c r="F2166" s="75" t="str">
        <f t="shared" si="307"/>
        <v>/</v>
      </c>
      <c r="G2166" s="31"/>
      <c r="H2166" s="31"/>
      <c r="I2166" s="75" t="str">
        <f t="shared" si="308"/>
        <v>.</v>
      </c>
      <c r="J2166" s="31"/>
      <c r="K2166" s="31"/>
      <c r="L2166" s="31"/>
      <c r="M2166" s="32"/>
      <c r="N2166" s="31"/>
      <c r="O2166" s="32"/>
      <c r="P2166" s="18"/>
      <c r="Q2166" s="31"/>
      <c r="R2166" s="33"/>
      <c r="S2166" s="33"/>
      <c r="T2166" s="33"/>
      <c r="U2166" s="72">
        <f t="shared" si="309"/>
        <v>0</v>
      </c>
      <c r="V2166" s="18" t="e">
        <f>IF(X2166&lt;&gt;"Liquidação Cancelada",VLOOKUP(B2166,'BASE DE DADOS OPS'!$B$4:$P$9650,10,FALSE),"Liquidação Cancelada")</f>
        <v>#N/A</v>
      </c>
      <c r="W2166" s="35" t="e">
        <f t="shared" si="310"/>
        <v>#N/A</v>
      </c>
      <c r="X2166" s="31">
        <f>VLOOKUP(A2166,'BASE DE DADOS OPS'!$A$4:$P$9650,12,FALSE)</f>
        <v>0</v>
      </c>
      <c r="Y2166" s="4" t="e">
        <f>IF(X2166&lt;&gt;"Liquidação Cancelada",VLOOKUP(B2166,'BASE DE DADOS OPS'!$B$5:$P$9635,12,FALSE),"Liquidação Cancelada")</f>
        <v>#N/A</v>
      </c>
      <c r="Z2166" s="4" t="e">
        <f>IF(X2166&lt;&gt;"Liquidação Cancelada",VLOOKUP(B2166,'BASE DE DADOS OPS'!$B$5:$P$9635,14,FALSE),"Liquidação Cancelada")</f>
        <v>#N/A</v>
      </c>
      <c r="AA2166" s="4" t="e">
        <f>IF(X2166&lt;&gt;"Liquidação Cancelada",VLOOKUP(B2166,'BASE DE DADOS OPS'!$B$5:$P$9635,13,FALSE),"Liquidação Cancelada")</f>
        <v>#N/A</v>
      </c>
      <c r="AB2166" s="4" t="e">
        <f t="shared" si="311"/>
        <v>#N/A</v>
      </c>
      <c r="AC2166" s="3" t="e">
        <f t="shared" si="312"/>
        <v>#N/A</v>
      </c>
      <c r="AD2166" s="62"/>
    </row>
    <row r="2167" spans="1:30" ht="24.95" customHeight="1" x14ac:dyDescent="0.2">
      <c r="A2167" s="55" t="str">
        <f t="shared" si="304"/>
        <v>||||||0</v>
      </c>
      <c r="B2167" s="55" t="str">
        <f t="shared" si="305"/>
        <v>||||0</v>
      </c>
      <c r="C2167" s="61" t="str">
        <f t="shared" si="306"/>
        <v>|0</v>
      </c>
      <c r="D2167" s="31"/>
      <c r="E2167" s="31"/>
      <c r="F2167" s="75" t="str">
        <f t="shared" si="307"/>
        <v>/</v>
      </c>
      <c r="G2167" s="31"/>
      <c r="H2167" s="31"/>
      <c r="I2167" s="75" t="str">
        <f t="shared" si="308"/>
        <v>.</v>
      </c>
      <c r="J2167" s="31"/>
      <c r="K2167" s="31"/>
      <c r="L2167" s="31"/>
      <c r="M2167" s="32"/>
      <c r="N2167" s="31"/>
      <c r="O2167" s="32"/>
      <c r="P2167" s="18"/>
      <c r="Q2167" s="31"/>
      <c r="R2167" s="33"/>
      <c r="S2167" s="33"/>
      <c r="T2167" s="33"/>
      <c r="U2167" s="72">
        <f t="shared" si="309"/>
        <v>0</v>
      </c>
      <c r="V2167" s="18" t="e">
        <f>IF(X2167&lt;&gt;"Liquidação Cancelada",VLOOKUP(B2167,'BASE DE DADOS OPS'!$B$4:$P$9650,10,FALSE),"Liquidação Cancelada")</f>
        <v>#N/A</v>
      </c>
      <c r="W2167" s="35" t="e">
        <f t="shared" si="310"/>
        <v>#N/A</v>
      </c>
      <c r="X2167" s="31">
        <f>VLOOKUP(A2167,'BASE DE DADOS OPS'!$A$4:$P$9650,12,FALSE)</f>
        <v>0</v>
      </c>
      <c r="Y2167" s="4" t="e">
        <f>IF(X2167&lt;&gt;"Liquidação Cancelada",VLOOKUP(B2167,'BASE DE DADOS OPS'!$B$5:$P$9635,12,FALSE),"Liquidação Cancelada")</f>
        <v>#N/A</v>
      </c>
      <c r="Z2167" s="4" t="e">
        <f>IF(X2167&lt;&gt;"Liquidação Cancelada",VLOOKUP(B2167,'BASE DE DADOS OPS'!$B$5:$P$9635,14,FALSE),"Liquidação Cancelada")</f>
        <v>#N/A</v>
      </c>
      <c r="AA2167" s="4" t="e">
        <f>IF(X2167&lt;&gt;"Liquidação Cancelada",VLOOKUP(B2167,'BASE DE DADOS OPS'!$B$5:$P$9635,13,FALSE),"Liquidação Cancelada")</f>
        <v>#N/A</v>
      </c>
      <c r="AB2167" s="4" t="e">
        <f t="shared" si="311"/>
        <v>#N/A</v>
      </c>
      <c r="AC2167" s="3" t="e">
        <f t="shared" si="312"/>
        <v>#N/A</v>
      </c>
      <c r="AD2167" s="62"/>
    </row>
    <row r="2168" spans="1:30" ht="24.95" customHeight="1" x14ac:dyDescent="0.2">
      <c r="A2168" s="55" t="str">
        <f t="shared" si="304"/>
        <v>||||||0</v>
      </c>
      <c r="B2168" s="55" t="str">
        <f t="shared" si="305"/>
        <v>||||0</v>
      </c>
      <c r="C2168" s="61" t="str">
        <f t="shared" si="306"/>
        <v>|0</v>
      </c>
      <c r="D2168" s="31"/>
      <c r="E2168" s="31"/>
      <c r="F2168" s="75" t="str">
        <f t="shared" si="307"/>
        <v>/</v>
      </c>
      <c r="G2168" s="31"/>
      <c r="H2168" s="31"/>
      <c r="I2168" s="75" t="str">
        <f t="shared" si="308"/>
        <v>.</v>
      </c>
      <c r="J2168" s="31"/>
      <c r="K2168" s="31"/>
      <c r="L2168" s="31"/>
      <c r="M2168" s="32"/>
      <c r="N2168" s="31"/>
      <c r="O2168" s="32"/>
      <c r="P2168" s="18"/>
      <c r="Q2168" s="31"/>
      <c r="R2168" s="33"/>
      <c r="S2168" s="33"/>
      <c r="T2168" s="33"/>
      <c r="U2168" s="72">
        <f t="shared" si="309"/>
        <v>0</v>
      </c>
      <c r="V2168" s="18" t="e">
        <f>IF(X2168&lt;&gt;"Liquidação Cancelada",VLOOKUP(B2168,'BASE DE DADOS OPS'!$B$4:$P$9650,10,FALSE),"Liquidação Cancelada")</f>
        <v>#N/A</v>
      </c>
      <c r="W2168" s="35" t="e">
        <f t="shared" si="310"/>
        <v>#N/A</v>
      </c>
      <c r="X2168" s="31">
        <f>VLOOKUP(A2168,'BASE DE DADOS OPS'!$A$4:$P$9650,12,FALSE)</f>
        <v>0</v>
      </c>
      <c r="Y2168" s="4" t="e">
        <f>IF(X2168&lt;&gt;"Liquidação Cancelada",VLOOKUP(B2168,'BASE DE DADOS OPS'!$B$5:$P$9635,12,FALSE),"Liquidação Cancelada")</f>
        <v>#N/A</v>
      </c>
      <c r="Z2168" s="4" t="e">
        <f>IF(X2168&lt;&gt;"Liquidação Cancelada",VLOOKUP(B2168,'BASE DE DADOS OPS'!$B$5:$P$9635,14,FALSE),"Liquidação Cancelada")</f>
        <v>#N/A</v>
      </c>
      <c r="AA2168" s="4" t="e">
        <f>IF(X2168&lt;&gt;"Liquidação Cancelada",VLOOKUP(B2168,'BASE DE DADOS OPS'!$B$5:$P$9635,13,FALSE),"Liquidação Cancelada")</f>
        <v>#N/A</v>
      </c>
      <c r="AB2168" s="4" t="e">
        <f t="shared" si="311"/>
        <v>#N/A</v>
      </c>
      <c r="AC2168" s="3" t="e">
        <f t="shared" si="312"/>
        <v>#N/A</v>
      </c>
      <c r="AD2168" s="62"/>
    </row>
    <row r="2169" spans="1:30" ht="24.95" customHeight="1" x14ac:dyDescent="0.2">
      <c r="A2169" s="55" t="str">
        <f t="shared" si="304"/>
        <v>||||||0</v>
      </c>
      <c r="B2169" s="55" t="str">
        <f t="shared" si="305"/>
        <v>||||0</v>
      </c>
      <c r="C2169" s="61" t="str">
        <f t="shared" si="306"/>
        <v>|0</v>
      </c>
      <c r="D2169" s="31"/>
      <c r="E2169" s="31"/>
      <c r="F2169" s="75" t="str">
        <f t="shared" si="307"/>
        <v>/</v>
      </c>
      <c r="G2169" s="31"/>
      <c r="H2169" s="31"/>
      <c r="I2169" s="75" t="str">
        <f t="shared" si="308"/>
        <v>.</v>
      </c>
      <c r="J2169" s="31"/>
      <c r="K2169" s="31"/>
      <c r="L2169" s="31"/>
      <c r="M2169" s="32"/>
      <c r="N2169" s="31"/>
      <c r="O2169" s="32"/>
      <c r="P2169" s="18"/>
      <c r="Q2169" s="31"/>
      <c r="R2169" s="33"/>
      <c r="S2169" s="33"/>
      <c r="T2169" s="33"/>
      <c r="U2169" s="72">
        <f t="shared" si="309"/>
        <v>0</v>
      </c>
      <c r="V2169" s="18" t="e">
        <f>IF(X2169&lt;&gt;"Liquidação Cancelada",VLOOKUP(B2169,'BASE DE DADOS OPS'!$B$4:$P$9650,10,FALSE),"Liquidação Cancelada")</f>
        <v>#N/A</v>
      </c>
      <c r="W2169" s="35" t="e">
        <f t="shared" si="310"/>
        <v>#N/A</v>
      </c>
      <c r="X2169" s="31">
        <f>VLOOKUP(A2169,'BASE DE DADOS OPS'!$A$4:$P$9650,12,FALSE)</f>
        <v>0</v>
      </c>
      <c r="Y2169" s="4" t="e">
        <f>IF(X2169&lt;&gt;"Liquidação Cancelada",VLOOKUP(B2169,'BASE DE DADOS OPS'!$B$5:$P$9635,12,FALSE),"Liquidação Cancelada")</f>
        <v>#N/A</v>
      </c>
      <c r="Z2169" s="4" t="e">
        <f>IF(X2169&lt;&gt;"Liquidação Cancelada",VLOOKUP(B2169,'BASE DE DADOS OPS'!$B$5:$P$9635,14,FALSE),"Liquidação Cancelada")</f>
        <v>#N/A</v>
      </c>
      <c r="AA2169" s="4" t="e">
        <f>IF(X2169&lt;&gt;"Liquidação Cancelada",VLOOKUP(B2169,'BASE DE DADOS OPS'!$B$5:$P$9635,13,FALSE),"Liquidação Cancelada")</f>
        <v>#N/A</v>
      </c>
      <c r="AB2169" s="4" t="e">
        <f t="shared" si="311"/>
        <v>#N/A</v>
      </c>
      <c r="AC2169" s="3" t="e">
        <f t="shared" si="312"/>
        <v>#N/A</v>
      </c>
      <c r="AD2169" s="62"/>
    </row>
    <row r="2170" spans="1:30" ht="24.95" customHeight="1" x14ac:dyDescent="0.2">
      <c r="A2170" s="55" t="str">
        <f t="shared" si="304"/>
        <v>||||||0</v>
      </c>
      <c r="B2170" s="55" t="str">
        <f t="shared" si="305"/>
        <v>||||0</v>
      </c>
      <c r="C2170" s="61" t="str">
        <f t="shared" si="306"/>
        <v>|0</v>
      </c>
      <c r="D2170" s="31"/>
      <c r="E2170" s="31"/>
      <c r="F2170" s="75" t="str">
        <f t="shared" si="307"/>
        <v>/</v>
      </c>
      <c r="G2170" s="31"/>
      <c r="H2170" s="31"/>
      <c r="I2170" s="75" t="str">
        <f t="shared" si="308"/>
        <v>.</v>
      </c>
      <c r="J2170" s="31"/>
      <c r="K2170" s="31"/>
      <c r="L2170" s="31"/>
      <c r="M2170" s="32"/>
      <c r="N2170" s="31"/>
      <c r="O2170" s="32"/>
      <c r="P2170" s="18"/>
      <c r="Q2170" s="31"/>
      <c r="R2170" s="33"/>
      <c r="S2170" s="33"/>
      <c r="T2170" s="33"/>
      <c r="U2170" s="72">
        <f t="shared" si="309"/>
        <v>0</v>
      </c>
      <c r="V2170" s="18" t="e">
        <f>IF(X2170&lt;&gt;"Liquidação Cancelada",VLOOKUP(B2170,'BASE DE DADOS OPS'!$B$4:$P$9650,10,FALSE),"Liquidação Cancelada")</f>
        <v>#N/A</v>
      </c>
      <c r="W2170" s="35" t="e">
        <f t="shared" si="310"/>
        <v>#N/A</v>
      </c>
      <c r="X2170" s="31">
        <f>VLOOKUP(A2170,'BASE DE DADOS OPS'!$A$4:$P$9650,12,FALSE)</f>
        <v>0</v>
      </c>
      <c r="Y2170" s="4" t="e">
        <f>IF(X2170&lt;&gt;"Liquidação Cancelada",VLOOKUP(B2170,'BASE DE DADOS OPS'!$B$5:$P$9635,12,FALSE),"Liquidação Cancelada")</f>
        <v>#N/A</v>
      </c>
      <c r="Z2170" s="4" t="e">
        <f>IF(X2170&lt;&gt;"Liquidação Cancelada",VLOOKUP(B2170,'BASE DE DADOS OPS'!$B$5:$P$9635,14,FALSE),"Liquidação Cancelada")</f>
        <v>#N/A</v>
      </c>
      <c r="AA2170" s="4" t="e">
        <f>IF(X2170&lt;&gt;"Liquidação Cancelada",VLOOKUP(B2170,'BASE DE DADOS OPS'!$B$5:$P$9635,13,FALSE),"Liquidação Cancelada")</f>
        <v>#N/A</v>
      </c>
      <c r="AB2170" s="4" t="e">
        <f t="shared" si="311"/>
        <v>#N/A</v>
      </c>
      <c r="AC2170" s="3" t="e">
        <f t="shared" si="312"/>
        <v>#N/A</v>
      </c>
      <c r="AD2170" s="62"/>
    </row>
    <row r="2171" spans="1:30" ht="24.95" customHeight="1" x14ac:dyDescent="0.2">
      <c r="A2171" s="55" t="str">
        <f t="shared" si="304"/>
        <v>||||||0</v>
      </c>
      <c r="B2171" s="55" t="str">
        <f t="shared" si="305"/>
        <v>||||0</v>
      </c>
      <c r="C2171" s="61" t="str">
        <f t="shared" si="306"/>
        <v>|0</v>
      </c>
      <c r="D2171" s="31"/>
      <c r="E2171" s="31"/>
      <c r="F2171" s="75" t="str">
        <f t="shared" si="307"/>
        <v>/</v>
      </c>
      <c r="G2171" s="31"/>
      <c r="H2171" s="31"/>
      <c r="I2171" s="75" t="str">
        <f t="shared" si="308"/>
        <v>.</v>
      </c>
      <c r="J2171" s="31"/>
      <c r="K2171" s="31"/>
      <c r="L2171" s="31"/>
      <c r="M2171" s="32"/>
      <c r="N2171" s="31"/>
      <c r="O2171" s="32"/>
      <c r="P2171" s="18"/>
      <c r="Q2171" s="31"/>
      <c r="R2171" s="33"/>
      <c r="S2171" s="33"/>
      <c r="T2171" s="33"/>
      <c r="U2171" s="72">
        <f t="shared" si="309"/>
        <v>0</v>
      </c>
      <c r="V2171" s="18" t="e">
        <f>IF(X2171&lt;&gt;"Liquidação Cancelada",VLOOKUP(B2171,'BASE DE DADOS OPS'!$B$4:$P$9650,10,FALSE),"Liquidação Cancelada")</f>
        <v>#N/A</v>
      </c>
      <c r="W2171" s="35" t="e">
        <f t="shared" si="310"/>
        <v>#N/A</v>
      </c>
      <c r="X2171" s="31">
        <f>VLOOKUP(A2171,'BASE DE DADOS OPS'!$A$4:$P$9650,12,FALSE)</f>
        <v>0</v>
      </c>
      <c r="Y2171" s="4" t="e">
        <f>IF(X2171&lt;&gt;"Liquidação Cancelada",VLOOKUP(B2171,'BASE DE DADOS OPS'!$B$5:$P$9635,12,FALSE),"Liquidação Cancelada")</f>
        <v>#N/A</v>
      </c>
      <c r="Z2171" s="4" t="e">
        <f>IF(X2171&lt;&gt;"Liquidação Cancelada",VLOOKUP(B2171,'BASE DE DADOS OPS'!$B$5:$P$9635,14,FALSE),"Liquidação Cancelada")</f>
        <v>#N/A</v>
      </c>
      <c r="AA2171" s="4" t="e">
        <f>IF(X2171&lt;&gt;"Liquidação Cancelada",VLOOKUP(B2171,'BASE DE DADOS OPS'!$B$5:$P$9635,13,FALSE),"Liquidação Cancelada")</f>
        <v>#N/A</v>
      </c>
      <c r="AB2171" s="4" t="e">
        <f t="shared" si="311"/>
        <v>#N/A</v>
      </c>
      <c r="AC2171" s="3" t="e">
        <f t="shared" si="312"/>
        <v>#N/A</v>
      </c>
      <c r="AD2171" s="62"/>
    </row>
    <row r="2172" spans="1:30" ht="24.95" customHeight="1" x14ac:dyDescent="0.2">
      <c r="A2172" s="55" t="str">
        <f t="shared" si="304"/>
        <v>||||||0</v>
      </c>
      <c r="B2172" s="55" t="str">
        <f t="shared" si="305"/>
        <v>||||0</v>
      </c>
      <c r="C2172" s="61" t="str">
        <f t="shared" si="306"/>
        <v>|0</v>
      </c>
      <c r="D2172" s="31"/>
      <c r="E2172" s="31"/>
      <c r="F2172" s="75" t="str">
        <f t="shared" si="307"/>
        <v>/</v>
      </c>
      <c r="G2172" s="31"/>
      <c r="H2172" s="31"/>
      <c r="I2172" s="75" t="str">
        <f t="shared" si="308"/>
        <v>.</v>
      </c>
      <c r="J2172" s="31"/>
      <c r="K2172" s="31"/>
      <c r="L2172" s="31"/>
      <c r="M2172" s="32"/>
      <c r="N2172" s="31"/>
      <c r="O2172" s="32"/>
      <c r="P2172" s="18"/>
      <c r="Q2172" s="31"/>
      <c r="R2172" s="33"/>
      <c r="S2172" s="33"/>
      <c r="T2172" s="33"/>
      <c r="U2172" s="72">
        <f t="shared" si="309"/>
        <v>0</v>
      </c>
      <c r="V2172" s="18" t="e">
        <f>IF(X2172&lt;&gt;"Liquidação Cancelada",VLOOKUP(B2172,'BASE DE DADOS OPS'!$B$4:$P$9650,10,FALSE),"Liquidação Cancelada")</f>
        <v>#N/A</v>
      </c>
      <c r="W2172" s="35" t="e">
        <f t="shared" si="310"/>
        <v>#N/A</v>
      </c>
      <c r="X2172" s="31">
        <f>VLOOKUP(A2172,'BASE DE DADOS OPS'!$A$4:$P$9650,12,FALSE)</f>
        <v>0</v>
      </c>
      <c r="Y2172" s="4" t="e">
        <f>IF(X2172&lt;&gt;"Liquidação Cancelada",VLOOKUP(B2172,'BASE DE DADOS OPS'!$B$5:$P$9635,12,FALSE),"Liquidação Cancelada")</f>
        <v>#N/A</v>
      </c>
      <c r="Z2172" s="4" t="e">
        <f>IF(X2172&lt;&gt;"Liquidação Cancelada",VLOOKUP(B2172,'BASE DE DADOS OPS'!$B$5:$P$9635,14,FALSE),"Liquidação Cancelada")</f>
        <v>#N/A</v>
      </c>
      <c r="AA2172" s="4" t="e">
        <f>IF(X2172&lt;&gt;"Liquidação Cancelada",VLOOKUP(B2172,'BASE DE DADOS OPS'!$B$5:$P$9635,13,FALSE),"Liquidação Cancelada")</f>
        <v>#N/A</v>
      </c>
      <c r="AB2172" s="4" t="e">
        <f t="shared" si="311"/>
        <v>#N/A</v>
      </c>
      <c r="AC2172" s="3" t="e">
        <f t="shared" si="312"/>
        <v>#N/A</v>
      </c>
      <c r="AD2172" s="62"/>
    </row>
    <row r="2173" spans="1:30" ht="24.95" customHeight="1" x14ac:dyDescent="0.2">
      <c r="A2173" s="55" t="str">
        <f t="shared" si="304"/>
        <v>||||||0</v>
      </c>
      <c r="B2173" s="55" t="str">
        <f t="shared" si="305"/>
        <v>||||0</v>
      </c>
      <c r="C2173" s="61" t="str">
        <f t="shared" si="306"/>
        <v>|0</v>
      </c>
      <c r="D2173" s="31"/>
      <c r="E2173" s="31"/>
      <c r="F2173" s="75" t="str">
        <f t="shared" si="307"/>
        <v>/</v>
      </c>
      <c r="G2173" s="31"/>
      <c r="H2173" s="31"/>
      <c r="I2173" s="75" t="str">
        <f t="shared" si="308"/>
        <v>.</v>
      </c>
      <c r="J2173" s="31"/>
      <c r="K2173" s="31"/>
      <c r="L2173" s="31"/>
      <c r="M2173" s="32"/>
      <c r="N2173" s="31"/>
      <c r="O2173" s="32"/>
      <c r="P2173" s="18"/>
      <c r="Q2173" s="31"/>
      <c r="R2173" s="33"/>
      <c r="S2173" s="33"/>
      <c r="T2173" s="33"/>
      <c r="U2173" s="72">
        <f t="shared" si="309"/>
        <v>0</v>
      </c>
      <c r="V2173" s="18" t="e">
        <f>IF(X2173&lt;&gt;"Liquidação Cancelada",VLOOKUP(B2173,'BASE DE DADOS OPS'!$B$4:$P$9650,10,FALSE),"Liquidação Cancelada")</f>
        <v>#N/A</v>
      </c>
      <c r="W2173" s="35" t="e">
        <f t="shared" si="310"/>
        <v>#N/A</v>
      </c>
      <c r="X2173" s="31">
        <f>VLOOKUP(A2173,'BASE DE DADOS OPS'!$A$4:$P$9650,12,FALSE)</f>
        <v>0</v>
      </c>
      <c r="Y2173" s="4" t="e">
        <f>IF(X2173&lt;&gt;"Liquidação Cancelada",VLOOKUP(B2173,'BASE DE DADOS OPS'!$B$5:$P$9635,12,FALSE),"Liquidação Cancelada")</f>
        <v>#N/A</v>
      </c>
      <c r="Z2173" s="4" t="e">
        <f>IF(X2173&lt;&gt;"Liquidação Cancelada",VLOOKUP(B2173,'BASE DE DADOS OPS'!$B$5:$P$9635,14,FALSE),"Liquidação Cancelada")</f>
        <v>#N/A</v>
      </c>
      <c r="AA2173" s="4" t="e">
        <f>IF(X2173&lt;&gt;"Liquidação Cancelada",VLOOKUP(B2173,'BASE DE DADOS OPS'!$B$5:$P$9635,13,FALSE),"Liquidação Cancelada")</f>
        <v>#N/A</v>
      </c>
      <c r="AB2173" s="4" t="e">
        <f t="shared" si="311"/>
        <v>#N/A</v>
      </c>
      <c r="AC2173" s="3" t="e">
        <f t="shared" si="312"/>
        <v>#N/A</v>
      </c>
      <c r="AD2173" s="62"/>
    </row>
    <row r="2174" spans="1:30" ht="24.95" customHeight="1" x14ac:dyDescent="0.2">
      <c r="A2174" s="55" t="str">
        <f t="shared" si="304"/>
        <v>||||||0</v>
      </c>
      <c r="B2174" s="55" t="str">
        <f t="shared" si="305"/>
        <v>||||0</v>
      </c>
      <c r="C2174" s="61" t="str">
        <f t="shared" si="306"/>
        <v>|0</v>
      </c>
      <c r="D2174" s="31"/>
      <c r="E2174" s="31"/>
      <c r="F2174" s="75" t="str">
        <f t="shared" si="307"/>
        <v>/</v>
      </c>
      <c r="G2174" s="31"/>
      <c r="H2174" s="31"/>
      <c r="I2174" s="75" t="str">
        <f t="shared" si="308"/>
        <v>.</v>
      </c>
      <c r="J2174" s="31"/>
      <c r="K2174" s="31"/>
      <c r="L2174" s="31"/>
      <c r="M2174" s="32"/>
      <c r="N2174" s="31"/>
      <c r="O2174" s="32"/>
      <c r="P2174" s="18"/>
      <c r="Q2174" s="31"/>
      <c r="R2174" s="33"/>
      <c r="S2174" s="33"/>
      <c r="T2174" s="33"/>
      <c r="U2174" s="72">
        <f t="shared" si="309"/>
        <v>0</v>
      </c>
      <c r="V2174" s="18" t="e">
        <f>IF(X2174&lt;&gt;"Liquidação Cancelada",VLOOKUP(B2174,'BASE DE DADOS OPS'!$B$4:$P$9650,10,FALSE),"Liquidação Cancelada")</f>
        <v>#N/A</v>
      </c>
      <c r="W2174" s="35" t="e">
        <f t="shared" si="310"/>
        <v>#N/A</v>
      </c>
      <c r="X2174" s="31">
        <f>VLOOKUP(A2174,'BASE DE DADOS OPS'!$A$4:$P$9650,12,FALSE)</f>
        <v>0</v>
      </c>
      <c r="Y2174" s="4" t="e">
        <f>IF(X2174&lt;&gt;"Liquidação Cancelada",VLOOKUP(B2174,'BASE DE DADOS OPS'!$B$5:$P$9635,12,FALSE),"Liquidação Cancelada")</f>
        <v>#N/A</v>
      </c>
      <c r="Z2174" s="4" t="e">
        <f>IF(X2174&lt;&gt;"Liquidação Cancelada",VLOOKUP(B2174,'BASE DE DADOS OPS'!$B$5:$P$9635,14,FALSE),"Liquidação Cancelada")</f>
        <v>#N/A</v>
      </c>
      <c r="AA2174" s="4" t="e">
        <f>IF(X2174&lt;&gt;"Liquidação Cancelada",VLOOKUP(B2174,'BASE DE DADOS OPS'!$B$5:$P$9635,13,FALSE),"Liquidação Cancelada")</f>
        <v>#N/A</v>
      </c>
      <c r="AB2174" s="4" t="e">
        <f t="shared" si="311"/>
        <v>#N/A</v>
      </c>
      <c r="AC2174" s="3" t="e">
        <f t="shared" si="312"/>
        <v>#N/A</v>
      </c>
      <c r="AD2174" s="62"/>
    </row>
    <row r="2175" spans="1:30" ht="24.95" customHeight="1" x14ac:dyDescent="0.2">
      <c r="A2175" s="55" t="str">
        <f t="shared" si="304"/>
        <v>||||||0</v>
      </c>
      <c r="B2175" s="55" t="str">
        <f t="shared" si="305"/>
        <v>||||0</v>
      </c>
      <c r="C2175" s="61" t="str">
        <f t="shared" si="306"/>
        <v>|0</v>
      </c>
      <c r="D2175" s="31"/>
      <c r="E2175" s="31"/>
      <c r="F2175" s="75" t="str">
        <f t="shared" si="307"/>
        <v>/</v>
      </c>
      <c r="G2175" s="31"/>
      <c r="H2175" s="31"/>
      <c r="I2175" s="75" t="str">
        <f t="shared" si="308"/>
        <v>.</v>
      </c>
      <c r="J2175" s="31"/>
      <c r="K2175" s="31"/>
      <c r="L2175" s="31"/>
      <c r="M2175" s="32"/>
      <c r="N2175" s="31"/>
      <c r="O2175" s="32"/>
      <c r="P2175" s="18"/>
      <c r="Q2175" s="31"/>
      <c r="R2175" s="33"/>
      <c r="S2175" s="33"/>
      <c r="T2175" s="33"/>
      <c r="U2175" s="72">
        <f t="shared" si="309"/>
        <v>0</v>
      </c>
      <c r="V2175" s="18" t="e">
        <f>IF(X2175&lt;&gt;"Liquidação Cancelada",VLOOKUP(B2175,'BASE DE DADOS OPS'!$B$4:$P$9650,10,FALSE),"Liquidação Cancelada")</f>
        <v>#N/A</v>
      </c>
      <c r="W2175" s="35" t="e">
        <f t="shared" si="310"/>
        <v>#N/A</v>
      </c>
      <c r="X2175" s="31">
        <f>VLOOKUP(A2175,'BASE DE DADOS OPS'!$A$4:$P$9650,12,FALSE)</f>
        <v>0</v>
      </c>
      <c r="Y2175" s="4" t="e">
        <f>IF(X2175&lt;&gt;"Liquidação Cancelada",VLOOKUP(B2175,'BASE DE DADOS OPS'!$B$5:$P$9635,12,FALSE),"Liquidação Cancelada")</f>
        <v>#N/A</v>
      </c>
      <c r="Z2175" s="4" t="e">
        <f>IF(X2175&lt;&gt;"Liquidação Cancelada",VLOOKUP(B2175,'BASE DE DADOS OPS'!$B$5:$P$9635,14,FALSE),"Liquidação Cancelada")</f>
        <v>#N/A</v>
      </c>
      <c r="AA2175" s="4" t="e">
        <f>IF(X2175&lt;&gt;"Liquidação Cancelada",VLOOKUP(B2175,'BASE DE DADOS OPS'!$B$5:$P$9635,13,FALSE),"Liquidação Cancelada")</f>
        <v>#N/A</v>
      </c>
      <c r="AB2175" s="4" t="e">
        <f t="shared" si="311"/>
        <v>#N/A</v>
      </c>
      <c r="AC2175" s="3" t="e">
        <f t="shared" si="312"/>
        <v>#N/A</v>
      </c>
      <c r="AD2175" s="62"/>
    </row>
    <row r="2176" spans="1:30" ht="24.95" customHeight="1" x14ac:dyDescent="0.2">
      <c r="A2176" s="55" t="str">
        <f t="shared" si="304"/>
        <v>||||||0</v>
      </c>
      <c r="B2176" s="55" t="str">
        <f t="shared" si="305"/>
        <v>||||0</v>
      </c>
      <c r="C2176" s="61" t="str">
        <f t="shared" si="306"/>
        <v>|0</v>
      </c>
      <c r="D2176" s="31"/>
      <c r="E2176" s="31"/>
      <c r="F2176" s="75" t="str">
        <f t="shared" si="307"/>
        <v>/</v>
      </c>
      <c r="G2176" s="31"/>
      <c r="H2176" s="31"/>
      <c r="I2176" s="75" t="str">
        <f t="shared" si="308"/>
        <v>.</v>
      </c>
      <c r="J2176" s="31"/>
      <c r="K2176" s="31"/>
      <c r="L2176" s="31"/>
      <c r="M2176" s="32"/>
      <c r="N2176" s="31"/>
      <c r="O2176" s="32"/>
      <c r="P2176" s="18"/>
      <c r="Q2176" s="31"/>
      <c r="R2176" s="33"/>
      <c r="S2176" s="33"/>
      <c r="T2176" s="33"/>
      <c r="U2176" s="72">
        <f t="shared" si="309"/>
        <v>0</v>
      </c>
      <c r="V2176" s="18" t="e">
        <f>IF(X2176&lt;&gt;"Liquidação Cancelada",VLOOKUP(B2176,'BASE DE DADOS OPS'!$B$4:$P$9650,10,FALSE),"Liquidação Cancelada")</f>
        <v>#N/A</v>
      </c>
      <c r="W2176" s="35" t="e">
        <f t="shared" si="310"/>
        <v>#N/A</v>
      </c>
      <c r="X2176" s="31">
        <f>VLOOKUP(A2176,'BASE DE DADOS OPS'!$A$4:$P$9650,12,FALSE)</f>
        <v>0</v>
      </c>
      <c r="Y2176" s="4" t="e">
        <f>IF(X2176&lt;&gt;"Liquidação Cancelada",VLOOKUP(B2176,'BASE DE DADOS OPS'!$B$5:$P$9635,12,FALSE),"Liquidação Cancelada")</f>
        <v>#N/A</v>
      </c>
      <c r="Z2176" s="4" t="e">
        <f>IF(X2176&lt;&gt;"Liquidação Cancelada",VLOOKUP(B2176,'BASE DE DADOS OPS'!$B$5:$P$9635,14,FALSE),"Liquidação Cancelada")</f>
        <v>#N/A</v>
      </c>
      <c r="AA2176" s="4" t="e">
        <f>IF(X2176&lt;&gt;"Liquidação Cancelada",VLOOKUP(B2176,'BASE DE DADOS OPS'!$B$5:$P$9635,13,FALSE),"Liquidação Cancelada")</f>
        <v>#N/A</v>
      </c>
      <c r="AB2176" s="4" t="e">
        <f t="shared" si="311"/>
        <v>#N/A</v>
      </c>
      <c r="AC2176" s="3" t="e">
        <f t="shared" si="312"/>
        <v>#N/A</v>
      </c>
      <c r="AD2176" s="62"/>
    </row>
    <row r="2177" spans="1:30" ht="24.95" customHeight="1" x14ac:dyDescent="0.2">
      <c r="A2177" s="55" t="str">
        <f t="shared" si="304"/>
        <v>||||||0</v>
      </c>
      <c r="B2177" s="55" t="str">
        <f t="shared" si="305"/>
        <v>||||0</v>
      </c>
      <c r="C2177" s="61" t="str">
        <f t="shared" si="306"/>
        <v>|0</v>
      </c>
      <c r="D2177" s="31"/>
      <c r="E2177" s="31"/>
      <c r="F2177" s="75" t="str">
        <f t="shared" si="307"/>
        <v>/</v>
      </c>
      <c r="G2177" s="31"/>
      <c r="H2177" s="31"/>
      <c r="I2177" s="75" t="str">
        <f t="shared" si="308"/>
        <v>.</v>
      </c>
      <c r="J2177" s="31"/>
      <c r="K2177" s="31"/>
      <c r="L2177" s="31"/>
      <c r="M2177" s="32"/>
      <c r="N2177" s="31"/>
      <c r="O2177" s="32"/>
      <c r="P2177" s="18"/>
      <c r="Q2177" s="31"/>
      <c r="R2177" s="33"/>
      <c r="S2177" s="33"/>
      <c r="T2177" s="33"/>
      <c r="U2177" s="72">
        <f t="shared" si="309"/>
        <v>0</v>
      </c>
      <c r="V2177" s="18" t="e">
        <f>IF(X2177&lt;&gt;"Liquidação Cancelada",VLOOKUP(B2177,'BASE DE DADOS OPS'!$B$4:$P$9650,10,FALSE),"Liquidação Cancelada")</f>
        <v>#N/A</v>
      </c>
      <c r="W2177" s="35" t="e">
        <f t="shared" si="310"/>
        <v>#N/A</v>
      </c>
      <c r="X2177" s="31">
        <f>VLOOKUP(A2177,'BASE DE DADOS OPS'!$A$4:$P$9650,12,FALSE)</f>
        <v>0</v>
      </c>
      <c r="Y2177" s="4" t="e">
        <f>IF(X2177&lt;&gt;"Liquidação Cancelada",VLOOKUP(B2177,'BASE DE DADOS OPS'!$B$5:$P$9635,12,FALSE),"Liquidação Cancelada")</f>
        <v>#N/A</v>
      </c>
      <c r="Z2177" s="4" t="e">
        <f>IF(X2177&lt;&gt;"Liquidação Cancelada",VLOOKUP(B2177,'BASE DE DADOS OPS'!$B$5:$P$9635,14,FALSE),"Liquidação Cancelada")</f>
        <v>#N/A</v>
      </c>
      <c r="AA2177" s="4" t="e">
        <f>IF(X2177&lt;&gt;"Liquidação Cancelada",VLOOKUP(B2177,'BASE DE DADOS OPS'!$B$5:$P$9635,13,FALSE),"Liquidação Cancelada")</f>
        <v>#N/A</v>
      </c>
      <c r="AB2177" s="4" t="e">
        <f t="shared" si="311"/>
        <v>#N/A</v>
      </c>
      <c r="AC2177" s="3" t="e">
        <f t="shared" si="312"/>
        <v>#N/A</v>
      </c>
      <c r="AD2177" s="62"/>
    </row>
    <row r="2178" spans="1:30" ht="24.95" customHeight="1" x14ac:dyDescent="0.2">
      <c r="A2178" s="55" t="str">
        <f t="shared" si="304"/>
        <v>||||||0</v>
      </c>
      <c r="B2178" s="55" t="str">
        <f t="shared" si="305"/>
        <v>||||0</v>
      </c>
      <c r="C2178" s="61" t="str">
        <f t="shared" si="306"/>
        <v>|0</v>
      </c>
      <c r="D2178" s="31"/>
      <c r="E2178" s="31"/>
      <c r="F2178" s="75" t="str">
        <f t="shared" si="307"/>
        <v>/</v>
      </c>
      <c r="G2178" s="31"/>
      <c r="H2178" s="31"/>
      <c r="I2178" s="75" t="str">
        <f t="shared" si="308"/>
        <v>.</v>
      </c>
      <c r="J2178" s="31"/>
      <c r="K2178" s="31"/>
      <c r="L2178" s="31"/>
      <c r="M2178" s="32"/>
      <c r="N2178" s="31"/>
      <c r="O2178" s="32"/>
      <c r="P2178" s="18"/>
      <c r="Q2178" s="31"/>
      <c r="R2178" s="33"/>
      <c r="S2178" s="33"/>
      <c r="T2178" s="33"/>
      <c r="U2178" s="72">
        <f t="shared" si="309"/>
        <v>0</v>
      </c>
      <c r="V2178" s="18" t="e">
        <f>IF(X2178&lt;&gt;"Liquidação Cancelada",VLOOKUP(B2178,'BASE DE DADOS OPS'!$B$4:$P$9650,10,FALSE),"Liquidação Cancelada")</f>
        <v>#N/A</v>
      </c>
      <c r="W2178" s="35" t="e">
        <f t="shared" si="310"/>
        <v>#N/A</v>
      </c>
      <c r="X2178" s="31">
        <f>VLOOKUP(A2178,'BASE DE DADOS OPS'!$A$4:$P$9650,12,FALSE)</f>
        <v>0</v>
      </c>
      <c r="Y2178" s="4" t="e">
        <f>IF(X2178&lt;&gt;"Liquidação Cancelada",VLOOKUP(B2178,'BASE DE DADOS OPS'!$B$5:$P$9635,12,FALSE),"Liquidação Cancelada")</f>
        <v>#N/A</v>
      </c>
      <c r="Z2178" s="4" t="e">
        <f>IF(X2178&lt;&gt;"Liquidação Cancelada",VLOOKUP(B2178,'BASE DE DADOS OPS'!$B$5:$P$9635,14,FALSE),"Liquidação Cancelada")</f>
        <v>#N/A</v>
      </c>
      <c r="AA2178" s="4" t="e">
        <f>IF(X2178&lt;&gt;"Liquidação Cancelada",VLOOKUP(B2178,'BASE DE DADOS OPS'!$B$5:$P$9635,13,FALSE),"Liquidação Cancelada")</f>
        <v>#N/A</v>
      </c>
      <c r="AB2178" s="4" t="e">
        <f t="shared" si="311"/>
        <v>#N/A</v>
      </c>
      <c r="AC2178" s="3" t="e">
        <f t="shared" si="312"/>
        <v>#N/A</v>
      </c>
      <c r="AD2178" s="62"/>
    </row>
    <row r="2179" spans="1:30" ht="24.95" customHeight="1" x14ac:dyDescent="0.2">
      <c r="A2179" s="55" t="str">
        <f t="shared" si="304"/>
        <v>||||||0</v>
      </c>
      <c r="B2179" s="55" t="str">
        <f t="shared" si="305"/>
        <v>||||0</v>
      </c>
      <c r="C2179" s="61" t="str">
        <f t="shared" si="306"/>
        <v>|0</v>
      </c>
      <c r="D2179" s="31"/>
      <c r="E2179" s="31"/>
      <c r="F2179" s="75" t="str">
        <f t="shared" si="307"/>
        <v>/</v>
      </c>
      <c r="G2179" s="31"/>
      <c r="H2179" s="31"/>
      <c r="I2179" s="75" t="str">
        <f t="shared" si="308"/>
        <v>.</v>
      </c>
      <c r="J2179" s="31"/>
      <c r="K2179" s="31"/>
      <c r="L2179" s="31"/>
      <c r="M2179" s="32"/>
      <c r="N2179" s="31"/>
      <c r="O2179" s="32"/>
      <c r="P2179" s="18"/>
      <c r="Q2179" s="31"/>
      <c r="R2179" s="33"/>
      <c r="S2179" s="33"/>
      <c r="T2179" s="33"/>
      <c r="U2179" s="72">
        <f t="shared" si="309"/>
        <v>0</v>
      </c>
      <c r="V2179" s="18" t="e">
        <f>IF(X2179&lt;&gt;"Liquidação Cancelada",VLOOKUP(B2179,'BASE DE DADOS OPS'!$B$4:$P$9650,10,FALSE),"Liquidação Cancelada")</f>
        <v>#N/A</v>
      </c>
      <c r="W2179" s="35" t="e">
        <f t="shared" si="310"/>
        <v>#N/A</v>
      </c>
      <c r="X2179" s="31">
        <f>VLOOKUP(A2179,'BASE DE DADOS OPS'!$A$4:$P$9650,12,FALSE)</f>
        <v>0</v>
      </c>
      <c r="Y2179" s="4" t="e">
        <f>IF(X2179&lt;&gt;"Liquidação Cancelada",VLOOKUP(B2179,'BASE DE DADOS OPS'!$B$5:$P$9635,12,FALSE),"Liquidação Cancelada")</f>
        <v>#N/A</v>
      </c>
      <c r="Z2179" s="4" t="e">
        <f>IF(X2179&lt;&gt;"Liquidação Cancelada",VLOOKUP(B2179,'BASE DE DADOS OPS'!$B$5:$P$9635,14,FALSE),"Liquidação Cancelada")</f>
        <v>#N/A</v>
      </c>
      <c r="AA2179" s="4" t="e">
        <f>IF(X2179&lt;&gt;"Liquidação Cancelada",VLOOKUP(B2179,'BASE DE DADOS OPS'!$B$5:$P$9635,13,FALSE),"Liquidação Cancelada")</f>
        <v>#N/A</v>
      </c>
      <c r="AB2179" s="4" t="e">
        <f t="shared" si="311"/>
        <v>#N/A</v>
      </c>
      <c r="AC2179" s="3" t="e">
        <f t="shared" si="312"/>
        <v>#N/A</v>
      </c>
      <c r="AD2179" s="62"/>
    </row>
    <row r="2180" spans="1:30" ht="24.95" customHeight="1" x14ac:dyDescent="0.2">
      <c r="A2180" s="55" t="str">
        <f t="shared" si="304"/>
        <v>||||||0</v>
      </c>
      <c r="B2180" s="55" t="str">
        <f t="shared" si="305"/>
        <v>||||0</v>
      </c>
      <c r="C2180" s="61" t="str">
        <f t="shared" si="306"/>
        <v>|0</v>
      </c>
      <c r="D2180" s="31"/>
      <c r="E2180" s="31"/>
      <c r="F2180" s="75" t="str">
        <f t="shared" si="307"/>
        <v>/</v>
      </c>
      <c r="G2180" s="31"/>
      <c r="H2180" s="31"/>
      <c r="I2180" s="75" t="str">
        <f t="shared" si="308"/>
        <v>.</v>
      </c>
      <c r="J2180" s="31"/>
      <c r="K2180" s="31"/>
      <c r="L2180" s="31"/>
      <c r="M2180" s="32"/>
      <c r="N2180" s="31"/>
      <c r="O2180" s="32"/>
      <c r="P2180" s="18"/>
      <c r="Q2180" s="31"/>
      <c r="R2180" s="33"/>
      <c r="S2180" s="33"/>
      <c r="T2180" s="33"/>
      <c r="U2180" s="72">
        <f t="shared" si="309"/>
        <v>0</v>
      </c>
      <c r="V2180" s="18" t="e">
        <f>IF(X2180&lt;&gt;"Liquidação Cancelada",VLOOKUP(B2180,'BASE DE DADOS OPS'!$B$4:$P$9650,10,FALSE),"Liquidação Cancelada")</f>
        <v>#N/A</v>
      </c>
      <c r="W2180" s="35" t="e">
        <f t="shared" si="310"/>
        <v>#N/A</v>
      </c>
      <c r="X2180" s="31">
        <f>VLOOKUP(A2180,'BASE DE DADOS OPS'!$A$4:$P$9650,12,FALSE)</f>
        <v>0</v>
      </c>
      <c r="Y2180" s="4" t="e">
        <f>IF(X2180&lt;&gt;"Liquidação Cancelada",VLOOKUP(B2180,'BASE DE DADOS OPS'!$B$5:$P$9635,12,FALSE),"Liquidação Cancelada")</f>
        <v>#N/A</v>
      </c>
      <c r="Z2180" s="4" t="e">
        <f>IF(X2180&lt;&gt;"Liquidação Cancelada",VLOOKUP(B2180,'BASE DE DADOS OPS'!$B$5:$P$9635,14,FALSE),"Liquidação Cancelada")</f>
        <v>#N/A</v>
      </c>
      <c r="AA2180" s="4" t="e">
        <f>IF(X2180&lt;&gt;"Liquidação Cancelada",VLOOKUP(B2180,'BASE DE DADOS OPS'!$B$5:$P$9635,13,FALSE),"Liquidação Cancelada")</f>
        <v>#N/A</v>
      </c>
      <c r="AB2180" s="4" t="e">
        <f t="shared" si="311"/>
        <v>#N/A</v>
      </c>
      <c r="AC2180" s="3" t="e">
        <f t="shared" si="312"/>
        <v>#N/A</v>
      </c>
      <c r="AD2180" s="62"/>
    </row>
    <row r="2181" spans="1:30" ht="24.95" customHeight="1" x14ac:dyDescent="0.2">
      <c r="A2181" s="55" t="str">
        <f t="shared" ref="A2181:A2244" si="313">D2181&amp;"|"&amp;E2181&amp;"|"&amp;G2181&amp;"|"&amp;H2181&amp;"|"&amp;L2181&amp;"|"&amp;N2181&amp;"|"&amp;U2181</f>
        <v>||||||0</v>
      </c>
      <c r="B2181" s="55" t="str">
        <f t="shared" ref="B2181:B2244" si="314">D2181&amp;"|"&amp;E2181&amp;"|"&amp;G2181&amp;"|"&amp;H2181&amp;"|"&amp;X2181</f>
        <v>||||0</v>
      </c>
      <c r="C2181" s="61" t="str">
        <f t="shared" ref="C2181:C2244" si="315">E2181&amp;"|"&amp;X2181</f>
        <v>|0</v>
      </c>
      <c r="D2181" s="31"/>
      <c r="E2181" s="31"/>
      <c r="F2181" s="75" t="str">
        <f t="shared" ref="F2181:F2244" si="316">G2181&amp;"/"&amp;H2181</f>
        <v>/</v>
      </c>
      <c r="G2181" s="31"/>
      <c r="H2181" s="31"/>
      <c r="I2181" s="75" t="str">
        <f t="shared" ref="I2181:I2244" si="317">J2181&amp;"."&amp;K2181</f>
        <v>.</v>
      </c>
      <c r="J2181" s="31"/>
      <c r="K2181" s="31"/>
      <c r="L2181" s="31"/>
      <c r="M2181" s="32"/>
      <c r="N2181" s="31"/>
      <c r="O2181" s="32"/>
      <c r="P2181" s="18"/>
      <c r="Q2181" s="31"/>
      <c r="R2181" s="33"/>
      <c r="S2181" s="33"/>
      <c r="T2181" s="33"/>
      <c r="U2181" s="72">
        <f t="shared" ref="U2181:U2244" si="318">R2181-S2181-T2181</f>
        <v>0</v>
      </c>
      <c r="V2181" s="18" t="e">
        <f>IF(X2181&lt;&gt;"Liquidação Cancelada",VLOOKUP(B2181,'BASE DE DADOS OPS'!$B$4:$P$9650,10,FALSE),"Liquidação Cancelada")</f>
        <v>#N/A</v>
      </c>
      <c r="W2181" s="35" t="e">
        <f t="shared" ref="W2181:W2244" si="319">IF(X2181&lt;&gt;"Liquidação Cancelada",IF(ISBLANK(V2181),"AGUARDANDO PAGAMENTO",NETWORKDAYS(P2181,V2181)-1),"Liquidação Cancelada")</f>
        <v>#N/A</v>
      </c>
      <c r="X2181" s="31">
        <f>VLOOKUP(A2181,'BASE DE DADOS OPS'!$A$4:$P$9650,12,FALSE)</f>
        <v>0</v>
      </c>
      <c r="Y2181" s="4" t="e">
        <f>IF(X2181&lt;&gt;"Liquidação Cancelada",VLOOKUP(B2181,'BASE DE DADOS OPS'!$B$5:$P$9635,12,FALSE),"Liquidação Cancelada")</f>
        <v>#N/A</v>
      </c>
      <c r="Z2181" s="4" t="e">
        <f>IF(X2181&lt;&gt;"Liquidação Cancelada",VLOOKUP(B2181,'BASE DE DADOS OPS'!$B$5:$P$9635,14,FALSE),"Liquidação Cancelada")</f>
        <v>#N/A</v>
      </c>
      <c r="AA2181" s="4" t="e">
        <f>IF(X2181&lt;&gt;"Liquidação Cancelada",VLOOKUP(B2181,'BASE DE DADOS OPS'!$B$5:$P$9635,13,FALSE),"Liquidação Cancelada")</f>
        <v>#N/A</v>
      </c>
      <c r="AB2181" s="4" t="e">
        <f t="shared" ref="AB2181:AB2244" si="320">IF(X2181&lt;&gt;"Liquidação Cancelada",Y2181-Z2181,"Liquidação Cancelada")</f>
        <v>#N/A</v>
      </c>
      <c r="AC2181" s="3" t="e">
        <f t="shared" ref="AC2181:AC2244" si="321">IF(X2181&lt;&gt;"Liquidação Cancelada",(AA2181-AB2181)+(U2181-Z2181-AB2181),"Liquidação Cancelada")</f>
        <v>#N/A</v>
      </c>
      <c r="AD2181" s="62"/>
    </row>
    <row r="2182" spans="1:30" ht="24.95" customHeight="1" x14ac:dyDescent="0.2">
      <c r="A2182" s="55" t="str">
        <f t="shared" si="313"/>
        <v>||||||0</v>
      </c>
      <c r="B2182" s="55" t="str">
        <f t="shared" si="314"/>
        <v>||||0</v>
      </c>
      <c r="C2182" s="61" t="str">
        <f t="shared" si="315"/>
        <v>|0</v>
      </c>
      <c r="D2182" s="31"/>
      <c r="E2182" s="31"/>
      <c r="F2182" s="75" t="str">
        <f t="shared" si="316"/>
        <v>/</v>
      </c>
      <c r="G2182" s="31"/>
      <c r="H2182" s="31"/>
      <c r="I2182" s="75" t="str">
        <f t="shared" si="317"/>
        <v>.</v>
      </c>
      <c r="J2182" s="31"/>
      <c r="K2182" s="31"/>
      <c r="L2182" s="31"/>
      <c r="M2182" s="32"/>
      <c r="N2182" s="31"/>
      <c r="O2182" s="32"/>
      <c r="P2182" s="18"/>
      <c r="Q2182" s="31"/>
      <c r="R2182" s="33"/>
      <c r="S2182" s="33"/>
      <c r="T2182" s="33"/>
      <c r="U2182" s="72">
        <f t="shared" si="318"/>
        <v>0</v>
      </c>
      <c r="V2182" s="18" t="e">
        <f>IF(X2182&lt;&gt;"Liquidação Cancelada",VLOOKUP(B2182,'BASE DE DADOS OPS'!$B$4:$P$9650,10,FALSE),"Liquidação Cancelada")</f>
        <v>#N/A</v>
      </c>
      <c r="W2182" s="35" t="e">
        <f t="shared" si="319"/>
        <v>#N/A</v>
      </c>
      <c r="X2182" s="31">
        <f>VLOOKUP(A2182,'BASE DE DADOS OPS'!$A$4:$P$9650,12,FALSE)</f>
        <v>0</v>
      </c>
      <c r="Y2182" s="4" t="e">
        <f>IF(X2182&lt;&gt;"Liquidação Cancelada",VLOOKUP(B2182,'BASE DE DADOS OPS'!$B$5:$P$9635,12,FALSE),"Liquidação Cancelada")</f>
        <v>#N/A</v>
      </c>
      <c r="Z2182" s="4" t="e">
        <f>IF(X2182&lt;&gt;"Liquidação Cancelada",VLOOKUP(B2182,'BASE DE DADOS OPS'!$B$5:$P$9635,14,FALSE),"Liquidação Cancelada")</f>
        <v>#N/A</v>
      </c>
      <c r="AA2182" s="4" t="e">
        <f>IF(X2182&lt;&gt;"Liquidação Cancelada",VLOOKUP(B2182,'BASE DE DADOS OPS'!$B$5:$P$9635,13,FALSE),"Liquidação Cancelada")</f>
        <v>#N/A</v>
      </c>
      <c r="AB2182" s="4" t="e">
        <f t="shared" si="320"/>
        <v>#N/A</v>
      </c>
      <c r="AC2182" s="3" t="e">
        <f t="shared" si="321"/>
        <v>#N/A</v>
      </c>
      <c r="AD2182" s="62"/>
    </row>
    <row r="2183" spans="1:30" ht="24.95" customHeight="1" x14ac:dyDescent="0.2">
      <c r="A2183" s="55" t="str">
        <f t="shared" si="313"/>
        <v>||||||0</v>
      </c>
      <c r="B2183" s="55" t="str">
        <f t="shared" si="314"/>
        <v>||||0</v>
      </c>
      <c r="C2183" s="61" t="str">
        <f t="shared" si="315"/>
        <v>|0</v>
      </c>
      <c r="D2183" s="31"/>
      <c r="E2183" s="31"/>
      <c r="F2183" s="75" t="str">
        <f t="shared" si="316"/>
        <v>/</v>
      </c>
      <c r="G2183" s="31"/>
      <c r="H2183" s="31"/>
      <c r="I2183" s="75" t="str">
        <f t="shared" si="317"/>
        <v>.</v>
      </c>
      <c r="J2183" s="31"/>
      <c r="K2183" s="31"/>
      <c r="L2183" s="31"/>
      <c r="M2183" s="32"/>
      <c r="N2183" s="31"/>
      <c r="O2183" s="32"/>
      <c r="P2183" s="18"/>
      <c r="Q2183" s="31"/>
      <c r="R2183" s="33"/>
      <c r="S2183" s="33"/>
      <c r="T2183" s="33"/>
      <c r="U2183" s="72">
        <f t="shared" si="318"/>
        <v>0</v>
      </c>
      <c r="V2183" s="18" t="e">
        <f>IF(X2183&lt;&gt;"Liquidação Cancelada",VLOOKUP(B2183,'BASE DE DADOS OPS'!$B$4:$P$9650,10,FALSE),"Liquidação Cancelada")</f>
        <v>#N/A</v>
      </c>
      <c r="W2183" s="35" t="e">
        <f t="shared" si="319"/>
        <v>#N/A</v>
      </c>
      <c r="X2183" s="31">
        <f>VLOOKUP(A2183,'BASE DE DADOS OPS'!$A$4:$P$9650,12,FALSE)</f>
        <v>0</v>
      </c>
      <c r="Y2183" s="4" t="e">
        <f>IF(X2183&lt;&gt;"Liquidação Cancelada",VLOOKUP(B2183,'BASE DE DADOS OPS'!$B$5:$P$9635,12,FALSE),"Liquidação Cancelada")</f>
        <v>#N/A</v>
      </c>
      <c r="Z2183" s="4" t="e">
        <f>IF(X2183&lt;&gt;"Liquidação Cancelada",VLOOKUP(B2183,'BASE DE DADOS OPS'!$B$5:$P$9635,14,FALSE),"Liquidação Cancelada")</f>
        <v>#N/A</v>
      </c>
      <c r="AA2183" s="4" t="e">
        <f>IF(X2183&lt;&gt;"Liquidação Cancelada",VLOOKUP(B2183,'BASE DE DADOS OPS'!$B$5:$P$9635,13,FALSE),"Liquidação Cancelada")</f>
        <v>#N/A</v>
      </c>
      <c r="AB2183" s="4" t="e">
        <f t="shared" si="320"/>
        <v>#N/A</v>
      </c>
      <c r="AC2183" s="3" t="e">
        <f t="shared" si="321"/>
        <v>#N/A</v>
      </c>
      <c r="AD2183" s="62"/>
    </row>
    <row r="2184" spans="1:30" ht="24.95" customHeight="1" x14ac:dyDescent="0.2">
      <c r="A2184" s="55" t="str">
        <f t="shared" si="313"/>
        <v>||||||0</v>
      </c>
      <c r="B2184" s="55" t="str">
        <f t="shared" si="314"/>
        <v>||||0</v>
      </c>
      <c r="C2184" s="61" t="str">
        <f t="shared" si="315"/>
        <v>|0</v>
      </c>
      <c r="D2184" s="31"/>
      <c r="E2184" s="31"/>
      <c r="F2184" s="75" t="str">
        <f t="shared" si="316"/>
        <v>/</v>
      </c>
      <c r="G2184" s="31"/>
      <c r="H2184" s="31"/>
      <c r="I2184" s="75" t="str">
        <f t="shared" si="317"/>
        <v>.</v>
      </c>
      <c r="J2184" s="31"/>
      <c r="K2184" s="31"/>
      <c r="L2184" s="31"/>
      <c r="M2184" s="32"/>
      <c r="N2184" s="31"/>
      <c r="O2184" s="32"/>
      <c r="P2184" s="18"/>
      <c r="Q2184" s="31"/>
      <c r="R2184" s="33"/>
      <c r="S2184" s="33"/>
      <c r="T2184" s="33"/>
      <c r="U2184" s="72">
        <f t="shared" si="318"/>
        <v>0</v>
      </c>
      <c r="V2184" s="18" t="e">
        <f>IF(X2184&lt;&gt;"Liquidação Cancelada",VLOOKUP(B2184,'BASE DE DADOS OPS'!$B$4:$P$9650,10,FALSE),"Liquidação Cancelada")</f>
        <v>#N/A</v>
      </c>
      <c r="W2184" s="35" t="e">
        <f t="shared" si="319"/>
        <v>#N/A</v>
      </c>
      <c r="X2184" s="31">
        <f>VLOOKUP(A2184,'BASE DE DADOS OPS'!$A$4:$P$9650,12,FALSE)</f>
        <v>0</v>
      </c>
      <c r="Y2184" s="4" t="e">
        <f>IF(X2184&lt;&gt;"Liquidação Cancelada",VLOOKUP(B2184,'BASE DE DADOS OPS'!$B$5:$P$9635,12,FALSE),"Liquidação Cancelada")</f>
        <v>#N/A</v>
      </c>
      <c r="Z2184" s="4" t="e">
        <f>IF(X2184&lt;&gt;"Liquidação Cancelada",VLOOKUP(B2184,'BASE DE DADOS OPS'!$B$5:$P$9635,14,FALSE),"Liquidação Cancelada")</f>
        <v>#N/A</v>
      </c>
      <c r="AA2184" s="4" t="e">
        <f>IF(X2184&lt;&gt;"Liquidação Cancelada",VLOOKUP(B2184,'BASE DE DADOS OPS'!$B$5:$P$9635,13,FALSE),"Liquidação Cancelada")</f>
        <v>#N/A</v>
      </c>
      <c r="AB2184" s="4" t="e">
        <f t="shared" si="320"/>
        <v>#N/A</v>
      </c>
      <c r="AC2184" s="3" t="e">
        <f t="shared" si="321"/>
        <v>#N/A</v>
      </c>
      <c r="AD2184" s="62"/>
    </row>
    <row r="2185" spans="1:30" ht="24.95" customHeight="1" x14ac:dyDescent="0.2">
      <c r="A2185" s="55" t="str">
        <f t="shared" si="313"/>
        <v>||||||0</v>
      </c>
      <c r="B2185" s="55" t="str">
        <f t="shared" si="314"/>
        <v>||||0</v>
      </c>
      <c r="C2185" s="61" t="str">
        <f t="shared" si="315"/>
        <v>|0</v>
      </c>
      <c r="D2185" s="31"/>
      <c r="E2185" s="31"/>
      <c r="F2185" s="75" t="str">
        <f t="shared" si="316"/>
        <v>/</v>
      </c>
      <c r="G2185" s="31"/>
      <c r="H2185" s="31"/>
      <c r="I2185" s="75" t="str">
        <f t="shared" si="317"/>
        <v>.</v>
      </c>
      <c r="J2185" s="31"/>
      <c r="K2185" s="31"/>
      <c r="L2185" s="31"/>
      <c r="M2185" s="32"/>
      <c r="N2185" s="31"/>
      <c r="O2185" s="32"/>
      <c r="P2185" s="18"/>
      <c r="Q2185" s="31"/>
      <c r="R2185" s="33"/>
      <c r="S2185" s="33"/>
      <c r="T2185" s="33"/>
      <c r="U2185" s="72">
        <f t="shared" si="318"/>
        <v>0</v>
      </c>
      <c r="V2185" s="18" t="e">
        <f>IF(X2185&lt;&gt;"Liquidação Cancelada",VLOOKUP(B2185,'BASE DE DADOS OPS'!$B$4:$P$9650,10,FALSE),"Liquidação Cancelada")</f>
        <v>#N/A</v>
      </c>
      <c r="W2185" s="35" t="e">
        <f t="shared" si="319"/>
        <v>#N/A</v>
      </c>
      <c r="X2185" s="31">
        <f>VLOOKUP(A2185,'BASE DE DADOS OPS'!$A$4:$P$9650,12,FALSE)</f>
        <v>0</v>
      </c>
      <c r="Y2185" s="4" t="e">
        <f>IF(X2185&lt;&gt;"Liquidação Cancelada",VLOOKUP(B2185,'BASE DE DADOS OPS'!$B$5:$P$9635,12,FALSE),"Liquidação Cancelada")</f>
        <v>#N/A</v>
      </c>
      <c r="Z2185" s="4" t="e">
        <f>IF(X2185&lt;&gt;"Liquidação Cancelada",VLOOKUP(B2185,'BASE DE DADOS OPS'!$B$5:$P$9635,14,FALSE),"Liquidação Cancelada")</f>
        <v>#N/A</v>
      </c>
      <c r="AA2185" s="4" t="e">
        <f>IF(X2185&lt;&gt;"Liquidação Cancelada",VLOOKUP(B2185,'BASE DE DADOS OPS'!$B$5:$P$9635,13,FALSE),"Liquidação Cancelada")</f>
        <v>#N/A</v>
      </c>
      <c r="AB2185" s="4" t="e">
        <f t="shared" si="320"/>
        <v>#N/A</v>
      </c>
      <c r="AC2185" s="3" t="e">
        <f t="shared" si="321"/>
        <v>#N/A</v>
      </c>
      <c r="AD2185" s="62"/>
    </row>
    <row r="2186" spans="1:30" ht="24.95" customHeight="1" x14ac:dyDescent="0.2">
      <c r="A2186" s="55" t="str">
        <f t="shared" si="313"/>
        <v>||||||0</v>
      </c>
      <c r="B2186" s="55" t="str">
        <f t="shared" si="314"/>
        <v>||||0</v>
      </c>
      <c r="C2186" s="61" t="str">
        <f t="shared" si="315"/>
        <v>|0</v>
      </c>
      <c r="D2186" s="31"/>
      <c r="E2186" s="31"/>
      <c r="F2186" s="75" t="str">
        <f t="shared" si="316"/>
        <v>/</v>
      </c>
      <c r="G2186" s="31"/>
      <c r="H2186" s="31"/>
      <c r="I2186" s="75" t="str">
        <f t="shared" si="317"/>
        <v>.</v>
      </c>
      <c r="J2186" s="31"/>
      <c r="K2186" s="31"/>
      <c r="L2186" s="31"/>
      <c r="M2186" s="32"/>
      <c r="N2186" s="31"/>
      <c r="O2186" s="32"/>
      <c r="P2186" s="18"/>
      <c r="Q2186" s="31"/>
      <c r="R2186" s="33"/>
      <c r="S2186" s="33"/>
      <c r="T2186" s="33"/>
      <c r="U2186" s="72">
        <f t="shared" si="318"/>
        <v>0</v>
      </c>
      <c r="V2186" s="18" t="e">
        <f>IF(X2186&lt;&gt;"Liquidação Cancelada",VLOOKUP(B2186,'BASE DE DADOS OPS'!$B$4:$P$9650,10,FALSE),"Liquidação Cancelada")</f>
        <v>#N/A</v>
      </c>
      <c r="W2186" s="35" t="e">
        <f t="shared" si="319"/>
        <v>#N/A</v>
      </c>
      <c r="X2186" s="31">
        <f>VLOOKUP(A2186,'BASE DE DADOS OPS'!$A$4:$P$9650,12,FALSE)</f>
        <v>0</v>
      </c>
      <c r="Y2186" s="4" t="e">
        <f>IF(X2186&lt;&gt;"Liquidação Cancelada",VLOOKUP(B2186,'BASE DE DADOS OPS'!$B$5:$P$9635,12,FALSE),"Liquidação Cancelada")</f>
        <v>#N/A</v>
      </c>
      <c r="Z2186" s="4" t="e">
        <f>IF(X2186&lt;&gt;"Liquidação Cancelada",VLOOKUP(B2186,'BASE DE DADOS OPS'!$B$5:$P$9635,14,FALSE),"Liquidação Cancelada")</f>
        <v>#N/A</v>
      </c>
      <c r="AA2186" s="4" t="e">
        <f>IF(X2186&lt;&gt;"Liquidação Cancelada",VLOOKUP(B2186,'BASE DE DADOS OPS'!$B$5:$P$9635,13,FALSE),"Liquidação Cancelada")</f>
        <v>#N/A</v>
      </c>
      <c r="AB2186" s="4" t="e">
        <f t="shared" si="320"/>
        <v>#N/A</v>
      </c>
      <c r="AC2186" s="3" t="e">
        <f t="shared" si="321"/>
        <v>#N/A</v>
      </c>
      <c r="AD2186" s="62"/>
    </row>
    <row r="2187" spans="1:30" ht="24.95" customHeight="1" x14ac:dyDescent="0.2">
      <c r="A2187" s="55" t="str">
        <f t="shared" si="313"/>
        <v>||||||0</v>
      </c>
      <c r="B2187" s="55" t="str">
        <f t="shared" si="314"/>
        <v>||||0</v>
      </c>
      <c r="C2187" s="61" t="str">
        <f t="shared" si="315"/>
        <v>|0</v>
      </c>
      <c r="D2187" s="31"/>
      <c r="E2187" s="31"/>
      <c r="F2187" s="75" t="str">
        <f t="shared" si="316"/>
        <v>/</v>
      </c>
      <c r="G2187" s="31"/>
      <c r="H2187" s="31"/>
      <c r="I2187" s="75" t="str">
        <f t="shared" si="317"/>
        <v>.</v>
      </c>
      <c r="J2187" s="31"/>
      <c r="K2187" s="31"/>
      <c r="L2187" s="31"/>
      <c r="M2187" s="32"/>
      <c r="N2187" s="31"/>
      <c r="O2187" s="32"/>
      <c r="P2187" s="18"/>
      <c r="Q2187" s="31"/>
      <c r="R2187" s="33"/>
      <c r="S2187" s="33"/>
      <c r="T2187" s="33"/>
      <c r="U2187" s="72">
        <f t="shared" si="318"/>
        <v>0</v>
      </c>
      <c r="V2187" s="18" t="e">
        <f>IF(X2187&lt;&gt;"Liquidação Cancelada",VLOOKUP(B2187,'BASE DE DADOS OPS'!$B$4:$P$9650,10,FALSE),"Liquidação Cancelada")</f>
        <v>#N/A</v>
      </c>
      <c r="W2187" s="35" t="e">
        <f t="shared" si="319"/>
        <v>#N/A</v>
      </c>
      <c r="X2187" s="31">
        <f>VLOOKUP(A2187,'BASE DE DADOS OPS'!$A$4:$P$9650,12,FALSE)</f>
        <v>0</v>
      </c>
      <c r="Y2187" s="4" t="e">
        <f>IF(X2187&lt;&gt;"Liquidação Cancelada",VLOOKUP(B2187,'BASE DE DADOS OPS'!$B$5:$P$9635,12,FALSE),"Liquidação Cancelada")</f>
        <v>#N/A</v>
      </c>
      <c r="Z2187" s="4" t="e">
        <f>IF(X2187&lt;&gt;"Liquidação Cancelada",VLOOKUP(B2187,'BASE DE DADOS OPS'!$B$5:$P$9635,14,FALSE),"Liquidação Cancelada")</f>
        <v>#N/A</v>
      </c>
      <c r="AA2187" s="4" t="e">
        <f>IF(X2187&lt;&gt;"Liquidação Cancelada",VLOOKUP(B2187,'BASE DE DADOS OPS'!$B$5:$P$9635,13,FALSE),"Liquidação Cancelada")</f>
        <v>#N/A</v>
      </c>
      <c r="AB2187" s="4" t="e">
        <f t="shared" si="320"/>
        <v>#N/A</v>
      </c>
      <c r="AC2187" s="3" t="e">
        <f t="shared" si="321"/>
        <v>#N/A</v>
      </c>
      <c r="AD2187" s="62"/>
    </row>
    <row r="2188" spans="1:30" ht="24.95" customHeight="1" x14ac:dyDescent="0.2">
      <c r="A2188" s="55" t="str">
        <f t="shared" si="313"/>
        <v>||||||0</v>
      </c>
      <c r="B2188" s="55" t="str">
        <f t="shared" si="314"/>
        <v>||||0</v>
      </c>
      <c r="C2188" s="61" t="str">
        <f t="shared" si="315"/>
        <v>|0</v>
      </c>
      <c r="D2188" s="31"/>
      <c r="E2188" s="31"/>
      <c r="F2188" s="75" t="str">
        <f t="shared" si="316"/>
        <v>/</v>
      </c>
      <c r="G2188" s="31"/>
      <c r="H2188" s="31"/>
      <c r="I2188" s="75" t="str">
        <f t="shared" si="317"/>
        <v>.</v>
      </c>
      <c r="J2188" s="31"/>
      <c r="K2188" s="31"/>
      <c r="L2188" s="31"/>
      <c r="M2188" s="32"/>
      <c r="N2188" s="31"/>
      <c r="O2188" s="32"/>
      <c r="P2188" s="18"/>
      <c r="Q2188" s="31"/>
      <c r="R2188" s="33"/>
      <c r="S2188" s="33"/>
      <c r="T2188" s="33"/>
      <c r="U2188" s="72">
        <f t="shared" si="318"/>
        <v>0</v>
      </c>
      <c r="V2188" s="18" t="e">
        <f>IF(X2188&lt;&gt;"Liquidação Cancelada",VLOOKUP(B2188,'BASE DE DADOS OPS'!$B$4:$P$9650,10,FALSE),"Liquidação Cancelada")</f>
        <v>#N/A</v>
      </c>
      <c r="W2188" s="35" t="e">
        <f t="shared" si="319"/>
        <v>#N/A</v>
      </c>
      <c r="X2188" s="31">
        <f>VLOOKUP(A2188,'BASE DE DADOS OPS'!$A$4:$P$9650,12,FALSE)</f>
        <v>0</v>
      </c>
      <c r="Y2188" s="4" t="e">
        <f>IF(X2188&lt;&gt;"Liquidação Cancelada",VLOOKUP(B2188,'BASE DE DADOS OPS'!$B$5:$P$9635,12,FALSE),"Liquidação Cancelada")</f>
        <v>#N/A</v>
      </c>
      <c r="Z2188" s="4" t="e">
        <f>IF(X2188&lt;&gt;"Liquidação Cancelada",VLOOKUP(B2188,'BASE DE DADOS OPS'!$B$5:$P$9635,14,FALSE),"Liquidação Cancelada")</f>
        <v>#N/A</v>
      </c>
      <c r="AA2188" s="4" t="e">
        <f>IF(X2188&lt;&gt;"Liquidação Cancelada",VLOOKUP(B2188,'BASE DE DADOS OPS'!$B$5:$P$9635,13,FALSE),"Liquidação Cancelada")</f>
        <v>#N/A</v>
      </c>
      <c r="AB2188" s="4" t="e">
        <f t="shared" si="320"/>
        <v>#N/A</v>
      </c>
      <c r="AC2188" s="3" t="e">
        <f t="shared" si="321"/>
        <v>#N/A</v>
      </c>
      <c r="AD2188" s="62"/>
    </row>
    <row r="2189" spans="1:30" ht="24.95" customHeight="1" x14ac:dyDescent="0.2">
      <c r="A2189" s="55" t="str">
        <f t="shared" si="313"/>
        <v>||||||0</v>
      </c>
      <c r="B2189" s="55" t="str">
        <f t="shared" si="314"/>
        <v>||||0</v>
      </c>
      <c r="C2189" s="61" t="str">
        <f t="shared" si="315"/>
        <v>|0</v>
      </c>
      <c r="D2189" s="31"/>
      <c r="E2189" s="31"/>
      <c r="F2189" s="75" t="str">
        <f t="shared" si="316"/>
        <v>/</v>
      </c>
      <c r="G2189" s="31"/>
      <c r="H2189" s="31"/>
      <c r="I2189" s="75" t="str">
        <f t="shared" si="317"/>
        <v>.</v>
      </c>
      <c r="J2189" s="31"/>
      <c r="K2189" s="31"/>
      <c r="L2189" s="31"/>
      <c r="M2189" s="32"/>
      <c r="N2189" s="31"/>
      <c r="O2189" s="32"/>
      <c r="P2189" s="18"/>
      <c r="Q2189" s="31"/>
      <c r="R2189" s="33"/>
      <c r="S2189" s="33"/>
      <c r="T2189" s="33"/>
      <c r="U2189" s="72">
        <f t="shared" si="318"/>
        <v>0</v>
      </c>
      <c r="V2189" s="18" t="e">
        <f>IF(X2189&lt;&gt;"Liquidação Cancelada",VLOOKUP(B2189,'BASE DE DADOS OPS'!$B$4:$P$9650,10,FALSE),"Liquidação Cancelada")</f>
        <v>#N/A</v>
      </c>
      <c r="W2189" s="35" t="e">
        <f t="shared" si="319"/>
        <v>#N/A</v>
      </c>
      <c r="X2189" s="31">
        <f>VLOOKUP(A2189,'BASE DE DADOS OPS'!$A$4:$P$9650,12,FALSE)</f>
        <v>0</v>
      </c>
      <c r="Y2189" s="4" t="e">
        <f>IF(X2189&lt;&gt;"Liquidação Cancelada",VLOOKUP(B2189,'BASE DE DADOS OPS'!$B$5:$P$9635,12,FALSE),"Liquidação Cancelada")</f>
        <v>#N/A</v>
      </c>
      <c r="Z2189" s="4" t="e">
        <f>IF(X2189&lt;&gt;"Liquidação Cancelada",VLOOKUP(B2189,'BASE DE DADOS OPS'!$B$5:$P$9635,14,FALSE),"Liquidação Cancelada")</f>
        <v>#N/A</v>
      </c>
      <c r="AA2189" s="4" t="e">
        <f>IF(X2189&lt;&gt;"Liquidação Cancelada",VLOOKUP(B2189,'BASE DE DADOS OPS'!$B$5:$P$9635,13,FALSE),"Liquidação Cancelada")</f>
        <v>#N/A</v>
      </c>
      <c r="AB2189" s="4" t="e">
        <f t="shared" si="320"/>
        <v>#N/A</v>
      </c>
      <c r="AC2189" s="3" t="e">
        <f t="shared" si="321"/>
        <v>#N/A</v>
      </c>
      <c r="AD2189" s="62"/>
    </row>
    <row r="2190" spans="1:30" ht="24.95" customHeight="1" x14ac:dyDescent="0.2">
      <c r="A2190" s="55" t="str">
        <f t="shared" si="313"/>
        <v>||||||0</v>
      </c>
      <c r="B2190" s="55" t="str">
        <f t="shared" si="314"/>
        <v>||||0</v>
      </c>
      <c r="C2190" s="61" t="str">
        <f t="shared" si="315"/>
        <v>|0</v>
      </c>
      <c r="D2190" s="31"/>
      <c r="E2190" s="31"/>
      <c r="F2190" s="75" t="str">
        <f t="shared" si="316"/>
        <v>/</v>
      </c>
      <c r="G2190" s="31"/>
      <c r="H2190" s="31"/>
      <c r="I2190" s="75" t="str">
        <f t="shared" si="317"/>
        <v>.</v>
      </c>
      <c r="J2190" s="31"/>
      <c r="K2190" s="31"/>
      <c r="L2190" s="31"/>
      <c r="M2190" s="32"/>
      <c r="N2190" s="31"/>
      <c r="O2190" s="32"/>
      <c r="P2190" s="18"/>
      <c r="Q2190" s="31"/>
      <c r="R2190" s="33"/>
      <c r="S2190" s="33"/>
      <c r="T2190" s="33"/>
      <c r="U2190" s="72">
        <f t="shared" si="318"/>
        <v>0</v>
      </c>
      <c r="V2190" s="18" t="e">
        <f>IF(X2190&lt;&gt;"Liquidação Cancelada",VLOOKUP(B2190,'BASE DE DADOS OPS'!$B$4:$P$9650,10,FALSE),"Liquidação Cancelada")</f>
        <v>#N/A</v>
      </c>
      <c r="W2190" s="35" t="e">
        <f t="shared" si="319"/>
        <v>#N/A</v>
      </c>
      <c r="X2190" s="31">
        <f>VLOOKUP(A2190,'BASE DE DADOS OPS'!$A$4:$P$9650,12,FALSE)</f>
        <v>0</v>
      </c>
      <c r="Y2190" s="4" t="e">
        <f>IF(X2190&lt;&gt;"Liquidação Cancelada",VLOOKUP(B2190,'BASE DE DADOS OPS'!$B$5:$P$9635,12,FALSE),"Liquidação Cancelada")</f>
        <v>#N/A</v>
      </c>
      <c r="Z2190" s="4" t="e">
        <f>IF(X2190&lt;&gt;"Liquidação Cancelada",VLOOKUP(B2190,'BASE DE DADOS OPS'!$B$5:$P$9635,14,FALSE),"Liquidação Cancelada")</f>
        <v>#N/A</v>
      </c>
      <c r="AA2190" s="4" t="e">
        <f>IF(X2190&lt;&gt;"Liquidação Cancelada",VLOOKUP(B2190,'BASE DE DADOS OPS'!$B$5:$P$9635,13,FALSE),"Liquidação Cancelada")</f>
        <v>#N/A</v>
      </c>
      <c r="AB2190" s="4" t="e">
        <f t="shared" si="320"/>
        <v>#N/A</v>
      </c>
      <c r="AC2190" s="3" t="e">
        <f t="shared" si="321"/>
        <v>#N/A</v>
      </c>
      <c r="AD2190" s="62"/>
    </row>
    <row r="2191" spans="1:30" ht="24.95" customHeight="1" x14ac:dyDescent="0.2">
      <c r="A2191" s="55" t="str">
        <f t="shared" si="313"/>
        <v>||||||0</v>
      </c>
      <c r="B2191" s="55" t="str">
        <f t="shared" si="314"/>
        <v>||||0</v>
      </c>
      <c r="C2191" s="61" t="str">
        <f t="shared" si="315"/>
        <v>|0</v>
      </c>
      <c r="D2191" s="31"/>
      <c r="E2191" s="31"/>
      <c r="F2191" s="75" t="str">
        <f t="shared" si="316"/>
        <v>/</v>
      </c>
      <c r="G2191" s="31"/>
      <c r="H2191" s="31"/>
      <c r="I2191" s="75" t="str">
        <f t="shared" si="317"/>
        <v>.</v>
      </c>
      <c r="J2191" s="31"/>
      <c r="K2191" s="31"/>
      <c r="L2191" s="31"/>
      <c r="M2191" s="32"/>
      <c r="N2191" s="31"/>
      <c r="O2191" s="32"/>
      <c r="P2191" s="18"/>
      <c r="Q2191" s="31"/>
      <c r="R2191" s="33"/>
      <c r="S2191" s="33"/>
      <c r="T2191" s="33"/>
      <c r="U2191" s="72">
        <f t="shared" si="318"/>
        <v>0</v>
      </c>
      <c r="V2191" s="18" t="e">
        <f>IF(X2191&lt;&gt;"Liquidação Cancelada",VLOOKUP(B2191,'BASE DE DADOS OPS'!$B$4:$P$9650,10,FALSE),"Liquidação Cancelada")</f>
        <v>#N/A</v>
      </c>
      <c r="W2191" s="35" t="e">
        <f t="shared" si="319"/>
        <v>#N/A</v>
      </c>
      <c r="X2191" s="31">
        <f>VLOOKUP(A2191,'BASE DE DADOS OPS'!$A$4:$P$9650,12,FALSE)</f>
        <v>0</v>
      </c>
      <c r="Y2191" s="4" t="e">
        <f>IF(X2191&lt;&gt;"Liquidação Cancelada",VLOOKUP(B2191,'BASE DE DADOS OPS'!$B$5:$P$9635,12,FALSE),"Liquidação Cancelada")</f>
        <v>#N/A</v>
      </c>
      <c r="Z2191" s="4" t="e">
        <f>IF(X2191&lt;&gt;"Liquidação Cancelada",VLOOKUP(B2191,'BASE DE DADOS OPS'!$B$5:$P$9635,14,FALSE),"Liquidação Cancelada")</f>
        <v>#N/A</v>
      </c>
      <c r="AA2191" s="4" t="e">
        <f>IF(X2191&lt;&gt;"Liquidação Cancelada",VLOOKUP(B2191,'BASE DE DADOS OPS'!$B$5:$P$9635,13,FALSE),"Liquidação Cancelada")</f>
        <v>#N/A</v>
      </c>
      <c r="AB2191" s="4" t="e">
        <f t="shared" si="320"/>
        <v>#N/A</v>
      </c>
      <c r="AC2191" s="3" t="e">
        <f t="shared" si="321"/>
        <v>#N/A</v>
      </c>
      <c r="AD2191" s="62"/>
    </row>
    <row r="2192" spans="1:30" ht="24.95" customHeight="1" x14ac:dyDescent="0.2">
      <c r="A2192" s="55" t="str">
        <f t="shared" si="313"/>
        <v>||||||0</v>
      </c>
      <c r="B2192" s="55" t="str">
        <f t="shared" si="314"/>
        <v>||||0</v>
      </c>
      <c r="C2192" s="61" t="str">
        <f t="shared" si="315"/>
        <v>|0</v>
      </c>
      <c r="D2192" s="31"/>
      <c r="E2192" s="31"/>
      <c r="F2192" s="75" t="str">
        <f t="shared" si="316"/>
        <v>/</v>
      </c>
      <c r="G2192" s="31"/>
      <c r="H2192" s="31"/>
      <c r="I2192" s="75" t="str">
        <f t="shared" si="317"/>
        <v>.</v>
      </c>
      <c r="J2192" s="31"/>
      <c r="K2192" s="31"/>
      <c r="L2192" s="31"/>
      <c r="M2192" s="32"/>
      <c r="N2192" s="31"/>
      <c r="O2192" s="32"/>
      <c r="P2192" s="18"/>
      <c r="Q2192" s="31"/>
      <c r="R2192" s="33"/>
      <c r="S2192" s="33"/>
      <c r="T2192" s="33"/>
      <c r="U2192" s="72">
        <f t="shared" si="318"/>
        <v>0</v>
      </c>
      <c r="V2192" s="18" t="e">
        <f>IF(X2192&lt;&gt;"Liquidação Cancelada",VLOOKUP(B2192,'BASE DE DADOS OPS'!$B$4:$P$9650,10,FALSE),"Liquidação Cancelada")</f>
        <v>#N/A</v>
      </c>
      <c r="W2192" s="35" t="e">
        <f t="shared" si="319"/>
        <v>#N/A</v>
      </c>
      <c r="X2192" s="31">
        <f>VLOOKUP(A2192,'BASE DE DADOS OPS'!$A$4:$P$9650,12,FALSE)</f>
        <v>0</v>
      </c>
      <c r="Y2192" s="4" t="e">
        <f>IF(X2192&lt;&gt;"Liquidação Cancelada",VLOOKUP(B2192,'BASE DE DADOS OPS'!$B$5:$P$9635,12,FALSE),"Liquidação Cancelada")</f>
        <v>#N/A</v>
      </c>
      <c r="Z2192" s="4" t="e">
        <f>IF(X2192&lt;&gt;"Liquidação Cancelada",VLOOKUP(B2192,'BASE DE DADOS OPS'!$B$5:$P$9635,14,FALSE),"Liquidação Cancelada")</f>
        <v>#N/A</v>
      </c>
      <c r="AA2192" s="4" t="e">
        <f>IF(X2192&lt;&gt;"Liquidação Cancelada",VLOOKUP(B2192,'BASE DE DADOS OPS'!$B$5:$P$9635,13,FALSE),"Liquidação Cancelada")</f>
        <v>#N/A</v>
      </c>
      <c r="AB2192" s="4" t="e">
        <f t="shared" si="320"/>
        <v>#N/A</v>
      </c>
      <c r="AC2192" s="3" t="e">
        <f t="shared" si="321"/>
        <v>#N/A</v>
      </c>
      <c r="AD2192" s="62"/>
    </row>
    <row r="2193" spans="1:30" ht="24.95" customHeight="1" x14ac:dyDescent="0.2">
      <c r="A2193" s="55" t="str">
        <f t="shared" si="313"/>
        <v>||||||0</v>
      </c>
      <c r="B2193" s="55" t="str">
        <f t="shared" si="314"/>
        <v>||||0</v>
      </c>
      <c r="C2193" s="61" t="str">
        <f t="shared" si="315"/>
        <v>|0</v>
      </c>
      <c r="D2193" s="31"/>
      <c r="E2193" s="31"/>
      <c r="F2193" s="75" t="str">
        <f t="shared" si="316"/>
        <v>/</v>
      </c>
      <c r="G2193" s="31"/>
      <c r="H2193" s="31"/>
      <c r="I2193" s="75" t="str">
        <f t="shared" si="317"/>
        <v>.</v>
      </c>
      <c r="J2193" s="31"/>
      <c r="K2193" s="31"/>
      <c r="L2193" s="31"/>
      <c r="M2193" s="32"/>
      <c r="N2193" s="31"/>
      <c r="O2193" s="32"/>
      <c r="P2193" s="18"/>
      <c r="Q2193" s="31"/>
      <c r="R2193" s="33"/>
      <c r="S2193" s="33"/>
      <c r="T2193" s="33"/>
      <c r="U2193" s="72">
        <f t="shared" si="318"/>
        <v>0</v>
      </c>
      <c r="V2193" s="18" t="e">
        <f>IF(X2193&lt;&gt;"Liquidação Cancelada",VLOOKUP(B2193,'BASE DE DADOS OPS'!$B$4:$P$9650,10,FALSE),"Liquidação Cancelada")</f>
        <v>#N/A</v>
      </c>
      <c r="W2193" s="35" t="e">
        <f t="shared" si="319"/>
        <v>#N/A</v>
      </c>
      <c r="X2193" s="31">
        <f>VLOOKUP(A2193,'BASE DE DADOS OPS'!$A$4:$P$9650,12,FALSE)</f>
        <v>0</v>
      </c>
      <c r="Y2193" s="4" t="e">
        <f>IF(X2193&lt;&gt;"Liquidação Cancelada",VLOOKUP(B2193,'BASE DE DADOS OPS'!$B$5:$P$9635,12,FALSE),"Liquidação Cancelada")</f>
        <v>#N/A</v>
      </c>
      <c r="Z2193" s="4" t="e">
        <f>IF(X2193&lt;&gt;"Liquidação Cancelada",VLOOKUP(B2193,'BASE DE DADOS OPS'!$B$5:$P$9635,14,FALSE),"Liquidação Cancelada")</f>
        <v>#N/A</v>
      </c>
      <c r="AA2193" s="4" t="e">
        <f>IF(X2193&lt;&gt;"Liquidação Cancelada",VLOOKUP(B2193,'BASE DE DADOS OPS'!$B$5:$P$9635,13,FALSE),"Liquidação Cancelada")</f>
        <v>#N/A</v>
      </c>
      <c r="AB2193" s="4" t="e">
        <f t="shared" si="320"/>
        <v>#N/A</v>
      </c>
      <c r="AC2193" s="3" t="e">
        <f t="shared" si="321"/>
        <v>#N/A</v>
      </c>
      <c r="AD2193" s="62"/>
    </row>
    <row r="2194" spans="1:30" ht="24.95" customHeight="1" x14ac:dyDescent="0.2">
      <c r="A2194" s="55" t="str">
        <f t="shared" si="313"/>
        <v>||||||0</v>
      </c>
      <c r="B2194" s="55" t="str">
        <f t="shared" si="314"/>
        <v>||||0</v>
      </c>
      <c r="C2194" s="61" t="str">
        <f t="shared" si="315"/>
        <v>|0</v>
      </c>
      <c r="D2194" s="31"/>
      <c r="E2194" s="31"/>
      <c r="F2194" s="75" t="str">
        <f t="shared" si="316"/>
        <v>/</v>
      </c>
      <c r="G2194" s="31"/>
      <c r="H2194" s="31"/>
      <c r="I2194" s="75" t="str">
        <f t="shared" si="317"/>
        <v>.</v>
      </c>
      <c r="J2194" s="31"/>
      <c r="K2194" s="31"/>
      <c r="L2194" s="31"/>
      <c r="M2194" s="32"/>
      <c r="N2194" s="31"/>
      <c r="O2194" s="32"/>
      <c r="P2194" s="18"/>
      <c r="Q2194" s="31"/>
      <c r="R2194" s="33"/>
      <c r="S2194" s="33"/>
      <c r="T2194" s="33"/>
      <c r="U2194" s="72">
        <f t="shared" si="318"/>
        <v>0</v>
      </c>
      <c r="V2194" s="18" t="e">
        <f>IF(X2194&lt;&gt;"Liquidação Cancelada",VLOOKUP(B2194,'BASE DE DADOS OPS'!$B$4:$P$9650,10,FALSE),"Liquidação Cancelada")</f>
        <v>#N/A</v>
      </c>
      <c r="W2194" s="35" t="e">
        <f t="shared" si="319"/>
        <v>#N/A</v>
      </c>
      <c r="X2194" s="31">
        <f>VLOOKUP(A2194,'BASE DE DADOS OPS'!$A$4:$P$9650,12,FALSE)</f>
        <v>0</v>
      </c>
      <c r="Y2194" s="4" t="e">
        <f>IF(X2194&lt;&gt;"Liquidação Cancelada",VLOOKUP(B2194,'BASE DE DADOS OPS'!$B$5:$P$9635,12,FALSE),"Liquidação Cancelada")</f>
        <v>#N/A</v>
      </c>
      <c r="Z2194" s="4" t="e">
        <f>IF(X2194&lt;&gt;"Liquidação Cancelada",VLOOKUP(B2194,'BASE DE DADOS OPS'!$B$5:$P$9635,14,FALSE),"Liquidação Cancelada")</f>
        <v>#N/A</v>
      </c>
      <c r="AA2194" s="4" t="e">
        <f>IF(X2194&lt;&gt;"Liquidação Cancelada",VLOOKUP(B2194,'BASE DE DADOS OPS'!$B$5:$P$9635,13,FALSE),"Liquidação Cancelada")</f>
        <v>#N/A</v>
      </c>
      <c r="AB2194" s="4" t="e">
        <f t="shared" si="320"/>
        <v>#N/A</v>
      </c>
      <c r="AC2194" s="3" t="e">
        <f t="shared" si="321"/>
        <v>#N/A</v>
      </c>
      <c r="AD2194" s="62"/>
    </row>
    <row r="2195" spans="1:30" ht="24.95" customHeight="1" x14ac:dyDescent="0.2">
      <c r="A2195" s="55" t="str">
        <f t="shared" si="313"/>
        <v>||||||0</v>
      </c>
      <c r="B2195" s="55" t="str">
        <f t="shared" si="314"/>
        <v>||||0</v>
      </c>
      <c r="C2195" s="61" t="str">
        <f t="shared" si="315"/>
        <v>|0</v>
      </c>
      <c r="D2195" s="31"/>
      <c r="E2195" s="31"/>
      <c r="F2195" s="75" t="str">
        <f t="shared" si="316"/>
        <v>/</v>
      </c>
      <c r="G2195" s="31"/>
      <c r="H2195" s="31"/>
      <c r="I2195" s="75" t="str">
        <f t="shared" si="317"/>
        <v>.</v>
      </c>
      <c r="J2195" s="31"/>
      <c r="K2195" s="31"/>
      <c r="L2195" s="31"/>
      <c r="M2195" s="32"/>
      <c r="N2195" s="31"/>
      <c r="O2195" s="32"/>
      <c r="P2195" s="18"/>
      <c r="Q2195" s="31"/>
      <c r="R2195" s="33"/>
      <c r="S2195" s="33"/>
      <c r="T2195" s="33"/>
      <c r="U2195" s="72">
        <f t="shared" si="318"/>
        <v>0</v>
      </c>
      <c r="V2195" s="18" t="e">
        <f>IF(X2195&lt;&gt;"Liquidação Cancelada",VLOOKUP(B2195,'BASE DE DADOS OPS'!$B$4:$P$9650,10,FALSE),"Liquidação Cancelada")</f>
        <v>#N/A</v>
      </c>
      <c r="W2195" s="35" t="e">
        <f t="shared" si="319"/>
        <v>#N/A</v>
      </c>
      <c r="X2195" s="31">
        <f>VLOOKUP(A2195,'BASE DE DADOS OPS'!$A$4:$P$9650,12,FALSE)</f>
        <v>0</v>
      </c>
      <c r="Y2195" s="4" t="e">
        <f>IF(X2195&lt;&gt;"Liquidação Cancelada",VLOOKUP(B2195,'BASE DE DADOS OPS'!$B$5:$P$9635,12,FALSE),"Liquidação Cancelada")</f>
        <v>#N/A</v>
      </c>
      <c r="Z2195" s="4" t="e">
        <f>IF(X2195&lt;&gt;"Liquidação Cancelada",VLOOKUP(B2195,'BASE DE DADOS OPS'!$B$5:$P$9635,14,FALSE),"Liquidação Cancelada")</f>
        <v>#N/A</v>
      </c>
      <c r="AA2195" s="4" t="e">
        <f>IF(X2195&lt;&gt;"Liquidação Cancelada",VLOOKUP(B2195,'BASE DE DADOS OPS'!$B$5:$P$9635,13,FALSE),"Liquidação Cancelada")</f>
        <v>#N/A</v>
      </c>
      <c r="AB2195" s="4" t="e">
        <f t="shared" si="320"/>
        <v>#N/A</v>
      </c>
      <c r="AC2195" s="3" t="e">
        <f t="shared" si="321"/>
        <v>#N/A</v>
      </c>
      <c r="AD2195" s="62"/>
    </row>
    <row r="2196" spans="1:30" ht="24.95" customHeight="1" x14ac:dyDescent="0.2">
      <c r="A2196" s="55" t="str">
        <f t="shared" si="313"/>
        <v>||||||0</v>
      </c>
      <c r="B2196" s="55" t="str">
        <f t="shared" si="314"/>
        <v>||||0</v>
      </c>
      <c r="C2196" s="61" t="str">
        <f t="shared" si="315"/>
        <v>|0</v>
      </c>
      <c r="D2196" s="31"/>
      <c r="E2196" s="31"/>
      <c r="F2196" s="75" t="str">
        <f t="shared" si="316"/>
        <v>/</v>
      </c>
      <c r="G2196" s="31"/>
      <c r="H2196" s="31"/>
      <c r="I2196" s="75" t="str">
        <f t="shared" si="317"/>
        <v>.</v>
      </c>
      <c r="J2196" s="31"/>
      <c r="K2196" s="31"/>
      <c r="L2196" s="31"/>
      <c r="M2196" s="32"/>
      <c r="N2196" s="31"/>
      <c r="O2196" s="32"/>
      <c r="P2196" s="18"/>
      <c r="Q2196" s="31"/>
      <c r="R2196" s="33"/>
      <c r="S2196" s="33"/>
      <c r="T2196" s="33"/>
      <c r="U2196" s="72">
        <f t="shared" si="318"/>
        <v>0</v>
      </c>
      <c r="V2196" s="18" t="e">
        <f>IF(X2196&lt;&gt;"Liquidação Cancelada",VLOOKUP(B2196,'BASE DE DADOS OPS'!$B$4:$P$9650,10,FALSE),"Liquidação Cancelada")</f>
        <v>#N/A</v>
      </c>
      <c r="W2196" s="35" t="e">
        <f t="shared" si="319"/>
        <v>#N/A</v>
      </c>
      <c r="X2196" s="31">
        <f>VLOOKUP(A2196,'BASE DE DADOS OPS'!$A$4:$P$9650,12,FALSE)</f>
        <v>0</v>
      </c>
      <c r="Y2196" s="4" t="e">
        <f>IF(X2196&lt;&gt;"Liquidação Cancelada",VLOOKUP(B2196,'BASE DE DADOS OPS'!$B$5:$P$9635,12,FALSE),"Liquidação Cancelada")</f>
        <v>#N/A</v>
      </c>
      <c r="Z2196" s="4" t="e">
        <f>IF(X2196&lt;&gt;"Liquidação Cancelada",VLOOKUP(B2196,'BASE DE DADOS OPS'!$B$5:$P$9635,14,FALSE),"Liquidação Cancelada")</f>
        <v>#N/A</v>
      </c>
      <c r="AA2196" s="4" t="e">
        <f>IF(X2196&lt;&gt;"Liquidação Cancelada",VLOOKUP(B2196,'BASE DE DADOS OPS'!$B$5:$P$9635,13,FALSE),"Liquidação Cancelada")</f>
        <v>#N/A</v>
      </c>
      <c r="AB2196" s="4" t="e">
        <f t="shared" si="320"/>
        <v>#N/A</v>
      </c>
      <c r="AC2196" s="3" t="e">
        <f t="shared" si="321"/>
        <v>#N/A</v>
      </c>
      <c r="AD2196" s="62"/>
    </row>
    <row r="2197" spans="1:30" ht="24.95" customHeight="1" x14ac:dyDescent="0.2">
      <c r="A2197" s="55" t="str">
        <f t="shared" si="313"/>
        <v>||||||0</v>
      </c>
      <c r="B2197" s="55" t="str">
        <f t="shared" si="314"/>
        <v>||||0</v>
      </c>
      <c r="C2197" s="61" t="str">
        <f t="shared" si="315"/>
        <v>|0</v>
      </c>
      <c r="D2197" s="31"/>
      <c r="E2197" s="31"/>
      <c r="F2197" s="75" t="str">
        <f t="shared" si="316"/>
        <v>/</v>
      </c>
      <c r="G2197" s="31"/>
      <c r="H2197" s="31"/>
      <c r="I2197" s="75" t="str">
        <f t="shared" si="317"/>
        <v>.</v>
      </c>
      <c r="J2197" s="31"/>
      <c r="K2197" s="31"/>
      <c r="L2197" s="31"/>
      <c r="M2197" s="32"/>
      <c r="N2197" s="31"/>
      <c r="O2197" s="32"/>
      <c r="P2197" s="18"/>
      <c r="Q2197" s="31"/>
      <c r="R2197" s="33"/>
      <c r="S2197" s="33"/>
      <c r="T2197" s="33"/>
      <c r="U2197" s="72">
        <f t="shared" si="318"/>
        <v>0</v>
      </c>
      <c r="V2197" s="18" t="e">
        <f>IF(X2197&lt;&gt;"Liquidação Cancelada",VLOOKUP(B2197,'BASE DE DADOS OPS'!$B$4:$P$9650,10,FALSE),"Liquidação Cancelada")</f>
        <v>#N/A</v>
      </c>
      <c r="W2197" s="35" t="e">
        <f t="shared" si="319"/>
        <v>#N/A</v>
      </c>
      <c r="X2197" s="31">
        <f>VLOOKUP(A2197,'BASE DE DADOS OPS'!$A$4:$P$9650,12,FALSE)</f>
        <v>0</v>
      </c>
      <c r="Y2197" s="4" t="e">
        <f>IF(X2197&lt;&gt;"Liquidação Cancelada",VLOOKUP(B2197,'BASE DE DADOS OPS'!$B$5:$P$9635,12,FALSE),"Liquidação Cancelada")</f>
        <v>#N/A</v>
      </c>
      <c r="Z2197" s="4" t="e">
        <f>IF(X2197&lt;&gt;"Liquidação Cancelada",VLOOKUP(B2197,'BASE DE DADOS OPS'!$B$5:$P$9635,14,FALSE),"Liquidação Cancelada")</f>
        <v>#N/A</v>
      </c>
      <c r="AA2197" s="4" t="e">
        <f>IF(X2197&lt;&gt;"Liquidação Cancelada",VLOOKUP(B2197,'BASE DE DADOS OPS'!$B$5:$P$9635,13,FALSE),"Liquidação Cancelada")</f>
        <v>#N/A</v>
      </c>
      <c r="AB2197" s="4" t="e">
        <f t="shared" si="320"/>
        <v>#N/A</v>
      </c>
      <c r="AC2197" s="3" t="e">
        <f t="shared" si="321"/>
        <v>#N/A</v>
      </c>
      <c r="AD2197" s="62"/>
    </row>
    <row r="2198" spans="1:30" ht="24.95" customHeight="1" x14ac:dyDescent="0.2">
      <c r="A2198" s="55" t="str">
        <f t="shared" si="313"/>
        <v>||||||0</v>
      </c>
      <c r="B2198" s="55" t="str">
        <f t="shared" si="314"/>
        <v>||||0</v>
      </c>
      <c r="C2198" s="61" t="str">
        <f t="shared" si="315"/>
        <v>|0</v>
      </c>
      <c r="D2198" s="31"/>
      <c r="E2198" s="31"/>
      <c r="F2198" s="75" t="str">
        <f t="shared" si="316"/>
        <v>/</v>
      </c>
      <c r="G2198" s="31"/>
      <c r="H2198" s="31"/>
      <c r="I2198" s="75" t="str">
        <f t="shared" si="317"/>
        <v>.</v>
      </c>
      <c r="J2198" s="31"/>
      <c r="K2198" s="31"/>
      <c r="L2198" s="31"/>
      <c r="M2198" s="32"/>
      <c r="N2198" s="31"/>
      <c r="O2198" s="32"/>
      <c r="P2198" s="18"/>
      <c r="Q2198" s="31"/>
      <c r="R2198" s="33"/>
      <c r="S2198" s="33"/>
      <c r="T2198" s="33"/>
      <c r="U2198" s="72">
        <f t="shared" si="318"/>
        <v>0</v>
      </c>
      <c r="V2198" s="18" t="e">
        <f>IF(X2198&lt;&gt;"Liquidação Cancelada",VLOOKUP(B2198,'BASE DE DADOS OPS'!$B$4:$P$9650,10,FALSE),"Liquidação Cancelada")</f>
        <v>#N/A</v>
      </c>
      <c r="W2198" s="35" t="e">
        <f t="shared" si="319"/>
        <v>#N/A</v>
      </c>
      <c r="X2198" s="31">
        <f>VLOOKUP(A2198,'BASE DE DADOS OPS'!$A$4:$P$9650,12,FALSE)</f>
        <v>0</v>
      </c>
      <c r="Y2198" s="4" t="e">
        <f>IF(X2198&lt;&gt;"Liquidação Cancelada",VLOOKUP(B2198,'BASE DE DADOS OPS'!$B$5:$P$9635,12,FALSE),"Liquidação Cancelada")</f>
        <v>#N/A</v>
      </c>
      <c r="Z2198" s="4" t="e">
        <f>IF(X2198&lt;&gt;"Liquidação Cancelada",VLOOKUP(B2198,'BASE DE DADOS OPS'!$B$5:$P$9635,14,FALSE),"Liquidação Cancelada")</f>
        <v>#N/A</v>
      </c>
      <c r="AA2198" s="4" t="e">
        <f>IF(X2198&lt;&gt;"Liquidação Cancelada",VLOOKUP(B2198,'BASE DE DADOS OPS'!$B$5:$P$9635,13,FALSE),"Liquidação Cancelada")</f>
        <v>#N/A</v>
      </c>
      <c r="AB2198" s="4" t="e">
        <f t="shared" si="320"/>
        <v>#N/A</v>
      </c>
      <c r="AC2198" s="3" t="e">
        <f t="shared" si="321"/>
        <v>#N/A</v>
      </c>
      <c r="AD2198" s="62"/>
    </row>
    <row r="2199" spans="1:30" ht="24.95" customHeight="1" x14ac:dyDescent="0.2">
      <c r="A2199" s="55" t="str">
        <f t="shared" si="313"/>
        <v>||||||0</v>
      </c>
      <c r="B2199" s="55" t="str">
        <f t="shared" si="314"/>
        <v>||||0</v>
      </c>
      <c r="C2199" s="61" t="str">
        <f t="shared" si="315"/>
        <v>|0</v>
      </c>
      <c r="D2199" s="31"/>
      <c r="E2199" s="31"/>
      <c r="F2199" s="75" t="str">
        <f t="shared" si="316"/>
        <v>/</v>
      </c>
      <c r="G2199" s="31"/>
      <c r="H2199" s="31"/>
      <c r="I2199" s="75" t="str">
        <f t="shared" si="317"/>
        <v>.</v>
      </c>
      <c r="J2199" s="31"/>
      <c r="K2199" s="31"/>
      <c r="L2199" s="31"/>
      <c r="M2199" s="32"/>
      <c r="N2199" s="31"/>
      <c r="O2199" s="32"/>
      <c r="P2199" s="18"/>
      <c r="Q2199" s="31"/>
      <c r="R2199" s="33"/>
      <c r="S2199" s="33"/>
      <c r="T2199" s="33"/>
      <c r="U2199" s="72">
        <f t="shared" si="318"/>
        <v>0</v>
      </c>
      <c r="V2199" s="18" t="e">
        <f>IF(X2199&lt;&gt;"Liquidação Cancelada",VLOOKUP(B2199,'BASE DE DADOS OPS'!$B$4:$P$9650,10,FALSE),"Liquidação Cancelada")</f>
        <v>#N/A</v>
      </c>
      <c r="W2199" s="35" t="e">
        <f t="shared" si="319"/>
        <v>#N/A</v>
      </c>
      <c r="X2199" s="31">
        <f>VLOOKUP(A2199,'BASE DE DADOS OPS'!$A$4:$P$9650,12,FALSE)</f>
        <v>0</v>
      </c>
      <c r="Y2199" s="4" t="e">
        <f>IF(X2199&lt;&gt;"Liquidação Cancelada",VLOOKUP(B2199,'BASE DE DADOS OPS'!$B$5:$P$9635,12,FALSE),"Liquidação Cancelada")</f>
        <v>#N/A</v>
      </c>
      <c r="Z2199" s="4" t="e">
        <f>IF(X2199&lt;&gt;"Liquidação Cancelada",VLOOKUP(B2199,'BASE DE DADOS OPS'!$B$5:$P$9635,14,FALSE),"Liquidação Cancelada")</f>
        <v>#N/A</v>
      </c>
      <c r="AA2199" s="4" t="e">
        <f>IF(X2199&lt;&gt;"Liquidação Cancelada",VLOOKUP(B2199,'BASE DE DADOS OPS'!$B$5:$P$9635,13,FALSE),"Liquidação Cancelada")</f>
        <v>#N/A</v>
      </c>
      <c r="AB2199" s="4" t="e">
        <f t="shared" si="320"/>
        <v>#N/A</v>
      </c>
      <c r="AC2199" s="3" t="e">
        <f t="shared" si="321"/>
        <v>#N/A</v>
      </c>
      <c r="AD2199" s="62"/>
    </row>
    <row r="2200" spans="1:30" ht="24.95" customHeight="1" x14ac:dyDescent="0.2">
      <c r="A2200" s="55" t="str">
        <f t="shared" si="313"/>
        <v>||||||0</v>
      </c>
      <c r="B2200" s="55" t="str">
        <f t="shared" si="314"/>
        <v>||||0</v>
      </c>
      <c r="C2200" s="61" t="str">
        <f t="shared" si="315"/>
        <v>|0</v>
      </c>
      <c r="D2200" s="31"/>
      <c r="E2200" s="31"/>
      <c r="F2200" s="75" t="str">
        <f t="shared" si="316"/>
        <v>/</v>
      </c>
      <c r="G2200" s="31"/>
      <c r="H2200" s="31"/>
      <c r="I2200" s="75" t="str">
        <f t="shared" si="317"/>
        <v>.</v>
      </c>
      <c r="J2200" s="31"/>
      <c r="K2200" s="31"/>
      <c r="L2200" s="31"/>
      <c r="M2200" s="32"/>
      <c r="N2200" s="31"/>
      <c r="O2200" s="32"/>
      <c r="P2200" s="18"/>
      <c r="Q2200" s="31"/>
      <c r="R2200" s="33"/>
      <c r="S2200" s="33"/>
      <c r="T2200" s="33"/>
      <c r="U2200" s="72">
        <f t="shared" si="318"/>
        <v>0</v>
      </c>
      <c r="V2200" s="18" t="e">
        <f>IF(X2200&lt;&gt;"Liquidação Cancelada",VLOOKUP(B2200,'BASE DE DADOS OPS'!$B$4:$P$9650,10,FALSE),"Liquidação Cancelada")</f>
        <v>#N/A</v>
      </c>
      <c r="W2200" s="35" t="e">
        <f t="shared" si="319"/>
        <v>#N/A</v>
      </c>
      <c r="X2200" s="31">
        <f>VLOOKUP(A2200,'BASE DE DADOS OPS'!$A$4:$P$9650,12,FALSE)</f>
        <v>0</v>
      </c>
      <c r="Y2200" s="4" t="e">
        <f>IF(X2200&lt;&gt;"Liquidação Cancelada",VLOOKUP(B2200,'BASE DE DADOS OPS'!$B$5:$P$9635,12,FALSE),"Liquidação Cancelada")</f>
        <v>#N/A</v>
      </c>
      <c r="Z2200" s="4" t="e">
        <f>IF(X2200&lt;&gt;"Liquidação Cancelada",VLOOKUP(B2200,'BASE DE DADOS OPS'!$B$5:$P$9635,14,FALSE),"Liquidação Cancelada")</f>
        <v>#N/A</v>
      </c>
      <c r="AA2200" s="4" t="e">
        <f>IF(X2200&lt;&gt;"Liquidação Cancelada",VLOOKUP(B2200,'BASE DE DADOS OPS'!$B$5:$P$9635,13,FALSE),"Liquidação Cancelada")</f>
        <v>#N/A</v>
      </c>
      <c r="AB2200" s="4" t="e">
        <f t="shared" si="320"/>
        <v>#N/A</v>
      </c>
      <c r="AC2200" s="3" t="e">
        <f t="shared" si="321"/>
        <v>#N/A</v>
      </c>
      <c r="AD2200" s="62"/>
    </row>
    <row r="2201" spans="1:30" ht="24.95" customHeight="1" x14ac:dyDescent="0.2">
      <c r="A2201" s="55" t="str">
        <f t="shared" si="313"/>
        <v>||||||0</v>
      </c>
      <c r="B2201" s="55" t="str">
        <f t="shared" si="314"/>
        <v>||||0</v>
      </c>
      <c r="C2201" s="61" t="str">
        <f t="shared" si="315"/>
        <v>|0</v>
      </c>
      <c r="D2201" s="31"/>
      <c r="E2201" s="31"/>
      <c r="F2201" s="75" t="str">
        <f t="shared" si="316"/>
        <v>/</v>
      </c>
      <c r="G2201" s="31"/>
      <c r="H2201" s="31"/>
      <c r="I2201" s="75" t="str">
        <f t="shared" si="317"/>
        <v>.</v>
      </c>
      <c r="J2201" s="31"/>
      <c r="K2201" s="31"/>
      <c r="L2201" s="31"/>
      <c r="M2201" s="32"/>
      <c r="N2201" s="31"/>
      <c r="O2201" s="32"/>
      <c r="P2201" s="18"/>
      <c r="Q2201" s="31"/>
      <c r="R2201" s="33"/>
      <c r="S2201" s="33"/>
      <c r="T2201" s="33"/>
      <c r="U2201" s="72">
        <f t="shared" si="318"/>
        <v>0</v>
      </c>
      <c r="V2201" s="18" t="e">
        <f>IF(X2201&lt;&gt;"Liquidação Cancelada",VLOOKUP(B2201,'BASE DE DADOS OPS'!$B$4:$P$9650,10,FALSE),"Liquidação Cancelada")</f>
        <v>#N/A</v>
      </c>
      <c r="W2201" s="35" t="e">
        <f t="shared" si="319"/>
        <v>#N/A</v>
      </c>
      <c r="X2201" s="31">
        <f>VLOOKUP(A2201,'BASE DE DADOS OPS'!$A$4:$P$9650,12,FALSE)</f>
        <v>0</v>
      </c>
      <c r="Y2201" s="4" t="e">
        <f>IF(X2201&lt;&gt;"Liquidação Cancelada",VLOOKUP(B2201,'BASE DE DADOS OPS'!$B$5:$P$9635,12,FALSE),"Liquidação Cancelada")</f>
        <v>#N/A</v>
      </c>
      <c r="Z2201" s="4" t="e">
        <f>IF(X2201&lt;&gt;"Liquidação Cancelada",VLOOKUP(B2201,'BASE DE DADOS OPS'!$B$5:$P$9635,14,FALSE),"Liquidação Cancelada")</f>
        <v>#N/A</v>
      </c>
      <c r="AA2201" s="4" t="e">
        <f>IF(X2201&lt;&gt;"Liquidação Cancelada",VLOOKUP(B2201,'BASE DE DADOS OPS'!$B$5:$P$9635,13,FALSE),"Liquidação Cancelada")</f>
        <v>#N/A</v>
      </c>
      <c r="AB2201" s="4" t="e">
        <f t="shared" si="320"/>
        <v>#N/A</v>
      </c>
      <c r="AC2201" s="3" t="e">
        <f t="shared" si="321"/>
        <v>#N/A</v>
      </c>
      <c r="AD2201" s="62"/>
    </row>
    <row r="2202" spans="1:30" ht="24.95" customHeight="1" x14ac:dyDescent="0.2">
      <c r="A2202" s="55" t="str">
        <f t="shared" si="313"/>
        <v>||||||0</v>
      </c>
      <c r="B2202" s="55" t="str">
        <f t="shared" si="314"/>
        <v>||||0</v>
      </c>
      <c r="C2202" s="61" t="str">
        <f t="shared" si="315"/>
        <v>|0</v>
      </c>
      <c r="D2202" s="31"/>
      <c r="E2202" s="31"/>
      <c r="F2202" s="75" t="str">
        <f t="shared" si="316"/>
        <v>/</v>
      </c>
      <c r="G2202" s="31"/>
      <c r="H2202" s="31"/>
      <c r="I2202" s="75" t="str">
        <f t="shared" si="317"/>
        <v>.</v>
      </c>
      <c r="J2202" s="31"/>
      <c r="K2202" s="31"/>
      <c r="L2202" s="31"/>
      <c r="M2202" s="32"/>
      <c r="N2202" s="31"/>
      <c r="O2202" s="32"/>
      <c r="P2202" s="18"/>
      <c r="Q2202" s="31"/>
      <c r="R2202" s="33"/>
      <c r="S2202" s="33"/>
      <c r="T2202" s="33"/>
      <c r="U2202" s="72">
        <f t="shared" si="318"/>
        <v>0</v>
      </c>
      <c r="V2202" s="18" t="e">
        <f>IF(X2202&lt;&gt;"Liquidação Cancelada",VLOOKUP(B2202,'BASE DE DADOS OPS'!$B$4:$P$9650,10,FALSE),"Liquidação Cancelada")</f>
        <v>#N/A</v>
      </c>
      <c r="W2202" s="35" t="e">
        <f t="shared" si="319"/>
        <v>#N/A</v>
      </c>
      <c r="X2202" s="31">
        <f>VLOOKUP(A2202,'BASE DE DADOS OPS'!$A$4:$P$9650,12,FALSE)</f>
        <v>0</v>
      </c>
      <c r="Y2202" s="4" t="e">
        <f>IF(X2202&lt;&gt;"Liquidação Cancelada",VLOOKUP(B2202,'BASE DE DADOS OPS'!$B$5:$P$9635,12,FALSE),"Liquidação Cancelada")</f>
        <v>#N/A</v>
      </c>
      <c r="Z2202" s="4" t="e">
        <f>IF(X2202&lt;&gt;"Liquidação Cancelada",VLOOKUP(B2202,'BASE DE DADOS OPS'!$B$5:$P$9635,14,FALSE),"Liquidação Cancelada")</f>
        <v>#N/A</v>
      </c>
      <c r="AA2202" s="4" t="e">
        <f>IF(X2202&lt;&gt;"Liquidação Cancelada",VLOOKUP(B2202,'BASE DE DADOS OPS'!$B$5:$P$9635,13,FALSE),"Liquidação Cancelada")</f>
        <v>#N/A</v>
      </c>
      <c r="AB2202" s="4" t="e">
        <f t="shared" si="320"/>
        <v>#N/A</v>
      </c>
      <c r="AC2202" s="3" t="e">
        <f t="shared" si="321"/>
        <v>#N/A</v>
      </c>
      <c r="AD2202" s="62"/>
    </row>
    <row r="2203" spans="1:30" ht="24.95" customHeight="1" x14ac:dyDescent="0.2">
      <c r="A2203" s="55" t="str">
        <f t="shared" si="313"/>
        <v>||||||0</v>
      </c>
      <c r="B2203" s="55" t="str">
        <f t="shared" si="314"/>
        <v>||||0</v>
      </c>
      <c r="C2203" s="61" t="str">
        <f t="shared" si="315"/>
        <v>|0</v>
      </c>
      <c r="D2203" s="31"/>
      <c r="E2203" s="31"/>
      <c r="F2203" s="75" t="str">
        <f t="shared" si="316"/>
        <v>/</v>
      </c>
      <c r="G2203" s="31"/>
      <c r="H2203" s="31"/>
      <c r="I2203" s="75" t="str">
        <f t="shared" si="317"/>
        <v>.</v>
      </c>
      <c r="J2203" s="31"/>
      <c r="K2203" s="31"/>
      <c r="L2203" s="31"/>
      <c r="M2203" s="32"/>
      <c r="N2203" s="31"/>
      <c r="O2203" s="32"/>
      <c r="P2203" s="18"/>
      <c r="Q2203" s="31"/>
      <c r="R2203" s="33"/>
      <c r="S2203" s="33"/>
      <c r="T2203" s="33"/>
      <c r="U2203" s="72">
        <f t="shared" si="318"/>
        <v>0</v>
      </c>
      <c r="V2203" s="18" t="e">
        <f>IF(X2203&lt;&gt;"Liquidação Cancelada",VLOOKUP(B2203,'BASE DE DADOS OPS'!$B$4:$P$9650,10,FALSE),"Liquidação Cancelada")</f>
        <v>#N/A</v>
      </c>
      <c r="W2203" s="35" t="e">
        <f t="shared" si="319"/>
        <v>#N/A</v>
      </c>
      <c r="X2203" s="31">
        <f>VLOOKUP(A2203,'BASE DE DADOS OPS'!$A$4:$P$9650,12,FALSE)</f>
        <v>0</v>
      </c>
      <c r="Y2203" s="4" t="e">
        <f>IF(X2203&lt;&gt;"Liquidação Cancelada",VLOOKUP(B2203,'BASE DE DADOS OPS'!$B$5:$P$9635,12,FALSE),"Liquidação Cancelada")</f>
        <v>#N/A</v>
      </c>
      <c r="Z2203" s="4" t="e">
        <f>IF(X2203&lt;&gt;"Liquidação Cancelada",VLOOKUP(B2203,'BASE DE DADOS OPS'!$B$5:$P$9635,14,FALSE),"Liquidação Cancelada")</f>
        <v>#N/A</v>
      </c>
      <c r="AA2203" s="4" t="e">
        <f>IF(X2203&lt;&gt;"Liquidação Cancelada",VLOOKUP(B2203,'BASE DE DADOS OPS'!$B$5:$P$9635,13,FALSE),"Liquidação Cancelada")</f>
        <v>#N/A</v>
      </c>
      <c r="AB2203" s="4" t="e">
        <f t="shared" si="320"/>
        <v>#N/A</v>
      </c>
      <c r="AC2203" s="3" t="e">
        <f t="shared" si="321"/>
        <v>#N/A</v>
      </c>
      <c r="AD2203" s="62"/>
    </row>
    <row r="2204" spans="1:30" ht="24.95" customHeight="1" x14ac:dyDescent="0.2">
      <c r="A2204" s="55" t="str">
        <f t="shared" si="313"/>
        <v>||||||0</v>
      </c>
      <c r="B2204" s="55" t="str">
        <f t="shared" si="314"/>
        <v>||||0</v>
      </c>
      <c r="C2204" s="61" t="str">
        <f t="shared" si="315"/>
        <v>|0</v>
      </c>
      <c r="D2204" s="31"/>
      <c r="E2204" s="31"/>
      <c r="F2204" s="75" t="str">
        <f t="shared" si="316"/>
        <v>/</v>
      </c>
      <c r="G2204" s="31"/>
      <c r="H2204" s="31"/>
      <c r="I2204" s="75" t="str">
        <f t="shared" si="317"/>
        <v>.</v>
      </c>
      <c r="J2204" s="31"/>
      <c r="K2204" s="31"/>
      <c r="L2204" s="31"/>
      <c r="M2204" s="32"/>
      <c r="N2204" s="31"/>
      <c r="O2204" s="32"/>
      <c r="P2204" s="18"/>
      <c r="Q2204" s="31"/>
      <c r="R2204" s="33"/>
      <c r="S2204" s="33"/>
      <c r="T2204" s="33"/>
      <c r="U2204" s="72">
        <f t="shared" si="318"/>
        <v>0</v>
      </c>
      <c r="V2204" s="18" t="e">
        <f>IF(X2204&lt;&gt;"Liquidação Cancelada",VLOOKUP(B2204,'BASE DE DADOS OPS'!$B$4:$P$9650,10,FALSE),"Liquidação Cancelada")</f>
        <v>#N/A</v>
      </c>
      <c r="W2204" s="35" t="e">
        <f t="shared" si="319"/>
        <v>#N/A</v>
      </c>
      <c r="X2204" s="31">
        <f>VLOOKUP(A2204,'BASE DE DADOS OPS'!$A$4:$P$9650,12,FALSE)</f>
        <v>0</v>
      </c>
      <c r="Y2204" s="4" t="e">
        <f>IF(X2204&lt;&gt;"Liquidação Cancelada",VLOOKUP(B2204,'BASE DE DADOS OPS'!$B$5:$P$9635,12,FALSE),"Liquidação Cancelada")</f>
        <v>#N/A</v>
      </c>
      <c r="Z2204" s="4" t="e">
        <f>IF(X2204&lt;&gt;"Liquidação Cancelada",VLOOKUP(B2204,'BASE DE DADOS OPS'!$B$5:$P$9635,14,FALSE),"Liquidação Cancelada")</f>
        <v>#N/A</v>
      </c>
      <c r="AA2204" s="4" t="e">
        <f>IF(X2204&lt;&gt;"Liquidação Cancelada",VLOOKUP(B2204,'BASE DE DADOS OPS'!$B$5:$P$9635,13,FALSE),"Liquidação Cancelada")</f>
        <v>#N/A</v>
      </c>
      <c r="AB2204" s="4" t="e">
        <f t="shared" si="320"/>
        <v>#N/A</v>
      </c>
      <c r="AC2204" s="3" t="e">
        <f t="shared" si="321"/>
        <v>#N/A</v>
      </c>
      <c r="AD2204" s="62"/>
    </row>
    <row r="2205" spans="1:30" ht="24.95" customHeight="1" x14ac:dyDescent="0.2">
      <c r="A2205" s="55" t="str">
        <f t="shared" si="313"/>
        <v>||||||0</v>
      </c>
      <c r="B2205" s="55" t="str">
        <f t="shared" si="314"/>
        <v>||||0</v>
      </c>
      <c r="C2205" s="61" t="str">
        <f t="shared" si="315"/>
        <v>|0</v>
      </c>
      <c r="D2205" s="31"/>
      <c r="E2205" s="31"/>
      <c r="F2205" s="75" t="str">
        <f t="shared" si="316"/>
        <v>/</v>
      </c>
      <c r="G2205" s="31"/>
      <c r="H2205" s="31"/>
      <c r="I2205" s="75" t="str">
        <f t="shared" si="317"/>
        <v>.</v>
      </c>
      <c r="J2205" s="31"/>
      <c r="K2205" s="31"/>
      <c r="L2205" s="31"/>
      <c r="M2205" s="32"/>
      <c r="N2205" s="31"/>
      <c r="O2205" s="32"/>
      <c r="P2205" s="18"/>
      <c r="Q2205" s="31"/>
      <c r="R2205" s="33"/>
      <c r="S2205" s="33"/>
      <c r="T2205" s="33"/>
      <c r="U2205" s="72">
        <f t="shared" si="318"/>
        <v>0</v>
      </c>
      <c r="V2205" s="18" t="e">
        <f>IF(X2205&lt;&gt;"Liquidação Cancelada",VLOOKUP(B2205,'BASE DE DADOS OPS'!$B$4:$P$9650,10,FALSE),"Liquidação Cancelada")</f>
        <v>#N/A</v>
      </c>
      <c r="W2205" s="35" t="e">
        <f t="shared" si="319"/>
        <v>#N/A</v>
      </c>
      <c r="X2205" s="31">
        <f>VLOOKUP(A2205,'BASE DE DADOS OPS'!$A$4:$P$9650,12,FALSE)</f>
        <v>0</v>
      </c>
      <c r="Y2205" s="4" t="e">
        <f>IF(X2205&lt;&gt;"Liquidação Cancelada",VLOOKUP(B2205,'BASE DE DADOS OPS'!$B$5:$P$9635,12,FALSE),"Liquidação Cancelada")</f>
        <v>#N/A</v>
      </c>
      <c r="Z2205" s="4" t="e">
        <f>IF(X2205&lt;&gt;"Liquidação Cancelada",VLOOKUP(B2205,'BASE DE DADOS OPS'!$B$5:$P$9635,14,FALSE),"Liquidação Cancelada")</f>
        <v>#N/A</v>
      </c>
      <c r="AA2205" s="4" t="e">
        <f>IF(X2205&lt;&gt;"Liquidação Cancelada",VLOOKUP(B2205,'BASE DE DADOS OPS'!$B$5:$P$9635,13,FALSE),"Liquidação Cancelada")</f>
        <v>#N/A</v>
      </c>
      <c r="AB2205" s="4" t="e">
        <f t="shared" si="320"/>
        <v>#N/A</v>
      </c>
      <c r="AC2205" s="3" t="e">
        <f t="shared" si="321"/>
        <v>#N/A</v>
      </c>
      <c r="AD2205" s="62"/>
    </row>
    <row r="2206" spans="1:30" ht="24.95" customHeight="1" x14ac:dyDescent="0.2">
      <c r="A2206" s="55" t="str">
        <f t="shared" si="313"/>
        <v>||||||0</v>
      </c>
      <c r="B2206" s="55" t="str">
        <f t="shared" si="314"/>
        <v>||||0</v>
      </c>
      <c r="C2206" s="61" t="str">
        <f t="shared" si="315"/>
        <v>|0</v>
      </c>
      <c r="D2206" s="31"/>
      <c r="E2206" s="31"/>
      <c r="F2206" s="75" t="str">
        <f t="shared" si="316"/>
        <v>/</v>
      </c>
      <c r="G2206" s="31"/>
      <c r="H2206" s="31"/>
      <c r="I2206" s="75" t="str">
        <f t="shared" si="317"/>
        <v>.</v>
      </c>
      <c r="J2206" s="31"/>
      <c r="K2206" s="31"/>
      <c r="L2206" s="31"/>
      <c r="M2206" s="32"/>
      <c r="N2206" s="31"/>
      <c r="O2206" s="32"/>
      <c r="P2206" s="18"/>
      <c r="Q2206" s="31"/>
      <c r="R2206" s="33"/>
      <c r="S2206" s="33"/>
      <c r="T2206" s="33"/>
      <c r="U2206" s="72">
        <f t="shared" si="318"/>
        <v>0</v>
      </c>
      <c r="V2206" s="18" t="e">
        <f>IF(X2206&lt;&gt;"Liquidação Cancelada",VLOOKUP(B2206,'BASE DE DADOS OPS'!$B$4:$P$9650,10,FALSE),"Liquidação Cancelada")</f>
        <v>#N/A</v>
      </c>
      <c r="W2206" s="35" t="e">
        <f t="shared" si="319"/>
        <v>#N/A</v>
      </c>
      <c r="X2206" s="31">
        <f>VLOOKUP(A2206,'BASE DE DADOS OPS'!$A$4:$P$9650,12,FALSE)</f>
        <v>0</v>
      </c>
      <c r="Y2206" s="4" t="e">
        <f>IF(X2206&lt;&gt;"Liquidação Cancelada",VLOOKUP(B2206,'BASE DE DADOS OPS'!$B$5:$P$9635,12,FALSE),"Liquidação Cancelada")</f>
        <v>#N/A</v>
      </c>
      <c r="Z2206" s="4" t="e">
        <f>IF(X2206&lt;&gt;"Liquidação Cancelada",VLOOKUP(B2206,'BASE DE DADOS OPS'!$B$5:$P$9635,14,FALSE),"Liquidação Cancelada")</f>
        <v>#N/A</v>
      </c>
      <c r="AA2206" s="4" t="e">
        <f>IF(X2206&lt;&gt;"Liquidação Cancelada",VLOOKUP(B2206,'BASE DE DADOS OPS'!$B$5:$P$9635,13,FALSE),"Liquidação Cancelada")</f>
        <v>#N/A</v>
      </c>
      <c r="AB2206" s="4" t="e">
        <f t="shared" si="320"/>
        <v>#N/A</v>
      </c>
      <c r="AC2206" s="3" t="e">
        <f t="shared" si="321"/>
        <v>#N/A</v>
      </c>
      <c r="AD2206" s="62"/>
    </row>
    <row r="2207" spans="1:30" ht="24.95" customHeight="1" x14ac:dyDescent="0.2">
      <c r="A2207" s="55" t="str">
        <f t="shared" si="313"/>
        <v>||||||0</v>
      </c>
      <c r="B2207" s="55" t="str">
        <f t="shared" si="314"/>
        <v>||||0</v>
      </c>
      <c r="C2207" s="61" t="str">
        <f t="shared" si="315"/>
        <v>|0</v>
      </c>
      <c r="D2207" s="31"/>
      <c r="E2207" s="31"/>
      <c r="F2207" s="75" t="str">
        <f t="shared" si="316"/>
        <v>/</v>
      </c>
      <c r="G2207" s="31"/>
      <c r="H2207" s="31"/>
      <c r="I2207" s="75" t="str">
        <f t="shared" si="317"/>
        <v>.</v>
      </c>
      <c r="J2207" s="31"/>
      <c r="K2207" s="31"/>
      <c r="L2207" s="31"/>
      <c r="M2207" s="32"/>
      <c r="N2207" s="31"/>
      <c r="O2207" s="32"/>
      <c r="P2207" s="18"/>
      <c r="Q2207" s="31"/>
      <c r="R2207" s="33"/>
      <c r="S2207" s="33"/>
      <c r="T2207" s="33"/>
      <c r="U2207" s="72">
        <f t="shared" si="318"/>
        <v>0</v>
      </c>
      <c r="V2207" s="18" t="e">
        <f>IF(X2207&lt;&gt;"Liquidação Cancelada",VLOOKUP(B2207,'BASE DE DADOS OPS'!$B$4:$P$9650,10,FALSE),"Liquidação Cancelada")</f>
        <v>#N/A</v>
      </c>
      <c r="W2207" s="35" t="e">
        <f t="shared" si="319"/>
        <v>#N/A</v>
      </c>
      <c r="X2207" s="31">
        <f>VLOOKUP(A2207,'BASE DE DADOS OPS'!$A$4:$P$9650,12,FALSE)</f>
        <v>0</v>
      </c>
      <c r="Y2207" s="4" t="e">
        <f>IF(X2207&lt;&gt;"Liquidação Cancelada",VLOOKUP(B2207,'BASE DE DADOS OPS'!$B$5:$P$9635,12,FALSE),"Liquidação Cancelada")</f>
        <v>#N/A</v>
      </c>
      <c r="Z2207" s="4" t="e">
        <f>IF(X2207&lt;&gt;"Liquidação Cancelada",VLOOKUP(B2207,'BASE DE DADOS OPS'!$B$5:$P$9635,14,FALSE),"Liquidação Cancelada")</f>
        <v>#N/A</v>
      </c>
      <c r="AA2207" s="4" t="e">
        <f>IF(X2207&lt;&gt;"Liquidação Cancelada",VLOOKUP(B2207,'BASE DE DADOS OPS'!$B$5:$P$9635,13,FALSE),"Liquidação Cancelada")</f>
        <v>#N/A</v>
      </c>
      <c r="AB2207" s="4" t="e">
        <f t="shared" si="320"/>
        <v>#N/A</v>
      </c>
      <c r="AC2207" s="3" t="e">
        <f t="shared" si="321"/>
        <v>#N/A</v>
      </c>
      <c r="AD2207" s="62"/>
    </row>
    <row r="2208" spans="1:30" ht="24.95" customHeight="1" x14ac:dyDescent="0.2">
      <c r="A2208" s="55" t="str">
        <f t="shared" si="313"/>
        <v>||||||0</v>
      </c>
      <c r="B2208" s="55" t="str">
        <f t="shared" si="314"/>
        <v>||||0</v>
      </c>
      <c r="C2208" s="61" t="str">
        <f t="shared" si="315"/>
        <v>|0</v>
      </c>
      <c r="D2208" s="31"/>
      <c r="E2208" s="31"/>
      <c r="F2208" s="75" t="str">
        <f t="shared" si="316"/>
        <v>/</v>
      </c>
      <c r="G2208" s="31"/>
      <c r="H2208" s="31"/>
      <c r="I2208" s="75" t="str">
        <f t="shared" si="317"/>
        <v>.</v>
      </c>
      <c r="J2208" s="31"/>
      <c r="K2208" s="31"/>
      <c r="L2208" s="31"/>
      <c r="M2208" s="32"/>
      <c r="N2208" s="31"/>
      <c r="O2208" s="32"/>
      <c r="P2208" s="18"/>
      <c r="Q2208" s="31"/>
      <c r="R2208" s="33"/>
      <c r="S2208" s="33"/>
      <c r="T2208" s="33"/>
      <c r="U2208" s="72">
        <f t="shared" si="318"/>
        <v>0</v>
      </c>
      <c r="V2208" s="18" t="e">
        <f>IF(X2208&lt;&gt;"Liquidação Cancelada",VLOOKUP(B2208,'BASE DE DADOS OPS'!$B$4:$P$9650,10,FALSE),"Liquidação Cancelada")</f>
        <v>#N/A</v>
      </c>
      <c r="W2208" s="35" t="e">
        <f t="shared" si="319"/>
        <v>#N/A</v>
      </c>
      <c r="X2208" s="31">
        <f>VLOOKUP(A2208,'BASE DE DADOS OPS'!$A$4:$P$9650,12,FALSE)</f>
        <v>0</v>
      </c>
      <c r="Y2208" s="4" t="e">
        <f>IF(X2208&lt;&gt;"Liquidação Cancelada",VLOOKUP(B2208,'BASE DE DADOS OPS'!$B$5:$P$9635,12,FALSE),"Liquidação Cancelada")</f>
        <v>#N/A</v>
      </c>
      <c r="Z2208" s="4" t="e">
        <f>IF(X2208&lt;&gt;"Liquidação Cancelada",VLOOKUP(B2208,'BASE DE DADOS OPS'!$B$5:$P$9635,14,FALSE),"Liquidação Cancelada")</f>
        <v>#N/A</v>
      </c>
      <c r="AA2208" s="4" t="e">
        <f>IF(X2208&lt;&gt;"Liquidação Cancelada",VLOOKUP(B2208,'BASE DE DADOS OPS'!$B$5:$P$9635,13,FALSE),"Liquidação Cancelada")</f>
        <v>#N/A</v>
      </c>
      <c r="AB2208" s="4" t="e">
        <f t="shared" si="320"/>
        <v>#N/A</v>
      </c>
      <c r="AC2208" s="3" t="e">
        <f t="shared" si="321"/>
        <v>#N/A</v>
      </c>
      <c r="AD2208" s="62"/>
    </row>
    <row r="2209" spans="1:30" ht="24.95" customHeight="1" x14ac:dyDescent="0.2">
      <c r="A2209" s="55" t="str">
        <f t="shared" si="313"/>
        <v>||||||0</v>
      </c>
      <c r="B2209" s="55" t="str">
        <f t="shared" si="314"/>
        <v>||||0</v>
      </c>
      <c r="C2209" s="61" t="str">
        <f t="shared" si="315"/>
        <v>|0</v>
      </c>
      <c r="D2209" s="31"/>
      <c r="E2209" s="31"/>
      <c r="F2209" s="75" t="str">
        <f t="shared" si="316"/>
        <v>/</v>
      </c>
      <c r="G2209" s="31"/>
      <c r="H2209" s="31"/>
      <c r="I2209" s="75" t="str">
        <f t="shared" si="317"/>
        <v>.</v>
      </c>
      <c r="J2209" s="31"/>
      <c r="K2209" s="31"/>
      <c r="L2209" s="31"/>
      <c r="M2209" s="32"/>
      <c r="N2209" s="31"/>
      <c r="O2209" s="32"/>
      <c r="P2209" s="18"/>
      <c r="Q2209" s="31"/>
      <c r="R2209" s="33"/>
      <c r="S2209" s="33"/>
      <c r="T2209" s="33"/>
      <c r="U2209" s="72">
        <f t="shared" si="318"/>
        <v>0</v>
      </c>
      <c r="V2209" s="18" t="e">
        <f>IF(X2209&lt;&gt;"Liquidação Cancelada",VLOOKUP(B2209,'BASE DE DADOS OPS'!$B$4:$P$9650,10,FALSE),"Liquidação Cancelada")</f>
        <v>#N/A</v>
      </c>
      <c r="W2209" s="35" t="e">
        <f t="shared" si="319"/>
        <v>#N/A</v>
      </c>
      <c r="X2209" s="31">
        <f>VLOOKUP(A2209,'BASE DE DADOS OPS'!$A$4:$P$9650,12,FALSE)</f>
        <v>0</v>
      </c>
      <c r="Y2209" s="4" t="e">
        <f>IF(X2209&lt;&gt;"Liquidação Cancelada",VLOOKUP(B2209,'BASE DE DADOS OPS'!$B$5:$P$9635,12,FALSE),"Liquidação Cancelada")</f>
        <v>#N/A</v>
      </c>
      <c r="Z2209" s="4" t="e">
        <f>IF(X2209&lt;&gt;"Liquidação Cancelada",VLOOKUP(B2209,'BASE DE DADOS OPS'!$B$5:$P$9635,14,FALSE),"Liquidação Cancelada")</f>
        <v>#N/A</v>
      </c>
      <c r="AA2209" s="4" t="e">
        <f>IF(X2209&lt;&gt;"Liquidação Cancelada",VLOOKUP(B2209,'BASE DE DADOS OPS'!$B$5:$P$9635,13,FALSE),"Liquidação Cancelada")</f>
        <v>#N/A</v>
      </c>
      <c r="AB2209" s="4" t="e">
        <f t="shared" si="320"/>
        <v>#N/A</v>
      </c>
      <c r="AC2209" s="3" t="e">
        <f t="shared" si="321"/>
        <v>#N/A</v>
      </c>
      <c r="AD2209" s="62"/>
    </row>
    <row r="2210" spans="1:30" ht="24.95" customHeight="1" x14ac:dyDescent="0.2">
      <c r="A2210" s="55" t="str">
        <f t="shared" si="313"/>
        <v>||||||0</v>
      </c>
      <c r="B2210" s="55" t="str">
        <f t="shared" si="314"/>
        <v>||||0</v>
      </c>
      <c r="C2210" s="61" t="str">
        <f t="shared" si="315"/>
        <v>|0</v>
      </c>
      <c r="D2210" s="31"/>
      <c r="E2210" s="31"/>
      <c r="F2210" s="75" t="str">
        <f t="shared" si="316"/>
        <v>/</v>
      </c>
      <c r="G2210" s="31"/>
      <c r="H2210" s="31"/>
      <c r="I2210" s="75" t="str">
        <f t="shared" si="317"/>
        <v>.</v>
      </c>
      <c r="J2210" s="31"/>
      <c r="K2210" s="31"/>
      <c r="L2210" s="31"/>
      <c r="M2210" s="32"/>
      <c r="N2210" s="31"/>
      <c r="O2210" s="32"/>
      <c r="P2210" s="18"/>
      <c r="Q2210" s="31"/>
      <c r="R2210" s="33"/>
      <c r="S2210" s="33"/>
      <c r="T2210" s="33"/>
      <c r="U2210" s="72">
        <f t="shared" si="318"/>
        <v>0</v>
      </c>
      <c r="V2210" s="18" t="e">
        <f>IF(X2210&lt;&gt;"Liquidação Cancelada",VLOOKUP(B2210,'BASE DE DADOS OPS'!$B$4:$P$9650,10,FALSE),"Liquidação Cancelada")</f>
        <v>#N/A</v>
      </c>
      <c r="W2210" s="35" t="e">
        <f t="shared" si="319"/>
        <v>#N/A</v>
      </c>
      <c r="X2210" s="31">
        <f>VLOOKUP(A2210,'BASE DE DADOS OPS'!$A$4:$P$9650,12,FALSE)</f>
        <v>0</v>
      </c>
      <c r="Y2210" s="4" t="e">
        <f>IF(X2210&lt;&gt;"Liquidação Cancelada",VLOOKUP(B2210,'BASE DE DADOS OPS'!$B$5:$P$9635,12,FALSE),"Liquidação Cancelada")</f>
        <v>#N/A</v>
      </c>
      <c r="Z2210" s="4" t="e">
        <f>IF(X2210&lt;&gt;"Liquidação Cancelada",VLOOKUP(B2210,'BASE DE DADOS OPS'!$B$5:$P$9635,14,FALSE),"Liquidação Cancelada")</f>
        <v>#N/A</v>
      </c>
      <c r="AA2210" s="4" t="e">
        <f>IF(X2210&lt;&gt;"Liquidação Cancelada",VLOOKUP(B2210,'BASE DE DADOS OPS'!$B$5:$P$9635,13,FALSE),"Liquidação Cancelada")</f>
        <v>#N/A</v>
      </c>
      <c r="AB2210" s="4" t="e">
        <f t="shared" si="320"/>
        <v>#N/A</v>
      </c>
      <c r="AC2210" s="3" t="e">
        <f t="shared" si="321"/>
        <v>#N/A</v>
      </c>
      <c r="AD2210" s="62"/>
    </row>
    <row r="2211" spans="1:30" ht="24.95" customHeight="1" x14ac:dyDescent="0.2">
      <c r="A2211" s="55" t="str">
        <f t="shared" si="313"/>
        <v>||||||0</v>
      </c>
      <c r="B2211" s="55" t="str">
        <f t="shared" si="314"/>
        <v>||||0</v>
      </c>
      <c r="C2211" s="61" t="str">
        <f t="shared" si="315"/>
        <v>|0</v>
      </c>
      <c r="D2211" s="31"/>
      <c r="E2211" s="31"/>
      <c r="F2211" s="75" t="str">
        <f t="shared" si="316"/>
        <v>/</v>
      </c>
      <c r="G2211" s="31"/>
      <c r="H2211" s="31"/>
      <c r="I2211" s="75" t="str">
        <f t="shared" si="317"/>
        <v>.</v>
      </c>
      <c r="J2211" s="31"/>
      <c r="K2211" s="31"/>
      <c r="L2211" s="31"/>
      <c r="M2211" s="32"/>
      <c r="N2211" s="31"/>
      <c r="O2211" s="32"/>
      <c r="P2211" s="18"/>
      <c r="Q2211" s="31"/>
      <c r="R2211" s="33"/>
      <c r="S2211" s="33"/>
      <c r="T2211" s="33"/>
      <c r="U2211" s="72">
        <f t="shared" si="318"/>
        <v>0</v>
      </c>
      <c r="V2211" s="18" t="e">
        <f>IF(X2211&lt;&gt;"Liquidação Cancelada",VLOOKUP(B2211,'BASE DE DADOS OPS'!$B$4:$P$9650,10,FALSE),"Liquidação Cancelada")</f>
        <v>#N/A</v>
      </c>
      <c r="W2211" s="35" t="e">
        <f t="shared" si="319"/>
        <v>#N/A</v>
      </c>
      <c r="X2211" s="31">
        <f>VLOOKUP(A2211,'BASE DE DADOS OPS'!$A$4:$P$9650,12,FALSE)</f>
        <v>0</v>
      </c>
      <c r="Y2211" s="4" t="e">
        <f>IF(X2211&lt;&gt;"Liquidação Cancelada",VLOOKUP(B2211,'BASE DE DADOS OPS'!$B$5:$P$9635,12,FALSE),"Liquidação Cancelada")</f>
        <v>#N/A</v>
      </c>
      <c r="Z2211" s="4" t="e">
        <f>IF(X2211&lt;&gt;"Liquidação Cancelada",VLOOKUP(B2211,'BASE DE DADOS OPS'!$B$5:$P$9635,14,FALSE),"Liquidação Cancelada")</f>
        <v>#N/A</v>
      </c>
      <c r="AA2211" s="4" t="e">
        <f>IF(X2211&lt;&gt;"Liquidação Cancelada",VLOOKUP(B2211,'BASE DE DADOS OPS'!$B$5:$P$9635,13,FALSE),"Liquidação Cancelada")</f>
        <v>#N/A</v>
      </c>
      <c r="AB2211" s="4" t="e">
        <f t="shared" si="320"/>
        <v>#N/A</v>
      </c>
      <c r="AC2211" s="3" t="e">
        <f t="shared" si="321"/>
        <v>#N/A</v>
      </c>
      <c r="AD2211" s="62"/>
    </row>
    <row r="2212" spans="1:30" ht="24.95" customHeight="1" x14ac:dyDescent="0.2">
      <c r="A2212" s="55" t="str">
        <f t="shared" si="313"/>
        <v>||||||0</v>
      </c>
      <c r="B2212" s="55" t="str">
        <f t="shared" si="314"/>
        <v>||||0</v>
      </c>
      <c r="C2212" s="61" t="str">
        <f t="shared" si="315"/>
        <v>|0</v>
      </c>
      <c r="D2212" s="31"/>
      <c r="E2212" s="31"/>
      <c r="F2212" s="75" t="str">
        <f t="shared" si="316"/>
        <v>/</v>
      </c>
      <c r="G2212" s="31"/>
      <c r="H2212" s="31"/>
      <c r="I2212" s="75" t="str">
        <f t="shared" si="317"/>
        <v>.</v>
      </c>
      <c r="J2212" s="31"/>
      <c r="K2212" s="31"/>
      <c r="L2212" s="31"/>
      <c r="M2212" s="32"/>
      <c r="N2212" s="31"/>
      <c r="O2212" s="32"/>
      <c r="P2212" s="18"/>
      <c r="Q2212" s="31"/>
      <c r="R2212" s="33"/>
      <c r="S2212" s="33"/>
      <c r="T2212" s="33"/>
      <c r="U2212" s="72">
        <f t="shared" si="318"/>
        <v>0</v>
      </c>
      <c r="V2212" s="18" t="e">
        <f>IF(X2212&lt;&gt;"Liquidação Cancelada",VLOOKUP(B2212,'BASE DE DADOS OPS'!$B$4:$P$9650,10,FALSE),"Liquidação Cancelada")</f>
        <v>#N/A</v>
      </c>
      <c r="W2212" s="35" t="e">
        <f t="shared" si="319"/>
        <v>#N/A</v>
      </c>
      <c r="X2212" s="31">
        <f>VLOOKUP(A2212,'BASE DE DADOS OPS'!$A$4:$P$9650,12,FALSE)</f>
        <v>0</v>
      </c>
      <c r="Y2212" s="4" t="e">
        <f>IF(X2212&lt;&gt;"Liquidação Cancelada",VLOOKUP(B2212,'BASE DE DADOS OPS'!$B$5:$P$9635,12,FALSE),"Liquidação Cancelada")</f>
        <v>#N/A</v>
      </c>
      <c r="Z2212" s="4" t="e">
        <f>IF(X2212&lt;&gt;"Liquidação Cancelada",VLOOKUP(B2212,'BASE DE DADOS OPS'!$B$5:$P$9635,14,FALSE),"Liquidação Cancelada")</f>
        <v>#N/A</v>
      </c>
      <c r="AA2212" s="4" t="e">
        <f>IF(X2212&lt;&gt;"Liquidação Cancelada",VLOOKUP(B2212,'BASE DE DADOS OPS'!$B$5:$P$9635,13,FALSE),"Liquidação Cancelada")</f>
        <v>#N/A</v>
      </c>
      <c r="AB2212" s="4" t="e">
        <f t="shared" si="320"/>
        <v>#N/A</v>
      </c>
      <c r="AC2212" s="3" t="e">
        <f t="shared" si="321"/>
        <v>#N/A</v>
      </c>
      <c r="AD2212" s="62"/>
    </row>
    <row r="2213" spans="1:30" ht="24.95" customHeight="1" x14ac:dyDescent="0.2">
      <c r="A2213" s="55" t="str">
        <f t="shared" si="313"/>
        <v>||||||0</v>
      </c>
      <c r="B2213" s="55" t="str">
        <f t="shared" si="314"/>
        <v>||||0</v>
      </c>
      <c r="C2213" s="61" t="str">
        <f t="shared" si="315"/>
        <v>|0</v>
      </c>
      <c r="D2213" s="31"/>
      <c r="E2213" s="31"/>
      <c r="F2213" s="75" t="str">
        <f t="shared" si="316"/>
        <v>/</v>
      </c>
      <c r="G2213" s="31"/>
      <c r="H2213" s="31"/>
      <c r="I2213" s="75" t="str">
        <f t="shared" si="317"/>
        <v>.</v>
      </c>
      <c r="J2213" s="31"/>
      <c r="K2213" s="31"/>
      <c r="L2213" s="31"/>
      <c r="M2213" s="32"/>
      <c r="N2213" s="31"/>
      <c r="O2213" s="32"/>
      <c r="P2213" s="18"/>
      <c r="Q2213" s="31"/>
      <c r="R2213" s="33"/>
      <c r="S2213" s="33"/>
      <c r="T2213" s="33"/>
      <c r="U2213" s="72">
        <f t="shared" si="318"/>
        <v>0</v>
      </c>
      <c r="V2213" s="18" t="e">
        <f>IF(X2213&lt;&gt;"Liquidação Cancelada",VLOOKUP(B2213,'BASE DE DADOS OPS'!$B$4:$P$9650,10,FALSE),"Liquidação Cancelada")</f>
        <v>#N/A</v>
      </c>
      <c r="W2213" s="35" t="e">
        <f t="shared" si="319"/>
        <v>#N/A</v>
      </c>
      <c r="X2213" s="31">
        <f>VLOOKUP(A2213,'BASE DE DADOS OPS'!$A$4:$P$9650,12,FALSE)</f>
        <v>0</v>
      </c>
      <c r="Y2213" s="4" t="e">
        <f>IF(X2213&lt;&gt;"Liquidação Cancelada",VLOOKUP(B2213,'BASE DE DADOS OPS'!$B$5:$P$9635,12,FALSE),"Liquidação Cancelada")</f>
        <v>#N/A</v>
      </c>
      <c r="Z2213" s="4" t="e">
        <f>IF(X2213&lt;&gt;"Liquidação Cancelada",VLOOKUP(B2213,'BASE DE DADOS OPS'!$B$5:$P$9635,14,FALSE),"Liquidação Cancelada")</f>
        <v>#N/A</v>
      </c>
      <c r="AA2213" s="4" t="e">
        <f>IF(X2213&lt;&gt;"Liquidação Cancelada",VLOOKUP(B2213,'BASE DE DADOS OPS'!$B$5:$P$9635,13,FALSE),"Liquidação Cancelada")</f>
        <v>#N/A</v>
      </c>
      <c r="AB2213" s="4" t="e">
        <f t="shared" si="320"/>
        <v>#N/A</v>
      </c>
      <c r="AC2213" s="3" t="e">
        <f t="shared" si="321"/>
        <v>#N/A</v>
      </c>
      <c r="AD2213" s="62"/>
    </row>
    <row r="2214" spans="1:30" ht="24.95" customHeight="1" x14ac:dyDescent="0.2">
      <c r="A2214" s="55" t="str">
        <f t="shared" si="313"/>
        <v>||||||0</v>
      </c>
      <c r="B2214" s="55" t="str">
        <f t="shared" si="314"/>
        <v>||||0</v>
      </c>
      <c r="C2214" s="61" t="str">
        <f t="shared" si="315"/>
        <v>|0</v>
      </c>
      <c r="D2214" s="31"/>
      <c r="E2214" s="31"/>
      <c r="F2214" s="75" t="str">
        <f t="shared" si="316"/>
        <v>/</v>
      </c>
      <c r="G2214" s="31"/>
      <c r="H2214" s="31"/>
      <c r="I2214" s="75" t="str">
        <f t="shared" si="317"/>
        <v>.</v>
      </c>
      <c r="J2214" s="31"/>
      <c r="K2214" s="31"/>
      <c r="L2214" s="31"/>
      <c r="M2214" s="32"/>
      <c r="N2214" s="31"/>
      <c r="O2214" s="32"/>
      <c r="P2214" s="18"/>
      <c r="Q2214" s="31"/>
      <c r="R2214" s="33"/>
      <c r="S2214" s="33"/>
      <c r="T2214" s="33"/>
      <c r="U2214" s="72">
        <f t="shared" si="318"/>
        <v>0</v>
      </c>
      <c r="V2214" s="18" t="e">
        <f>IF(X2214&lt;&gt;"Liquidação Cancelada",VLOOKUP(B2214,'BASE DE DADOS OPS'!$B$4:$P$9650,10,FALSE),"Liquidação Cancelada")</f>
        <v>#N/A</v>
      </c>
      <c r="W2214" s="35" t="e">
        <f t="shared" si="319"/>
        <v>#N/A</v>
      </c>
      <c r="X2214" s="31">
        <f>VLOOKUP(A2214,'BASE DE DADOS OPS'!$A$4:$P$9650,12,FALSE)</f>
        <v>0</v>
      </c>
      <c r="Y2214" s="4" t="e">
        <f>IF(X2214&lt;&gt;"Liquidação Cancelada",VLOOKUP(B2214,'BASE DE DADOS OPS'!$B$5:$P$9635,12,FALSE),"Liquidação Cancelada")</f>
        <v>#N/A</v>
      </c>
      <c r="Z2214" s="4" t="e">
        <f>IF(X2214&lt;&gt;"Liquidação Cancelada",VLOOKUP(B2214,'BASE DE DADOS OPS'!$B$5:$P$9635,14,FALSE),"Liquidação Cancelada")</f>
        <v>#N/A</v>
      </c>
      <c r="AA2214" s="4" t="e">
        <f>IF(X2214&lt;&gt;"Liquidação Cancelada",VLOOKUP(B2214,'BASE DE DADOS OPS'!$B$5:$P$9635,13,FALSE),"Liquidação Cancelada")</f>
        <v>#N/A</v>
      </c>
      <c r="AB2214" s="4" t="e">
        <f t="shared" si="320"/>
        <v>#N/A</v>
      </c>
      <c r="AC2214" s="3" t="e">
        <f t="shared" si="321"/>
        <v>#N/A</v>
      </c>
      <c r="AD2214" s="62"/>
    </row>
    <row r="2215" spans="1:30" ht="24.95" customHeight="1" x14ac:dyDescent="0.2">
      <c r="A2215" s="55" t="str">
        <f t="shared" si="313"/>
        <v>||||||0</v>
      </c>
      <c r="B2215" s="55" t="str">
        <f t="shared" si="314"/>
        <v>||||0</v>
      </c>
      <c r="C2215" s="61" t="str">
        <f t="shared" si="315"/>
        <v>|0</v>
      </c>
      <c r="D2215" s="31"/>
      <c r="E2215" s="31"/>
      <c r="F2215" s="75" t="str">
        <f t="shared" si="316"/>
        <v>/</v>
      </c>
      <c r="G2215" s="31"/>
      <c r="H2215" s="31"/>
      <c r="I2215" s="75" t="str">
        <f t="shared" si="317"/>
        <v>.</v>
      </c>
      <c r="J2215" s="31"/>
      <c r="K2215" s="31"/>
      <c r="L2215" s="31"/>
      <c r="M2215" s="32"/>
      <c r="N2215" s="31"/>
      <c r="O2215" s="32"/>
      <c r="P2215" s="18"/>
      <c r="Q2215" s="31"/>
      <c r="R2215" s="33"/>
      <c r="S2215" s="33"/>
      <c r="T2215" s="33"/>
      <c r="U2215" s="72">
        <f t="shared" si="318"/>
        <v>0</v>
      </c>
      <c r="V2215" s="18" t="e">
        <f>IF(X2215&lt;&gt;"Liquidação Cancelada",VLOOKUP(B2215,'BASE DE DADOS OPS'!$B$4:$P$9650,10,FALSE),"Liquidação Cancelada")</f>
        <v>#N/A</v>
      </c>
      <c r="W2215" s="35" t="e">
        <f t="shared" si="319"/>
        <v>#N/A</v>
      </c>
      <c r="X2215" s="31">
        <f>VLOOKUP(A2215,'BASE DE DADOS OPS'!$A$4:$P$9650,12,FALSE)</f>
        <v>0</v>
      </c>
      <c r="Y2215" s="4" t="e">
        <f>IF(X2215&lt;&gt;"Liquidação Cancelada",VLOOKUP(B2215,'BASE DE DADOS OPS'!$B$5:$P$9635,12,FALSE),"Liquidação Cancelada")</f>
        <v>#N/A</v>
      </c>
      <c r="Z2215" s="4" t="e">
        <f>IF(X2215&lt;&gt;"Liquidação Cancelada",VLOOKUP(B2215,'BASE DE DADOS OPS'!$B$5:$P$9635,14,FALSE),"Liquidação Cancelada")</f>
        <v>#N/A</v>
      </c>
      <c r="AA2215" s="4" t="e">
        <f>IF(X2215&lt;&gt;"Liquidação Cancelada",VLOOKUP(B2215,'BASE DE DADOS OPS'!$B$5:$P$9635,13,FALSE),"Liquidação Cancelada")</f>
        <v>#N/A</v>
      </c>
      <c r="AB2215" s="4" t="e">
        <f t="shared" si="320"/>
        <v>#N/A</v>
      </c>
      <c r="AC2215" s="3" t="e">
        <f t="shared" si="321"/>
        <v>#N/A</v>
      </c>
      <c r="AD2215" s="62"/>
    </row>
    <row r="2216" spans="1:30" ht="24.95" customHeight="1" x14ac:dyDescent="0.2">
      <c r="A2216" s="55" t="str">
        <f t="shared" si="313"/>
        <v>||||||0</v>
      </c>
      <c r="B2216" s="55" t="str">
        <f t="shared" si="314"/>
        <v>||||0</v>
      </c>
      <c r="C2216" s="61" t="str">
        <f t="shared" si="315"/>
        <v>|0</v>
      </c>
      <c r="D2216" s="31"/>
      <c r="E2216" s="31"/>
      <c r="F2216" s="75" t="str">
        <f t="shared" si="316"/>
        <v>/</v>
      </c>
      <c r="G2216" s="31"/>
      <c r="H2216" s="31"/>
      <c r="I2216" s="75" t="str">
        <f t="shared" si="317"/>
        <v>.</v>
      </c>
      <c r="J2216" s="31"/>
      <c r="K2216" s="31"/>
      <c r="L2216" s="31"/>
      <c r="M2216" s="32"/>
      <c r="N2216" s="31"/>
      <c r="O2216" s="32"/>
      <c r="P2216" s="18"/>
      <c r="Q2216" s="31"/>
      <c r="R2216" s="33"/>
      <c r="S2216" s="33"/>
      <c r="T2216" s="33"/>
      <c r="U2216" s="72">
        <f t="shared" si="318"/>
        <v>0</v>
      </c>
      <c r="V2216" s="18" t="e">
        <f>IF(X2216&lt;&gt;"Liquidação Cancelada",VLOOKUP(B2216,'BASE DE DADOS OPS'!$B$4:$P$9650,10,FALSE),"Liquidação Cancelada")</f>
        <v>#N/A</v>
      </c>
      <c r="W2216" s="35" t="e">
        <f t="shared" si="319"/>
        <v>#N/A</v>
      </c>
      <c r="X2216" s="31">
        <f>VLOOKUP(A2216,'BASE DE DADOS OPS'!$A$4:$P$9650,12,FALSE)</f>
        <v>0</v>
      </c>
      <c r="Y2216" s="4" t="e">
        <f>IF(X2216&lt;&gt;"Liquidação Cancelada",VLOOKUP(B2216,'BASE DE DADOS OPS'!$B$5:$P$9635,12,FALSE),"Liquidação Cancelada")</f>
        <v>#N/A</v>
      </c>
      <c r="Z2216" s="4" t="e">
        <f>IF(X2216&lt;&gt;"Liquidação Cancelada",VLOOKUP(B2216,'BASE DE DADOS OPS'!$B$5:$P$9635,14,FALSE),"Liquidação Cancelada")</f>
        <v>#N/A</v>
      </c>
      <c r="AA2216" s="4" t="e">
        <f>IF(X2216&lt;&gt;"Liquidação Cancelada",VLOOKUP(B2216,'BASE DE DADOS OPS'!$B$5:$P$9635,13,FALSE),"Liquidação Cancelada")</f>
        <v>#N/A</v>
      </c>
      <c r="AB2216" s="4" t="e">
        <f t="shared" si="320"/>
        <v>#N/A</v>
      </c>
      <c r="AC2216" s="3" t="e">
        <f t="shared" si="321"/>
        <v>#N/A</v>
      </c>
      <c r="AD2216" s="62"/>
    </row>
    <row r="2217" spans="1:30" ht="24.95" customHeight="1" x14ac:dyDescent="0.2">
      <c r="A2217" s="55" t="str">
        <f t="shared" si="313"/>
        <v>||||||0</v>
      </c>
      <c r="B2217" s="55" t="str">
        <f t="shared" si="314"/>
        <v>||||0</v>
      </c>
      <c r="C2217" s="61" t="str">
        <f t="shared" si="315"/>
        <v>|0</v>
      </c>
      <c r="D2217" s="31"/>
      <c r="E2217" s="31"/>
      <c r="F2217" s="75" t="str">
        <f t="shared" si="316"/>
        <v>/</v>
      </c>
      <c r="G2217" s="31"/>
      <c r="H2217" s="31"/>
      <c r="I2217" s="75" t="str">
        <f t="shared" si="317"/>
        <v>.</v>
      </c>
      <c r="J2217" s="31"/>
      <c r="K2217" s="31"/>
      <c r="L2217" s="31"/>
      <c r="M2217" s="32"/>
      <c r="N2217" s="31"/>
      <c r="O2217" s="32"/>
      <c r="P2217" s="18"/>
      <c r="Q2217" s="31"/>
      <c r="R2217" s="33"/>
      <c r="S2217" s="33"/>
      <c r="T2217" s="33"/>
      <c r="U2217" s="72">
        <f t="shared" si="318"/>
        <v>0</v>
      </c>
      <c r="V2217" s="18" t="e">
        <f>IF(X2217&lt;&gt;"Liquidação Cancelada",VLOOKUP(B2217,'BASE DE DADOS OPS'!$B$4:$P$9650,10,FALSE),"Liquidação Cancelada")</f>
        <v>#N/A</v>
      </c>
      <c r="W2217" s="35" t="e">
        <f t="shared" si="319"/>
        <v>#N/A</v>
      </c>
      <c r="X2217" s="31">
        <f>VLOOKUP(A2217,'BASE DE DADOS OPS'!$A$4:$P$9650,12,FALSE)</f>
        <v>0</v>
      </c>
      <c r="Y2217" s="4" t="e">
        <f>IF(X2217&lt;&gt;"Liquidação Cancelada",VLOOKUP(B2217,'BASE DE DADOS OPS'!$B$5:$P$9635,12,FALSE),"Liquidação Cancelada")</f>
        <v>#N/A</v>
      </c>
      <c r="Z2217" s="4" t="e">
        <f>IF(X2217&lt;&gt;"Liquidação Cancelada",VLOOKUP(B2217,'BASE DE DADOS OPS'!$B$5:$P$9635,14,FALSE),"Liquidação Cancelada")</f>
        <v>#N/A</v>
      </c>
      <c r="AA2217" s="4" t="e">
        <f>IF(X2217&lt;&gt;"Liquidação Cancelada",VLOOKUP(B2217,'BASE DE DADOS OPS'!$B$5:$P$9635,13,FALSE),"Liquidação Cancelada")</f>
        <v>#N/A</v>
      </c>
      <c r="AB2217" s="4" t="e">
        <f t="shared" si="320"/>
        <v>#N/A</v>
      </c>
      <c r="AC2217" s="3" t="e">
        <f t="shared" si="321"/>
        <v>#N/A</v>
      </c>
      <c r="AD2217" s="62"/>
    </row>
    <row r="2218" spans="1:30" ht="24.95" customHeight="1" x14ac:dyDescent="0.2">
      <c r="A2218" s="55" t="str">
        <f t="shared" si="313"/>
        <v>||||||0</v>
      </c>
      <c r="B2218" s="55" t="str">
        <f t="shared" si="314"/>
        <v>||||0</v>
      </c>
      <c r="C2218" s="61" t="str">
        <f t="shared" si="315"/>
        <v>|0</v>
      </c>
      <c r="D2218" s="31"/>
      <c r="E2218" s="31"/>
      <c r="F2218" s="75" t="str">
        <f t="shared" si="316"/>
        <v>/</v>
      </c>
      <c r="G2218" s="31"/>
      <c r="H2218" s="31"/>
      <c r="I2218" s="75" t="str">
        <f t="shared" si="317"/>
        <v>.</v>
      </c>
      <c r="J2218" s="31"/>
      <c r="K2218" s="31"/>
      <c r="L2218" s="31"/>
      <c r="M2218" s="32"/>
      <c r="N2218" s="31"/>
      <c r="O2218" s="32"/>
      <c r="P2218" s="18"/>
      <c r="Q2218" s="31"/>
      <c r="R2218" s="33"/>
      <c r="S2218" s="33"/>
      <c r="T2218" s="33"/>
      <c r="U2218" s="72">
        <f t="shared" si="318"/>
        <v>0</v>
      </c>
      <c r="V2218" s="18" t="e">
        <f>IF(X2218&lt;&gt;"Liquidação Cancelada",VLOOKUP(B2218,'BASE DE DADOS OPS'!$B$4:$P$9650,10,FALSE),"Liquidação Cancelada")</f>
        <v>#N/A</v>
      </c>
      <c r="W2218" s="35" t="e">
        <f t="shared" si="319"/>
        <v>#N/A</v>
      </c>
      <c r="X2218" s="31">
        <f>VLOOKUP(A2218,'BASE DE DADOS OPS'!$A$4:$P$9650,12,FALSE)</f>
        <v>0</v>
      </c>
      <c r="Y2218" s="4" t="e">
        <f>IF(X2218&lt;&gt;"Liquidação Cancelada",VLOOKUP(B2218,'BASE DE DADOS OPS'!$B$5:$P$9635,12,FALSE),"Liquidação Cancelada")</f>
        <v>#N/A</v>
      </c>
      <c r="Z2218" s="4" t="e">
        <f>IF(X2218&lt;&gt;"Liquidação Cancelada",VLOOKUP(B2218,'BASE DE DADOS OPS'!$B$5:$P$9635,14,FALSE),"Liquidação Cancelada")</f>
        <v>#N/A</v>
      </c>
      <c r="AA2218" s="4" t="e">
        <f>IF(X2218&lt;&gt;"Liquidação Cancelada",VLOOKUP(B2218,'BASE DE DADOS OPS'!$B$5:$P$9635,13,FALSE),"Liquidação Cancelada")</f>
        <v>#N/A</v>
      </c>
      <c r="AB2218" s="4" t="e">
        <f t="shared" si="320"/>
        <v>#N/A</v>
      </c>
      <c r="AC2218" s="3" t="e">
        <f t="shared" si="321"/>
        <v>#N/A</v>
      </c>
      <c r="AD2218" s="62"/>
    </row>
    <row r="2219" spans="1:30" ht="24.95" customHeight="1" x14ac:dyDescent="0.2">
      <c r="A2219" s="55" t="str">
        <f t="shared" si="313"/>
        <v>||||||0</v>
      </c>
      <c r="B2219" s="55" t="str">
        <f t="shared" si="314"/>
        <v>||||0</v>
      </c>
      <c r="C2219" s="61" t="str">
        <f t="shared" si="315"/>
        <v>|0</v>
      </c>
      <c r="D2219" s="31"/>
      <c r="E2219" s="31"/>
      <c r="F2219" s="75" t="str">
        <f t="shared" si="316"/>
        <v>/</v>
      </c>
      <c r="G2219" s="31"/>
      <c r="H2219" s="31"/>
      <c r="I2219" s="75" t="str">
        <f t="shared" si="317"/>
        <v>.</v>
      </c>
      <c r="J2219" s="31"/>
      <c r="K2219" s="31"/>
      <c r="L2219" s="31"/>
      <c r="M2219" s="32"/>
      <c r="N2219" s="31"/>
      <c r="O2219" s="32"/>
      <c r="P2219" s="18"/>
      <c r="Q2219" s="31"/>
      <c r="R2219" s="33"/>
      <c r="S2219" s="33"/>
      <c r="T2219" s="33"/>
      <c r="U2219" s="72">
        <f t="shared" si="318"/>
        <v>0</v>
      </c>
      <c r="V2219" s="18" t="e">
        <f>IF(X2219&lt;&gt;"Liquidação Cancelada",VLOOKUP(B2219,'BASE DE DADOS OPS'!$B$4:$P$9650,10,FALSE),"Liquidação Cancelada")</f>
        <v>#N/A</v>
      </c>
      <c r="W2219" s="35" t="e">
        <f t="shared" si="319"/>
        <v>#N/A</v>
      </c>
      <c r="X2219" s="31">
        <f>VLOOKUP(A2219,'BASE DE DADOS OPS'!$A$4:$P$9650,12,FALSE)</f>
        <v>0</v>
      </c>
      <c r="Y2219" s="4" t="e">
        <f>IF(X2219&lt;&gt;"Liquidação Cancelada",VLOOKUP(B2219,'BASE DE DADOS OPS'!$B$5:$P$9635,12,FALSE),"Liquidação Cancelada")</f>
        <v>#N/A</v>
      </c>
      <c r="Z2219" s="4" t="e">
        <f>IF(X2219&lt;&gt;"Liquidação Cancelada",VLOOKUP(B2219,'BASE DE DADOS OPS'!$B$5:$P$9635,14,FALSE),"Liquidação Cancelada")</f>
        <v>#N/A</v>
      </c>
      <c r="AA2219" s="4" t="e">
        <f>IF(X2219&lt;&gt;"Liquidação Cancelada",VLOOKUP(B2219,'BASE DE DADOS OPS'!$B$5:$P$9635,13,FALSE),"Liquidação Cancelada")</f>
        <v>#N/A</v>
      </c>
      <c r="AB2219" s="4" t="e">
        <f t="shared" si="320"/>
        <v>#N/A</v>
      </c>
      <c r="AC2219" s="3" t="e">
        <f t="shared" si="321"/>
        <v>#N/A</v>
      </c>
      <c r="AD2219" s="62"/>
    </row>
    <row r="2220" spans="1:30" ht="24.95" customHeight="1" x14ac:dyDescent="0.2">
      <c r="A2220" s="55" t="str">
        <f t="shared" si="313"/>
        <v>||||||0</v>
      </c>
      <c r="B2220" s="55" t="str">
        <f t="shared" si="314"/>
        <v>||||0</v>
      </c>
      <c r="C2220" s="61" t="str">
        <f t="shared" si="315"/>
        <v>|0</v>
      </c>
      <c r="D2220" s="31"/>
      <c r="E2220" s="31"/>
      <c r="F2220" s="75" t="str">
        <f t="shared" si="316"/>
        <v>/</v>
      </c>
      <c r="G2220" s="31"/>
      <c r="H2220" s="31"/>
      <c r="I2220" s="75" t="str">
        <f t="shared" si="317"/>
        <v>.</v>
      </c>
      <c r="J2220" s="31"/>
      <c r="K2220" s="31"/>
      <c r="L2220" s="31"/>
      <c r="M2220" s="32"/>
      <c r="N2220" s="31"/>
      <c r="O2220" s="32"/>
      <c r="P2220" s="18"/>
      <c r="Q2220" s="31"/>
      <c r="R2220" s="33"/>
      <c r="S2220" s="33"/>
      <c r="T2220" s="33"/>
      <c r="U2220" s="72">
        <f t="shared" si="318"/>
        <v>0</v>
      </c>
      <c r="V2220" s="18" t="e">
        <f>IF(X2220&lt;&gt;"Liquidação Cancelada",VLOOKUP(B2220,'BASE DE DADOS OPS'!$B$4:$P$9650,10,FALSE),"Liquidação Cancelada")</f>
        <v>#N/A</v>
      </c>
      <c r="W2220" s="35" t="e">
        <f t="shared" si="319"/>
        <v>#N/A</v>
      </c>
      <c r="X2220" s="31">
        <f>VLOOKUP(A2220,'BASE DE DADOS OPS'!$A$4:$P$9650,12,FALSE)</f>
        <v>0</v>
      </c>
      <c r="Y2220" s="4" t="e">
        <f>IF(X2220&lt;&gt;"Liquidação Cancelada",VLOOKUP(B2220,'BASE DE DADOS OPS'!$B$5:$P$9635,12,FALSE),"Liquidação Cancelada")</f>
        <v>#N/A</v>
      </c>
      <c r="Z2220" s="4" t="e">
        <f>IF(X2220&lt;&gt;"Liquidação Cancelada",VLOOKUP(B2220,'BASE DE DADOS OPS'!$B$5:$P$9635,14,FALSE),"Liquidação Cancelada")</f>
        <v>#N/A</v>
      </c>
      <c r="AA2220" s="4" t="e">
        <f>IF(X2220&lt;&gt;"Liquidação Cancelada",VLOOKUP(B2220,'BASE DE DADOS OPS'!$B$5:$P$9635,13,FALSE),"Liquidação Cancelada")</f>
        <v>#N/A</v>
      </c>
      <c r="AB2220" s="4" t="e">
        <f t="shared" si="320"/>
        <v>#N/A</v>
      </c>
      <c r="AC2220" s="3" t="e">
        <f t="shared" si="321"/>
        <v>#N/A</v>
      </c>
      <c r="AD2220" s="62"/>
    </row>
    <row r="2221" spans="1:30" ht="24.95" customHeight="1" x14ac:dyDescent="0.2">
      <c r="A2221" s="55" t="str">
        <f t="shared" si="313"/>
        <v>||||||0</v>
      </c>
      <c r="B2221" s="55" t="str">
        <f t="shared" si="314"/>
        <v>||||0</v>
      </c>
      <c r="C2221" s="61" t="str">
        <f t="shared" si="315"/>
        <v>|0</v>
      </c>
      <c r="D2221" s="31"/>
      <c r="E2221" s="31"/>
      <c r="F2221" s="75" t="str">
        <f t="shared" si="316"/>
        <v>/</v>
      </c>
      <c r="G2221" s="31"/>
      <c r="H2221" s="31"/>
      <c r="I2221" s="75" t="str">
        <f t="shared" si="317"/>
        <v>.</v>
      </c>
      <c r="J2221" s="31"/>
      <c r="K2221" s="31"/>
      <c r="L2221" s="31"/>
      <c r="M2221" s="32"/>
      <c r="N2221" s="31"/>
      <c r="O2221" s="32"/>
      <c r="P2221" s="18"/>
      <c r="Q2221" s="31"/>
      <c r="R2221" s="33"/>
      <c r="S2221" s="33"/>
      <c r="T2221" s="33"/>
      <c r="U2221" s="72">
        <f t="shared" si="318"/>
        <v>0</v>
      </c>
      <c r="V2221" s="18" t="e">
        <f>IF(X2221&lt;&gt;"Liquidação Cancelada",VLOOKUP(B2221,'BASE DE DADOS OPS'!$B$4:$P$9650,10,FALSE),"Liquidação Cancelada")</f>
        <v>#N/A</v>
      </c>
      <c r="W2221" s="35" t="e">
        <f t="shared" si="319"/>
        <v>#N/A</v>
      </c>
      <c r="X2221" s="31">
        <f>VLOOKUP(A2221,'BASE DE DADOS OPS'!$A$4:$P$9650,12,FALSE)</f>
        <v>0</v>
      </c>
      <c r="Y2221" s="4" t="e">
        <f>IF(X2221&lt;&gt;"Liquidação Cancelada",VLOOKUP(B2221,'BASE DE DADOS OPS'!$B$5:$P$9635,12,FALSE),"Liquidação Cancelada")</f>
        <v>#N/A</v>
      </c>
      <c r="Z2221" s="4" t="e">
        <f>IF(X2221&lt;&gt;"Liquidação Cancelada",VLOOKUP(B2221,'BASE DE DADOS OPS'!$B$5:$P$9635,14,FALSE),"Liquidação Cancelada")</f>
        <v>#N/A</v>
      </c>
      <c r="AA2221" s="4" t="e">
        <f>IF(X2221&lt;&gt;"Liquidação Cancelada",VLOOKUP(B2221,'BASE DE DADOS OPS'!$B$5:$P$9635,13,FALSE),"Liquidação Cancelada")</f>
        <v>#N/A</v>
      </c>
      <c r="AB2221" s="4" t="e">
        <f t="shared" si="320"/>
        <v>#N/A</v>
      </c>
      <c r="AC2221" s="3" t="e">
        <f t="shared" si="321"/>
        <v>#N/A</v>
      </c>
      <c r="AD2221" s="62"/>
    </row>
    <row r="2222" spans="1:30" ht="24.95" customHeight="1" x14ac:dyDescent="0.2">
      <c r="A2222" s="55" t="str">
        <f t="shared" si="313"/>
        <v>||||||0</v>
      </c>
      <c r="B2222" s="55" t="str">
        <f t="shared" si="314"/>
        <v>||||0</v>
      </c>
      <c r="C2222" s="61" t="str">
        <f t="shared" si="315"/>
        <v>|0</v>
      </c>
      <c r="D2222" s="31"/>
      <c r="E2222" s="31"/>
      <c r="F2222" s="75" t="str">
        <f t="shared" si="316"/>
        <v>/</v>
      </c>
      <c r="G2222" s="31"/>
      <c r="H2222" s="31"/>
      <c r="I2222" s="75" t="str">
        <f t="shared" si="317"/>
        <v>.</v>
      </c>
      <c r="J2222" s="31"/>
      <c r="K2222" s="31"/>
      <c r="L2222" s="31"/>
      <c r="M2222" s="32"/>
      <c r="N2222" s="31"/>
      <c r="O2222" s="32"/>
      <c r="P2222" s="18"/>
      <c r="Q2222" s="31"/>
      <c r="R2222" s="33"/>
      <c r="S2222" s="33"/>
      <c r="T2222" s="33"/>
      <c r="U2222" s="72">
        <f t="shared" si="318"/>
        <v>0</v>
      </c>
      <c r="V2222" s="18" t="e">
        <f>IF(X2222&lt;&gt;"Liquidação Cancelada",VLOOKUP(B2222,'BASE DE DADOS OPS'!$B$4:$P$9650,10,FALSE),"Liquidação Cancelada")</f>
        <v>#N/A</v>
      </c>
      <c r="W2222" s="35" t="e">
        <f t="shared" si="319"/>
        <v>#N/A</v>
      </c>
      <c r="X2222" s="31">
        <f>VLOOKUP(A2222,'BASE DE DADOS OPS'!$A$4:$P$9650,12,FALSE)</f>
        <v>0</v>
      </c>
      <c r="Y2222" s="4" t="e">
        <f>IF(X2222&lt;&gt;"Liquidação Cancelada",VLOOKUP(B2222,'BASE DE DADOS OPS'!$B$5:$P$9635,12,FALSE),"Liquidação Cancelada")</f>
        <v>#N/A</v>
      </c>
      <c r="Z2222" s="4" t="e">
        <f>IF(X2222&lt;&gt;"Liquidação Cancelada",VLOOKUP(B2222,'BASE DE DADOS OPS'!$B$5:$P$9635,14,FALSE),"Liquidação Cancelada")</f>
        <v>#N/A</v>
      </c>
      <c r="AA2222" s="4" t="e">
        <f>IF(X2222&lt;&gt;"Liquidação Cancelada",VLOOKUP(B2222,'BASE DE DADOS OPS'!$B$5:$P$9635,13,FALSE),"Liquidação Cancelada")</f>
        <v>#N/A</v>
      </c>
      <c r="AB2222" s="4" t="e">
        <f t="shared" si="320"/>
        <v>#N/A</v>
      </c>
      <c r="AC2222" s="3" t="e">
        <f t="shared" si="321"/>
        <v>#N/A</v>
      </c>
      <c r="AD2222" s="62"/>
    </row>
    <row r="2223" spans="1:30" ht="24.95" customHeight="1" x14ac:dyDescent="0.2">
      <c r="A2223" s="55" t="str">
        <f t="shared" si="313"/>
        <v>||||||0</v>
      </c>
      <c r="B2223" s="55" t="str">
        <f t="shared" si="314"/>
        <v>||||0</v>
      </c>
      <c r="C2223" s="61" t="str">
        <f t="shared" si="315"/>
        <v>|0</v>
      </c>
      <c r="D2223" s="31"/>
      <c r="E2223" s="31"/>
      <c r="F2223" s="75" t="str">
        <f t="shared" si="316"/>
        <v>/</v>
      </c>
      <c r="G2223" s="31"/>
      <c r="H2223" s="31"/>
      <c r="I2223" s="75" t="str">
        <f t="shared" si="317"/>
        <v>.</v>
      </c>
      <c r="J2223" s="31"/>
      <c r="K2223" s="31"/>
      <c r="L2223" s="31"/>
      <c r="M2223" s="32"/>
      <c r="N2223" s="31"/>
      <c r="O2223" s="32"/>
      <c r="P2223" s="18"/>
      <c r="Q2223" s="31"/>
      <c r="R2223" s="33"/>
      <c r="S2223" s="33"/>
      <c r="T2223" s="33"/>
      <c r="U2223" s="72">
        <f t="shared" si="318"/>
        <v>0</v>
      </c>
      <c r="V2223" s="18" t="e">
        <f>IF(X2223&lt;&gt;"Liquidação Cancelada",VLOOKUP(B2223,'BASE DE DADOS OPS'!$B$4:$P$9650,10,FALSE),"Liquidação Cancelada")</f>
        <v>#N/A</v>
      </c>
      <c r="W2223" s="35" t="e">
        <f t="shared" si="319"/>
        <v>#N/A</v>
      </c>
      <c r="X2223" s="31">
        <f>VLOOKUP(A2223,'BASE DE DADOS OPS'!$A$4:$P$9650,12,FALSE)</f>
        <v>0</v>
      </c>
      <c r="Y2223" s="4" t="e">
        <f>IF(X2223&lt;&gt;"Liquidação Cancelada",VLOOKUP(B2223,'BASE DE DADOS OPS'!$B$5:$P$9635,12,FALSE),"Liquidação Cancelada")</f>
        <v>#N/A</v>
      </c>
      <c r="Z2223" s="4" t="e">
        <f>IF(X2223&lt;&gt;"Liquidação Cancelada",VLOOKUP(B2223,'BASE DE DADOS OPS'!$B$5:$P$9635,14,FALSE),"Liquidação Cancelada")</f>
        <v>#N/A</v>
      </c>
      <c r="AA2223" s="4" t="e">
        <f>IF(X2223&lt;&gt;"Liquidação Cancelada",VLOOKUP(B2223,'BASE DE DADOS OPS'!$B$5:$P$9635,13,FALSE),"Liquidação Cancelada")</f>
        <v>#N/A</v>
      </c>
      <c r="AB2223" s="4" t="e">
        <f t="shared" si="320"/>
        <v>#N/A</v>
      </c>
      <c r="AC2223" s="3" t="e">
        <f t="shared" si="321"/>
        <v>#N/A</v>
      </c>
      <c r="AD2223" s="62"/>
    </row>
    <row r="2224" spans="1:30" ht="24.95" customHeight="1" x14ac:dyDescent="0.2">
      <c r="A2224" s="55" t="str">
        <f t="shared" si="313"/>
        <v>||||||0</v>
      </c>
      <c r="B2224" s="55" t="str">
        <f t="shared" si="314"/>
        <v>||||0</v>
      </c>
      <c r="C2224" s="61" t="str">
        <f t="shared" si="315"/>
        <v>|0</v>
      </c>
      <c r="D2224" s="31"/>
      <c r="E2224" s="31"/>
      <c r="F2224" s="75" t="str">
        <f t="shared" si="316"/>
        <v>/</v>
      </c>
      <c r="G2224" s="31"/>
      <c r="H2224" s="31"/>
      <c r="I2224" s="75" t="str">
        <f t="shared" si="317"/>
        <v>.</v>
      </c>
      <c r="J2224" s="31"/>
      <c r="K2224" s="31"/>
      <c r="L2224" s="31"/>
      <c r="M2224" s="32"/>
      <c r="N2224" s="31"/>
      <c r="O2224" s="32"/>
      <c r="P2224" s="18"/>
      <c r="Q2224" s="31"/>
      <c r="R2224" s="33"/>
      <c r="S2224" s="33"/>
      <c r="T2224" s="33"/>
      <c r="U2224" s="72">
        <f t="shared" si="318"/>
        <v>0</v>
      </c>
      <c r="V2224" s="18" t="e">
        <f>IF(X2224&lt;&gt;"Liquidação Cancelada",VLOOKUP(B2224,'BASE DE DADOS OPS'!$B$4:$P$9650,10,FALSE),"Liquidação Cancelada")</f>
        <v>#N/A</v>
      </c>
      <c r="W2224" s="35" t="e">
        <f t="shared" si="319"/>
        <v>#N/A</v>
      </c>
      <c r="X2224" s="31">
        <f>VLOOKUP(A2224,'BASE DE DADOS OPS'!$A$4:$P$9650,12,FALSE)</f>
        <v>0</v>
      </c>
      <c r="Y2224" s="4" t="e">
        <f>IF(X2224&lt;&gt;"Liquidação Cancelada",VLOOKUP(B2224,'BASE DE DADOS OPS'!$B$5:$P$9635,12,FALSE),"Liquidação Cancelada")</f>
        <v>#N/A</v>
      </c>
      <c r="Z2224" s="4" t="e">
        <f>IF(X2224&lt;&gt;"Liquidação Cancelada",VLOOKUP(B2224,'BASE DE DADOS OPS'!$B$5:$P$9635,14,FALSE),"Liquidação Cancelada")</f>
        <v>#N/A</v>
      </c>
      <c r="AA2224" s="4" t="e">
        <f>IF(X2224&lt;&gt;"Liquidação Cancelada",VLOOKUP(B2224,'BASE DE DADOS OPS'!$B$5:$P$9635,13,FALSE),"Liquidação Cancelada")</f>
        <v>#N/A</v>
      </c>
      <c r="AB2224" s="4" t="e">
        <f t="shared" si="320"/>
        <v>#N/A</v>
      </c>
      <c r="AC2224" s="3" t="e">
        <f t="shared" si="321"/>
        <v>#N/A</v>
      </c>
      <c r="AD2224" s="62"/>
    </row>
    <row r="2225" spans="1:30" ht="24.95" customHeight="1" x14ac:dyDescent="0.2">
      <c r="A2225" s="55" t="str">
        <f t="shared" si="313"/>
        <v>||||||0</v>
      </c>
      <c r="B2225" s="55" t="str">
        <f t="shared" si="314"/>
        <v>||||0</v>
      </c>
      <c r="C2225" s="61" t="str">
        <f t="shared" si="315"/>
        <v>|0</v>
      </c>
      <c r="D2225" s="31"/>
      <c r="E2225" s="31"/>
      <c r="F2225" s="75" t="str">
        <f t="shared" si="316"/>
        <v>/</v>
      </c>
      <c r="G2225" s="31"/>
      <c r="H2225" s="31"/>
      <c r="I2225" s="75" t="str">
        <f t="shared" si="317"/>
        <v>.</v>
      </c>
      <c r="J2225" s="31"/>
      <c r="K2225" s="31"/>
      <c r="L2225" s="31"/>
      <c r="M2225" s="32"/>
      <c r="N2225" s="31"/>
      <c r="O2225" s="32"/>
      <c r="P2225" s="18"/>
      <c r="Q2225" s="31"/>
      <c r="R2225" s="33"/>
      <c r="S2225" s="33"/>
      <c r="T2225" s="33"/>
      <c r="U2225" s="72">
        <f t="shared" si="318"/>
        <v>0</v>
      </c>
      <c r="V2225" s="18" t="e">
        <f>IF(X2225&lt;&gt;"Liquidação Cancelada",VLOOKUP(B2225,'BASE DE DADOS OPS'!$B$4:$P$9650,10,FALSE),"Liquidação Cancelada")</f>
        <v>#N/A</v>
      </c>
      <c r="W2225" s="35" t="e">
        <f t="shared" si="319"/>
        <v>#N/A</v>
      </c>
      <c r="X2225" s="31">
        <f>VLOOKUP(A2225,'BASE DE DADOS OPS'!$A$4:$P$9650,12,FALSE)</f>
        <v>0</v>
      </c>
      <c r="Y2225" s="4" t="e">
        <f>IF(X2225&lt;&gt;"Liquidação Cancelada",VLOOKUP(B2225,'BASE DE DADOS OPS'!$B$5:$P$9635,12,FALSE),"Liquidação Cancelada")</f>
        <v>#N/A</v>
      </c>
      <c r="Z2225" s="4" t="e">
        <f>IF(X2225&lt;&gt;"Liquidação Cancelada",VLOOKUP(B2225,'BASE DE DADOS OPS'!$B$5:$P$9635,14,FALSE),"Liquidação Cancelada")</f>
        <v>#N/A</v>
      </c>
      <c r="AA2225" s="4" t="e">
        <f>IF(X2225&lt;&gt;"Liquidação Cancelada",VLOOKUP(B2225,'BASE DE DADOS OPS'!$B$5:$P$9635,13,FALSE),"Liquidação Cancelada")</f>
        <v>#N/A</v>
      </c>
      <c r="AB2225" s="4" t="e">
        <f t="shared" si="320"/>
        <v>#N/A</v>
      </c>
      <c r="AC2225" s="3" t="e">
        <f t="shared" si="321"/>
        <v>#N/A</v>
      </c>
      <c r="AD2225" s="62"/>
    </row>
    <row r="2226" spans="1:30" ht="24.95" customHeight="1" x14ac:dyDescent="0.2">
      <c r="A2226" s="55" t="str">
        <f t="shared" si="313"/>
        <v>||||||0</v>
      </c>
      <c r="B2226" s="55" t="str">
        <f t="shared" si="314"/>
        <v>||||0</v>
      </c>
      <c r="C2226" s="61" t="str">
        <f t="shared" si="315"/>
        <v>|0</v>
      </c>
      <c r="D2226" s="31"/>
      <c r="E2226" s="31"/>
      <c r="F2226" s="75" t="str">
        <f t="shared" si="316"/>
        <v>/</v>
      </c>
      <c r="G2226" s="31"/>
      <c r="H2226" s="31"/>
      <c r="I2226" s="75" t="str">
        <f t="shared" si="317"/>
        <v>.</v>
      </c>
      <c r="J2226" s="31"/>
      <c r="K2226" s="31"/>
      <c r="L2226" s="31"/>
      <c r="M2226" s="32"/>
      <c r="N2226" s="31"/>
      <c r="O2226" s="32"/>
      <c r="P2226" s="18"/>
      <c r="Q2226" s="31"/>
      <c r="R2226" s="33"/>
      <c r="S2226" s="33"/>
      <c r="T2226" s="33"/>
      <c r="U2226" s="72">
        <f t="shared" si="318"/>
        <v>0</v>
      </c>
      <c r="V2226" s="18" t="e">
        <f>IF(X2226&lt;&gt;"Liquidação Cancelada",VLOOKUP(B2226,'BASE DE DADOS OPS'!$B$4:$P$9650,10,FALSE),"Liquidação Cancelada")</f>
        <v>#N/A</v>
      </c>
      <c r="W2226" s="35" t="e">
        <f t="shared" si="319"/>
        <v>#N/A</v>
      </c>
      <c r="X2226" s="31">
        <f>VLOOKUP(A2226,'BASE DE DADOS OPS'!$A$4:$P$9650,12,FALSE)</f>
        <v>0</v>
      </c>
      <c r="Y2226" s="4" t="e">
        <f>IF(X2226&lt;&gt;"Liquidação Cancelada",VLOOKUP(B2226,'BASE DE DADOS OPS'!$B$5:$P$9635,12,FALSE),"Liquidação Cancelada")</f>
        <v>#N/A</v>
      </c>
      <c r="Z2226" s="4" t="e">
        <f>IF(X2226&lt;&gt;"Liquidação Cancelada",VLOOKUP(B2226,'BASE DE DADOS OPS'!$B$5:$P$9635,14,FALSE),"Liquidação Cancelada")</f>
        <v>#N/A</v>
      </c>
      <c r="AA2226" s="4" t="e">
        <f>IF(X2226&lt;&gt;"Liquidação Cancelada",VLOOKUP(B2226,'BASE DE DADOS OPS'!$B$5:$P$9635,13,FALSE),"Liquidação Cancelada")</f>
        <v>#N/A</v>
      </c>
      <c r="AB2226" s="4" t="e">
        <f t="shared" si="320"/>
        <v>#N/A</v>
      </c>
      <c r="AC2226" s="3" t="e">
        <f t="shared" si="321"/>
        <v>#N/A</v>
      </c>
      <c r="AD2226" s="62"/>
    </row>
    <row r="2227" spans="1:30" ht="24.95" customHeight="1" x14ac:dyDescent="0.2">
      <c r="A2227" s="55" t="str">
        <f t="shared" si="313"/>
        <v>||||||0</v>
      </c>
      <c r="B2227" s="55" t="str">
        <f t="shared" si="314"/>
        <v>||||0</v>
      </c>
      <c r="C2227" s="61" t="str">
        <f t="shared" si="315"/>
        <v>|0</v>
      </c>
      <c r="D2227" s="31"/>
      <c r="E2227" s="31"/>
      <c r="F2227" s="75" t="str">
        <f t="shared" si="316"/>
        <v>/</v>
      </c>
      <c r="G2227" s="31"/>
      <c r="H2227" s="31"/>
      <c r="I2227" s="75" t="str">
        <f t="shared" si="317"/>
        <v>.</v>
      </c>
      <c r="J2227" s="31"/>
      <c r="K2227" s="31"/>
      <c r="L2227" s="31"/>
      <c r="M2227" s="32"/>
      <c r="N2227" s="31"/>
      <c r="O2227" s="32"/>
      <c r="P2227" s="18"/>
      <c r="Q2227" s="31"/>
      <c r="R2227" s="33"/>
      <c r="S2227" s="33"/>
      <c r="T2227" s="33"/>
      <c r="U2227" s="72">
        <f t="shared" si="318"/>
        <v>0</v>
      </c>
      <c r="V2227" s="18" t="e">
        <f>IF(X2227&lt;&gt;"Liquidação Cancelada",VLOOKUP(B2227,'BASE DE DADOS OPS'!$B$4:$P$9650,10,FALSE),"Liquidação Cancelada")</f>
        <v>#N/A</v>
      </c>
      <c r="W2227" s="35" t="e">
        <f t="shared" si="319"/>
        <v>#N/A</v>
      </c>
      <c r="X2227" s="31">
        <f>VLOOKUP(A2227,'BASE DE DADOS OPS'!$A$4:$P$9650,12,FALSE)</f>
        <v>0</v>
      </c>
      <c r="Y2227" s="4" t="e">
        <f>IF(X2227&lt;&gt;"Liquidação Cancelada",VLOOKUP(B2227,'BASE DE DADOS OPS'!$B$5:$P$9635,12,FALSE),"Liquidação Cancelada")</f>
        <v>#N/A</v>
      </c>
      <c r="Z2227" s="4" t="e">
        <f>IF(X2227&lt;&gt;"Liquidação Cancelada",VLOOKUP(B2227,'BASE DE DADOS OPS'!$B$5:$P$9635,14,FALSE),"Liquidação Cancelada")</f>
        <v>#N/A</v>
      </c>
      <c r="AA2227" s="4" t="e">
        <f>IF(X2227&lt;&gt;"Liquidação Cancelada",VLOOKUP(B2227,'BASE DE DADOS OPS'!$B$5:$P$9635,13,FALSE),"Liquidação Cancelada")</f>
        <v>#N/A</v>
      </c>
      <c r="AB2227" s="4" t="e">
        <f t="shared" si="320"/>
        <v>#N/A</v>
      </c>
      <c r="AC2227" s="3" t="e">
        <f t="shared" si="321"/>
        <v>#N/A</v>
      </c>
      <c r="AD2227" s="62"/>
    </row>
    <row r="2228" spans="1:30" ht="24.95" customHeight="1" x14ac:dyDescent="0.2">
      <c r="A2228" s="55" t="str">
        <f t="shared" si="313"/>
        <v>||||||0</v>
      </c>
      <c r="B2228" s="55" t="str">
        <f t="shared" si="314"/>
        <v>||||0</v>
      </c>
      <c r="C2228" s="61" t="str">
        <f t="shared" si="315"/>
        <v>|0</v>
      </c>
      <c r="D2228" s="31"/>
      <c r="E2228" s="31"/>
      <c r="F2228" s="75" t="str">
        <f t="shared" si="316"/>
        <v>/</v>
      </c>
      <c r="G2228" s="31"/>
      <c r="H2228" s="31"/>
      <c r="I2228" s="75" t="str">
        <f t="shared" si="317"/>
        <v>.</v>
      </c>
      <c r="J2228" s="31"/>
      <c r="K2228" s="31"/>
      <c r="L2228" s="31"/>
      <c r="M2228" s="32"/>
      <c r="N2228" s="31"/>
      <c r="O2228" s="32"/>
      <c r="P2228" s="18"/>
      <c r="Q2228" s="31"/>
      <c r="R2228" s="33"/>
      <c r="S2228" s="33"/>
      <c r="T2228" s="33"/>
      <c r="U2228" s="72">
        <f t="shared" si="318"/>
        <v>0</v>
      </c>
      <c r="V2228" s="18" t="e">
        <f>IF(X2228&lt;&gt;"Liquidação Cancelada",VLOOKUP(B2228,'BASE DE DADOS OPS'!$B$4:$P$9650,10,FALSE),"Liquidação Cancelada")</f>
        <v>#N/A</v>
      </c>
      <c r="W2228" s="35" t="e">
        <f t="shared" si="319"/>
        <v>#N/A</v>
      </c>
      <c r="X2228" s="31">
        <f>VLOOKUP(A2228,'BASE DE DADOS OPS'!$A$4:$P$9650,12,FALSE)</f>
        <v>0</v>
      </c>
      <c r="Y2228" s="4" t="e">
        <f>IF(X2228&lt;&gt;"Liquidação Cancelada",VLOOKUP(B2228,'BASE DE DADOS OPS'!$B$5:$P$9635,12,FALSE),"Liquidação Cancelada")</f>
        <v>#N/A</v>
      </c>
      <c r="Z2228" s="4" t="e">
        <f>IF(X2228&lt;&gt;"Liquidação Cancelada",VLOOKUP(B2228,'BASE DE DADOS OPS'!$B$5:$P$9635,14,FALSE),"Liquidação Cancelada")</f>
        <v>#N/A</v>
      </c>
      <c r="AA2228" s="4" t="e">
        <f>IF(X2228&lt;&gt;"Liquidação Cancelada",VLOOKUP(B2228,'BASE DE DADOS OPS'!$B$5:$P$9635,13,FALSE),"Liquidação Cancelada")</f>
        <v>#N/A</v>
      </c>
      <c r="AB2228" s="4" t="e">
        <f t="shared" si="320"/>
        <v>#N/A</v>
      </c>
      <c r="AC2228" s="3" t="e">
        <f t="shared" si="321"/>
        <v>#N/A</v>
      </c>
      <c r="AD2228" s="62"/>
    </row>
    <row r="2229" spans="1:30" ht="24.95" customHeight="1" x14ac:dyDescent="0.2">
      <c r="A2229" s="55" t="str">
        <f t="shared" si="313"/>
        <v>||||||0</v>
      </c>
      <c r="B2229" s="55" t="str">
        <f t="shared" si="314"/>
        <v>||||0</v>
      </c>
      <c r="C2229" s="61" t="str">
        <f t="shared" si="315"/>
        <v>|0</v>
      </c>
      <c r="D2229" s="31"/>
      <c r="E2229" s="31"/>
      <c r="F2229" s="75" t="str">
        <f t="shared" si="316"/>
        <v>/</v>
      </c>
      <c r="G2229" s="31"/>
      <c r="H2229" s="31"/>
      <c r="I2229" s="75" t="str">
        <f t="shared" si="317"/>
        <v>.</v>
      </c>
      <c r="J2229" s="31"/>
      <c r="K2229" s="31"/>
      <c r="L2229" s="31"/>
      <c r="M2229" s="32"/>
      <c r="N2229" s="31"/>
      <c r="O2229" s="32"/>
      <c r="P2229" s="18"/>
      <c r="Q2229" s="31"/>
      <c r="R2229" s="33"/>
      <c r="S2229" s="33"/>
      <c r="T2229" s="33"/>
      <c r="U2229" s="72">
        <f t="shared" si="318"/>
        <v>0</v>
      </c>
      <c r="V2229" s="18" t="e">
        <f>IF(X2229&lt;&gt;"Liquidação Cancelada",VLOOKUP(B2229,'BASE DE DADOS OPS'!$B$4:$P$9650,10,FALSE),"Liquidação Cancelada")</f>
        <v>#N/A</v>
      </c>
      <c r="W2229" s="35" t="e">
        <f t="shared" si="319"/>
        <v>#N/A</v>
      </c>
      <c r="X2229" s="31">
        <f>VLOOKUP(A2229,'BASE DE DADOS OPS'!$A$4:$P$9650,12,FALSE)</f>
        <v>0</v>
      </c>
      <c r="Y2229" s="4" t="e">
        <f>IF(X2229&lt;&gt;"Liquidação Cancelada",VLOOKUP(B2229,'BASE DE DADOS OPS'!$B$5:$P$9635,12,FALSE),"Liquidação Cancelada")</f>
        <v>#N/A</v>
      </c>
      <c r="Z2229" s="4" t="e">
        <f>IF(X2229&lt;&gt;"Liquidação Cancelada",VLOOKUP(B2229,'BASE DE DADOS OPS'!$B$5:$P$9635,14,FALSE),"Liquidação Cancelada")</f>
        <v>#N/A</v>
      </c>
      <c r="AA2229" s="4" t="e">
        <f>IF(X2229&lt;&gt;"Liquidação Cancelada",VLOOKUP(B2229,'BASE DE DADOS OPS'!$B$5:$P$9635,13,FALSE),"Liquidação Cancelada")</f>
        <v>#N/A</v>
      </c>
      <c r="AB2229" s="4" t="e">
        <f t="shared" si="320"/>
        <v>#N/A</v>
      </c>
      <c r="AC2229" s="3" t="e">
        <f t="shared" si="321"/>
        <v>#N/A</v>
      </c>
      <c r="AD2229" s="62"/>
    </row>
    <row r="2230" spans="1:30" ht="24.95" customHeight="1" x14ac:dyDescent="0.2">
      <c r="A2230" s="55" t="str">
        <f t="shared" si="313"/>
        <v>||||||0</v>
      </c>
      <c r="B2230" s="55" t="str">
        <f t="shared" si="314"/>
        <v>||||0</v>
      </c>
      <c r="C2230" s="61" t="str">
        <f t="shared" si="315"/>
        <v>|0</v>
      </c>
      <c r="D2230" s="31"/>
      <c r="E2230" s="31"/>
      <c r="F2230" s="75" t="str">
        <f t="shared" si="316"/>
        <v>/</v>
      </c>
      <c r="G2230" s="31"/>
      <c r="H2230" s="31"/>
      <c r="I2230" s="75" t="str">
        <f t="shared" si="317"/>
        <v>.</v>
      </c>
      <c r="J2230" s="31"/>
      <c r="K2230" s="31"/>
      <c r="L2230" s="31"/>
      <c r="M2230" s="32"/>
      <c r="N2230" s="31"/>
      <c r="O2230" s="32"/>
      <c r="P2230" s="18"/>
      <c r="Q2230" s="31"/>
      <c r="R2230" s="33"/>
      <c r="S2230" s="33"/>
      <c r="T2230" s="33"/>
      <c r="U2230" s="72">
        <f t="shared" si="318"/>
        <v>0</v>
      </c>
      <c r="V2230" s="18" t="e">
        <f>IF(X2230&lt;&gt;"Liquidação Cancelada",VLOOKUP(B2230,'BASE DE DADOS OPS'!$B$4:$P$9650,10,FALSE),"Liquidação Cancelada")</f>
        <v>#N/A</v>
      </c>
      <c r="W2230" s="35" t="e">
        <f t="shared" si="319"/>
        <v>#N/A</v>
      </c>
      <c r="X2230" s="31">
        <f>VLOOKUP(A2230,'BASE DE DADOS OPS'!$A$4:$P$9650,12,FALSE)</f>
        <v>0</v>
      </c>
      <c r="Y2230" s="4" t="e">
        <f>IF(X2230&lt;&gt;"Liquidação Cancelada",VLOOKUP(B2230,'BASE DE DADOS OPS'!$B$5:$P$9635,12,FALSE),"Liquidação Cancelada")</f>
        <v>#N/A</v>
      </c>
      <c r="Z2230" s="4" t="e">
        <f>IF(X2230&lt;&gt;"Liquidação Cancelada",VLOOKUP(B2230,'BASE DE DADOS OPS'!$B$5:$P$9635,14,FALSE),"Liquidação Cancelada")</f>
        <v>#N/A</v>
      </c>
      <c r="AA2230" s="4" t="e">
        <f>IF(X2230&lt;&gt;"Liquidação Cancelada",VLOOKUP(B2230,'BASE DE DADOS OPS'!$B$5:$P$9635,13,FALSE),"Liquidação Cancelada")</f>
        <v>#N/A</v>
      </c>
      <c r="AB2230" s="4" t="e">
        <f t="shared" si="320"/>
        <v>#N/A</v>
      </c>
      <c r="AC2230" s="3" t="e">
        <f t="shared" si="321"/>
        <v>#N/A</v>
      </c>
      <c r="AD2230" s="62"/>
    </row>
    <row r="2231" spans="1:30" ht="24.95" customHeight="1" x14ac:dyDescent="0.2">
      <c r="A2231" s="55" t="str">
        <f t="shared" si="313"/>
        <v>||||||0</v>
      </c>
      <c r="B2231" s="55" t="str">
        <f t="shared" si="314"/>
        <v>||||0</v>
      </c>
      <c r="C2231" s="61" t="str">
        <f t="shared" si="315"/>
        <v>|0</v>
      </c>
      <c r="D2231" s="31"/>
      <c r="E2231" s="31"/>
      <c r="F2231" s="75" t="str">
        <f t="shared" si="316"/>
        <v>/</v>
      </c>
      <c r="G2231" s="31"/>
      <c r="H2231" s="31"/>
      <c r="I2231" s="75" t="str">
        <f t="shared" si="317"/>
        <v>.</v>
      </c>
      <c r="J2231" s="31"/>
      <c r="K2231" s="31"/>
      <c r="L2231" s="31"/>
      <c r="M2231" s="32"/>
      <c r="N2231" s="31"/>
      <c r="O2231" s="32"/>
      <c r="P2231" s="18"/>
      <c r="Q2231" s="31"/>
      <c r="R2231" s="33"/>
      <c r="S2231" s="33"/>
      <c r="T2231" s="33"/>
      <c r="U2231" s="72">
        <f t="shared" si="318"/>
        <v>0</v>
      </c>
      <c r="V2231" s="18" t="e">
        <f>IF(X2231&lt;&gt;"Liquidação Cancelada",VLOOKUP(B2231,'BASE DE DADOS OPS'!$B$4:$P$9650,10,FALSE),"Liquidação Cancelada")</f>
        <v>#N/A</v>
      </c>
      <c r="W2231" s="35" t="e">
        <f t="shared" si="319"/>
        <v>#N/A</v>
      </c>
      <c r="X2231" s="31">
        <f>VLOOKUP(A2231,'BASE DE DADOS OPS'!$A$4:$P$9650,12,FALSE)</f>
        <v>0</v>
      </c>
      <c r="Y2231" s="4" t="e">
        <f>IF(X2231&lt;&gt;"Liquidação Cancelada",VLOOKUP(B2231,'BASE DE DADOS OPS'!$B$5:$P$9635,12,FALSE),"Liquidação Cancelada")</f>
        <v>#N/A</v>
      </c>
      <c r="Z2231" s="4" t="e">
        <f>IF(X2231&lt;&gt;"Liquidação Cancelada",VLOOKUP(B2231,'BASE DE DADOS OPS'!$B$5:$P$9635,14,FALSE),"Liquidação Cancelada")</f>
        <v>#N/A</v>
      </c>
      <c r="AA2231" s="4" t="e">
        <f>IF(X2231&lt;&gt;"Liquidação Cancelada",VLOOKUP(B2231,'BASE DE DADOS OPS'!$B$5:$P$9635,13,FALSE),"Liquidação Cancelada")</f>
        <v>#N/A</v>
      </c>
      <c r="AB2231" s="4" t="e">
        <f t="shared" si="320"/>
        <v>#N/A</v>
      </c>
      <c r="AC2231" s="3" t="e">
        <f t="shared" si="321"/>
        <v>#N/A</v>
      </c>
      <c r="AD2231" s="62"/>
    </row>
    <row r="2232" spans="1:30" ht="24.95" customHeight="1" x14ac:dyDescent="0.2">
      <c r="A2232" s="55" t="str">
        <f t="shared" si="313"/>
        <v>||||||0</v>
      </c>
      <c r="B2232" s="55" t="str">
        <f t="shared" si="314"/>
        <v>||||0</v>
      </c>
      <c r="C2232" s="61" t="str">
        <f t="shared" si="315"/>
        <v>|0</v>
      </c>
      <c r="D2232" s="31"/>
      <c r="E2232" s="31"/>
      <c r="F2232" s="75" t="str">
        <f t="shared" si="316"/>
        <v>/</v>
      </c>
      <c r="G2232" s="31"/>
      <c r="H2232" s="31"/>
      <c r="I2232" s="75" t="str">
        <f t="shared" si="317"/>
        <v>.</v>
      </c>
      <c r="J2232" s="31"/>
      <c r="K2232" s="31"/>
      <c r="L2232" s="31"/>
      <c r="M2232" s="32"/>
      <c r="N2232" s="31"/>
      <c r="O2232" s="32"/>
      <c r="P2232" s="18"/>
      <c r="Q2232" s="31"/>
      <c r="R2232" s="33"/>
      <c r="S2232" s="33"/>
      <c r="T2232" s="33"/>
      <c r="U2232" s="72">
        <f t="shared" si="318"/>
        <v>0</v>
      </c>
      <c r="V2232" s="18" t="e">
        <f>IF(X2232&lt;&gt;"Liquidação Cancelada",VLOOKUP(B2232,'BASE DE DADOS OPS'!$B$4:$P$9650,10,FALSE),"Liquidação Cancelada")</f>
        <v>#N/A</v>
      </c>
      <c r="W2232" s="35" t="e">
        <f t="shared" si="319"/>
        <v>#N/A</v>
      </c>
      <c r="X2232" s="31">
        <f>VLOOKUP(A2232,'BASE DE DADOS OPS'!$A$4:$P$9650,12,FALSE)</f>
        <v>0</v>
      </c>
      <c r="Y2232" s="4" t="e">
        <f>IF(X2232&lt;&gt;"Liquidação Cancelada",VLOOKUP(B2232,'BASE DE DADOS OPS'!$B$5:$P$9635,12,FALSE),"Liquidação Cancelada")</f>
        <v>#N/A</v>
      </c>
      <c r="Z2232" s="4" t="e">
        <f>IF(X2232&lt;&gt;"Liquidação Cancelada",VLOOKUP(B2232,'BASE DE DADOS OPS'!$B$5:$P$9635,14,FALSE),"Liquidação Cancelada")</f>
        <v>#N/A</v>
      </c>
      <c r="AA2232" s="4" t="e">
        <f>IF(X2232&lt;&gt;"Liquidação Cancelada",VLOOKUP(B2232,'BASE DE DADOS OPS'!$B$5:$P$9635,13,FALSE),"Liquidação Cancelada")</f>
        <v>#N/A</v>
      </c>
      <c r="AB2232" s="4" t="e">
        <f t="shared" si="320"/>
        <v>#N/A</v>
      </c>
      <c r="AC2232" s="3" t="e">
        <f t="shared" si="321"/>
        <v>#N/A</v>
      </c>
      <c r="AD2232" s="62"/>
    </row>
    <row r="2233" spans="1:30" ht="24.95" customHeight="1" x14ac:dyDescent="0.2">
      <c r="A2233" s="55" t="str">
        <f t="shared" si="313"/>
        <v>||||||0</v>
      </c>
      <c r="B2233" s="55" t="str">
        <f t="shared" si="314"/>
        <v>||||0</v>
      </c>
      <c r="C2233" s="61" t="str">
        <f t="shared" si="315"/>
        <v>|0</v>
      </c>
      <c r="D2233" s="31"/>
      <c r="E2233" s="31"/>
      <c r="F2233" s="75" t="str">
        <f t="shared" si="316"/>
        <v>/</v>
      </c>
      <c r="G2233" s="31"/>
      <c r="H2233" s="31"/>
      <c r="I2233" s="75" t="str">
        <f t="shared" si="317"/>
        <v>.</v>
      </c>
      <c r="J2233" s="31"/>
      <c r="K2233" s="31"/>
      <c r="L2233" s="31"/>
      <c r="M2233" s="32"/>
      <c r="N2233" s="31"/>
      <c r="O2233" s="32"/>
      <c r="P2233" s="18"/>
      <c r="Q2233" s="31"/>
      <c r="R2233" s="33"/>
      <c r="S2233" s="33"/>
      <c r="T2233" s="33"/>
      <c r="U2233" s="72">
        <f t="shared" si="318"/>
        <v>0</v>
      </c>
      <c r="V2233" s="18" t="e">
        <f>IF(X2233&lt;&gt;"Liquidação Cancelada",VLOOKUP(B2233,'BASE DE DADOS OPS'!$B$4:$P$9650,10,FALSE),"Liquidação Cancelada")</f>
        <v>#N/A</v>
      </c>
      <c r="W2233" s="35" t="e">
        <f t="shared" si="319"/>
        <v>#N/A</v>
      </c>
      <c r="X2233" s="31">
        <f>VLOOKUP(A2233,'BASE DE DADOS OPS'!$A$4:$P$9650,12,FALSE)</f>
        <v>0</v>
      </c>
      <c r="Y2233" s="4" t="e">
        <f>IF(X2233&lt;&gt;"Liquidação Cancelada",VLOOKUP(B2233,'BASE DE DADOS OPS'!$B$5:$P$9635,12,FALSE),"Liquidação Cancelada")</f>
        <v>#N/A</v>
      </c>
      <c r="Z2233" s="4" t="e">
        <f>IF(X2233&lt;&gt;"Liquidação Cancelada",VLOOKUP(B2233,'BASE DE DADOS OPS'!$B$5:$P$9635,14,FALSE),"Liquidação Cancelada")</f>
        <v>#N/A</v>
      </c>
      <c r="AA2233" s="4" t="e">
        <f>IF(X2233&lt;&gt;"Liquidação Cancelada",VLOOKUP(B2233,'BASE DE DADOS OPS'!$B$5:$P$9635,13,FALSE),"Liquidação Cancelada")</f>
        <v>#N/A</v>
      </c>
      <c r="AB2233" s="4" t="e">
        <f t="shared" si="320"/>
        <v>#N/A</v>
      </c>
      <c r="AC2233" s="3" t="e">
        <f t="shared" si="321"/>
        <v>#N/A</v>
      </c>
      <c r="AD2233" s="62"/>
    </row>
    <row r="2234" spans="1:30" ht="24.95" customHeight="1" x14ac:dyDescent="0.2">
      <c r="A2234" s="55" t="str">
        <f t="shared" si="313"/>
        <v>||||||0</v>
      </c>
      <c r="B2234" s="55" t="str">
        <f t="shared" si="314"/>
        <v>||||0</v>
      </c>
      <c r="C2234" s="61" t="str">
        <f t="shared" si="315"/>
        <v>|0</v>
      </c>
      <c r="D2234" s="31"/>
      <c r="E2234" s="31"/>
      <c r="F2234" s="75" t="str">
        <f t="shared" si="316"/>
        <v>/</v>
      </c>
      <c r="G2234" s="31"/>
      <c r="H2234" s="31"/>
      <c r="I2234" s="75" t="str">
        <f t="shared" si="317"/>
        <v>.</v>
      </c>
      <c r="J2234" s="31"/>
      <c r="K2234" s="31"/>
      <c r="L2234" s="31"/>
      <c r="M2234" s="32"/>
      <c r="N2234" s="31"/>
      <c r="O2234" s="32"/>
      <c r="P2234" s="18"/>
      <c r="Q2234" s="31"/>
      <c r="R2234" s="33"/>
      <c r="S2234" s="33"/>
      <c r="T2234" s="33"/>
      <c r="U2234" s="72">
        <f t="shared" si="318"/>
        <v>0</v>
      </c>
      <c r="V2234" s="18" t="e">
        <f>IF(X2234&lt;&gt;"Liquidação Cancelada",VLOOKUP(B2234,'BASE DE DADOS OPS'!$B$4:$P$9650,10,FALSE),"Liquidação Cancelada")</f>
        <v>#N/A</v>
      </c>
      <c r="W2234" s="35" t="e">
        <f t="shared" si="319"/>
        <v>#N/A</v>
      </c>
      <c r="X2234" s="31">
        <f>VLOOKUP(A2234,'BASE DE DADOS OPS'!$A$4:$P$9650,12,FALSE)</f>
        <v>0</v>
      </c>
      <c r="Y2234" s="4" t="e">
        <f>IF(X2234&lt;&gt;"Liquidação Cancelada",VLOOKUP(B2234,'BASE DE DADOS OPS'!$B$5:$P$9635,12,FALSE),"Liquidação Cancelada")</f>
        <v>#N/A</v>
      </c>
      <c r="Z2234" s="4" t="e">
        <f>IF(X2234&lt;&gt;"Liquidação Cancelada",VLOOKUP(B2234,'BASE DE DADOS OPS'!$B$5:$P$9635,14,FALSE),"Liquidação Cancelada")</f>
        <v>#N/A</v>
      </c>
      <c r="AA2234" s="4" t="e">
        <f>IF(X2234&lt;&gt;"Liquidação Cancelada",VLOOKUP(B2234,'BASE DE DADOS OPS'!$B$5:$P$9635,13,FALSE),"Liquidação Cancelada")</f>
        <v>#N/A</v>
      </c>
      <c r="AB2234" s="4" t="e">
        <f t="shared" si="320"/>
        <v>#N/A</v>
      </c>
      <c r="AC2234" s="3" t="e">
        <f t="shared" si="321"/>
        <v>#N/A</v>
      </c>
      <c r="AD2234" s="62"/>
    </row>
    <row r="2235" spans="1:30" ht="24.95" customHeight="1" x14ac:dyDescent="0.2">
      <c r="A2235" s="55" t="str">
        <f t="shared" si="313"/>
        <v>||||||0</v>
      </c>
      <c r="B2235" s="55" t="str">
        <f t="shared" si="314"/>
        <v>||||0</v>
      </c>
      <c r="C2235" s="61" t="str">
        <f t="shared" si="315"/>
        <v>|0</v>
      </c>
      <c r="D2235" s="31"/>
      <c r="E2235" s="31"/>
      <c r="F2235" s="75" t="str">
        <f t="shared" si="316"/>
        <v>/</v>
      </c>
      <c r="G2235" s="31"/>
      <c r="H2235" s="31"/>
      <c r="I2235" s="75" t="str">
        <f t="shared" si="317"/>
        <v>.</v>
      </c>
      <c r="J2235" s="31"/>
      <c r="K2235" s="31"/>
      <c r="L2235" s="31"/>
      <c r="M2235" s="32"/>
      <c r="N2235" s="31"/>
      <c r="O2235" s="32"/>
      <c r="P2235" s="18"/>
      <c r="Q2235" s="31"/>
      <c r="R2235" s="33"/>
      <c r="S2235" s="33"/>
      <c r="T2235" s="33"/>
      <c r="U2235" s="72">
        <f t="shared" si="318"/>
        <v>0</v>
      </c>
      <c r="V2235" s="18" t="e">
        <f>IF(X2235&lt;&gt;"Liquidação Cancelada",VLOOKUP(B2235,'BASE DE DADOS OPS'!$B$4:$P$9650,10,FALSE),"Liquidação Cancelada")</f>
        <v>#N/A</v>
      </c>
      <c r="W2235" s="35" t="e">
        <f t="shared" si="319"/>
        <v>#N/A</v>
      </c>
      <c r="X2235" s="31">
        <f>VLOOKUP(A2235,'BASE DE DADOS OPS'!$A$4:$P$9650,12,FALSE)</f>
        <v>0</v>
      </c>
      <c r="Y2235" s="4" t="e">
        <f>IF(X2235&lt;&gt;"Liquidação Cancelada",VLOOKUP(B2235,'BASE DE DADOS OPS'!$B$5:$P$9635,12,FALSE),"Liquidação Cancelada")</f>
        <v>#N/A</v>
      </c>
      <c r="Z2235" s="4" t="e">
        <f>IF(X2235&lt;&gt;"Liquidação Cancelada",VLOOKUP(B2235,'BASE DE DADOS OPS'!$B$5:$P$9635,14,FALSE),"Liquidação Cancelada")</f>
        <v>#N/A</v>
      </c>
      <c r="AA2235" s="4" t="e">
        <f>IF(X2235&lt;&gt;"Liquidação Cancelada",VLOOKUP(B2235,'BASE DE DADOS OPS'!$B$5:$P$9635,13,FALSE),"Liquidação Cancelada")</f>
        <v>#N/A</v>
      </c>
      <c r="AB2235" s="4" t="e">
        <f t="shared" si="320"/>
        <v>#N/A</v>
      </c>
      <c r="AC2235" s="3" t="e">
        <f t="shared" si="321"/>
        <v>#N/A</v>
      </c>
      <c r="AD2235" s="62"/>
    </row>
    <row r="2236" spans="1:30" ht="24.95" customHeight="1" x14ac:dyDescent="0.2">
      <c r="A2236" s="55" t="str">
        <f t="shared" si="313"/>
        <v>||||||0</v>
      </c>
      <c r="B2236" s="55" t="str">
        <f t="shared" si="314"/>
        <v>||||0</v>
      </c>
      <c r="C2236" s="61" t="str">
        <f t="shared" si="315"/>
        <v>|0</v>
      </c>
      <c r="D2236" s="31"/>
      <c r="E2236" s="31"/>
      <c r="F2236" s="75" t="str">
        <f t="shared" si="316"/>
        <v>/</v>
      </c>
      <c r="G2236" s="31"/>
      <c r="H2236" s="31"/>
      <c r="I2236" s="75" t="str">
        <f t="shared" si="317"/>
        <v>.</v>
      </c>
      <c r="J2236" s="31"/>
      <c r="K2236" s="31"/>
      <c r="L2236" s="31"/>
      <c r="M2236" s="32"/>
      <c r="N2236" s="31"/>
      <c r="O2236" s="32"/>
      <c r="P2236" s="18"/>
      <c r="Q2236" s="31"/>
      <c r="R2236" s="33"/>
      <c r="S2236" s="33"/>
      <c r="T2236" s="33"/>
      <c r="U2236" s="72">
        <f t="shared" si="318"/>
        <v>0</v>
      </c>
      <c r="V2236" s="18" t="e">
        <f>IF(X2236&lt;&gt;"Liquidação Cancelada",VLOOKUP(B2236,'BASE DE DADOS OPS'!$B$4:$P$9650,10,FALSE),"Liquidação Cancelada")</f>
        <v>#N/A</v>
      </c>
      <c r="W2236" s="35" t="e">
        <f t="shared" si="319"/>
        <v>#N/A</v>
      </c>
      <c r="X2236" s="31">
        <f>VLOOKUP(A2236,'BASE DE DADOS OPS'!$A$4:$P$9650,12,FALSE)</f>
        <v>0</v>
      </c>
      <c r="Y2236" s="4" t="e">
        <f>IF(X2236&lt;&gt;"Liquidação Cancelada",VLOOKUP(B2236,'BASE DE DADOS OPS'!$B$5:$P$9635,12,FALSE),"Liquidação Cancelada")</f>
        <v>#N/A</v>
      </c>
      <c r="Z2236" s="4" t="e">
        <f>IF(X2236&lt;&gt;"Liquidação Cancelada",VLOOKUP(B2236,'BASE DE DADOS OPS'!$B$5:$P$9635,14,FALSE),"Liquidação Cancelada")</f>
        <v>#N/A</v>
      </c>
      <c r="AA2236" s="4" t="e">
        <f>IF(X2236&lt;&gt;"Liquidação Cancelada",VLOOKUP(B2236,'BASE DE DADOS OPS'!$B$5:$P$9635,13,FALSE),"Liquidação Cancelada")</f>
        <v>#N/A</v>
      </c>
      <c r="AB2236" s="4" t="e">
        <f t="shared" si="320"/>
        <v>#N/A</v>
      </c>
      <c r="AC2236" s="3" t="e">
        <f t="shared" si="321"/>
        <v>#N/A</v>
      </c>
      <c r="AD2236" s="62"/>
    </row>
    <row r="2237" spans="1:30" ht="24.95" customHeight="1" x14ac:dyDescent="0.2">
      <c r="A2237" s="55" t="str">
        <f t="shared" si="313"/>
        <v>||||||0</v>
      </c>
      <c r="B2237" s="55" t="str">
        <f t="shared" si="314"/>
        <v>||||0</v>
      </c>
      <c r="C2237" s="61" t="str">
        <f t="shared" si="315"/>
        <v>|0</v>
      </c>
      <c r="D2237" s="31"/>
      <c r="E2237" s="31"/>
      <c r="F2237" s="75" t="str">
        <f t="shared" si="316"/>
        <v>/</v>
      </c>
      <c r="G2237" s="31"/>
      <c r="H2237" s="31"/>
      <c r="I2237" s="75" t="str">
        <f t="shared" si="317"/>
        <v>.</v>
      </c>
      <c r="J2237" s="31"/>
      <c r="K2237" s="31"/>
      <c r="L2237" s="31"/>
      <c r="M2237" s="32"/>
      <c r="N2237" s="31"/>
      <c r="O2237" s="32"/>
      <c r="P2237" s="18"/>
      <c r="Q2237" s="31"/>
      <c r="R2237" s="33"/>
      <c r="S2237" s="33"/>
      <c r="T2237" s="33"/>
      <c r="U2237" s="72">
        <f t="shared" si="318"/>
        <v>0</v>
      </c>
      <c r="V2237" s="18" t="e">
        <f>IF(X2237&lt;&gt;"Liquidação Cancelada",VLOOKUP(B2237,'BASE DE DADOS OPS'!$B$4:$P$9650,10,FALSE),"Liquidação Cancelada")</f>
        <v>#N/A</v>
      </c>
      <c r="W2237" s="35" t="e">
        <f t="shared" si="319"/>
        <v>#N/A</v>
      </c>
      <c r="X2237" s="31">
        <f>VLOOKUP(A2237,'BASE DE DADOS OPS'!$A$4:$P$9650,12,FALSE)</f>
        <v>0</v>
      </c>
      <c r="Y2237" s="4" t="e">
        <f>IF(X2237&lt;&gt;"Liquidação Cancelada",VLOOKUP(B2237,'BASE DE DADOS OPS'!$B$5:$P$9635,12,FALSE),"Liquidação Cancelada")</f>
        <v>#N/A</v>
      </c>
      <c r="Z2237" s="4" t="e">
        <f>IF(X2237&lt;&gt;"Liquidação Cancelada",VLOOKUP(B2237,'BASE DE DADOS OPS'!$B$5:$P$9635,14,FALSE),"Liquidação Cancelada")</f>
        <v>#N/A</v>
      </c>
      <c r="AA2237" s="4" t="e">
        <f>IF(X2237&lt;&gt;"Liquidação Cancelada",VLOOKUP(B2237,'BASE DE DADOS OPS'!$B$5:$P$9635,13,FALSE),"Liquidação Cancelada")</f>
        <v>#N/A</v>
      </c>
      <c r="AB2237" s="4" t="e">
        <f t="shared" si="320"/>
        <v>#N/A</v>
      </c>
      <c r="AC2237" s="3" t="e">
        <f t="shared" si="321"/>
        <v>#N/A</v>
      </c>
      <c r="AD2237" s="62"/>
    </row>
    <row r="2238" spans="1:30" ht="24.95" customHeight="1" x14ac:dyDescent="0.2">
      <c r="A2238" s="55" t="str">
        <f t="shared" si="313"/>
        <v>||||||0</v>
      </c>
      <c r="B2238" s="55" t="str">
        <f t="shared" si="314"/>
        <v>||||0</v>
      </c>
      <c r="C2238" s="61" t="str">
        <f t="shared" si="315"/>
        <v>|0</v>
      </c>
      <c r="D2238" s="31"/>
      <c r="E2238" s="31"/>
      <c r="F2238" s="75" t="str">
        <f t="shared" si="316"/>
        <v>/</v>
      </c>
      <c r="G2238" s="31"/>
      <c r="H2238" s="31"/>
      <c r="I2238" s="75" t="str">
        <f t="shared" si="317"/>
        <v>.</v>
      </c>
      <c r="J2238" s="31"/>
      <c r="K2238" s="31"/>
      <c r="L2238" s="31"/>
      <c r="M2238" s="32"/>
      <c r="N2238" s="31"/>
      <c r="O2238" s="32"/>
      <c r="P2238" s="18"/>
      <c r="Q2238" s="31"/>
      <c r="R2238" s="33"/>
      <c r="S2238" s="33"/>
      <c r="T2238" s="33"/>
      <c r="U2238" s="72">
        <f t="shared" si="318"/>
        <v>0</v>
      </c>
      <c r="V2238" s="18" t="e">
        <f>IF(X2238&lt;&gt;"Liquidação Cancelada",VLOOKUP(B2238,'BASE DE DADOS OPS'!$B$4:$P$9650,10,FALSE),"Liquidação Cancelada")</f>
        <v>#N/A</v>
      </c>
      <c r="W2238" s="35" t="e">
        <f t="shared" si="319"/>
        <v>#N/A</v>
      </c>
      <c r="X2238" s="31">
        <f>VLOOKUP(A2238,'BASE DE DADOS OPS'!$A$4:$P$9650,12,FALSE)</f>
        <v>0</v>
      </c>
      <c r="Y2238" s="4" t="e">
        <f>IF(X2238&lt;&gt;"Liquidação Cancelada",VLOOKUP(B2238,'BASE DE DADOS OPS'!$B$5:$P$9635,12,FALSE),"Liquidação Cancelada")</f>
        <v>#N/A</v>
      </c>
      <c r="Z2238" s="4" t="e">
        <f>IF(X2238&lt;&gt;"Liquidação Cancelada",VLOOKUP(B2238,'BASE DE DADOS OPS'!$B$5:$P$9635,14,FALSE),"Liquidação Cancelada")</f>
        <v>#N/A</v>
      </c>
      <c r="AA2238" s="4" t="e">
        <f>IF(X2238&lt;&gt;"Liquidação Cancelada",VLOOKUP(B2238,'BASE DE DADOS OPS'!$B$5:$P$9635,13,FALSE),"Liquidação Cancelada")</f>
        <v>#N/A</v>
      </c>
      <c r="AB2238" s="4" t="e">
        <f t="shared" si="320"/>
        <v>#N/A</v>
      </c>
      <c r="AC2238" s="3" t="e">
        <f t="shared" si="321"/>
        <v>#N/A</v>
      </c>
      <c r="AD2238" s="62"/>
    </row>
    <row r="2239" spans="1:30" ht="24.95" customHeight="1" x14ac:dyDescent="0.2">
      <c r="A2239" s="55" t="str">
        <f t="shared" si="313"/>
        <v>||||||0</v>
      </c>
      <c r="B2239" s="55" t="str">
        <f t="shared" si="314"/>
        <v>||||0</v>
      </c>
      <c r="C2239" s="61" t="str">
        <f t="shared" si="315"/>
        <v>|0</v>
      </c>
      <c r="D2239" s="31"/>
      <c r="E2239" s="31"/>
      <c r="F2239" s="75" t="str">
        <f t="shared" si="316"/>
        <v>/</v>
      </c>
      <c r="G2239" s="31"/>
      <c r="H2239" s="31"/>
      <c r="I2239" s="75" t="str">
        <f t="shared" si="317"/>
        <v>.</v>
      </c>
      <c r="J2239" s="31"/>
      <c r="K2239" s="31"/>
      <c r="L2239" s="31"/>
      <c r="M2239" s="32"/>
      <c r="N2239" s="31"/>
      <c r="O2239" s="32"/>
      <c r="P2239" s="18"/>
      <c r="Q2239" s="31"/>
      <c r="R2239" s="33"/>
      <c r="S2239" s="33"/>
      <c r="T2239" s="33"/>
      <c r="U2239" s="72">
        <f t="shared" si="318"/>
        <v>0</v>
      </c>
      <c r="V2239" s="18" t="e">
        <f>IF(X2239&lt;&gt;"Liquidação Cancelada",VLOOKUP(B2239,'BASE DE DADOS OPS'!$B$4:$P$9650,10,FALSE),"Liquidação Cancelada")</f>
        <v>#N/A</v>
      </c>
      <c r="W2239" s="35" t="e">
        <f t="shared" si="319"/>
        <v>#N/A</v>
      </c>
      <c r="X2239" s="31">
        <f>VLOOKUP(A2239,'BASE DE DADOS OPS'!$A$4:$P$9650,12,FALSE)</f>
        <v>0</v>
      </c>
      <c r="Y2239" s="4" t="e">
        <f>IF(X2239&lt;&gt;"Liquidação Cancelada",VLOOKUP(B2239,'BASE DE DADOS OPS'!$B$5:$P$9635,12,FALSE),"Liquidação Cancelada")</f>
        <v>#N/A</v>
      </c>
      <c r="Z2239" s="4" t="e">
        <f>IF(X2239&lt;&gt;"Liquidação Cancelada",VLOOKUP(B2239,'BASE DE DADOS OPS'!$B$5:$P$9635,14,FALSE),"Liquidação Cancelada")</f>
        <v>#N/A</v>
      </c>
      <c r="AA2239" s="4" t="e">
        <f>IF(X2239&lt;&gt;"Liquidação Cancelada",VLOOKUP(B2239,'BASE DE DADOS OPS'!$B$5:$P$9635,13,FALSE),"Liquidação Cancelada")</f>
        <v>#N/A</v>
      </c>
      <c r="AB2239" s="4" t="e">
        <f t="shared" si="320"/>
        <v>#N/A</v>
      </c>
      <c r="AC2239" s="3" t="e">
        <f t="shared" si="321"/>
        <v>#N/A</v>
      </c>
      <c r="AD2239" s="62"/>
    </row>
    <row r="2240" spans="1:30" ht="24.95" customHeight="1" x14ac:dyDescent="0.2">
      <c r="A2240" s="55" t="str">
        <f t="shared" si="313"/>
        <v>||||||0</v>
      </c>
      <c r="B2240" s="55" t="str">
        <f t="shared" si="314"/>
        <v>||||0</v>
      </c>
      <c r="C2240" s="61" t="str">
        <f t="shared" si="315"/>
        <v>|0</v>
      </c>
      <c r="D2240" s="31"/>
      <c r="E2240" s="31"/>
      <c r="F2240" s="75" t="str">
        <f t="shared" si="316"/>
        <v>/</v>
      </c>
      <c r="G2240" s="31"/>
      <c r="H2240" s="31"/>
      <c r="I2240" s="75" t="str">
        <f t="shared" si="317"/>
        <v>.</v>
      </c>
      <c r="J2240" s="31"/>
      <c r="K2240" s="31"/>
      <c r="L2240" s="31"/>
      <c r="M2240" s="32"/>
      <c r="N2240" s="31"/>
      <c r="O2240" s="32"/>
      <c r="P2240" s="18"/>
      <c r="Q2240" s="31"/>
      <c r="R2240" s="33"/>
      <c r="S2240" s="33"/>
      <c r="T2240" s="33"/>
      <c r="U2240" s="72">
        <f t="shared" si="318"/>
        <v>0</v>
      </c>
      <c r="V2240" s="18" t="e">
        <f>IF(X2240&lt;&gt;"Liquidação Cancelada",VLOOKUP(B2240,'BASE DE DADOS OPS'!$B$4:$P$9650,10,FALSE),"Liquidação Cancelada")</f>
        <v>#N/A</v>
      </c>
      <c r="W2240" s="35" t="e">
        <f t="shared" si="319"/>
        <v>#N/A</v>
      </c>
      <c r="X2240" s="31">
        <f>VLOOKUP(A2240,'BASE DE DADOS OPS'!$A$4:$P$9650,12,FALSE)</f>
        <v>0</v>
      </c>
      <c r="Y2240" s="4" t="e">
        <f>IF(X2240&lt;&gt;"Liquidação Cancelada",VLOOKUP(B2240,'BASE DE DADOS OPS'!$B$5:$P$9635,12,FALSE),"Liquidação Cancelada")</f>
        <v>#N/A</v>
      </c>
      <c r="Z2240" s="4" t="e">
        <f>IF(X2240&lt;&gt;"Liquidação Cancelada",VLOOKUP(B2240,'BASE DE DADOS OPS'!$B$5:$P$9635,14,FALSE),"Liquidação Cancelada")</f>
        <v>#N/A</v>
      </c>
      <c r="AA2240" s="4" t="e">
        <f>IF(X2240&lt;&gt;"Liquidação Cancelada",VLOOKUP(B2240,'BASE DE DADOS OPS'!$B$5:$P$9635,13,FALSE),"Liquidação Cancelada")</f>
        <v>#N/A</v>
      </c>
      <c r="AB2240" s="4" t="e">
        <f t="shared" si="320"/>
        <v>#N/A</v>
      </c>
      <c r="AC2240" s="3" t="e">
        <f t="shared" si="321"/>
        <v>#N/A</v>
      </c>
      <c r="AD2240" s="62"/>
    </row>
    <row r="2241" spans="1:30" ht="24.95" customHeight="1" x14ac:dyDescent="0.2">
      <c r="A2241" s="55" t="str">
        <f t="shared" si="313"/>
        <v>||||||0</v>
      </c>
      <c r="B2241" s="55" t="str">
        <f t="shared" si="314"/>
        <v>||||0</v>
      </c>
      <c r="C2241" s="61" t="str">
        <f t="shared" si="315"/>
        <v>|0</v>
      </c>
      <c r="D2241" s="31"/>
      <c r="E2241" s="31"/>
      <c r="F2241" s="75" t="str">
        <f t="shared" si="316"/>
        <v>/</v>
      </c>
      <c r="G2241" s="31"/>
      <c r="H2241" s="31"/>
      <c r="I2241" s="75" t="str">
        <f t="shared" si="317"/>
        <v>.</v>
      </c>
      <c r="J2241" s="31"/>
      <c r="K2241" s="31"/>
      <c r="L2241" s="31"/>
      <c r="M2241" s="32"/>
      <c r="N2241" s="31"/>
      <c r="O2241" s="32"/>
      <c r="P2241" s="18"/>
      <c r="Q2241" s="31"/>
      <c r="R2241" s="33"/>
      <c r="S2241" s="33"/>
      <c r="T2241" s="33"/>
      <c r="U2241" s="72">
        <f t="shared" si="318"/>
        <v>0</v>
      </c>
      <c r="V2241" s="18" t="e">
        <f>IF(X2241&lt;&gt;"Liquidação Cancelada",VLOOKUP(B2241,'BASE DE DADOS OPS'!$B$4:$P$9650,10,FALSE),"Liquidação Cancelada")</f>
        <v>#N/A</v>
      </c>
      <c r="W2241" s="35" t="e">
        <f t="shared" si="319"/>
        <v>#N/A</v>
      </c>
      <c r="X2241" s="31">
        <f>VLOOKUP(A2241,'BASE DE DADOS OPS'!$A$4:$P$9650,12,FALSE)</f>
        <v>0</v>
      </c>
      <c r="Y2241" s="4" t="e">
        <f>IF(X2241&lt;&gt;"Liquidação Cancelada",VLOOKUP(B2241,'BASE DE DADOS OPS'!$B$5:$P$9635,12,FALSE),"Liquidação Cancelada")</f>
        <v>#N/A</v>
      </c>
      <c r="Z2241" s="4" t="e">
        <f>IF(X2241&lt;&gt;"Liquidação Cancelada",VLOOKUP(B2241,'BASE DE DADOS OPS'!$B$5:$P$9635,14,FALSE),"Liquidação Cancelada")</f>
        <v>#N/A</v>
      </c>
      <c r="AA2241" s="4" t="e">
        <f>IF(X2241&lt;&gt;"Liquidação Cancelada",VLOOKUP(B2241,'BASE DE DADOS OPS'!$B$5:$P$9635,13,FALSE),"Liquidação Cancelada")</f>
        <v>#N/A</v>
      </c>
      <c r="AB2241" s="4" t="e">
        <f t="shared" si="320"/>
        <v>#N/A</v>
      </c>
      <c r="AC2241" s="3" t="e">
        <f t="shared" si="321"/>
        <v>#N/A</v>
      </c>
      <c r="AD2241" s="62"/>
    </row>
    <row r="2242" spans="1:30" ht="24.95" customHeight="1" x14ac:dyDescent="0.2">
      <c r="A2242" s="55" t="str">
        <f t="shared" si="313"/>
        <v>||||||0</v>
      </c>
      <c r="B2242" s="55" t="str">
        <f t="shared" si="314"/>
        <v>||||0</v>
      </c>
      <c r="C2242" s="61" t="str">
        <f t="shared" si="315"/>
        <v>|0</v>
      </c>
      <c r="D2242" s="31"/>
      <c r="E2242" s="31"/>
      <c r="F2242" s="75" t="str">
        <f t="shared" si="316"/>
        <v>/</v>
      </c>
      <c r="G2242" s="31"/>
      <c r="H2242" s="31"/>
      <c r="I2242" s="75" t="str">
        <f t="shared" si="317"/>
        <v>.</v>
      </c>
      <c r="J2242" s="31"/>
      <c r="K2242" s="31"/>
      <c r="L2242" s="31"/>
      <c r="M2242" s="32"/>
      <c r="N2242" s="31"/>
      <c r="O2242" s="32"/>
      <c r="P2242" s="18"/>
      <c r="Q2242" s="31"/>
      <c r="R2242" s="33"/>
      <c r="S2242" s="33"/>
      <c r="T2242" s="33"/>
      <c r="U2242" s="72">
        <f t="shared" si="318"/>
        <v>0</v>
      </c>
      <c r="V2242" s="18" t="e">
        <f>IF(X2242&lt;&gt;"Liquidação Cancelada",VLOOKUP(B2242,'BASE DE DADOS OPS'!$B$4:$P$9650,10,FALSE),"Liquidação Cancelada")</f>
        <v>#N/A</v>
      </c>
      <c r="W2242" s="35" t="e">
        <f t="shared" si="319"/>
        <v>#N/A</v>
      </c>
      <c r="X2242" s="31">
        <f>VLOOKUP(A2242,'BASE DE DADOS OPS'!$A$4:$P$9650,12,FALSE)</f>
        <v>0</v>
      </c>
      <c r="Y2242" s="4" t="e">
        <f>IF(X2242&lt;&gt;"Liquidação Cancelada",VLOOKUP(B2242,'BASE DE DADOS OPS'!$B$5:$P$9635,12,FALSE),"Liquidação Cancelada")</f>
        <v>#N/A</v>
      </c>
      <c r="Z2242" s="4" t="e">
        <f>IF(X2242&lt;&gt;"Liquidação Cancelada",VLOOKUP(B2242,'BASE DE DADOS OPS'!$B$5:$P$9635,14,FALSE),"Liquidação Cancelada")</f>
        <v>#N/A</v>
      </c>
      <c r="AA2242" s="4" t="e">
        <f>IF(X2242&lt;&gt;"Liquidação Cancelada",VLOOKUP(B2242,'BASE DE DADOS OPS'!$B$5:$P$9635,13,FALSE),"Liquidação Cancelada")</f>
        <v>#N/A</v>
      </c>
      <c r="AB2242" s="4" t="e">
        <f t="shared" si="320"/>
        <v>#N/A</v>
      </c>
      <c r="AC2242" s="3" t="e">
        <f t="shared" si="321"/>
        <v>#N/A</v>
      </c>
      <c r="AD2242" s="62"/>
    </row>
    <row r="2243" spans="1:30" ht="24.95" customHeight="1" x14ac:dyDescent="0.2">
      <c r="A2243" s="55" t="str">
        <f t="shared" si="313"/>
        <v>||||||0</v>
      </c>
      <c r="B2243" s="55" t="str">
        <f t="shared" si="314"/>
        <v>||||0</v>
      </c>
      <c r="C2243" s="61" t="str">
        <f t="shared" si="315"/>
        <v>|0</v>
      </c>
      <c r="D2243" s="31"/>
      <c r="E2243" s="31"/>
      <c r="F2243" s="75" t="str">
        <f t="shared" si="316"/>
        <v>/</v>
      </c>
      <c r="G2243" s="31"/>
      <c r="H2243" s="31"/>
      <c r="I2243" s="75" t="str">
        <f t="shared" si="317"/>
        <v>.</v>
      </c>
      <c r="J2243" s="31"/>
      <c r="K2243" s="31"/>
      <c r="L2243" s="31"/>
      <c r="M2243" s="32"/>
      <c r="N2243" s="31"/>
      <c r="O2243" s="32"/>
      <c r="P2243" s="18"/>
      <c r="Q2243" s="31"/>
      <c r="R2243" s="33"/>
      <c r="S2243" s="33"/>
      <c r="T2243" s="33"/>
      <c r="U2243" s="72">
        <f t="shared" si="318"/>
        <v>0</v>
      </c>
      <c r="V2243" s="18" t="e">
        <f>IF(X2243&lt;&gt;"Liquidação Cancelada",VLOOKUP(B2243,'BASE DE DADOS OPS'!$B$4:$P$9650,10,FALSE),"Liquidação Cancelada")</f>
        <v>#N/A</v>
      </c>
      <c r="W2243" s="35" t="e">
        <f t="shared" si="319"/>
        <v>#N/A</v>
      </c>
      <c r="X2243" s="31">
        <f>VLOOKUP(A2243,'BASE DE DADOS OPS'!$A$4:$P$9650,12,FALSE)</f>
        <v>0</v>
      </c>
      <c r="Y2243" s="4" t="e">
        <f>IF(X2243&lt;&gt;"Liquidação Cancelada",VLOOKUP(B2243,'BASE DE DADOS OPS'!$B$5:$P$9635,12,FALSE),"Liquidação Cancelada")</f>
        <v>#N/A</v>
      </c>
      <c r="Z2243" s="4" t="e">
        <f>IF(X2243&lt;&gt;"Liquidação Cancelada",VLOOKUP(B2243,'BASE DE DADOS OPS'!$B$5:$P$9635,14,FALSE),"Liquidação Cancelada")</f>
        <v>#N/A</v>
      </c>
      <c r="AA2243" s="4" t="e">
        <f>IF(X2243&lt;&gt;"Liquidação Cancelada",VLOOKUP(B2243,'BASE DE DADOS OPS'!$B$5:$P$9635,13,FALSE),"Liquidação Cancelada")</f>
        <v>#N/A</v>
      </c>
      <c r="AB2243" s="4" t="e">
        <f t="shared" si="320"/>
        <v>#N/A</v>
      </c>
      <c r="AC2243" s="3" t="e">
        <f t="shared" si="321"/>
        <v>#N/A</v>
      </c>
      <c r="AD2243" s="62"/>
    </row>
    <row r="2244" spans="1:30" ht="24.95" customHeight="1" x14ac:dyDescent="0.2">
      <c r="A2244" s="55" t="str">
        <f t="shared" si="313"/>
        <v>||||||0</v>
      </c>
      <c r="B2244" s="55" t="str">
        <f t="shared" si="314"/>
        <v>||||0</v>
      </c>
      <c r="C2244" s="61" t="str">
        <f t="shared" si="315"/>
        <v>|0</v>
      </c>
      <c r="D2244" s="31"/>
      <c r="E2244" s="31"/>
      <c r="F2244" s="75" t="str">
        <f t="shared" si="316"/>
        <v>/</v>
      </c>
      <c r="G2244" s="31"/>
      <c r="H2244" s="31"/>
      <c r="I2244" s="75" t="str">
        <f t="shared" si="317"/>
        <v>.</v>
      </c>
      <c r="J2244" s="31"/>
      <c r="K2244" s="31"/>
      <c r="L2244" s="31"/>
      <c r="M2244" s="32"/>
      <c r="N2244" s="31"/>
      <c r="O2244" s="32"/>
      <c r="P2244" s="18"/>
      <c r="Q2244" s="31"/>
      <c r="R2244" s="33"/>
      <c r="S2244" s="33"/>
      <c r="T2244" s="33"/>
      <c r="U2244" s="72">
        <f t="shared" si="318"/>
        <v>0</v>
      </c>
      <c r="V2244" s="18" t="e">
        <f>IF(X2244&lt;&gt;"Liquidação Cancelada",VLOOKUP(B2244,'BASE DE DADOS OPS'!$B$4:$P$9650,10,FALSE),"Liquidação Cancelada")</f>
        <v>#N/A</v>
      </c>
      <c r="W2244" s="35" t="e">
        <f t="shared" si="319"/>
        <v>#N/A</v>
      </c>
      <c r="X2244" s="31">
        <f>VLOOKUP(A2244,'BASE DE DADOS OPS'!$A$4:$P$9650,12,FALSE)</f>
        <v>0</v>
      </c>
      <c r="Y2244" s="4" t="e">
        <f>IF(X2244&lt;&gt;"Liquidação Cancelada",VLOOKUP(B2244,'BASE DE DADOS OPS'!$B$5:$P$9635,12,FALSE),"Liquidação Cancelada")</f>
        <v>#N/A</v>
      </c>
      <c r="Z2244" s="4" t="e">
        <f>IF(X2244&lt;&gt;"Liquidação Cancelada",VLOOKUP(B2244,'BASE DE DADOS OPS'!$B$5:$P$9635,14,FALSE),"Liquidação Cancelada")</f>
        <v>#N/A</v>
      </c>
      <c r="AA2244" s="4" t="e">
        <f>IF(X2244&lt;&gt;"Liquidação Cancelada",VLOOKUP(B2244,'BASE DE DADOS OPS'!$B$5:$P$9635,13,FALSE),"Liquidação Cancelada")</f>
        <v>#N/A</v>
      </c>
      <c r="AB2244" s="4" t="e">
        <f t="shared" si="320"/>
        <v>#N/A</v>
      </c>
      <c r="AC2244" s="3" t="e">
        <f t="shared" si="321"/>
        <v>#N/A</v>
      </c>
      <c r="AD2244" s="62"/>
    </row>
    <row r="2245" spans="1:30" ht="24.95" customHeight="1" x14ac:dyDescent="0.2">
      <c r="A2245" s="55" t="str">
        <f t="shared" ref="A2245:A2308" si="322">D2245&amp;"|"&amp;E2245&amp;"|"&amp;G2245&amp;"|"&amp;H2245&amp;"|"&amp;L2245&amp;"|"&amp;N2245&amp;"|"&amp;U2245</f>
        <v>||||||0</v>
      </c>
      <c r="B2245" s="55" t="str">
        <f t="shared" ref="B2245:B2308" si="323">D2245&amp;"|"&amp;E2245&amp;"|"&amp;G2245&amp;"|"&amp;H2245&amp;"|"&amp;X2245</f>
        <v>||||0</v>
      </c>
      <c r="C2245" s="61" t="str">
        <f t="shared" ref="C2245:C2308" si="324">E2245&amp;"|"&amp;X2245</f>
        <v>|0</v>
      </c>
      <c r="D2245" s="31"/>
      <c r="E2245" s="31"/>
      <c r="F2245" s="75" t="str">
        <f t="shared" ref="F2245:F2308" si="325">G2245&amp;"/"&amp;H2245</f>
        <v>/</v>
      </c>
      <c r="G2245" s="31"/>
      <c r="H2245" s="31"/>
      <c r="I2245" s="75" t="str">
        <f t="shared" ref="I2245:I2308" si="326">J2245&amp;"."&amp;K2245</f>
        <v>.</v>
      </c>
      <c r="J2245" s="31"/>
      <c r="K2245" s="31"/>
      <c r="L2245" s="31"/>
      <c r="M2245" s="32"/>
      <c r="N2245" s="31"/>
      <c r="O2245" s="32"/>
      <c r="P2245" s="18"/>
      <c r="Q2245" s="31"/>
      <c r="R2245" s="33"/>
      <c r="S2245" s="33"/>
      <c r="T2245" s="33"/>
      <c r="U2245" s="72">
        <f t="shared" ref="U2245:U2308" si="327">R2245-S2245-T2245</f>
        <v>0</v>
      </c>
      <c r="V2245" s="18" t="e">
        <f>IF(X2245&lt;&gt;"Liquidação Cancelada",VLOOKUP(B2245,'BASE DE DADOS OPS'!$B$4:$P$9650,10,FALSE),"Liquidação Cancelada")</f>
        <v>#N/A</v>
      </c>
      <c r="W2245" s="35" t="e">
        <f t="shared" ref="W2245:W2308" si="328">IF(X2245&lt;&gt;"Liquidação Cancelada",IF(ISBLANK(V2245),"AGUARDANDO PAGAMENTO",NETWORKDAYS(P2245,V2245)-1),"Liquidação Cancelada")</f>
        <v>#N/A</v>
      </c>
      <c r="X2245" s="31">
        <f>VLOOKUP(A2245,'BASE DE DADOS OPS'!$A$4:$P$9650,12,FALSE)</f>
        <v>0</v>
      </c>
      <c r="Y2245" s="4" t="e">
        <f>IF(X2245&lt;&gt;"Liquidação Cancelada",VLOOKUP(B2245,'BASE DE DADOS OPS'!$B$5:$P$9635,12,FALSE),"Liquidação Cancelada")</f>
        <v>#N/A</v>
      </c>
      <c r="Z2245" s="4" t="e">
        <f>IF(X2245&lt;&gt;"Liquidação Cancelada",VLOOKUP(B2245,'BASE DE DADOS OPS'!$B$5:$P$9635,14,FALSE),"Liquidação Cancelada")</f>
        <v>#N/A</v>
      </c>
      <c r="AA2245" s="4" t="e">
        <f>IF(X2245&lt;&gt;"Liquidação Cancelada",VLOOKUP(B2245,'BASE DE DADOS OPS'!$B$5:$P$9635,13,FALSE),"Liquidação Cancelada")</f>
        <v>#N/A</v>
      </c>
      <c r="AB2245" s="4" t="e">
        <f t="shared" ref="AB2245:AB2308" si="329">IF(X2245&lt;&gt;"Liquidação Cancelada",Y2245-Z2245,"Liquidação Cancelada")</f>
        <v>#N/A</v>
      </c>
      <c r="AC2245" s="3" t="e">
        <f t="shared" ref="AC2245:AC2308" si="330">IF(X2245&lt;&gt;"Liquidação Cancelada",(AA2245-AB2245)+(U2245-Z2245-AB2245),"Liquidação Cancelada")</f>
        <v>#N/A</v>
      </c>
      <c r="AD2245" s="62"/>
    </row>
    <row r="2246" spans="1:30" ht="24.95" customHeight="1" x14ac:dyDescent="0.2">
      <c r="A2246" s="55" t="str">
        <f t="shared" si="322"/>
        <v>||||||0</v>
      </c>
      <c r="B2246" s="55" t="str">
        <f t="shared" si="323"/>
        <v>||||0</v>
      </c>
      <c r="C2246" s="61" t="str">
        <f t="shared" si="324"/>
        <v>|0</v>
      </c>
      <c r="D2246" s="31"/>
      <c r="E2246" s="31"/>
      <c r="F2246" s="75" t="str">
        <f t="shared" si="325"/>
        <v>/</v>
      </c>
      <c r="G2246" s="31"/>
      <c r="H2246" s="31"/>
      <c r="I2246" s="75" t="str">
        <f t="shared" si="326"/>
        <v>.</v>
      </c>
      <c r="J2246" s="31"/>
      <c r="K2246" s="31"/>
      <c r="L2246" s="31"/>
      <c r="M2246" s="32"/>
      <c r="N2246" s="31"/>
      <c r="O2246" s="32"/>
      <c r="P2246" s="18"/>
      <c r="Q2246" s="31"/>
      <c r="R2246" s="33"/>
      <c r="S2246" s="33"/>
      <c r="T2246" s="33"/>
      <c r="U2246" s="72">
        <f t="shared" si="327"/>
        <v>0</v>
      </c>
      <c r="V2246" s="18" t="e">
        <f>IF(X2246&lt;&gt;"Liquidação Cancelada",VLOOKUP(B2246,'BASE DE DADOS OPS'!$B$4:$P$9650,10,FALSE),"Liquidação Cancelada")</f>
        <v>#N/A</v>
      </c>
      <c r="W2246" s="35" t="e">
        <f t="shared" si="328"/>
        <v>#N/A</v>
      </c>
      <c r="X2246" s="31">
        <f>VLOOKUP(A2246,'BASE DE DADOS OPS'!$A$4:$P$9650,12,FALSE)</f>
        <v>0</v>
      </c>
      <c r="Y2246" s="4" t="e">
        <f>IF(X2246&lt;&gt;"Liquidação Cancelada",VLOOKUP(B2246,'BASE DE DADOS OPS'!$B$5:$P$9635,12,FALSE),"Liquidação Cancelada")</f>
        <v>#N/A</v>
      </c>
      <c r="Z2246" s="4" t="e">
        <f>IF(X2246&lt;&gt;"Liquidação Cancelada",VLOOKUP(B2246,'BASE DE DADOS OPS'!$B$5:$P$9635,14,FALSE),"Liquidação Cancelada")</f>
        <v>#N/A</v>
      </c>
      <c r="AA2246" s="4" t="e">
        <f>IF(X2246&lt;&gt;"Liquidação Cancelada",VLOOKUP(B2246,'BASE DE DADOS OPS'!$B$5:$P$9635,13,FALSE),"Liquidação Cancelada")</f>
        <v>#N/A</v>
      </c>
      <c r="AB2246" s="4" t="e">
        <f t="shared" si="329"/>
        <v>#N/A</v>
      </c>
      <c r="AC2246" s="3" t="e">
        <f t="shared" si="330"/>
        <v>#N/A</v>
      </c>
      <c r="AD2246" s="62"/>
    </row>
    <row r="2247" spans="1:30" ht="24.95" customHeight="1" x14ac:dyDescent="0.2">
      <c r="A2247" s="55" t="str">
        <f t="shared" si="322"/>
        <v>||||||0</v>
      </c>
      <c r="B2247" s="55" t="str">
        <f t="shared" si="323"/>
        <v>||||0</v>
      </c>
      <c r="C2247" s="61" t="str">
        <f t="shared" si="324"/>
        <v>|0</v>
      </c>
      <c r="D2247" s="31"/>
      <c r="E2247" s="31"/>
      <c r="F2247" s="75" t="str">
        <f t="shared" si="325"/>
        <v>/</v>
      </c>
      <c r="G2247" s="31"/>
      <c r="H2247" s="31"/>
      <c r="I2247" s="75" t="str">
        <f t="shared" si="326"/>
        <v>.</v>
      </c>
      <c r="J2247" s="31"/>
      <c r="K2247" s="31"/>
      <c r="L2247" s="31"/>
      <c r="M2247" s="32"/>
      <c r="N2247" s="31"/>
      <c r="O2247" s="32"/>
      <c r="P2247" s="18"/>
      <c r="Q2247" s="31"/>
      <c r="R2247" s="33"/>
      <c r="S2247" s="33"/>
      <c r="T2247" s="33"/>
      <c r="U2247" s="72">
        <f t="shared" si="327"/>
        <v>0</v>
      </c>
      <c r="V2247" s="18" t="e">
        <f>IF(X2247&lt;&gt;"Liquidação Cancelada",VLOOKUP(B2247,'BASE DE DADOS OPS'!$B$4:$P$9650,10,FALSE),"Liquidação Cancelada")</f>
        <v>#N/A</v>
      </c>
      <c r="W2247" s="35" t="e">
        <f t="shared" si="328"/>
        <v>#N/A</v>
      </c>
      <c r="X2247" s="31">
        <f>VLOOKUP(A2247,'BASE DE DADOS OPS'!$A$4:$P$9650,12,FALSE)</f>
        <v>0</v>
      </c>
      <c r="Y2247" s="4" t="e">
        <f>IF(X2247&lt;&gt;"Liquidação Cancelada",VLOOKUP(B2247,'BASE DE DADOS OPS'!$B$5:$P$9635,12,FALSE),"Liquidação Cancelada")</f>
        <v>#N/A</v>
      </c>
      <c r="Z2247" s="4" t="e">
        <f>IF(X2247&lt;&gt;"Liquidação Cancelada",VLOOKUP(B2247,'BASE DE DADOS OPS'!$B$5:$P$9635,14,FALSE),"Liquidação Cancelada")</f>
        <v>#N/A</v>
      </c>
      <c r="AA2247" s="4" t="e">
        <f>IF(X2247&lt;&gt;"Liquidação Cancelada",VLOOKUP(B2247,'BASE DE DADOS OPS'!$B$5:$P$9635,13,FALSE),"Liquidação Cancelada")</f>
        <v>#N/A</v>
      </c>
      <c r="AB2247" s="4" t="e">
        <f t="shared" si="329"/>
        <v>#N/A</v>
      </c>
      <c r="AC2247" s="3" t="e">
        <f t="shared" si="330"/>
        <v>#N/A</v>
      </c>
      <c r="AD2247" s="62"/>
    </row>
    <row r="2248" spans="1:30" ht="24.95" customHeight="1" x14ac:dyDescent="0.2">
      <c r="A2248" s="55" t="str">
        <f t="shared" si="322"/>
        <v>||||||0</v>
      </c>
      <c r="B2248" s="55" t="str">
        <f t="shared" si="323"/>
        <v>||||0</v>
      </c>
      <c r="C2248" s="61" t="str">
        <f t="shared" si="324"/>
        <v>|0</v>
      </c>
      <c r="D2248" s="31"/>
      <c r="E2248" s="31"/>
      <c r="F2248" s="75" t="str">
        <f t="shared" si="325"/>
        <v>/</v>
      </c>
      <c r="G2248" s="31"/>
      <c r="H2248" s="31"/>
      <c r="I2248" s="75" t="str">
        <f t="shared" si="326"/>
        <v>.</v>
      </c>
      <c r="J2248" s="31"/>
      <c r="K2248" s="31"/>
      <c r="L2248" s="31"/>
      <c r="M2248" s="32"/>
      <c r="N2248" s="31"/>
      <c r="O2248" s="32"/>
      <c r="P2248" s="18"/>
      <c r="Q2248" s="31"/>
      <c r="R2248" s="33"/>
      <c r="S2248" s="33"/>
      <c r="T2248" s="33"/>
      <c r="U2248" s="72">
        <f t="shared" si="327"/>
        <v>0</v>
      </c>
      <c r="V2248" s="18" t="e">
        <f>IF(X2248&lt;&gt;"Liquidação Cancelada",VLOOKUP(B2248,'BASE DE DADOS OPS'!$B$4:$P$9650,10,FALSE),"Liquidação Cancelada")</f>
        <v>#N/A</v>
      </c>
      <c r="W2248" s="35" t="e">
        <f t="shared" si="328"/>
        <v>#N/A</v>
      </c>
      <c r="X2248" s="31">
        <f>VLOOKUP(A2248,'BASE DE DADOS OPS'!$A$4:$P$9650,12,FALSE)</f>
        <v>0</v>
      </c>
      <c r="Y2248" s="4" t="e">
        <f>IF(X2248&lt;&gt;"Liquidação Cancelada",VLOOKUP(B2248,'BASE DE DADOS OPS'!$B$5:$P$9635,12,FALSE),"Liquidação Cancelada")</f>
        <v>#N/A</v>
      </c>
      <c r="Z2248" s="4" t="e">
        <f>IF(X2248&lt;&gt;"Liquidação Cancelada",VLOOKUP(B2248,'BASE DE DADOS OPS'!$B$5:$P$9635,14,FALSE),"Liquidação Cancelada")</f>
        <v>#N/A</v>
      </c>
      <c r="AA2248" s="4" t="e">
        <f>IF(X2248&lt;&gt;"Liquidação Cancelada",VLOOKUP(B2248,'BASE DE DADOS OPS'!$B$5:$P$9635,13,FALSE),"Liquidação Cancelada")</f>
        <v>#N/A</v>
      </c>
      <c r="AB2248" s="4" t="e">
        <f t="shared" si="329"/>
        <v>#N/A</v>
      </c>
      <c r="AC2248" s="3" t="e">
        <f t="shared" si="330"/>
        <v>#N/A</v>
      </c>
      <c r="AD2248" s="62"/>
    </row>
    <row r="2249" spans="1:30" ht="24.95" customHeight="1" x14ac:dyDescent="0.2">
      <c r="A2249" s="55" t="str">
        <f t="shared" si="322"/>
        <v>||||||0</v>
      </c>
      <c r="B2249" s="55" t="str">
        <f t="shared" si="323"/>
        <v>||||0</v>
      </c>
      <c r="C2249" s="61" t="str">
        <f t="shared" si="324"/>
        <v>|0</v>
      </c>
      <c r="D2249" s="31"/>
      <c r="E2249" s="31"/>
      <c r="F2249" s="75" t="str">
        <f t="shared" si="325"/>
        <v>/</v>
      </c>
      <c r="G2249" s="31"/>
      <c r="H2249" s="31"/>
      <c r="I2249" s="75" t="str">
        <f t="shared" si="326"/>
        <v>.</v>
      </c>
      <c r="J2249" s="31"/>
      <c r="K2249" s="31"/>
      <c r="L2249" s="31"/>
      <c r="M2249" s="32"/>
      <c r="N2249" s="31"/>
      <c r="O2249" s="32"/>
      <c r="P2249" s="18"/>
      <c r="Q2249" s="31"/>
      <c r="R2249" s="33"/>
      <c r="S2249" s="33"/>
      <c r="T2249" s="33"/>
      <c r="U2249" s="72">
        <f t="shared" si="327"/>
        <v>0</v>
      </c>
      <c r="V2249" s="18" t="e">
        <f>IF(X2249&lt;&gt;"Liquidação Cancelada",VLOOKUP(B2249,'BASE DE DADOS OPS'!$B$4:$P$9650,10,FALSE),"Liquidação Cancelada")</f>
        <v>#N/A</v>
      </c>
      <c r="W2249" s="35" t="e">
        <f t="shared" si="328"/>
        <v>#N/A</v>
      </c>
      <c r="X2249" s="31">
        <f>VLOOKUP(A2249,'BASE DE DADOS OPS'!$A$4:$P$9650,12,FALSE)</f>
        <v>0</v>
      </c>
      <c r="Y2249" s="4" t="e">
        <f>IF(X2249&lt;&gt;"Liquidação Cancelada",VLOOKUP(B2249,'BASE DE DADOS OPS'!$B$5:$P$9635,12,FALSE),"Liquidação Cancelada")</f>
        <v>#N/A</v>
      </c>
      <c r="Z2249" s="4" t="e">
        <f>IF(X2249&lt;&gt;"Liquidação Cancelada",VLOOKUP(B2249,'BASE DE DADOS OPS'!$B$5:$P$9635,14,FALSE),"Liquidação Cancelada")</f>
        <v>#N/A</v>
      </c>
      <c r="AA2249" s="4" t="e">
        <f>IF(X2249&lt;&gt;"Liquidação Cancelada",VLOOKUP(B2249,'BASE DE DADOS OPS'!$B$5:$P$9635,13,FALSE),"Liquidação Cancelada")</f>
        <v>#N/A</v>
      </c>
      <c r="AB2249" s="4" t="e">
        <f t="shared" si="329"/>
        <v>#N/A</v>
      </c>
      <c r="AC2249" s="3" t="e">
        <f t="shared" si="330"/>
        <v>#N/A</v>
      </c>
      <c r="AD2249" s="62"/>
    </row>
    <row r="2250" spans="1:30" ht="24.95" customHeight="1" x14ac:dyDescent="0.2">
      <c r="A2250" s="55" t="str">
        <f t="shared" si="322"/>
        <v>||||||0</v>
      </c>
      <c r="B2250" s="55" t="str">
        <f t="shared" si="323"/>
        <v>||||0</v>
      </c>
      <c r="C2250" s="61" t="str">
        <f t="shared" si="324"/>
        <v>|0</v>
      </c>
      <c r="D2250" s="31"/>
      <c r="E2250" s="31"/>
      <c r="F2250" s="75" t="str">
        <f t="shared" si="325"/>
        <v>/</v>
      </c>
      <c r="G2250" s="31"/>
      <c r="H2250" s="31"/>
      <c r="I2250" s="75" t="str">
        <f t="shared" si="326"/>
        <v>.</v>
      </c>
      <c r="J2250" s="31"/>
      <c r="K2250" s="31"/>
      <c r="L2250" s="31"/>
      <c r="M2250" s="32"/>
      <c r="N2250" s="31"/>
      <c r="O2250" s="32"/>
      <c r="P2250" s="18"/>
      <c r="Q2250" s="31"/>
      <c r="R2250" s="33"/>
      <c r="S2250" s="33"/>
      <c r="T2250" s="33"/>
      <c r="U2250" s="72">
        <f t="shared" si="327"/>
        <v>0</v>
      </c>
      <c r="V2250" s="18" t="e">
        <f>IF(X2250&lt;&gt;"Liquidação Cancelada",VLOOKUP(B2250,'BASE DE DADOS OPS'!$B$4:$P$9650,10,FALSE),"Liquidação Cancelada")</f>
        <v>#N/A</v>
      </c>
      <c r="W2250" s="35" t="e">
        <f t="shared" si="328"/>
        <v>#N/A</v>
      </c>
      <c r="X2250" s="31">
        <f>VLOOKUP(A2250,'BASE DE DADOS OPS'!$A$4:$P$9650,12,FALSE)</f>
        <v>0</v>
      </c>
      <c r="Y2250" s="4" t="e">
        <f>IF(X2250&lt;&gt;"Liquidação Cancelada",VLOOKUP(B2250,'BASE DE DADOS OPS'!$B$5:$P$9635,12,FALSE),"Liquidação Cancelada")</f>
        <v>#N/A</v>
      </c>
      <c r="Z2250" s="4" t="e">
        <f>IF(X2250&lt;&gt;"Liquidação Cancelada",VLOOKUP(B2250,'BASE DE DADOS OPS'!$B$5:$P$9635,14,FALSE),"Liquidação Cancelada")</f>
        <v>#N/A</v>
      </c>
      <c r="AA2250" s="4" t="e">
        <f>IF(X2250&lt;&gt;"Liquidação Cancelada",VLOOKUP(B2250,'BASE DE DADOS OPS'!$B$5:$P$9635,13,FALSE),"Liquidação Cancelada")</f>
        <v>#N/A</v>
      </c>
      <c r="AB2250" s="4" t="e">
        <f t="shared" si="329"/>
        <v>#N/A</v>
      </c>
      <c r="AC2250" s="3" t="e">
        <f t="shared" si="330"/>
        <v>#N/A</v>
      </c>
      <c r="AD2250" s="62"/>
    </row>
    <row r="2251" spans="1:30" ht="24.95" customHeight="1" x14ac:dyDescent="0.2">
      <c r="A2251" s="55" t="str">
        <f t="shared" si="322"/>
        <v>||||||0</v>
      </c>
      <c r="B2251" s="55" t="str">
        <f t="shared" si="323"/>
        <v>||||0</v>
      </c>
      <c r="C2251" s="61" t="str">
        <f t="shared" si="324"/>
        <v>|0</v>
      </c>
      <c r="D2251" s="31"/>
      <c r="E2251" s="31"/>
      <c r="F2251" s="75" t="str">
        <f t="shared" si="325"/>
        <v>/</v>
      </c>
      <c r="G2251" s="31"/>
      <c r="H2251" s="31"/>
      <c r="I2251" s="75" t="str">
        <f t="shared" si="326"/>
        <v>.</v>
      </c>
      <c r="J2251" s="31"/>
      <c r="K2251" s="31"/>
      <c r="L2251" s="31"/>
      <c r="M2251" s="32"/>
      <c r="N2251" s="31"/>
      <c r="O2251" s="32"/>
      <c r="P2251" s="18"/>
      <c r="Q2251" s="31"/>
      <c r="R2251" s="33"/>
      <c r="S2251" s="33"/>
      <c r="T2251" s="33"/>
      <c r="U2251" s="72">
        <f t="shared" si="327"/>
        <v>0</v>
      </c>
      <c r="V2251" s="18" t="e">
        <f>IF(X2251&lt;&gt;"Liquidação Cancelada",VLOOKUP(B2251,'BASE DE DADOS OPS'!$B$4:$P$9650,10,FALSE),"Liquidação Cancelada")</f>
        <v>#N/A</v>
      </c>
      <c r="W2251" s="35" t="e">
        <f t="shared" si="328"/>
        <v>#N/A</v>
      </c>
      <c r="X2251" s="31">
        <f>VLOOKUP(A2251,'BASE DE DADOS OPS'!$A$4:$P$9650,12,FALSE)</f>
        <v>0</v>
      </c>
      <c r="Y2251" s="4" t="e">
        <f>IF(X2251&lt;&gt;"Liquidação Cancelada",VLOOKUP(B2251,'BASE DE DADOS OPS'!$B$5:$P$9635,12,FALSE),"Liquidação Cancelada")</f>
        <v>#N/A</v>
      </c>
      <c r="Z2251" s="4" t="e">
        <f>IF(X2251&lt;&gt;"Liquidação Cancelada",VLOOKUP(B2251,'BASE DE DADOS OPS'!$B$5:$P$9635,14,FALSE),"Liquidação Cancelada")</f>
        <v>#N/A</v>
      </c>
      <c r="AA2251" s="4" t="e">
        <f>IF(X2251&lt;&gt;"Liquidação Cancelada",VLOOKUP(B2251,'BASE DE DADOS OPS'!$B$5:$P$9635,13,FALSE),"Liquidação Cancelada")</f>
        <v>#N/A</v>
      </c>
      <c r="AB2251" s="4" t="e">
        <f t="shared" si="329"/>
        <v>#N/A</v>
      </c>
      <c r="AC2251" s="3" t="e">
        <f t="shared" si="330"/>
        <v>#N/A</v>
      </c>
      <c r="AD2251" s="62"/>
    </row>
    <row r="2252" spans="1:30" ht="24.95" customHeight="1" x14ac:dyDescent="0.2">
      <c r="A2252" s="55" t="str">
        <f t="shared" si="322"/>
        <v>||||||0</v>
      </c>
      <c r="B2252" s="55" t="str">
        <f t="shared" si="323"/>
        <v>||||0</v>
      </c>
      <c r="C2252" s="61" t="str">
        <f t="shared" si="324"/>
        <v>|0</v>
      </c>
      <c r="D2252" s="31"/>
      <c r="E2252" s="31"/>
      <c r="F2252" s="75" t="str">
        <f t="shared" si="325"/>
        <v>/</v>
      </c>
      <c r="G2252" s="31"/>
      <c r="H2252" s="31"/>
      <c r="I2252" s="75" t="str">
        <f t="shared" si="326"/>
        <v>.</v>
      </c>
      <c r="J2252" s="31"/>
      <c r="K2252" s="31"/>
      <c r="L2252" s="31"/>
      <c r="M2252" s="32"/>
      <c r="N2252" s="31"/>
      <c r="O2252" s="32"/>
      <c r="P2252" s="18"/>
      <c r="Q2252" s="31"/>
      <c r="R2252" s="33"/>
      <c r="S2252" s="33"/>
      <c r="T2252" s="33"/>
      <c r="U2252" s="72">
        <f t="shared" si="327"/>
        <v>0</v>
      </c>
      <c r="V2252" s="18" t="e">
        <f>IF(X2252&lt;&gt;"Liquidação Cancelada",VLOOKUP(B2252,'BASE DE DADOS OPS'!$B$4:$P$9650,10,FALSE),"Liquidação Cancelada")</f>
        <v>#N/A</v>
      </c>
      <c r="W2252" s="35" t="e">
        <f t="shared" si="328"/>
        <v>#N/A</v>
      </c>
      <c r="X2252" s="31">
        <f>VLOOKUP(A2252,'BASE DE DADOS OPS'!$A$4:$P$9650,12,FALSE)</f>
        <v>0</v>
      </c>
      <c r="Y2252" s="4" t="e">
        <f>IF(X2252&lt;&gt;"Liquidação Cancelada",VLOOKUP(B2252,'BASE DE DADOS OPS'!$B$5:$P$9635,12,FALSE),"Liquidação Cancelada")</f>
        <v>#N/A</v>
      </c>
      <c r="Z2252" s="4" t="e">
        <f>IF(X2252&lt;&gt;"Liquidação Cancelada",VLOOKUP(B2252,'BASE DE DADOS OPS'!$B$5:$P$9635,14,FALSE),"Liquidação Cancelada")</f>
        <v>#N/A</v>
      </c>
      <c r="AA2252" s="4" t="e">
        <f>IF(X2252&lt;&gt;"Liquidação Cancelada",VLOOKUP(B2252,'BASE DE DADOS OPS'!$B$5:$P$9635,13,FALSE),"Liquidação Cancelada")</f>
        <v>#N/A</v>
      </c>
      <c r="AB2252" s="4" t="e">
        <f t="shared" si="329"/>
        <v>#N/A</v>
      </c>
      <c r="AC2252" s="3" t="e">
        <f t="shared" si="330"/>
        <v>#N/A</v>
      </c>
      <c r="AD2252" s="62"/>
    </row>
    <row r="2253" spans="1:30" ht="24.95" customHeight="1" x14ac:dyDescent="0.2">
      <c r="A2253" s="55" t="str">
        <f t="shared" si="322"/>
        <v>||||||0</v>
      </c>
      <c r="B2253" s="55" t="str">
        <f t="shared" si="323"/>
        <v>||||0</v>
      </c>
      <c r="C2253" s="61" t="str">
        <f t="shared" si="324"/>
        <v>|0</v>
      </c>
      <c r="D2253" s="31"/>
      <c r="E2253" s="31"/>
      <c r="F2253" s="75" t="str">
        <f t="shared" si="325"/>
        <v>/</v>
      </c>
      <c r="G2253" s="31"/>
      <c r="H2253" s="31"/>
      <c r="I2253" s="75" t="str">
        <f t="shared" si="326"/>
        <v>.</v>
      </c>
      <c r="J2253" s="31"/>
      <c r="K2253" s="31"/>
      <c r="L2253" s="31"/>
      <c r="M2253" s="32"/>
      <c r="N2253" s="31"/>
      <c r="O2253" s="32"/>
      <c r="P2253" s="18"/>
      <c r="Q2253" s="31"/>
      <c r="R2253" s="33"/>
      <c r="S2253" s="33"/>
      <c r="T2253" s="33"/>
      <c r="U2253" s="72">
        <f t="shared" si="327"/>
        <v>0</v>
      </c>
      <c r="V2253" s="18" t="e">
        <f>IF(X2253&lt;&gt;"Liquidação Cancelada",VLOOKUP(B2253,'BASE DE DADOS OPS'!$B$4:$P$9650,10,FALSE),"Liquidação Cancelada")</f>
        <v>#N/A</v>
      </c>
      <c r="W2253" s="35" t="e">
        <f t="shared" si="328"/>
        <v>#N/A</v>
      </c>
      <c r="X2253" s="31">
        <f>VLOOKUP(A2253,'BASE DE DADOS OPS'!$A$4:$P$9650,12,FALSE)</f>
        <v>0</v>
      </c>
      <c r="Y2253" s="4" t="e">
        <f>IF(X2253&lt;&gt;"Liquidação Cancelada",VLOOKUP(B2253,'BASE DE DADOS OPS'!$B$5:$P$9635,12,FALSE),"Liquidação Cancelada")</f>
        <v>#N/A</v>
      </c>
      <c r="Z2253" s="4" t="e">
        <f>IF(X2253&lt;&gt;"Liquidação Cancelada",VLOOKUP(B2253,'BASE DE DADOS OPS'!$B$5:$P$9635,14,FALSE),"Liquidação Cancelada")</f>
        <v>#N/A</v>
      </c>
      <c r="AA2253" s="4" t="e">
        <f>IF(X2253&lt;&gt;"Liquidação Cancelada",VLOOKUP(B2253,'BASE DE DADOS OPS'!$B$5:$P$9635,13,FALSE),"Liquidação Cancelada")</f>
        <v>#N/A</v>
      </c>
      <c r="AB2253" s="4" t="e">
        <f t="shared" si="329"/>
        <v>#N/A</v>
      </c>
      <c r="AC2253" s="3" t="e">
        <f t="shared" si="330"/>
        <v>#N/A</v>
      </c>
      <c r="AD2253" s="62"/>
    </row>
    <row r="2254" spans="1:30" ht="24.95" customHeight="1" x14ac:dyDescent="0.2">
      <c r="A2254" s="55" t="str">
        <f t="shared" si="322"/>
        <v>||||||0</v>
      </c>
      <c r="B2254" s="55" t="str">
        <f t="shared" si="323"/>
        <v>||||0</v>
      </c>
      <c r="C2254" s="61" t="str">
        <f t="shared" si="324"/>
        <v>|0</v>
      </c>
      <c r="D2254" s="31"/>
      <c r="E2254" s="31"/>
      <c r="F2254" s="75" t="str">
        <f t="shared" si="325"/>
        <v>/</v>
      </c>
      <c r="G2254" s="31"/>
      <c r="H2254" s="31"/>
      <c r="I2254" s="75" t="str">
        <f t="shared" si="326"/>
        <v>.</v>
      </c>
      <c r="J2254" s="31"/>
      <c r="K2254" s="31"/>
      <c r="L2254" s="31"/>
      <c r="M2254" s="32"/>
      <c r="N2254" s="31"/>
      <c r="O2254" s="32"/>
      <c r="P2254" s="18"/>
      <c r="Q2254" s="31"/>
      <c r="R2254" s="33"/>
      <c r="S2254" s="33"/>
      <c r="T2254" s="33"/>
      <c r="U2254" s="72">
        <f t="shared" si="327"/>
        <v>0</v>
      </c>
      <c r="V2254" s="18" t="e">
        <f>IF(X2254&lt;&gt;"Liquidação Cancelada",VLOOKUP(B2254,'BASE DE DADOS OPS'!$B$4:$P$9650,10,FALSE),"Liquidação Cancelada")</f>
        <v>#N/A</v>
      </c>
      <c r="W2254" s="35" t="e">
        <f t="shared" si="328"/>
        <v>#N/A</v>
      </c>
      <c r="X2254" s="31">
        <f>VLOOKUP(A2254,'BASE DE DADOS OPS'!$A$4:$P$9650,12,FALSE)</f>
        <v>0</v>
      </c>
      <c r="Y2254" s="4" t="e">
        <f>IF(X2254&lt;&gt;"Liquidação Cancelada",VLOOKUP(B2254,'BASE DE DADOS OPS'!$B$5:$P$9635,12,FALSE),"Liquidação Cancelada")</f>
        <v>#N/A</v>
      </c>
      <c r="Z2254" s="4" t="e">
        <f>IF(X2254&lt;&gt;"Liquidação Cancelada",VLOOKUP(B2254,'BASE DE DADOS OPS'!$B$5:$P$9635,14,FALSE),"Liquidação Cancelada")</f>
        <v>#N/A</v>
      </c>
      <c r="AA2254" s="4" t="e">
        <f>IF(X2254&lt;&gt;"Liquidação Cancelada",VLOOKUP(B2254,'BASE DE DADOS OPS'!$B$5:$P$9635,13,FALSE),"Liquidação Cancelada")</f>
        <v>#N/A</v>
      </c>
      <c r="AB2254" s="4" t="e">
        <f t="shared" si="329"/>
        <v>#N/A</v>
      </c>
      <c r="AC2254" s="3" t="e">
        <f t="shared" si="330"/>
        <v>#N/A</v>
      </c>
      <c r="AD2254" s="62"/>
    </row>
    <row r="2255" spans="1:30" ht="24.95" customHeight="1" x14ac:dyDescent="0.2">
      <c r="A2255" s="55" t="str">
        <f t="shared" si="322"/>
        <v>||||||0</v>
      </c>
      <c r="B2255" s="55" t="str">
        <f t="shared" si="323"/>
        <v>||||0</v>
      </c>
      <c r="C2255" s="61" t="str">
        <f t="shared" si="324"/>
        <v>|0</v>
      </c>
      <c r="D2255" s="31"/>
      <c r="E2255" s="31"/>
      <c r="F2255" s="75" t="str">
        <f t="shared" si="325"/>
        <v>/</v>
      </c>
      <c r="G2255" s="31"/>
      <c r="H2255" s="31"/>
      <c r="I2255" s="75" t="str">
        <f t="shared" si="326"/>
        <v>.</v>
      </c>
      <c r="J2255" s="31"/>
      <c r="K2255" s="31"/>
      <c r="L2255" s="31"/>
      <c r="M2255" s="32"/>
      <c r="N2255" s="31"/>
      <c r="O2255" s="32"/>
      <c r="P2255" s="18"/>
      <c r="Q2255" s="31"/>
      <c r="R2255" s="33"/>
      <c r="S2255" s="33"/>
      <c r="T2255" s="33"/>
      <c r="U2255" s="72">
        <f t="shared" si="327"/>
        <v>0</v>
      </c>
      <c r="V2255" s="18" t="e">
        <f>IF(X2255&lt;&gt;"Liquidação Cancelada",VLOOKUP(B2255,'BASE DE DADOS OPS'!$B$4:$P$9650,10,FALSE),"Liquidação Cancelada")</f>
        <v>#N/A</v>
      </c>
      <c r="W2255" s="35" t="e">
        <f t="shared" si="328"/>
        <v>#N/A</v>
      </c>
      <c r="X2255" s="31">
        <f>VLOOKUP(A2255,'BASE DE DADOS OPS'!$A$4:$P$9650,12,FALSE)</f>
        <v>0</v>
      </c>
      <c r="Y2255" s="4" t="e">
        <f>IF(X2255&lt;&gt;"Liquidação Cancelada",VLOOKUP(B2255,'BASE DE DADOS OPS'!$B$5:$P$9635,12,FALSE),"Liquidação Cancelada")</f>
        <v>#N/A</v>
      </c>
      <c r="Z2255" s="4" t="e">
        <f>IF(X2255&lt;&gt;"Liquidação Cancelada",VLOOKUP(B2255,'BASE DE DADOS OPS'!$B$5:$P$9635,14,FALSE),"Liquidação Cancelada")</f>
        <v>#N/A</v>
      </c>
      <c r="AA2255" s="4" t="e">
        <f>IF(X2255&lt;&gt;"Liquidação Cancelada",VLOOKUP(B2255,'BASE DE DADOS OPS'!$B$5:$P$9635,13,FALSE),"Liquidação Cancelada")</f>
        <v>#N/A</v>
      </c>
      <c r="AB2255" s="4" t="e">
        <f t="shared" si="329"/>
        <v>#N/A</v>
      </c>
      <c r="AC2255" s="3" t="e">
        <f t="shared" si="330"/>
        <v>#N/A</v>
      </c>
      <c r="AD2255" s="62"/>
    </row>
    <row r="2256" spans="1:30" ht="24.95" customHeight="1" x14ac:dyDescent="0.2">
      <c r="A2256" s="55" t="str">
        <f t="shared" si="322"/>
        <v>||||||0</v>
      </c>
      <c r="B2256" s="55" t="str">
        <f t="shared" si="323"/>
        <v>||||0</v>
      </c>
      <c r="C2256" s="61" t="str">
        <f t="shared" si="324"/>
        <v>|0</v>
      </c>
      <c r="D2256" s="31"/>
      <c r="E2256" s="31"/>
      <c r="F2256" s="75" t="str">
        <f t="shared" si="325"/>
        <v>/</v>
      </c>
      <c r="G2256" s="31"/>
      <c r="H2256" s="31"/>
      <c r="I2256" s="75" t="str">
        <f t="shared" si="326"/>
        <v>.</v>
      </c>
      <c r="J2256" s="31"/>
      <c r="K2256" s="31"/>
      <c r="L2256" s="31"/>
      <c r="M2256" s="32"/>
      <c r="N2256" s="31"/>
      <c r="O2256" s="32"/>
      <c r="P2256" s="18"/>
      <c r="Q2256" s="31"/>
      <c r="R2256" s="33"/>
      <c r="S2256" s="33"/>
      <c r="T2256" s="33"/>
      <c r="U2256" s="72">
        <f t="shared" si="327"/>
        <v>0</v>
      </c>
      <c r="V2256" s="18" t="e">
        <f>IF(X2256&lt;&gt;"Liquidação Cancelada",VLOOKUP(B2256,'BASE DE DADOS OPS'!$B$4:$P$9650,10,FALSE),"Liquidação Cancelada")</f>
        <v>#N/A</v>
      </c>
      <c r="W2256" s="35" t="e">
        <f t="shared" si="328"/>
        <v>#N/A</v>
      </c>
      <c r="X2256" s="31">
        <f>VLOOKUP(A2256,'BASE DE DADOS OPS'!$A$4:$P$9650,12,FALSE)</f>
        <v>0</v>
      </c>
      <c r="Y2256" s="4" t="e">
        <f>IF(X2256&lt;&gt;"Liquidação Cancelada",VLOOKUP(B2256,'BASE DE DADOS OPS'!$B$5:$P$9635,12,FALSE),"Liquidação Cancelada")</f>
        <v>#N/A</v>
      </c>
      <c r="Z2256" s="4" t="e">
        <f>IF(X2256&lt;&gt;"Liquidação Cancelada",VLOOKUP(B2256,'BASE DE DADOS OPS'!$B$5:$P$9635,14,FALSE),"Liquidação Cancelada")</f>
        <v>#N/A</v>
      </c>
      <c r="AA2256" s="4" t="e">
        <f>IF(X2256&lt;&gt;"Liquidação Cancelada",VLOOKUP(B2256,'BASE DE DADOS OPS'!$B$5:$P$9635,13,FALSE),"Liquidação Cancelada")</f>
        <v>#N/A</v>
      </c>
      <c r="AB2256" s="4" t="e">
        <f t="shared" si="329"/>
        <v>#N/A</v>
      </c>
      <c r="AC2256" s="3" t="e">
        <f t="shared" si="330"/>
        <v>#N/A</v>
      </c>
      <c r="AD2256" s="62"/>
    </row>
    <row r="2257" spans="1:30" ht="24.95" customHeight="1" x14ac:dyDescent="0.2">
      <c r="A2257" s="55" t="str">
        <f t="shared" si="322"/>
        <v>||||||0</v>
      </c>
      <c r="B2257" s="55" t="str">
        <f t="shared" si="323"/>
        <v>||||0</v>
      </c>
      <c r="C2257" s="61" t="str">
        <f t="shared" si="324"/>
        <v>|0</v>
      </c>
      <c r="D2257" s="31"/>
      <c r="E2257" s="31"/>
      <c r="F2257" s="75" t="str">
        <f t="shared" si="325"/>
        <v>/</v>
      </c>
      <c r="G2257" s="31"/>
      <c r="H2257" s="31"/>
      <c r="I2257" s="75" t="str">
        <f t="shared" si="326"/>
        <v>.</v>
      </c>
      <c r="J2257" s="31"/>
      <c r="K2257" s="31"/>
      <c r="L2257" s="31"/>
      <c r="M2257" s="32"/>
      <c r="N2257" s="31"/>
      <c r="O2257" s="32"/>
      <c r="P2257" s="18"/>
      <c r="Q2257" s="31"/>
      <c r="R2257" s="33"/>
      <c r="S2257" s="33"/>
      <c r="T2257" s="33"/>
      <c r="U2257" s="72">
        <f t="shared" si="327"/>
        <v>0</v>
      </c>
      <c r="V2257" s="18" t="e">
        <f>IF(X2257&lt;&gt;"Liquidação Cancelada",VLOOKUP(B2257,'BASE DE DADOS OPS'!$B$4:$P$9650,10,FALSE),"Liquidação Cancelada")</f>
        <v>#N/A</v>
      </c>
      <c r="W2257" s="35" t="e">
        <f t="shared" si="328"/>
        <v>#N/A</v>
      </c>
      <c r="X2257" s="31">
        <f>VLOOKUP(A2257,'BASE DE DADOS OPS'!$A$4:$P$9650,12,FALSE)</f>
        <v>0</v>
      </c>
      <c r="Y2257" s="4" t="e">
        <f>IF(X2257&lt;&gt;"Liquidação Cancelada",VLOOKUP(B2257,'BASE DE DADOS OPS'!$B$5:$P$9635,12,FALSE),"Liquidação Cancelada")</f>
        <v>#N/A</v>
      </c>
      <c r="Z2257" s="4" t="e">
        <f>IF(X2257&lt;&gt;"Liquidação Cancelada",VLOOKUP(B2257,'BASE DE DADOS OPS'!$B$5:$P$9635,14,FALSE),"Liquidação Cancelada")</f>
        <v>#N/A</v>
      </c>
      <c r="AA2257" s="4" t="e">
        <f>IF(X2257&lt;&gt;"Liquidação Cancelada",VLOOKUP(B2257,'BASE DE DADOS OPS'!$B$5:$P$9635,13,FALSE),"Liquidação Cancelada")</f>
        <v>#N/A</v>
      </c>
      <c r="AB2257" s="4" t="e">
        <f t="shared" si="329"/>
        <v>#N/A</v>
      </c>
      <c r="AC2257" s="3" t="e">
        <f t="shared" si="330"/>
        <v>#N/A</v>
      </c>
      <c r="AD2257" s="62"/>
    </row>
    <row r="2258" spans="1:30" ht="24.95" customHeight="1" x14ac:dyDescent="0.2">
      <c r="A2258" s="55" t="str">
        <f t="shared" si="322"/>
        <v>||||||0</v>
      </c>
      <c r="B2258" s="55" t="str">
        <f t="shared" si="323"/>
        <v>||||0</v>
      </c>
      <c r="C2258" s="61" t="str">
        <f t="shared" si="324"/>
        <v>|0</v>
      </c>
      <c r="D2258" s="31"/>
      <c r="E2258" s="31"/>
      <c r="F2258" s="75" t="str">
        <f t="shared" si="325"/>
        <v>/</v>
      </c>
      <c r="G2258" s="31"/>
      <c r="H2258" s="31"/>
      <c r="I2258" s="75" t="str">
        <f t="shared" si="326"/>
        <v>.</v>
      </c>
      <c r="J2258" s="31"/>
      <c r="K2258" s="31"/>
      <c r="L2258" s="31"/>
      <c r="M2258" s="32"/>
      <c r="N2258" s="31"/>
      <c r="O2258" s="32"/>
      <c r="P2258" s="18"/>
      <c r="Q2258" s="31"/>
      <c r="R2258" s="33"/>
      <c r="S2258" s="33"/>
      <c r="T2258" s="33"/>
      <c r="U2258" s="72">
        <f t="shared" si="327"/>
        <v>0</v>
      </c>
      <c r="V2258" s="18" t="e">
        <f>IF(X2258&lt;&gt;"Liquidação Cancelada",VLOOKUP(B2258,'BASE DE DADOS OPS'!$B$4:$P$9650,10,FALSE),"Liquidação Cancelada")</f>
        <v>#N/A</v>
      </c>
      <c r="W2258" s="35" t="e">
        <f t="shared" si="328"/>
        <v>#N/A</v>
      </c>
      <c r="X2258" s="31">
        <f>VLOOKUP(A2258,'BASE DE DADOS OPS'!$A$4:$P$9650,12,FALSE)</f>
        <v>0</v>
      </c>
      <c r="Y2258" s="4" t="e">
        <f>IF(X2258&lt;&gt;"Liquidação Cancelada",VLOOKUP(B2258,'BASE DE DADOS OPS'!$B$5:$P$9635,12,FALSE),"Liquidação Cancelada")</f>
        <v>#N/A</v>
      </c>
      <c r="Z2258" s="4" t="e">
        <f>IF(X2258&lt;&gt;"Liquidação Cancelada",VLOOKUP(B2258,'BASE DE DADOS OPS'!$B$5:$P$9635,14,FALSE),"Liquidação Cancelada")</f>
        <v>#N/A</v>
      </c>
      <c r="AA2258" s="4" t="e">
        <f>IF(X2258&lt;&gt;"Liquidação Cancelada",VLOOKUP(B2258,'BASE DE DADOS OPS'!$B$5:$P$9635,13,FALSE),"Liquidação Cancelada")</f>
        <v>#N/A</v>
      </c>
      <c r="AB2258" s="4" t="e">
        <f t="shared" si="329"/>
        <v>#N/A</v>
      </c>
      <c r="AC2258" s="3" t="e">
        <f t="shared" si="330"/>
        <v>#N/A</v>
      </c>
      <c r="AD2258" s="62"/>
    </row>
    <row r="2259" spans="1:30" ht="24.95" customHeight="1" x14ac:dyDescent="0.2">
      <c r="A2259" s="55" t="str">
        <f t="shared" si="322"/>
        <v>||||||0</v>
      </c>
      <c r="B2259" s="55" t="str">
        <f t="shared" si="323"/>
        <v>||||0</v>
      </c>
      <c r="C2259" s="61" t="str">
        <f t="shared" si="324"/>
        <v>|0</v>
      </c>
      <c r="D2259" s="31"/>
      <c r="E2259" s="31"/>
      <c r="F2259" s="75" t="str">
        <f t="shared" si="325"/>
        <v>/</v>
      </c>
      <c r="G2259" s="31"/>
      <c r="H2259" s="31"/>
      <c r="I2259" s="75" t="str">
        <f t="shared" si="326"/>
        <v>.</v>
      </c>
      <c r="J2259" s="31"/>
      <c r="K2259" s="31"/>
      <c r="L2259" s="31"/>
      <c r="M2259" s="32"/>
      <c r="N2259" s="31"/>
      <c r="O2259" s="32"/>
      <c r="P2259" s="18"/>
      <c r="Q2259" s="31"/>
      <c r="R2259" s="33"/>
      <c r="S2259" s="33"/>
      <c r="T2259" s="33"/>
      <c r="U2259" s="72">
        <f t="shared" si="327"/>
        <v>0</v>
      </c>
      <c r="V2259" s="18" t="e">
        <f>IF(X2259&lt;&gt;"Liquidação Cancelada",VLOOKUP(B2259,'BASE DE DADOS OPS'!$B$4:$P$9650,10,FALSE),"Liquidação Cancelada")</f>
        <v>#N/A</v>
      </c>
      <c r="W2259" s="35" t="e">
        <f t="shared" si="328"/>
        <v>#N/A</v>
      </c>
      <c r="X2259" s="31">
        <f>VLOOKUP(A2259,'BASE DE DADOS OPS'!$A$4:$P$9650,12,FALSE)</f>
        <v>0</v>
      </c>
      <c r="Y2259" s="4" t="e">
        <f>IF(X2259&lt;&gt;"Liquidação Cancelada",VLOOKUP(B2259,'BASE DE DADOS OPS'!$B$5:$P$9635,12,FALSE),"Liquidação Cancelada")</f>
        <v>#N/A</v>
      </c>
      <c r="Z2259" s="4" t="e">
        <f>IF(X2259&lt;&gt;"Liquidação Cancelada",VLOOKUP(B2259,'BASE DE DADOS OPS'!$B$5:$P$9635,14,FALSE),"Liquidação Cancelada")</f>
        <v>#N/A</v>
      </c>
      <c r="AA2259" s="4" t="e">
        <f>IF(X2259&lt;&gt;"Liquidação Cancelada",VLOOKUP(B2259,'BASE DE DADOS OPS'!$B$5:$P$9635,13,FALSE),"Liquidação Cancelada")</f>
        <v>#N/A</v>
      </c>
      <c r="AB2259" s="4" t="e">
        <f t="shared" si="329"/>
        <v>#N/A</v>
      </c>
      <c r="AC2259" s="3" t="e">
        <f t="shared" si="330"/>
        <v>#N/A</v>
      </c>
      <c r="AD2259" s="62"/>
    </row>
    <row r="2260" spans="1:30" ht="24.95" customHeight="1" x14ac:dyDescent="0.2">
      <c r="A2260" s="55" t="str">
        <f t="shared" si="322"/>
        <v>||||||0</v>
      </c>
      <c r="B2260" s="55" t="str">
        <f t="shared" si="323"/>
        <v>||||0</v>
      </c>
      <c r="C2260" s="61" t="str">
        <f t="shared" si="324"/>
        <v>|0</v>
      </c>
      <c r="D2260" s="31"/>
      <c r="E2260" s="31"/>
      <c r="F2260" s="75" t="str">
        <f t="shared" si="325"/>
        <v>/</v>
      </c>
      <c r="G2260" s="31"/>
      <c r="H2260" s="31"/>
      <c r="I2260" s="75" t="str">
        <f t="shared" si="326"/>
        <v>.</v>
      </c>
      <c r="J2260" s="31"/>
      <c r="K2260" s="31"/>
      <c r="L2260" s="31"/>
      <c r="M2260" s="32"/>
      <c r="N2260" s="31"/>
      <c r="O2260" s="32"/>
      <c r="P2260" s="18"/>
      <c r="Q2260" s="31"/>
      <c r="R2260" s="33"/>
      <c r="S2260" s="33"/>
      <c r="T2260" s="33"/>
      <c r="U2260" s="72">
        <f t="shared" si="327"/>
        <v>0</v>
      </c>
      <c r="V2260" s="18" t="e">
        <f>IF(X2260&lt;&gt;"Liquidação Cancelada",VLOOKUP(B2260,'BASE DE DADOS OPS'!$B$4:$P$9650,10,FALSE),"Liquidação Cancelada")</f>
        <v>#N/A</v>
      </c>
      <c r="W2260" s="35" t="e">
        <f t="shared" si="328"/>
        <v>#N/A</v>
      </c>
      <c r="X2260" s="31">
        <f>VLOOKUP(A2260,'BASE DE DADOS OPS'!$A$4:$P$9650,12,FALSE)</f>
        <v>0</v>
      </c>
      <c r="Y2260" s="4" t="e">
        <f>IF(X2260&lt;&gt;"Liquidação Cancelada",VLOOKUP(B2260,'BASE DE DADOS OPS'!$B$5:$P$9635,12,FALSE),"Liquidação Cancelada")</f>
        <v>#N/A</v>
      </c>
      <c r="Z2260" s="4" t="e">
        <f>IF(X2260&lt;&gt;"Liquidação Cancelada",VLOOKUP(B2260,'BASE DE DADOS OPS'!$B$5:$P$9635,14,FALSE),"Liquidação Cancelada")</f>
        <v>#N/A</v>
      </c>
      <c r="AA2260" s="4" t="e">
        <f>IF(X2260&lt;&gt;"Liquidação Cancelada",VLOOKUP(B2260,'BASE DE DADOS OPS'!$B$5:$P$9635,13,FALSE),"Liquidação Cancelada")</f>
        <v>#N/A</v>
      </c>
      <c r="AB2260" s="4" t="e">
        <f t="shared" si="329"/>
        <v>#N/A</v>
      </c>
      <c r="AC2260" s="3" t="e">
        <f t="shared" si="330"/>
        <v>#N/A</v>
      </c>
      <c r="AD2260" s="62"/>
    </row>
    <row r="2261" spans="1:30" ht="24.95" customHeight="1" x14ac:dyDescent="0.2">
      <c r="A2261" s="55" t="str">
        <f t="shared" si="322"/>
        <v>||||||0</v>
      </c>
      <c r="B2261" s="55" t="str">
        <f t="shared" si="323"/>
        <v>||||0</v>
      </c>
      <c r="C2261" s="61" t="str">
        <f t="shared" si="324"/>
        <v>|0</v>
      </c>
      <c r="D2261" s="31"/>
      <c r="E2261" s="31"/>
      <c r="F2261" s="75" t="str">
        <f t="shared" si="325"/>
        <v>/</v>
      </c>
      <c r="G2261" s="31"/>
      <c r="H2261" s="31"/>
      <c r="I2261" s="75" t="str">
        <f t="shared" si="326"/>
        <v>.</v>
      </c>
      <c r="J2261" s="31"/>
      <c r="K2261" s="31"/>
      <c r="L2261" s="31"/>
      <c r="M2261" s="32"/>
      <c r="N2261" s="31"/>
      <c r="O2261" s="32"/>
      <c r="P2261" s="18"/>
      <c r="Q2261" s="31"/>
      <c r="R2261" s="33"/>
      <c r="S2261" s="33"/>
      <c r="T2261" s="33"/>
      <c r="U2261" s="72">
        <f t="shared" si="327"/>
        <v>0</v>
      </c>
      <c r="V2261" s="18" t="e">
        <f>IF(X2261&lt;&gt;"Liquidação Cancelada",VLOOKUP(B2261,'BASE DE DADOS OPS'!$B$4:$P$9650,10,FALSE),"Liquidação Cancelada")</f>
        <v>#N/A</v>
      </c>
      <c r="W2261" s="35" t="e">
        <f t="shared" si="328"/>
        <v>#N/A</v>
      </c>
      <c r="X2261" s="31">
        <f>VLOOKUP(A2261,'BASE DE DADOS OPS'!$A$4:$P$9650,12,FALSE)</f>
        <v>0</v>
      </c>
      <c r="Y2261" s="4" t="e">
        <f>IF(X2261&lt;&gt;"Liquidação Cancelada",VLOOKUP(B2261,'BASE DE DADOS OPS'!$B$5:$P$9635,12,FALSE),"Liquidação Cancelada")</f>
        <v>#N/A</v>
      </c>
      <c r="Z2261" s="4" t="e">
        <f>IF(X2261&lt;&gt;"Liquidação Cancelada",VLOOKUP(B2261,'BASE DE DADOS OPS'!$B$5:$P$9635,14,FALSE),"Liquidação Cancelada")</f>
        <v>#N/A</v>
      </c>
      <c r="AA2261" s="4" t="e">
        <f>IF(X2261&lt;&gt;"Liquidação Cancelada",VLOOKUP(B2261,'BASE DE DADOS OPS'!$B$5:$P$9635,13,FALSE),"Liquidação Cancelada")</f>
        <v>#N/A</v>
      </c>
      <c r="AB2261" s="4" t="e">
        <f t="shared" si="329"/>
        <v>#N/A</v>
      </c>
      <c r="AC2261" s="3" t="e">
        <f t="shared" si="330"/>
        <v>#N/A</v>
      </c>
      <c r="AD2261" s="62"/>
    </row>
    <row r="2262" spans="1:30" ht="24.95" customHeight="1" x14ac:dyDescent="0.2">
      <c r="A2262" s="55" t="str">
        <f t="shared" si="322"/>
        <v>||||||0</v>
      </c>
      <c r="B2262" s="55" t="str">
        <f t="shared" si="323"/>
        <v>||||0</v>
      </c>
      <c r="C2262" s="61" t="str">
        <f t="shared" si="324"/>
        <v>|0</v>
      </c>
      <c r="D2262" s="31"/>
      <c r="E2262" s="31"/>
      <c r="F2262" s="75" t="str">
        <f t="shared" si="325"/>
        <v>/</v>
      </c>
      <c r="G2262" s="31"/>
      <c r="H2262" s="31"/>
      <c r="I2262" s="75" t="str">
        <f t="shared" si="326"/>
        <v>.</v>
      </c>
      <c r="J2262" s="31"/>
      <c r="K2262" s="31"/>
      <c r="L2262" s="31"/>
      <c r="M2262" s="32"/>
      <c r="N2262" s="31"/>
      <c r="O2262" s="32"/>
      <c r="P2262" s="18"/>
      <c r="Q2262" s="31"/>
      <c r="R2262" s="33"/>
      <c r="S2262" s="33"/>
      <c r="T2262" s="33"/>
      <c r="U2262" s="72">
        <f t="shared" si="327"/>
        <v>0</v>
      </c>
      <c r="V2262" s="18" t="e">
        <f>IF(X2262&lt;&gt;"Liquidação Cancelada",VLOOKUP(B2262,'BASE DE DADOS OPS'!$B$4:$P$9650,10,FALSE),"Liquidação Cancelada")</f>
        <v>#N/A</v>
      </c>
      <c r="W2262" s="35" t="e">
        <f t="shared" si="328"/>
        <v>#N/A</v>
      </c>
      <c r="X2262" s="31">
        <f>VLOOKUP(A2262,'BASE DE DADOS OPS'!$A$4:$P$9650,12,FALSE)</f>
        <v>0</v>
      </c>
      <c r="Y2262" s="4" t="e">
        <f>IF(X2262&lt;&gt;"Liquidação Cancelada",VLOOKUP(B2262,'BASE DE DADOS OPS'!$B$5:$P$9635,12,FALSE),"Liquidação Cancelada")</f>
        <v>#N/A</v>
      </c>
      <c r="Z2262" s="4" t="e">
        <f>IF(X2262&lt;&gt;"Liquidação Cancelada",VLOOKUP(B2262,'BASE DE DADOS OPS'!$B$5:$P$9635,14,FALSE),"Liquidação Cancelada")</f>
        <v>#N/A</v>
      </c>
      <c r="AA2262" s="4" t="e">
        <f>IF(X2262&lt;&gt;"Liquidação Cancelada",VLOOKUP(B2262,'BASE DE DADOS OPS'!$B$5:$P$9635,13,FALSE),"Liquidação Cancelada")</f>
        <v>#N/A</v>
      </c>
      <c r="AB2262" s="4" t="e">
        <f t="shared" si="329"/>
        <v>#N/A</v>
      </c>
      <c r="AC2262" s="3" t="e">
        <f t="shared" si="330"/>
        <v>#N/A</v>
      </c>
      <c r="AD2262" s="62"/>
    </row>
    <row r="2263" spans="1:30" ht="24.95" customHeight="1" x14ac:dyDescent="0.2">
      <c r="A2263" s="55" t="str">
        <f t="shared" si="322"/>
        <v>||||||0</v>
      </c>
      <c r="B2263" s="55" t="str">
        <f t="shared" si="323"/>
        <v>||||0</v>
      </c>
      <c r="C2263" s="61" t="str">
        <f t="shared" si="324"/>
        <v>|0</v>
      </c>
      <c r="D2263" s="31"/>
      <c r="E2263" s="31"/>
      <c r="F2263" s="75" t="str">
        <f t="shared" si="325"/>
        <v>/</v>
      </c>
      <c r="G2263" s="31"/>
      <c r="H2263" s="31"/>
      <c r="I2263" s="75" t="str">
        <f t="shared" si="326"/>
        <v>.</v>
      </c>
      <c r="J2263" s="31"/>
      <c r="K2263" s="31"/>
      <c r="L2263" s="31"/>
      <c r="M2263" s="32"/>
      <c r="N2263" s="31"/>
      <c r="O2263" s="32"/>
      <c r="P2263" s="18"/>
      <c r="Q2263" s="31"/>
      <c r="R2263" s="33"/>
      <c r="S2263" s="33"/>
      <c r="T2263" s="33"/>
      <c r="U2263" s="72">
        <f t="shared" si="327"/>
        <v>0</v>
      </c>
      <c r="V2263" s="18" t="e">
        <f>IF(X2263&lt;&gt;"Liquidação Cancelada",VLOOKUP(B2263,'BASE DE DADOS OPS'!$B$4:$P$9650,10,FALSE),"Liquidação Cancelada")</f>
        <v>#N/A</v>
      </c>
      <c r="W2263" s="35" t="e">
        <f t="shared" si="328"/>
        <v>#N/A</v>
      </c>
      <c r="X2263" s="31">
        <f>VLOOKUP(A2263,'BASE DE DADOS OPS'!$A$4:$P$9650,12,FALSE)</f>
        <v>0</v>
      </c>
      <c r="Y2263" s="4" t="e">
        <f>IF(X2263&lt;&gt;"Liquidação Cancelada",VLOOKUP(B2263,'BASE DE DADOS OPS'!$B$5:$P$9635,12,FALSE),"Liquidação Cancelada")</f>
        <v>#N/A</v>
      </c>
      <c r="Z2263" s="4" t="e">
        <f>IF(X2263&lt;&gt;"Liquidação Cancelada",VLOOKUP(B2263,'BASE DE DADOS OPS'!$B$5:$P$9635,14,FALSE),"Liquidação Cancelada")</f>
        <v>#N/A</v>
      </c>
      <c r="AA2263" s="4" t="e">
        <f>IF(X2263&lt;&gt;"Liquidação Cancelada",VLOOKUP(B2263,'BASE DE DADOS OPS'!$B$5:$P$9635,13,FALSE),"Liquidação Cancelada")</f>
        <v>#N/A</v>
      </c>
      <c r="AB2263" s="4" t="e">
        <f t="shared" si="329"/>
        <v>#N/A</v>
      </c>
      <c r="AC2263" s="3" t="e">
        <f t="shared" si="330"/>
        <v>#N/A</v>
      </c>
      <c r="AD2263" s="62"/>
    </row>
    <row r="2264" spans="1:30" ht="24.95" customHeight="1" x14ac:dyDescent="0.2">
      <c r="A2264" s="55" t="str">
        <f t="shared" si="322"/>
        <v>||||||0</v>
      </c>
      <c r="B2264" s="55" t="str">
        <f t="shared" si="323"/>
        <v>||||0</v>
      </c>
      <c r="C2264" s="61" t="str">
        <f t="shared" si="324"/>
        <v>|0</v>
      </c>
      <c r="D2264" s="31"/>
      <c r="E2264" s="31"/>
      <c r="F2264" s="75" t="str">
        <f t="shared" si="325"/>
        <v>/</v>
      </c>
      <c r="G2264" s="31"/>
      <c r="H2264" s="31"/>
      <c r="I2264" s="75" t="str">
        <f t="shared" si="326"/>
        <v>.</v>
      </c>
      <c r="J2264" s="31"/>
      <c r="K2264" s="31"/>
      <c r="L2264" s="31"/>
      <c r="M2264" s="32"/>
      <c r="N2264" s="31"/>
      <c r="O2264" s="32"/>
      <c r="P2264" s="18"/>
      <c r="Q2264" s="31"/>
      <c r="R2264" s="33"/>
      <c r="S2264" s="33"/>
      <c r="T2264" s="33"/>
      <c r="U2264" s="72">
        <f t="shared" si="327"/>
        <v>0</v>
      </c>
      <c r="V2264" s="18" t="e">
        <f>IF(X2264&lt;&gt;"Liquidação Cancelada",VLOOKUP(B2264,'BASE DE DADOS OPS'!$B$4:$P$9650,10,FALSE),"Liquidação Cancelada")</f>
        <v>#N/A</v>
      </c>
      <c r="W2264" s="35" t="e">
        <f t="shared" si="328"/>
        <v>#N/A</v>
      </c>
      <c r="X2264" s="31">
        <f>VLOOKUP(A2264,'BASE DE DADOS OPS'!$A$4:$P$9650,12,FALSE)</f>
        <v>0</v>
      </c>
      <c r="Y2264" s="4" t="e">
        <f>IF(X2264&lt;&gt;"Liquidação Cancelada",VLOOKUP(B2264,'BASE DE DADOS OPS'!$B$5:$P$9635,12,FALSE),"Liquidação Cancelada")</f>
        <v>#N/A</v>
      </c>
      <c r="Z2264" s="4" t="e">
        <f>IF(X2264&lt;&gt;"Liquidação Cancelada",VLOOKUP(B2264,'BASE DE DADOS OPS'!$B$5:$P$9635,14,FALSE),"Liquidação Cancelada")</f>
        <v>#N/A</v>
      </c>
      <c r="AA2264" s="4" t="e">
        <f>IF(X2264&lt;&gt;"Liquidação Cancelada",VLOOKUP(B2264,'BASE DE DADOS OPS'!$B$5:$P$9635,13,FALSE),"Liquidação Cancelada")</f>
        <v>#N/A</v>
      </c>
      <c r="AB2264" s="4" t="e">
        <f t="shared" si="329"/>
        <v>#N/A</v>
      </c>
      <c r="AC2264" s="3" t="e">
        <f t="shared" si="330"/>
        <v>#N/A</v>
      </c>
      <c r="AD2264" s="62"/>
    </row>
    <row r="2265" spans="1:30" ht="24.95" customHeight="1" x14ac:dyDescent="0.2">
      <c r="A2265" s="55" t="str">
        <f t="shared" si="322"/>
        <v>||||||0</v>
      </c>
      <c r="B2265" s="55" t="str">
        <f t="shared" si="323"/>
        <v>||||0</v>
      </c>
      <c r="C2265" s="61" t="str">
        <f t="shared" si="324"/>
        <v>|0</v>
      </c>
      <c r="D2265" s="31"/>
      <c r="E2265" s="31"/>
      <c r="F2265" s="75" t="str">
        <f t="shared" si="325"/>
        <v>/</v>
      </c>
      <c r="G2265" s="31"/>
      <c r="H2265" s="31"/>
      <c r="I2265" s="75" t="str">
        <f t="shared" si="326"/>
        <v>.</v>
      </c>
      <c r="J2265" s="31"/>
      <c r="K2265" s="31"/>
      <c r="L2265" s="31"/>
      <c r="M2265" s="32"/>
      <c r="N2265" s="31"/>
      <c r="O2265" s="32"/>
      <c r="P2265" s="18"/>
      <c r="Q2265" s="31"/>
      <c r="R2265" s="33"/>
      <c r="S2265" s="33"/>
      <c r="T2265" s="33"/>
      <c r="U2265" s="72">
        <f t="shared" si="327"/>
        <v>0</v>
      </c>
      <c r="V2265" s="18" t="e">
        <f>IF(X2265&lt;&gt;"Liquidação Cancelada",VLOOKUP(B2265,'BASE DE DADOS OPS'!$B$4:$P$9650,10,FALSE),"Liquidação Cancelada")</f>
        <v>#N/A</v>
      </c>
      <c r="W2265" s="35" t="e">
        <f t="shared" si="328"/>
        <v>#N/A</v>
      </c>
      <c r="X2265" s="31">
        <f>VLOOKUP(A2265,'BASE DE DADOS OPS'!$A$4:$P$9650,12,FALSE)</f>
        <v>0</v>
      </c>
      <c r="Y2265" s="4" t="e">
        <f>IF(X2265&lt;&gt;"Liquidação Cancelada",VLOOKUP(B2265,'BASE DE DADOS OPS'!$B$5:$P$9635,12,FALSE),"Liquidação Cancelada")</f>
        <v>#N/A</v>
      </c>
      <c r="Z2265" s="4" t="e">
        <f>IF(X2265&lt;&gt;"Liquidação Cancelada",VLOOKUP(B2265,'BASE DE DADOS OPS'!$B$5:$P$9635,14,FALSE),"Liquidação Cancelada")</f>
        <v>#N/A</v>
      </c>
      <c r="AA2265" s="4" t="e">
        <f>IF(X2265&lt;&gt;"Liquidação Cancelada",VLOOKUP(B2265,'BASE DE DADOS OPS'!$B$5:$P$9635,13,FALSE),"Liquidação Cancelada")</f>
        <v>#N/A</v>
      </c>
      <c r="AB2265" s="4" t="e">
        <f t="shared" si="329"/>
        <v>#N/A</v>
      </c>
      <c r="AC2265" s="3" t="e">
        <f t="shared" si="330"/>
        <v>#N/A</v>
      </c>
      <c r="AD2265" s="62"/>
    </row>
    <row r="2266" spans="1:30" ht="24.95" customHeight="1" x14ac:dyDescent="0.2">
      <c r="A2266" s="55" t="str">
        <f t="shared" si="322"/>
        <v>||||||0</v>
      </c>
      <c r="B2266" s="55" t="str">
        <f t="shared" si="323"/>
        <v>||||0</v>
      </c>
      <c r="C2266" s="61" t="str">
        <f t="shared" si="324"/>
        <v>|0</v>
      </c>
      <c r="D2266" s="31"/>
      <c r="E2266" s="31"/>
      <c r="F2266" s="75" t="str">
        <f t="shared" si="325"/>
        <v>/</v>
      </c>
      <c r="G2266" s="31"/>
      <c r="H2266" s="31"/>
      <c r="I2266" s="75" t="str">
        <f t="shared" si="326"/>
        <v>.</v>
      </c>
      <c r="J2266" s="31"/>
      <c r="K2266" s="31"/>
      <c r="L2266" s="31"/>
      <c r="M2266" s="32"/>
      <c r="N2266" s="31"/>
      <c r="O2266" s="32"/>
      <c r="P2266" s="18"/>
      <c r="Q2266" s="31"/>
      <c r="R2266" s="33"/>
      <c r="S2266" s="33"/>
      <c r="T2266" s="33"/>
      <c r="U2266" s="72">
        <f t="shared" si="327"/>
        <v>0</v>
      </c>
      <c r="V2266" s="18" t="e">
        <f>IF(X2266&lt;&gt;"Liquidação Cancelada",VLOOKUP(B2266,'BASE DE DADOS OPS'!$B$4:$P$9650,10,FALSE),"Liquidação Cancelada")</f>
        <v>#N/A</v>
      </c>
      <c r="W2266" s="35" t="e">
        <f t="shared" si="328"/>
        <v>#N/A</v>
      </c>
      <c r="X2266" s="31">
        <f>VLOOKUP(A2266,'BASE DE DADOS OPS'!$A$4:$P$9650,12,FALSE)</f>
        <v>0</v>
      </c>
      <c r="Y2266" s="4" t="e">
        <f>IF(X2266&lt;&gt;"Liquidação Cancelada",VLOOKUP(B2266,'BASE DE DADOS OPS'!$B$5:$P$9635,12,FALSE),"Liquidação Cancelada")</f>
        <v>#N/A</v>
      </c>
      <c r="Z2266" s="4" t="e">
        <f>IF(X2266&lt;&gt;"Liquidação Cancelada",VLOOKUP(B2266,'BASE DE DADOS OPS'!$B$5:$P$9635,14,FALSE),"Liquidação Cancelada")</f>
        <v>#N/A</v>
      </c>
      <c r="AA2266" s="4" t="e">
        <f>IF(X2266&lt;&gt;"Liquidação Cancelada",VLOOKUP(B2266,'BASE DE DADOS OPS'!$B$5:$P$9635,13,FALSE),"Liquidação Cancelada")</f>
        <v>#N/A</v>
      </c>
      <c r="AB2266" s="4" t="e">
        <f t="shared" si="329"/>
        <v>#N/A</v>
      </c>
      <c r="AC2266" s="3" t="e">
        <f t="shared" si="330"/>
        <v>#N/A</v>
      </c>
      <c r="AD2266" s="62"/>
    </row>
    <row r="2267" spans="1:30" ht="24.95" customHeight="1" x14ac:dyDescent="0.2">
      <c r="A2267" s="55" t="str">
        <f t="shared" si="322"/>
        <v>||||||0</v>
      </c>
      <c r="B2267" s="55" t="str">
        <f t="shared" si="323"/>
        <v>||||0</v>
      </c>
      <c r="C2267" s="61" t="str">
        <f t="shared" si="324"/>
        <v>|0</v>
      </c>
      <c r="D2267" s="31"/>
      <c r="E2267" s="31"/>
      <c r="F2267" s="75" t="str">
        <f t="shared" si="325"/>
        <v>/</v>
      </c>
      <c r="G2267" s="31"/>
      <c r="H2267" s="31"/>
      <c r="I2267" s="75" t="str">
        <f t="shared" si="326"/>
        <v>.</v>
      </c>
      <c r="J2267" s="31"/>
      <c r="K2267" s="31"/>
      <c r="L2267" s="31"/>
      <c r="M2267" s="32"/>
      <c r="N2267" s="31"/>
      <c r="O2267" s="32"/>
      <c r="P2267" s="18"/>
      <c r="Q2267" s="31"/>
      <c r="R2267" s="33"/>
      <c r="S2267" s="33"/>
      <c r="T2267" s="33"/>
      <c r="U2267" s="72">
        <f t="shared" si="327"/>
        <v>0</v>
      </c>
      <c r="V2267" s="18" t="e">
        <f>IF(X2267&lt;&gt;"Liquidação Cancelada",VLOOKUP(B2267,'BASE DE DADOS OPS'!$B$4:$P$9650,10,FALSE),"Liquidação Cancelada")</f>
        <v>#N/A</v>
      </c>
      <c r="W2267" s="35" t="e">
        <f t="shared" si="328"/>
        <v>#N/A</v>
      </c>
      <c r="X2267" s="31">
        <f>VLOOKUP(A2267,'BASE DE DADOS OPS'!$A$4:$P$9650,12,FALSE)</f>
        <v>0</v>
      </c>
      <c r="Y2267" s="4" t="e">
        <f>IF(X2267&lt;&gt;"Liquidação Cancelada",VLOOKUP(B2267,'BASE DE DADOS OPS'!$B$5:$P$9635,12,FALSE),"Liquidação Cancelada")</f>
        <v>#N/A</v>
      </c>
      <c r="Z2267" s="4" t="e">
        <f>IF(X2267&lt;&gt;"Liquidação Cancelada",VLOOKUP(B2267,'BASE DE DADOS OPS'!$B$5:$P$9635,14,FALSE),"Liquidação Cancelada")</f>
        <v>#N/A</v>
      </c>
      <c r="AA2267" s="4" t="e">
        <f>IF(X2267&lt;&gt;"Liquidação Cancelada",VLOOKUP(B2267,'BASE DE DADOS OPS'!$B$5:$P$9635,13,FALSE),"Liquidação Cancelada")</f>
        <v>#N/A</v>
      </c>
      <c r="AB2267" s="4" t="e">
        <f t="shared" si="329"/>
        <v>#N/A</v>
      </c>
      <c r="AC2267" s="3" t="e">
        <f t="shared" si="330"/>
        <v>#N/A</v>
      </c>
      <c r="AD2267" s="62"/>
    </row>
    <row r="2268" spans="1:30" ht="24.95" customHeight="1" x14ac:dyDescent="0.2">
      <c r="A2268" s="55" t="str">
        <f t="shared" si="322"/>
        <v>||||||0</v>
      </c>
      <c r="B2268" s="55" t="str">
        <f t="shared" si="323"/>
        <v>||||0</v>
      </c>
      <c r="C2268" s="61" t="str">
        <f t="shared" si="324"/>
        <v>|0</v>
      </c>
      <c r="D2268" s="31"/>
      <c r="E2268" s="31"/>
      <c r="F2268" s="75" t="str">
        <f t="shared" si="325"/>
        <v>/</v>
      </c>
      <c r="G2268" s="31"/>
      <c r="H2268" s="31"/>
      <c r="I2268" s="75" t="str">
        <f t="shared" si="326"/>
        <v>.</v>
      </c>
      <c r="J2268" s="31"/>
      <c r="K2268" s="31"/>
      <c r="L2268" s="31"/>
      <c r="M2268" s="32"/>
      <c r="N2268" s="31"/>
      <c r="O2268" s="32"/>
      <c r="P2268" s="18"/>
      <c r="Q2268" s="31"/>
      <c r="R2268" s="33"/>
      <c r="S2268" s="33"/>
      <c r="T2268" s="33"/>
      <c r="U2268" s="72">
        <f t="shared" si="327"/>
        <v>0</v>
      </c>
      <c r="V2268" s="18" t="e">
        <f>IF(X2268&lt;&gt;"Liquidação Cancelada",VLOOKUP(B2268,'BASE DE DADOS OPS'!$B$4:$P$9650,10,FALSE),"Liquidação Cancelada")</f>
        <v>#N/A</v>
      </c>
      <c r="W2268" s="35" t="e">
        <f t="shared" si="328"/>
        <v>#N/A</v>
      </c>
      <c r="X2268" s="31">
        <f>VLOOKUP(A2268,'BASE DE DADOS OPS'!$A$4:$P$9650,12,FALSE)</f>
        <v>0</v>
      </c>
      <c r="Y2268" s="4" t="e">
        <f>IF(X2268&lt;&gt;"Liquidação Cancelada",VLOOKUP(B2268,'BASE DE DADOS OPS'!$B$5:$P$9635,12,FALSE),"Liquidação Cancelada")</f>
        <v>#N/A</v>
      </c>
      <c r="Z2268" s="4" t="e">
        <f>IF(X2268&lt;&gt;"Liquidação Cancelada",VLOOKUP(B2268,'BASE DE DADOS OPS'!$B$5:$P$9635,14,FALSE),"Liquidação Cancelada")</f>
        <v>#N/A</v>
      </c>
      <c r="AA2268" s="4" t="e">
        <f>IF(X2268&lt;&gt;"Liquidação Cancelada",VLOOKUP(B2268,'BASE DE DADOS OPS'!$B$5:$P$9635,13,FALSE),"Liquidação Cancelada")</f>
        <v>#N/A</v>
      </c>
      <c r="AB2268" s="4" t="e">
        <f t="shared" si="329"/>
        <v>#N/A</v>
      </c>
      <c r="AC2268" s="3" t="e">
        <f t="shared" si="330"/>
        <v>#N/A</v>
      </c>
      <c r="AD2268" s="62"/>
    </row>
    <row r="2269" spans="1:30" ht="24.95" customHeight="1" x14ac:dyDescent="0.2">
      <c r="A2269" s="55" t="str">
        <f t="shared" si="322"/>
        <v>||||||0</v>
      </c>
      <c r="B2269" s="55" t="str">
        <f t="shared" si="323"/>
        <v>||||0</v>
      </c>
      <c r="C2269" s="61" t="str">
        <f t="shared" si="324"/>
        <v>|0</v>
      </c>
      <c r="D2269" s="31"/>
      <c r="E2269" s="31"/>
      <c r="F2269" s="75" t="str">
        <f t="shared" si="325"/>
        <v>/</v>
      </c>
      <c r="G2269" s="31"/>
      <c r="H2269" s="31"/>
      <c r="I2269" s="75" t="str">
        <f t="shared" si="326"/>
        <v>.</v>
      </c>
      <c r="J2269" s="31"/>
      <c r="K2269" s="31"/>
      <c r="L2269" s="31"/>
      <c r="M2269" s="32"/>
      <c r="N2269" s="31"/>
      <c r="O2269" s="32"/>
      <c r="P2269" s="18"/>
      <c r="Q2269" s="31"/>
      <c r="R2269" s="33"/>
      <c r="S2269" s="33"/>
      <c r="T2269" s="33"/>
      <c r="U2269" s="72">
        <f t="shared" si="327"/>
        <v>0</v>
      </c>
      <c r="V2269" s="18" t="e">
        <f>IF(X2269&lt;&gt;"Liquidação Cancelada",VLOOKUP(B2269,'BASE DE DADOS OPS'!$B$4:$P$9650,10,FALSE),"Liquidação Cancelada")</f>
        <v>#N/A</v>
      </c>
      <c r="W2269" s="35" t="e">
        <f t="shared" si="328"/>
        <v>#N/A</v>
      </c>
      <c r="X2269" s="31">
        <f>VLOOKUP(A2269,'BASE DE DADOS OPS'!$A$4:$P$9650,12,FALSE)</f>
        <v>0</v>
      </c>
      <c r="Y2269" s="4" t="e">
        <f>IF(X2269&lt;&gt;"Liquidação Cancelada",VLOOKUP(B2269,'BASE DE DADOS OPS'!$B$5:$P$9635,12,FALSE),"Liquidação Cancelada")</f>
        <v>#N/A</v>
      </c>
      <c r="Z2269" s="4" t="e">
        <f>IF(X2269&lt;&gt;"Liquidação Cancelada",VLOOKUP(B2269,'BASE DE DADOS OPS'!$B$5:$P$9635,14,FALSE),"Liquidação Cancelada")</f>
        <v>#N/A</v>
      </c>
      <c r="AA2269" s="4" t="e">
        <f>IF(X2269&lt;&gt;"Liquidação Cancelada",VLOOKUP(B2269,'BASE DE DADOS OPS'!$B$5:$P$9635,13,FALSE),"Liquidação Cancelada")</f>
        <v>#N/A</v>
      </c>
      <c r="AB2269" s="4" t="e">
        <f t="shared" si="329"/>
        <v>#N/A</v>
      </c>
      <c r="AC2269" s="3" t="e">
        <f t="shared" si="330"/>
        <v>#N/A</v>
      </c>
      <c r="AD2269" s="62"/>
    </row>
    <row r="2270" spans="1:30" ht="24.95" customHeight="1" x14ac:dyDescent="0.2">
      <c r="A2270" s="55" t="str">
        <f t="shared" si="322"/>
        <v>||||||0</v>
      </c>
      <c r="B2270" s="55" t="str">
        <f t="shared" si="323"/>
        <v>||||0</v>
      </c>
      <c r="C2270" s="61" t="str">
        <f t="shared" si="324"/>
        <v>|0</v>
      </c>
      <c r="D2270" s="31"/>
      <c r="E2270" s="31"/>
      <c r="F2270" s="75" t="str">
        <f t="shared" si="325"/>
        <v>/</v>
      </c>
      <c r="G2270" s="31"/>
      <c r="H2270" s="31"/>
      <c r="I2270" s="75" t="str">
        <f t="shared" si="326"/>
        <v>.</v>
      </c>
      <c r="J2270" s="31"/>
      <c r="K2270" s="31"/>
      <c r="L2270" s="31"/>
      <c r="M2270" s="32"/>
      <c r="N2270" s="31"/>
      <c r="O2270" s="32"/>
      <c r="P2270" s="18"/>
      <c r="Q2270" s="31"/>
      <c r="R2270" s="33"/>
      <c r="S2270" s="33"/>
      <c r="T2270" s="33"/>
      <c r="U2270" s="72">
        <f t="shared" si="327"/>
        <v>0</v>
      </c>
      <c r="V2270" s="18" t="e">
        <f>IF(X2270&lt;&gt;"Liquidação Cancelada",VLOOKUP(B2270,'BASE DE DADOS OPS'!$B$4:$P$9650,10,FALSE),"Liquidação Cancelada")</f>
        <v>#N/A</v>
      </c>
      <c r="W2270" s="35" t="e">
        <f t="shared" si="328"/>
        <v>#N/A</v>
      </c>
      <c r="X2270" s="31">
        <f>VLOOKUP(A2270,'BASE DE DADOS OPS'!$A$4:$P$9650,12,FALSE)</f>
        <v>0</v>
      </c>
      <c r="Y2270" s="4" t="e">
        <f>IF(X2270&lt;&gt;"Liquidação Cancelada",VLOOKUP(B2270,'BASE DE DADOS OPS'!$B$5:$P$9635,12,FALSE),"Liquidação Cancelada")</f>
        <v>#N/A</v>
      </c>
      <c r="Z2270" s="4" t="e">
        <f>IF(X2270&lt;&gt;"Liquidação Cancelada",VLOOKUP(B2270,'BASE DE DADOS OPS'!$B$5:$P$9635,14,FALSE),"Liquidação Cancelada")</f>
        <v>#N/A</v>
      </c>
      <c r="AA2270" s="4" t="e">
        <f>IF(X2270&lt;&gt;"Liquidação Cancelada",VLOOKUP(B2270,'BASE DE DADOS OPS'!$B$5:$P$9635,13,FALSE),"Liquidação Cancelada")</f>
        <v>#N/A</v>
      </c>
      <c r="AB2270" s="4" t="e">
        <f t="shared" si="329"/>
        <v>#N/A</v>
      </c>
      <c r="AC2270" s="3" t="e">
        <f t="shared" si="330"/>
        <v>#N/A</v>
      </c>
      <c r="AD2270" s="62"/>
    </row>
    <row r="2271" spans="1:30" ht="24.95" customHeight="1" x14ac:dyDescent="0.2">
      <c r="A2271" s="55" t="str">
        <f t="shared" si="322"/>
        <v>||||||0</v>
      </c>
      <c r="B2271" s="55" t="str">
        <f t="shared" si="323"/>
        <v>||||0</v>
      </c>
      <c r="C2271" s="61" t="str">
        <f t="shared" si="324"/>
        <v>|0</v>
      </c>
      <c r="D2271" s="31"/>
      <c r="E2271" s="31"/>
      <c r="F2271" s="75" t="str">
        <f t="shared" si="325"/>
        <v>/</v>
      </c>
      <c r="G2271" s="31"/>
      <c r="H2271" s="31"/>
      <c r="I2271" s="75" t="str">
        <f t="shared" si="326"/>
        <v>.</v>
      </c>
      <c r="J2271" s="31"/>
      <c r="K2271" s="31"/>
      <c r="L2271" s="31"/>
      <c r="M2271" s="32"/>
      <c r="N2271" s="31"/>
      <c r="O2271" s="32"/>
      <c r="P2271" s="18"/>
      <c r="Q2271" s="31"/>
      <c r="R2271" s="33"/>
      <c r="S2271" s="33"/>
      <c r="T2271" s="33"/>
      <c r="U2271" s="72">
        <f t="shared" si="327"/>
        <v>0</v>
      </c>
      <c r="V2271" s="18" t="e">
        <f>IF(X2271&lt;&gt;"Liquidação Cancelada",VLOOKUP(B2271,'BASE DE DADOS OPS'!$B$4:$P$9650,10,FALSE),"Liquidação Cancelada")</f>
        <v>#N/A</v>
      </c>
      <c r="W2271" s="35" t="e">
        <f t="shared" si="328"/>
        <v>#N/A</v>
      </c>
      <c r="X2271" s="31">
        <f>VLOOKUP(A2271,'BASE DE DADOS OPS'!$A$4:$P$9650,12,FALSE)</f>
        <v>0</v>
      </c>
      <c r="Y2271" s="4" t="e">
        <f>IF(X2271&lt;&gt;"Liquidação Cancelada",VLOOKUP(B2271,'BASE DE DADOS OPS'!$B$5:$P$9635,12,FALSE),"Liquidação Cancelada")</f>
        <v>#N/A</v>
      </c>
      <c r="Z2271" s="4" t="e">
        <f>IF(X2271&lt;&gt;"Liquidação Cancelada",VLOOKUP(B2271,'BASE DE DADOS OPS'!$B$5:$P$9635,14,FALSE),"Liquidação Cancelada")</f>
        <v>#N/A</v>
      </c>
      <c r="AA2271" s="4" t="e">
        <f>IF(X2271&lt;&gt;"Liquidação Cancelada",VLOOKUP(B2271,'BASE DE DADOS OPS'!$B$5:$P$9635,13,FALSE),"Liquidação Cancelada")</f>
        <v>#N/A</v>
      </c>
      <c r="AB2271" s="4" t="e">
        <f t="shared" si="329"/>
        <v>#N/A</v>
      </c>
      <c r="AC2271" s="3" t="e">
        <f t="shared" si="330"/>
        <v>#N/A</v>
      </c>
      <c r="AD2271" s="62"/>
    </row>
    <row r="2272" spans="1:30" ht="24.95" customHeight="1" x14ac:dyDescent="0.2">
      <c r="A2272" s="55" t="str">
        <f t="shared" si="322"/>
        <v>||||||0</v>
      </c>
      <c r="B2272" s="55" t="str">
        <f t="shared" si="323"/>
        <v>||||0</v>
      </c>
      <c r="C2272" s="61" t="str">
        <f t="shared" si="324"/>
        <v>|0</v>
      </c>
      <c r="D2272" s="31"/>
      <c r="E2272" s="31"/>
      <c r="F2272" s="75" t="str">
        <f t="shared" si="325"/>
        <v>/</v>
      </c>
      <c r="G2272" s="31"/>
      <c r="H2272" s="31"/>
      <c r="I2272" s="75" t="str">
        <f t="shared" si="326"/>
        <v>.</v>
      </c>
      <c r="J2272" s="31"/>
      <c r="K2272" s="31"/>
      <c r="L2272" s="31"/>
      <c r="M2272" s="32"/>
      <c r="N2272" s="31"/>
      <c r="O2272" s="32"/>
      <c r="P2272" s="18"/>
      <c r="Q2272" s="31"/>
      <c r="R2272" s="33"/>
      <c r="S2272" s="33"/>
      <c r="T2272" s="33"/>
      <c r="U2272" s="72">
        <f t="shared" si="327"/>
        <v>0</v>
      </c>
      <c r="V2272" s="18" t="e">
        <f>IF(X2272&lt;&gt;"Liquidação Cancelada",VLOOKUP(B2272,'BASE DE DADOS OPS'!$B$4:$P$9650,10,FALSE),"Liquidação Cancelada")</f>
        <v>#N/A</v>
      </c>
      <c r="W2272" s="35" t="e">
        <f t="shared" si="328"/>
        <v>#N/A</v>
      </c>
      <c r="X2272" s="31">
        <f>VLOOKUP(A2272,'BASE DE DADOS OPS'!$A$4:$P$9650,12,FALSE)</f>
        <v>0</v>
      </c>
      <c r="Y2272" s="4" t="e">
        <f>IF(X2272&lt;&gt;"Liquidação Cancelada",VLOOKUP(B2272,'BASE DE DADOS OPS'!$B$5:$P$9635,12,FALSE),"Liquidação Cancelada")</f>
        <v>#N/A</v>
      </c>
      <c r="Z2272" s="4" t="e">
        <f>IF(X2272&lt;&gt;"Liquidação Cancelada",VLOOKUP(B2272,'BASE DE DADOS OPS'!$B$5:$P$9635,14,FALSE),"Liquidação Cancelada")</f>
        <v>#N/A</v>
      </c>
      <c r="AA2272" s="4" t="e">
        <f>IF(X2272&lt;&gt;"Liquidação Cancelada",VLOOKUP(B2272,'BASE DE DADOS OPS'!$B$5:$P$9635,13,FALSE),"Liquidação Cancelada")</f>
        <v>#N/A</v>
      </c>
      <c r="AB2272" s="4" t="e">
        <f t="shared" si="329"/>
        <v>#N/A</v>
      </c>
      <c r="AC2272" s="3" t="e">
        <f t="shared" si="330"/>
        <v>#N/A</v>
      </c>
      <c r="AD2272" s="62"/>
    </row>
    <row r="2273" spans="1:30" ht="24.95" customHeight="1" x14ac:dyDescent="0.2">
      <c r="A2273" s="55" t="str">
        <f t="shared" si="322"/>
        <v>||||||0</v>
      </c>
      <c r="B2273" s="55" t="str">
        <f t="shared" si="323"/>
        <v>||||0</v>
      </c>
      <c r="C2273" s="61" t="str">
        <f t="shared" si="324"/>
        <v>|0</v>
      </c>
      <c r="D2273" s="31"/>
      <c r="E2273" s="31"/>
      <c r="F2273" s="75" t="str">
        <f t="shared" si="325"/>
        <v>/</v>
      </c>
      <c r="G2273" s="31"/>
      <c r="H2273" s="31"/>
      <c r="I2273" s="75" t="str">
        <f t="shared" si="326"/>
        <v>.</v>
      </c>
      <c r="J2273" s="31"/>
      <c r="K2273" s="31"/>
      <c r="L2273" s="31"/>
      <c r="M2273" s="32"/>
      <c r="N2273" s="31"/>
      <c r="O2273" s="32"/>
      <c r="P2273" s="18"/>
      <c r="Q2273" s="31"/>
      <c r="R2273" s="33"/>
      <c r="S2273" s="33"/>
      <c r="T2273" s="33"/>
      <c r="U2273" s="72">
        <f t="shared" si="327"/>
        <v>0</v>
      </c>
      <c r="V2273" s="18" t="e">
        <f>IF(X2273&lt;&gt;"Liquidação Cancelada",VLOOKUP(B2273,'BASE DE DADOS OPS'!$B$4:$P$9650,10,FALSE),"Liquidação Cancelada")</f>
        <v>#N/A</v>
      </c>
      <c r="W2273" s="35" t="e">
        <f t="shared" si="328"/>
        <v>#N/A</v>
      </c>
      <c r="X2273" s="31">
        <f>VLOOKUP(A2273,'BASE DE DADOS OPS'!$A$4:$P$9650,12,FALSE)</f>
        <v>0</v>
      </c>
      <c r="Y2273" s="4" t="e">
        <f>IF(X2273&lt;&gt;"Liquidação Cancelada",VLOOKUP(B2273,'BASE DE DADOS OPS'!$B$5:$P$9635,12,FALSE),"Liquidação Cancelada")</f>
        <v>#N/A</v>
      </c>
      <c r="Z2273" s="4" t="e">
        <f>IF(X2273&lt;&gt;"Liquidação Cancelada",VLOOKUP(B2273,'BASE DE DADOS OPS'!$B$5:$P$9635,14,FALSE),"Liquidação Cancelada")</f>
        <v>#N/A</v>
      </c>
      <c r="AA2273" s="4" t="e">
        <f>IF(X2273&lt;&gt;"Liquidação Cancelada",VLOOKUP(B2273,'BASE DE DADOS OPS'!$B$5:$P$9635,13,FALSE),"Liquidação Cancelada")</f>
        <v>#N/A</v>
      </c>
      <c r="AB2273" s="4" t="e">
        <f t="shared" si="329"/>
        <v>#N/A</v>
      </c>
      <c r="AC2273" s="3" t="e">
        <f t="shared" si="330"/>
        <v>#N/A</v>
      </c>
      <c r="AD2273" s="62"/>
    </row>
    <row r="2274" spans="1:30" ht="24.95" customHeight="1" x14ac:dyDescent="0.2">
      <c r="A2274" s="55" t="str">
        <f t="shared" si="322"/>
        <v>||||||0</v>
      </c>
      <c r="B2274" s="55" t="str">
        <f t="shared" si="323"/>
        <v>||||0</v>
      </c>
      <c r="C2274" s="61" t="str">
        <f t="shared" si="324"/>
        <v>|0</v>
      </c>
      <c r="D2274" s="31"/>
      <c r="E2274" s="31"/>
      <c r="F2274" s="75" t="str">
        <f t="shared" si="325"/>
        <v>/</v>
      </c>
      <c r="G2274" s="31"/>
      <c r="H2274" s="31"/>
      <c r="I2274" s="75" t="str">
        <f t="shared" si="326"/>
        <v>.</v>
      </c>
      <c r="J2274" s="31"/>
      <c r="K2274" s="31"/>
      <c r="L2274" s="31"/>
      <c r="M2274" s="32"/>
      <c r="N2274" s="31"/>
      <c r="O2274" s="32"/>
      <c r="P2274" s="18"/>
      <c r="Q2274" s="31"/>
      <c r="R2274" s="33"/>
      <c r="S2274" s="33"/>
      <c r="T2274" s="33"/>
      <c r="U2274" s="72">
        <f t="shared" si="327"/>
        <v>0</v>
      </c>
      <c r="V2274" s="18" t="e">
        <f>IF(X2274&lt;&gt;"Liquidação Cancelada",VLOOKUP(B2274,'BASE DE DADOS OPS'!$B$4:$P$9650,10,FALSE),"Liquidação Cancelada")</f>
        <v>#N/A</v>
      </c>
      <c r="W2274" s="35" t="e">
        <f t="shared" si="328"/>
        <v>#N/A</v>
      </c>
      <c r="X2274" s="31">
        <f>VLOOKUP(A2274,'BASE DE DADOS OPS'!$A$4:$P$9650,12,FALSE)</f>
        <v>0</v>
      </c>
      <c r="Y2274" s="4" t="e">
        <f>IF(X2274&lt;&gt;"Liquidação Cancelada",VLOOKUP(B2274,'BASE DE DADOS OPS'!$B$5:$P$9635,12,FALSE),"Liquidação Cancelada")</f>
        <v>#N/A</v>
      </c>
      <c r="Z2274" s="4" t="e">
        <f>IF(X2274&lt;&gt;"Liquidação Cancelada",VLOOKUP(B2274,'BASE DE DADOS OPS'!$B$5:$P$9635,14,FALSE),"Liquidação Cancelada")</f>
        <v>#N/A</v>
      </c>
      <c r="AA2274" s="4" t="e">
        <f>IF(X2274&lt;&gt;"Liquidação Cancelada",VLOOKUP(B2274,'BASE DE DADOS OPS'!$B$5:$P$9635,13,FALSE),"Liquidação Cancelada")</f>
        <v>#N/A</v>
      </c>
      <c r="AB2274" s="4" t="e">
        <f t="shared" si="329"/>
        <v>#N/A</v>
      </c>
      <c r="AC2274" s="3" t="e">
        <f t="shared" si="330"/>
        <v>#N/A</v>
      </c>
      <c r="AD2274" s="62"/>
    </row>
    <row r="2275" spans="1:30" ht="24.95" customHeight="1" x14ac:dyDescent="0.2">
      <c r="A2275" s="55" t="str">
        <f t="shared" si="322"/>
        <v>||||||0</v>
      </c>
      <c r="B2275" s="55" t="str">
        <f t="shared" si="323"/>
        <v>||||0</v>
      </c>
      <c r="C2275" s="61" t="str">
        <f t="shared" si="324"/>
        <v>|0</v>
      </c>
      <c r="D2275" s="31"/>
      <c r="E2275" s="31"/>
      <c r="F2275" s="75" t="str">
        <f t="shared" si="325"/>
        <v>/</v>
      </c>
      <c r="G2275" s="31"/>
      <c r="H2275" s="31"/>
      <c r="I2275" s="75" t="str">
        <f t="shared" si="326"/>
        <v>.</v>
      </c>
      <c r="J2275" s="31"/>
      <c r="K2275" s="31"/>
      <c r="L2275" s="31"/>
      <c r="M2275" s="32"/>
      <c r="N2275" s="31"/>
      <c r="O2275" s="32"/>
      <c r="P2275" s="18"/>
      <c r="Q2275" s="31"/>
      <c r="R2275" s="33"/>
      <c r="S2275" s="33"/>
      <c r="T2275" s="33"/>
      <c r="U2275" s="72">
        <f t="shared" si="327"/>
        <v>0</v>
      </c>
      <c r="V2275" s="18" t="e">
        <f>IF(X2275&lt;&gt;"Liquidação Cancelada",VLOOKUP(B2275,'BASE DE DADOS OPS'!$B$4:$P$9650,10,FALSE),"Liquidação Cancelada")</f>
        <v>#N/A</v>
      </c>
      <c r="W2275" s="35" t="e">
        <f t="shared" si="328"/>
        <v>#N/A</v>
      </c>
      <c r="X2275" s="31">
        <f>VLOOKUP(A2275,'BASE DE DADOS OPS'!$A$4:$P$9650,12,FALSE)</f>
        <v>0</v>
      </c>
      <c r="Y2275" s="4" t="e">
        <f>IF(X2275&lt;&gt;"Liquidação Cancelada",VLOOKUP(B2275,'BASE DE DADOS OPS'!$B$5:$P$9635,12,FALSE),"Liquidação Cancelada")</f>
        <v>#N/A</v>
      </c>
      <c r="Z2275" s="4" t="e">
        <f>IF(X2275&lt;&gt;"Liquidação Cancelada",VLOOKUP(B2275,'BASE DE DADOS OPS'!$B$5:$P$9635,14,FALSE),"Liquidação Cancelada")</f>
        <v>#N/A</v>
      </c>
      <c r="AA2275" s="4" t="e">
        <f>IF(X2275&lt;&gt;"Liquidação Cancelada",VLOOKUP(B2275,'BASE DE DADOS OPS'!$B$5:$P$9635,13,FALSE),"Liquidação Cancelada")</f>
        <v>#N/A</v>
      </c>
      <c r="AB2275" s="4" t="e">
        <f t="shared" si="329"/>
        <v>#N/A</v>
      </c>
      <c r="AC2275" s="3" t="e">
        <f t="shared" si="330"/>
        <v>#N/A</v>
      </c>
      <c r="AD2275" s="62"/>
    </row>
    <row r="2276" spans="1:30" ht="24.95" customHeight="1" x14ac:dyDescent="0.2">
      <c r="A2276" s="55" t="str">
        <f t="shared" si="322"/>
        <v>||||||0</v>
      </c>
      <c r="B2276" s="55" t="str">
        <f t="shared" si="323"/>
        <v>||||0</v>
      </c>
      <c r="C2276" s="61" t="str">
        <f t="shared" si="324"/>
        <v>|0</v>
      </c>
      <c r="D2276" s="31"/>
      <c r="E2276" s="31"/>
      <c r="F2276" s="75" t="str">
        <f t="shared" si="325"/>
        <v>/</v>
      </c>
      <c r="G2276" s="31"/>
      <c r="H2276" s="31"/>
      <c r="I2276" s="75" t="str">
        <f t="shared" si="326"/>
        <v>.</v>
      </c>
      <c r="J2276" s="31"/>
      <c r="K2276" s="31"/>
      <c r="L2276" s="31"/>
      <c r="M2276" s="32"/>
      <c r="N2276" s="31"/>
      <c r="O2276" s="32"/>
      <c r="P2276" s="18"/>
      <c r="Q2276" s="31"/>
      <c r="R2276" s="33"/>
      <c r="S2276" s="33"/>
      <c r="T2276" s="33"/>
      <c r="U2276" s="72">
        <f t="shared" si="327"/>
        <v>0</v>
      </c>
      <c r="V2276" s="18" t="e">
        <f>IF(X2276&lt;&gt;"Liquidação Cancelada",VLOOKUP(B2276,'BASE DE DADOS OPS'!$B$4:$P$9650,10,FALSE),"Liquidação Cancelada")</f>
        <v>#N/A</v>
      </c>
      <c r="W2276" s="35" t="e">
        <f t="shared" si="328"/>
        <v>#N/A</v>
      </c>
      <c r="X2276" s="31">
        <f>VLOOKUP(A2276,'BASE DE DADOS OPS'!$A$4:$P$9650,12,FALSE)</f>
        <v>0</v>
      </c>
      <c r="Y2276" s="4" t="e">
        <f>IF(X2276&lt;&gt;"Liquidação Cancelada",VLOOKUP(B2276,'BASE DE DADOS OPS'!$B$5:$P$9635,12,FALSE),"Liquidação Cancelada")</f>
        <v>#N/A</v>
      </c>
      <c r="Z2276" s="4" t="e">
        <f>IF(X2276&lt;&gt;"Liquidação Cancelada",VLOOKUP(B2276,'BASE DE DADOS OPS'!$B$5:$P$9635,14,FALSE),"Liquidação Cancelada")</f>
        <v>#N/A</v>
      </c>
      <c r="AA2276" s="4" t="e">
        <f>IF(X2276&lt;&gt;"Liquidação Cancelada",VLOOKUP(B2276,'BASE DE DADOS OPS'!$B$5:$P$9635,13,FALSE),"Liquidação Cancelada")</f>
        <v>#N/A</v>
      </c>
      <c r="AB2276" s="4" t="e">
        <f t="shared" si="329"/>
        <v>#N/A</v>
      </c>
      <c r="AC2276" s="3" t="e">
        <f t="shared" si="330"/>
        <v>#N/A</v>
      </c>
      <c r="AD2276" s="62"/>
    </row>
    <row r="2277" spans="1:30" ht="24.95" customHeight="1" x14ac:dyDescent="0.2">
      <c r="A2277" s="55" t="str">
        <f t="shared" si="322"/>
        <v>||||||0</v>
      </c>
      <c r="B2277" s="55" t="str">
        <f t="shared" si="323"/>
        <v>||||0</v>
      </c>
      <c r="C2277" s="61" t="str">
        <f t="shared" si="324"/>
        <v>|0</v>
      </c>
      <c r="D2277" s="31"/>
      <c r="E2277" s="31"/>
      <c r="F2277" s="75" t="str">
        <f t="shared" si="325"/>
        <v>/</v>
      </c>
      <c r="G2277" s="31"/>
      <c r="H2277" s="31"/>
      <c r="I2277" s="75" t="str">
        <f t="shared" si="326"/>
        <v>.</v>
      </c>
      <c r="J2277" s="31"/>
      <c r="K2277" s="31"/>
      <c r="L2277" s="31"/>
      <c r="M2277" s="32"/>
      <c r="N2277" s="31"/>
      <c r="O2277" s="32"/>
      <c r="P2277" s="18"/>
      <c r="Q2277" s="31"/>
      <c r="R2277" s="33"/>
      <c r="S2277" s="33"/>
      <c r="T2277" s="33"/>
      <c r="U2277" s="72">
        <f t="shared" si="327"/>
        <v>0</v>
      </c>
      <c r="V2277" s="18" t="e">
        <f>IF(X2277&lt;&gt;"Liquidação Cancelada",VLOOKUP(B2277,'BASE DE DADOS OPS'!$B$4:$P$9650,10,FALSE),"Liquidação Cancelada")</f>
        <v>#N/A</v>
      </c>
      <c r="W2277" s="35" t="e">
        <f t="shared" si="328"/>
        <v>#N/A</v>
      </c>
      <c r="X2277" s="31">
        <f>VLOOKUP(A2277,'BASE DE DADOS OPS'!$A$4:$P$9650,12,FALSE)</f>
        <v>0</v>
      </c>
      <c r="Y2277" s="4" t="e">
        <f>IF(X2277&lt;&gt;"Liquidação Cancelada",VLOOKUP(B2277,'BASE DE DADOS OPS'!$B$5:$P$9635,12,FALSE),"Liquidação Cancelada")</f>
        <v>#N/A</v>
      </c>
      <c r="Z2277" s="4" t="e">
        <f>IF(X2277&lt;&gt;"Liquidação Cancelada",VLOOKUP(B2277,'BASE DE DADOS OPS'!$B$5:$P$9635,14,FALSE),"Liquidação Cancelada")</f>
        <v>#N/A</v>
      </c>
      <c r="AA2277" s="4" t="e">
        <f>IF(X2277&lt;&gt;"Liquidação Cancelada",VLOOKUP(B2277,'BASE DE DADOS OPS'!$B$5:$P$9635,13,FALSE),"Liquidação Cancelada")</f>
        <v>#N/A</v>
      </c>
      <c r="AB2277" s="4" t="e">
        <f t="shared" si="329"/>
        <v>#N/A</v>
      </c>
      <c r="AC2277" s="3" t="e">
        <f t="shared" si="330"/>
        <v>#N/A</v>
      </c>
      <c r="AD2277" s="62"/>
    </row>
    <row r="2278" spans="1:30" ht="24.95" customHeight="1" x14ac:dyDescent="0.2">
      <c r="A2278" s="55" t="str">
        <f t="shared" si="322"/>
        <v>||||||0</v>
      </c>
      <c r="B2278" s="55" t="str">
        <f t="shared" si="323"/>
        <v>||||0</v>
      </c>
      <c r="C2278" s="61" t="str">
        <f t="shared" si="324"/>
        <v>|0</v>
      </c>
      <c r="D2278" s="31"/>
      <c r="E2278" s="31"/>
      <c r="F2278" s="75" t="str">
        <f t="shared" si="325"/>
        <v>/</v>
      </c>
      <c r="G2278" s="31"/>
      <c r="H2278" s="31"/>
      <c r="I2278" s="75" t="str">
        <f t="shared" si="326"/>
        <v>.</v>
      </c>
      <c r="J2278" s="31"/>
      <c r="K2278" s="31"/>
      <c r="L2278" s="31"/>
      <c r="M2278" s="32"/>
      <c r="N2278" s="31"/>
      <c r="O2278" s="32"/>
      <c r="P2278" s="18"/>
      <c r="Q2278" s="31"/>
      <c r="R2278" s="33"/>
      <c r="S2278" s="33"/>
      <c r="T2278" s="33"/>
      <c r="U2278" s="72">
        <f t="shared" si="327"/>
        <v>0</v>
      </c>
      <c r="V2278" s="18" t="e">
        <f>IF(X2278&lt;&gt;"Liquidação Cancelada",VLOOKUP(B2278,'BASE DE DADOS OPS'!$B$4:$P$9650,10,FALSE),"Liquidação Cancelada")</f>
        <v>#N/A</v>
      </c>
      <c r="W2278" s="35" t="e">
        <f t="shared" si="328"/>
        <v>#N/A</v>
      </c>
      <c r="X2278" s="31">
        <f>VLOOKUP(A2278,'BASE DE DADOS OPS'!$A$4:$P$9650,12,FALSE)</f>
        <v>0</v>
      </c>
      <c r="Y2278" s="4" t="e">
        <f>IF(X2278&lt;&gt;"Liquidação Cancelada",VLOOKUP(B2278,'BASE DE DADOS OPS'!$B$5:$P$9635,12,FALSE),"Liquidação Cancelada")</f>
        <v>#N/A</v>
      </c>
      <c r="Z2278" s="4" t="e">
        <f>IF(X2278&lt;&gt;"Liquidação Cancelada",VLOOKUP(B2278,'BASE DE DADOS OPS'!$B$5:$P$9635,14,FALSE),"Liquidação Cancelada")</f>
        <v>#N/A</v>
      </c>
      <c r="AA2278" s="4" t="e">
        <f>IF(X2278&lt;&gt;"Liquidação Cancelada",VLOOKUP(B2278,'BASE DE DADOS OPS'!$B$5:$P$9635,13,FALSE),"Liquidação Cancelada")</f>
        <v>#N/A</v>
      </c>
      <c r="AB2278" s="4" t="e">
        <f t="shared" si="329"/>
        <v>#N/A</v>
      </c>
      <c r="AC2278" s="3" t="e">
        <f t="shared" si="330"/>
        <v>#N/A</v>
      </c>
      <c r="AD2278" s="62"/>
    </row>
    <row r="2279" spans="1:30" ht="24.95" customHeight="1" x14ac:dyDescent="0.2">
      <c r="A2279" s="55" t="str">
        <f t="shared" si="322"/>
        <v>||||||0</v>
      </c>
      <c r="B2279" s="55" t="str">
        <f t="shared" si="323"/>
        <v>||||0</v>
      </c>
      <c r="C2279" s="61" t="str">
        <f t="shared" si="324"/>
        <v>|0</v>
      </c>
      <c r="D2279" s="31"/>
      <c r="E2279" s="31"/>
      <c r="F2279" s="75" t="str">
        <f t="shared" si="325"/>
        <v>/</v>
      </c>
      <c r="G2279" s="31"/>
      <c r="H2279" s="31"/>
      <c r="I2279" s="75" t="str">
        <f t="shared" si="326"/>
        <v>.</v>
      </c>
      <c r="J2279" s="31"/>
      <c r="K2279" s="31"/>
      <c r="L2279" s="31"/>
      <c r="M2279" s="32"/>
      <c r="N2279" s="31"/>
      <c r="O2279" s="32"/>
      <c r="P2279" s="18"/>
      <c r="Q2279" s="31"/>
      <c r="R2279" s="33"/>
      <c r="S2279" s="33"/>
      <c r="T2279" s="33"/>
      <c r="U2279" s="72">
        <f t="shared" si="327"/>
        <v>0</v>
      </c>
      <c r="V2279" s="18" t="e">
        <f>IF(X2279&lt;&gt;"Liquidação Cancelada",VLOOKUP(B2279,'BASE DE DADOS OPS'!$B$4:$P$9650,10,FALSE),"Liquidação Cancelada")</f>
        <v>#N/A</v>
      </c>
      <c r="W2279" s="35" t="e">
        <f t="shared" si="328"/>
        <v>#N/A</v>
      </c>
      <c r="X2279" s="31">
        <f>VLOOKUP(A2279,'BASE DE DADOS OPS'!$A$4:$P$9650,12,FALSE)</f>
        <v>0</v>
      </c>
      <c r="Y2279" s="4" t="e">
        <f>IF(X2279&lt;&gt;"Liquidação Cancelada",VLOOKUP(B2279,'BASE DE DADOS OPS'!$B$5:$P$9635,12,FALSE),"Liquidação Cancelada")</f>
        <v>#N/A</v>
      </c>
      <c r="Z2279" s="4" t="e">
        <f>IF(X2279&lt;&gt;"Liquidação Cancelada",VLOOKUP(B2279,'BASE DE DADOS OPS'!$B$5:$P$9635,14,FALSE),"Liquidação Cancelada")</f>
        <v>#N/A</v>
      </c>
      <c r="AA2279" s="4" t="e">
        <f>IF(X2279&lt;&gt;"Liquidação Cancelada",VLOOKUP(B2279,'BASE DE DADOS OPS'!$B$5:$P$9635,13,FALSE),"Liquidação Cancelada")</f>
        <v>#N/A</v>
      </c>
      <c r="AB2279" s="4" t="e">
        <f t="shared" si="329"/>
        <v>#N/A</v>
      </c>
      <c r="AC2279" s="3" t="e">
        <f t="shared" si="330"/>
        <v>#N/A</v>
      </c>
      <c r="AD2279" s="62"/>
    </row>
    <row r="2280" spans="1:30" ht="24.95" customHeight="1" x14ac:dyDescent="0.2">
      <c r="A2280" s="55" t="str">
        <f t="shared" si="322"/>
        <v>||||||0</v>
      </c>
      <c r="B2280" s="55" t="str">
        <f t="shared" si="323"/>
        <v>||||0</v>
      </c>
      <c r="C2280" s="61" t="str">
        <f t="shared" si="324"/>
        <v>|0</v>
      </c>
      <c r="D2280" s="31"/>
      <c r="E2280" s="31"/>
      <c r="F2280" s="75" t="str">
        <f t="shared" si="325"/>
        <v>/</v>
      </c>
      <c r="G2280" s="31"/>
      <c r="H2280" s="31"/>
      <c r="I2280" s="75" t="str">
        <f t="shared" si="326"/>
        <v>.</v>
      </c>
      <c r="J2280" s="31"/>
      <c r="K2280" s="31"/>
      <c r="L2280" s="31"/>
      <c r="M2280" s="32"/>
      <c r="N2280" s="31"/>
      <c r="O2280" s="32"/>
      <c r="P2280" s="18"/>
      <c r="Q2280" s="31"/>
      <c r="R2280" s="33"/>
      <c r="S2280" s="33"/>
      <c r="T2280" s="33"/>
      <c r="U2280" s="72">
        <f t="shared" si="327"/>
        <v>0</v>
      </c>
      <c r="V2280" s="18" t="e">
        <f>IF(X2280&lt;&gt;"Liquidação Cancelada",VLOOKUP(B2280,'BASE DE DADOS OPS'!$B$4:$P$9650,10,FALSE),"Liquidação Cancelada")</f>
        <v>#N/A</v>
      </c>
      <c r="W2280" s="35" t="e">
        <f t="shared" si="328"/>
        <v>#N/A</v>
      </c>
      <c r="X2280" s="31">
        <f>VLOOKUP(A2280,'BASE DE DADOS OPS'!$A$4:$P$9650,12,FALSE)</f>
        <v>0</v>
      </c>
      <c r="Y2280" s="4" t="e">
        <f>IF(X2280&lt;&gt;"Liquidação Cancelada",VLOOKUP(B2280,'BASE DE DADOS OPS'!$B$5:$P$9635,12,FALSE),"Liquidação Cancelada")</f>
        <v>#N/A</v>
      </c>
      <c r="Z2280" s="4" t="e">
        <f>IF(X2280&lt;&gt;"Liquidação Cancelada",VLOOKUP(B2280,'BASE DE DADOS OPS'!$B$5:$P$9635,14,FALSE),"Liquidação Cancelada")</f>
        <v>#N/A</v>
      </c>
      <c r="AA2280" s="4" t="e">
        <f>IF(X2280&lt;&gt;"Liquidação Cancelada",VLOOKUP(B2280,'BASE DE DADOS OPS'!$B$5:$P$9635,13,FALSE),"Liquidação Cancelada")</f>
        <v>#N/A</v>
      </c>
      <c r="AB2280" s="4" t="e">
        <f t="shared" si="329"/>
        <v>#N/A</v>
      </c>
      <c r="AC2280" s="3" t="e">
        <f t="shared" si="330"/>
        <v>#N/A</v>
      </c>
      <c r="AD2280" s="62"/>
    </row>
    <row r="2281" spans="1:30" ht="24.95" customHeight="1" x14ac:dyDescent="0.2">
      <c r="A2281" s="55" t="str">
        <f t="shared" si="322"/>
        <v>||||||0</v>
      </c>
      <c r="B2281" s="55" t="str">
        <f t="shared" si="323"/>
        <v>||||0</v>
      </c>
      <c r="C2281" s="61" t="str">
        <f t="shared" si="324"/>
        <v>|0</v>
      </c>
      <c r="D2281" s="31"/>
      <c r="E2281" s="31"/>
      <c r="F2281" s="75" t="str">
        <f t="shared" si="325"/>
        <v>/</v>
      </c>
      <c r="G2281" s="31"/>
      <c r="H2281" s="31"/>
      <c r="I2281" s="75" t="str">
        <f t="shared" si="326"/>
        <v>.</v>
      </c>
      <c r="J2281" s="31"/>
      <c r="K2281" s="31"/>
      <c r="L2281" s="31"/>
      <c r="M2281" s="32"/>
      <c r="N2281" s="31"/>
      <c r="O2281" s="32"/>
      <c r="P2281" s="18"/>
      <c r="Q2281" s="31"/>
      <c r="R2281" s="33"/>
      <c r="S2281" s="33"/>
      <c r="T2281" s="33"/>
      <c r="U2281" s="72">
        <f t="shared" si="327"/>
        <v>0</v>
      </c>
      <c r="V2281" s="18" t="e">
        <f>IF(X2281&lt;&gt;"Liquidação Cancelada",VLOOKUP(B2281,'BASE DE DADOS OPS'!$B$4:$P$9650,10,FALSE),"Liquidação Cancelada")</f>
        <v>#N/A</v>
      </c>
      <c r="W2281" s="35" t="e">
        <f t="shared" si="328"/>
        <v>#N/A</v>
      </c>
      <c r="X2281" s="31">
        <f>VLOOKUP(A2281,'BASE DE DADOS OPS'!$A$4:$P$9650,12,FALSE)</f>
        <v>0</v>
      </c>
      <c r="Y2281" s="4" t="e">
        <f>IF(X2281&lt;&gt;"Liquidação Cancelada",VLOOKUP(B2281,'BASE DE DADOS OPS'!$B$5:$P$9635,12,FALSE),"Liquidação Cancelada")</f>
        <v>#N/A</v>
      </c>
      <c r="Z2281" s="4" t="e">
        <f>IF(X2281&lt;&gt;"Liquidação Cancelada",VLOOKUP(B2281,'BASE DE DADOS OPS'!$B$5:$P$9635,14,FALSE),"Liquidação Cancelada")</f>
        <v>#N/A</v>
      </c>
      <c r="AA2281" s="4" t="e">
        <f>IF(X2281&lt;&gt;"Liquidação Cancelada",VLOOKUP(B2281,'BASE DE DADOS OPS'!$B$5:$P$9635,13,FALSE),"Liquidação Cancelada")</f>
        <v>#N/A</v>
      </c>
      <c r="AB2281" s="4" t="e">
        <f t="shared" si="329"/>
        <v>#N/A</v>
      </c>
      <c r="AC2281" s="3" t="e">
        <f t="shared" si="330"/>
        <v>#N/A</v>
      </c>
      <c r="AD2281" s="62"/>
    </row>
    <row r="2282" spans="1:30" ht="24.95" customHeight="1" x14ac:dyDescent="0.2">
      <c r="A2282" s="55" t="str">
        <f t="shared" si="322"/>
        <v>||||||0</v>
      </c>
      <c r="B2282" s="55" t="str">
        <f t="shared" si="323"/>
        <v>||||0</v>
      </c>
      <c r="C2282" s="61" t="str">
        <f t="shared" si="324"/>
        <v>|0</v>
      </c>
      <c r="D2282" s="31"/>
      <c r="E2282" s="31"/>
      <c r="F2282" s="75" t="str">
        <f t="shared" si="325"/>
        <v>/</v>
      </c>
      <c r="G2282" s="31"/>
      <c r="H2282" s="31"/>
      <c r="I2282" s="75" t="str">
        <f t="shared" si="326"/>
        <v>.</v>
      </c>
      <c r="J2282" s="31"/>
      <c r="K2282" s="31"/>
      <c r="L2282" s="31"/>
      <c r="M2282" s="32"/>
      <c r="N2282" s="31"/>
      <c r="O2282" s="32"/>
      <c r="P2282" s="18"/>
      <c r="Q2282" s="31"/>
      <c r="R2282" s="33"/>
      <c r="S2282" s="33"/>
      <c r="T2282" s="33"/>
      <c r="U2282" s="72">
        <f t="shared" si="327"/>
        <v>0</v>
      </c>
      <c r="V2282" s="18" t="e">
        <f>IF(X2282&lt;&gt;"Liquidação Cancelada",VLOOKUP(B2282,'BASE DE DADOS OPS'!$B$4:$P$9650,10,FALSE),"Liquidação Cancelada")</f>
        <v>#N/A</v>
      </c>
      <c r="W2282" s="35" t="e">
        <f t="shared" si="328"/>
        <v>#N/A</v>
      </c>
      <c r="X2282" s="31">
        <f>VLOOKUP(A2282,'BASE DE DADOS OPS'!$A$4:$P$9650,12,FALSE)</f>
        <v>0</v>
      </c>
      <c r="Y2282" s="4" t="e">
        <f>IF(X2282&lt;&gt;"Liquidação Cancelada",VLOOKUP(B2282,'BASE DE DADOS OPS'!$B$5:$P$9635,12,FALSE),"Liquidação Cancelada")</f>
        <v>#N/A</v>
      </c>
      <c r="Z2282" s="4" t="e">
        <f>IF(X2282&lt;&gt;"Liquidação Cancelada",VLOOKUP(B2282,'BASE DE DADOS OPS'!$B$5:$P$9635,14,FALSE),"Liquidação Cancelada")</f>
        <v>#N/A</v>
      </c>
      <c r="AA2282" s="4" t="e">
        <f>IF(X2282&lt;&gt;"Liquidação Cancelada",VLOOKUP(B2282,'BASE DE DADOS OPS'!$B$5:$P$9635,13,FALSE),"Liquidação Cancelada")</f>
        <v>#N/A</v>
      </c>
      <c r="AB2282" s="4" t="e">
        <f t="shared" si="329"/>
        <v>#N/A</v>
      </c>
      <c r="AC2282" s="3" t="e">
        <f t="shared" si="330"/>
        <v>#N/A</v>
      </c>
      <c r="AD2282" s="62"/>
    </row>
    <row r="2283" spans="1:30" ht="24.95" customHeight="1" x14ac:dyDescent="0.2">
      <c r="A2283" s="55" t="str">
        <f t="shared" si="322"/>
        <v>||||||0</v>
      </c>
      <c r="B2283" s="55" t="str">
        <f t="shared" si="323"/>
        <v>||||0</v>
      </c>
      <c r="C2283" s="61" t="str">
        <f t="shared" si="324"/>
        <v>|0</v>
      </c>
      <c r="D2283" s="31"/>
      <c r="E2283" s="31"/>
      <c r="F2283" s="75" t="str">
        <f t="shared" si="325"/>
        <v>/</v>
      </c>
      <c r="G2283" s="31"/>
      <c r="H2283" s="31"/>
      <c r="I2283" s="75" t="str">
        <f t="shared" si="326"/>
        <v>.</v>
      </c>
      <c r="J2283" s="31"/>
      <c r="K2283" s="31"/>
      <c r="L2283" s="31"/>
      <c r="M2283" s="32"/>
      <c r="N2283" s="31"/>
      <c r="O2283" s="32"/>
      <c r="P2283" s="18"/>
      <c r="Q2283" s="31"/>
      <c r="R2283" s="33"/>
      <c r="S2283" s="33"/>
      <c r="T2283" s="33"/>
      <c r="U2283" s="72">
        <f t="shared" si="327"/>
        <v>0</v>
      </c>
      <c r="V2283" s="18" t="e">
        <f>IF(X2283&lt;&gt;"Liquidação Cancelada",VLOOKUP(B2283,'BASE DE DADOS OPS'!$B$4:$P$9650,10,FALSE),"Liquidação Cancelada")</f>
        <v>#N/A</v>
      </c>
      <c r="W2283" s="35" t="e">
        <f t="shared" si="328"/>
        <v>#N/A</v>
      </c>
      <c r="X2283" s="31">
        <f>VLOOKUP(A2283,'BASE DE DADOS OPS'!$A$4:$P$9650,12,FALSE)</f>
        <v>0</v>
      </c>
      <c r="Y2283" s="4" t="e">
        <f>IF(X2283&lt;&gt;"Liquidação Cancelada",VLOOKUP(B2283,'BASE DE DADOS OPS'!$B$5:$P$9635,12,FALSE),"Liquidação Cancelada")</f>
        <v>#N/A</v>
      </c>
      <c r="Z2283" s="4" t="e">
        <f>IF(X2283&lt;&gt;"Liquidação Cancelada",VLOOKUP(B2283,'BASE DE DADOS OPS'!$B$5:$P$9635,14,FALSE),"Liquidação Cancelada")</f>
        <v>#N/A</v>
      </c>
      <c r="AA2283" s="4" t="e">
        <f>IF(X2283&lt;&gt;"Liquidação Cancelada",VLOOKUP(B2283,'BASE DE DADOS OPS'!$B$5:$P$9635,13,FALSE),"Liquidação Cancelada")</f>
        <v>#N/A</v>
      </c>
      <c r="AB2283" s="4" t="e">
        <f t="shared" si="329"/>
        <v>#N/A</v>
      </c>
      <c r="AC2283" s="3" t="e">
        <f t="shared" si="330"/>
        <v>#N/A</v>
      </c>
      <c r="AD2283" s="62"/>
    </row>
    <row r="2284" spans="1:30" ht="24.95" customHeight="1" x14ac:dyDescent="0.2">
      <c r="A2284" s="55" t="str">
        <f t="shared" si="322"/>
        <v>||||||0</v>
      </c>
      <c r="B2284" s="55" t="str">
        <f t="shared" si="323"/>
        <v>||||0</v>
      </c>
      <c r="C2284" s="61" t="str">
        <f t="shared" si="324"/>
        <v>|0</v>
      </c>
      <c r="D2284" s="31"/>
      <c r="E2284" s="31"/>
      <c r="F2284" s="75" t="str">
        <f t="shared" si="325"/>
        <v>/</v>
      </c>
      <c r="G2284" s="31"/>
      <c r="H2284" s="31"/>
      <c r="I2284" s="75" t="str">
        <f t="shared" si="326"/>
        <v>.</v>
      </c>
      <c r="J2284" s="31"/>
      <c r="K2284" s="31"/>
      <c r="L2284" s="31"/>
      <c r="M2284" s="32"/>
      <c r="N2284" s="31"/>
      <c r="O2284" s="32"/>
      <c r="P2284" s="18"/>
      <c r="Q2284" s="31"/>
      <c r="R2284" s="33"/>
      <c r="S2284" s="33"/>
      <c r="T2284" s="33"/>
      <c r="U2284" s="72">
        <f t="shared" si="327"/>
        <v>0</v>
      </c>
      <c r="V2284" s="18" t="e">
        <f>IF(X2284&lt;&gt;"Liquidação Cancelada",VLOOKUP(B2284,'BASE DE DADOS OPS'!$B$4:$P$9650,10,FALSE),"Liquidação Cancelada")</f>
        <v>#N/A</v>
      </c>
      <c r="W2284" s="35" t="e">
        <f t="shared" si="328"/>
        <v>#N/A</v>
      </c>
      <c r="X2284" s="31">
        <f>VLOOKUP(A2284,'BASE DE DADOS OPS'!$A$4:$P$9650,12,FALSE)</f>
        <v>0</v>
      </c>
      <c r="Y2284" s="4" t="e">
        <f>IF(X2284&lt;&gt;"Liquidação Cancelada",VLOOKUP(B2284,'BASE DE DADOS OPS'!$B$5:$P$9635,12,FALSE),"Liquidação Cancelada")</f>
        <v>#N/A</v>
      </c>
      <c r="Z2284" s="4" t="e">
        <f>IF(X2284&lt;&gt;"Liquidação Cancelada",VLOOKUP(B2284,'BASE DE DADOS OPS'!$B$5:$P$9635,14,FALSE),"Liquidação Cancelada")</f>
        <v>#N/A</v>
      </c>
      <c r="AA2284" s="4" t="e">
        <f>IF(X2284&lt;&gt;"Liquidação Cancelada",VLOOKUP(B2284,'BASE DE DADOS OPS'!$B$5:$P$9635,13,FALSE),"Liquidação Cancelada")</f>
        <v>#N/A</v>
      </c>
      <c r="AB2284" s="4" t="e">
        <f t="shared" si="329"/>
        <v>#N/A</v>
      </c>
      <c r="AC2284" s="3" t="e">
        <f t="shared" si="330"/>
        <v>#N/A</v>
      </c>
      <c r="AD2284" s="62"/>
    </row>
    <row r="2285" spans="1:30" ht="24.95" customHeight="1" x14ac:dyDescent="0.2">
      <c r="A2285" s="55" t="str">
        <f t="shared" si="322"/>
        <v>||||||0</v>
      </c>
      <c r="B2285" s="55" t="str">
        <f t="shared" si="323"/>
        <v>||||0</v>
      </c>
      <c r="C2285" s="61" t="str">
        <f t="shared" si="324"/>
        <v>|0</v>
      </c>
      <c r="D2285" s="31"/>
      <c r="E2285" s="31"/>
      <c r="F2285" s="75" t="str">
        <f t="shared" si="325"/>
        <v>/</v>
      </c>
      <c r="G2285" s="31"/>
      <c r="H2285" s="31"/>
      <c r="I2285" s="75" t="str">
        <f t="shared" si="326"/>
        <v>.</v>
      </c>
      <c r="J2285" s="31"/>
      <c r="K2285" s="31"/>
      <c r="L2285" s="31"/>
      <c r="M2285" s="32"/>
      <c r="N2285" s="31"/>
      <c r="O2285" s="32"/>
      <c r="P2285" s="18"/>
      <c r="Q2285" s="31"/>
      <c r="R2285" s="33"/>
      <c r="S2285" s="33"/>
      <c r="T2285" s="33"/>
      <c r="U2285" s="72">
        <f t="shared" si="327"/>
        <v>0</v>
      </c>
      <c r="V2285" s="18" t="e">
        <f>IF(X2285&lt;&gt;"Liquidação Cancelada",VLOOKUP(B2285,'BASE DE DADOS OPS'!$B$4:$P$9650,10,FALSE),"Liquidação Cancelada")</f>
        <v>#N/A</v>
      </c>
      <c r="W2285" s="35" t="e">
        <f t="shared" si="328"/>
        <v>#N/A</v>
      </c>
      <c r="X2285" s="31">
        <f>VLOOKUP(A2285,'BASE DE DADOS OPS'!$A$4:$P$9650,12,FALSE)</f>
        <v>0</v>
      </c>
      <c r="Y2285" s="4" t="e">
        <f>IF(X2285&lt;&gt;"Liquidação Cancelada",VLOOKUP(B2285,'BASE DE DADOS OPS'!$B$5:$P$9635,12,FALSE),"Liquidação Cancelada")</f>
        <v>#N/A</v>
      </c>
      <c r="Z2285" s="4" t="e">
        <f>IF(X2285&lt;&gt;"Liquidação Cancelada",VLOOKUP(B2285,'BASE DE DADOS OPS'!$B$5:$P$9635,14,FALSE),"Liquidação Cancelada")</f>
        <v>#N/A</v>
      </c>
      <c r="AA2285" s="4" t="e">
        <f>IF(X2285&lt;&gt;"Liquidação Cancelada",VLOOKUP(B2285,'BASE DE DADOS OPS'!$B$5:$P$9635,13,FALSE),"Liquidação Cancelada")</f>
        <v>#N/A</v>
      </c>
      <c r="AB2285" s="4" t="e">
        <f t="shared" si="329"/>
        <v>#N/A</v>
      </c>
      <c r="AC2285" s="3" t="e">
        <f t="shared" si="330"/>
        <v>#N/A</v>
      </c>
      <c r="AD2285" s="62"/>
    </row>
    <row r="2286" spans="1:30" ht="24.95" customHeight="1" x14ac:dyDescent="0.2">
      <c r="A2286" s="55" t="str">
        <f t="shared" si="322"/>
        <v>||||||0</v>
      </c>
      <c r="B2286" s="55" t="str">
        <f t="shared" si="323"/>
        <v>||||0</v>
      </c>
      <c r="C2286" s="61" t="str">
        <f t="shared" si="324"/>
        <v>|0</v>
      </c>
      <c r="D2286" s="31"/>
      <c r="E2286" s="31"/>
      <c r="F2286" s="75" t="str">
        <f t="shared" si="325"/>
        <v>/</v>
      </c>
      <c r="G2286" s="31"/>
      <c r="H2286" s="31"/>
      <c r="I2286" s="75" t="str">
        <f t="shared" si="326"/>
        <v>.</v>
      </c>
      <c r="J2286" s="31"/>
      <c r="K2286" s="31"/>
      <c r="L2286" s="31"/>
      <c r="M2286" s="32"/>
      <c r="N2286" s="31"/>
      <c r="O2286" s="32"/>
      <c r="P2286" s="18"/>
      <c r="Q2286" s="31"/>
      <c r="R2286" s="33"/>
      <c r="S2286" s="33"/>
      <c r="T2286" s="33"/>
      <c r="U2286" s="72">
        <f t="shared" si="327"/>
        <v>0</v>
      </c>
      <c r="V2286" s="18" t="e">
        <f>IF(X2286&lt;&gt;"Liquidação Cancelada",VLOOKUP(B2286,'BASE DE DADOS OPS'!$B$4:$P$9650,10,FALSE),"Liquidação Cancelada")</f>
        <v>#N/A</v>
      </c>
      <c r="W2286" s="35" t="e">
        <f t="shared" si="328"/>
        <v>#N/A</v>
      </c>
      <c r="X2286" s="31">
        <f>VLOOKUP(A2286,'BASE DE DADOS OPS'!$A$4:$P$9650,12,FALSE)</f>
        <v>0</v>
      </c>
      <c r="Y2286" s="4" t="e">
        <f>IF(X2286&lt;&gt;"Liquidação Cancelada",VLOOKUP(B2286,'BASE DE DADOS OPS'!$B$5:$P$9635,12,FALSE),"Liquidação Cancelada")</f>
        <v>#N/A</v>
      </c>
      <c r="Z2286" s="4" t="e">
        <f>IF(X2286&lt;&gt;"Liquidação Cancelada",VLOOKUP(B2286,'BASE DE DADOS OPS'!$B$5:$P$9635,14,FALSE),"Liquidação Cancelada")</f>
        <v>#N/A</v>
      </c>
      <c r="AA2286" s="4" t="e">
        <f>IF(X2286&lt;&gt;"Liquidação Cancelada",VLOOKUP(B2286,'BASE DE DADOS OPS'!$B$5:$P$9635,13,FALSE),"Liquidação Cancelada")</f>
        <v>#N/A</v>
      </c>
      <c r="AB2286" s="4" t="e">
        <f t="shared" si="329"/>
        <v>#N/A</v>
      </c>
      <c r="AC2286" s="3" t="e">
        <f t="shared" si="330"/>
        <v>#N/A</v>
      </c>
      <c r="AD2286" s="62"/>
    </row>
    <row r="2287" spans="1:30" ht="24.95" customHeight="1" x14ac:dyDescent="0.2">
      <c r="A2287" s="55" t="str">
        <f t="shared" si="322"/>
        <v>||||||0</v>
      </c>
      <c r="B2287" s="55" t="str">
        <f t="shared" si="323"/>
        <v>||||0</v>
      </c>
      <c r="C2287" s="61" t="str">
        <f t="shared" si="324"/>
        <v>|0</v>
      </c>
      <c r="D2287" s="31"/>
      <c r="E2287" s="31"/>
      <c r="F2287" s="75" t="str">
        <f t="shared" si="325"/>
        <v>/</v>
      </c>
      <c r="G2287" s="31"/>
      <c r="H2287" s="31"/>
      <c r="I2287" s="75" t="str">
        <f t="shared" si="326"/>
        <v>.</v>
      </c>
      <c r="J2287" s="31"/>
      <c r="K2287" s="31"/>
      <c r="L2287" s="31"/>
      <c r="M2287" s="32"/>
      <c r="N2287" s="31"/>
      <c r="O2287" s="32"/>
      <c r="P2287" s="18"/>
      <c r="Q2287" s="31"/>
      <c r="R2287" s="33"/>
      <c r="S2287" s="33"/>
      <c r="T2287" s="33"/>
      <c r="U2287" s="72">
        <f t="shared" si="327"/>
        <v>0</v>
      </c>
      <c r="V2287" s="18" t="e">
        <f>IF(X2287&lt;&gt;"Liquidação Cancelada",VLOOKUP(B2287,'BASE DE DADOS OPS'!$B$4:$P$9650,10,FALSE),"Liquidação Cancelada")</f>
        <v>#N/A</v>
      </c>
      <c r="W2287" s="35" t="e">
        <f t="shared" si="328"/>
        <v>#N/A</v>
      </c>
      <c r="X2287" s="31">
        <f>VLOOKUP(A2287,'BASE DE DADOS OPS'!$A$4:$P$9650,12,FALSE)</f>
        <v>0</v>
      </c>
      <c r="Y2287" s="4" t="e">
        <f>IF(X2287&lt;&gt;"Liquidação Cancelada",VLOOKUP(B2287,'BASE DE DADOS OPS'!$B$5:$P$9635,12,FALSE),"Liquidação Cancelada")</f>
        <v>#N/A</v>
      </c>
      <c r="Z2287" s="4" t="e">
        <f>IF(X2287&lt;&gt;"Liquidação Cancelada",VLOOKUP(B2287,'BASE DE DADOS OPS'!$B$5:$P$9635,14,FALSE),"Liquidação Cancelada")</f>
        <v>#N/A</v>
      </c>
      <c r="AA2287" s="4" t="e">
        <f>IF(X2287&lt;&gt;"Liquidação Cancelada",VLOOKUP(B2287,'BASE DE DADOS OPS'!$B$5:$P$9635,13,FALSE),"Liquidação Cancelada")</f>
        <v>#N/A</v>
      </c>
      <c r="AB2287" s="4" t="e">
        <f t="shared" si="329"/>
        <v>#N/A</v>
      </c>
      <c r="AC2287" s="3" t="e">
        <f t="shared" si="330"/>
        <v>#N/A</v>
      </c>
      <c r="AD2287" s="62"/>
    </row>
    <row r="2288" spans="1:30" ht="24.95" customHeight="1" x14ac:dyDescent="0.2">
      <c r="A2288" s="55" t="str">
        <f t="shared" si="322"/>
        <v>||||||0</v>
      </c>
      <c r="B2288" s="55" t="str">
        <f t="shared" si="323"/>
        <v>||||0</v>
      </c>
      <c r="C2288" s="61" t="str">
        <f t="shared" si="324"/>
        <v>|0</v>
      </c>
      <c r="D2288" s="31"/>
      <c r="E2288" s="31"/>
      <c r="F2288" s="75" t="str">
        <f t="shared" si="325"/>
        <v>/</v>
      </c>
      <c r="G2288" s="31"/>
      <c r="H2288" s="31"/>
      <c r="I2288" s="75" t="str">
        <f t="shared" si="326"/>
        <v>.</v>
      </c>
      <c r="J2288" s="31"/>
      <c r="K2288" s="31"/>
      <c r="L2288" s="31"/>
      <c r="M2288" s="32"/>
      <c r="N2288" s="31"/>
      <c r="O2288" s="32"/>
      <c r="P2288" s="18"/>
      <c r="Q2288" s="31"/>
      <c r="R2288" s="33"/>
      <c r="S2288" s="33"/>
      <c r="T2288" s="33"/>
      <c r="U2288" s="72">
        <f t="shared" si="327"/>
        <v>0</v>
      </c>
      <c r="V2288" s="18" t="e">
        <f>IF(X2288&lt;&gt;"Liquidação Cancelada",VLOOKUP(B2288,'BASE DE DADOS OPS'!$B$4:$P$9650,10,FALSE),"Liquidação Cancelada")</f>
        <v>#N/A</v>
      </c>
      <c r="W2288" s="35" t="e">
        <f t="shared" si="328"/>
        <v>#N/A</v>
      </c>
      <c r="X2288" s="31">
        <f>VLOOKUP(A2288,'BASE DE DADOS OPS'!$A$4:$P$9650,12,FALSE)</f>
        <v>0</v>
      </c>
      <c r="Y2288" s="4" t="e">
        <f>IF(X2288&lt;&gt;"Liquidação Cancelada",VLOOKUP(B2288,'BASE DE DADOS OPS'!$B$5:$P$9635,12,FALSE),"Liquidação Cancelada")</f>
        <v>#N/A</v>
      </c>
      <c r="Z2288" s="4" t="e">
        <f>IF(X2288&lt;&gt;"Liquidação Cancelada",VLOOKUP(B2288,'BASE DE DADOS OPS'!$B$5:$P$9635,14,FALSE),"Liquidação Cancelada")</f>
        <v>#N/A</v>
      </c>
      <c r="AA2288" s="4" t="e">
        <f>IF(X2288&lt;&gt;"Liquidação Cancelada",VLOOKUP(B2288,'BASE DE DADOS OPS'!$B$5:$P$9635,13,FALSE),"Liquidação Cancelada")</f>
        <v>#N/A</v>
      </c>
      <c r="AB2288" s="4" t="e">
        <f t="shared" si="329"/>
        <v>#N/A</v>
      </c>
      <c r="AC2288" s="3" t="e">
        <f t="shared" si="330"/>
        <v>#N/A</v>
      </c>
      <c r="AD2288" s="62"/>
    </row>
    <row r="2289" spans="1:30" ht="24.95" customHeight="1" x14ac:dyDescent="0.2">
      <c r="A2289" s="55" t="str">
        <f t="shared" si="322"/>
        <v>||||||0</v>
      </c>
      <c r="B2289" s="55" t="str">
        <f t="shared" si="323"/>
        <v>||||0</v>
      </c>
      <c r="C2289" s="61" t="str">
        <f t="shared" si="324"/>
        <v>|0</v>
      </c>
      <c r="D2289" s="31"/>
      <c r="E2289" s="31"/>
      <c r="F2289" s="75" t="str">
        <f t="shared" si="325"/>
        <v>/</v>
      </c>
      <c r="G2289" s="31"/>
      <c r="H2289" s="31"/>
      <c r="I2289" s="75" t="str">
        <f t="shared" si="326"/>
        <v>.</v>
      </c>
      <c r="J2289" s="31"/>
      <c r="K2289" s="31"/>
      <c r="L2289" s="31"/>
      <c r="M2289" s="32"/>
      <c r="N2289" s="31"/>
      <c r="O2289" s="32"/>
      <c r="P2289" s="18"/>
      <c r="Q2289" s="31"/>
      <c r="R2289" s="33"/>
      <c r="S2289" s="33"/>
      <c r="T2289" s="33"/>
      <c r="U2289" s="72">
        <f t="shared" si="327"/>
        <v>0</v>
      </c>
      <c r="V2289" s="18" t="e">
        <f>IF(X2289&lt;&gt;"Liquidação Cancelada",VLOOKUP(B2289,'BASE DE DADOS OPS'!$B$4:$P$9650,10,FALSE),"Liquidação Cancelada")</f>
        <v>#N/A</v>
      </c>
      <c r="W2289" s="35" t="e">
        <f t="shared" si="328"/>
        <v>#N/A</v>
      </c>
      <c r="X2289" s="31">
        <f>VLOOKUP(A2289,'BASE DE DADOS OPS'!$A$4:$P$9650,12,FALSE)</f>
        <v>0</v>
      </c>
      <c r="Y2289" s="4" t="e">
        <f>IF(X2289&lt;&gt;"Liquidação Cancelada",VLOOKUP(B2289,'BASE DE DADOS OPS'!$B$5:$P$9635,12,FALSE),"Liquidação Cancelada")</f>
        <v>#N/A</v>
      </c>
      <c r="Z2289" s="4" t="e">
        <f>IF(X2289&lt;&gt;"Liquidação Cancelada",VLOOKUP(B2289,'BASE DE DADOS OPS'!$B$5:$P$9635,14,FALSE),"Liquidação Cancelada")</f>
        <v>#N/A</v>
      </c>
      <c r="AA2289" s="4" t="e">
        <f>IF(X2289&lt;&gt;"Liquidação Cancelada",VLOOKUP(B2289,'BASE DE DADOS OPS'!$B$5:$P$9635,13,FALSE),"Liquidação Cancelada")</f>
        <v>#N/A</v>
      </c>
      <c r="AB2289" s="4" t="e">
        <f t="shared" si="329"/>
        <v>#N/A</v>
      </c>
      <c r="AC2289" s="3" t="e">
        <f t="shared" si="330"/>
        <v>#N/A</v>
      </c>
      <c r="AD2289" s="62"/>
    </row>
    <row r="2290" spans="1:30" ht="24.95" customHeight="1" x14ac:dyDescent="0.2">
      <c r="A2290" s="55" t="str">
        <f t="shared" si="322"/>
        <v>||||||0</v>
      </c>
      <c r="B2290" s="55" t="str">
        <f t="shared" si="323"/>
        <v>||||0</v>
      </c>
      <c r="C2290" s="61" t="str">
        <f t="shared" si="324"/>
        <v>|0</v>
      </c>
      <c r="D2290" s="31"/>
      <c r="E2290" s="31"/>
      <c r="F2290" s="75" t="str">
        <f t="shared" si="325"/>
        <v>/</v>
      </c>
      <c r="G2290" s="31"/>
      <c r="H2290" s="31"/>
      <c r="I2290" s="75" t="str">
        <f t="shared" si="326"/>
        <v>.</v>
      </c>
      <c r="J2290" s="31"/>
      <c r="K2290" s="31"/>
      <c r="L2290" s="31"/>
      <c r="M2290" s="32"/>
      <c r="N2290" s="31"/>
      <c r="O2290" s="32"/>
      <c r="P2290" s="18"/>
      <c r="Q2290" s="31"/>
      <c r="R2290" s="33"/>
      <c r="S2290" s="33"/>
      <c r="T2290" s="33"/>
      <c r="U2290" s="72">
        <f t="shared" si="327"/>
        <v>0</v>
      </c>
      <c r="V2290" s="18" t="e">
        <f>IF(X2290&lt;&gt;"Liquidação Cancelada",VLOOKUP(B2290,'BASE DE DADOS OPS'!$B$4:$P$9650,10,FALSE),"Liquidação Cancelada")</f>
        <v>#N/A</v>
      </c>
      <c r="W2290" s="35" t="e">
        <f t="shared" si="328"/>
        <v>#N/A</v>
      </c>
      <c r="X2290" s="31">
        <f>VLOOKUP(A2290,'BASE DE DADOS OPS'!$A$4:$P$9650,12,FALSE)</f>
        <v>0</v>
      </c>
      <c r="Y2290" s="4" t="e">
        <f>IF(X2290&lt;&gt;"Liquidação Cancelada",VLOOKUP(B2290,'BASE DE DADOS OPS'!$B$5:$P$9635,12,FALSE),"Liquidação Cancelada")</f>
        <v>#N/A</v>
      </c>
      <c r="Z2290" s="4" t="e">
        <f>IF(X2290&lt;&gt;"Liquidação Cancelada",VLOOKUP(B2290,'BASE DE DADOS OPS'!$B$5:$P$9635,14,FALSE),"Liquidação Cancelada")</f>
        <v>#N/A</v>
      </c>
      <c r="AA2290" s="4" t="e">
        <f>IF(X2290&lt;&gt;"Liquidação Cancelada",VLOOKUP(B2290,'BASE DE DADOS OPS'!$B$5:$P$9635,13,FALSE),"Liquidação Cancelada")</f>
        <v>#N/A</v>
      </c>
      <c r="AB2290" s="4" t="e">
        <f t="shared" si="329"/>
        <v>#N/A</v>
      </c>
      <c r="AC2290" s="3" t="e">
        <f t="shared" si="330"/>
        <v>#N/A</v>
      </c>
      <c r="AD2290" s="62"/>
    </row>
    <row r="2291" spans="1:30" ht="24.95" customHeight="1" x14ac:dyDescent="0.2">
      <c r="A2291" s="55" t="str">
        <f t="shared" si="322"/>
        <v>||||||0</v>
      </c>
      <c r="B2291" s="55" t="str">
        <f t="shared" si="323"/>
        <v>||||0</v>
      </c>
      <c r="C2291" s="61" t="str">
        <f t="shared" si="324"/>
        <v>|0</v>
      </c>
      <c r="D2291" s="31"/>
      <c r="E2291" s="31"/>
      <c r="F2291" s="75" t="str">
        <f t="shared" si="325"/>
        <v>/</v>
      </c>
      <c r="G2291" s="31"/>
      <c r="H2291" s="31"/>
      <c r="I2291" s="75" t="str">
        <f t="shared" si="326"/>
        <v>.</v>
      </c>
      <c r="J2291" s="31"/>
      <c r="K2291" s="31"/>
      <c r="L2291" s="31"/>
      <c r="M2291" s="32"/>
      <c r="N2291" s="31"/>
      <c r="O2291" s="32"/>
      <c r="P2291" s="18"/>
      <c r="Q2291" s="31"/>
      <c r="R2291" s="33"/>
      <c r="S2291" s="33"/>
      <c r="T2291" s="33"/>
      <c r="U2291" s="72">
        <f t="shared" si="327"/>
        <v>0</v>
      </c>
      <c r="V2291" s="18" t="e">
        <f>IF(X2291&lt;&gt;"Liquidação Cancelada",VLOOKUP(B2291,'BASE DE DADOS OPS'!$B$4:$P$9650,10,FALSE),"Liquidação Cancelada")</f>
        <v>#N/A</v>
      </c>
      <c r="W2291" s="35" t="e">
        <f t="shared" si="328"/>
        <v>#N/A</v>
      </c>
      <c r="X2291" s="31">
        <f>VLOOKUP(A2291,'BASE DE DADOS OPS'!$A$4:$P$9650,12,FALSE)</f>
        <v>0</v>
      </c>
      <c r="Y2291" s="4" t="e">
        <f>IF(X2291&lt;&gt;"Liquidação Cancelada",VLOOKUP(B2291,'BASE DE DADOS OPS'!$B$5:$P$9635,12,FALSE),"Liquidação Cancelada")</f>
        <v>#N/A</v>
      </c>
      <c r="Z2291" s="4" t="e">
        <f>IF(X2291&lt;&gt;"Liquidação Cancelada",VLOOKUP(B2291,'BASE DE DADOS OPS'!$B$5:$P$9635,14,FALSE),"Liquidação Cancelada")</f>
        <v>#N/A</v>
      </c>
      <c r="AA2291" s="4" t="e">
        <f>IF(X2291&lt;&gt;"Liquidação Cancelada",VLOOKUP(B2291,'BASE DE DADOS OPS'!$B$5:$P$9635,13,FALSE),"Liquidação Cancelada")</f>
        <v>#N/A</v>
      </c>
      <c r="AB2291" s="4" t="e">
        <f t="shared" si="329"/>
        <v>#N/A</v>
      </c>
      <c r="AC2291" s="3" t="e">
        <f t="shared" si="330"/>
        <v>#N/A</v>
      </c>
      <c r="AD2291" s="62"/>
    </row>
    <row r="2292" spans="1:30" ht="24.95" customHeight="1" x14ac:dyDescent="0.2">
      <c r="A2292" s="55" t="str">
        <f t="shared" si="322"/>
        <v>||||||0</v>
      </c>
      <c r="B2292" s="55" t="str">
        <f t="shared" si="323"/>
        <v>||||0</v>
      </c>
      <c r="C2292" s="61" t="str">
        <f t="shared" si="324"/>
        <v>|0</v>
      </c>
      <c r="D2292" s="31"/>
      <c r="E2292" s="31"/>
      <c r="F2292" s="75" t="str">
        <f t="shared" si="325"/>
        <v>/</v>
      </c>
      <c r="G2292" s="31"/>
      <c r="H2292" s="31"/>
      <c r="I2292" s="75" t="str">
        <f t="shared" si="326"/>
        <v>.</v>
      </c>
      <c r="J2292" s="31"/>
      <c r="K2292" s="31"/>
      <c r="L2292" s="31"/>
      <c r="M2292" s="32"/>
      <c r="N2292" s="31"/>
      <c r="O2292" s="32"/>
      <c r="P2292" s="18"/>
      <c r="Q2292" s="31"/>
      <c r="R2292" s="33"/>
      <c r="S2292" s="33"/>
      <c r="T2292" s="33"/>
      <c r="U2292" s="72">
        <f t="shared" si="327"/>
        <v>0</v>
      </c>
      <c r="V2292" s="18" t="e">
        <f>IF(X2292&lt;&gt;"Liquidação Cancelada",VLOOKUP(B2292,'BASE DE DADOS OPS'!$B$4:$P$9650,10,FALSE),"Liquidação Cancelada")</f>
        <v>#N/A</v>
      </c>
      <c r="W2292" s="35" t="e">
        <f t="shared" si="328"/>
        <v>#N/A</v>
      </c>
      <c r="X2292" s="31">
        <f>VLOOKUP(A2292,'BASE DE DADOS OPS'!$A$4:$P$9650,12,FALSE)</f>
        <v>0</v>
      </c>
      <c r="Y2292" s="4" t="e">
        <f>IF(X2292&lt;&gt;"Liquidação Cancelada",VLOOKUP(B2292,'BASE DE DADOS OPS'!$B$5:$P$9635,12,FALSE),"Liquidação Cancelada")</f>
        <v>#N/A</v>
      </c>
      <c r="Z2292" s="4" t="e">
        <f>IF(X2292&lt;&gt;"Liquidação Cancelada",VLOOKUP(B2292,'BASE DE DADOS OPS'!$B$5:$P$9635,14,FALSE),"Liquidação Cancelada")</f>
        <v>#N/A</v>
      </c>
      <c r="AA2292" s="4" t="e">
        <f>IF(X2292&lt;&gt;"Liquidação Cancelada",VLOOKUP(B2292,'BASE DE DADOS OPS'!$B$5:$P$9635,13,FALSE),"Liquidação Cancelada")</f>
        <v>#N/A</v>
      </c>
      <c r="AB2292" s="4" t="e">
        <f t="shared" si="329"/>
        <v>#N/A</v>
      </c>
      <c r="AC2292" s="3" t="e">
        <f t="shared" si="330"/>
        <v>#N/A</v>
      </c>
      <c r="AD2292" s="62"/>
    </row>
    <row r="2293" spans="1:30" ht="24.95" customHeight="1" x14ac:dyDescent="0.2">
      <c r="A2293" s="55" t="str">
        <f t="shared" si="322"/>
        <v>||||||0</v>
      </c>
      <c r="B2293" s="55" t="str">
        <f t="shared" si="323"/>
        <v>||||0</v>
      </c>
      <c r="C2293" s="61" t="str">
        <f t="shared" si="324"/>
        <v>|0</v>
      </c>
      <c r="D2293" s="31"/>
      <c r="E2293" s="31"/>
      <c r="F2293" s="75" t="str">
        <f t="shared" si="325"/>
        <v>/</v>
      </c>
      <c r="G2293" s="31"/>
      <c r="H2293" s="31"/>
      <c r="I2293" s="75" t="str">
        <f t="shared" si="326"/>
        <v>.</v>
      </c>
      <c r="J2293" s="31"/>
      <c r="K2293" s="31"/>
      <c r="L2293" s="31"/>
      <c r="M2293" s="32"/>
      <c r="N2293" s="31"/>
      <c r="O2293" s="32"/>
      <c r="P2293" s="18"/>
      <c r="Q2293" s="31"/>
      <c r="R2293" s="33"/>
      <c r="S2293" s="33"/>
      <c r="T2293" s="33"/>
      <c r="U2293" s="72">
        <f t="shared" si="327"/>
        <v>0</v>
      </c>
      <c r="V2293" s="18" t="e">
        <f>IF(X2293&lt;&gt;"Liquidação Cancelada",VLOOKUP(B2293,'BASE DE DADOS OPS'!$B$4:$P$9650,10,FALSE),"Liquidação Cancelada")</f>
        <v>#N/A</v>
      </c>
      <c r="W2293" s="35" t="e">
        <f t="shared" si="328"/>
        <v>#N/A</v>
      </c>
      <c r="X2293" s="31">
        <f>VLOOKUP(A2293,'BASE DE DADOS OPS'!$A$4:$P$9650,12,FALSE)</f>
        <v>0</v>
      </c>
      <c r="Y2293" s="4" t="e">
        <f>IF(X2293&lt;&gt;"Liquidação Cancelada",VLOOKUP(B2293,'BASE DE DADOS OPS'!$B$5:$P$9635,12,FALSE),"Liquidação Cancelada")</f>
        <v>#N/A</v>
      </c>
      <c r="Z2293" s="4" t="e">
        <f>IF(X2293&lt;&gt;"Liquidação Cancelada",VLOOKUP(B2293,'BASE DE DADOS OPS'!$B$5:$P$9635,14,FALSE),"Liquidação Cancelada")</f>
        <v>#N/A</v>
      </c>
      <c r="AA2293" s="4" t="e">
        <f>IF(X2293&lt;&gt;"Liquidação Cancelada",VLOOKUP(B2293,'BASE DE DADOS OPS'!$B$5:$P$9635,13,FALSE),"Liquidação Cancelada")</f>
        <v>#N/A</v>
      </c>
      <c r="AB2293" s="4" t="e">
        <f t="shared" si="329"/>
        <v>#N/A</v>
      </c>
      <c r="AC2293" s="3" t="e">
        <f t="shared" si="330"/>
        <v>#N/A</v>
      </c>
      <c r="AD2293" s="62"/>
    </row>
    <row r="2294" spans="1:30" ht="24.95" customHeight="1" x14ac:dyDescent="0.2">
      <c r="A2294" s="55" t="str">
        <f t="shared" si="322"/>
        <v>||||||0</v>
      </c>
      <c r="B2294" s="55" t="str">
        <f t="shared" si="323"/>
        <v>||||0</v>
      </c>
      <c r="C2294" s="61" t="str">
        <f t="shared" si="324"/>
        <v>|0</v>
      </c>
      <c r="D2294" s="31"/>
      <c r="E2294" s="31"/>
      <c r="F2294" s="75" t="str">
        <f t="shared" si="325"/>
        <v>/</v>
      </c>
      <c r="G2294" s="31"/>
      <c r="H2294" s="31"/>
      <c r="I2294" s="75" t="str">
        <f t="shared" si="326"/>
        <v>.</v>
      </c>
      <c r="J2294" s="31"/>
      <c r="K2294" s="31"/>
      <c r="L2294" s="31"/>
      <c r="M2294" s="32"/>
      <c r="N2294" s="31"/>
      <c r="O2294" s="32"/>
      <c r="P2294" s="18"/>
      <c r="Q2294" s="31"/>
      <c r="R2294" s="33"/>
      <c r="S2294" s="33"/>
      <c r="T2294" s="33"/>
      <c r="U2294" s="72">
        <f t="shared" si="327"/>
        <v>0</v>
      </c>
      <c r="V2294" s="18" t="e">
        <f>IF(X2294&lt;&gt;"Liquidação Cancelada",VLOOKUP(B2294,'BASE DE DADOS OPS'!$B$4:$P$9650,10,FALSE),"Liquidação Cancelada")</f>
        <v>#N/A</v>
      </c>
      <c r="W2294" s="35" t="e">
        <f t="shared" si="328"/>
        <v>#N/A</v>
      </c>
      <c r="X2294" s="31">
        <f>VLOOKUP(A2294,'BASE DE DADOS OPS'!$A$4:$P$9650,12,FALSE)</f>
        <v>0</v>
      </c>
      <c r="Y2294" s="4" t="e">
        <f>IF(X2294&lt;&gt;"Liquidação Cancelada",VLOOKUP(B2294,'BASE DE DADOS OPS'!$B$5:$P$9635,12,FALSE),"Liquidação Cancelada")</f>
        <v>#N/A</v>
      </c>
      <c r="Z2294" s="4" t="e">
        <f>IF(X2294&lt;&gt;"Liquidação Cancelada",VLOOKUP(B2294,'BASE DE DADOS OPS'!$B$5:$P$9635,14,FALSE),"Liquidação Cancelada")</f>
        <v>#N/A</v>
      </c>
      <c r="AA2294" s="4" t="e">
        <f>IF(X2294&lt;&gt;"Liquidação Cancelada",VLOOKUP(B2294,'BASE DE DADOS OPS'!$B$5:$P$9635,13,FALSE),"Liquidação Cancelada")</f>
        <v>#N/A</v>
      </c>
      <c r="AB2294" s="4" t="e">
        <f t="shared" si="329"/>
        <v>#N/A</v>
      </c>
      <c r="AC2294" s="3" t="e">
        <f t="shared" si="330"/>
        <v>#N/A</v>
      </c>
      <c r="AD2294" s="62"/>
    </row>
    <row r="2295" spans="1:30" ht="24.95" customHeight="1" x14ac:dyDescent="0.2">
      <c r="A2295" s="55" t="str">
        <f t="shared" si="322"/>
        <v>||||||0</v>
      </c>
      <c r="B2295" s="55" t="str">
        <f t="shared" si="323"/>
        <v>||||0</v>
      </c>
      <c r="C2295" s="61" t="str">
        <f t="shared" si="324"/>
        <v>|0</v>
      </c>
      <c r="D2295" s="31"/>
      <c r="E2295" s="31"/>
      <c r="F2295" s="75" t="str">
        <f t="shared" si="325"/>
        <v>/</v>
      </c>
      <c r="G2295" s="31"/>
      <c r="H2295" s="31"/>
      <c r="I2295" s="75" t="str">
        <f t="shared" si="326"/>
        <v>.</v>
      </c>
      <c r="J2295" s="31"/>
      <c r="K2295" s="31"/>
      <c r="L2295" s="31"/>
      <c r="M2295" s="32"/>
      <c r="N2295" s="31"/>
      <c r="O2295" s="32"/>
      <c r="P2295" s="18"/>
      <c r="Q2295" s="31"/>
      <c r="R2295" s="33"/>
      <c r="S2295" s="33"/>
      <c r="T2295" s="33"/>
      <c r="U2295" s="72">
        <f t="shared" si="327"/>
        <v>0</v>
      </c>
      <c r="V2295" s="18" t="e">
        <f>IF(X2295&lt;&gt;"Liquidação Cancelada",VLOOKUP(B2295,'BASE DE DADOS OPS'!$B$4:$P$9650,10,FALSE),"Liquidação Cancelada")</f>
        <v>#N/A</v>
      </c>
      <c r="W2295" s="35" t="e">
        <f t="shared" si="328"/>
        <v>#N/A</v>
      </c>
      <c r="X2295" s="31">
        <f>VLOOKUP(A2295,'BASE DE DADOS OPS'!$A$4:$P$9650,12,FALSE)</f>
        <v>0</v>
      </c>
      <c r="Y2295" s="4" t="e">
        <f>IF(X2295&lt;&gt;"Liquidação Cancelada",VLOOKUP(B2295,'BASE DE DADOS OPS'!$B$5:$P$9635,12,FALSE),"Liquidação Cancelada")</f>
        <v>#N/A</v>
      </c>
      <c r="Z2295" s="4" t="e">
        <f>IF(X2295&lt;&gt;"Liquidação Cancelada",VLOOKUP(B2295,'BASE DE DADOS OPS'!$B$5:$P$9635,14,FALSE),"Liquidação Cancelada")</f>
        <v>#N/A</v>
      </c>
      <c r="AA2295" s="4" t="e">
        <f>IF(X2295&lt;&gt;"Liquidação Cancelada",VLOOKUP(B2295,'BASE DE DADOS OPS'!$B$5:$P$9635,13,FALSE),"Liquidação Cancelada")</f>
        <v>#N/A</v>
      </c>
      <c r="AB2295" s="4" t="e">
        <f t="shared" si="329"/>
        <v>#N/A</v>
      </c>
      <c r="AC2295" s="3" t="e">
        <f t="shared" si="330"/>
        <v>#N/A</v>
      </c>
      <c r="AD2295" s="62"/>
    </row>
    <row r="2296" spans="1:30" ht="24.95" customHeight="1" x14ac:dyDescent="0.2">
      <c r="A2296" s="55" t="str">
        <f t="shared" si="322"/>
        <v>||||||0</v>
      </c>
      <c r="B2296" s="55" t="str">
        <f t="shared" si="323"/>
        <v>||||0</v>
      </c>
      <c r="C2296" s="61" t="str">
        <f t="shared" si="324"/>
        <v>|0</v>
      </c>
      <c r="D2296" s="31"/>
      <c r="E2296" s="31"/>
      <c r="F2296" s="75" t="str">
        <f t="shared" si="325"/>
        <v>/</v>
      </c>
      <c r="G2296" s="31"/>
      <c r="H2296" s="31"/>
      <c r="I2296" s="75" t="str">
        <f t="shared" si="326"/>
        <v>.</v>
      </c>
      <c r="J2296" s="31"/>
      <c r="K2296" s="31"/>
      <c r="L2296" s="31"/>
      <c r="M2296" s="32"/>
      <c r="N2296" s="31"/>
      <c r="O2296" s="32"/>
      <c r="P2296" s="18"/>
      <c r="Q2296" s="31"/>
      <c r="R2296" s="33"/>
      <c r="S2296" s="33"/>
      <c r="T2296" s="33"/>
      <c r="U2296" s="72">
        <f t="shared" si="327"/>
        <v>0</v>
      </c>
      <c r="V2296" s="18" t="e">
        <f>IF(X2296&lt;&gt;"Liquidação Cancelada",VLOOKUP(B2296,'BASE DE DADOS OPS'!$B$4:$P$9650,10,FALSE),"Liquidação Cancelada")</f>
        <v>#N/A</v>
      </c>
      <c r="W2296" s="35" t="e">
        <f t="shared" si="328"/>
        <v>#N/A</v>
      </c>
      <c r="X2296" s="31">
        <f>VLOOKUP(A2296,'BASE DE DADOS OPS'!$A$4:$P$9650,12,FALSE)</f>
        <v>0</v>
      </c>
      <c r="Y2296" s="4" t="e">
        <f>IF(X2296&lt;&gt;"Liquidação Cancelada",VLOOKUP(B2296,'BASE DE DADOS OPS'!$B$5:$P$9635,12,FALSE),"Liquidação Cancelada")</f>
        <v>#N/A</v>
      </c>
      <c r="Z2296" s="4" t="e">
        <f>IF(X2296&lt;&gt;"Liquidação Cancelada",VLOOKUP(B2296,'BASE DE DADOS OPS'!$B$5:$P$9635,14,FALSE),"Liquidação Cancelada")</f>
        <v>#N/A</v>
      </c>
      <c r="AA2296" s="4" t="e">
        <f>IF(X2296&lt;&gt;"Liquidação Cancelada",VLOOKUP(B2296,'BASE DE DADOS OPS'!$B$5:$P$9635,13,FALSE),"Liquidação Cancelada")</f>
        <v>#N/A</v>
      </c>
      <c r="AB2296" s="4" t="e">
        <f t="shared" si="329"/>
        <v>#N/A</v>
      </c>
      <c r="AC2296" s="3" t="e">
        <f t="shared" si="330"/>
        <v>#N/A</v>
      </c>
      <c r="AD2296" s="62"/>
    </row>
    <row r="2297" spans="1:30" ht="24.95" customHeight="1" x14ac:dyDescent="0.2">
      <c r="A2297" s="55" t="str">
        <f t="shared" si="322"/>
        <v>||||||0</v>
      </c>
      <c r="B2297" s="55" t="str">
        <f t="shared" si="323"/>
        <v>||||0</v>
      </c>
      <c r="C2297" s="61" t="str">
        <f t="shared" si="324"/>
        <v>|0</v>
      </c>
      <c r="D2297" s="31"/>
      <c r="E2297" s="31"/>
      <c r="F2297" s="75" t="str">
        <f t="shared" si="325"/>
        <v>/</v>
      </c>
      <c r="G2297" s="31"/>
      <c r="H2297" s="31"/>
      <c r="I2297" s="75" t="str">
        <f t="shared" si="326"/>
        <v>.</v>
      </c>
      <c r="J2297" s="31"/>
      <c r="K2297" s="31"/>
      <c r="L2297" s="31"/>
      <c r="M2297" s="32"/>
      <c r="N2297" s="31"/>
      <c r="O2297" s="32"/>
      <c r="P2297" s="18"/>
      <c r="Q2297" s="31"/>
      <c r="R2297" s="33"/>
      <c r="S2297" s="33"/>
      <c r="T2297" s="33"/>
      <c r="U2297" s="72">
        <f t="shared" si="327"/>
        <v>0</v>
      </c>
      <c r="V2297" s="18" t="e">
        <f>IF(X2297&lt;&gt;"Liquidação Cancelada",VLOOKUP(B2297,'BASE DE DADOS OPS'!$B$4:$P$9650,10,FALSE),"Liquidação Cancelada")</f>
        <v>#N/A</v>
      </c>
      <c r="W2297" s="35" t="e">
        <f t="shared" si="328"/>
        <v>#N/A</v>
      </c>
      <c r="X2297" s="31">
        <f>VLOOKUP(A2297,'BASE DE DADOS OPS'!$A$4:$P$9650,12,FALSE)</f>
        <v>0</v>
      </c>
      <c r="Y2297" s="4" t="e">
        <f>IF(X2297&lt;&gt;"Liquidação Cancelada",VLOOKUP(B2297,'BASE DE DADOS OPS'!$B$5:$P$9635,12,FALSE),"Liquidação Cancelada")</f>
        <v>#N/A</v>
      </c>
      <c r="Z2297" s="4" t="e">
        <f>IF(X2297&lt;&gt;"Liquidação Cancelada",VLOOKUP(B2297,'BASE DE DADOS OPS'!$B$5:$P$9635,14,FALSE),"Liquidação Cancelada")</f>
        <v>#N/A</v>
      </c>
      <c r="AA2297" s="4" t="e">
        <f>IF(X2297&lt;&gt;"Liquidação Cancelada",VLOOKUP(B2297,'BASE DE DADOS OPS'!$B$5:$P$9635,13,FALSE),"Liquidação Cancelada")</f>
        <v>#N/A</v>
      </c>
      <c r="AB2297" s="4" t="e">
        <f t="shared" si="329"/>
        <v>#N/A</v>
      </c>
      <c r="AC2297" s="3" t="e">
        <f t="shared" si="330"/>
        <v>#N/A</v>
      </c>
      <c r="AD2297" s="62"/>
    </row>
    <row r="2298" spans="1:30" ht="24.95" customHeight="1" x14ac:dyDescent="0.2">
      <c r="A2298" s="55" t="str">
        <f t="shared" si="322"/>
        <v>||||||0</v>
      </c>
      <c r="B2298" s="55" t="str">
        <f t="shared" si="323"/>
        <v>||||0</v>
      </c>
      <c r="C2298" s="61" t="str">
        <f t="shared" si="324"/>
        <v>|0</v>
      </c>
      <c r="D2298" s="31"/>
      <c r="E2298" s="31"/>
      <c r="F2298" s="75" t="str">
        <f t="shared" si="325"/>
        <v>/</v>
      </c>
      <c r="G2298" s="31"/>
      <c r="H2298" s="31"/>
      <c r="I2298" s="75" t="str">
        <f t="shared" si="326"/>
        <v>.</v>
      </c>
      <c r="J2298" s="31"/>
      <c r="K2298" s="31"/>
      <c r="L2298" s="31"/>
      <c r="M2298" s="32"/>
      <c r="N2298" s="31"/>
      <c r="O2298" s="32"/>
      <c r="P2298" s="18"/>
      <c r="Q2298" s="31"/>
      <c r="R2298" s="33"/>
      <c r="S2298" s="33"/>
      <c r="T2298" s="33"/>
      <c r="U2298" s="72">
        <f t="shared" si="327"/>
        <v>0</v>
      </c>
      <c r="V2298" s="18" t="e">
        <f>IF(X2298&lt;&gt;"Liquidação Cancelada",VLOOKUP(B2298,'BASE DE DADOS OPS'!$B$4:$P$9650,10,FALSE),"Liquidação Cancelada")</f>
        <v>#N/A</v>
      </c>
      <c r="W2298" s="35" t="e">
        <f t="shared" si="328"/>
        <v>#N/A</v>
      </c>
      <c r="X2298" s="31">
        <f>VLOOKUP(A2298,'BASE DE DADOS OPS'!$A$4:$P$9650,12,FALSE)</f>
        <v>0</v>
      </c>
      <c r="Y2298" s="4" t="e">
        <f>IF(X2298&lt;&gt;"Liquidação Cancelada",VLOOKUP(B2298,'BASE DE DADOS OPS'!$B$5:$P$9635,12,FALSE),"Liquidação Cancelada")</f>
        <v>#N/A</v>
      </c>
      <c r="Z2298" s="4" t="e">
        <f>IF(X2298&lt;&gt;"Liquidação Cancelada",VLOOKUP(B2298,'BASE DE DADOS OPS'!$B$5:$P$9635,14,FALSE),"Liquidação Cancelada")</f>
        <v>#N/A</v>
      </c>
      <c r="AA2298" s="4" t="e">
        <f>IF(X2298&lt;&gt;"Liquidação Cancelada",VLOOKUP(B2298,'BASE DE DADOS OPS'!$B$5:$P$9635,13,FALSE),"Liquidação Cancelada")</f>
        <v>#N/A</v>
      </c>
      <c r="AB2298" s="4" t="e">
        <f t="shared" si="329"/>
        <v>#N/A</v>
      </c>
      <c r="AC2298" s="3" t="e">
        <f t="shared" si="330"/>
        <v>#N/A</v>
      </c>
      <c r="AD2298" s="62"/>
    </row>
    <row r="2299" spans="1:30" ht="24.95" customHeight="1" x14ac:dyDescent="0.2">
      <c r="A2299" s="55" t="str">
        <f t="shared" si="322"/>
        <v>||||||0</v>
      </c>
      <c r="B2299" s="55" t="str">
        <f t="shared" si="323"/>
        <v>||||0</v>
      </c>
      <c r="C2299" s="61" t="str">
        <f t="shared" si="324"/>
        <v>|0</v>
      </c>
      <c r="D2299" s="31"/>
      <c r="E2299" s="31"/>
      <c r="F2299" s="75" t="str">
        <f t="shared" si="325"/>
        <v>/</v>
      </c>
      <c r="G2299" s="31"/>
      <c r="H2299" s="31"/>
      <c r="I2299" s="75" t="str">
        <f t="shared" si="326"/>
        <v>.</v>
      </c>
      <c r="J2299" s="31"/>
      <c r="K2299" s="31"/>
      <c r="L2299" s="31"/>
      <c r="M2299" s="32"/>
      <c r="N2299" s="31"/>
      <c r="O2299" s="32"/>
      <c r="P2299" s="18"/>
      <c r="Q2299" s="31"/>
      <c r="R2299" s="33"/>
      <c r="S2299" s="33"/>
      <c r="T2299" s="33"/>
      <c r="U2299" s="72">
        <f t="shared" si="327"/>
        <v>0</v>
      </c>
      <c r="V2299" s="18" t="e">
        <f>IF(X2299&lt;&gt;"Liquidação Cancelada",VLOOKUP(B2299,'BASE DE DADOS OPS'!$B$4:$P$9650,10,FALSE),"Liquidação Cancelada")</f>
        <v>#N/A</v>
      </c>
      <c r="W2299" s="35" t="e">
        <f t="shared" si="328"/>
        <v>#N/A</v>
      </c>
      <c r="X2299" s="31">
        <f>VLOOKUP(A2299,'BASE DE DADOS OPS'!$A$4:$P$9650,12,FALSE)</f>
        <v>0</v>
      </c>
      <c r="Y2299" s="4" t="e">
        <f>IF(X2299&lt;&gt;"Liquidação Cancelada",VLOOKUP(B2299,'BASE DE DADOS OPS'!$B$5:$P$9635,12,FALSE),"Liquidação Cancelada")</f>
        <v>#N/A</v>
      </c>
      <c r="Z2299" s="4" t="e">
        <f>IF(X2299&lt;&gt;"Liquidação Cancelada",VLOOKUP(B2299,'BASE DE DADOS OPS'!$B$5:$P$9635,14,FALSE),"Liquidação Cancelada")</f>
        <v>#N/A</v>
      </c>
      <c r="AA2299" s="4" t="e">
        <f>IF(X2299&lt;&gt;"Liquidação Cancelada",VLOOKUP(B2299,'BASE DE DADOS OPS'!$B$5:$P$9635,13,FALSE),"Liquidação Cancelada")</f>
        <v>#N/A</v>
      </c>
      <c r="AB2299" s="4" t="e">
        <f t="shared" si="329"/>
        <v>#N/A</v>
      </c>
      <c r="AC2299" s="3" t="e">
        <f t="shared" si="330"/>
        <v>#N/A</v>
      </c>
      <c r="AD2299" s="62"/>
    </row>
    <row r="2300" spans="1:30" ht="24.95" customHeight="1" x14ac:dyDescent="0.2">
      <c r="A2300" s="55" t="str">
        <f t="shared" si="322"/>
        <v>||||||0</v>
      </c>
      <c r="B2300" s="55" t="str">
        <f t="shared" si="323"/>
        <v>||||0</v>
      </c>
      <c r="C2300" s="61" t="str">
        <f t="shared" si="324"/>
        <v>|0</v>
      </c>
      <c r="D2300" s="31"/>
      <c r="E2300" s="31"/>
      <c r="F2300" s="75" t="str">
        <f t="shared" si="325"/>
        <v>/</v>
      </c>
      <c r="G2300" s="31"/>
      <c r="H2300" s="31"/>
      <c r="I2300" s="75" t="str">
        <f t="shared" si="326"/>
        <v>.</v>
      </c>
      <c r="J2300" s="31"/>
      <c r="K2300" s="31"/>
      <c r="L2300" s="31"/>
      <c r="M2300" s="32"/>
      <c r="N2300" s="31"/>
      <c r="O2300" s="32"/>
      <c r="P2300" s="18"/>
      <c r="Q2300" s="31"/>
      <c r="R2300" s="33"/>
      <c r="S2300" s="33"/>
      <c r="T2300" s="33"/>
      <c r="U2300" s="72">
        <f t="shared" si="327"/>
        <v>0</v>
      </c>
      <c r="V2300" s="18" t="e">
        <f>IF(X2300&lt;&gt;"Liquidação Cancelada",VLOOKUP(B2300,'BASE DE DADOS OPS'!$B$4:$P$9650,10,FALSE),"Liquidação Cancelada")</f>
        <v>#N/A</v>
      </c>
      <c r="W2300" s="35" t="e">
        <f t="shared" si="328"/>
        <v>#N/A</v>
      </c>
      <c r="X2300" s="31">
        <f>VLOOKUP(A2300,'BASE DE DADOS OPS'!$A$4:$P$9650,12,FALSE)</f>
        <v>0</v>
      </c>
      <c r="Y2300" s="4" t="e">
        <f>IF(X2300&lt;&gt;"Liquidação Cancelada",VLOOKUP(B2300,'BASE DE DADOS OPS'!$B$5:$P$9635,12,FALSE),"Liquidação Cancelada")</f>
        <v>#N/A</v>
      </c>
      <c r="Z2300" s="4" t="e">
        <f>IF(X2300&lt;&gt;"Liquidação Cancelada",VLOOKUP(B2300,'BASE DE DADOS OPS'!$B$5:$P$9635,14,FALSE),"Liquidação Cancelada")</f>
        <v>#N/A</v>
      </c>
      <c r="AA2300" s="4" t="e">
        <f>IF(X2300&lt;&gt;"Liquidação Cancelada",VLOOKUP(B2300,'BASE DE DADOS OPS'!$B$5:$P$9635,13,FALSE),"Liquidação Cancelada")</f>
        <v>#N/A</v>
      </c>
      <c r="AB2300" s="4" t="e">
        <f t="shared" si="329"/>
        <v>#N/A</v>
      </c>
      <c r="AC2300" s="3" t="e">
        <f t="shared" si="330"/>
        <v>#N/A</v>
      </c>
      <c r="AD2300" s="62"/>
    </row>
    <row r="2301" spans="1:30" ht="24.95" customHeight="1" x14ac:dyDescent="0.2">
      <c r="A2301" s="55" t="str">
        <f t="shared" si="322"/>
        <v>||||||0</v>
      </c>
      <c r="B2301" s="55" t="str">
        <f t="shared" si="323"/>
        <v>||||0</v>
      </c>
      <c r="C2301" s="61" t="str">
        <f t="shared" si="324"/>
        <v>|0</v>
      </c>
      <c r="D2301" s="31"/>
      <c r="E2301" s="31"/>
      <c r="F2301" s="75" t="str">
        <f t="shared" si="325"/>
        <v>/</v>
      </c>
      <c r="G2301" s="31"/>
      <c r="H2301" s="31"/>
      <c r="I2301" s="75" t="str">
        <f t="shared" si="326"/>
        <v>.</v>
      </c>
      <c r="J2301" s="31"/>
      <c r="K2301" s="31"/>
      <c r="L2301" s="31"/>
      <c r="M2301" s="32"/>
      <c r="N2301" s="31"/>
      <c r="O2301" s="32"/>
      <c r="P2301" s="18"/>
      <c r="Q2301" s="31"/>
      <c r="R2301" s="33"/>
      <c r="S2301" s="33"/>
      <c r="T2301" s="33"/>
      <c r="U2301" s="72">
        <f t="shared" si="327"/>
        <v>0</v>
      </c>
      <c r="V2301" s="18" t="e">
        <f>IF(X2301&lt;&gt;"Liquidação Cancelada",VLOOKUP(B2301,'BASE DE DADOS OPS'!$B$4:$P$9650,10,FALSE),"Liquidação Cancelada")</f>
        <v>#N/A</v>
      </c>
      <c r="W2301" s="35" t="e">
        <f t="shared" si="328"/>
        <v>#N/A</v>
      </c>
      <c r="X2301" s="31">
        <f>VLOOKUP(A2301,'BASE DE DADOS OPS'!$A$4:$P$9650,12,FALSE)</f>
        <v>0</v>
      </c>
      <c r="Y2301" s="4" t="e">
        <f>IF(X2301&lt;&gt;"Liquidação Cancelada",VLOOKUP(B2301,'BASE DE DADOS OPS'!$B$5:$P$9635,12,FALSE),"Liquidação Cancelada")</f>
        <v>#N/A</v>
      </c>
      <c r="Z2301" s="4" t="e">
        <f>IF(X2301&lt;&gt;"Liquidação Cancelada",VLOOKUP(B2301,'BASE DE DADOS OPS'!$B$5:$P$9635,14,FALSE),"Liquidação Cancelada")</f>
        <v>#N/A</v>
      </c>
      <c r="AA2301" s="4" t="e">
        <f>IF(X2301&lt;&gt;"Liquidação Cancelada",VLOOKUP(B2301,'BASE DE DADOS OPS'!$B$5:$P$9635,13,FALSE),"Liquidação Cancelada")</f>
        <v>#N/A</v>
      </c>
      <c r="AB2301" s="4" t="e">
        <f t="shared" si="329"/>
        <v>#N/A</v>
      </c>
      <c r="AC2301" s="3" t="e">
        <f t="shared" si="330"/>
        <v>#N/A</v>
      </c>
      <c r="AD2301" s="62"/>
    </row>
    <row r="2302" spans="1:30" ht="24.95" customHeight="1" x14ac:dyDescent="0.2">
      <c r="A2302" s="55" t="str">
        <f t="shared" si="322"/>
        <v>||||||0</v>
      </c>
      <c r="B2302" s="55" t="str">
        <f t="shared" si="323"/>
        <v>||||0</v>
      </c>
      <c r="C2302" s="61" t="str">
        <f t="shared" si="324"/>
        <v>|0</v>
      </c>
      <c r="D2302" s="31"/>
      <c r="E2302" s="31"/>
      <c r="F2302" s="75" t="str">
        <f t="shared" si="325"/>
        <v>/</v>
      </c>
      <c r="G2302" s="31"/>
      <c r="H2302" s="31"/>
      <c r="I2302" s="75" t="str">
        <f t="shared" si="326"/>
        <v>.</v>
      </c>
      <c r="J2302" s="31"/>
      <c r="K2302" s="31"/>
      <c r="L2302" s="31"/>
      <c r="M2302" s="32"/>
      <c r="N2302" s="31"/>
      <c r="O2302" s="32"/>
      <c r="P2302" s="18"/>
      <c r="Q2302" s="31"/>
      <c r="R2302" s="33"/>
      <c r="S2302" s="33"/>
      <c r="T2302" s="33"/>
      <c r="U2302" s="72">
        <f t="shared" si="327"/>
        <v>0</v>
      </c>
      <c r="V2302" s="18" t="e">
        <f>IF(X2302&lt;&gt;"Liquidação Cancelada",VLOOKUP(B2302,'BASE DE DADOS OPS'!$B$4:$P$9650,10,FALSE),"Liquidação Cancelada")</f>
        <v>#N/A</v>
      </c>
      <c r="W2302" s="35" t="e">
        <f t="shared" si="328"/>
        <v>#N/A</v>
      </c>
      <c r="X2302" s="31">
        <f>VLOOKUP(A2302,'BASE DE DADOS OPS'!$A$4:$P$9650,12,FALSE)</f>
        <v>0</v>
      </c>
      <c r="Y2302" s="4" t="e">
        <f>IF(X2302&lt;&gt;"Liquidação Cancelada",VLOOKUP(B2302,'BASE DE DADOS OPS'!$B$5:$P$9635,12,FALSE),"Liquidação Cancelada")</f>
        <v>#N/A</v>
      </c>
      <c r="Z2302" s="4" t="e">
        <f>IF(X2302&lt;&gt;"Liquidação Cancelada",VLOOKUP(B2302,'BASE DE DADOS OPS'!$B$5:$P$9635,14,FALSE),"Liquidação Cancelada")</f>
        <v>#N/A</v>
      </c>
      <c r="AA2302" s="4" t="e">
        <f>IF(X2302&lt;&gt;"Liquidação Cancelada",VLOOKUP(B2302,'BASE DE DADOS OPS'!$B$5:$P$9635,13,FALSE),"Liquidação Cancelada")</f>
        <v>#N/A</v>
      </c>
      <c r="AB2302" s="4" t="e">
        <f t="shared" si="329"/>
        <v>#N/A</v>
      </c>
      <c r="AC2302" s="3" t="e">
        <f t="shared" si="330"/>
        <v>#N/A</v>
      </c>
      <c r="AD2302" s="62"/>
    </row>
    <row r="2303" spans="1:30" ht="24.95" customHeight="1" x14ac:dyDescent="0.2">
      <c r="A2303" s="55" t="str">
        <f t="shared" si="322"/>
        <v>||||||0</v>
      </c>
      <c r="B2303" s="55" t="str">
        <f t="shared" si="323"/>
        <v>||||0</v>
      </c>
      <c r="C2303" s="61" t="str">
        <f t="shared" si="324"/>
        <v>|0</v>
      </c>
      <c r="D2303" s="31"/>
      <c r="E2303" s="31"/>
      <c r="F2303" s="75" t="str">
        <f t="shared" si="325"/>
        <v>/</v>
      </c>
      <c r="G2303" s="31"/>
      <c r="H2303" s="31"/>
      <c r="I2303" s="75" t="str">
        <f t="shared" si="326"/>
        <v>.</v>
      </c>
      <c r="J2303" s="31"/>
      <c r="K2303" s="31"/>
      <c r="L2303" s="31"/>
      <c r="M2303" s="32"/>
      <c r="N2303" s="31"/>
      <c r="O2303" s="32"/>
      <c r="P2303" s="18"/>
      <c r="Q2303" s="31"/>
      <c r="R2303" s="33"/>
      <c r="S2303" s="33"/>
      <c r="T2303" s="33"/>
      <c r="U2303" s="72">
        <f t="shared" si="327"/>
        <v>0</v>
      </c>
      <c r="V2303" s="18" t="e">
        <f>IF(X2303&lt;&gt;"Liquidação Cancelada",VLOOKUP(B2303,'BASE DE DADOS OPS'!$B$4:$P$9650,10,FALSE),"Liquidação Cancelada")</f>
        <v>#N/A</v>
      </c>
      <c r="W2303" s="35" t="e">
        <f t="shared" si="328"/>
        <v>#N/A</v>
      </c>
      <c r="X2303" s="31">
        <f>VLOOKUP(A2303,'BASE DE DADOS OPS'!$A$4:$P$9650,12,FALSE)</f>
        <v>0</v>
      </c>
      <c r="Y2303" s="4" t="e">
        <f>IF(X2303&lt;&gt;"Liquidação Cancelada",VLOOKUP(B2303,'BASE DE DADOS OPS'!$B$5:$P$9635,12,FALSE),"Liquidação Cancelada")</f>
        <v>#N/A</v>
      </c>
      <c r="Z2303" s="4" t="e">
        <f>IF(X2303&lt;&gt;"Liquidação Cancelada",VLOOKUP(B2303,'BASE DE DADOS OPS'!$B$5:$P$9635,14,FALSE),"Liquidação Cancelada")</f>
        <v>#N/A</v>
      </c>
      <c r="AA2303" s="4" t="e">
        <f>IF(X2303&lt;&gt;"Liquidação Cancelada",VLOOKUP(B2303,'BASE DE DADOS OPS'!$B$5:$P$9635,13,FALSE),"Liquidação Cancelada")</f>
        <v>#N/A</v>
      </c>
      <c r="AB2303" s="4" t="e">
        <f t="shared" si="329"/>
        <v>#N/A</v>
      </c>
      <c r="AC2303" s="3" t="e">
        <f t="shared" si="330"/>
        <v>#N/A</v>
      </c>
      <c r="AD2303" s="62"/>
    </row>
    <row r="2304" spans="1:30" ht="24.95" customHeight="1" x14ac:dyDescent="0.2">
      <c r="A2304" s="55" t="str">
        <f t="shared" si="322"/>
        <v>||||||0</v>
      </c>
      <c r="B2304" s="55" t="str">
        <f t="shared" si="323"/>
        <v>||||0</v>
      </c>
      <c r="C2304" s="61" t="str">
        <f t="shared" si="324"/>
        <v>|0</v>
      </c>
      <c r="D2304" s="31"/>
      <c r="E2304" s="31"/>
      <c r="F2304" s="75" t="str">
        <f t="shared" si="325"/>
        <v>/</v>
      </c>
      <c r="G2304" s="31"/>
      <c r="H2304" s="31"/>
      <c r="I2304" s="75" t="str">
        <f t="shared" si="326"/>
        <v>.</v>
      </c>
      <c r="J2304" s="31"/>
      <c r="K2304" s="31"/>
      <c r="L2304" s="31"/>
      <c r="M2304" s="32"/>
      <c r="N2304" s="31"/>
      <c r="O2304" s="32"/>
      <c r="P2304" s="18"/>
      <c r="Q2304" s="31"/>
      <c r="R2304" s="33"/>
      <c r="S2304" s="33"/>
      <c r="T2304" s="33"/>
      <c r="U2304" s="72">
        <f t="shared" si="327"/>
        <v>0</v>
      </c>
      <c r="V2304" s="18" t="e">
        <f>IF(X2304&lt;&gt;"Liquidação Cancelada",VLOOKUP(B2304,'BASE DE DADOS OPS'!$B$4:$P$9650,10,FALSE),"Liquidação Cancelada")</f>
        <v>#N/A</v>
      </c>
      <c r="W2304" s="35" t="e">
        <f t="shared" si="328"/>
        <v>#N/A</v>
      </c>
      <c r="X2304" s="31">
        <f>VLOOKUP(A2304,'BASE DE DADOS OPS'!$A$4:$P$9650,12,FALSE)</f>
        <v>0</v>
      </c>
      <c r="Y2304" s="4" t="e">
        <f>IF(X2304&lt;&gt;"Liquidação Cancelada",VLOOKUP(B2304,'BASE DE DADOS OPS'!$B$5:$P$9635,12,FALSE),"Liquidação Cancelada")</f>
        <v>#N/A</v>
      </c>
      <c r="Z2304" s="4" t="e">
        <f>IF(X2304&lt;&gt;"Liquidação Cancelada",VLOOKUP(B2304,'BASE DE DADOS OPS'!$B$5:$P$9635,14,FALSE),"Liquidação Cancelada")</f>
        <v>#N/A</v>
      </c>
      <c r="AA2304" s="4" t="e">
        <f>IF(X2304&lt;&gt;"Liquidação Cancelada",VLOOKUP(B2304,'BASE DE DADOS OPS'!$B$5:$P$9635,13,FALSE),"Liquidação Cancelada")</f>
        <v>#N/A</v>
      </c>
      <c r="AB2304" s="4" t="e">
        <f t="shared" si="329"/>
        <v>#N/A</v>
      </c>
      <c r="AC2304" s="3" t="e">
        <f t="shared" si="330"/>
        <v>#N/A</v>
      </c>
      <c r="AD2304" s="62"/>
    </row>
    <row r="2305" spans="1:30" ht="24.95" customHeight="1" x14ac:dyDescent="0.2">
      <c r="A2305" s="55" t="str">
        <f t="shared" si="322"/>
        <v>||||||0</v>
      </c>
      <c r="B2305" s="55" t="str">
        <f t="shared" si="323"/>
        <v>||||0</v>
      </c>
      <c r="C2305" s="61" t="str">
        <f t="shared" si="324"/>
        <v>|0</v>
      </c>
      <c r="D2305" s="31"/>
      <c r="E2305" s="31"/>
      <c r="F2305" s="75" t="str">
        <f t="shared" si="325"/>
        <v>/</v>
      </c>
      <c r="G2305" s="31"/>
      <c r="H2305" s="31"/>
      <c r="I2305" s="75" t="str">
        <f t="shared" si="326"/>
        <v>.</v>
      </c>
      <c r="J2305" s="31"/>
      <c r="K2305" s="31"/>
      <c r="L2305" s="31"/>
      <c r="M2305" s="32"/>
      <c r="N2305" s="31"/>
      <c r="O2305" s="32"/>
      <c r="P2305" s="18"/>
      <c r="Q2305" s="31"/>
      <c r="R2305" s="33"/>
      <c r="S2305" s="33"/>
      <c r="T2305" s="33"/>
      <c r="U2305" s="72">
        <f t="shared" si="327"/>
        <v>0</v>
      </c>
      <c r="V2305" s="18" t="e">
        <f>IF(X2305&lt;&gt;"Liquidação Cancelada",VLOOKUP(B2305,'BASE DE DADOS OPS'!$B$4:$P$9650,10,FALSE),"Liquidação Cancelada")</f>
        <v>#N/A</v>
      </c>
      <c r="W2305" s="35" t="e">
        <f t="shared" si="328"/>
        <v>#N/A</v>
      </c>
      <c r="X2305" s="31">
        <f>VLOOKUP(A2305,'BASE DE DADOS OPS'!$A$4:$P$9650,12,FALSE)</f>
        <v>0</v>
      </c>
      <c r="Y2305" s="4" t="e">
        <f>IF(X2305&lt;&gt;"Liquidação Cancelada",VLOOKUP(B2305,'BASE DE DADOS OPS'!$B$5:$P$9635,12,FALSE),"Liquidação Cancelada")</f>
        <v>#N/A</v>
      </c>
      <c r="Z2305" s="4" t="e">
        <f>IF(X2305&lt;&gt;"Liquidação Cancelada",VLOOKUP(B2305,'BASE DE DADOS OPS'!$B$5:$P$9635,14,FALSE),"Liquidação Cancelada")</f>
        <v>#N/A</v>
      </c>
      <c r="AA2305" s="4" t="e">
        <f>IF(X2305&lt;&gt;"Liquidação Cancelada",VLOOKUP(B2305,'BASE DE DADOS OPS'!$B$5:$P$9635,13,FALSE),"Liquidação Cancelada")</f>
        <v>#N/A</v>
      </c>
      <c r="AB2305" s="4" t="e">
        <f t="shared" si="329"/>
        <v>#N/A</v>
      </c>
      <c r="AC2305" s="3" t="e">
        <f t="shared" si="330"/>
        <v>#N/A</v>
      </c>
      <c r="AD2305" s="62"/>
    </row>
    <row r="2306" spans="1:30" ht="24.95" customHeight="1" x14ac:dyDescent="0.2">
      <c r="A2306" s="55" t="str">
        <f t="shared" si="322"/>
        <v>||||||0</v>
      </c>
      <c r="B2306" s="55" t="str">
        <f t="shared" si="323"/>
        <v>||||0</v>
      </c>
      <c r="C2306" s="61" t="str">
        <f t="shared" si="324"/>
        <v>|0</v>
      </c>
      <c r="D2306" s="31"/>
      <c r="E2306" s="31"/>
      <c r="F2306" s="75" t="str">
        <f t="shared" si="325"/>
        <v>/</v>
      </c>
      <c r="G2306" s="31"/>
      <c r="H2306" s="31"/>
      <c r="I2306" s="75" t="str">
        <f t="shared" si="326"/>
        <v>.</v>
      </c>
      <c r="J2306" s="31"/>
      <c r="K2306" s="31"/>
      <c r="L2306" s="31"/>
      <c r="M2306" s="32"/>
      <c r="N2306" s="31"/>
      <c r="O2306" s="32"/>
      <c r="P2306" s="18"/>
      <c r="Q2306" s="31"/>
      <c r="R2306" s="33"/>
      <c r="S2306" s="33"/>
      <c r="T2306" s="33"/>
      <c r="U2306" s="72">
        <f t="shared" si="327"/>
        <v>0</v>
      </c>
      <c r="V2306" s="18" t="e">
        <f>IF(X2306&lt;&gt;"Liquidação Cancelada",VLOOKUP(B2306,'BASE DE DADOS OPS'!$B$4:$P$9650,10,FALSE),"Liquidação Cancelada")</f>
        <v>#N/A</v>
      </c>
      <c r="W2306" s="35" t="e">
        <f t="shared" si="328"/>
        <v>#N/A</v>
      </c>
      <c r="X2306" s="31">
        <f>VLOOKUP(A2306,'BASE DE DADOS OPS'!$A$4:$P$9650,12,FALSE)</f>
        <v>0</v>
      </c>
      <c r="Y2306" s="4" t="e">
        <f>IF(X2306&lt;&gt;"Liquidação Cancelada",VLOOKUP(B2306,'BASE DE DADOS OPS'!$B$5:$P$9635,12,FALSE),"Liquidação Cancelada")</f>
        <v>#N/A</v>
      </c>
      <c r="Z2306" s="4" t="e">
        <f>IF(X2306&lt;&gt;"Liquidação Cancelada",VLOOKUP(B2306,'BASE DE DADOS OPS'!$B$5:$P$9635,14,FALSE),"Liquidação Cancelada")</f>
        <v>#N/A</v>
      </c>
      <c r="AA2306" s="4" t="e">
        <f>IF(X2306&lt;&gt;"Liquidação Cancelada",VLOOKUP(B2306,'BASE DE DADOS OPS'!$B$5:$P$9635,13,FALSE),"Liquidação Cancelada")</f>
        <v>#N/A</v>
      </c>
      <c r="AB2306" s="4" t="e">
        <f t="shared" si="329"/>
        <v>#N/A</v>
      </c>
      <c r="AC2306" s="3" t="e">
        <f t="shared" si="330"/>
        <v>#N/A</v>
      </c>
      <c r="AD2306" s="62"/>
    </row>
    <row r="2307" spans="1:30" ht="24.95" customHeight="1" x14ac:dyDescent="0.2">
      <c r="A2307" s="55" t="str">
        <f t="shared" si="322"/>
        <v>||||||0</v>
      </c>
      <c r="B2307" s="55" t="str">
        <f t="shared" si="323"/>
        <v>||||0</v>
      </c>
      <c r="C2307" s="61" t="str">
        <f t="shared" si="324"/>
        <v>|0</v>
      </c>
      <c r="D2307" s="31"/>
      <c r="E2307" s="31"/>
      <c r="F2307" s="75" t="str">
        <f t="shared" si="325"/>
        <v>/</v>
      </c>
      <c r="G2307" s="31"/>
      <c r="H2307" s="31"/>
      <c r="I2307" s="75" t="str">
        <f t="shared" si="326"/>
        <v>.</v>
      </c>
      <c r="J2307" s="31"/>
      <c r="K2307" s="31"/>
      <c r="L2307" s="31"/>
      <c r="M2307" s="32"/>
      <c r="N2307" s="31"/>
      <c r="O2307" s="32"/>
      <c r="P2307" s="18"/>
      <c r="Q2307" s="31"/>
      <c r="R2307" s="33"/>
      <c r="S2307" s="33"/>
      <c r="T2307" s="33"/>
      <c r="U2307" s="72">
        <f t="shared" si="327"/>
        <v>0</v>
      </c>
      <c r="V2307" s="18" t="e">
        <f>IF(X2307&lt;&gt;"Liquidação Cancelada",VLOOKUP(B2307,'BASE DE DADOS OPS'!$B$4:$P$9650,10,FALSE),"Liquidação Cancelada")</f>
        <v>#N/A</v>
      </c>
      <c r="W2307" s="35" t="e">
        <f t="shared" si="328"/>
        <v>#N/A</v>
      </c>
      <c r="X2307" s="31">
        <f>VLOOKUP(A2307,'BASE DE DADOS OPS'!$A$4:$P$9650,12,FALSE)</f>
        <v>0</v>
      </c>
      <c r="Y2307" s="4" t="e">
        <f>IF(X2307&lt;&gt;"Liquidação Cancelada",VLOOKUP(B2307,'BASE DE DADOS OPS'!$B$5:$P$9635,12,FALSE),"Liquidação Cancelada")</f>
        <v>#N/A</v>
      </c>
      <c r="Z2307" s="4" t="e">
        <f>IF(X2307&lt;&gt;"Liquidação Cancelada",VLOOKUP(B2307,'BASE DE DADOS OPS'!$B$5:$P$9635,14,FALSE),"Liquidação Cancelada")</f>
        <v>#N/A</v>
      </c>
      <c r="AA2307" s="4" t="e">
        <f>IF(X2307&lt;&gt;"Liquidação Cancelada",VLOOKUP(B2307,'BASE DE DADOS OPS'!$B$5:$P$9635,13,FALSE),"Liquidação Cancelada")</f>
        <v>#N/A</v>
      </c>
      <c r="AB2307" s="4" t="e">
        <f t="shared" si="329"/>
        <v>#N/A</v>
      </c>
      <c r="AC2307" s="3" t="e">
        <f t="shared" si="330"/>
        <v>#N/A</v>
      </c>
      <c r="AD2307" s="62"/>
    </row>
    <row r="2308" spans="1:30" ht="24.95" customHeight="1" x14ac:dyDescent="0.2">
      <c r="A2308" s="55" t="str">
        <f t="shared" si="322"/>
        <v>||||||0</v>
      </c>
      <c r="B2308" s="55" t="str">
        <f t="shared" si="323"/>
        <v>||||0</v>
      </c>
      <c r="C2308" s="61" t="str">
        <f t="shared" si="324"/>
        <v>|0</v>
      </c>
      <c r="D2308" s="31"/>
      <c r="E2308" s="31"/>
      <c r="F2308" s="75" t="str">
        <f t="shared" si="325"/>
        <v>/</v>
      </c>
      <c r="G2308" s="31"/>
      <c r="H2308" s="31"/>
      <c r="I2308" s="75" t="str">
        <f t="shared" si="326"/>
        <v>.</v>
      </c>
      <c r="J2308" s="31"/>
      <c r="K2308" s="31"/>
      <c r="L2308" s="31"/>
      <c r="M2308" s="32"/>
      <c r="N2308" s="31"/>
      <c r="O2308" s="32"/>
      <c r="P2308" s="18"/>
      <c r="Q2308" s="31"/>
      <c r="R2308" s="33"/>
      <c r="S2308" s="33"/>
      <c r="T2308" s="33"/>
      <c r="U2308" s="72">
        <f t="shared" si="327"/>
        <v>0</v>
      </c>
      <c r="V2308" s="18" t="e">
        <f>IF(X2308&lt;&gt;"Liquidação Cancelada",VLOOKUP(B2308,'BASE DE DADOS OPS'!$B$4:$P$9650,10,FALSE),"Liquidação Cancelada")</f>
        <v>#N/A</v>
      </c>
      <c r="W2308" s="35" t="e">
        <f t="shared" si="328"/>
        <v>#N/A</v>
      </c>
      <c r="X2308" s="31">
        <f>VLOOKUP(A2308,'BASE DE DADOS OPS'!$A$4:$P$9650,12,FALSE)</f>
        <v>0</v>
      </c>
      <c r="Y2308" s="4" t="e">
        <f>IF(X2308&lt;&gt;"Liquidação Cancelada",VLOOKUP(B2308,'BASE DE DADOS OPS'!$B$5:$P$9635,12,FALSE),"Liquidação Cancelada")</f>
        <v>#N/A</v>
      </c>
      <c r="Z2308" s="4" t="e">
        <f>IF(X2308&lt;&gt;"Liquidação Cancelada",VLOOKUP(B2308,'BASE DE DADOS OPS'!$B$5:$P$9635,14,FALSE),"Liquidação Cancelada")</f>
        <v>#N/A</v>
      </c>
      <c r="AA2308" s="4" t="e">
        <f>IF(X2308&lt;&gt;"Liquidação Cancelada",VLOOKUP(B2308,'BASE DE DADOS OPS'!$B$5:$P$9635,13,FALSE),"Liquidação Cancelada")</f>
        <v>#N/A</v>
      </c>
      <c r="AB2308" s="4" t="e">
        <f t="shared" si="329"/>
        <v>#N/A</v>
      </c>
      <c r="AC2308" s="3" t="e">
        <f t="shared" si="330"/>
        <v>#N/A</v>
      </c>
      <c r="AD2308" s="62"/>
    </row>
    <row r="2309" spans="1:30" ht="24.95" customHeight="1" x14ac:dyDescent="0.2">
      <c r="A2309" s="55" t="str">
        <f t="shared" ref="A2309:A2372" si="331">D2309&amp;"|"&amp;E2309&amp;"|"&amp;G2309&amp;"|"&amp;H2309&amp;"|"&amp;L2309&amp;"|"&amp;N2309&amp;"|"&amp;U2309</f>
        <v>||||||0</v>
      </c>
      <c r="B2309" s="55" t="str">
        <f t="shared" ref="B2309:B2372" si="332">D2309&amp;"|"&amp;E2309&amp;"|"&amp;G2309&amp;"|"&amp;H2309&amp;"|"&amp;X2309</f>
        <v>||||0</v>
      </c>
      <c r="C2309" s="61" t="str">
        <f t="shared" ref="C2309:C2372" si="333">E2309&amp;"|"&amp;X2309</f>
        <v>|0</v>
      </c>
      <c r="D2309" s="31"/>
      <c r="E2309" s="31"/>
      <c r="F2309" s="75" t="str">
        <f t="shared" ref="F2309:F2372" si="334">G2309&amp;"/"&amp;H2309</f>
        <v>/</v>
      </c>
      <c r="G2309" s="31"/>
      <c r="H2309" s="31"/>
      <c r="I2309" s="75" t="str">
        <f t="shared" ref="I2309:I2372" si="335">J2309&amp;"."&amp;K2309</f>
        <v>.</v>
      </c>
      <c r="J2309" s="31"/>
      <c r="K2309" s="31"/>
      <c r="L2309" s="31"/>
      <c r="M2309" s="32"/>
      <c r="N2309" s="31"/>
      <c r="O2309" s="32"/>
      <c r="P2309" s="18"/>
      <c r="Q2309" s="31"/>
      <c r="R2309" s="33"/>
      <c r="S2309" s="33"/>
      <c r="T2309" s="33"/>
      <c r="U2309" s="72">
        <f t="shared" ref="U2309:U2372" si="336">R2309-S2309-T2309</f>
        <v>0</v>
      </c>
      <c r="V2309" s="18" t="e">
        <f>IF(X2309&lt;&gt;"Liquidação Cancelada",VLOOKUP(B2309,'BASE DE DADOS OPS'!$B$4:$P$9650,10,FALSE),"Liquidação Cancelada")</f>
        <v>#N/A</v>
      </c>
      <c r="W2309" s="35" t="e">
        <f t="shared" ref="W2309:W2372" si="337">IF(X2309&lt;&gt;"Liquidação Cancelada",IF(ISBLANK(V2309),"AGUARDANDO PAGAMENTO",NETWORKDAYS(P2309,V2309)-1),"Liquidação Cancelada")</f>
        <v>#N/A</v>
      </c>
      <c r="X2309" s="31">
        <f>VLOOKUP(A2309,'BASE DE DADOS OPS'!$A$4:$P$9650,12,FALSE)</f>
        <v>0</v>
      </c>
      <c r="Y2309" s="4" t="e">
        <f>IF(X2309&lt;&gt;"Liquidação Cancelada",VLOOKUP(B2309,'BASE DE DADOS OPS'!$B$5:$P$9635,12,FALSE),"Liquidação Cancelada")</f>
        <v>#N/A</v>
      </c>
      <c r="Z2309" s="4" t="e">
        <f>IF(X2309&lt;&gt;"Liquidação Cancelada",VLOOKUP(B2309,'BASE DE DADOS OPS'!$B$5:$P$9635,14,FALSE),"Liquidação Cancelada")</f>
        <v>#N/A</v>
      </c>
      <c r="AA2309" s="4" t="e">
        <f>IF(X2309&lt;&gt;"Liquidação Cancelada",VLOOKUP(B2309,'BASE DE DADOS OPS'!$B$5:$P$9635,13,FALSE),"Liquidação Cancelada")</f>
        <v>#N/A</v>
      </c>
      <c r="AB2309" s="4" t="e">
        <f t="shared" ref="AB2309:AB2372" si="338">IF(X2309&lt;&gt;"Liquidação Cancelada",Y2309-Z2309,"Liquidação Cancelada")</f>
        <v>#N/A</v>
      </c>
      <c r="AC2309" s="3" t="e">
        <f t="shared" ref="AC2309:AC2372" si="339">IF(X2309&lt;&gt;"Liquidação Cancelada",(AA2309-AB2309)+(U2309-Z2309-AB2309),"Liquidação Cancelada")</f>
        <v>#N/A</v>
      </c>
      <c r="AD2309" s="62"/>
    </row>
    <row r="2310" spans="1:30" ht="24.95" customHeight="1" x14ac:dyDescent="0.2">
      <c r="A2310" s="55" t="str">
        <f t="shared" si="331"/>
        <v>||||||0</v>
      </c>
      <c r="B2310" s="55" t="str">
        <f t="shared" si="332"/>
        <v>||||0</v>
      </c>
      <c r="C2310" s="61" t="str">
        <f t="shared" si="333"/>
        <v>|0</v>
      </c>
      <c r="D2310" s="31"/>
      <c r="E2310" s="31"/>
      <c r="F2310" s="75" t="str">
        <f t="shared" si="334"/>
        <v>/</v>
      </c>
      <c r="G2310" s="31"/>
      <c r="H2310" s="31"/>
      <c r="I2310" s="75" t="str">
        <f t="shared" si="335"/>
        <v>.</v>
      </c>
      <c r="J2310" s="31"/>
      <c r="K2310" s="31"/>
      <c r="L2310" s="31"/>
      <c r="M2310" s="32"/>
      <c r="N2310" s="31"/>
      <c r="O2310" s="32"/>
      <c r="P2310" s="18"/>
      <c r="Q2310" s="31"/>
      <c r="R2310" s="33"/>
      <c r="S2310" s="33"/>
      <c r="T2310" s="33"/>
      <c r="U2310" s="72">
        <f t="shared" si="336"/>
        <v>0</v>
      </c>
      <c r="V2310" s="18" t="e">
        <f>IF(X2310&lt;&gt;"Liquidação Cancelada",VLOOKUP(B2310,'BASE DE DADOS OPS'!$B$4:$P$9650,10,FALSE),"Liquidação Cancelada")</f>
        <v>#N/A</v>
      </c>
      <c r="W2310" s="35" t="e">
        <f t="shared" si="337"/>
        <v>#N/A</v>
      </c>
      <c r="X2310" s="31">
        <f>VLOOKUP(A2310,'BASE DE DADOS OPS'!$A$4:$P$9650,12,FALSE)</f>
        <v>0</v>
      </c>
      <c r="Y2310" s="4" t="e">
        <f>IF(X2310&lt;&gt;"Liquidação Cancelada",VLOOKUP(B2310,'BASE DE DADOS OPS'!$B$5:$P$9635,12,FALSE),"Liquidação Cancelada")</f>
        <v>#N/A</v>
      </c>
      <c r="Z2310" s="4" t="e">
        <f>IF(X2310&lt;&gt;"Liquidação Cancelada",VLOOKUP(B2310,'BASE DE DADOS OPS'!$B$5:$P$9635,14,FALSE),"Liquidação Cancelada")</f>
        <v>#N/A</v>
      </c>
      <c r="AA2310" s="4" t="e">
        <f>IF(X2310&lt;&gt;"Liquidação Cancelada",VLOOKUP(B2310,'BASE DE DADOS OPS'!$B$5:$P$9635,13,FALSE),"Liquidação Cancelada")</f>
        <v>#N/A</v>
      </c>
      <c r="AB2310" s="4" t="e">
        <f t="shared" si="338"/>
        <v>#N/A</v>
      </c>
      <c r="AC2310" s="3" t="e">
        <f t="shared" si="339"/>
        <v>#N/A</v>
      </c>
      <c r="AD2310" s="62"/>
    </row>
    <row r="2311" spans="1:30" ht="24.95" customHeight="1" x14ac:dyDescent="0.2">
      <c r="A2311" s="55" t="str">
        <f t="shared" si="331"/>
        <v>||||||0</v>
      </c>
      <c r="B2311" s="55" t="str">
        <f t="shared" si="332"/>
        <v>||||0</v>
      </c>
      <c r="C2311" s="61" t="str">
        <f t="shared" si="333"/>
        <v>|0</v>
      </c>
      <c r="D2311" s="31"/>
      <c r="E2311" s="31"/>
      <c r="F2311" s="75" t="str">
        <f t="shared" si="334"/>
        <v>/</v>
      </c>
      <c r="G2311" s="31"/>
      <c r="H2311" s="31"/>
      <c r="I2311" s="75" t="str">
        <f t="shared" si="335"/>
        <v>.</v>
      </c>
      <c r="J2311" s="31"/>
      <c r="K2311" s="31"/>
      <c r="L2311" s="31"/>
      <c r="M2311" s="32"/>
      <c r="N2311" s="31"/>
      <c r="O2311" s="32"/>
      <c r="P2311" s="18"/>
      <c r="Q2311" s="31"/>
      <c r="R2311" s="33"/>
      <c r="S2311" s="33"/>
      <c r="T2311" s="33"/>
      <c r="U2311" s="72">
        <f t="shared" si="336"/>
        <v>0</v>
      </c>
      <c r="V2311" s="18" t="e">
        <f>IF(X2311&lt;&gt;"Liquidação Cancelada",VLOOKUP(B2311,'BASE DE DADOS OPS'!$B$4:$P$9650,10,FALSE),"Liquidação Cancelada")</f>
        <v>#N/A</v>
      </c>
      <c r="W2311" s="35" t="e">
        <f t="shared" si="337"/>
        <v>#N/A</v>
      </c>
      <c r="X2311" s="31">
        <f>VLOOKUP(A2311,'BASE DE DADOS OPS'!$A$4:$P$9650,12,FALSE)</f>
        <v>0</v>
      </c>
      <c r="Y2311" s="4" t="e">
        <f>IF(X2311&lt;&gt;"Liquidação Cancelada",VLOOKUP(B2311,'BASE DE DADOS OPS'!$B$5:$P$9635,12,FALSE),"Liquidação Cancelada")</f>
        <v>#N/A</v>
      </c>
      <c r="Z2311" s="4" t="e">
        <f>IF(X2311&lt;&gt;"Liquidação Cancelada",VLOOKUP(B2311,'BASE DE DADOS OPS'!$B$5:$P$9635,14,FALSE),"Liquidação Cancelada")</f>
        <v>#N/A</v>
      </c>
      <c r="AA2311" s="4" t="e">
        <f>IF(X2311&lt;&gt;"Liquidação Cancelada",VLOOKUP(B2311,'BASE DE DADOS OPS'!$B$5:$P$9635,13,FALSE),"Liquidação Cancelada")</f>
        <v>#N/A</v>
      </c>
      <c r="AB2311" s="4" t="e">
        <f t="shared" si="338"/>
        <v>#N/A</v>
      </c>
      <c r="AC2311" s="3" t="e">
        <f t="shared" si="339"/>
        <v>#N/A</v>
      </c>
      <c r="AD2311" s="62"/>
    </row>
    <row r="2312" spans="1:30" ht="24.95" customHeight="1" x14ac:dyDescent="0.2">
      <c r="A2312" s="55" t="str">
        <f t="shared" si="331"/>
        <v>||||||0</v>
      </c>
      <c r="B2312" s="55" t="str">
        <f t="shared" si="332"/>
        <v>||||0</v>
      </c>
      <c r="C2312" s="61" t="str">
        <f t="shared" si="333"/>
        <v>|0</v>
      </c>
      <c r="D2312" s="31"/>
      <c r="E2312" s="31"/>
      <c r="F2312" s="75" t="str">
        <f t="shared" si="334"/>
        <v>/</v>
      </c>
      <c r="G2312" s="31"/>
      <c r="H2312" s="31"/>
      <c r="I2312" s="75" t="str">
        <f t="shared" si="335"/>
        <v>.</v>
      </c>
      <c r="J2312" s="31"/>
      <c r="K2312" s="31"/>
      <c r="L2312" s="31"/>
      <c r="M2312" s="32"/>
      <c r="N2312" s="31"/>
      <c r="O2312" s="32"/>
      <c r="P2312" s="18"/>
      <c r="Q2312" s="31"/>
      <c r="R2312" s="33"/>
      <c r="S2312" s="33"/>
      <c r="T2312" s="33"/>
      <c r="U2312" s="72">
        <f t="shared" si="336"/>
        <v>0</v>
      </c>
      <c r="V2312" s="18" t="e">
        <f>IF(X2312&lt;&gt;"Liquidação Cancelada",VLOOKUP(B2312,'BASE DE DADOS OPS'!$B$4:$P$9650,10,FALSE),"Liquidação Cancelada")</f>
        <v>#N/A</v>
      </c>
      <c r="W2312" s="35" t="e">
        <f t="shared" si="337"/>
        <v>#N/A</v>
      </c>
      <c r="X2312" s="31">
        <f>VLOOKUP(A2312,'BASE DE DADOS OPS'!$A$4:$P$9650,12,FALSE)</f>
        <v>0</v>
      </c>
      <c r="Y2312" s="4" t="e">
        <f>IF(X2312&lt;&gt;"Liquidação Cancelada",VLOOKUP(B2312,'BASE DE DADOS OPS'!$B$5:$P$9635,12,FALSE),"Liquidação Cancelada")</f>
        <v>#N/A</v>
      </c>
      <c r="Z2312" s="4" t="e">
        <f>IF(X2312&lt;&gt;"Liquidação Cancelada",VLOOKUP(B2312,'BASE DE DADOS OPS'!$B$5:$P$9635,14,FALSE),"Liquidação Cancelada")</f>
        <v>#N/A</v>
      </c>
      <c r="AA2312" s="4" t="e">
        <f>IF(X2312&lt;&gt;"Liquidação Cancelada",VLOOKUP(B2312,'BASE DE DADOS OPS'!$B$5:$P$9635,13,FALSE),"Liquidação Cancelada")</f>
        <v>#N/A</v>
      </c>
      <c r="AB2312" s="4" t="e">
        <f t="shared" si="338"/>
        <v>#N/A</v>
      </c>
      <c r="AC2312" s="3" t="e">
        <f t="shared" si="339"/>
        <v>#N/A</v>
      </c>
      <c r="AD2312" s="62"/>
    </row>
    <row r="2313" spans="1:30" ht="24.95" customHeight="1" x14ac:dyDescent="0.2">
      <c r="A2313" s="55" t="str">
        <f t="shared" si="331"/>
        <v>||||||0</v>
      </c>
      <c r="B2313" s="55" t="str">
        <f t="shared" si="332"/>
        <v>||||0</v>
      </c>
      <c r="C2313" s="61" t="str">
        <f t="shared" si="333"/>
        <v>|0</v>
      </c>
      <c r="D2313" s="31"/>
      <c r="E2313" s="31"/>
      <c r="F2313" s="75" t="str">
        <f t="shared" si="334"/>
        <v>/</v>
      </c>
      <c r="G2313" s="31"/>
      <c r="H2313" s="31"/>
      <c r="I2313" s="75" t="str">
        <f t="shared" si="335"/>
        <v>.</v>
      </c>
      <c r="J2313" s="31"/>
      <c r="K2313" s="31"/>
      <c r="L2313" s="31"/>
      <c r="M2313" s="32"/>
      <c r="N2313" s="31"/>
      <c r="O2313" s="32"/>
      <c r="P2313" s="18"/>
      <c r="Q2313" s="31"/>
      <c r="R2313" s="33"/>
      <c r="S2313" s="33"/>
      <c r="T2313" s="33"/>
      <c r="U2313" s="72">
        <f t="shared" si="336"/>
        <v>0</v>
      </c>
      <c r="V2313" s="18" t="e">
        <f>IF(X2313&lt;&gt;"Liquidação Cancelada",VLOOKUP(B2313,'BASE DE DADOS OPS'!$B$4:$P$9650,10,FALSE),"Liquidação Cancelada")</f>
        <v>#N/A</v>
      </c>
      <c r="W2313" s="35" t="e">
        <f t="shared" si="337"/>
        <v>#N/A</v>
      </c>
      <c r="X2313" s="31">
        <f>VLOOKUP(A2313,'BASE DE DADOS OPS'!$A$4:$P$9650,12,FALSE)</f>
        <v>0</v>
      </c>
      <c r="Y2313" s="4" t="e">
        <f>IF(X2313&lt;&gt;"Liquidação Cancelada",VLOOKUP(B2313,'BASE DE DADOS OPS'!$B$5:$P$9635,12,FALSE),"Liquidação Cancelada")</f>
        <v>#N/A</v>
      </c>
      <c r="Z2313" s="4" t="e">
        <f>IF(X2313&lt;&gt;"Liquidação Cancelada",VLOOKUP(B2313,'BASE DE DADOS OPS'!$B$5:$P$9635,14,FALSE),"Liquidação Cancelada")</f>
        <v>#N/A</v>
      </c>
      <c r="AA2313" s="4" t="e">
        <f>IF(X2313&lt;&gt;"Liquidação Cancelada",VLOOKUP(B2313,'BASE DE DADOS OPS'!$B$5:$P$9635,13,FALSE),"Liquidação Cancelada")</f>
        <v>#N/A</v>
      </c>
      <c r="AB2313" s="4" t="e">
        <f t="shared" si="338"/>
        <v>#N/A</v>
      </c>
      <c r="AC2313" s="3" t="e">
        <f t="shared" si="339"/>
        <v>#N/A</v>
      </c>
      <c r="AD2313" s="62"/>
    </row>
    <row r="2314" spans="1:30" ht="24.95" customHeight="1" x14ac:dyDescent="0.2">
      <c r="A2314" s="55" t="str">
        <f t="shared" si="331"/>
        <v>||||||0</v>
      </c>
      <c r="B2314" s="55" t="str">
        <f t="shared" si="332"/>
        <v>||||0</v>
      </c>
      <c r="C2314" s="61" t="str">
        <f t="shared" si="333"/>
        <v>|0</v>
      </c>
      <c r="D2314" s="31"/>
      <c r="E2314" s="31"/>
      <c r="F2314" s="75" t="str">
        <f t="shared" si="334"/>
        <v>/</v>
      </c>
      <c r="G2314" s="31"/>
      <c r="H2314" s="31"/>
      <c r="I2314" s="75" t="str">
        <f t="shared" si="335"/>
        <v>.</v>
      </c>
      <c r="J2314" s="31"/>
      <c r="K2314" s="31"/>
      <c r="L2314" s="31"/>
      <c r="M2314" s="32"/>
      <c r="N2314" s="31"/>
      <c r="O2314" s="32"/>
      <c r="P2314" s="18"/>
      <c r="Q2314" s="31"/>
      <c r="R2314" s="33"/>
      <c r="S2314" s="33"/>
      <c r="T2314" s="33"/>
      <c r="U2314" s="72">
        <f t="shared" si="336"/>
        <v>0</v>
      </c>
      <c r="V2314" s="18" t="e">
        <f>IF(X2314&lt;&gt;"Liquidação Cancelada",VLOOKUP(B2314,'BASE DE DADOS OPS'!$B$4:$P$9650,10,FALSE),"Liquidação Cancelada")</f>
        <v>#N/A</v>
      </c>
      <c r="W2314" s="35" t="e">
        <f t="shared" si="337"/>
        <v>#N/A</v>
      </c>
      <c r="X2314" s="31">
        <f>VLOOKUP(A2314,'BASE DE DADOS OPS'!$A$4:$P$9650,12,FALSE)</f>
        <v>0</v>
      </c>
      <c r="Y2314" s="4" t="e">
        <f>IF(X2314&lt;&gt;"Liquidação Cancelada",VLOOKUP(B2314,'BASE DE DADOS OPS'!$B$5:$P$9635,12,FALSE),"Liquidação Cancelada")</f>
        <v>#N/A</v>
      </c>
      <c r="Z2314" s="4" t="e">
        <f>IF(X2314&lt;&gt;"Liquidação Cancelada",VLOOKUP(B2314,'BASE DE DADOS OPS'!$B$5:$P$9635,14,FALSE),"Liquidação Cancelada")</f>
        <v>#N/A</v>
      </c>
      <c r="AA2314" s="4" t="e">
        <f>IF(X2314&lt;&gt;"Liquidação Cancelada",VLOOKUP(B2314,'BASE DE DADOS OPS'!$B$5:$P$9635,13,FALSE),"Liquidação Cancelada")</f>
        <v>#N/A</v>
      </c>
      <c r="AB2314" s="4" t="e">
        <f t="shared" si="338"/>
        <v>#N/A</v>
      </c>
      <c r="AC2314" s="3" t="e">
        <f t="shared" si="339"/>
        <v>#N/A</v>
      </c>
      <c r="AD2314" s="62"/>
    </row>
    <row r="2315" spans="1:30" ht="24.95" customHeight="1" x14ac:dyDescent="0.2">
      <c r="A2315" s="55" t="str">
        <f t="shared" si="331"/>
        <v>||||||0</v>
      </c>
      <c r="B2315" s="55" t="str">
        <f t="shared" si="332"/>
        <v>||||0</v>
      </c>
      <c r="C2315" s="61" t="str">
        <f t="shared" si="333"/>
        <v>|0</v>
      </c>
      <c r="D2315" s="31"/>
      <c r="E2315" s="31"/>
      <c r="F2315" s="75" t="str">
        <f t="shared" si="334"/>
        <v>/</v>
      </c>
      <c r="G2315" s="31"/>
      <c r="H2315" s="31"/>
      <c r="I2315" s="75" t="str">
        <f t="shared" si="335"/>
        <v>.</v>
      </c>
      <c r="J2315" s="31"/>
      <c r="K2315" s="31"/>
      <c r="L2315" s="31"/>
      <c r="M2315" s="32"/>
      <c r="N2315" s="31"/>
      <c r="O2315" s="32"/>
      <c r="P2315" s="18"/>
      <c r="Q2315" s="31"/>
      <c r="R2315" s="33"/>
      <c r="S2315" s="33"/>
      <c r="T2315" s="33"/>
      <c r="U2315" s="72">
        <f t="shared" si="336"/>
        <v>0</v>
      </c>
      <c r="V2315" s="18" t="e">
        <f>IF(X2315&lt;&gt;"Liquidação Cancelada",VLOOKUP(B2315,'BASE DE DADOS OPS'!$B$4:$P$9650,10,FALSE),"Liquidação Cancelada")</f>
        <v>#N/A</v>
      </c>
      <c r="W2315" s="35" t="e">
        <f t="shared" si="337"/>
        <v>#N/A</v>
      </c>
      <c r="X2315" s="31">
        <f>VLOOKUP(A2315,'BASE DE DADOS OPS'!$A$4:$P$9650,12,FALSE)</f>
        <v>0</v>
      </c>
      <c r="Y2315" s="4" t="e">
        <f>IF(X2315&lt;&gt;"Liquidação Cancelada",VLOOKUP(B2315,'BASE DE DADOS OPS'!$B$5:$P$9635,12,FALSE),"Liquidação Cancelada")</f>
        <v>#N/A</v>
      </c>
      <c r="Z2315" s="4" t="e">
        <f>IF(X2315&lt;&gt;"Liquidação Cancelada",VLOOKUP(B2315,'BASE DE DADOS OPS'!$B$5:$P$9635,14,FALSE),"Liquidação Cancelada")</f>
        <v>#N/A</v>
      </c>
      <c r="AA2315" s="4" t="e">
        <f>IF(X2315&lt;&gt;"Liquidação Cancelada",VLOOKUP(B2315,'BASE DE DADOS OPS'!$B$5:$P$9635,13,FALSE),"Liquidação Cancelada")</f>
        <v>#N/A</v>
      </c>
      <c r="AB2315" s="4" t="e">
        <f t="shared" si="338"/>
        <v>#N/A</v>
      </c>
      <c r="AC2315" s="3" t="e">
        <f t="shared" si="339"/>
        <v>#N/A</v>
      </c>
      <c r="AD2315" s="62"/>
    </row>
    <row r="2316" spans="1:30" ht="24.95" customHeight="1" x14ac:dyDescent="0.2">
      <c r="A2316" s="55" t="str">
        <f t="shared" si="331"/>
        <v>||||||0</v>
      </c>
      <c r="B2316" s="55" t="str">
        <f t="shared" si="332"/>
        <v>||||0</v>
      </c>
      <c r="C2316" s="61" t="str">
        <f t="shared" si="333"/>
        <v>|0</v>
      </c>
      <c r="D2316" s="31"/>
      <c r="E2316" s="31"/>
      <c r="F2316" s="75" t="str">
        <f t="shared" si="334"/>
        <v>/</v>
      </c>
      <c r="G2316" s="31"/>
      <c r="H2316" s="31"/>
      <c r="I2316" s="75" t="str">
        <f t="shared" si="335"/>
        <v>.</v>
      </c>
      <c r="J2316" s="31"/>
      <c r="K2316" s="31"/>
      <c r="L2316" s="31"/>
      <c r="M2316" s="32"/>
      <c r="N2316" s="31"/>
      <c r="O2316" s="32"/>
      <c r="P2316" s="18"/>
      <c r="Q2316" s="31"/>
      <c r="R2316" s="33"/>
      <c r="S2316" s="33"/>
      <c r="T2316" s="33"/>
      <c r="U2316" s="72">
        <f t="shared" si="336"/>
        <v>0</v>
      </c>
      <c r="V2316" s="18" t="e">
        <f>IF(X2316&lt;&gt;"Liquidação Cancelada",VLOOKUP(B2316,'BASE DE DADOS OPS'!$B$4:$P$9650,10,FALSE),"Liquidação Cancelada")</f>
        <v>#N/A</v>
      </c>
      <c r="W2316" s="35" t="e">
        <f t="shared" si="337"/>
        <v>#N/A</v>
      </c>
      <c r="X2316" s="31">
        <f>VLOOKUP(A2316,'BASE DE DADOS OPS'!$A$4:$P$9650,12,FALSE)</f>
        <v>0</v>
      </c>
      <c r="Y2316" s="4" t="e">
        <f>IF(X2316&lt;&gt;"Liquidação Cancelada",VLOOKUP(B2316,'BASE DE DADOS OPS'!$B$5:$P$9635,12,FALSE),"Liquidação Cancelada")</f>
        <v>#N/A</v>
      </c>
      <c r="Z2316" s="4" t="e">
        <f>IF(X2316&lt;&gt;"Liquidação Cancelada",VLOOKUP(B2316,'BASE DE DADOS OPS'!$B$5:$P$9635,14,FALSE),"Liquidação Cancelada")</f>
        <v>#N/A</v>
      </c>
      <c r="AA2316" s="4" t="e">
        <f>IF(X2316&lt;&gt;"Liquidação Cancelada",VLOOKUP(B2316,'BASE DE DADOS OPS'!$B$5:$P$9635,13,FALSE),"Liquidação Cancelada")</f>
        <v>#N/A</v>
      </c>
      <c r="AB2316" s="4" t="e">
        <f t="shared" si="338"/>
        <v>#N/A</v>
      </c>
      <c r="AC2316" s="3" t="e">
        <f t="shared" si="339"/>
        <v>#N/A</v>
      </c>
      <c r="AD2316" s="62"/>
    </row>
    <row r="2317" spans="1:30" ht="24.95" customHeight="1" x14ac:dyDescent="0.2">
      <c r="A2317" s="55" t="str">
        <f t="shared" si="331"/>
        <v>||||||0</v>
      </c>
      <c r="B2317" s="55" t="str">
        <f t="shared" si="332"/>
        <v>||||0</v>
      </c>
      <c r="C2317" s="61" t="str">
        <f t="shared" si="333"/>
        <v>|0</v>
      </c>
      <c r="D2317" s="31"/>
      <c r="E2317" s="31"/>
      <c r="F2317" s="75" t="str">
        <f t="shared" si="334"/>
        <v>/</v>
      </c>
      <c r="G2317" s="31"/>
      <c r="H2317" s="31"/>
      <c r="I2317" s="75" t="str">
        <f t="shared" si="335"/>
        <v>.</v>
      </c>
      <c r="J2317" s="31"/>
      <c r="K2317" s="31"/>
      <c r="L2317" s="31"/>
      <c r="M2317" s="32"/>
      <c r="N2317" s="31"/>
      <c r="O2317" s="32"/>
      <c r="P2317" s="18"/>
      <c r="Q2317" s="31"/>
      <c r="R2317" s="33"/>
      <c r="S2317" s="33"/>
      <c r="T2317" s="33"/>
      <c r="U2317" s="72">
        <f t="shared" si="336"/>
        <v>0</v>
      </c>
      <c r="V2317" s="18" t="e">
        <f>IF(X2317&lt;&gt;"Liquidação Cancelada",VLOOKUP(B2317,'BASE DE DADOS OPS'!$B$4:$P$9650,10,FALSE),"Liquidação Cancelada")</f>
        <v>#N/A</v>
      </c>
      <c r="W2317" s="35" t="e">
        <f t="shared" si="337"/>
        <v>#N/A</v>
      </c>
      <c r="X2317" s="31">
        <f>VLOOKUP(A2317,'BASE DE DADOS OPS'!$A$4:$P$9650,12,FALSE)</f>
        <v>0</v>
      </c>
      <c r="Y2317" s="4" t="e">
        <f>IF(X2317&lt;&gt;"Liquidação Cancelada",VLOOKUP(B2317,'BASE DE DADOS OPS'!$B$5:$P$9635,12,FALSE),"Liquidação Cancelada")</f>
        <v>#N/A</v>
      </c>
      <c r="Z2317" s="4" t="e">
        <f>IF(X2317&lt;&gt;"Liquidação Cancelada",VLOOKUP(B2317,'BASE DE DADOS OPS'!$B$5:$P$9635,14,FALSE),"Liquidação Cancelada")</f>
        <v>#N/A</v>
      </c>
      <c r="AA2317" s="4" t="e">
        <f>IF(X2317&lt;&gt;"Liquidação Cancelada",VLOOKUP(B2317,'BASE DE DADOS OPS'!$B$5:$P$9635,13,FALSE),"Liquidação Cancelada")</f>
        <v>#N/A</v>
      </c>
      <c r="AB2317" s="4" t="e">
        <f t="shared" si="338"/>
        <v>#N/A</v>
      </c>
      <c r="AC2317" s="3" t="e">
        <f t="shared" si="339"/>
        <v>#N/A</v>
      </c>
      <c r="AD2317" s="62"/>
    </row>
    <row r="2318" spans="1:30" ht="24.95" customHeight="1" x14ac:dyDescent="0.2">
      <c r="A2318" s="55" t="str">
        <f t="shared" si="331"/>
        <v>||||||0</v>
      </c>
      <c r="B2318" s="55" t="str">
        <f t="shared" si="332"/>
        <v>||||0</v>
      </c>
      <c r="C2318" s="61" t="str">
        <f t="shared" si="333"/>
        <v>|0</v>
      </c>
      <c r="D2318" s="31"/>
      <c r="E2318" s="31"/>
      <c r="F2318" s="75" t="str">
        <f t="shared" si="334"/>
        <v>/</v>
      </c>
      <c r="G2318" s="31"/>
      <c r="H2318" s="31"/>
      <c r="I2318" s="75" t="str">
        <f t="shared" si="335"/>
        <v>.</v>
      </c>
      <c r="J2318" s="31"/>
      <c r="K2318" s="31"/>
      <c r="L2318" s="31"/>
      <c r="M2318" s="32"/>
      <c r="N2318" s="31"/>
      <c r="O2318" s="32"/>
      <c r="P2318" s="18"/>
      <c r="Q2318" s="31"/>
      <c r="R2318" s="33"/>
      <c r="S2318" s="33"/>
      <c r="T2318" s="33"/>
      <c r="U2318" s="72">
        <f t="shared" si="336"/>
        <v>0</v>
      </c>
      <c r="V2318" s="18" t="e">
        <f>IF(X2318&lt;&gt;"Liquidação Cancelada",VLOOKUP(B2318,'BASE DE DADOS OPS'!$B$4:$P$9650,10,FALSE),"Liquidação Cancelada")</f>
        <v>#N/A</v>
      </c>
      <c r="W2318" s="35" t="e">
        <f t="shared" si="337"/>
        <v>#N/A</v>
      </c>
      <c r="X2318" s="31">
        <f>VLOOKUP(A2318,'BASE DE DADOS OPS'!$A$4:$P$9650,12,FALSE)</f>
        <v>0</v>
      </c>
      <c r="Y2318" s="4" t="e">
        <f>IF(X2318&lt;&gt;"Liquidação Cancelada",VLOOKUP(B2318,'BASE DE DADOS OPS'!$B$5:$P$9635,12,FALSE),"Liquidação Cancelada")</f>
        <v>#N/A</v>
      </c>
      <c r="Z2318" s="4" t="e">
        <f>IF(X2318&lt;&gt;"Liquidação Cancelada",VLOOKUP(B2318,'BASE DE DADOS OPS'!$B$5:$P$9635,14,FALSE),"Liquidação Cancelada")</f>
        <v>#N/A</v>
      </c>
      <c r="AA2318" s="4" t="e">
        <f>IF(X2318&lt;&gt;"Liquidação Cancelada",VLOOKUP(B2318,'BASE DE DADOS OPS'!$B$5:$P$9635,13,FALSE),"Liquidação Cancelada")</f>
        <v>#N/A</v>
      </c>
      <c r="AB2318" s="4" t="e">
        <f t="shared" si="338"/>
        <v>#N/A</v>
      </c>
      <c r="AC2318" s="3" t="e">
        <f t="shared" si="339"/>
        <v>#N/A</v>
      </c>
      <c r="AD2318" s="62"/>
    </row>
    <row r="2319" spans="1:30" ht="24.95" customHeight="1" x14ac:dyDescent="0.2">
      <c r="A2319" s="55" t="str">
        <f t="shared" si="331"/>
        <v>||||||0</v>
      </c>
      <c r="B2319" s="55" t="str">
        <f t="shared" si="332"/>
        <v>||||0</v>
      </c>
      <c r="C2319" s="61" t="str">
        <f t="shared" si="333"/>
        <v>|0</v>
      </c>
      <c r="D2319" s="31"/>
      <c r="E2319" s="31"/>
      <c r="F2319" s="75" t="str">
        <f t="shared" si="334"/>
        <v>/</v>
      </c>
      <c r="G2319" s="31"/>
      <c r="H2319" s="31"/>
      <c r="I2319" s="75" t="str">
        <f t="shared" si="335"/>
        <v>.</v>
      </c>
      <c r="J2319" s="31"/>
      <c r="K2319" s="31"/>
      <c r="L2319" s="31"/>
      <c r="M2319" s="32"/>
      <c r="N2319" s="31"/>
      <c r="O2319" s="32"/>
      <c r="P2319" s="18"/>
      <c r="Q2319" s="31"/>
      <c r="R2319" s="33"/>
      <c r="S2319" s="33"/>
      <c r="T2319" s="33"/>
      <c r="U2319" s="72">
        <f t="shared" si="336"/>
        <v>0</v>
      </c>
      <c r="V2319" s="18" t="e">
        <f>IF(X2319&lt;&gt;"Liquidação Cancelada",VLOOKUP(B2319,'BASE DE DADOS OPS'!$B$4:$P$9650,10,FALSE),"Liquidação Cancelada")</f>
        <v>#N/A</v>
      </c>
      <c r="W2319" s="35" t="e">
        <f t="shared" si="337"/>
        <v>#N/A</v>
      </c>
      <c r="X2319" s="31">
        <f>VLOOKUP(A2319,'BASE DE DADOS OPS'!$A$4:$P$9650,12,FALSE)</f>
        <v>0</v>
      </c>
      <c r="Y2319" s="4" t="e">
        <f>IF(X2319&lt;&gt;"Liquidação Cancelada",VLOOKUP(B2319,'BASE DE DADOS OPS'!$B$5:$P$9635,12,FALSE),"Liquidação Cancelada")</f>
        <v>#N/A</v>
      </c>
      <c r="Z2319" s="4" t="e">
        <f>IF(X2319&lt;&gt;"Liquidação Cancelada",VLOOKUP(B2319,'BASE DE DADOS OPS'!$B$5:$P$9635,14,FALSE),"Liquidação Cancelada")</f>
        <v>#N/A</v>
      </c>
      <c r="AA2319" s="4" t="e">
        <f>IF(X2319&lt;&gt;"Liquidação Cancelada",VLOOKUP(B2319,'BASE DE DADOS OPS'!$B$5:$P$9635,13,FALSE),"Liquidação Cancelada")</f>
        <v>#N/A</v>
      </c>
      <c r="AB2319" s="4" t="e">
        <f t="shared" si="338"/>
        <v>#N/A</v>
      </c>
      <c r="AC2319" s="3" t="e">
        <f t="shared" si="339"/>
        <v>#N/A</v>
      </c>
      <c r="AD2319" s="62"/>
    </row>
    <row r="2320" spans="1:30" ht="24.95" customHeight="1" x14ac:dyDescent="0.2">
      <c r="A2320" s="55" t="str">
        <f t="shared" si="331"/>
        <v>||||||0</v>
      </c>
      <c r="B2320" s="55" t="str">
        <f t="shared" si="332"/>
        <v>||||0</v>
      </c>
      <c r="C2320" s="61" t="str">
        <f t="shared" si="333"/>
        <v>|0</v>
      </c>
      <c r="D2320" s="31"/>
      <c r="E2320" s="31"/>
      <c r="F2320" s="75" t="str">
        <f t="shared" si="334"/>
        <v>/</v>
      </c>
      <c r="G2320" s="31"/>
      <c r="H2320" s="31"/>
      <c r="I2320" s="75" t="str">
        <f t="shared" si="335"/>
        <v>.</v>
      </c>
      <c r="J2320" s="31"/>
      <c r="K2320" s="31"/>
      <c r="L2320" s="31"/>
      <c r="M2320" s="32"/>
      <c r="N2320" s="31"/>
      <c r="O2320" s="32"/>
      <c r="P2320" s="18"/>
      <c r="Q2320" s="31"/>
      <c r="R2320" s="33"/>
      <c r="S2320" s="33"/>
      <c r="T2320" s="33"/>
      <c r="U2320" s="72">
        <f t="shared" si="336"/>
        <v>0</v>
      </c>
      <c r="V2320" s="18" t="e">
        <f>IF(X2320&lt;&gt;"Liquidação Cancelada",VLOOKUP(B2320,'BASE DE DADOS OPS'!$B$4:$P$9650,10,FALSE),"Liquidação Cancelada")</f>
        <v>#N/A</v>
      </c>
      <c r="W2320" s="35" t="e">
        <f t="shared" si="337"/>
        <v>#N/A</v>
      </c>
      <c r="X2320" s="31">
        <f>VLOOKUP(A2320,'BASE DE DADOS OPS'!$A$4:$P$9650,12,FALSE)</f>
        <v>0</v>
      </c>
      <c r="Y2320" s="4" t="e">
        <f>IF(X2320&lt;&gt;"Liquidação Cancelada",VLOOKUP(B2320,'BASE DE DADOS OPS'!$B$5:$P$9635,12,FALSE),"Liquidação Cancelada")</f>
        <v>#N/A</v>
      </c>
      <c r="Z2320" s="4" t="e">
        <f>IF(X2320&lt;&gt;"Liquidação Cancelada",VLOOKUP(B2320,'BASE DE DADOS OPS'!$B$5:$P$9635,14,FALSE),"Liquidação Cancelada")</f>
        <v>#N/A</v>
      </c>
      <c r="AA2320" s="4" t="e">
        <f>IF(X2320&lt;&gt;"Liquidação Cancelada",VLOOKUP(B2320,'BASE DE DADOS OPS'!$B$5:$P$9635,13,FALSE),"Liquidação Cancelada")</f>
        <v>#N/A</v>
      </c>
      <c r="AB2320" s="4" t="e">
        <f t="shared" si="338"/>
        <v>#N/A</v>
      </c>
      <c r="AC2320" s="3" t="e">
        <f t="shared" si="339"/>
        <v>#N/A</v>
      </c>
      <c r="AD2320" s="62"/>
    </row>
    <row r="2321" spans="1:30" ht="24.95" customHeight="1" x14ac:dyDescent="0.2">
      <c r="A2321" s="55" t="str">
        <f t="shared" si="331"/>
        <v>||||||0</v>
      </c>
      <c r="B2321" s="55" t="str">
        <f t="shared" si="332"/>
        <v>||||0</v>
      </c>
      <c r="C2321" s="61" t="str">
        <f t="shared" si="333"/>
        <v>|0</v>
      </c>
      <c r="D2321" s="31"/>
      <c r="E2321" s="31"/>
      <c r="F2321" s="75" t="str">
        <f t="shared" si="334"/>
        <v>/</v>
      </c>
      <c r="G2321" s="31"/>
      <c r="H2321" s="31"/>
      <c r="I2321" s="75" t="str">
        <f t="shared" si="335"/>
        <v>.</v>
      </c>
      <c r="J2321" s="31"/>
      <c r="K2321" s="31"/>
      <c r="L2321" s="31"/>
      <c r="M2321" s="32"/>
      <c r="N2321" s="31"/>
      <c r="O2321" s="32"/>
      <c r="P2321" s="18"/>
      <c r="Q2321" s="31"/>
      <c r="R2321" s="33"/>
      <c r="S2321" s="33"/>
      <c r="T2321" s="33"/>
      <c r="U2321" s="72">
        <f t="shared" si="336"/>
        <v>0</v>
      </c>
      <c r="V2321" s="18" t="e">
        <f>IF(X2321&lt;&gt;"Liquidação Cancelada",VLOOKUP(B2321,'BASE DE DADOS OPS'!$B$4:$P$9650,10,FALSE),"Liquidação Cancelada")</f>
        <v>#N/A</v>
      </c>
      <c r="W2321" s="35" t="e">
        <f t="shared" si="337"/>
        <v>#N/A</v>
      </c>
      <c r="X2321" s="31">
        <f>VLOOKUP(A2321,'BASE DE DADOS OPS'!$A$4:$P$9650,12,FALSE)</f>
        <v>0</v>
      </c>
      <c r="Y2321" s="4" t="e">
        <f>IF(X2321&lt;&gt;"Liquidação Cancelada",VLOOKUP(B2321,'BASE DE DADOS OPS'!$B$5:$P$9635,12,FALSE),"Liquidação Cancelada")</f>
        <v>#N/A</v>
      </c>
      <c r="Z2321" s="4" t="e">
        <f>IF(X2321&lt;&gt;"Liquidação Cancelada",VLOOKUP(B2321,'BASE DE DADOS OPS'!$B$5:$P$9635,14,FALSE),"Liquidação Cancelada")</f>
        <v>#N/A</v>
      </c>
      <c r="AA2321" s="4" t="e">
        <f>IF(X2321&lt;&gt;"Liquidação Cancelada",VLOOKUP(B2321,'BASE DE DADOS OPS'!$B$5:$P$9635,13,FALSE),"Liquidação Cancelada")</f>
        <v>#N/A</v>
      </c>
      <c r="AB2321" s="4" t="e">
        <f t="shared" si="338"/>
        <v>#N/A</v>
      </c>
      <c r="AC2321" s="3" t="e">
        <f t="shared" si="339"/>
        <v>#N/A</v>
      </c>
      <c r="AD2321" s="62"/>
    </row>
    <row r="2322" spans="1:30" ht="24.95" customHeight="1" x14ac:dyDescent="0.2">
      <c r="A2322" s="55" t="str">
        <f t="shared" si="331"/>
        <v>||||||0</v>
      </c>
      <c r="B2322" s="55" t="str">
        <f t="shared" si="332"/>
        <v>||||0</v>
      </c>
      <c r="C2322" s="61" t="str">
        <f t="shared" si="333"/>
        <v>|0</v>
      </c>
      <c r="D2322" s="31"/>
      <c r="E2322" s="31"/>
      <c r="F2322" s="75" t="str">
        <f t="shared" si="334"/>
        <v>/</v>
      </c>
      <c r="G2322" s="31"/>
      <c r="H2322" s="31"/>
      <c r="I2322" s="75" t="str">
        <f t="shared" si="335"/>
        <v>.</v>
      </c>
      <c r="J2322" s="31"/>
      <c r="K2322" s="31"/>
      <c r="L2322" s="31"/>
      <c r="M2322" s="32"/>
      <c r="N2322" s="31"/>
      <c r="O2322" s="32"/>
      <c r="P2322" s="18"/>
      <c r="Q2322" s="31"/>
      <c r="R2322" s="33"/>
      <c r="S2322" s="33"/>
      <c r="T2322" s="33"/>
      <c r="U2322" s="72">
        <f t="shared" si="336"/>
        <v>0</v>
      </c>
      <c r="V2322" s="18" t="e">
        <f>IF(X2322&lt;&gt;"Liquidação Cancelada",VLOOKUP(B2322,'BASE DE DADOS OPS'!$B$4:$P$9650,10,FALSE),"Liquidação Cancelada")</f>
        <v>#N/A</v>
      </c>
      <c r="W2322" s="35" t="e">
        <f t="shared" si="337"/>
        <v>#N/A</v>
      </c>
      <c r="X2322" s="31">
        <f>VLOOKUP(A2322,'BASE DE DADOS OPS'!$A$4:$P$9650,12,FALSE)</f>
        <v>0</v>
      </c>
      <c r="Y2322" s="4" t="e">
        <f>IF(X2322&lt;&gt;"Liquidação Cancelada",VLOOKUP(B2322,'BASE DE DADOS OPS'!$B$5:$P$9635,12,FALSE),"Liquidação Cancelada")</f>
        <v>#N/A</v>
      </c>
      <c r="Z2322" s="4" t="e">
        <f>IF(X2322&lt;&gt;"Liquidação Cancelada",VLOOKUP(B2322,'BASE DE DADOS OPS'!$B$5:$P$9635,14,FALSE),"Liquidação Cancelada")</f>
        <v>#N/A</v>
      </c>
      <c r="AA2322" s="4" t="e">
        <f>IF(X2322&lt;&gt;"Liquidação Cancelada",VLOOKUP(B2322,'BASE DE DADOS OPS'!$B$5:$P$9635,13,FALSE),"Liquidação Cancelada")</f>
        <v>#N/A</v>
      </c>
      <c r="AB2322" s="4" t="e">
        <f t="shared" si="338"/>
        <v>#N/A</v>
      </c>
      <c r="AC2322" s="3" t="e">
        <f t="shared" si="339"/>
        <v>#N/A</v>
      </c>
      <c r="AD2322" s="62"/>
    </row>
    <row r="2323" spans="1:30" ht="24.95" customHeight="1" x14ac:dyDescent="0.2">
      <c r="A2323" s="55" t="str">
        <f t="shared" si="331"/>
        <v>||||||0</v>
      </c>
      <c r="B2323" s="55" t="str">
        <f t="shared" si="332"/>
        <v>||||0</v>
      </c>
      <c r="C2323" s="61" t="str">
        <f t="shared" si="333"/>
        <v>|0</v>
      </c>
      <c r="D2323" s="31"/>
      <c r="E2323" s="31"/>
      <c r="F2323" s="75" t="str">
        <f t="shared" si="334"/>
        <v>/</v>
      </c>
      <c r="G2323" s="31"/>
      <c r="H2323" s="31"/>
      <c r="I2323" s="75" t="str">
        <f t="shared" si="335"/>
        <v>.</v>
      </c>
      <c r="J2323" s="31"/>
      <c r="K2323" s="31"/>
      <c r="L2323" s="31"/>
      <c r="M2323" s="32"/>
      <c r="N2323" s="31"/>
      <c r="O2323" s="32"/>
      <c r="P2323" s="18"/>
      <c r="Q2323" s="31"/>
      <c r="R2323" s="33"/>
      <c r="S2323" s="33"/>
      <c r="T2323" s="33"/>
      <c r="U2323" s="72">
        <f t="shared" si="336"/>
        <v>0</v>
      </c>
      <c r="V2323" s="18" t="e">
        <f>IF(X2323&lt;&gt;"Liquidação Cancelada",VLOOKUP(B2323,'BASE DE DADOS OPS'!$B$4:$P$9650,10,FALSE),"Liquidação Cancelada")</f>
        <v>#N/A</v>
      </c>
      <c r="W2323" s="35" t="e">
        <f t="shared" si="337"/>
        <v>#N/A</v>
      </c>
      <c r="X2323" s="31">
        <f>VLOOKUP(A2323,'BASE DE DADOS OPS'!$A$4:$P$9650,12,FALSE)</f>
        <v>0</v>
      </c>
      <c r="Y2323" s="4" t="e">
        <f>IF(X2323&lt;&gt;"Liquidação Cancelada",VLOOKUP(B2323,'BASE DE DADOS OPS'!$B$5:$P$9635,12,FALSE),"Liquidação Cancelada")</f>
        <v>#N/A</v>
      </c>
      <c r="Z2323" s="4" t="e">
        <f>IF(X2323&lt;&gt;"Liquidação Cancelada",VLOOKUP(B2323,'BASE DE DADOS OPS'!$B$5:$P$9635,14,FALSE),"Liquidação Cancelada")</f>
        <v>#N/A</v>
      </c>
      <c r="AA2323" s="4" t="e">
        <f>IF(X2323&lt;&gt;"Liquidação Cancelada",VLOOKUP(B2323,'BASE DE DADOS OPS'!$B$5:$P$9635,13,FALSE),"Liquidação Cancelada")</f>
        <v>#N/A</v>
      </c>
      <c r="AB2323" s="4" t="e">
        <f t="shared" si="338"/>
        <v>#N/A</v>
      </c>
      <c r="AC2323" s="3" t="e">
        <f t="shared" si="339"/>
        <v>#N/A</v>
      </c>
      <c r="AD2323" s="62"/>
    </row>
    <row r="2324" spans="1:30" ht="24.95" customHeight="1" x14ac:dyDescent="0.2">
      <c r="A2324" s="55" t="str">
        <f t="shared" si="331"/>
        <v>||||||0</v>
      </c>
      <c r="B2324" s="55" t="str">
        <f t="shared" si="332"/>
        <v>||||0</v>
      </c>
      <c r="C2324" s="61" t="str">
        <f t="shared" si="333"/>
        <v>|0</v>
      </c>
      <c r="D2324" s="31"/>
      <c r="E2324" s="31"/>
      <c r="F2324" s="75" t="str">
        <f t="shared" si="334"/>
        <v>/</v>
      </c>
      <c r="G2324" s="31"/>
      <c r="H2324" s="31"/>
      <c r="I2324" s="75" t="str">
        <f t="shared" si="335"/>
        <v>.</v>
      </c>
      <c r="J2324" s="31"/>
      <c r="K2324" s="31"/>
      <c r="L2324" s="31"/>
      <c r="M2324" s="32"/>
      <c r="N2324" s="31"/>
      <c r="O2324" s="32"/>
      <c r="P2324" s="18"/>
      <c r="Q2324" s="31"/>
      <c r="R2324" s="33"/>
      <c r="S2324" s="33"/>
      <c r="T2324" s="33"/>
      <c r="U2324" s="72">
        <f t="shared" si="336"/>
        <v>0</v>
      </c>
      <c r="V2324" s="18" t="e">
        <f>IF(X2324&lt;&gt;"Liquidação Cancelada",VLOOKUP(B2324,'BASE DE DADOS OPS'!$B$4:$P$9650,10,FALSE),"Liquidação Cancelada")</f>
        <v>#N/A</v>
      </c>
      <c r="W2324" s="35" t="e">
        <f t="shared" si="337"/>
        <v>#N/A</v>
      </c>
      <c r="X2324" s="31">
        <f>VLOOKUP(A2324,'BASE DE DADOS OPS'!$A$4:$P$9650,12,FALSE)</f>
        <v>0</v>
      </c>
      <c r="Y2324" s="4" t="e">
        <f>IF(X2324&lt;&gt;"Liquidação Cancelada",VLOOKUP(B2324,'BASE DE DADOS OPS'!$B$5:$P$9635,12,FALSE),"Liquidação Cancelada")</f>
        <v>#N/A</v>
      </c>
      <c r="Z2324" s="4" t="e">
        <f>IF(X2324&lt;&gt;"Liquidação Cancelada",VLOOKUP(B2324,'BASE DE DADOS OPS'!$B$5:$P$9635,14,FALSE),"Liquidação Cancelada")</f>
        <v>#N/A</v>
      </c>
      <c r="AA2324" s="4" t="e">
        <f>IF(X2324&lt;&gt;"Liquidação Cancelada",VLOOKUP(B2324,'BASE DE DADOS OPS'!$B$5:$P$9635,13,FALSE),"Liquidação Cancelada")</f>
        <v>#N/A</v>
      </c>
      <c r="AB2324" s="4" t="e">
        <f t="shared" si="338"/>
        <v>#N/A</v>
      </c>
      <c r="AC2324" s="3" t="e">
        <f t="shared" si="339"/>
        <v>#N/A</v>
      </c>
      <c r="AD2324" s="62"/>
    </row>
    <row r="2325" spans="1:30" ht="24.95" customHeight="1" x14ac:dyDescent="0.2">
      <c r="A2325" s="55" t="str">
        <f t="shared" si="331"/>
        <v>||||||0</v>
      </c>
      <c r="B2325" s="55" t="str">
        <f t="shared" si="332"/>
        <v>||||0</v>
      </c>
      <c r="C2325" s="61" t="str">
        <f t="shared" si="333"/>
        <v>|0</v>
      </c>
      <c r="D2325" s="31"/>
      <c r="E2325" s="31"/>
      <c r="F2325" s="75" t="str">
        <f t="shared" si="334"/>
        <v>/</v>
      </c>
      <c r="G2325" s="31"/>
      <c r="H2325" s="31"/>
      <c r="I2325" s="75" t="str">
        <f t="shared" si="335"/>
        <v>.</v>
      </c>
      <c r="J2325" s="31"/>
      <c r="K2325" s="31"/>
      <c r="L2325" s="31"/>
      <c r="M2325" s="32"/>
      <c r="N2325" s="31"/>
      <c r="O2325" s="32"/>
      <c r="P2325" s="18"/>
      <c r="Q2325" s="31"/>
      <c r="R2325" s="33"/>
      <c r="S2325" s="33"/>
      <c r="T2325" s="33"/>
      <c r="U2325" s="72">
        <f t="shared" si="336"/>
        <v>0</v>
      </c>
      <c r="V2325" s="18" t="e">
        <f>IF(X2325&lt;&gt;"Liquidação Cancelada",VLOOKUP(B2325,'BASE DE DADOS OPS'!$B$4:$P$9650,10,FALSE),"Liquidação Cancelada")</f>
        <v>#N/A</v>
      </c>
      <c r="W2325" s="35" t="e">
        <f t="shared" si="337"/>
        <v>#N/A</v>
      </c>
      <c r="X2325" s="31">
        <f>VLOOKUP(A2325,'BASE DE DADOS OPS'!$A$4:$P$9650,12,FALSE)</f>
        <v>0</v>
      </c>
      <c r="Y2325" s="4" t="e">
        <f>IF(X2325&lt;&gt;"Liquidação Cancelada",VLOOKUP(B2325,'BASE DE DADOS OPS'!$B$5:$P$9635,12,FALSE),"Liquidação Cancelada")</f>
        <v>#N/A</v>
      </c>
      <c r="Z2325" s="4" t="e">
        <f>IF(X2325&lt;&gt;"Liquidação Cancelada",VLOOKUP(B2325,'BASE DE DADOS OPS'!$B$5:$P$9635,14,FALSE),"Liquidação Cancelada")</f>
        <v>#N/A</v>
      </c>
      <c r="AA2325" s="4" t="e">
        <f>IF(X2325&lt;&gt;"Liquidação Cancelada",VLOOKUP(B2325,'BASE DE DADOS OPS'!$B$5:$P$9635,13,FALSE),"Liquidação Cancelada")</f>
        <v>#N/A</v>
      </c>
      <c r="AB2325" s="4" t="e">
        <f t="shared" si="338"/>
        <v>#N/A</v>
      </c>
      <c r="AC2325" s="3" t="e">
        <f t="shared" si="339"/>
        <v>#N/A</v>
      </c>
      <c r="AD2325" s="62"/>
    </row>
    <row r="2326" spans="1:30" ht="24.95" customHeight="1" x14ac:dyDescent="0.2">
      <c r="A2326" s="55" t="str">
        <f t="shared" si="331"/>
        <v>||||||0</v>
      </c>
      <c r="B2326" s="55" t="str">
        <f t="shared" si="332"/>
        <v>||||0</v>
      </c>
      <c r="C2326" s="61" t="str">
        <f t="shared" si="333"/>
        <v>|0</v>
      </c>
      <c r="D2326" s="31"/>
      <c r="E2326" s="31"/>
      <c r="F2326" s="75" t="str">
        <f t="shared" si="334"/>
        <v>/</v>
      </c>
      <c r="G2326" s="31"/>
      <c r="H2326" s="31"/>
      <c r="I2326" s="75" t="str">
        <f t="shared" si="335"/>
        <v>.</v>
      </c>
      <c r="J2326" s="31"/>
      <c r="K2326" s="31"/>
      <c r="L2326" s="31"/>
      <c r="M2326" s="32"/>
      <c r="N2326" s="31"/>
      <c r="O2326" s="32"/>
      <c r="P2326" s="18"/>
      <c r="Q2326" s="31"/>
      <c r="R2326" s="33"/>
      <c r="S2326" s="33"/>
      <c r="T2326" s="33"/>
      <c r="U2326" s="72">
        <f t="shared" si="336"/>
        <v>0</v>
      </c>
      <c r="V2326" s="18" t="e">
        <f>IF(X2326&lt;&gt;"Liquidação Cancelada",VLOOKUP(B2326,'BASE DE DADOS OPS'!$B$4:$P$9650,10,FALSE),"Liquidação Cancelada")</f>
        <v>#N/A</v>
      </c>
      <c r="W2326" s="35" t="e">
        <f t="shared" si="337"/>
        <v>#N/A</v>
      </c>
      <c r="X2326" s="31">
        <f>VLOOKUP(A2326,'BASE DE DADOS OPS'!$A$4:$P$9650,12,FALSE)</f>
        <v>0</v>
      </c>
      <c r="Y2326" s="4" t="e">
        <f>IF(X2326&lt;&gt;"Liquidação Cancelada",VLOOKUP(B2326,'BASE DE DADOS OPS'!$B$5:$P$9635,12,FALSE),"Liquidação Cancelada")</f>
        <v>#N/A</v>
      </c>
      <c r="Z2326" s="4" t="e">
        <f>IF(X2326&lt;&gt;"Liquidação Cancelada",VLOOKUP(B2326,'BASE DE DADOS OPS'!$B$5:$P$9635,14,FALSE),"Liquidação Cancelada")</f>
        <v>#N/A</v>
      </c>
      <c r="AA2326" s="4" t="e">
        <f>IF(X2326&lt;&gt;"Liquidação Cancelada",VLOOKUP(B2326,'BASE DE DADOS OPS'!$B$5:$P$9635,13,FALSE),"Liquidação Cancelada")</f>
        <v>#N/A</v>
      </c>
      <c r="AB2326" s="4" t="e">
        <f t="shared" si="338"/>
        <v>#N/A</v>
      </c>
      <c r="AC2326" s="3" t="e">
        <f t="shared" si="339"/>
        <v>#N/A</v>
      </c>
      <c r="AD2326" s="62"/>
    </row>
    <row r="2327" spans="1:30" ht="24.95" customHeight="1" x14ac:dyDescent="0.2">
      <c r="A2327" s="55" t="str">
        <f t="shared" si="331"/>
        <v>||||||0</v>
      </c>
      <c r="B2327" s="55" t="str">
        <f t="shared" si="332"/>
        <v>||||0</v>
      </c>
      <c r="C2327" s="61" t="str">
        <f t="shared" si="333"/>
        <v>|0</v>
      </c>
      <c r="D2327" s="31"/>
      <c r="E2327" s="31"/>
      <c r="F2327" s="75" t="str">
        <f t="shared" si="334"/>
        <v>/</v>
      </c>
      <c r="G2327" s="31"/>
      <c r="H2327" s="31"/>
      <c r="I2327" s="75" t="str">
        <f t="shared" si="335"/>
        <v>.</v>
      </c>
      <c r="J2327" s="31"/>
      <c r="K2327" s="31"/>
      <c r="L2327" s="31"/>
      <c r="M2327" s="32"/>
      <c r="N2327" s="31"/>
      <c r="O2327" s="32"/>
      <c r="P2327" s="18"/>
      <c r="Q2327" s="31"/>
      <c r="R2327" s="33"/>
      <c r="S2327" s="33"/>
      <c r="T2327" s="33"/>
      <c r="U2327" s="72">
        <f t="shared" si="336"/>
        <v>0</v>
      </c>
      <c r="V2327" s="18" t="e">
        <f>IF(X2327&lt;&gt;"Liquidação Cancelada",VLOOKUP(B2327,'BASE DE DADOS OPS'!$B$4:$P$9650,10,FALSE),"Liquidação Cancelada")</f>
        <v>#N/A</v>
      </c>
      <c r="W2327" s="35" t="e">
        <f t="shared" si="337"/>
        <v>#N/A</v>
      </c>
      <c r="X2327" s="31">
        <f>VLOOKUP(A2327,'BASE DE DADOS OPS'!$A$4:$P$9650,12,FALSE)</f>
        <v>0</v>
      </c>
      <c r="Y2327" s="4" t="e">
        <f>IF(X2327&lt;&gt;"Liquidação Cancelada",VLOOKUP(B2327,'BASE DE DADOS OPS'!$B$5:$P$9635,12,FALSE),"Liquidação Cancelada")</f>
        <v>#N/A</v>
      </c>
      <c r="Z2327" s="4" t="e">
        <f>IF(X2327&lt;&gt;"Liquidação Cancelada",VLOOKUP(B2327,'BASE DE DADOS OPS'!$B$5:$P$9635,14,FALSE),"Liquidação Cancelada")</f>
        <v>#N/A</v>
      </c>
      <c r="AA2327" s="4" t="e">
        <f>IF(X2327&lt;&gt;"Liquidação Cancelada",VLOOKUP(B2327,'BASE DE DADOS OPS'!$B$5:$P$9635,13,FALSE),"Liquidação Cancelada")</f>
        <v>#N/A</v>
      </c>
      <c r="AB2327" s="4" t="e">
        <f t="shared" si="338"/>
        <v>#N/A</v>
      </c>
      <c r="AC2327" s="3" t="e">
        <f t="shared" si="339"/>
        <v>#N/A</v>
      </c>
      <c r="AD2327" s="62"/>
    </row>
    <row r="2328" spans="1:30" ht="24.95" customHeight="1" x14ac:dyDescent="0.2">
      <c r="A2328" s="55" t="str">
        <f t="shared" si="331"/>
        <v>||||||0</v>
      </c>
      <c r="B2328" s="55" t="str">
        <f t="shared" si="332"/>
        <v>||||0</v>
      </c>
      <c r="C2328" s="61" t="str">
        <f t="shared" si="333"/>
        <v>|0</v>
      </c>
      <c r="D2328" s="31"/>
      <c r="E2328" s="31"/>
      <c r="F2328" s="75" t="str">
        <f t="shared" si="334"/>
        <v>/</v>
      </c>
      <c r="G2328" s="31"/>
      <c r="H2328" s="31"/>
      <c r="I2328" s="75" t="str">
        <f t="shared" si="335"/>
        <v>.</v>
      </c>
      <c r="J2328" s="31"/>
      <c r="K2328" s="31"/>
      <c r="L2328" s="31"/>
      <c r="M2328" s="32"/>
      <c r="N2328" s="31"/>
      <c r="O2328" s="32"/>
      <c r="P2328" s="18"/>
      <c r="Q2328" s="31"/>
      <c r="R2328" s="33"/>
      <c r="S2328" s="33"/>
      <c r="T2328" s="33"/>
      <c r="U2328" s="72">
        <f t="shared" si="336"/>
        <v>0</v>
      </c>
      <c r="V2328" s="18" t="e">
        <f>IF(X2328&lt;&gt;"Liquidação Cancelada",VLOOKUP(B2328,'BASE DE DADOS OPS'!$B$4:$P$9650,10,FALSE),"Liquidação Cancelada")</f>
        <v>#N/A</v>
      </c>
      <c r="W2328" s="35" t="e">
        <f t="shared" si="337"/>
        <v>#N/A</v>
      </c>
      <c r="X2328" s="31">
        <f>VLOOKUP(A2328,'BASE DE DADOS OPS'!$A$4:$P$9650,12,FALSE)</f>
        <v>0</v>
      </c>
      <c r="Y2328" s="4" t="e">
        <f>IF(X2328&lt;&gt;"Liquidação Cancelada",VLOOKUP(B2328,'BASE DE DADOS OPS'!$B$5:$P$9635,12,FALSE),"Liquidação Cancelada")</f>
        <v>#N/A</v>
      </c>
      <c r="Z2328" s="4" t="e">
        <f>IF(X2328&lt;&gt;"Liquidação Cancelada",VLOOKUP(B2328,'BASE DE DADOS OPS'!$B$5:$P$9635,14,FALSE),"Liquidação Cancelada")</f>
        <v>#N/A</v>
      </c>
      <c r="AA2328" s="4" t="e">
        <f>IF(X2328&lt;&gt;"Liquidação Cancelada",VLOOKUP(B2328,'BASE DE DADOS OPS'!$B$5:$P$9635,13,FALSE),"Liquidação Cancelada")</f>
        <v>#N/A</v>
      </c>
      <c r="AB2328" s="4" t="e">
        <f t="shared" si="338"/>
        <v>#N/A</v>
      </c>
      <c r="AC2328" s="3" t="e">
        <f t="shared" si="339"/>
        <v>#N/A</v>
      </c>
      <c r="AD2328" s="62"/>
    </row>
    <row r="2329" spans="1:30" ht="24.95" customHeight="1" x14ac:dyDescent="0.2">
      <c r="A2329" s="55" t="str">
        <f t="shared" si="331"/>
        <v>||||||0</v>
      </c>
      <c r="B2329" s="55" t="str">
        <f t="shared" si="332"/>
        <v>||||0</v>
      </c>
      <c r="C2329" s="61" t="str">
        <f t="shared" si="333"/>
        <v>|0</v>
      </c>
      <c r="D2329" s="31"/>
      <c r="E2329" s="31"/>
      <c r="F2329" s="75" t="str">
        <f t="shared" si="334"/>
        <v>/</v>
      </c>
      <c r="G2329" s="31"/>
      <c r="H2329" s="31"/>
      <c r="I2329" s="75" t="str">
        <f t="shared" si="335"/>
        <v>.</v>
      </c>
      <c r="J2329" s="31"/>
      <c r="K2329" s="31"/>
      <c r="L2329" s="31"/>
      <c r="M2329" s="32"/>
      <c r="N2329" s="31"/>
      <c r="O2329" s="32"/>
      <c r="P2329" s="18"/>
      <c r="Q2329" s="31"/>
      <c r="R2329" s="33"/>
      <c r="S2329" s="33"/>
      <c r="T2329" s="33"/>
      <c r="U2329" s="72">
        <f t="shared" si="336"/>
        <v>0</v>
      </c>
      <c r="V2329" s="18" t="e">
        <f>IF(X2329&lt;&gt;"Liquidação Cancelada",VLOOKUP(B2329,'BASE DE DADOS OPS'!$B$4:$P$9650,10,FALSE),"Liquidação Cancelada")</f>
        <v>#N/A</v>
      </c>
      <c r="W2329" s="35" t="e">
        <f t="shared" si="337"/>
        <v>#N/A</v>
      </c>
      <c r="X2329" s="31">
        <f>VLOOKUP(A2329,'BASE DE DADOS OPS'!$A$4:$P$9650,12,FALSE)</f>
        <v>0</v>
      </c>
      <c r="Y2329" s="4" t="e">
        <f>IF(X2329&lt;&gt;"Liquidação Cancelada",VLOOKUP(B2329,'BASE DE DADOS OPS'!$B$5:$P$9635,12,FALSE),"Liquidação Cancelada")</f>
        <v>#N/A</v>
      </c>
      <c r="Z2329" s="4" t="e">
        <f>IF(X2329&lt;&gt;"Liquidação Cancelada",VLOOKUP(B2329,'BASE DE DADOS OPS'!$B$5:$P$9635,14,FALSE),"Liquidação Cancelada")</f>
        <v>#N/A</v>
      </c>
      <c r="AA2329" s="4" t="e">
        <f>IF(X2329&lt;&gt;"Liquidação Cancelada",VLOOKUP(B2329,'BASE DE DADOS OPS'!$B$5:$P$9635,13,FALSE),"Liquidação Cancelada")</f>
        <v>#N/A</v>
      </c>
      <c r="AB2329" s="4" t="e">
        <f t="shared" si="338"/>
        <v>#N/A</v>
      </c>
      <c r="AC2329" s="3" t="e">
        <f t="shared" si="339"/>
        <v>#N/A</v>
      </c>
      <c r="AD2329" s="62"/>
    </row>
    <row r="2330" spans="1:30" ht="24.95" customHeight="1" x14ac:dyDescent="0.2">
      <c r="A2330" s="55" t="str">
        <f t="shared" si="331"/>
        <v>||||||0</v>
      </c>
      <c r="B2330" s="55" t="str">
        <f t="shared" si="332"/>
        <v>||||0</v>
      </c>
      <c r="C2330" s="61" t="str">
        <f t="shared" si="333"/>
        <v>|0</v>
      </c>
      <c r="D2330" s="31"/>
      <c r="E2330" s="31"/>
      <c r="F2330" s="75" t="str">
        <f t="shared" si="334"/>
        <v>/</v>
      </c>
      <c r="G2330" s="31"/>
      <c r="H2330" s="31"/>
      <c r="I2330" s="75" t="str">
        <f t="shared" si="335"/>
        <v>.</v>
      </c>
      <c r="J2330" s="31"/>
      <c r="K2330" s="31"/>
      <c r="L2330" s="31"/>
      <c r="M2330" s="32"/>
      <c r="N2330" s="31"/>
      <c r="O2330" s="32"/>
      <c r="P2330" s="18"/>
      <c r="Q2330" s="31"/>
      <c r="R2330" s="33"/>
      <c r="S2330" s="33"/>
      <c r="T2330" s="33"/>
      <c r="U2330" s="72">
        <f t="shared" si="336"/>
        <v>0</v>
      </c>
      <c r="V2330" s="18" t="e">
        <f>IF(X2330&lt;&gt;"Liquidação Cancelada",VLOOKUP(B2330,'BASE DE DADOS OPS'!$B$4:$P$9650,10,FALSE),"Liquidação Cancelada")</f>
        <v>#N/A</v>
      </c>
      <c r="W2330" s="35" t="e">
        <f t="shared" si="337"/>
        <v>#N/A</v>
      </c>
      <c r="X2330" s="31">
        <f>VLOOKUP(A2330,'BASE DE DADOS OPS'!$A$4:$P$9650,12,FALSE)</f>
        <v>0</v>
      </c>
      <c r="Y2330" s="4" t="e">
        <f>IF(X2330&lt;&gt;"Liquidação Cancelada",VLOOKUP(B2330,'BASE DE DADOS OPS'!$B$5:$P$9635,12,FALSE),"Liquidação Cancelada")</f>
        <v>#N/A</v>
      </c>
      <c r="Z2330" s="4" t="e">
        <f>IF(X2330&lt;&gt;"Liquidação Cancelada",VLOOKUP(B2330,'BASE DE DADOS OPS'!$B$5:$P$9635,14,FALSE),"Liquidação Cancelada")</f>
        <v>#N/A</v>
      </c>
      <c r="AA2330" s="4" t="e">
        <f>IF(X2330&lt;&gt;"Liquidação Cancelada",VLOOKUP(B2330,'BASE DE DADOS OPS'!$B$5:$P$9635,13,FALSE),"Liquidação Cancelada")</f>
        <v>#N/A</v>
      </c>
      <c r="AB2330" s="4" t="e">
        <f t="shared" si="338"/>
        <v>#N/A</v>
      </c>
      <c r="AC2330" s="3" t="e">
        <f t="shared" si="339"/>
        <v>#N/A</v>
      </c>
      <c r="AD2330" s="62"/>
    </row>
    <row r="2331" spans="1:30" ht="24.95" customHeight="1" x14ac:dyDescent="0.2">
      <c r="A2331" s="55" t="str">
        <f t="shared" si="331"/>
        <v>||||||0</v>
      </c>
      <c r="B2331" s="55" t="str">
        <f t="shared" si="332"/>
        <v>||||0</v>
      </c>
      <c r="C2331" s="61" t="str">
        <f t="shared" si="333"/>
        <v>|0</v>
      </c>
      <c r="D2331" s="31"/>
      <c r="E2331" s="31"/>
      <c r="F2331" s="75" t="str">
        <f t="shared" si="334"/>
        <v>/</v>
      </c>
      <c r="G2331" s="31"/>
      <c r="H2331" s="31"/>
      <c r="I2331" s="75" t="str">
        <f t="shared" si="335"/>
        <v>.</v>
      </c>
      <c r="J2331" s="31"/>
      <c r="K2331" s="31"/>
      <c r="L2331" s="31"/>
      <c r="M2331" s="32"/>
      <c r="N2331" s="31"/>
      <c r="O2331" s="32"/>
      <c r="P2331" s="18"/>
      <c r="Q2331" s="31"/>
      <c r="R2331" s="33"/>
      <c r="S2331" s="33"/>
      <c r="T2331" s="33"/>
      <c r="U2331" s="72">
        <f t="shared" si="336"/>
        <v>0</v>
      </c>
      <c r="V2331" s="18" t="e">
        <f>IF(X2331&lt;&gt;"Liquidação Cancelada",VLOOKUP(B2331,'BASE DE DADOS OPS'!$B$4:$P$9650,10,FALSE),"Liquidação Cancelada")</f>
        <v>#N/A</v>
      </c>
      <c r="W2331" s="35" t="e">
        <f t="shared" si="337"/>
        <v>#N/A</v>
      </c>
      <c r="X2331" s="31">
        <f>VLOOKUP(A2331,'BASE DE DADOS OPS'!$A$4:$P$9650,12,FALSE)</f>
        <v>0</v>
      </c>
      <c r="Y2331" s="4" t="e">
        <f>IF(X2331&lt;&gt;"Liquidação Cancelada",VLOOKUP(B2331,'BASE DE DADOS OPS'!$B$5:$P$9635,12,FALSE),"Liquidação Cancelada")</f>
        <v>#N/A</v>
      </c>
      <c r="Z2331" s="4" t="e">
        <f>IF(X2331&lt;&gt;"Liquidação Cancelada",VLOOKUP(B2331,'BASE DE DADOS OPS'!$B$5:$P$9635,14,FALSE),"Liquidação Cancelada")</f>
        <v>#N/A</v>
      </c>
      <c r="AA2331" s="4" t="e">
        <f>IF(X2331&lt;&gt;"Liquidação Cancelada",VLOOKUP(B2331,'BASE DE DADOS OPS'!$B$5:$P$9635,13,FALSE),"Liquidação Cancelada")</f>
        <v>#N/A</v>
      </c>
      <c r="AB2331" s="4" t="e">
        <f t="shared" si="338"/>
        <v>#N/A</v>
      </c>
      <c r="AC2331" s="3" t="e">
        <f t="shared" si="339"/>
        <v>#N/A</v>
      </c>
      <c r="AD2331" s="62"/>
    </row>
    <row r="2332" spans="1:30" ht="24.95" customHeight="1" x14ac:dyDescent="0.2">
      <c r="A2332" s="55" t="str">
        <f t="shared" si="331"/>
        <v>||||||0</v>
      </c>
      <c r="B2332" s="55" t="str">
        <f t="shared" si="332"/>
        <v>||||0</v>
      </c>
      <c r="C2332" s="61" t="str">
        <f t="shared" si="333"/>
        <v>|0</v>
      </c>
      <c r="D2332" s="31"/>
      <c r="E2332" s="31"/>
      <c r="F2332" s="75" t="str">
        <f t="shared" si="334"/>
        <v>/</v>
      </c>
      <c r="G2332" s="31"/>
      <c r="H2332" s="31"/>
      <c r="I2332" s="75" t="str">
        <f t="shared" si="335"/>
        <v>.</v>
      </c>
      <c r="J2332" s="31"/>
      <c r="K2332" s="31"/>
      <c r="L2332" s="31"/>
      <c r="M2332" s="32"/>
      <c r="N2332" s="31"/>
      <c r="O2332" s="32"/>
      <c r="P2332" s="18"/>
      <c r="Q2332" s="31"/>
      <c r="R2332" s="33"/>
      <c r="S2332" s="33"/>
      <c r="T2332" s="33"/>
      <c r="U2332" s="72">
        <f t="shared" si="336"/>
        <v>0</v>
      </c>
      <c r="V2332" s="18" t="e">
        <f>IF(X2332&lt;&gt;"Liquidação Cancelada",VLOOKUP(B2332,'BASE DE DADOS OPS'!$B$4:$P$9650,10,FALSE),"Liquidação Cancelada")</f>
        <v>#N/A</v>
      </c>
      <c r="W2332" s="35" t="e">
        <f t="shared" si="337"/>
        <v>#N/A</v>
      </c>
      <c r="X2332" s="31">
        <f>VLOOKUP(A2332,'BASE DE DADOS OPS'!$A$4:$P$9650,12,FALSE)</f>
        <v>0</v>
      </c>
      <c r="Y2332" s="4" t="e">
        <f>IF(X2332&lt;&gt;"Liquidação Cancelada",VLOOKUP(B2332,'BASE DE DADOS OPS'!$B$5:$P$9635,12,FALSE),"Liquidação Cancelada")</f>
        <v>#N/A</v>
      </c>
      <c r="Z2332" s="4" t="e">
        <f>IF(X2332&lt;&gt;"Liquidação Cancelada",VLOOKUP(B2332,'BASE DE DADOS OPS'!$B$5:$P$9635,14,FALSE),"Liquidação Cancelada")</f>
        <v>#N/A</v>
      </c>
      <c r="AA2332" s="4" t="e">
        <f>IF(X2332&lt;&gt;"Liquidação Cancelada",VLOOKUP(B2332,'BASE DE DADOS OPS'!$B$5:$P$9635,13,FALSE),"Liquidação Cancelada")</f>
        <v>#N/A</v>
      </c>
      <c r="AB2332" s="4" t="e">
        <f t="shared" si="338"/>
        <v>#N/A</v>
      </c>
      <c r="AC2332" s="3" t="e">
        <f t="shared" si="339"/>
        <v>#N/A</v>
      </c>
      <c r="AD2332" s="62"/>
    </row>
    <row r="2333" spans="1:30" ht="24.95" customHeight="1" x14ac:dyDescent="0.2">
      <c r="A2333" s="55" t="str">
        <f t="shared" si="331"/>
        <v>||||||0</v>
      </c>
      <c r="B2333" s="55" t="str">
        <f t="shared" si="332"/>
        <v>||||0</v>
      </c>
      <c r="C2333" s="61" t="str">
        <f t="shared" si="333"/>
        <v>|0</v>
      </c>
      <c r="D2333" s="31"/>
      <c r="E2333" s="31"/>
      <c r="F2333" s="75" t="str">
        <f t="shared" si="334"/>
        <v>/</v>
      </c>
      <c r="G2333" s="31"/>
      <c r="H2333" s="31"/>
      <c r="I2333" s="75" t="str">
        <f t="shared" si="335"/>
        <v>.</v>
      </c>
      <c r="J2333" s="31"/>
      <c r="K2333" s="31"/>
      <c r="L2333" s="31"/>
      <c r="M2333" s="32"/>
      <c r="N2333" s="31"/>
      <c r="O2333" s="32"/>
      <c r="P2333" s="18"/>
      <c r="Q2333" s="31"/>
      <c r="R2333" s="33"/>
      <c r="S2333" s="33"/>
      <c r="T2333" s="33"/>
      <c r="U2333" s="72">
        <f t="shared" si="336"/>
        <v>0</v>
      </c>
      <c r="V2333" s="18" t="e">
        <f>IF(X2333&lt;&gt;"Liquidação Cancelada",VLOOKUP(B2333,'BASE DE DADOS OPS'!$B$4:$P$9650,10,FALSE),"Liquidação Cancelada")</f>
        <v>#N/A</v>
      </c>
      <c r="W2333" s="35" t="e">
        <f t="shared" si="337"/>
        <v>#N/A</v>
      </c>
      <c r="X2333" s="31">
        <f>VLOOKUP(A2333,'BASE DE DADOS OPS'!$A$4:$P$9650,12,FALSE)</f>
        <v>0</v>
      </c>
      <c r="Y2333" s="4" t="e">
        <f>IF(X2333&lt;&gt;"Liquidação Cancelada",VLOOKUP(B2333,'BASE DE DADOS OPS'!$B$5:$P$9635,12,FALSE),"Liquidação Cancelada")</f>
        <v>#N/A</v>
      </c>
      <c r="Z2333" s="4" t="e">
        <f>IF(X2333&lt;&gt;"Liquidação Cancelada",VLOOKUP(B2333,'BASE DE DADOS OPS'!$B$5:$P$9635,14,FALSE),"Liquidação Cancelada")</f>
        <v>#N/A</v>
      </c>
      <c r="AA2333" s="4" t="e">
        <f>IF(X2333&lt;&gt;"Liquidação Cancelada",VLOOKUP(B2333,'BASE DE DADOS OPS'!$B$5:$P$9635,13,FALSE),"Liquidação Cancelada")</f>
        <v>#N/A</v>
      </c>
      <c r="AB2333" s="4" t="e">
        <f t="shared" si="338"/>
        <v>#N/A</v>
      </c>
      <c r="AC2333" s="3" t="e">
        <f t="shared" si="339"/>
        <v>#N/A</v>
      </c>
      <c r="AD2333" s="62"/>
    </row>
    <row r="2334" spans="1:30" ht="24.95" customHeight="1" x14ac:dyDescent="0.2">
      <c r="A2334" s="55" t="str">
        <f t="shared" si="331"/>
        <v>||||||0</v>
      </c>
      <c r="B2334" s="55" t="str">
        <f t="shared" si="332"/>
        <v>||||0</v>
      </c>
      <c r="C2334" s="61" t="str">
        <f t="shared" si="333"/>
        <v>|0</v>
      </c>
      <c r="D2334" s="31"/>
      <c r="E2334" s="31"/>
      <c r="F2334" s="75" t="str">
        <f t="shared" si="334"/>
        <v>/</v>
      </c>
      <c r="G2334" s="31"/>
      <c r="H2334" s="31"/>
      <c r="I2334" s="75" t="str">
        <f t="shared" si="335"/>
        <v>.</v>
      </c>
      <c r="J2334" s="31"/>
      <c r="K2334" s="31"/>
      <c r="L2334" s="31"/>
      <c r="M2334" s="32"/>
      <c r="N2334" s="31"/>
      <c r="O2334" s="32"/>
      <c r="P2334" s="18"/>
      <c r="Q2334" s="31"/>
      <c r="R2334" s="33"/>
      <c r="S2334" s="33"/>
      <c r="T2334" s="33"/>
      <c r="U2334" s="72">
        <f t="shared" si="336"/>
        <v>0</v>
      </c>
      <c r="V2334" s="18" t="e">
        <f>IF(X2334&lt;&gt;"Liquidação Cancelada",VLOOKUP(B2334,'BASE DE DADOS OPS'!$B$4:$P$9650,10,FALSE),"Liquidação Cancelada")</f>
        <v>#N/A</v>
      </c>
      <c r="W2334" s="35" t="e">
        <f t="shared" si="337"/>
        <v>#N/A</v>
      </c>
      <c r="X2334" s="31">
        <f>VLOOKUP(A2334,'BASE DE DADOS OPS'!$A$4:$P$9650,12,FALSE)</f>
        <v>0</v>
      </c>
      <c r="Y2334" s="4" t="e">
        <f>IF(X2334&lt;&gt;"Liquidação Cancelada",VLOOKUP(B2334,'BASE DE DADOS OPS'!$B$5:$P$9635,12,FALSE),"Liquidação Cancelada")</f>
        <v>#N/A</v>
      </c>
      <c r="Z2334" s="4" t="e">
        <f>IF(X2334&lt;&gt;"Liquidação Cancelada",VLOOKUP(B2334,'BASE DE DADOS OPS'!$B$5:$P$9635,14,FALSE),"Liquidação Cancelada")</f>
        <v>#N/A</v>
      </c>
      <c r="AA2334" s="4" t="e">
        <f>IF(X2334&lt;&gt;"Liquidação Cancelada",VLOOKUP(B2334,'BASE DE DADOS OPS'!$B$5:$P$9635,13,FALSE),"Liquidação Cancelada")</f>
        <v>#N/A</v>
      </c>
      <c r="AB2334" s="4" t="e">
        <f t="shared" si="338"/>
        <v>#N/A</v>
      </c>
      <c r="AC2334" s="3" t="e">
        <f t="shared" si="339"/>
        <v>#N/A</v>
      </c>
      <c r="AD2334" s="62"/>
    </row>
    <row r="2335" spans="1:30" ht="24.95" customHeight="1" x14ac:dyDescent="0.2">
      <c r="A2335" s="55" t="str">
        <f t="shared" si="331"/>
        <v>||||||0</v>
      </c>
      <c r="B2335" s="55" t="str">
        <f t="shared" si="332"/>
        <v>||||0</v>
      </c>
      <c r="C2335" s="61" t="str">
        <f t="shared" si="333"/>
        <v>|0</v>
      </c>
      <c r="D2335" s="31"/>
      <c r="E2335" s="31"/>
      <c r="F2335" s="75" t="str">
        <f t="shared" si="334"/>
        <v>/</v>
      </c>
      <c r="G2335" s="31"/>
      <c r="H2335" s="31"/>
      <c r="I2335" s="75" t="str">
        <f t="shared" si="335"/>
        <v>.</v>
      </c>
      <c r="J2335" s="31"/>
      <c r="K2335" s="31"/>
      <c r="L2335" s="31"/>
      <c r="M2335" s="32"/>
      <c r="N2335" s="31"/>
      <c r="O2335" s="32"/>
      <c r="P2335" s="18"/>
      <c r="Q2335" s="31"/>
      <c r="R2335" s="33"/>
      <c r="S2335" s="33"/>
      <c r="T2335" s="33"/>
      <c r="U2335" s="72">
        <f t="shared" si="336"/>
        <v>0</v>
      </c>
      <c r="V2335" s="18" t="e">
        <f>IF(X2335&lt;&gt;"Liquidação Cancelada",VLOOKUP(B2335,'BASE DE DADOS OPS'!$B$4:$P$9650,10,FALSE),"Liquidação Cancelada")</f>
        <v>#N/A</v>
      </c>
      <c r="W2335" s="35" t="e">
        <f t="shared" si="337"/>
        <v>#N/A</v>
      </c>
      <c r="X2335" s="31">
        <f>VLOOKUP(A2335,'BASE DE DADOS OPS'!$A$4:$P$9650,12,FALSE)</f>
        <v>0</v>
      </c>
      <c r="Y2335" s="4" t="e">
        <f>IF(X2335&lt;&gt;"Liquidação Cancelada",VLOOKUP(B2335,'BASE DE DADOS OPS'!$B$5:$P$9635,12,FALSE),"Liquidação Cancelada")</f>
        <v>#N/A</v>
      </c>
      <c r="Z2335" s="4" t="e">
        <f>IF(X2335&lt;&gt;"Liquidação Cancelada",VLOOKUP(B2335,'BASE DE DADOS OPS'!$B$5:$P$9635,14,FALSE),"Liquidação Cancelada")</f>
        <v>#N/A</v>
      </c>
      <c r="AA2335" s="4" t="e">
        <f>IF(X2335&lt;&gt;"Liquidação Cancelada",VLOOKUP(B2335,'BASE DE DADOS OPS'!$B$5:$P$9635,13,FALSE),"Liquidação Cancelada")</f>
        <v>#N/A</v>
      </c>
      <c r="AB2335" s="4" t="e">
        <f t="shared" si="338"/>
        <v>#N/A</v>
      </c>
      <c r="AC2335" s="3" t="e">
        <f t="shared" si="339"/>
        <v>#N/A</v>
      </c>
      <c r="AD2335" s="62"/>
    </row>
    <row r="2336" spans="1:30" ht="24.95" customHeight="1" x14ac:dyDescent="0.2">
      <c r="A2336" s="55" t="str">
        <f t="shared" si="331"/>
        <v>||||||0</v>
      </c>
      <c r="B2336" s="55" t="str">
        <f t="shared" si="332"/>
        <v>||||0</v>
      </c>
      <c r="C2336" s="61" t="str">
        <f t="shared" si="333"/>
        <v>|0</v>
      </c>
      <c r="D2336" s="31"/>
      <c r="E2336" s="31"/>
      <c r="F2336" s="75" t="str">
        <f t="shared" si="334"/>
        <v>/</v>
      </c>
      <c r="G2336" s="31"/>
      <c r="H2336" s="31"/>
      <c r="I2336" s="75" t="str">
        <f t="shared" si="335"/>
        <v>.</v>
      </c>
      <c r="J2336" s="31"/>
      <c r="K2336" s="31"/>
      <c r="L2336" s="31"/>
      <c r="M2336" s="32"/>
      <c r="N2336" s="31"/>
      <c r="O2336" s="32"/>
      <c r="P2336" s="18"/>
      <c r="Q2336" s="31"/>
      <c r="R2336" s="33"/>
      <c r="S2336" s="33"/>
      <c r="T2336" s="33"/>
      <c r="U2336" s="72">
        <f t="shared" si="336"/>
        <v>0</v>
      </c>
      <c r="V2336" s="18" t="e">
        <f>IF(X2336&lt;&gt;"Liquidação Cancelada",VLOOKUP(B2336,'BASE DE DADOS OPS'!$B$4:$P$9650,10,FALSE),"Liquidação Cancelada")</f>
        <v>#N/A</v>
      </c>
      <c r="W2336" s="35" t="e">
        <f t="shared" si="337"/>
        <v>#N/A</v>
      </c>
      <c r="X2336" s="31">
        <f>VLOOKUP(A2336,'BASE DE DADOS OPS'!$A$4:$P$9650,12,FALSE)</f>
        <v>0</v>
      </c>
      <c r="Y2336" s="4" t="e">
        <f>IF(X2336&lt;&gt;"Liquidação Cancelada",VLOOKUP(B2336,'BASE DE DADOS OPS'!$B$5:$P$9635,12,FALSE),"Liquidação Cancelada")</f>
        <v>#N/A</v>
      </c>
      <c r="Z2336" s="4" t="e">
        <f>IF(X2336&lt;&gt;"Liquidação Cancelada",VLOOKUP(B2336,'BASE DE DADOS OPS'!$B$5:$P$9635,14,FALSE),"Liquidação Cancelada")</f>
        <v>#N/A</v>
      </c>
      <c r="AA2336" s="4" t="e">
        <f>IF(X2336&lt;&gt;"Liquidação Cancelada",VLOOKUP(B2336,'BASE DE DADOS OPS'!$B$5:$P$9635,13,FALSE),"Liquidação Cancelada")</f>
        <v>#N/A</v>
      </c>
      <c r="AB2336" s="4" t="e">
        <f t="shared" si="338"/>
        <v>#N/A</v>
      </c>
      <c r="AC2336" s="3" t="e">
        <f t="shared" si="339"/>
        <v>#N/A</v>
      </c>
      <c r="AD2336" s="62"/>
    </row>
    <row r="2337" spans="1:30" ht="24.95" customHeight="1" x14ac:dyDescent="0.2">
      <c r="A2337" s="55" t="str">
        <f t="shared" si="331"/>
        <v>||||||0</v>
      </c>
      <c r="B2337" s="55" t="str">
        <f t="shared" si="332"/>
        <v>||||0</v>
      </c>
      <c r="C2337" s="61" t="str">
        <f t="shared" si="333"/>
        <v>|0</v>
      </c>
      <c r="D2337" s="31"/>
      <c r="E2337" s="31"/>
      <c r="F2337" s="75" t="str">
        <f t="shared" si="334"/>
        <v>/</v>
      </c>
      <c r="G2337" s="31"/>
      <c r="H2337" s="31"/>
      <c r="I2337" s="75" t="str">
        <f t="shared" si="335"/>
        <v>.</v>
      </c>
      <c r="J2337" s="31"/>
      <c r="K2337" s="31"/>
      <c r="L2337" s="31"/>
      <c r="M2337" s="32"/>
      <c r="N2337" s="31"/>
      <c r="O2337" s="32"/>
      <c r="P2337" s="18"/>
      <c r="Q2337" s="31"/>
      <c r="R2337" s="33"/>
      <c r="S2337" s="33"/>
      <c r="T2337" s="33"/>
      <c r="U2337" s="72">
        <f t="shared" si="336"/>
        <v>0</v>
      </c>
      <c r="V2337" s="18" t="e">
        <f>IF(X2337&lt;&gt;"Liquidação Cancelada",VLOOKUP(B2337,'BASE DE DADOS OPS'!$B$4:$P$9650,10,FALSE),"Liquidação Cancelada")</f>
        <v>#N/A</v>
      </c>
      <c r="W2337" s="35" t="e">
        <f t="shared" si="337"/>
        <v>#N/A</v>
      </c>
      <c r="X2337" s="31">
        <f>VLOOKUP(A2337,'BASE DE DADOS OPS'!$A$4:$P$9650,12,FALSE)</f>
        <v>0</v>
      </c>
      <c r="Y2337" s="4" t="e">
        <f>IF(X2337&lt;&gt;"Liquidação Cancelada",VLOOKUP(B2337,'BASE DE DADOS OPS'!$B$5:$P$9635,12,FALSE),"Liquidação Cancelada")</f>
        <v>#N/A</v>
      </c>
      <c r="Z2337" s="4" t="e">
        <f>IF(X2337&lt;&gt;"Liquidação Cancelada",VLOOKUP(B2337,'BASE DE DADOS OPS'!$B$5:$P$9635,14,FALSE),"Liquidação Cancelada")</f>
        <v>#N/A</v>
      </c>
      <c r="AA2337" s="4" t="e">
        <f>IF(X2337&lt;&gt;"Liquidação Cancelada",VLOOKUP(B2337,'BASE DE DADOS OPS'!$B$5:$P$9635,13,FALSE),"Liquidação Cancelada")</f>
        <v>#N/A</v>
      </c>
      <c r="AB2337" s="4" t="e">
        <f t="shared" si="338"/>
        <v>#N/A</v>
      </c>
      <c r="AC2337" s="3" t="e">
        <f t="shared" si="339"/>
        <v>#N/A</v>
      </c>
      <c r="AD2337" s="62"/>
    </row>
    <row r="2338" spans="1:30" ht="24.95" customHeight="1" x14ac:dyDescent="0.2">
      <c r="A2338" s="55" t="str">
        <f t="shared" si="331"/>
        <v>||||||0</v>
      </c>
      <c r="B2338" s="55" t="str">
        <f t="shared" si="332"/>
        <v>||||0</v>
      </c>
      <c r="C2338" s="61" t="str">
        <f t="shared" si="333"/>
        <v>|0</v>
      </c>
      <c r="D2338" s="31"/>
      <c r="E2338" s="31"/>
      <c r="F2338" s="75" t="str">
        <f t="shared" si="334"/>
        <v>/</v>
      </c>
      <c r="G2338" s="31"/>
      <c r="H2338" s="31"/>
      <c r="I2338" s="75" t="str">
        <f t="shared" si="335"/>
        <v>.</v>
      </c>
      <c r="J2338" s="31"/>
      <c r="K2338" s="31"/>
      <c r="L2338" s="31"/>
      <c r="M2338" s="32"/>
      <c r="N2338" s="31"/>
      <c r="O2338" s="32"/>
      <c r="P2338" s="18"/>
      <c r="Q2338" s="31"/>
      <c r="R2338" s="33"/>
      <c r="S2338" s="33"/>
      <c r="T2338" s="33"/>
      <c r="U2338" s="72">
        <f t="shared" si="336"/>
        <v>0</v>
      </c>
      <c r="V2338" s="18" t="e">
        <f>IF(X2338&lt;&gt;"Liquidação Cancelada",VLOOKUP(B2338,'BASE DE DADOS OPS'!$B$4:$P$9650,10,FALSE),"Liquidação Cancelada")</f>
        <v>#N/A</v>
      </c>
      <c r="W2338" s="35" t="e">
        <f t="shared" si="337"/>
        <v>#N/A</v>
      </c>
      <c r="X2338" s="31">
        <f>VLOOKUP(A2338,'BASE DE DADOS OPS'!$A$4:$P$9650,12,FALSE)</f>
        <v>0</v>
      </c>
      <c r="Y2338" s="4" t="e">
        <f>IF(X2338&lt;&gt;"Liquidação Cancelada",VLOOKUP(B2338,'BASE DE DADOS OPS'!$B$5:$P$9635,12,FALSE),"Liquidação Cancelada")</f>
        <v>#N/A</v>
      </c>
      <c r="Z2338" s="4" t="e">
        <f>IF(X2338&lt;&gt;"Liquidação Cancelada",VLOOKUP(B2338,'BASE DE DADOS OPS'!$B$5:$P$9635,14,FALSE),"Liquidação Cancelada")</f>
        <v>#N/A</v>
      </c>
      <c r="AA2338" s="4" t="e">
        <f>IF(X2338&lt;&gt;"Liquidação Cancelada",VLOOKUP(B2338,'BASE DE DADOS OPS'!$B$5:$P$9635,13,FALSE),"Liquidação Cancelada")</f>
        <v>#N/A</v>
      </c>
      <c r="AB2338" s="4" t="e">
        <f t="shared" si="338"/>
        <v>#N/A</v>
      </c>
      <c r="AC2338" s="3" t="e">
        <f t="shared" si="339"/>
        <v>#N/A</v>
      </c>
      <c r="AD2338" s="62"/>
    </row>
    <row r="2339" spans="1:30" ht="24.95" customHeight="1" x14ac:dyDescent="0.2">
      <c r="A2339" s="55" t="str">
        <f t="shared" si="331"/>
        <v>||||||0</v>
      </c>
      <c r="B2339" s="55" t="str">
        <f t="shared" si="332"/>
        <v>||||0</v>
      </c>
      <c r="C2339" s="61" t="str">
        <f t="shared" si="333"/>
        <v>|0</v>
      </c>
      <c r="D2339" s="31"/>
      <c r="E2339" s="31"/>
      <c r="F2339" s="75" t="str">
        <f t="shared" si="334"/>
        <v>/</v>
      </c>
      <c r="G2339" s="31"/>
      <c r="H2339" s="31"/>
      <c r="I2339" s="75" t="str">
        <f t="shared" si="335"/>
        <v>.</v>
      </c>
      <c r="J2339" s="31"/>
      <c r="K2339" s="31"/>
      <c r="L2339" s="31"/>
      <c r="M2339" s="32"/>
      <c r="N2339" s="31"/>
      <c r="O2339" s="32"/>
      <c r="P2339" s="18"/>
      <c r="Q2339" s="31"/>
      <c r="R2339" s="33"/>
      <c r="S2339" s="33"/>
      <c r="T2339" s="33"/>
      <c r="U2339" s="72">
        <f t="shared" si="336"/>
        <v>0</v>
      </c>
      <c r="V2339" s="18" t="e">
        <f>IF(X2339&lt;&gt;"Liquidação Cancelada",VLOOKUP(B2339,'BASE DE DADOS OPS'!$B$4:$P$9650,10,FALSE),"Liquidação Cancelada")</f>
        <v>#N/A</v>
      </c>
      <c r="W2339" s="35" t="e">
        <f t="shared" si="337"/>
        <v>#N/A</v>
      </c>
      <c r="X2339" s="31">
        <f>VLOOKUP(A2339,'BASE DE DADOS OPS'!$A$4:$P$9650,12,FALSE)</f>
        <v>0</v>
      </c>
      <c r="Y2339" s="4" t="e">
        <f>IF(X2339&lt;&gt;"Liquidação Cancelada",VLOOKUP(B2339,'BASE DE DADOS OPS'!$B$5:$P$9635,12,FALSE),"Liquidação Cancelada")</f>
        <v>#N/A</v>
      </c>
      <c r="Z2339" s="4" t="e">
        <f>IF(X2339&lt;&gt;"Liquidação Cancelada",VLOOKUP(B2339,'BASE DE DADOS OPS'!$B$5:$P$9635,14,FALSE),"Liquidação Cancelada")</f>
        <v>#N/A</v>
      </c>
      <c r="AA2339" s="4" t="e">
        <f>IF(X2339&lt;&gt;"Liquidação Cancelada",VLOOKUP(B2339,'BASE DE DADOS OPS'!$B$5:$P$9635,13,FALSE),"Liquidação Cancelada")</f>
        <v>#N/A</v>
      </c>
      <c r="AB2339" s="4" t="e">
        <f t="shared" si="338"/>
        <v>#N/A</v>
      </c>
      <c r="AC2339" s="3" t="e">
        <f t="shared" si="339"/>
        <v>#N/A</v>
      </c>
      <c r="AD2339" s="62"/>
    </row>
    <row r="2340" spans="1:30" ht="24.95" customHeight="1" x14ac:dyDescent="0.2">
      <c r="A2340" s="55" t="str">
        <f t="shared" si="331"/>
        <v>||||||0</v>
      </c>
      <c r="B2340" s="55" t="str">
        <f t="shared" si="332"/>
        <v>||||0</v>
      </c>
      <c r="C2340" s="61" t="str">
        <f t="shared" si="333"/>
        <v>|0</v>
      </c>
      <c r="D2340" s="31"/>
      <c r="E2340" s="31"/>
      <c r="F2340" s="75" t="str">
        <f t="shared" si="334"/>
        <v>/</v>
      </c>
      <c r="G2340" s="31"/>
      <c r="H2340" s="31"/>
      <c r="I2340" s="75" t="str">
        <f t="shared" si="335"/>
        <v>.</v>
      </c>
      <c r="J2340" s="31"/>
      <c r="K2340" s="31"/>
      <c r="L2340" s="31"/>
      <c r="M2340" s="32"/>
      <c r="N2340" s="31"/>
      <c r="O2340" s="32"/>
      <c r="P2340" s="18"/>
      <c r="Q2340" s="31"/>
      <c r="R2340" s="33"/>
      <c r="S2340" s="33"/>
      <c r="T2340" s="33"/>
      <c r="U2340" s="72">
        <f t="shared" si="336"/>
        <v>0</v>
      </c>
      <c r="V2340" s="18" t="e">
        <f>IF(X2340&lt;&gt;"Liquidação Cancelada",VLOOKUP(B2340,'BASE DE DADOS OPS'!$B$4:$P$9650,10,FALSE),"Liquidação Cancelada")</f>
        <v>#N/A</v>
      </c>
      <c r="W2340" s="35" t="e">
        <f t="shared" si="337"/>
        <v>#N/A</v>
      </c>
      <c r="X2340" s="31">
        <f>VLOOKUP(A2340,'BASE DE DADOS OPS'!$A$4:$P$9650,12,FALSE)</f>
        <v>0</v>
      </c>
      <c r="Y2340" s="4" t="e">
        <f>IF(X2340&lt;&gt;"Liquidação Cancelada",VLOOKUP(B2340,'BASE DE DADOS OPS'!$B$5:$P$9635,12,FALSE),"Liquidação Cancelada")</f>
        <v>#N/A</v>
      </c>
      <c r="Z2340" s="4" t="e">
        <f>IF(X2340&lt;&gt;"Liquidação Cancelada",VLOOKUP(B2340,'BASE DE DADOS OPS'!$B$5:$P$9635,14,FALSE),"Liquidação Cancelada")</f>
        <v>#N/A</v>
      </c>
      <c r="AA2340" s="4" t="e">
        <f>IF(X2340&lt;&gt;"Liquidação Cancelada",VLOOKUP(B2340,'BASE DE DADOS OPS'!$B$5:$P$9635,13,FALSE),"Liquidação Cancelada")</f>
        <v>#N/A</v>
      </c>
      <c r="AB2340" s="4" t="e">
        <f t="shared" si="338"/>
        <v>#N/A</v>
      </c>
      <c r="AC2340" s="3" t="e">
        <f t="shared" si="339"/>
        <v>#N/A</v>
      </c>
      <c r="AD2340" s="62"/>
    </row>
    <row r="2341" spans="1:30" ht="24.95" customHeight="1" x14ac:dyDescent="0.2">
      <c r="A2341" s="55" t="str">
        <f t="shared" si="331"/>
        <v>||||||0</v>
      </c>
      <c r="B2341" s="55" t="str">
        <f t="shared" si="332"/>
        <v>||||0</v>
      </c>
      <c r="C2341" s="61" t="str">
        <f t="shared" si="333"/>
        <v>|0</v>
      </c>
      <c r="D2341" s="31"/>
      <c r="E2341" s="31"/>
      <c r="F2341" s="75" t="str">
        <f t="shared" si="334"/>
        <v>/</v>
      </c>
      <c r="G2341" s="31"/>
      <c r="H2341" s="31"/>
      <c r="I2341" s="75" t="str">
        <f t="shared" si="335"/>
        <v>.</v>
      </c>
      <c r="J2341" s="31"/>
      <c r="K2341" s="31"/>
      <c r="L2341" s="31"/>
      <c r="M2341" s="32"/>
      <c r="N2341" s="31"/>
      <c r="O2341" s="32"/>
      <c r="P2341" s="18"/>
      <c r="Q2341" s="31"/>
      <c r="R2341" s="33"/>
      <c r="S2341" s="33"/>
      <c r="T2341" s="33"/>
      <c r="U2341" s="72">
        <f t="shared" si="336"/>
        <v>0</v>
      </c>
      <c r="V2341" s="18" t="e">
        <f>IF(X2341&lt;&gt;"Liquidação Cancelada",VLOOKUP(B2341,'BASE DE DADOS OPS'!$B$4:$P$9650,10,FALSE),"Liquidação Cancelada")</f>
        <v>#N/A</v>
      </c>
      <c r="W2341" s="35" t="e">
        <f t="shared" si="337"/>
        <v>#N/A</v>
      </c>
      <c r="X2341" s="31">
        <f>VLOOKUP(A2341,'BASE DE DADOS OPS'!$A$4:$P$9650,12,FALSE)</f>
        <v>0</v>
      </c>
      <c r="Y2341" s="4" t="e">
        <f>IF(X2341&lt;&gt;"Liquidação Cancelada",VLOOKUP(B2341,'BASE DE DADOS OPS'!$B$5:$P$9635,12,FALSE),"Liquidação Cancelada")</f>
        <v>#N/A</v>
      </c>
      <c r="Z2341" s="4" t="e">
        <f>IF(X2341&lt;&gt;"Liquidação Cancelada",VLOOKUP(B2341,'BASE DE DADOS OPS'!$B$5:$P$9635,14,FALSE),"Liquidação Cancelada")</f>
        <v>#N/A</v>
      </c>
      <c r="AA2341" s="4" t="e">
        <f>IF(X2341&lt;&gt;"Liquidação Cancelada",VLOOKUP(B2341,'BASE DE DADOS OPS'!$B$5:$P$9635,13,FALSE),"Liquidação Cancelada")</f>
        <v>#N/A</v>
      </c>
      <c r="AB2341" s="4" t="e">
        <f t="shared" si="338"/>
        <v>#N/A</v>
      </c>
      <c r="AC2341" s="3" t="e">
        <f t="shared" si="339"/>
        <v>#N/A</v>
      </c>
      <c r="AD2341" s="62"/>
    </row>
    <row r="2342" spans="1:30" ht="24.95" customHeight="1" x14ac:dyDescent="0.2">
      <c r="A2342" s="55" t="str">
        <f t="shared" si="331"/>
        <v>||||||0</v>
      </c>
      <c r="B2342" s="55" t="str">
        <f t="shared" si="332"/>
        <v>||||0</v>
      </c>
      <c r="C2342" s="61" t="str">
        <f t="shared" si="333"/>
        <v>|0</v>
      </c>
      <c r="D2342" s="31"/>
      <c r="E2342" s="31"/>
      <c r="F2342" s="75" t="str">
        <f t="shared" si="334"/>
        <v>/</v>
      </c>
      <c r="G2342" s="31"/>
      <c r="H2342" s="31"/>
      <c r="I2342" s="75" t="str">
        <f t="shared" si="335"/>
        <v>.</v>
      </c>
      <c r="J2342" s="31"/>
      <c r="K2342" s="31"/>
      <c r="L2342" s="31"/>
      <c r="M2342" s="32"/>
      <c r="N2342" s="31"/>
      <c r="O2342" s="32"/>
      <c r="P2342" s="18"/>
      <c r="Q2342" s="31"/>
      <c r="R2342" s="33"/>
      <c r="S2342" s="33"/>
      <c r="T2342" s="33"/>
      <c r="U2342" s="72">
        <f t="shared" si="336"/>
        <v>0</v>
      </c>
      <c r="V2342" s="18" t="e">
        <f>IF(X2342&lt;&gt;"Liquidação Cancelada",VLOOKUP(B2342,'BASE DE DADOS OPS'!$B$4:$P$9650,10,FALSE),"Liquidação Cancelada")</f>
        <v>#N/A</v>
      </c>
      <c r="W2342" s="35" t="e">
        <f t="shared" si="337"/>
        <v>#N/A</v>
      </c>
      <c r="X2342" s="31">
        <f>VLOOKUP(A2342,'BASE DE DADOS OPS'!$A$4:$P$9650,12,FALSE)</f>
        <v>0</v>
      </c>
      <c r="Y2342" s="4" t="e">
        <f>IF(X2342&lt;&gt;"Liquidação Cancelada",VLOOKUP(B2342,'BASE DE DADOS OPS'!$B$5:$P$9635,12,FALSE),"Liquidação Cancelada")</f>
        <v>#N/A</v>
      </c>
      <c r="Z2342" s="4" t="e">
        <f>IF(X2342&lt;&gt;"Liquidação Cancelada",VLOOKUP(B2342,'BASE DE DADOS OPS'!$B$5:$P$9635,14,FALSE),"Liquidação Cancelada")</f>
        <v>#N/A</v>
      </c>
      <c r="AA2342" s="4" t="e">
        <f>IF(X2342&lt;&gt;"Liquidação Cancelada",VLOOKUP(B2342,'BASE DE DADOS OPS'!$B$5:$P$9635,13,FALSE),"Liquidação Cancelada")</f>
        <v>#N/A</v>
      </c>
      <c r="AB2342" s="4" t="e">
        <f t="shared" si="338"/>
        <v>#N/A</v>
      </c>
      <c r="AC2342" s="3" t="e">
        <f t="shared" si="339"/>
        <v>#N/A</v>
      </c>
      <c r="AD2342" s="62"/>
    </row>
    <row r="2343" spans="1:30" ht="24.95" customHeight="1" x14ac:dyDescent="0.2">
      <c r="A2343" s="55" t="str">
        <f t="shared" si="331"/>
        <v>||||||0</v>
      </c>
      <c r="B2343" s="55" t="str">
        <f t="shared" si="332"/>
        <v>||||0</v>
      </c>
      <c r="C2343" s="61" t="str">
        <f t="shared" si="333"/>
        <v>|0</v>
      </c>
      <c r="D2343" s="31"/>
      <c r="E2343" s="31"/>
      <c r="F2343" s="75" t="str">
        <f t="shared" si="334"/>
        <v>/</v>
      </c>
      <c r="G2343" s="31"/>
      <c r="H2343" s="31"/>
      <c r="I2343" s="75" t="str">
        <f t="shared" si="335"/>
        <v>.</v>
      </c>
      <c r="J2343" s="31"/>
      <c r="K2343" s="31"/>
      <c r="L2343" s="31"/>
      <c r="M2343" s="32"/>
      <c r="N2343" s="31"/>
      <c r="O2343" s="32"/>
      <c r="P2343" s="18"/>
      <c r="Q2343" s="31"/>
      <c r="R2343" s="33"/>
      <c r="S2343" s="33"/>
      <c r="T2343" s="33"/>
      <c r="U2343" s="72">
        <f t="shared" si="336"/>
        <v>0</v>
      </c>
      <c r="V2343" s="18" t="e">
        <f>IF(X2343&lt;&gt;"Liquidação Cancelada",VLOOKUP(B2343,'BASE DE DADOS OPS'!$B$4:$P$9650,10,FALSE),"Liquidação Cancelada")</f>
        <v>#N/A</v>
      </c>
      <c r="W2343" s="35" t="e">
        <f t="shared" si="337"/>
        <v>#N/A</v>
      </c>
      <c r="X2343" s="31">
        <f>VLOOKUP(A2343,'BASE DE DADOS OPS'!$A$4:$P$9650,12,FALSE)</f>
        <v>0</v>
      </c>
      <c r="Y2343" s="4" t="e">
        <f>IF(X2343&lt;&gt;"Liquidação Cancelada",VLOOKUP(B2343,'BASE DE DADOS OPS'!$B$5:$P$9635,12,FALSE),"Liquidação Cancelada")</f>
        <v>#N/A</v>
      </c>
      <c r="Z2343" s="4" t="e">
        <f>IF(X2343&lt;&gt;"Liquidação Cancelada",VLOOKUP(B2343,'BASE DE DADOS OPS'!$B$5:$P$9635,14,FALSE),"Liquidação Cancelada")</f>
        <v>#N/A</v>
      </c>
      <c r="AA2343" s="4" t="e">
        <f>IF(X2343&lt;&gt;"Liquidação Cancelada",VLOOKUP(B2343,'BASE DE DADOS OPS'!$B$5:$P$9635,13,FALSE),"Liquidação Cancelada")</f>
        <v>#N/A</v>
      </c>
      <c r="AB2343" s="4" t="e">
        <f t="shared" si="338"/>
        <v>#N/A</v>
      </c>
      <c r="AC2343" s="3" t="e">
        <f t="shared" si="339"/>
        <v>#N/A</v>
      </c>
      <c r="AD2343" s="62"/>
    </row>
    <row r="2344" spans="1:30" ht="24.95" customHeight="1" x14ac:dyDescent="0.2">
      <c r="A2344" s="55" t="str">
        <f t="shared" si="331"/>
        <v>||||||0</v>
      </c>
      <c r="B2344" s="55" t="str">
        <f t="shared" si="332"/>
        <v>||||0</v>
      </c>
      <c r="C2344" s="61" t="str">
        <f t="shared" si="333"/>
        <v>|0</v>
      </c>
      <c r="D2344" s="31"/>
      <c r="E2344" s="31"/>
      <c r="F2344" s="75" t="str">
        <f t="shared" si="334"/>
        <v>/</v>
      </c>
      <c r="G2344" s="31"/>
      <c r="H2344" s="31"/>
      <c r="I2344" s="75" t="str">
        <f t="shared" si="335"/>
        <v>.</v>
      </c>
      <c r="J2344" s="31"/>
      <c r="K2344" s="31"/>
      <c r="L2344" s="31"/>
      <c r="M2344" s="32"/>
      <c r="N2344" s="31"/>
      <c r="O2344" s="32"/>
      <c r="P2344" s="18"/>
      <c r="Q2344" s="31"/>
      <c r="R2344" s="33"/>
      <c r="S2344" s="33"/>
      <c r="T2344" s="33"/>
      <c r="U2344" s="72">
        <f t="shared" si="336"/>
        <v>0</v>
      </c>
      <c r="V2344" s="18" t="e">
        <f>IF(X2344&lt;&gt;"Liquidação Cancelada",VLOOKUP(B2344,'BASE DE DADOS OPS'!$B$4:$P$9650,10,FALSE),"Liquidação Cancelada")</f>
        <v>#N/A</v>
      </c>
      <c r="W2344" s="35" t="e">
        <f t="shared" si="337"/>
        <v>#N/A</v>
      </c>
      <c r="X2344" s="31">
        <f>VLOOKUP(A2344,'BASE DE DADOS OPS'!$A$4:$P$9650,12,FALSE)</f>
        <v>0</v>
      </c>
      <c r="Y2344" s="4" t="e">
        <f>IF(X2344&lt;&gt;"Liquidação Cancelada",VLOOKUP(B2344,'BASE DE DADOS OPS'!$B$5:$P$9635,12,FALSE),"Liquidação Cancelada")</f>
        <v>#N/A</v>
      </c>
      <c r="Z2344" s="4" t="e">
        <f>IF(X2344&lt;&gt;"Liquidação Cancelada",VLOOKUP(B2344,'BASE DE DADOS OPS'!$B$5:$P$9635,14,FALSE),"Liquidação Cancelada")</f>
        <v>#N/A</v>
      </c>
      <c r="AA2344" s="4" t="e">
        <f>IF(X2344&lt;&gt;"Liquidação Cancelada",VLOOKUP(B2344,'BASE DE DADOS OPS'!$B$5:$P$9635,13,FALSE),"Liquidação Cancelada")</f>
        <v>#N/A</v>
      </c>
      <c r="AB2344" s="4" t="e">
        <f t="shared" si="338"/>
        <v>#N/A</v>
      </c>
      <c r="AC2344" s="3" t="e">
        <f t="shared" si="339"/>
        <v>#N/A</v>
      </c>
      <c r="AD2344" s="62"/>
    </row>
    <row r="2345" spans="1:30" ht="24.95" customHeight="1" x14ac:dyDescent="0.2">
      <c r="A2345" s="55" t="str">
        <f t="shared" si="331"/>
        <v>||||||0</v>
      </c>
      <c r="B2345" s="55" t="str">
        <f t="shared" si="332"/>
        <v>||||0</v>
      </c>
      <c r="C2345" s="61" t="str">
        <f t="shared" si="333"/>
        <v>|0</v>
      </c>
      <c r="D2345" s="31"/>
      <c r="E2345" s="31"/>
      <c r="F2345" s="75" t="str">
        <f t="shared" si="334"/>
        <v>/</v>
      </c>
      <c r="G2345" s="31"/>
      <c r="H2345" s="31"/>
      <c r="I2345" s="75" t="str">
        <f t="shared" si="335"/>
        <v>.</v>
      </c>
      <c r="J2345" s="31"/>
      <c r="K2345" s="31"/>
      <c r="L2345" s="31"/>
      <c r="M2345" s="32"/>
      <c r="N2345" s="31"/>
      <c r="O2345" s="32"/>
      <c r="P2345" s="18"/>
      <c r="Q2345" s="31"/>
      <c r="R2345" s="33"/>
      <c r="S2345" s="33"/>
      <c r="T2345" s="33"/>
      <c r="U2345" s="72">
        <f t="shared" si="336"/>
        <v>0</v>
      </c>
      <c r="V2345" s="18" t="e">
        <f>IF(X2345&lt;&gt;"Liquidação Cancelada",VLOOKUP(B2345,'BASE DE DADOS OPS'!$B$4:$P$9650,10,FALSE),"Liquidação Cancelada")</f>
        <v>#N/A</v>
      </c>
      <c r="W2345" s="35" t="e">
        <f t="shared" si="337"/>
        <v>#N/A</v>
      </c>
      <c r="X2345" s="31">
        <f>VLOOKUP(A2345,'BASE DE DADOS OPS'!$A$4:$P$9650,12,FALSE)</f>
        <v>0</v>
      </c>
      <c r="Y2345" s="4" t="e">
        <f>IF(X2345&lt;&gt;"Liquidação Cancelada",VLOOKUP(B2345,'BASE DE DADOS OPS'!$B$5:$P$9635,12,FALSE),"Liquidação Cancelada")</f>
        <v>#N/A</v>
      </c>
      <c r="Z2345" s="4" t="e">
        <f>IF(X2345&lt;&gt;"Liquidação Cancelada",VLOOKUP(B2345,'BASE DE DADOS OPS'!$B$5:$P$9635,14,FALSE),"Liquidação Cancelada")</f>
        <v>#N/A</v>
      </c>
      <c r="AA2345" s="4" t="e">
        <f>IF(X2345&lt;&gt;"Liquidação Cancelada",VLOOKUP(B2345,'BASE DE DADOS OPS'!$B$5:$P$9635,13,FALSE),"Liquidação Cancelada")</f>
        <v>#N/A</v>
      </c>
      <c r="AB2345" s="4" t="e">
        <f t="shared" si="338"/>
        <v>#N/A</v>
      </c>
      <c r="AC2345" s="3" t="e">
        <f t="shared" si="339"/>
        <v>#N/A</v>
      </c>
      <c r="AD2345" s="62"/>
    </row>
    <row r="2346" spans="1:30" ht="24.95" customHeight="1" x14ac:dyDescent="0.2">
      <c r="A2346" s="55" t="str">
        <f t="shared" si="331"/>
        <v>||||||0</v>
      </c>
      <c r="B2346" s="55" t="str">
        <f t="shared" si="332"/>
        <v>||||0</v>
      </c>
      <c r="C2346" s="61" t="str">
        <f t="shared" si="333"/>
        <v>|0</v>
      </c>
      <c r="D2346" s="31"/>
      <c r="E2346" s="31"/>
      <c r="F2346" s="75" t="str">
        <f t="shared" si="334"/>
        <v>/</v>
      </c>
      <c r="G2346" s="31"/>
      <c r="H2346" s="31"/>
      <c r="I2346" s="75" t="str">
        <f t="shared" si="335"/>
        <v>.</v>
      </c>
      <c r="J2346" s="31"/>
      <c r="K2346" s="31"/>
      <c r="L2346" s="31"/>
      <c r="M2346" s="32"/>
      <c r="N2346" s="31"/>
      <c r="O2346" s="32"/>
      <c r="P2346" s="18"/>
      <c r="Q2346" s="31"/>
      <c r="R2346" s="33"/>
      <c r="S2346" s="33"/>
      <c r="T2346" s="33"/>
      <c r="U2346" s="72">
        <f t="shared" si="336"/>
        <v>0</v>
      </c>
      <c r="V2346" s="18" t="e">
        <f>IF(X2346&lt;&gt;"Liquidação Cancelada",VLOOKUP(B2346,'BASE DE DADOS OPS'!$B$4:$P$9650,10,FALSE),"Liquidação Cancelada")</f>
        <v>#N/A</v>
      </c>
      <c r="W2346" s="35" t="e">
        <f t="shared" si="337"/>
        <v>#N/A</v>
      </c>
      <c r="X2346" s="31">
        <f>VLOOKUP(A2346,'BASE DE DADOS OPS'!$A$4:$P$9650,12,FALSE)</f>
        <v>0</v>
      </c>
      <c r="Y2346" s="4" t="e">
        <f>IF(X2346&lt;&gt;"Liquidação Cancelada",VLOOKUP(B2346,'BASE DE DADOS OPS'!$B$5:$P$9635,12,FALSE),"Liquidação Cancelada")</f>
        <v>#N/A</v>
      </c>
      <c r="Z2346" s="4" t="e">
        <f>IF(X2346&lt;&gt;"Liquidação Cancelada",VLOOKUP(B2346,'BASE DE DADOS OPS'!$B$5:$P$9635,14,FALSE),"Liquidação Cancelada")</f>
        <v>#N/A</v>
      </c>
      <c r="AA2346" s="4" t="e">
        <f>IF(X2346&lt;&gt;"Liquidação Cancelada",VLOOKUP(B2346,'BASE DE DADOS OPS'!$B$5:$P$9635,13,FALSE),"Liquidação Cancelada")</f>
        <v>#N/A</v>
      </c>
      <c r="AB2346" s="4" t="e">
        <f t="shared" si="338"/>
        <v>#N/A</v>
      </c>
      <c r="AC2346" s="3" t="e">
        <f t="shared" si="339"/>
        <v>#N/A</v>
      </c>
      <c r="AD2346" s="62"/>
    </row>
    <row r="2347" spans="1:30" ht="24.95" customHeight="1" x14ac:dyDescent="0.2">
      <c r="A2347" s="55" t="str">
        <f t="shared" si="331"/>
        <v>||||||0</v>
      </c>
      <c r="B2347" s="55" t="str">
        <f t="shared" si="332"/>
        <v>||||0</v>
      </c>
      <c r="C2347" s="61" t="str">
        <f t="shared" si="333"/>
        <v>|0</v>
      </c>
      <c r="D2347" s="31"/>
      <c r="E2347" s="31"/>
      <c r="F2347" s="75" t="str">
        <f t="shared" si="334"/>
        <v>/</v>
      </c>
      <c r="G2347" s="31"/>
      <c r="H2347" s="31"/>
      <c r="I2347" s="75" t="str">
        <f t="shared" si="335"/>
        <v>.</v>
      </c>
      <c r="J2347" s="31"/>
      <c r="K2347" s="31"/>
      <c r="L2347" s="31"/>
      <c r="M2347" s="32"/>
      <c r="N2347" s="31"/>
      <c r="O2347" s="32"/>
      <c r="P2347" s="18"/>
      <c r="Q2347" s="31"/>
      <c r="R2347" s="33"/>
      <c r="S2347" s="33"/>
      <c r="T2347" s="33"/>
      <c r="U2347" s="72">
        <f t="shared" si="336"/>
        <v>0</v>
      </c>
      <c r="V2347" s="18" t="e">
        <f>IF(X2347&lt;&gt;"Liquidação Cancelada",VLOOKUP(B2347,'BASE DE DADOS OPS'!$B$4:$P$9650,10,FALSE),"Liquidação Cancelada")</f>
        <v>#N/A</v>
      </c>
      <c r="W2347" s="35" t="e">
        <f t="shared" si="337"/>
        <v>#N/A</v>
      </c>
      <c r="X2347" s="31">
        <f>VLOOKUP(A2347,'BASE DE DADOS OPS'!$A$4:$P$9650,12,FALSE)</f>
        <v>0</v>
      </c>
      <c r="Y2347" s="4" t="e">
        <f>IF(X2347&lt;&gt;"Liquidação Cancelada",VLOOKUP(B2347,'BASE DE DADOS OPS'!$B$5:$P$9635,12,FALSE),"Liquidação Cancelada")</f>
        <v>#N/A</v>
      </c>
      <c r="Z2347" s="4" t="e">
        <f>IF(X2347&lt;&gt;"Liquidação Cancelada",VLOOKUP(B2347,'BASE DE DADOS OPS'!$B$5:$P$9635,14,FALSE),"Liquidação Cancelada")</f>
        <v>#N/A</v>
      </c>
      <c r="AA2347" s="4" t="e">
        <f>IF(X2347&lt;&gt;"Liquidação Cancelada",VLOOKUP(B2347,'BASE DE DADOS OPS'!$B$5:$P$9635,13,FALSE),"Liquidação Cancelada")</f>
        <v>#N/A</v>
      </c>
      <c r="AB2347" s="4" t="e">
        <f t="shared" si="338"/>
        <v>#N/A</v>
      </c>
      <c r="AC2347" s="3" t="e">
        <f t="shared" si="339"/>
        <v>#N/A</v>
      </c>
      <c r="AD2347" s="62"/>
    </row>
    <row r="2348" spans="1:30" ht="24.95" customHeight="1" x14ac:dyDescent="0.2">
      <c r="A2348" s="55" t="str">
        <f t="shared" si="331"/>
        <v>||||||0</v>
      </c>
      <c r="B2348" s="55" t="str">
        <f t="shared" si="332"/>
        <v>||||0</v>
      </c>
      <c r="C2348" s="61" t="str">
        <f t="shared" si="333"/>
        <v>|0</v>
      </c>
      <c r="D2348" s="31"/>
      <c r="E2348" s="31"/>
      <c r="F2348" s="75" t="str">
        <f t="shared" si="334"/>
        <v>/</v>
      </c>
      <c r="G2348" s="31"/>
      <c r="H2348" s="31"/>
      <c r="I2348" s="75" t="str">
        <f t="shared" si="335"/>
        <v>.</v>
      </c>
      <c r="J2348" s="31"/>
      <c r="K2348" s="31"/>
      <c r="L2348" s="31"/>
      <c r="M2348" s="32"/>
      <c r="N2348" s="31"/>
      <c r="O2348" s="32"/>
      <c r="P2348" s="18"/>
      <c r="Q2348" s="31"/>
      <c r="R2348" s="33"/>
      <c r="S2348" s="33"/>
      <c r="T2348" s="33"/>
      <c r="U2348" s="72">
        <f t="shared" si="336"/>
        <v>0</v>
      </c>
      <c r="V2348" s="18" t="e">
        <f>IF(X2348&lt;&gt;"Liquidação Cancelada",VLOOKUP(B2348,'BASE DE DADOS OPS'!$B$4:$P$9650,10,FALSE),"Liquidação Cancelada")</f>
        <v>#N/A</v>
      </c>
      <c r="W2348" s="35" t="e">
        <f t="shared" si="337"/>
        <v>#N/A</v>
      </c>
      <c r="X2348" s="31">
        <f>VLOOKUP(A2348,'BASE DE DADOS OPS'!$A$4:$P$9650,12,FALSE)</f>
        <v>0</v>
      </c>
      <c r="Y2348" s="4" t="e">
        <f>IF(X2348&lt;&gt;"Liquidação Cancelada",VLOOKUP(B2348,'BASE DE DADOS OPS'!$B$5:$P$9635,12,FALSE),"Liquidação Cancelada")</f>
        <v>#N/A</v>
      </c>
      <c r="Z2348" s="4" t="e">
        <f>IF(X2348&lt;&gt;"Liquidação Cancelada",VLOOKUP(B2348,'BASE DE DADOS OPS'!$B$5:$P$9635,14,FALSE),"Liquidação Cancelada")</f>
        <v>#N/A</v>
      </c>
      <c r="AA2348" s="4" t="e">
        <f>IF(X2348&lt;&gt;"Liquidação Cancelada",VLOOKUP(B2348,'BASE DE DADOS OPS'!$B$5:$P$9635,13,FALSE),"Liquidação Cancelada")</f>
        <v>#N/A</v>
      </c>
      <c r="AB2348" s="4" t="e">
        <f t="shared" si="338"/>
        <v>#N/A</v>
      </c>
      <c r="AC2348" s="3" t="e">
        <f t="shared" si="339"/>
        <v>#N/A</v>
      </c>
      <c r="AD2348" s="62"/>
    </row>
    <row r="2349" spans="1:30" ht="24.95" customHeight="1" x14ac:dyDescent="0.2">
      <c r="A2349" s="55" t="str">
        <f t="shared" si="331"/>
        <v>||||||0</v>
      </c>
      <c r="B2349" s="55" t="str">
        <f t="shared" si="332"/>
        <v>||||0</v>
      </c>
      <c r="C2349" s="61" t="str">
        <f t="shared" si="333"/>
        <v>|0</v>
      </c>
      <c r="D2349" s="31"/>
      <c r="E2349" s="31"/>
      <c r="F2349" s="75" t="str">
        <f t="shared" si="334"/>
        <v>/</v>
      </c>
      <c r="G2349" s="31"/>
      <c r="H2349" s="31"/>
      <c r="I2349" s="75" t="str">
        <f t="shared" si="335"/>
        <v>.</v>
      </c>
      <c r="J2349" s="31"/>
      <c r="K2349" s="31"/>
      <c r="L2349" s="31"/>
      <c r="M2349" s="32"/>
      <c r="N2349" s="31"/>
      <c r="O2349" s="32"/>
      <c r="P2349" s="18"/>
      <c r="Q2349" s="31"/>
      <c r="R2349" s="33"/>
      <c r="S2349" s="33"/>
      <c r="T2349" s="33"/>
      <c r="U2349" s="72">
        <f t="shared" si="336"/>
        <v>0</v>
      </c>
      <c r="V2349" s="18" t="e">
        <f>IF(X2349&lt;&gt;"Liquidação Cancelada",VLOOKUP(B2349,'BASE DE DADOS OPS'!$B$4:$P$9650,10,FALSE),"Liquidação Cancelada")</f>
        <v>#N/A</v>
      </c>
      <c r="W2349" s="35" t="e">
        <f t="shared" si="337"/>
        <v>#N/A</v>
      </c>
      <c r="X2349" s="31">
        <f>VLOOKUP(A2349,'BASE DE DADOS OPS'!$A$4:$P$9650,12,FALSE)</f>
        <v>0</v>
      </c>
      <c r="Y2349" s="4" t="e">
        <f>IF(X2349&lt;&gt;"Liquidação Cancelada",VLOOKUP(B2349,'BASE DE DADOS OPS'!$B$5:$P$9635,12,FALSE),"Liquidação Cancelada")</f>
        <v>#N/A</v>
      </c>
      <c r="Z2349" s="4" t="e">
        <f>IF(X2349&lt;&gt;"Liquidação Cancelada",VLOOKUP(B2349,'BASE DE DADOS OPS'!$B$5:$P$9635,14,FALSE),"Liquidação Cancelada")</f>
        <v>#N/A</v>
      </c>
      <c r="AA2349" s="4" t="e">
        <f>IF(X2349&lt;&gt;"Liquidação Cancelada",VLOOKUP(B2349,'BASE DE DADOS OPS'!$B$5:$P$9635,13,FALSE),"Liquidação Cancelada")</f>
        <v>#N/A</v>
      </c>
      <c r="AB2349" s="4" t="e">
        <f t="shared" si="338"/>
        <v>#N/A</v>
      </c>
      <c r="AC2349" s="3" t="e">
        <f t="shared" si="339"/>
        <v>#N/A</v>
      </c>
      <c r="AD2349" s="62"/>
    </row>
    <row r="2350" spans="1:30" ht="24.95" customHeight="1" x14ac:dyDescent="0.2">
      <c r="A2350" s="55" t="str">
        <f t="shared" si="331"/>
        <v>||||||0</v>
      </c>
      <c r="B2350" s="55" t="str">
        <f t="shared" si="332"/>
        <v>||||0</v>
      </c>
      <c r="C2350" s="61" t="str">
        <f t="shared" si="333"/>
        <v>|0</v>
      </c>
      <c r="D2350" s="31"/>
      <c r="E2350" s="31"/>
      <c r="F2350" s="75" t="str">
        <f t="shared" si="334"/>
        <v>/</v>
      </c>
      <c r="G2350" s="31"/>
      <c r="H2350" s="31"/>
      <c r="I2350" s="75" t="str">
        <f t="shared" si="335"/>
        <v>.</v>
      </c>
      <c r="J2350" s="31"/>
      <c r="K2350" s="31"/>
      <c r="L2350" s="31"/>
      <c r="M2350" s="32"/>
      <c r="N2350" s="31"/>
      <c r="O2350" s="32"/>
      <c r="P2350" s="18"/>
      <c r="Q2350" s="31"/>
      <c r="R2350" s="33"/>
      <c r="S2350" s="33"/>
      <c r="T2350" s="33"/>
      <c r="U2350" s="72">
        <f t="shared" si="336"/>
        <v>0</v>
      </c>
      <c r="V2350" s="18" t="e">
        <f>IF(X2350&lt;&gt;"Liquidação Cancelada",VLOOKUP(B2350,'BASE DE DADOS OPS'!$B$4:$P$9650,10,FALSE),"Liquidação Cancelada")</f>
        <v>#N/A</v>
      </c>
      <c r="W2350" s="35" t="e">
        <f t="shared" si="337"/>
        <v>#N/A</v>
      </c>
      <c r="X2350" s="31">
        <f>VLOOKUP(A2350,'BASE DE DADOS OPS'!$A$4:$P$9650,12,FALSE)</f>
        <v>0</v>
      </c>
      <c r="Y2350" s="4" t="e">
        <f>IF(X2350&lt;&gt;"Liquidação Cancelada",VLOOKUP(B2350,'BASE DE DADOS OPS'!$B$5:$P$9635,12,FALSE),"Liquidação Cancelada")</f>
        <v>#N/A</v>
      </c>
      <c r="Z2350" s="4" t="e">
        <f>IF(X2350&lt;&gt;"Liquidação Cancelada",VLOOKUP(B2350,'BASE DE DADOS OPS'!$B$5:$P$9635,14,FALSE),"Liquidação Cancelada")</f>
        <v>#N/A</v>
      </c>
      <c r="AA2350" s="4" t="e">
        <f>IF(X2350&lt;&gt;"Liquidação Cancelada",VLOOKUP(B2350,'BASE DE DADOS OPS'!$B$5:$P$9635,13,FALSE),"Liquidação Cancelada")</f>
        <v>#N/A</v>
      </c>
      <c r="AB2350" s="4" t="e">
        <f t="shared" si="338"/>
        <v>#N/A</v>
      </c>
      <c r="AC2350" s="3" t="e">
        <f t="shared" si="339"/>
        <v>#N/A</v>
      </c>
      <c r="AD2350" s="62"/>
    </row>
    <row r="2351" spans="1:30" ht="24.95" customHeight="1" x14ac:dyDescent="0.2">
      <c r="A2351" s="55" t="str">
        <f t="shared" si="331"/>
        <v>||||||0</v>
      </c>
      <c r="B2351" s="55" t="str">
        <f t="shared" si="332"/>
        <v>||||0</v>
      </c>
      <c r="C2351" s="61" t="str">
        <f t="shared" si="333"/>
        <v>|0</v>
      </c>
      <c r="D2351" s="31"/>
      <c r="E2351" s="31"/>
      <c r="F2351" s="75" t="str">
        <f t="shared" si="334"/>
        <v>/</v>
      </c>
      <c r="G2351" s="31"/>
      <c r="H2351" s="31"/>
      <c r="I2351" s="75" t="str">
        <f t="shared" si="335"/>
        <v>.</v>
      </c>
      <c r="J2351" s="31"/>
      <c r="K2351" s="31"/>
      <c r="L2351" s="31"/>
      <c r="M2351" s="32"/>
      <c r="N2351" s="31"/>
      <c r="O2351" s="32"/>
      <c r="P2351" s="18"/>
      <c r="Q2351" s="31"/>
      <c r="R2351" s="33"/>
      <c r="S2351" s="33"/>
      <c r="T2351" s="33"/>
      <c r="U2351" s="72">
        <f t="shared" si="336"/>
        <v>0</v>
      </c>
      <c r="V2351" s="18" t="e">
        <f>IF(X2351&lt;&gt;"Liquidação Cancelada",VLOOKUP(B2351,'BASE DE DADOS OPS'!$B$4:$P$9650,10,FALSE),"Liquidação Cancelada")</f>
        <v>#N/A</v>
      </c>
      <c r="W2351" s="35" t="e">
        <f t="shared" si="337"/>
        <v>#N/A</v>
      </c>
      <c r="X2351" s="31">
        <f>VLOOKUP(A2351,'BASE DE DADOS OPS'!$A$4:$P$9650,12,FALSE)</f>
        <v>0</v>
      </c>
      <c r="Y2351" s="4" t="e">
        <f>IF(X2351&lt;&gt;"Liquidação Cancelada",VLOOKUP(B2351,'BASE DE DADOS OPS'!$B$5:$P$9635,12,FALSE),"Liquidação Cancelada")</f>
        <v>#N/A</v>
      </c>
      <c r="Z2351" s="4" t="e">
        <f>IF(X2351&lt;&gt;"Liquidação Cancelada",VLOOKUP(B2351,'BASE DE DADOS OPS'!$B$5:$P$9635,14,FALSE),"Liquidação Cancelada")</f>
        <v>#N/A</v>
      </c>
      <c r="AA2351" s="4" t="e">
        <f>IF(X2351&lt;&gt;"Liquidação Cancelada",VLOOKUP(B2351,'BASE DE DADOS OPS'!$B$5:$P$9635,13,FALSE),"Liquidação Cancelada")</f>
        <v>#N/A</v>
      </c>
      <c r="AB2351" s="4" t="e">
        <f t="shared" si="338"/>
        <v>#N/A</v>
      </c>
      <c r="AC2351" s="3" t="e">
        <f t="shared" si="339"/>
        <v>#N/A</v>
      </c>
      <c r="AD2351" s="62"/>
    </row>
    <row r="2352" spans="1:30" ht="24.95" customHeight="1" x14ac:dyDescent="0.2">
      <c r="A2352" s="55" t="str">
        <f t="shared" si="331"/>
        <v>||||||0</v>
      </c>
      <c r="B2352" s="55" t="str">
        <f t="shared" si="332"/>
        <v>||||0</v>
      </c>
      <c r="C2352" s="61" t="str">
        <f t="shared" si="333"/>
        <v>|0</v>
      </c>
      <c r="D2352" s="31"/>
      <c r="E2352" s="31"/>
      <c r="F2352" s="75" t="str">
        <f t="shared" si="334"/>
        <v>/</v>
      </c>
      <c r="G2352" s="31"/>
      <c r="H2352" s="31"/>
      <c r="I2352" s="75" t="str">
        <f t="shared" si="335"/>
        <v>.</v>
      </c>
      <c r="J2352" s="31"/>
      <c r="K2352" s="31"/>
      <c r="L2352" s="31"/>
      <c r="M2352" s="32"/>
      <c r="N2352" s="31"/>
      <c r="O2352" s="32"/>
      <c r="P2352" s="18"/>
      <c r="Q2352" s="31"/>
      <c r="R2352" s="33"/>
      <c r="S2352" s="33"/>
      <c r="T2352" s="33"/>
      <c r="U2352" s="72">
        <f t="shared" si="336"/>
        <v>0</v>
      </c>
      <c r="V2352" s="18" t="e">
        <f>IF(X2352&lt;&gt;"Liquidação Cancelada",VLOOKUP(B2352,'BASE DE DADOS OPS'!$B$4:$P$9650,10,FALSE),"Liquidação Cancelada")</f>
        <v>#N/A</v>
      </c>
      <c r="W2352" s="35" t="e">
        <f t="shared" si="337"/>
        <v>#N/A</v>
      </c>
      <c r="X2352" s="31">
        <f>VLOOKUP(A2352,'BASE DE DADOS OPS'!$A$4:$P$9650,12,FALSE)</f>
        <v>0</v>
      </c>
      <c r="Y2352" s="4" t="e">
        <f>IF(X2352&lt;&gt;"Liquidação Cancelada",VLOOKUP(B2352,'BASE DE DADOS OPS'!$B$5:$P$9635,12,FALSE),"Liquidação Cancelada")</f>
        <v>#N/A</v>
      </c>
      <c r="Z2352" s="4" t="e">
        <f>IF(X2352&lt;&gt;"Liquidação Cancelada",VLOOKUP(B2352,'BASE DE DADOS OPS'!$B$5:$P$9635,14,FALSE),"Liquidação Cancelada")</f>
        <v>#N/A</v>
      </c>
      <c r="AA2352" s="4" t="e">
        <f>IF(X2352&lt;&gt;"Liquidação Cancelada",VLOOKUP(B2352,'BASE DE DADOS OPS'!$B$5:$P$9635,13,FALSE),"Liquidação Cancelada")</f>
        <v>#N/A</v>
      </c>
      <c r="AB2352" s="4" t="e">
        <f t="shared" si="338"/>
        <v>#N/A</v>
      </c>
      <c r="AC2352" s="3" t="e">
        <f t="shared" si="339"/>
        <v>#N/A</v>
      </c>
      <c r="AD2352" s="62"/>
    </row>
    <row r="2353" spans="1:30" ht="24.95" customHeight="1" x14ac:dyDescent="0.2">
      <c r="A2353" s="55" t="str">
        <f t="shared" si="331"/>
        <v>||||||0</v>
      </c>
      <c r="B2353" s="55" t="str">
        <f t="shared" si="332"/>
        <v>||||0</v>
      </c>
      <c r="C2353" s="61" t="str">
        <f t="shared" si="333"/>
        <v>|0</v>
      </c>
      <c r="D2353" s="31"/>
      <c r="E2353" s="31"/>
      <c r="F2353" s="75" t="str">
        <f t="shared" si="334"/>
        <v>/</v>
      </c>
      <c r="G2353" s="31"/>
      <c r="H2353" s="31"/>
      <c r="I2353" s="75" t="str">
        <f t="shared" si="335"/>
        <v>.</v>
      </c>
      <c r="J2353" s="31"/>
      <c r="K2353" s="31"/>
      <c r="L2353" s="31"/>
      <c r="M2353" s="32"/>
      <c r="N2353" s="31"/>
      <c r="O2353" s="32"/>
      <c r="P2353" s="18"/>
      <c r="Q2353" s="31"/>
      <c r="R2353" s="33"/>
      <c r="S2353" s="33"/>
      <c r="T2353" s="33"/>
      <c r="U2353" s="72">
        <f t="shared" si="336"/>
        <v>0</v>
      </c>
      <c r="V2353" s="18" t="e">
        <f>IF(X2353&lt;&gt;"Liquidação Cancelada",VLOOKUP(B2353,'BASE DE DADOS OPS'!$B$4:$P$9650,10,FALSE),"Liquidação Cancelada")</f>
        <v>#N/A</v>
      </c>
      <c r="W2353" s="35" t="e">
        <f t="shared" si="337"/>
        <v>#N/A</v>
      </c>
      <c r="X2353" s="31">
        <f>VLOOKUP(A2353,'BASE DE DADOS OPS'!$A$4:$P$9650,12,FALSE)</f>
        <v>0</v>
      </c>
      <c r="Y2353" s="4" t="e">
        <f>IF(X2353&lt;&gt;"Liquidação Cancelada",VLOOKUP(B2353,'BASE DE DADOS OPS'!$B$5:$P$9635,12,FALSE),"Liquidação Cancelada")</f>
        <v>#N/A</v>
      </c>
      <c r="Z2353" s="4" t="e">
        <f>IF(X2353&lt;&gt;"Liquidação Cancelada",VLOOKUP(B2353,'BASE DE DADOS OPS'!$B$5:$P$9635,14,FALSE),"Liquidação Cancelada")</f>
        <v>#N/A</v>
      </c>
      <c r="AA2353" s="4" t="e">
        <f>IF(X2353&lt;&gt;"Liquidação Cancelada",VLOOKUP(B2353,'BASE DE DADOS OPS'!$B$5:$P$9635,13,FALSE),"Liquidação Cancelada")</f>
        <v>#N/A</v>
      </c>
      <c r="AB2353" s="4" t="e">
        <f t="shared" si="338"/>
        <v>#N/A</v>
      </c>
      <c r="AC2353" s="3" t="e">
        <f t="shared" si="339"/>
        <v>#N/A</v>
      </c>
      <c r="AD2353" s="62"/>
    </row>
    <row r="2354" spans="1:30" ht="24.95" customHeight="1" x14ac:dyDescent="0.2">
      <c r="A2354" s="55" t="str">
        <f t="shared" si="331"/>
        <v>||||||0</v>
      </c>
      <c r="B2354" s="55" t="str">
        <f t="shared" si="332"/>
        <v>||||0</v>
      </c>
      <c r="C2354" s="61" t="str">
        <f t="shared" si="333"/>
        <v>|0</v>
      </c>
      <c r="D2354" s="31"/>
      <c r="E2354" s="31"/>
      <c r="F2354" s="75" t="str">
        <f t="shared" si="334"/>
        <v>/</v>
      </c>
      <c r="G2354" s="31"/>
      <c r="H2354" s="31"/>
      <c r="I2354" s="75" t="str">
        <f t="shared" si="335"/>
        <v>.</v>
      </c>
      <c r="J2354" s="31"/>
      <c r="K2354" s="31"/>
      <c r="L2354" s="31"/>
      <c r="M2354" s="32"/>
      <c r="N2354" s="31"/>
      <c r="O2354" s="32"/>
      <c r="P2354" s="18"/>
      <c r="Q2354" s="31"/>
      <c r="R2354" s="33"/>
      <c r="S2354" s="33"/>
      <c r="T2354" s="33"/>
      <c r="U2354" s="72">
        <f t="shared" si="336"/>
        <v>0</v>
      </c>
      <c r="V2354" s="18" t="e">
        <f>IF(X2354&lt;&gt;"Liquidação Cancelada",VLOOKUP(B2354,'BASE DE DADOS OPS'!$B$4:$P$9650,10,FALSE),"Liquidação Cancelada")</f>
        <v>#N/A</v>
      </c>
      <c r="W2354" s="35" t="e">
        <f t="shared" si="337"/>
        <v>#N/A</v>
      </c>
      <c r="X2354" s="31">
        <f>VLOOKUP(A2354,'BASE DE DADOS OPS'!$A$4:$P$9650,12,FALSE)</f>
        <v>0</v>
      </c>
      <c r="Y2354" s="4" t="e">
        <f>IF(X2354&lt;&gt;"Liquidação Cancelada",VLOOKUP(B2354,'BASE DE DADOS OPS'!$B$5:$P$9635,12,FALSE),"Liquidação Cancelada")</f>
        <v>#N/A</v>
      </c>
      <c r="Z2354" s="4" t="e">
        <f>IF(X2354&lt;&gt;"Liquidação Cancelada",VLOOKUP(B2354,'BASE DE DADOS OPS'!$B$5:$P$9635,14,FALSE),"Liquidação Cancelada")</f>
        <v>#N/A</v>
      </c>
      <c r="AA2354" s="4" t="e">
        <f>IF(X2354&lt;&gt;"Liquidação Cancelada",VLOOKUP(B2354,'BASE DE DADOS OPS'!$B$5:$P$9635,13,FALSE),"Liquidação Cancelada")</f>
        <v>#N/A</v>
      </c>
      <c r="AB2354" s="4" t="e">
        <f t="shared" si="338"/>
        <v>#N/A</v>
      </c>
      <c r="AC2354" s="3" t="e">
        <f t="shared" si="339"/>
        <v>#N/A</v>
      </c>
      <c r="AD2354" s="62"/>
    </row>
    <row r="2355" spans="1:30" ht="24.95" customHeight="1" x14ac:dyDescent="0.2">
      <c r="A2355" s="55" t="str">
        <f t="shared" si="331"/>
        <v>||||||0</v>
      </c>
      <c r="B2355" s="55" t="str">
        <f t="shared" si="332"/>
        <v>||||0</v>
      </c>
      <c r="C2355" s="61" t="str">
        <f t="shared" si="333"/>
        <v>|0</v>
      </c>
      <c r="D2355" s="31"/>
      <c r="E2355" s="31"/>
      <c r="F2355" s="75" t="str">
        <f t="shared" si="334"/>
        <v>/</v>
      </c>
      <c r="G2355" s="31"/>
      <c r="H2355" s="31"/>
      <c r="I2355" s="75" t="str">
        <f t="shared" si="335"/>
        <v>.</v>
      </c>
      <c r="J2355" s="31"/>
      <c r="K2355" s="31"/>
      <c r="L2355" s="31"/>
      <c r="M2355" s="32"/>
      <c r="N2355" s="31"/>
      <c r="O2355" s="32"/>
      <c r="P2355" s="18"/>
      <c r="Q2355" s="31"/>
      <c r="R2355" s="33"/>
      <c r="S2355" s="33"/>
      <c r="T2355" s="33"/>
      <c r="U2355" s="72">
        <f t="shared" si="336"/>
        <v>0</v>
      </c>
      <c r="V2355" s="18" t="e">
        <f>IF(X2355&lt;&gt;"Liquidação Cancelada",VLOOKUP(B2355,'BASE DE DADOS OPS'!$B$4:$P$9650,10,FALSE),"Liquidação Cancelada")</f>
        <v>#N/A</v>
      </c>
      <c r="W2355" s="35" t="e">
        <f t="shared" si="337"/>
        <v>#N/A</v>
      </c>
      <c r="X2355" s="31">
        <f>VLOOKUP(A2355,'BASE DE DADOS OPS'!$A$4:$P$9650,12,FALSE)</f>
        <v>0</v>
      </c>
      <c r="Y2355" s="4" t="e">
        <f>IF(X2355&lt;&gt;"Liquidação Cancelada",VLOOKUP(B2355,'BASE DE DADOS OPS'!$B$5:$P$9635,12,FALSE),"Liquidação Cancelada")</f>
        <v>#N/A</v>
      </c>
      <c r="Z2355" s="4" t="e">
        <f>IF(X2355&lt;&gt;"Liquidação Cancelada",VLOOKUP(B2355,'BASE DE DADOS OPS'!$B$5:$P$9635,14,FALSE),"Liquidação Cancelada")</f>
        <v>#N/A</v>
      </c>
      <c r="AA2355" s="4" t="e">
        <f>IF(X2355&lt;&gt;"Liquidação Cancelada",VLOOKUP(B2355,'BASE DE DADOS OPS'!$B$5:$P$9635,13,FALSE),"Liquidação Cancelada")</f>
        <v>#N/A</v>
      </c>
      <c r="AB2355" s="4" t="e">
        <f t="shared" si="338"/>
        <v>#N/A</v>
      </c>
      <c r="AC2355" s="3" t="e">
        <f t="shared" si="339"/>
        <v>#N/A</v>
      </c>
      <c r="AD2355" s="62"/>
    </row>
    <row r="2356" spans="1:30" ht="24.95" customHeight="1" x14ac:dyDescent="0.2">
      <c r="A2356" s="55" t="str">
        <f t="shared" si="331"/>
        <v>||||||0</v>
      </c>
      <c r="B2356" s="55" t="str">
        <f t="shared" si="332"/>
        <v>||||0</v>
      </c>
      <c r="C2356" s="61" t="str">
        <f t="shared" si="333"/>
        <v>|0</v>
      </c>
      <c r="D2356" s="31"/>
      <c r="E2356" s="31"/>
      <c r="F2356" s="75" t="str">
        <f t="shared" si="334"/>
        <v>/</v>
      </c>
      <c r="G2356" s="31"/>
      <c r="H2356" s="31"/>
      <c r="I2356" s="75" t="str">
        <f t="shared" si="335"/>
        <v>.</v>
      </c>
      <c r="J2356" s="31"/>
      <c r="K2356" s="31"/>
      <c r="L2356" s="31"/>
      <c r="M2356" s="32"/>
      <c r="N2356" s="31"/>
      <c r="O2356" s="32"/>
      <c r="P2356" s="18"/>
      <c r="Q2356" s="31"/>
      <c r="R2356" s="33"/>
      <c r="S2356" s="33"/>
      <c r="T2356" s="33"/>
      <c r="U2356" s="72">
        <f t="shared" si="336"/>
        <v>0</v>
      </c>
      <c r="V2356" s="18" t="e">
        <f>IF(X2356&lt;&gt;"Liquidação Cancelada",VLOOKUP(B2356,'BASE DE DADOS OPS'!$B$4:$P$9650,10,FALSE),"Liquidação Cancelada")</f>
        <v>#N/A</v>
      </c>
      <c r="W2356" s="35" t="e">
        <f t="shared" si="337"/>
        <v>#N/A</v>
      </c>
      <c r="X2356" s="31">
        <f>VLOOKUP(A2356,'BASE DE DADOS OPS'!$A$4:$P$9650,12,FALSE)</f>
        <v>0</v>
      </c>
      <c r="Y2356" s="4" t="e">
        <f>IF(X2356&lt;&gt;"Liquidação Cancelada",VLOOKUP(B2356,'BASE DE DADOS OPS'!$B$5:$P$9635,12,FALSE),"Liquidação Cancelada")</f>
        <v>#N/A</v>
      </c>
      <c r="Z2356" s="4" t="e">
        <f>IF(X2356&lt;&gt;"Liquidação Cancelada",VLOOKUP(B2356,'BASE DE DADOS OPS'!$B$5:$P$9635,14,FALSE),"Liquidação Cancelada")</f>
        <v>#N/A</v>
      </c>
      <c r="AA2356" s="4" t="e">
        <f>IF(X2356&lt;&gt;"Liquidação Cancelada",VLOOKUP(B2356,'BASE DE DADOS OPS'!$B$5:$P$9635,13,FALSE),"Liquidação Cancelada")</f>
        <v>#N/A</v>
      </c>
      <c r="AB2356" s="4" t="e">
        <f t="shared" si="338"/>
        <v>#N/A</v>
      </c>
      <c r="AC2356" s="3" t="e">
        <f t="shared" si="339"/>
        <v>#N/A</v>
      </c>
      <c r="AD2356" s="62"/>
    </row>
    <row r="2357" spans="1:30" ht="24.95" customHeight="1" x14ac:dyDescent="0.2">
      <c r="A2357" s="55" t="str">
        <f t="shared" si="331"/>
        <v>||||||0</v>
      </c>
      <c r="B2357" s="55" t="str">
        <f t="shared" si="332"/>
        <v>||||0</v>
      </c>
      <c r="C2357" s="61" t="str">
        <f t="shared" si="333"/>
        <v>|0</v>
      </c>
      <c r="D2357" s="31"/>
      <c r="E2357" s="31"/>
      <c r="F2357" s="75" t="str">
        <f t="shared" si="334"/>
        <v>/</v>
      </c>
      <c r="G2357" s="31"/>
      <c r="H2357" s="31"/>
      <c r="I2357" s="75" t="str">
        <f t="shared" si="335"/>
        <v>.</v>
      </c>
      <c r="J2357" s="31"/>
      <c r="K2357" s="31"/>
      <c r="L2357" s="31"/>
      <c r="M2357" s="32"/>
      <c r="N2357" s="31"/>
      <c r="O2357" s="32"/>
      <c r="P2357" s="18"/>
      <c r="Q2357" s="31"/>
      <c r="R2357" s="33"/>
      <c r="S2357" s="33"/>
      <c r="T2357" s="33"/>
      <c r="U2357" s="72">
        <f t="shared" si="336"/>
        <v>0</v>
      </c>
      <c r="V2357" s="18" t="e">
        <f>IF(X2357&lt;&gt;"Liquidação Cancelada",VLOOKUP(B2357,'BASE DE DADOS OPS'!$B$4:$P$9650,10,FALSE),"Liquidação Cancelada")</f>
        <v>#N/A</v>
      </c>
      <c r="W2357" s="35" t="e">
        <f t="shared" si="337"/>
        <v>#N/A</v>
      </c>
      <c r="X2357" s="31">
        <f>VLOOKUP(A2357,'BASE DE DADOS OPS'!$A$4:$P$9650,12,FALSE)</f>
        <v>0</v>
      </c>
      <c r="Y2357" s="4" t="e">
        <f>IF(X2357&lt;&gt;"Liquidação Cancelada",VLOOKUP(B2357,'BASE DE DADOS OPS'!$B$5:$P$9635,12,FALSE),"Liquidação Cancelada")</f>
        <v>#N/A</v>
      </c>
      <c r="Z2357" s="4" t="e">
        <f>IF(X2357&lt;&gt;"Liquidação Cancelada",VLOOKUP(B2357,'BASE DE DADOS OPS'!$B$5:$P$9635,14,FALSE),"Liquidação Cancelada")</f>
        <v>#N/A</v>
      </c>
      <c r="AA2357" s="4" t="e">
        <f>IF(X2357&lt;&gt;"Liquidação Cancelada",VLOOKUP(B2357,'BASE DE DADOS OPS'!$B$5:$P$9635,13,FALSE),"Liquidação Cancelada")</f>
        <v>#N/A</v>
      </c>
      <c r="AB2357" s="4" t="e">
        <f t="shared" si="338"/>
        <v>#N/A</v>
      </c>
      <c r="AC2357" s="3" t="e">
        <f t="shared" si="339"/>
        <v>#N/A</v>
      </c>
      <c r="AD2357" s="62"/>
    </row>
    <row r="2358" spans="1:30" ht="24.95" customHeight="1" x14ac:dyDescent="0.2">
      <c r="A2358" s="55" t="str">
        <f t="shared" si="331"/>
        <v>||||||0</v>
      </c>
      <c r="B2358" s="55" t="str">
        <f t="shared" si="332"/>
        <v>||||0</v>
      </c>
      <c r="C2358" s="61" t="str">
        <f t="shared" si="333"/>
        <v>|0</v>
      </c>
      <c r="D2358" s="31"/>
      <c r="E2358" s="31"/>
      <c r="F2358" s="75" t="str">
        <f t="shared" si="334"/>
        <v>/</v>
      </c>
      <c r="G2358" s="31"/>
      <c r="H2358" s="31"/>
      <c r="I2358" s="75" t="str">
        <f t="shared" si="335"/>
        <v>.</v>
      </c>
      <c r="J2358" s="31"/>
      <c r="K2358" s="31"/>
      <c r="L2358" s="31"/>
      <c r="M2358" s="32"/>
      <c r="N2358" s="31"/>
      <c r="O2358" s="32"/>
      <c r="P2358" s="18"/>
      <c r="Q2358" s="31"/>
      <c r="R2358" s="33"/>
      <c r="S2358" s="33"/>
      <c r="T2358" s="33"/>
      <c r="U2358" s="72">
        <f t="shared" si="336"/>
        <v>0</v>
      </c>
      <c r="V2358" s="18" t="e">
        <f>IF(X2358&lt;&gt;"Liquidação Cancelada",VLOOKUP(B2358,'BASE DE DADOS OPS'!$B$4:$P$9650,10,FALSE),"Liquidação Cancelada")</f>
        <v>#N/A</v>
      </c>
      <c r="W2358" s="35" t="e">
        <f t="shared" si="337"/>
        <v>#N/A</v>
      </c>
      <c r="X2358" s="31">
        <f>VLOOKUP(A2358,'BASE DE DADOS OPS'!$A$4:$P$9650,12,FALSE)</f>
        <v>0</v>
      </c>
      <c r="Y2358" s="4" t="e">
        <f>IF(X2358&lt;&gt;"Liquidação Cancelada",VLOOKUP(B2358,'BASE DE DADOS OPS'!$B$5:$P$9635,12,FALSE),"Liquidação Cancelada")</f>
        <v>#N/A</v>
      </c>
      <c r="Z2358" s="4" t="e">
        <f>IF(X2358&lt;&gt;"Liquidação Cancelada",VLOOKUP(B2358,'BASE DE DADOS OPS'!$B$5:$P$9635,14,FALSE),"Liquidação Cancelada")</f>
        <v>#N/A</v>
      </c>
      <c r="AA2358" s="4" t="e">
        <f>IF(X2358&lt;&gt;"Liquidação Cancelada",VLOOKUP(B2358,'BASE DE DADOS OPS'!$B$5:$P$9635,13,FALSE),"Liquidação Cancelada")</f>
        <v>#N/A</v>
      </c>
      <c r="AB2358" s="4" t="e">
        <f t="shared" si="338"/>
        <v>#N/A</v>
      </c>
      <c r="AC2358" s="3" t="e">
        <f t="shared" si="339"/>
        <v>#N/A</v>
      </c>
      <c r="AD2358" s="62"/>
    </row>
    <row r="2359" spans="1:30" ht="24.95" customHeight="1" x14ac:dyDescent="0.2">
      <c r="A2359" s="55" t="str">
        <f t="shared" si="331"/>
        <v>||||||0</v>
      </c>
      <c r="B2359" s="55" t="str">
        <f t="shared" si="332"/>
        <v>||||0</v>
      </c>
      <c r="C2359" s="61" t="str">
        <f t="shared" si="333"/>
        <v>|0</v>
      </c>
      <c r="D2359" s="31"/>
      <c r="E2359" s="31"/>
      <c r="F2359" s="75" t="str">
        <f t="shared" si="334"/>
        <v>/</v>
      </c>
      <c r="G2359" s="31"/>
      <c r="H2359" s="31"/>
      <c r="I2359" s="75" t="str">
        <f t="shared" si="335"/>
        <v>.</v>
      </c>
      <c r="J2359" s="31"/>
      <c r="K2359" s="31"/>
      <c r="L2359" s="31"/>
      <c r="M2359" s="32"/>
      <c r="N2359" s="31"/>
      <c r="O2359" s="32"/>
      <c r="P2359" s="18"/>
      <c r="Q2359" s="31"/>
      <c r="R2359" s="33"/>
      <c r="S2359" s="33"/>
      <c r="T2359" s="33"/>
      <c r="U2359" s="72">
        <f t="shared" si="336"/>
        <v>0</v>
      </c>
      <c r="V2359" s="18" t="e">
        <f>IF(X2359&lt;&gt;"Liquidação Cancelada",VLOOKUP(B2359,'BASE DE DADOS OPS'!$B$4:$P$9650,10,FALSE),"Liquidação Cancelada")</f>
        <v>#N/A</v>
      </c>
      <c r="W2359" s="35" t="e">
        <f t="shared" si="337"/>
        <v>#N/A</v>
      </c>
      <c r="X2359" s="31">
        <f>VLOOKUP(A2359,'BASE DE DADOS OPS'!$A$4:$P$9650,12,FALSE)</f>
        <v>0</v>
      </c>
      <c r="Y2359" s="4" t="e">
        <f>IF(X2359&lt;&gt;"Liquidação Cancelada",VLOOKUP(B2359,'BASE DE DADOS OPS'!$B$5:$P$9635,12,FALSE),"Liquidação Cancelada")</f>
        <v>#N/A</v>
      </c>
      <c r="Z2359" s="4" t="e">
        <f>IF(X2359&lt;&gt;"Liquidação Cancelada",VLOOKUP(B2359,'BASE DE DADOS OPS'!$B$5:$P$9635,14,FALSE),"Liquidação Cancelada")</f>
        <v>#N/A</v>
      </c>
      <c r="AA2359" s="4" t="e">
        <f>IF(X2359&lt;&gt;"Liquidação Cancelada",VLOOKUP(B2359,'BASE DE DADOS OPS'!$B$5:$P$9635,13,FALSE),"Liquidação Cancelada")</f>
        <v>#N/A</v>
      </c>
      <c r="AB2359" s="4" t="e">
        <f t="shared" si="338"/>
        <v>#N/A</v>
      </c>
      <c r="AC2359" s="3" t="e">
        <f t="shared" si="339"/>
        <v>#N/A</v>
      </c>
      <c r="AD2359" s="62"/>
    </row>
    <row r="2360" spans="1:30" ht="24.95" customHeight="1" x14ac:dyDescent="0.2">
      <c r="A2360" s="55" t="str">
        <f t="shared" si="331"/>
        <v>||||||0</v>
      </c>
      <c r="B2360" s="55" t="str">
        <f t="shared" si="332"/>
        <v>||||0</v>
      </c>
      <c r="C2360" s="61" t="str">
        <f t="shared" si="333"/>
        <v>|0</v>
      </c>
      <c r="D2360" s="31"/>
      <c r="E2360" s="31"/>
      <c r="F2360" s="75" t="str">
        <f t="shared" si="334"/>
        <v>/</v>
      </c>
      <c r="G2360" s="31"/>
      <c r="H2360" s="31"/>
      <c r="I2360" s="75" t="str">
        <f t="shared" si="335"/>
        <v>.</v>
      </c>
      <c r="J2360" s="31"/>
      <c r="K2360" s="31"/>
      <c r="L2360" s="31"/>
      <c r="M2360" s="32"/>
      <c r="N2360" s="31"/>
      <c r="O2360" s="32"/>
      <c r="P2360" s="18"/>
      <c r="Q2360" s="31"/>
      <c r="R2360" s="33"/>
      <c r="S2360" s="33"/>
      <c r="T2360" s="33"/>
      <c r="U2360" s="72">
        <f t="shared" si="336"/>
        <v>0</v>
      </c>
      <c r="V2360" s="18" t="e">
        <f>IF(X2360&lt;&gt;"Liquidação Cancelada",VLOOKUP(B2360,'BASE DE DADOS OPS'!$B$4:$P$9650,10,FALSE),"Liquidação Cancelada")</f>
        <v>#N/A</v>
      </c>
      <c r="W2360" s="35" t="e">
        <f t="shared" si="337"/>
        <v>#N/A</v>
      </c>
      <c r="X2360" s="31">
        <f>VLOOKUP(A2360,'BASE DE DADOS OPS'!$A$4:$P$9650,12,FALSE)</f>
        <v>0</v>
      </c>
      <c r="Y2360" s="4" t="e">
        <f>IF(X2360&lt;&gt;"Liquidação Cancelada",VLOOKUP(B2360,'BASE DE DADOS OPS'!$B$5:$P$9635,12,FALSE),"Liquidação Cancelada")</f>
        <v>#N/A</v>
      </c>
      <c r="Z2360" s="4" t="e">
        <f>IF(X2360&lt;&gt;"Liquidação Cancelada",VLOOKUP(B2360,'BASE DE DADOS OPS'!$B$5:$P$9635,14,FALSE),"Liquidação Cancelada")</f>
        <v>#N/A</v>
      </c>
      <c r="AA2360" s="4" t="e">
        <f>IF(X2360&lt;&gt;"Liquidação Cancelada",VLOOKUP(B2360,'BASE DE DADOS OPS'!$B$5:$P$9635,13,FALSE),"Liquidação Cancelada")</f>
        <v>#N/A</v>
      </c>
      <c r="AB2360" s="4" t="e">
        <f t="shared" si="338"/>
        <v>#N/A</v>
      </c>
      <c r="AC2360" s="3" t="e">
        <f t="shared" si="339"/>
        <v>#N/A</v>
      </c>
      <c r="AD2360" s="62"/>
    </row>
    <row r="2361" spans="1:30" ht="24.95" customHeight="1" x14ac:dyDescent="0.2">
      <c r="A2361" s="55" t="str">
        <f t="shared" si="331"/>
        <v>||||||0</v>
      </c>
      <c r="B2361" s="55" t="str">
        <f t="shared" si="332"/>
        <v>||||0</v>
      </c>
      <c r="C2361" s="61" t="str">
        <f t="shared" si="333"/>
        <v>|0</v>
      </c>
      <c r="D2361" s="31"/>
      <c r="E2361" s="31"/>
      <c r="F2361" s="75" t="str">
        <f t="shared" si="334"/>
        <v>/</v>
      </c>
      <c r="G2361" s="31"/>
      <c r="H2361" s="31"/>
      <c r="I2361" s="75" t="str">
        <f t="shared" si="335"/>
        <v>.</v>
      </c>
      <c r="J2361" s="31"/>
      <c r="K2361" s="31"/>
      <c r="L2361" s="31"/>
      <c r="M2361" s="32"/>
      <c r="N2361" s="31"/>
      <c r="O2361" s="32"/>
      <c r="P2361" s="18"/>
      <c r="Q2361" s="31"/>
      <c r="R2361" s="33"/>
      <c r="S2361" s="33"/>
      <c r="T2361" s="33"/>
      <c r="U2361" s="72">
        <f t="shared" si="336"/>
        <v>0</v>
      </c>
      <c r="V2361" s="18" t="e">
        <f>IF(X2361&lt;&gt;"Liquidação Cancelada",VLOOKUP(B2361,'BASE DE DADOS OPS'!$B$4:$P$9650,10,FALSE),"Liquidação Cancelada")</f>
        <v>#N/A</v>
      </c>
      <c r="W2361" s="35" t="e">
        <f t="shared" si="337"/>
        <v>#N/A</v>
      </c>
      <c r="X2361" s="31">
        <f>VLOOKUP(A2361,'BASE DE DADOS OPS'!$A$4:$P$9650,12,FALSE)</f>
        <v>0</v>
      </c>
      <c r="Y2361" s="4" t="e">
        <f>IF(X2361&lt;&gt;"Liquidação Cancelada",VLOOKUP(B2361,'BASE DE DADOS OPS'!$B$5:$P$9635,12,FALSE),"Liquidação Cancelada")</f>
        <v>#N/A</v>
      </c>
      <c r="Z2361" s="4" t="e">
        <f>IF(X2361&lt;&gt;"Liquidação Cancelada",VLOOKUP(B2361,'BASE DE DADOS OPS'!$B$5:$P$9635,14,FALSE),"Liquidação Cancelada")</f>
        <v>#N/A</v>
      </c>
      <c r="AA2361" s="4" t="e">
        <f>IF(X2361&lt;&gt;"Liquidação Cancelada",VLOOKUP(B2361,'BASE DE DADOS OPS'!$B$5:$P$9635,13,FALSE),"Liquidação Cancelada")</f>
        <v>#N/A</v>
      </c>
      <c r="AB2361" s="4" t="e">
        <f t="shared" si="338"/>
        <v>#N/A</v>
      </c>
      <c r="AC2361" s="3" t="e">
        <f t="shared" si="339"/>
        <v>#N/A</v>
      </c>
      <c r="AD2361" s="62"/>
    </row>
    <row r="2362" spans="1:30" ht="24.95" customHeight="1" x14ac:dyDescent="0.2">
      <c r="A2362" s="55" t="str">
        <f t="shared" si="331"/>
        <v>||||||0</v>
      </c>
      <c r="B2362" s="55" t="str">
        <f t="shared" si="332"/>
        <v>||||0</v>
      </c>
      <c r="C2362" s="61" t="str">
        <f t="shared" si="333"/>
        <v>|0</v>
      </c>
      <c r="D2362" s="31"/>
      <c r="E2362" s="31"/>
      <c r="F2362" s="75" t="str">
        <f t="shared" si="334"/>
        <v>/</v>
      </c>
      <c r="G2362" s="31"/>
      <c r="H2362" s="31"/>
      <c r="I2362" s="75" t="str">
        <f t="shared" si="335"/>
        <v>.</v>
      </c>
      <c r="J2362" s="31"/>
      <c r="K2362" s="31"/>
      <c r="L2362" s="31"/>
      <c r="M2362" s="32"/>
      <c r="N2362" s="31"/>
      <c r="O2362" s="32"/>
      <c r="P2362" s="18"/>
      <c r="Q2362" s="31"/>
      <c r="R2362" s="33"/>
      <c r="S2362" s="33"/>
      <c r="T2362" s="33"/>
      <c r="U2362" s="72">
        <f t="shared" si="336"/>
        <v>0</v>
      </c>
      <c r="V2362" s="18" t="e">
        <f>IF(X2362&lt;&gt;"Liquidação Cancelada",VLOOKUP(B2362,'BASE DE DADOS OPS'!$B$4:$P$9650,10,FALSE),"Liquidação Cancelada")</f>
        <v>#N/A</v>
      </c>
      <c r="W2362" s="35" t="e">
        <f t="shared" si="337"/>
        <v>#N/A</v>
      </c>
      <c r="X2362" s="31">
        <f>VLOOKUP(A2362,'BASE DE DADOS OPS'!$A$4:$P$9650,12,FALSE)</f>
        <v>0</v>
      </c>
      <c r="Y2362" s="4" t="e">
        <f>IF(X2362&lt;&gt;"Liquidação Cancelada",VLOOKUP(B2362,'BASE DE DADOS OPS'!$B$5:$P$9635,12,FALSE),"Liquidação Cancelada")</f>
        <v>#N/A</v>
      </c>
      <c r="Z2362" s="4" t="e">
        <f>IF(X2362&lt;&gt;"Liquidação Cancelada",VLOOKUP(B2362,'BASE DE DADOS OPS'!$B$5:$P$9635,14,FALSE),"Liquidação Cancelada")</f>
        <v>#N/A</v>
      </c>
      <c r="AA2362" s="4" t="e">
        <f>IF(X2362&lt;&gt;"Liquidação Cancelada",VLOOKUP(B2362,'BASE DE DADOS OPS'!$B$5:$P$9635,13,FALSE),"Liquidação Cancelada")</f>
        <v>#N/A</v>
      </c>
      <c r="AB2362" s="4" t="e">
        <f t="shared" si="338"/>
        <v>#N/A</v>
      </c>
      <c r="AC2362" s="3" t="e">
        <f t="shared" si="339"/>
        <v>#N/A</v>
      </c>
      <c r="AD2362" s="62"/>
    </row>
    <row r="2363" spans="1:30" ht="24.95" customHeight="1" x14ac:dyDescent="0.2">
      <c r="A2363" s="55" t="str">
        <f t="shared" si="331"/>
        <v>||||||0</v>
      </c>
      <c r="B2363" s="55" t="str">
        <f t="shared" si="332"/>
        <v>||||0</v>
      </c>
      <c r="C2363" s="61" t="str">
        <f t="shared" si="333"/>
        <v>|0</v>
      </c>
      <c r="D2363" s="31"/>
      <c r="E2363" s="31"/>
      <c r="F2363" s="75" t="str">
        <f t="shared" si="334"/>
        <v>/</v>
      </c>
      <c r="G2363" s="31"/>
      <c r="H2363" s="31"/>
      <c r="I2363" s="75" t="str">
        <f t="shared" si="335"/>
        <v>.</v>
      </c>
      <c r="J2363" s="31"/>
      <c r="K2363" s="31"/>
      <c r="L2363" s="31"/>
      <c r="M2363" s="32"/>
      <c r="N2363" s="31"/>
      <c r="O2363" s="32"/>
      <c r="P2363" s="18"/>
      <c r="Q2363" s="31"/>
      <c r="R2363" s="33"/>
      <c r="S2363" s="33"/>
      <c r="T2363" s="33"/>
      <c r="U2363" s="72">
        <f t="shared" si="336"/>
        <v>0</v>
      </c>
      <c r="V2363" s="18" t="e">
        <f>IF(X2363&lt;&gt;"Liquidação Cancelada",VLOOKUP(B2363,'BASE DE DADOS OPS'!$B$4:$P$9650,10,FALSE),"Liquidação Cancelada")</f>
        <v>#N/A</v>
      </c>
      <c r="W2363" s="35" t="e">
        <f t="shared" si="337"/>
        <v>#N/A</v>
      </c>
      <c r="X2363" s="31">
        <f>VLOOKUP(A2363,'BASE DE DADOS OPS'!$A$4:$P$9650,12,FALSE)</f>
        <v>0</v>
      </c>
      <c r="Y2363" s="4" t="e">
        <f>IF(X2363&lt;&gt;"Liquidação Cancelada",VLOOKUP(B2363,'BASE DE DADOS OPS'!$B$5:$P$9635,12,FALSE),"Liquidação Cancelada")</f>
        <v>#N/A</v>
      </c>
      <c r="Z2363" s="4" t="e">
        <f>IF(X2363&lt;&gt;"Liquidação Cancelada",VLOOKUP(B2363,'BASE DE DADOS OPS'!$B$5:$P$9635,14,FALSE),"Liquidação Cancelada")</f>
        <v>#N/A</v>
      </c>
      <c r="AA2363" s="4" t="e">
        <f>IF(X2363&lt;&gt;"Liquidação Cancelada",VLOOKUP(B2363,'BASE DE DADOS OPS'!$B$5:$P$9635,13,FALSE),"Liquidação Cancelada")</f>
        <v>#N/A</v>
      </c>
      <c r="AB2363" s="4" t="e">
        <f t="shared" si="338"/>
        <v>#N/A</v>
      </c>
      <c r="AC2363" s="3" t="e">
        <f t="shared" si="339"/>
        <v>#N/A</v>
      </c>
      <c r="AD2363" s="62"/>
    </row>
    <row r="2364" spans="1:30" ht="24.95" customHeight="1" x14ac:dyDescent="0.2">
      <c r="A2364" s="55" t="str">
        <f t="shared" si="331"/>
        <v>||||||0</v>
      </c>
      <c r="B2364" s="55" t="str">
        <f t="shared" si="332"/>
        <v>||||0</v>
      </c>
      <c r="C2364" s="61" t="str">
        <f t="shared" si="333"/>
        <v>|0</v>
      </c>
      <c r="D2364" s="31"/>
      <c r="E2364" s="31"/>
      <c r="F2364" s="75" t="str">
        <f t="shared" si="334"/>
        <v>/</v>
      </c>
      <c r="G2364" s="31"/>
      <c r="H2364" s="31"/>
      <c r="I2364" s="75" t="str">
        <f t="shared" si="335"/>
        <v>.</v>
      </c>
      <c r="J2364" s="31"/>
      <c r="K2364" s="31"/>
      <c r="L2364" s="31"/>
      <c r="M2364" s="32"/>
      <c r="N2364" s="31"/>
      <c r="O2364" s="32"/>
      <c r="P2364" s="18"/>
      <c r="Q2364" s="31"/>
      <c r="R2364" s="33"/>
      <c r="S2364" s="33"/>
      <c r="T2364" s="33"/>
      <c r="U2364" s="72">
        <f t="shared" si="336"/>
        <v>0</v>
      </c>
      <c r="V2364" s="18" t="e">
        <f>IF(X2364&lt;&gt;"Liquidação Cancelada",VLOOKUP(B2364,'BASE DE DADOS OPS'!$B$4:$P$9650,10,FALSE),"Liquidação Cancelada")</f>
        <v>#N/A</v>
      </c>
      <c r="W2364" s="35" t="e">
        <f t="shared" si="337"/>
        <v>#N/A</v>
      </c>
      <c r="X2364" s="31">
        <f>VLOOKUP(A2364,'BASE DE DADOS OPS'!$A$4:$P$9650,12,FALSE)</f>
        <v>0</v>
      </c>
      <c r="Y2364" s="4" t="e">
        <f>IF(X2364&lt;&gt;"Liquidação Cancelada",VLOOKUP(B2364,'BASE DE DADOS OPS'!$B$5:$P$9635,12,FALSE),"Liquidação Cancelada")</f>
        <v>#N/A</v>
      </c>
      <c r="Z2364" s="4" t="e">
        <f>IF(X2364&lt;&gt;"Liquidação Cancelada",VLOOKUP(B2364,'BASE DE DADOS OPS'!$B$5:$P$9635,14,FALSE),"Liquidação Cancelada")</f>
        <v>#N/A</v>
      </c>
      <c r="AA2364" s="4" t="e">
        <f>IF(X2364&lt;&gt;"Liquidação Cancelada",VLOOKUP(B2364,'BASE DE DADOS OPS'!$B$5:$P$9635,13,FALSE),"Liquidação Cancelada")</f>
        <v>#N/A</v>
      </c>
      <c r="AB2364" s="4" t="e">
        <f t="shared" si="338"/>
        <v>#N/A</v>
      </c>
      <c r="AC2364" s="3" t="e">
        <f t="shared" si="339"/>
        <v>#N/A</v>
      </c>
      <c r="AD2364" s="62"/>
    </row>
    <row r="2365" spans="1:30" ht="24.95" customHeight="1" x14ac:dyDescent="0.2">
      <c r="A2365" s="55" t="str">
        <f t="shared" si="331"/>
        <v>||||||0</v>
      </c>
      <c r="B2365" s="55" t="str">
        <f t="shared" si="332"/>
        <v>||||0</v>
      </c>
      <c r="C2365" s="61" t="str">
        <f t="shared" si="333"/>
        <v>|0</v>
      </c>
      <c r="D2365" s="31"/>
      <c r="E2365" s="31"/>
      <c r="F2365" s="75" t="str">
        <f t="shared" si="334"/>
        <v>/</v>
      </c>
      <c r="G2365" s="31"/>
      <c r="H2365" s="31"/>
      <c r="I2365" s="75" t="str">
        <f t="shared" si="335"/>
        <v>.</v>
      </c>
      <c r="J2365" s="31"/>
      <c r="K2365" s="31"/>
      <c r="L2365" s="31"/>
      <c r="M2365" s="32"/>
      <c r="N2365" s="31"/>
      <c r="O2365" s="32"/>
      <c r="P2365" s="18"/>
      <c r="Q2365" s="31"/>
      <c r="R2365" s="33"/>
      <c r="S2365" s="33"/>
      <c r="T2365" s="33"/>
      <c r="U2365" s="72">
        <f t="shared" si="336"/>
        <v>0</v>
      </c>
      <c r="V2365" s="18" t="e">
        <f>IF(X2365&lt;&gt;"Liquidação Cancelada",VLOOKUP(B2365,'BASE DE DADOS OPS'!$B$4:$P$9650,10,FALSE),"Liquidação Cancelada")</f>
        <v>#N/A</v>
      </c>
      <c r="W2365" s="35" t="e">
        <f t="shared" si="337"/>
        <v>#N/A</v>
      </c>
      <c r="X2365" s="31">
        <f>VLOOKUP(A2365,'BASE DE DADOS OPS'!$A$4:$P$9650,12,FALSE)</f>
        <v>0</v>
      </c>
      <c r="Y2365" s="4" t="e">
        <f>IF(X2365&lt;&gt;"Liquidação Cancelada",VLOOKUP(B2365,'BASE DE DADOS OPS'!$B$5:$P$9635,12,FALSE),"Liquidação Cancelada")</f>
        <v>#N/A</v>
      </c>
      <c r="Z2365" s="4" t="e">
        <f>IF(X2365&lt;&gt;"Liquidação Cancelada",VLOOKUP(B2365,'BASE DE DADOS OPS'!$B$5:$P$9635,14,FALSE),"Liquidação Cancelada")</f>
        <v>#N/A</v>
      </c>
      <c r="AA2365" s="4" t="e">
        <f>IF(X2365&lt;&gt;"Liquidação Cancelada",VLOOKUP(B2365,'BASE DE DADOS OPS'!$B$5:$P$9635,13,FALSE),"Liquidação Cancelada")</f>
        <v>#N/A</v>
      </c>
      <c r="AB2365" s="4" t="e">
        <f t="shared" si="338"/>
        <v>#N/A</v>
      </c>
      <c r="AC2365" s="3" t="e">
        <f t="shared" si="339"/>
        <v>#N/A</v>
      </c>
      <c r="AD2365" s="62"/>
    </row>
    <row r="2366" spans="1:30" ht="24.95" customHeight="1" x14ac:dyDescent="0.2">
      <c r="A2366" s="55" t="str">
        <f t="shared" si="331"/>
        <v>||||||0</v>
      </c>
      <c r="B2366" s="55" t="str">
        <f t="shared" si="332"/>
        <v>||||0</v>
      </c>
      <c r="C2366" s="61" t="str">
        <f t="shared" si="333"/>
        <v>|0</v>
      </c>
      <c r="D2366" s="31"/>
      <c r="E2366" s="31"/>
      <c r="F2366" s="75" t="str">
        <f t="shared" si="334"/>
        <v>/</v>
      </c>
      <c r="G2366" s="31"/>
      <c r="H2366" s="31"/>
      <c r="I2366" s="75" t="str">
        <f t="shared" si="335"/>
        <v>.</v>
      </c>
      <c r="J2366" s="31"/>
      <c r="K2366" s="31"/>
      <c r="L2366" s="31"/>
      <c r="M2366" s="32"/>
      <c r="N2366" s="31"/>
      <c r="O2366" s="32"/>
      <c r="P2366" s="18"/>
      <c r="Q2366" s="31"/>
      <c r="R2366" s="33"/>
      <c r="S2366" s="33"/>
      <c r="T2366" s="33"/>
      <c r="U2366" s="72">
        <f t="shared" si="336"/>
        <v>0</v>
      </c>
      <c r="V2366" s="18" t="e">
        <f>IF(X2366&lt;&gt;"Liquidação Cancelada",VLOOKUP(B2366,'BASE DE DADOS OPS'!$B$4:$P$9650,10,FALSE),"Liquidação Cancelada")</f>
        <v>#N/A</v>
      </c>
      <c r="W2366" s="35" t="e">
        <f t="shared" si="337"/>
        <v>#N/A</v>
      </c>
      <c r="X2366" s="31">
        <f>VLOOKUP(A2366,'BASE DE DADOS OPS'!$A$4:$P$9650,12,FALSE)</f>
        <v>0</v>
      </c>
      <c r="Y2366" s="4" t="e">
        <f>IF(X2366&lt;&gt;"Liquidação Cancelada",VLOOKUP(B2366,'BASE DE DADOS OPS'!$B$5:$P$9635,12,FALSE),"Liquidação Cancelada")</f>
        <v>#N/A</v>
      </c>
      <c r="Z2366" s="4" t="e">
        <f>IF(X2366&lt;&gt;"Liquidação Cancelada",VLOOKUP(B2366,'BASE DE DADOS OPS'!$B$5:$P$9635,14,FALSE),"Liquidação Cancelada")</f>
        <v>#N/A</v>
      </c>
      <c r="AA2366" s="4" t="e">
        <f>IF(X2366&lt;&gt;"Liquidação Cancelada",VLOOKUP(B2366,'BASE DE DADOS OPS'!$B$5:$P$9635,13,FALSE),"Liquidação Cancelada")</f>
        <v>#N/A</v>
      </c>
      <c r="AB2366" s="4" t="e">
        <f t="shared" si="338"/>
        <v>#N/A</v>
      </c>
      <c r="AC2366" s="3" t="e">
        <f t="shared" si="339"/>
        <v>#N/A</v>
      </c>
      <c r="AD2366" s="62"/>
    </row>
    <row r="2367" spans="1:30" ht="24.95" customHeight="1" x14ac:dyDescent="0.2">
      <c r="A2367" s="55" t="str">
        <f t="shared" si="331"/>
        <v>||||||0</v>
      </c>
      <c r="B2367" s="55" t="str">
        <f t="shared" si="332"/>
        <v>||||0</v>
      </c>
      <c r="C2367" s="61" t="str">
        <f t="shared" si="333"/>
        <v>|0</v>
      </c>
      <c r="D2367" s="31"/>
      <c r="E2367" s="31"/>
      <c r="F2367" s="75" t="str">
        <f t="shared" si="334"/>
        <v>/</v>
      </c>
      <c r="G2367" s="31"/>
      <c r="H2367" s="31"/>
      <c r="I2367" s="75" t="str">
        <f t="shared" si="335"/>
        <v>.</v>
      </c>
      <c r="J2367" s="31"/>
      <c r="K2367" s="31"/>
      <c r="L2367" s="31"/>
      <c r="M2367" s="32"/>
      <c r="N2367" s="31"/>
      <c r="O2367" s="32"/>
      <c r="P2367" s="18"/>
      <c r="Q2367" s="31"/>
      <c r="R2367" s="33"/>
      <c r="S2367" s="33"/>
      <c r="T2367" s="33"/>
      <c r="U2367" s="72">
        <f t="shared" si="336"/>
        <v>0</v>
      </c>
      <c r="V2367" s="18" t="e">
        <f>IF(X2367&lt;&gt;"Liquidação Cancelada",VLOOKUP(B2367,'BASE DE DADOS OPS'!$B$4:$P$9650,10,FALSE),"Liquidação Cancelada")</f>
        <v>#N/A</v>
      </c>
      <c r="W2367" s="35" t="e">
        <f t="shared" si="337"/>
        <v>#N/A</v>
      </c>
      <c r="X2367" s="31">
        <f>VLOOKUP(A2367,'BASE DE DADOS OPS'!$A$4:$P$9650,12,FALSE)</f>
        <v>0</v>
      </c>
      <c r="Y2367" s="4" t="e">
        <f>IF(X2367&lt;&gt;"Liquidação Cancelada",VLOOKUP(B2367,'BASE DE DADOS OPS'!$B$5:$P$9635,12,FALSE),"Liquidação Cancelada")</f>
        <v>#N/A</v>
      </c>
      <c r="Z2367" s="4" t="e">
        <f>IF(X2367&lt;&gt;"Liquidação Cancelada",VLOOKUP(B2367,'BASE DE DADOS OPS'!$B$5:$P$9635,14,FALSE),"Liquidação Cancelada")</f>
        <v>#N/A</v>
      </c>
      <c r="AA2367" s="4" t="e">
        <f>IF(X2367&lt;&gt;"Liquidação Cancelada",VLOOKUP(B2367,'BASE DE DADOS OPS'!$B$5:$P$9635,13,FALSE),"Liquidação Cancelada")</f>
        <v>#N/A</v>
      </c>
      <c r="AB2367" s="4" t="e">
        <f t="shared" si="338"/>
        <v>#N/A</v>
      </c>
      <c r="AC2367" s="3" t="e">
        <f t="shared" si="339"/>
        <v>#N/A</v>
      </c>
      <c r="AD2367" s="62"/>
    </row>
    <row r="2368" spans="1:30" ht="24.95" customHeight="1" x14ac:dyDescent="0.2">
      <c r="A2368" s="55" t="str">
        <f t="shared" si="331"/>
        <v>||||||0</v>
      </c>
      <c r="B2368" s="55" t="str">
        <f t="shared" si="332"/>
        <v>||||0</v>
      </c>
      <c r="C2368" s="61" t="str">
        <f t="shared" si="333"/>
        <v>|0</v>
      </c>
      <c r="D2368" s="31"/>
      <c r="E2368" s="31"/>
      <c r="F2368" s="75" t="str">
        <f t="shared" si="334"/>
        <v>/</v>
      </c>
      <c r="G2368" s="31"/>
      <c r="H2368" s="31"/>
      <c r="I2368" s="75" t="str">
        <f t="shared" si="335"/>
        <v>.</v>
      </c>
      <c r="J2368" s="31"/>
      <c r="K2368" s="31"/>
      <c r="L2368" s="31"/>
      <c r="M2368" s="32"/>
      <c r="N2368" s="31"/>
      <c r="O2368" s="32"/>
      <c r="P2368" s="18"/>
      <c r="Q2368" s="31"/>
      <c r="R2368" s="33"/>
      <c r="S2368" s="33"/>
      <c r="T2368" s="33"/>
      <c r="U2368" s="72">
        <f t="shared" si="336"/>
        <v>0</v>
      </c>
      <c r="V2368" s="18" t="e">
        <f>IF(X2368&lt;&gt;"Liquidação Cancelada",VLOOKUP(B2368,'BASE DE DADOS OPS'!$B$4:$P$9650,10,FALSE),"Liquidação Cancelada")</f>
        <v>#N/A</v>
      </c>
      <c r="W2368" s="35" t="e">
        <f t="shared" si="337"/>
        <v>#N/A</v>
      </c>
      <c r="X2368" s="31">
        <f>VLOOKUP(A2368,'BASE DE DADOS OPS'!$A$4:$P$9650,12,FALSE)</f>
        <v>0</v>
      </c>
      <c r="Y2368" s="4" t="e">
        <f>IF(X2368&lt;&gt;"Liquidação Cancelada",VLOOKUP(B2368,'BASE DE DADOS OPS'!$B$5:$P$9635,12,FALSE),"Liquidação Cancelada")</f>
        <v>#N/A</v>
      </c>
      <c r="Z2368" s="4" t="e">
        <f>IF(X2368&lt;&gt;"Liquidação Cancelada",VLOOKUP(B2368,'BASE DE DADOS OPS'!$B$5:$P$9635,14,FALSE),"Liquidação Cancelada")</f>
        <v>#N/A</v>
      </c>
      <c r="AA2368" s="4" t="e">
        <f>IF(X2368&lt;&gt;"Liquidação Cancelada",VLOOKUP(B2368,'BASE DE DADOS OPS'!$B$5:$P$9635,13,FALSE),"Liquidação Cancelada")</f>
        <v>#N/A</v>
      </c>
      <c r="AB2368" s="4" t="e">
        <f t="shared" si="338"/>
        <v>#N/A</v>
      </c>
      <c r="AC2368" s="3" t="e">
        <f t="shared" si="339"/>
        <v>#N/A</v>
      </c>
      <c r="AD2368" s="62"/>
    </row>
    <row r="2369" spans="1:30" ht="24.95" customHeight="1" x14ac:dyDescent="0.2">
      <c r="A2369" s="55" t="str">
        <f t="shared" si="331"/>
        <v>||||||0</v>
      </c>
      <c r="B2369" s="55" t="str">
        <f t="shared" si="332"/>
        <v>||||0</v>
      </c>
      <c r="C2369" s="61" t="str">
        <f t="shared" si="333"/>
        <v>|0</v>
      </c>
      <c r="D2369" s="31"/>
      <c r="E2369" s="31"/>
      <c r="F2369" s="75" t="str">
        <f t="shared" si="334"/>
        <v>/</v>
      </c>
      <c r="G2369" s="31"/>
      <c r="H2369" s="31"/>
      <c r="I2369" s="75" t="str">
        <f t="shared" si="335"/>
        <v>.</v>
      </c>
      <c r="J2369" s="31"/>
      <c r="K2369" s="31"/>
      <c r="L2369" s="31"/>
      <c r="M2369" s="32"/>
      <c r="N2369" s="31"/>
      <c r="O2369" s="32"/>
      <c r="P2369" s="18"/>
      <c r="Q2369" s="31"/>
      <c r="R2369" s="33"/>
      <c r="S2369" s="33"/>
      <c r="T2369" s="33"/>
      <c r="U2369" s="72">
        <f t="shared" si="336"/>
        <v>0</v>
      </c>
      <c r="V2369" s="18" t="e">
        <f>IF(X2369&lt;&gt;"Liquidação Cancelada",VLOOKUP(B2369,'BASE DE DADOS OPS'!$B$4:$P$9650,10,FALSE),"Liquidação Cancelada")</f>
        <v>#N/A</v>
      </c>
      <c r="W2369" s="35" t="e">
        <f t="shared" si="337"/>
        <v>#N/A</v>
      </c>
      <c r="X2369" s="31">
        <f>VLOOKUP(A2369,'BASE DE DADOS OPS'!$A$4:$P$9650,12,FALSE)</f>
        <v>0</v>
      </c>
      <c r="Y2369" s="4" t="e">
        <f>IF(X2369&lt;&gt;"Liquidação Cancelada",VLOOKUP(B2369,'BASE DE DADOS OPS'!$B$5:$P$9635,12,FALSE),"Liquidação Cancelada")</f>
        <v>#N/A</v>
      </c>
      <c r="Z2369" s="4" t="e">
        <f>IF(X2369&lt;&gt;"Liquidação Cancelada",VLOOKUP(B2369,'BASE DE DADOS OPS'!$B$5:$P$9635,14,FALSE),"Liquidação Cancelada")</f>
        <v>#N/A</v>
      </c>
      <c r="AA2369" s="4" t="e">
        <f>IF(X2369&lt;&gt;"Liquidação Cancelada",VLOOKUP(B2369,'BASE DE DADOS OPS'!$B$5:$P$9635,13,FALSE),"Liquidação Cancelada")</f>
        <v>#N/A</v>
      </c>
      <c r="AB2369" s="4" t="e">
        <f t="shared" si="338"/>
        <v>#N/A</v>
      </c>
      <c r="AC2369" s="3" t="e">
        <f t="shared" si="339"/>
        <v>#N/A</v>
      </c>
      <c r="AD2369" s="62"/>
    </row>
    <row r="2370" spans="1:30" ht="24.95" customHeight="1" x14ac:dyDescent="0.2">
      <c r="A2370" s="55" t="str">
        <f t="shared" si="331"/>
        <v>||||||0</v>
      </c>
      <c r="B2370" s="55" t="str">
        <f t="shared" si="332"/>
        <v>||||0</v>
      </c>
      <c r="C2370" s="61" t="str">
        <f t="shared" si="333"/>
        <v>|0</v>
      </c>
      <c r="D2370" s="31"/>
      <c r="E2370" s="31"/>
      <c r="F2370" s="75" t="str">
        <f t="shared" si="334"/>
        <v>/</v>
      </c>
      <c r="G2370" s="31"/>
      <c r="H2370" s="31"/>
      <c r="I2370" s="75" t="str">
        <f t="shared" si="335"/>
        <v>.</v>
      </c>
      <c r="J2370" s="31"/>
      <c r="K2370" s="31"/>
      <c r="L2370" s="31"/>
      <c r="M2370" s="32"/>
      <c r="N2370" s="31"/>
      <c r="O2370" s="32"/>
      <c r="P2370" s="18"/>
      <c r="Q2370" s="31"/>
      <c r="R2370" s="33"/>
      <c r="S2370" s="33"/>
      <c r="T2370" s="33"/>
      <c r="U2370" s="72">
        <f t="shared" si="336"/>
        <v>0</v>
      </c>
      <c r="V2370" s="18" t="e">
        <f>IF(X2370&lt;&gt;"Liquidação Cancelada",VLOOKUP(B2370,'BASE DE DADOS OPS'!$B$4:$P$9650,10,FALSE),"Liquidação Cancelada")</f>
        <v>#N/A</v>
      </c>
      <c r="W2370" s="35" t="e">
        <f t="shared" si="337"/>
        <v>#N/A</v>
      </c>
      <c r="X2370" s="31">
        <f>VLOOKUP(A2370,'BASE DE DADOS OPS'!$A$4:$P$9650,12,FALSE)</f>
        <v>0</v>
      </c>
      <c r="Y2370" s="4" t="e">
        <f>IF(X2370&lt;&gt;"Liquidação Cancelada",VLOOKUP(B2370,'BASE DE DADOS OPS'!$B$5:$P$9635,12,FALSE),"Liquidação Cancelada")</f>
        <v>#N/A</v>
      </c>
      <c r="Z2370" s="4" t="e">
        <f>IF(X2370&lt;&gt;"Liquidação Cancelada",VLOOKUP(B2370,'BASE DE DADOS OPS'!$B$5:$P$9635,14,FALSE),"Liquidação Cancelada")</f>
        <v>#N/A</v>
      </c>
      <c r="AA2370" s="4" t="e">
        <f>IF(X2370&lt;&gt;"Liquidação Cancelada",VLOOKUP(B2370,'BASE DE DADOS OPS'!$B$5:$P$9635,13,FALSE),"Liquidação Cancelada")</f>
        <v>#N/A</v>
      </c>
      <c r="AB2370" s="4" t="e">
        <f t="shared" si="338"/>
        <v>#N/A</v>
      </c>
      <c r="AC2370" s="3" t="e">
        <f t="shared" si="339"/>
        <v>#N/A</v>
      </c>
      <c r="AD2370" s="62"/>
    </row>
    <row r="2371" spans="1:30" ht="24.95" customHeight="1" x14ac:dyDescent="0.2">
      <c r="A2371" s="55" t="str">
        <f t="shared" si="331"/>
        <v>||||||0</v>
      </c>
      <c r="B2371" s="55" t="str">
        <f t="shared" si="332"/>
        <v>||||0</v>
      </c>
      <c r="C2371" s="61" t="str">
        <f t="shared" si="333"/>
        <v>|0</v>
      </c>
      <c r="D2371" s="31"/>
      <c r="E2371" s="31"/>
      <c r="F2371" s="75" t="str">
        <f t="shared" si="334"/>
        <v>/</v>
      </c>
      <c r="G2371" s="31"/>
      <c r="H2371" s="31"/>
      <c r="I2371" s="75" t="str">
        <f t="shared" si="335"/>
        <v>.</v>
      </c>
      <c r="J2371" s="31"/>
      <c r="K2371" s="31"/>
      <c r="L2371" s="31"/>
      <c r="M2371" s="32"/>
      <c r="N2371" s="31"/>
      <c r="O2371" s="32"/>
      <c r="P2371" s="18"/>
      <c r="Q2371" s="31"/>
      <c r="R2371" s="33"/>
      <c r="S2371" s="33"/>
      <c r="T2371" s="33"/>
      <c r="U2371" s="72">
        <f t="shared" si="336"/>
        <v>0</v>
      </c>
      <c r="V2371" s="18" t="e">
        <f>IF(X2371&lt;&gt;"Liquidação Cancelada",VLOOKUP(B2371,'BASE DE DADOS OPS'!$B$4:$P$9650,10,FALSE),"Liquidação Cancelada")</f>
        <v>#N/A</v>
      </c>
      <c r="W2371" s="35" t="e">
        <f t="shared" si="337"/>
        <v>#N/A</v>
      </c>
      <c r="X2371" s="31">
        <f>VLOOKUP(A2371,'BASE DE DADOS OPS'!$A$4:$P$9650,12,FALSE)</f>
        <v>0</v>
      </c>
      <c r="Y2371" s="4" t="e">
        <f>IF(X2371&lt;&gt;"Liquidação Cancelada",VLOOKUP(B2371,'BASE DE DADOS OPS'!$B$5:$P$9635,12,FALSE),"Liquidação Cancelada")</f>
        <v>#N/A</v>
      </c>
      <c r="Z2371" s="4" t="e">
        <f>IF(X2371&lt;&gt;"Liquidação Cancelada",VLOOKUP(B2371,'BASE DE DADOS OPS'!$B$5:$P$9635,14,FALSE),"Liquidação Cancelada")</f>
        <v>#N/A</v>
      </c>
      <c r="AA2371" s="4" t="e">
        <f>IF(X2371&lt;&gt;"Liquidação Cancelada",VLOOKUP(B2371,'BASE DE DADOS OPS'!$B$5:$P$9635,13,FALSE),"Liquidação Cancelada")</f>
        <v>#N/A</v>
      </c>
      <c r="AB2371" s="4" t="e">
        <f t="shared" si="338"/>
        <v>#N/A</v>
      </c>
      <c r="AC2371" s="3" t="e">
        <f t="shared" si="339"/>
        <v>#N/A</v>
      </c>
      <c r="AD2371" s="62"/>
    </row>
    <row r="2372" spans="1:30" ht="24.95" customHeight="1" x14ac:dyDescent="0.2">
      <c r="A2372" s="55" t="str">
        <f t="shared" si="331"/>
        <v>||||||0</v>
      </c>
      <c r="B2372" s="55" t="str">
        <f t="shared" si="332"/>
        <v>||||0</v>
      </c>
      <c r="C2372" s="61" t="str">
        <f t="shared" si="333"/>
        <v>|0</v>
      </c>
      <c r="D2372" s="31"/>
      <c r="E2372" s="31"/>
      <c r="F2372" s="75" t="str">
        <f t="shared" si="334"/>
        <v>/</v>
      </c>
      <c r="G2372" s="31"/>
      <c r="H2372" s="31"/>
      <c r="I2372" s="75" t="str">
        <f t="shared" si="335"/>
        <v>.</v>
      </c>
      <c r="J2372" s="31"/>
      <c r="K2372" s="31"/>
      <c r="L2372" s="31"/>
      <c r="M2372" s="32"/>
      <c r="N2372" s="31"/>
      <c r="O2372" s="32"/>
      <c r="P2372" s="18"/>
      <c r="Q2372" s="31"/>
      <c r="R2372" s="33"/>
      <c r="S2372" s="33"/>
      <c r="T2372" s="33"/>
      <c r="U2372" s="72">
        <f t="shared" si="336"/>
        <v>0</v>
      </c>
      <c r="V2372" s="18" t="e">
        <f>IF(X2372&lt;&gt;"Liquidação Cancelada",VLOOKUP(B2372,'BASE DE DADOS OPS'!$B$4:$P$9650,10,FALSE),"Liquidação Cancelada")</f>
        <v>#N/A</v>
      </c>
      <c r="W2372" s="35" t="e">
        <f t="shared" si="337"/>
        <v>#N/A</v>
      </c>
      <c r="X2372" s="31">
        <f>VLOOKUP(A2372,'BASE DE DADOS OPS'!$A$4:$P$9650,12,FALSE)</f>
        <v>0</v>
      </c>
      <c r="Y2372" s="4" t="e">
        <f>IF(X2372&lt;&gt;"Liquidação Cancelada",VLOOKUP(B2372,'BASE DE DADOS OPS'!$B$5:$P$9635,12,FALSE),"Liquidação Cancelada")</f>
        <v>#N/A</v>
      </c>
      <c r="Z2372" s="4" t="e">
        <f>IF(X2372&lt;&gt;"Liquidação Cancelada",VLOOKUP(B2372,'BASE DE DADOS OPS'!$B$5:$P$9635,14,FALSE),"Liquidação Cancelada")</f>
        <v>#N/A</v>
      </c>
      <c r="AA2372" s="4" t="e">
        <f>IF(X2372&lt;&gt;"Liquidação Cancelada",VLOOKUP(B2372,'BASE DE DADOS OPS'!$B$5:$P$9635,13,FALSE),"Liquidação Cancelada")</f>
        <v>#N/A</v>
      </c>
      <c r="AB2372" s="4" t="e">
        <f t="shared" si="338"/>
        <v>#N/A</v>
      </c>
      <c r="AC2372" s="3" t="e">
        <f t="shared" si="339"/>
        <v>#N/A</v>
      </c>
      <c r="AD2372" s="62"/>
    </row>
    <row r="2373" spans="1:30" ht="24.95" customHeight="1" x14ac:dyDescent="0.2">
      <c r="A2373" s="55" t="str">
        <f t="shared" ref="A2373:A2436" si="340">D2373&amp;"|"&amp;E2373&amp;"|"&amp;G2373&amp;"|"&amp;H2373&amp;"|"&amp;L2373&amp;"|"&amp;N2373&amp;"|"&amp;U2373</f>
        <v>||||||0</v>
      </c>
      <c r="B2373" s="55" t="str">
        <f t="shared" ref="B2373:B2436" si="341">D2373&amp;"|"&amp;E2373&amp;"|"&amp;G2373&amp;"|"&amp;H2373&amp;"|"&amp;X2373</f>
        <v>||||0</v>
      </c>
      <c r="C2373" s="61" t="str">
        <f t="shared" ref="C2373:C2436" si="342">E2373&amp;"|"&amp;X2373</f>
        <v>|0</v>
      </c>
      <c r="D2373" s="31"/>
      <c r="E2373" s="31"/>
      <c r="F2373" s="75" t="str">
        <f t="shared" ref="F2373:F2436" si="343">G2373&amp;"/"&amp;H2373</f>
        <v>/</v>
      </c>
      <c r="G2373" s="31"/>
      <c r="H2373" s="31"/>
      <c r="I2373" s="75" t="str">
        <f t="shared" ref="I2373:I2436" si="344">J2373&amp;"."&amp;K2373</f>
        <v>.</v>
      </c>
      <c r="J2373" s="31"/>
      <c r="K2373" s="31"/>
      <c r="L2373" s="31"/>
      <c r="M2373" s="32"/>
      <c r="N2373" s="31"/>
      <c r="O2373" s="32"/>
      <c r="P2373" s="18"/>
      <c r="Q2373" s="31"/>
      <c r="R2373" s="33"/>
      <c r="S2373" s="33"/>
      <c r="T2373" s="33"/>
      <c r="U2373" s="72">
        <f t="shared" ref="U2373:U2436" si="345">R2373-S2373-T2373</f>
        <v>0</v>
      </c>
      <c r="V2373" s="18" t="e">
        <f>IF(X2373&lt;&gt;"Liquidação Cancelada",VLOOKUP(B2373,'BASE DE DADOS OPS'!$B$4:$P$9650,10,FALSE),"Liquidação Cancelada")</f>
        <v>#N/A</v>
      </c>
      <c r="W2373" s="35" t="e">
        <f t="shared" ref="W2373:W2436" si="346">IF(X2373&lt;&gt;"Liquidação Cancelada",IF(ISBLANK(V2373),"AGUARDANDO PAGAMENTO",NETWORKDAYS(P2373,V2373)-1),"Liquidação Cancelada")</f>
        <v>#N/A</v>
      </c>
      <c r="X2373" s="31">
        <f>VLOOKUP(A2373,'BASE DE DADOS OPS'!$A$4:$P$9650,12,FALSE)</f>
        <v>0</v>
      </c>
      <c r="Y2373" s="4" t="e">
        <f>IF(X2373&lt;&gt;"Liquidação Cancelada",VLOOKUP(B2373,'BASE DE DADOS OPS'!$B$5:$P$9635,12,FALSE),"Liquidação Cancelada")</f>
        <v>#N/A</v>
      </c>
      <c r="Z2373" s="4" t="e">
        <f>IF(X2373&lt;&gt;"Liquidação Cancelada",VLOOKUP(B2373,'BASE DE DADOS OPS'!$B$5:$P$9635,14,FALSE),"Liquidação Cancelada")</f>
        <v>#N/A</v>
      </c>
      <c r="AA2373" s="4" t="e">
        <f>IF(X2373&lt;&gt;"Liquidação Cancelada",VLOOKUP(B2373,'BASE DE DADOS OPS'!$B$5:$P$9635,13,FALSE),"Liquidação Cancelada")</f>
        <v>#N/A</v>
      </c>
      <c r="AB2373" s="4" t="e">
        <f t="shared" ref="AB2373:AB2436" si="347">IF(X2373&lt;&gt;"Liquidação Cancelada",Y2373-Z2373,"Liquidação Cancelada")</f>
        <v>#N/A</v>
      </c>
      <c r="AC2373" s="3" t="e">
        <f t="shared" ref="AC2373:AC2436" si="348">IF(X2373&lt;&gt;"Liquidação Cancelada",(AA2373-AB2373)+(U2373-Z2373-AB2373),"Liquidação Cancelada")</f>
        <v>#N/A</v>
      </c>
      <c r="AD2373" s="62"/>
    </row>
    <row r="2374" spans="1:30" ht="24.95" customHeight="1" x14ac:dyDescent="0.2">
      <c r="A2374" s="55" t="str">
        <f t="shared" si="340"/>
        <v>||||||0</v>
      </c>
      <c r="B2374" s="55" t="str">
        <f t="shared" si="341"/>
        <v>||||0</v>
      </c>
      <c r="C2374" s="61" t="str">
        <f t="shared" si="342"/>
        <v>|0</v>
      </c>
      <c r="D2374" s="31"/>
      <c r="E2374" s="31"/>
      <c r="F2374" s="75" t="str">
        <f t="shared" si="343"/>
        <v>/</v>
      </c>
      <c r="G2374" s="31"/>
      <c r="H2374" s="31"/>
      <c r="I2374" s="75" t="str">
        <f t="shared" si="344"/>
        <v>.</v>
      </c>
      <c r="J2374" s="31"/>
      <c r="K2374" s="31"/>
      <c r="L2374" s="31"/>
      <c r="M2374" s="32"/>
      <c r="N2374" s="31"/>
      <c r="O2374" s="32"/>
      <c r="P2374" s="18"/>
      <c r="Q2374" s="31"/>
      <c r="R2374" s="33"/>
      <c r="S2374" s="33"/>
      <c r="T2374" s="33"/>
      <c r="U2374" s="72">
        <f t="shared" si="345"/>
        <v>0</v>
      </c>
      <c r="V2374" s="18" t="e">
        <f>IF(X2374&lt;&gt;"Liquidação Cancelada",VLOOKUP(B2374,'BASE DE DADOS OPS'!$B$4:$P$9650,10,FALSE),"Liquidação Cancelada")</f>
        <v>#N/A</v>
      </c>
      <c r="W2374" s="35" t="e">
        <f t="shared" si="346"/>
        <v>#N/A</v>
      </c>
      <c r="X2374" s="31">
        <f>VLOOKUP(A2374,'BASE DE DADOS OPS'!$A$4:$P$9650,12,FALSE)</f>
        <v>0</v>
      </c>
      <c r="Y2374" s="4" t="e">
        <f>IF(X2374&lt;&gt;"Liquidação Cancelada",VLOOKUP(B2374,'BASE DE DADOS OPS'!$B$5:$P$9635,12,FALSE),"Liquidação Cancelada")</f>
        <v>#N/A</v>
      </c>
      <c r="Z2374" s="4" t="e">
        <f>IF(X2374&lt;&gt;"Liquidação Cancelada",VLOOKUP(B2374,'BASE DE DADOS OPS'!$B$5:$P$9635,14,FALSE),"Liquidação Cancelada")</f>
        <v>#N/A</v>
      </c>
      <c r="AA2374" s="4" t="e">
        <f>IF(X2374&lt;&gt;"Liquidação Cancelada",VLOOKUP(B2374,'BASE DE DADOS OPS'!$B$5:$P$9635,13,FALSE),"Liquidação Cancelada")</f>
        <v>#N/A</v>
      </c>
      <c r="AB2374" s="4" t="e">
        <f t="shared" si="347"/>
        <v>#N/A</v>
      </c>
      <c r="AC2374" s="3" t="e">
        <f t="shared" si="348"/>
        <v>#N/A</v>
      </c>
      <c r="AD2374" s="62"/>
    </row>
    <row r="2375" spans="1:30" ht="24.95" customHeight="1" x14ac:dyDescent="0.2">
      <c r="A2375" s="55" t="str">
        <f t="shared" si="340"/>
        <v>||||||0</v>
      </c>
      <c r="B2375" s="55" t="str">
        <f t="shared" si="341"/>
        <v>||||0</v>
      </c>
      <c r="C2375" s="61" t="str">
        <f t="shared" si="342"/>
        <v>|0</v>
      </c>
      <c r="D2375" s="31"/>
      <c r="E2375" s="31"/>
      <c r="F2375" s="75" t="str">
        <f t="shared" si="343"/>
        <v>/</v>
      </c>
      <c r="G2375" s="31"/>
      <c r="H2375" s="31"/>
      <c r="I2375" s="75" t="str">
        <f t="shared" si="344"/>
        <v>.</v>
      </c>
      <c r="J2375" s="31"/>
      <c r="K2375" s="31"/>
      <c r="L2375" s="31"/>
      <c r="M2375" s="32"/>
      <c r="N2375" s="31"/>
      <c r="O2375" s="32"/>
      <c r="P2375" s="18"/>
      <c r="Q2375" s="31"/>
      <c r="R2375" s="33"/>
      <c r="S2375" s="33"/>
      <c r="T2375" s="33"/>
      <c r="U2375" s="72">
        <f t="shared" si="345"/>
        <v>0</v>
      </c>
      <c r="V2375" s="18" t="e">
        <f>IF(X2375&lt;&gt;"Liquidação Cancelada",VLOOKUP(B2375,'BASE DE DADOS OPS'!$B$4:$P$9650,10,FALSE),"Liquidação Cancelada")</f>
        <v>#N/A</v>
      </c>
      <c r="W2375" s="35" t="e">
        <f t="shared" si="346"/>
        <v>#N/A</v>
      </c>
      <c r="X2375" s="31">
        <f>VLOOKUP(A2375,'BASE DE DADOS OPS'!$A$4:$P$9650,12,FALSE)</f>
        <v>0</v>
      </c>
      <c r="Y2375" s="4" t="e">
        <f>IF(X2375&lt;&gt;"Liquidação Cancelada",VLOOKUP(B2375,'BASE DE DADOS OPS'!$B$5:$P$9635,12,FALSE),"Liquidação Cancelada")</f>
        <v>#N/A</v>
      </c>
      <c r="Z2375" s="4" t="e">
        <f>IF(X2375&lt;&gt;"Liquidação Cancelada",VLOOKUP(B2375,'BASE DE DADOS OPS'!$B$5:$P$9635,14,FALSE),"Liquidação Cancelada")</f>
        <v>#N/A</v>
      </c>
      <c r="AA2375" s="4" t="e">
        <f>IF(X2375&lt;&gt;"Liquidação Cancelada",VLOOKUP(B2375,'BASE DE DADOS OPS'!$B$5:$P$9635,13,FALSE),"Liquidação Cancelada")</f>
        <v>#N/A</v>
      </c>
      <c r="AB2375" s="4" t="e">
        <f t="shared" si="347"/>
        <v>#N/A</v>
      </c>
      <c r="AC2375" s="3" t="e">
        <f t="shared" si="348"/>
        <v>#N/A</v>
      </c>
      <c r="AD2375" s="62"/>
    </row>
    <row r="2376" spans="1:30" ht="24.95" customHeight="1" x14ac:dyDescent="0.2">
      <c r="A2376" s="55" t="str">
        <f t="shared" si="340"/>
        <v>||||||0</v>
      </c>
      <c r="B2376" s="55" t="str">
        <f t="shared" si="341"/>
        <v>||||0</v>
      </c>
      <c r="C2376" s="61" t="str">
        <f t="shared" si="342"/>
        <v>|0</v>
      </c>
      <c r="D2376" s="31"/>
      <c r="E2376" s="31"/>
      <c r="F2376" s="75" t="str">
        <f t="shared" si="343"/>
        <v>/</v>
      </c>
      <c r="G2376" s="31"/>
      <c r="H2376" s="31"/>
      <c r="I2376" s="75" t="str">
        <f t="shared" si="344"/>
        <v>.</v>
      </c>
      <c r="J2376" s="31"/>
      <c r="K2376" s="31"/>
      <c r="L2376" s="31"/>
      <c r="M2376" s="32"/>
      <c r="N2376" s="31"/>
      <c r="O2376" s="32"/>
      <c r="P2376" s="18"/>
      <c r="Q2376" s="31"/>
      <c r="R2376" s="33"/>
      <c r="S2376" s="33"/>
      <c r="T2376" s="33"/>
      <c r="U2376" s="72">
        <f t="shared" si="345"/>
        <v>0</v>
      </c>
      <c r="V2376" s="18" t="e">
        <f>IF(X2376&lt;&gt;"Liquidação Cancelada",VLOOKUP(B2376,'BASE DE DADOS OPS'!$B$4:$P$9650,10,FALSE),"Liquidação Cancelada")</f>
        <v>#N/A</v>
      </c>
      <c r="W2376" s="35" t="e">
        <f t="shared" si="346"/>
        <v>#N/A</v>
      </c>
      <c r="X2376" s="31">
        <f>VLOOKUP(A2376,'BASE DE DADOS OPS'!$A$4:$P$9650,12,FALSE)</f>
        <v>0</v>
      </c>
      <c r="Y2376" s="4" t="e">
        <f>IF(X2376&lt;&gt;"Liquidação Cancelada",VLOOKUP(B2376,'BASE DE DADOS OPS'!$B$5:$P$9635,12,FALSE),"Liquidação Cancelada")</f>
        <v>#N/A</v>
      </c>
      <c r="Z2376" s="4" t="e">
        <f>IF(X2376&lt;&gt;"Liquidação Cancelada",VLOOKUP(B2376,'BASE DE DADOS OPS'!$B$5:$P$9635,14,FALSE),"Liquidação Cancelada")</f>
        <v>#N/A</v>
      </c>
      <c r="AA2376" s="4" t="e">
        <f>IF(X2376&lt;&gt;"Liquidação Cancelada",VLOOKUP(B2376,'BASE DE DADOS OPS'!$B$5:$P$9635,13,FALSE),"Liquidação Cancelada")</f>
        <v>#N/A</v>
      </c>
      <c r="AB2376" s="4" t="e">
        <f t="shared" si="347"/>
        <v>#N/A</v>
      </c>
      <c r="AC2376" s="3" t="e">
        <f t="shared" si="348"/>
        <v>#N/A</v>
      </c>
      <c r="AD2376" s="62"/>
    </row>
    <row r="2377" spans="1:30" ht="24.95" customHeight="1" x14ac:dyDescent="0.2">
      <c r="A2377" s="55" t="str">
        <f t="shared" si="340"/>
        <v>||||||0</v>
      </c>
      <c r="B2377" s="55" t="str">
        <f t="shared" si="341"/>
        <v>||||0</v>
      </c>
      <c r="C2377" s="61" t="str">
        <f t="shared" si="342"/>
        <v>|0</v>
      </c>
      <c r="D2377" s="31"/>
      <c r="E2377" s="31"/>
      <c r="F2377" s="75" t="str">
        <f t="shared" si="343"/>
        <v>/</v>
      </c>
      <c r="G2377" s="31"/>
      <c r="H2377" s="31"/>
      <c r="I2377" s="75" t="str">
        <f t="shared" si="344"/>
        <v>.</v>
      </c>
      <c r="J2377" s="31"/>
      <c r="K2377" s="31"/>
      <c r="L2377" s="31"/>
      <c r="M2377" s="32"/>
      <c r="N2377" s="31"/>
      <c r="O2377" s="32"/>
      <c r="P2377" s="18"/>
      <c r="Q2377" s="31"/>
      <c r="R2377" s="33"/>
      <c r="S2377" s="33"/>
      <c r="T2377" s="33"/>
      <c r="U2377" s="72">
        <f t="shared" si="345"/>
        <v>0</v>
      </c>
      <c r="V2377" s="18" t="e">
        <f>IF(X2377&lt;&gt;"Liquidação Cancelada",VLOOKUP(B2377,'BASE DE DADOS OPS'!$B$4:$P$9650,10,FALSE),"Liquidação Cancelada")</f>
        <v>#N/A</v>
      </c>
      <c r="W2377" s="35" t="e">
        <f t="shared" si="346"/>
        <v>#N/A</v>
      </c>
      <c r="X2377" s="31">
        <f>VLOOKUP(A2377,'BASE DE DADOS OPS'!$A$4:$P$9650,12,FALSE)</f>
        <v>0</v>
      </c>
      <c r="Y2377" s="4" t="e">
        <f>IF(X2377&lt;&gt;"Liquidação Cancelada",VLOOKUP(B2377,'BASE DE DADOS OPS'!$B$5:$P$9635,12,FALSE),"Liquidação Cancelada")</f>
        <v>#N/A</v>
      </c>
      <c r="Z2377" s="4" t="e">
        <f>IF(X2377&lt;&gt;"Liquidação Cancelada",VLOOKUP(B2377,'BASE DE DADOS OPS'!$B$5:$P$9635,14,FALSE),"Liquidação Cancelada")</f>
        <v>#N/A</v>
      </c>
      <c r="AA2377" s="4" t="e">
        <f>IF(X2377&lt;&gt;"Liquidação Cancelada",VLOOKUP(B2377,'BASE DE DADOS OPS'!$B$5:$P$9635,13,FALSE),"Liquidação Cancelada")</f>
        <v>#N/A</v>
      </c>
      <c r="AB2377" s="4" t="e">
        <f t="shared" si="347"/>
        <v>#N/A</v>
      </c>
      <c r="AC2377" s="3" t="e">
        <f t="shared" si="348"/>
        <v>#N/A</v>
      </c>
      <c r="AD2377" s="62"/>
    </row>
    <row r="2378" spans="1:30" ht="24.95" customHeight="1" x14ac:dyDescent="0.2">
      <c r="A2378" s="55" t="str">
        <f t="shared" si="340"/>
        <v>||||||0</v>
      </c>
      <c r="B2378" s="55" t="str">
        <f t="shared" si="341"/>
        <v>||||0</v>
      </c>
      <c r="C2378" s="61" t="str">
        <f t="shared" si="342"/>
        <v>|0</v>
      </c>
      <c r="D2378" s="31"/>
      <c r="E2378" s="31"/>
      <c r="F2378" s="75" t="str">
        <f t="shared" si="343"/>
        <v>/</v>
      </c>
      <c r="G2378" s="31"/>
      <c r="H2378" s="31"/>
      <c r="I2378" s="75" t="str">
        <f t="shared" si="344"/>
        <v>.</v>
      </c>
      <c r="J2378" s="31"/>
      <c r="K2378" s="31"/>
      <c r="L2378" s="31"/>
      <c r="M2378" s="32"/>
      <c r="N2378" s="31"/>
      <c r="O2378" s="32"/>
      <c r="P2378" s="18"/>
      <c r="Q2378" s="31"/>
      <c r="R2378" s="33"/>
      <c r="S2378" s="33"/>
      <c r="T2378" s="33"/>
      <c r="U2378" s="72">
        <f t="shared" si="345"/>
        <v>0</v>
      </c>
      <c r="V2378" s="18" t="e">
        <f>IF(X2378&lt;&gt;"Liquidação Cancelada",VLOOKUP(B2378,'BASE DE DADOS OPS'!$B$4:$P$9650,10,FALSE),"Liquidação Cancelada")</f>
        <v>#N/A</v>
      </c>
      <c r="W2378" s="35" t="e">
        <f t="shared" si="346"/>
        <v>#N/A</v>
      </c>
      <c r="X2378" s="31">
        <f>VLOOKUP(A2378,'BASE DE DADOS OPS'!$A$4:$P$9650,12,FALSE)</f>
        <v>0</v>
      </c>
      <c r="Y2378" s="4" t="e">
        <f>IF(X2378&lt;&gt;"Liquidação Cancelada",VLOOKUP(B2378,'BASE DE DADOS OPS'!$B$5:$P$9635,12,FALSE),"Liquidação Cancelada")</f>
        <v>#N/A</v>
      </c>
      <c r="Z2378" s="4" t="e">
        <f>IF(X2378&lt;&gt;"Liquidação Cancelada",VLOOKUP(B2378,'BASE DE DADOS OPS'!$B$5:$P$9635,14,FALSE),"Liquidação Cancelada")</f>
        <v>#N/A</v>
      </c>
      <c r="AA2378" s="4" t="e">
        <f>IF(X2378&lt;&gt;"Liquidação Cancelada",VLOOKUP(B2378,'BASE DE DADOS OPS'!$B$5:$P$9635,13,FALSE),"Liquidação Cancelada")</f>
        <v>#N/A</v>
      </c>
      <c r="AB2378" s="4" t="e">
        <f t="shared" si="347"/>
        <v>#N/A</v>
      </c>
      <c r="AC2378" s="3" t="e">
        <f t="shared" si="348"/>
        <v>#N/A</v>
      </c>
      <c r="AD2378" s="62"/>
    </row>
    <row r="2379" spans="1:30" ht="24.95" customHeight="1" x14ac:dyDescent="0.2">
      <c r="A2379" s="55" t="str">
        <f t="shared" si="340"/>
        <v>||||||0</v>
      </c>
      <c r="B2379" s="55" t="str">
        <f t="shared" si="341"/>
        <v>||||0</v>
      </c>
      <c r="C2379" s="61" t="str">
        <f t="shared" si="342"/>
        <v>|0</v>
      </c>
      <c r="D2379" s="31"/>
      <c r="E2379" s="31"/>
      <c r="F2379" s="75" t="str">
        <f t="shared" si="343"/>
        <v>/</v>
      </c>
      <c r="G2379" s="31"/>
      <c r="H2379" s="31"/>
      <c r="I2379" s="75" t="str">
        <f t="shared" si="344"/>
        <v>.</v>
      </c>
      <c r="J2379" s="31"/>
      <c r="K2379" s="31"/>
      <c r="L2379" s="31"/>
      <c r="M2379" s="32"/>
      <c r="N2379" s="31"/>
      <c r="O2379" s="32"/>
      <c r="P2379" s="18"/>
      <c r="Q2379" s="31"/>
      <c r="R2379" s="33"/>
      <c r="S2379" s="33"/>
      <c r="T2379" s="33"/>
      <c r="U2379" s="72">
        <f t="shared" si="345"/>
        <v>0</v>
      </c>
      <c r="V2379" s="18" t="e">
        <f>IF(X2379&lt;&gt;"Liquidação Cancelada",VLOOKUP(B2379,'BASE DE DADOS OPS'!$B$4:$P$9650,10,FALSE),"Liquidação Cancelada")</f>
        <v>#N/A</v>
      </c>
      <c r="W2379" s="35" t="e">
        <f t="shared" si="346"/>
        <v>#N/A</v>
      </c>
      <c r="X2379" s="31">
        <f>VLOOKUP(A2379,'BASE DE DADOS OPS'!$A$4:$P$9650,12,FALSE)</f>
        <v>0</v>
      </c>
      <c r="Y2379" s="4" t="e">
        <f>IF(X2379&lt;&gt;"Liquidação Cancelada",VLOOKUP(B2379,'BASE DE DADOS OPS'!$B$5:$P$9635,12,FALSE),"Liquidação Cancelada")</f>
        <v>#N/A</v>
      </c>
      <c r="Z2379" s="4" t="e">
        <f>IF(X2379&lt;&gt;"Liquidação Cancelada",VLOOKUP(B2379,'BASE DE DADOS OPS'!$B$5:$P$9635,14,FALSE),"Liquidação Cancelada")</f>
        <v>#N/A</v>
      </c>
      <c r="AA2379" s="4" t="e">
        <f>IF(X2379&lt;&gt;"Liquidação Cancelada",VLOOKUP(B2379,'BASE DE DADOS OPS'!$B$5:$P$9635,13,FALSE),"Liquidação Cancelada")</f>
        <v>#N/A</v>
      </c>
      <c r="AB2379" s="4" t="e">
        <f t="shared" si="347"/>
        <v>#N/A</v>
      </c>
      <c r="AC2379" s="3" t="e">
        <f t="shared" si="348"/>
        <v>#N/A</v>
      </c>
      <c r="AD2379" s="62"/>
    </row>
    <row r="2380" spans="1:30" ht="24.95" customHeight="1" x14ac:dyDescent="0.2">
      <c r="A2380" s="55" t="str">
        <f t="shared" si="340"/>
        <v>||||||0</v>
      </c>
      <c r="B2380" s="55" t="str">
        <f t="shared" si="341"/>
        <v>||||0</v>
      </c>
      <c r="C2380" s="61" t="str">
        <f t="shared" si="342"/>
        <v>|0</v>
      </c>
      <c r="D2380" s="31"/>
      <c r="E2380" s="31"/>
      <c r="F2380" s="75" t="str">
        <f t="shared" si="343"/>
        <v>/</v>
      </c>
      <c r="G2380" s="31"/>
      <c r="H2380" s="31"/>
      <c r="I2380" s="75" t="str">
        <f t="shared" si="344"/>
        <v>.</v>
      </c>
      <c r="J2380" s="31"/>
      <c r="K2380" s="31"/>
      <c r="L2380" s="31"/>
      <c r="M2380" s="32"/>
      <c r="N2380" s="31"/>
      <c r="O2380" s="32"/>
      <c r="P2380" s="18"/>
      <c r="Q2380" s="31"/>
      <c r="R2380" s="33"/>
      <c r="S2380" s="33"/>
      <c r="T2380" s="33"/>
      <c r="U2380" s="72">
        <f t="shared" si="345"/>
        <v>0</v>
      </c>
      <c r="V2380" s="18" t="e">
        <f>IF(X2380&lt;&gt;"Liquidação Cancelada",VLOOKUP(B2380,'BASE DE DADOS OPS'!$B$4:$P$9650,10,FALSE),"Liquidação Cancelada")</f>
        <v>#N/A</v>
      </c>
      <c r="W2380" s="35" t="e">
        <f t="shared" si="346"/>
        <v>#N/A</v>
      </c>
      <c r="X2380" s="31">
        <f>VLOOKUP(A2380,'BASE DE DADOS OPS'!$A$4:$P$9650,12,FALSE)</f>
        <v>0</v>
      </c>
      <c r="Y2380" s="4" t="e">
        <f>IF(X2380&lt;&gt;"Liquidação Cancelada",VLOOKUP(B2380,'BASE DE DADOS OPS'!$B$5:$P$9635,12,FALSE),"Liquidação Cancelada")</f>
        <v>#N/A</v>
      </c>
      <c r="Z2380" s="4" t="e">
        <f>IF(X2380&lt;&gt;"Liquidação Cancelada",VLOOKUP(B2380,'BASE DE DADOS OPS'!$B$5:$P$9635,14,FALSE),"Liquidação Cancelada")</f>
        <v>#N/A</v>
      </c>
      <c r="AA2380" s="4" t="e">
        <f>IF(X2380&lt;&gt;"Liquidação Cancelada",VLOOKUP(B2380,'BASE DE DADOS OPS'!$B$5:$P$9635,13,FALSE),"Liquidação Cancelada")</f>
        <v>#N/A</v>
      </c>
      <c r="AB2380" s="4" t="e">
        <f t="shared" si="347"/>
        <v>#N/A</v>
      </c>
      <c r="AC2380" s="3" t="e">
        <f t="shared" si="348"/>
        <v>#N/A</v>
      </c>
      <c r="AD2380" s="62"/>
    </row>
    <row r="2381" spans="1:30" ht="24.95" customHeight="1" x14ac:dyDescent="0.2">
      <c r="A2381" s="55" t="str">
        <f t="shared" si="340"/>
        <v>||||||0</v>
      </c>
      <c r="B2381" s="55" t="str">
        <f t="shared" si="341"/>
        <v>||||0</v>
      </c>
      <c r="C2381" s="61" t="str">
        <f t="shared" si="342"/>
        <v>|0</v>
      </c>
      <c r="D2381" s="31"/>
      <c r="E2381" s="31"/>
      <c r="F2381" s="75" t="str">
        <f t="shared" si="343"/>
        <v>/</v>
      </c>
      <c r="G2381" s="31"/>
      <c r="H2381" s="31"/>
      <c r="I2381" s="75" t="str">
        <f t="shared" si="344"/>
        <v>.</v>
      </c>
      <c r="J2381" s="31"/>
      <c r="K2381" s="31"/>
      <c r="L2381" s="31"/>
      <c r="M2381" s="32"/>
      <c r="N2381" s="31"/>
      <c r="O2381" s="32"/>
      <c r="P2381" s="18"/>
      <c r="Q2381" s="31"/>
      <c r="R2381" s="33"/>
      <c r="S2381" s="33"/>
      <c r="T2381" s="33"/>
      <c r="U2381" s="72">
        <f t="shared" si="345"/>
        <v>0</v>
      </c>
      <c r="V2381" s="18" t="e">
        <f>IF(X2381&lt;&gt;"Liquidação Cancelada",VLOOKUP(B2381,'BASE DE DADOS OPS'!$B$4:$P$9650,10,FALSE),"Liquidação Cancelada")</f>
        <v>#N/A</v>
      </c>
      <c r="W2381" s="35" t="e">
        <f t="shared" si="346"/>
        <v>#N/A</v>
      </c>
      <c r="X2381" s="31">
        <f>VLOOKUP(A2381,'BASE DE DADOS OPS'!$A$4:$P$9650,12,FALSE)</f>
        <v>0</v>
      </c>
      <c r="Y2381" s="4" t="e">
        <f>IF(X2381&lt;&gt;"Liquidação Cancelada",VLOOKUP(B2381,'BASE DE DADOS OPS'!$B$5:$P$9635,12,FALSE),"Liquidação Cancelada")</f>
        <v>#N/A</v>
      </c>
      <c r="Z2381" s="4" t="e">
        <f>IF(X2381&lt;&gt;"Liquidação Cancelada",VLOOKUP(B2381,'BASE DE DADOS OPS'!$B$5:$P$9635,14,FALSE),"Liquidação Cancelada")</f>
        <v>#N/A</v>
      </c>
      <c r="AA2381" s="4" t="e">
        <f>IF(X2381&lt;&gt;"Liquidação Cancelada",VLOOKUP(B2381,'BASE DE DADOS OPS'!$B$5:$P$9635,13,FALSE),"Liquidação Cancelada")</f>
        <v>#N/A</v>
      </c>
      <c r="AB2381" s="4" t="e">
        <f t="shared" si="347"/>
        <v>#N/A</v>
      </c>
      <c r="AC2381" s="3" t="e">
        <f t="shared" si="348"/>
        <v>#N/A</v>
      </c>
      <c r="AD2381" s="62"/>
    </row>
    <row r="2382" spans="1:30" ht="24.95" customHeight="1" x14ac:dyDescent="0.2">
      <c r="A2382" s="55" t="str">
        <f t="shared" si="340"/>
        <v>||||||0</v>
      </c>
      <c r="B2382" s="55" t="str">
        <f t="shared" si="341"/>
        <v>||||0</v>
      </c>
      <c r="C2382" s="61" t="str">
        <f t="shared" si="342"/>
        <v>|0</v>
      </c>
      <c r="D2382" s="31"/>
      <c r="E2382" s="31"/>
      <c r="F2382" s="75" t="str">
        <f t="shared" si="343"/>
        <v>/</v>
      </c>
      <c r="G2382" s="31"/>
      <c r="H2382" s="31"/>
      <c r="I2382" s="75" t="str">
        <f t="shared" si="344"/>
        <v>.</v>
      </c>
      <c r="J2382" s="31"/>
      <c r="K2382" s="31"/>
      <c r="L2382" s="31"/>
      <c r="M2382" s="32"/>
      <c r="N2382" s="31"/>
      <c r="O2382" s="32"/>
      <c r="P2382" s="18"/>
      <c r="Q2382" s="31"/>
      <c r="R2382" s="33"/>
      <c r="S2382" s="33"/>
      <c r="T2382" s="33"/>
      <c r="U2382" s="72">
        <f t="shared" si="345"/>
        <v>0</v>
      </c>
      <c r="V2382" s="18" t="e">
        <f>IF(X2382&lt;&gt;"Liquidação Cancelada",VLOOKUP(B2382,'BASE DE DADOS OPS'!$B$4:$P$9650,10,FALSE),"Liquidação Cancelada")</f>
        <v>#N/A</v>
      </c>
      <c r="W2382" s="35" t="e">
        <f t="shared" si="346"/>
        <v>#N/A</v>
      </c>
      <c r="X2382" s="31">
        <f>VLOOKUP(A2382,'BASE DE DADOS OPS'!$A$4:$P$9650,12,FALSE)</f>
        <v>0</v>
      </c>
      <c r="Y2382" s="4" t="e">
        <f>IF(X2382&lt;&gt;"Liquidação Cancelada",VLOOKUP(B2382,'BASE DE DADOS OPS'!$B$5:$P$9635,12,FALSE),"Liquidação Cancelada")</f>
        <v>#N/A</v>
      </c>
      <c r="Z2382" s="4" t="e">
        <f>IF(X2382&lt;&gt;"Liquidação Cancelada",VLOOKUP(B2382,'BASE DE DADOS OPS'!$B$5:$P$9635,14,FALSE),"Liquidação Cancelada")</f>
        <v>#N/A</v>
      </c>
      <c r="AA2382" s="4" t="e">
        <f>IF(X2382&lt;&gt;"Liquidação Cancelada",VLOOKUP(B2382,'BASE DE DADOS OPS'!$B$5:$P$9635,13,FALSE),"Liquidação Cancelada")</f>
        <v>#N/A</v>
      </c>
      <c r="AB2382" s="4" t="e">
        <f t="shared" si="347"/>
        <v>#N/A</v>
      </c>
      <c r="AC2382" s="3" t="e">
        <f t="shared" si="348"/>
        <v>#N/A</v>
      </c>
      <c r="AD2382" s="62"/>
    </row>
    <row r="2383" spans="1:30" ht="24.95" customHeight="1" x14ac:dyDescent="0.2">
      <c r="A2383" s="55" t="str">
        <f t="shared" si="340"/>
        <v>||||||0</v>
      </c>
      <c r="B2383" s="55" t="str">
        <f t="shared" si="341"/>
        <v>||||0</v>
      </c>
      <c r="C2383" s="61" t="str">
        <f t="shared" si="342"/>
        <v>|0</v>
      </c>
      <c r="D2383" s="31"/>
      <c r="E2383" s="31"/>
      <c r="F2383" s="75" t="str">
        <f t="shared" si="343"/>
        <v>/</v>
      </c>
      <c r="G2383" s="31"/>
      <c r="H2383" s="31"/>
      <c r="I2383" s="75" t="str">
        <f t="shared" si="344"/>
        <v>.</v>
      </c>
      <c r="J2383" s="31"/>
      <c r="K2383" s="31"/>
      <c r="L2383" s="31"/>
      <c r="M2383" s="32"/>
      <c r="N2383" s="31"/>
      <c r="O2383" s="32"/>
      <c r="P2383" s="18"/>
      <c r="Q2383" s="31"/>
      <c r="R2383" s="33"/>
      <c r="S2383" s="33"/>
      <c r="T2383" s="33"/>
      <c r="U2383" s="72">
        <f t="shared" si="345"/>
        <v>0</v>
      </c>
      <c r="V2383" s="18" t="e">
        <f>IF(X2383&lt;&gt;"Liquidação Cancelada",VLOOKUP(B2383,'BASE DE DADOS OPS'!$B$4:$P$9650,10,FALSE),"Liquidação Cancelada")</f>
        <v>#N/A</v>
      </c>
      <c r="W2383" s="35" t="e">
        <f t="shared" si="346"/>
        <v>#N/A</v>
      </c>
      <c r="X2383" s="31">
        <f>VLOOKUP(A2383,'BASE DE DADOS OPS'!$A$4:$P$9650,12,FALSE)</f>
        <v>0</v>
      </c>
      <c r="Y2383" s="4" t="e">
        <f>IF(X2383&lt;&gt;"Liquidação Cancelada",VLOOKUP(B2383,'BASE DE DADOS OPS'!$B$5:$P$9635,12,FALSE),"Liquidação Cancelada")</f>
        <v>#N/A</v>
      </c>
      <c r="Z2383" s="4" t="e">
        <f>IF(X2383&lt;&gt;"Liquidação Cancelada",VLOOKUP(B2383,'BASE DE DADOS OPS'!$B$5:$P$9635,14,FALSE),"Liquidação Cancelada")</f>
        <v>#N/A</v>
      </c>
      <c r="AA2383" s="4" t="e">
        <f>IF(X2383&lt;&gt;"Liquidação Cancelada",VLOOKUP(B2383,'BASE DE DADOS OPS'!$B$5:$P$9635,13,FALSE),"Liquidação Cancelada")</f>
        <v>#N/A</v>
      </c>
      <c r="AB2383" s="4" t="e">
        <f t="shared" si="347"/>
        <v>#N/A</v>
      </c>
      <c r="AC2383" s="3" t="e">
        <f t="shared" si="348"/>
        <v>#N/A</v>
      </c>
      <c r="AD2383" s="62"/>
    </row>
    <row r="2384" spans="1:30" ht="24.95" customHeight="1" x14ac:dyDescent="0.2">
      <c r="A2384" s="55" t="str">
        <f t="shared" si="340"/>
        <v>||||||0</v>
      </c>
      <c r="B2384" s="55" t="str">
        <f t="shared" si="341"/>
        <v>||||0</v>
      </c>
      <c r="C2384" s="61" t="str">
        <f t="shared" si="342"/>
        <v>|0</v>
      </c>
      <c r="D2384" s="31"/>
      <c r="E2384" s="31"/>
      <c r="F2384" s="75" t="str">
        <f t="shared" si="343"/>
        <v>/</v>
      </c>
      <c r="G2384" s="31"/>
      <c r="H2384" s="31"/>
      <c r="I2384" s="75" t="str">
        <f t="shared" si="344"/>
        <v>.</v>
      </c>
      <c r="J2384" s="31"/>
      <c r="K2384" s="31"/>
      <c r="L2384" s="31"/>
      <c r="M2384" s="32"/>
      <c r="N2384" s="31"/>
      <c r="O2384" s="32"/>
      <c r="P2384" s="18"/>
      <c r="Q2384" s="31"/>
      <c r="R2384" s="33"/>
      <c r="S2384" s="33"/>
      <c r="T2384" s="33"/>
      <c r="U2384" s="72">
        <f t="shared" si="345"/>
        <v>0</v>
      </c>
      <c r="V2384" s="18" t="e">
        <f>IF(X2384&lt;&gt;"Liquidação Cancelada",VLOOKUP(B2384,'BASE DE DADOS OPS'!$B$4:$P$9650,10,FALSE),"Liquidação Cancelada")</f>
        <v>#N/A</v>
      </c>
      <c r="W2384" s="35" t="e">
        <f t="shared" si="346"/>
        <v>#N/A</v>
      </c>
      <c r="X2384" s="31">
        <f>VLOOKUP(A2384,'BASE DE DADOS OPS'!$A$4:$P$9650,12,FALSE)</f>
        <v>0</v>
      </c>
      <c r="Y2384" s="4" t="e">
        <f>IF(X2384&lt;&gt;"Liquidação Cancelada",VLOOKUP(B2384,'BASE DE DADOS OPS'!$B$5:$P$9635,12,FALSE),"Liquidação Cancelada")</f>
        <v>#N/A</v>
      </c>
      <c r="Z2384" s="4" t="e">
        <f>IF(X2384&lt;&gt;"Liquidação Cancelada",VLOOKUP(B2384,'BASE DE DADOS OPS'!$B$5:$P$9635,14,FALSE),"Liquidação Cancelada")</f>
        <v>#N/A</v>
      </c>
      <c r="AA2384" s="4" t="e">
        <f>IF(X2384&lt;&gt;"Liquidação Cancelada",VLOOKUP(B2384,'BASE DE DADOS OPS'!$B$5:$P$9635,13,FALSE),"Liquidação Cancelada")</f>
        <v>#N/A</v>
      </c>
      <c r="AB2384" s="4" t="e">
        <f t="shared" si="347"/>
        <v>#N/A</v>
      </c>
      <c r="AC2384" s="3" t="e">
        <f t="shared" si="348"/>
        <v>#N/A</v>
      </c>
      <c r="AD2384" s="62"/>
    </row>
    <row r="2385" spans="1:30" ht="24.95" customHeight="1" x14ac:dyDescent="0.2">
      <c r="A2385" s="55" t="str">
        <f t="shared" si="340"/>
        <v>||||||0</v>
      </c>
      <c r="B2385" s="55" t="str">
        <f t="shared" si="341"/>
        <v>||||0</v>
      </c>
      <c r="C2385" s="61" t="str">
        <f t="shared" si="342"/>
        <v>|0</v>
      </c>
      <c r="D2385" s="31"/>
      <c r="E2385" s="31"/>
      <c r="F2385" s="75" t="str">
        <f t="shared" si="343"/>
        <v>/</v>
      </c>
      <c r="G2385" s="31"/>
      <c r="H2385" s="31"/>
      <c r="I2385" s="75" t="str">
        <f t="shared" si="344"/>
        <v>.</v>
      </c>
      <c r="J2385" s="31"/>
      <c r="K2385" s="31"/>
      <c r="L2385" s="31"/>
      <c r="M2385" s="32"/>
      <c r="N2385" s="31"/>
      <c r="O2385" s="32"/>
      <c r="P2385" s="18"/>
      <c r="Q2385" s="31"/>
      <c r="R2385" s="33"/>
      <c r="S2385" s="33"/>
      <c r="T2385" s="33"/>
      <c r="U2385" s="72">
        <f t="shared" si="345"/>
        <v>0</v>
      </c>
      <c r="V2385" s="18" t="e">
        <f>IF(X2385&lt;&gt;"Liquidação Cancelada",VLOOKUP(B2385,'BASE DE DADOS OPS'!$B$4:$P$9650,10,FALSE),"Liquidação Cancelada")</f>
        <v>#N/A</v>
      </c>
      <c r="W2385" s="35" t="e">
        <f t="shared" si="346"/>
        <v>#N/A</v>
      </c>
      <c r="X2385" s="31">
        <f>VLOOKUP(A2385,'BASE DE DADOS OPS'!$A$4:$P$9650,12,FALSE)</f>
        <v>0</v>
      </c>
      <c r="Y2385" s="4" t="e">
        <f>IF(X2385&lt;&gt;"Liquidação Cancelada",VLOOKUP(B2385,'BASE DE DADOS OPS'!$B$5:$P$9635,12,FALSE),"Liquidação Cancelada")</f>
        <v>#N/A</v>
      </c>
      <c r="Z2385" s="4" t="e">
        <f>IF(X2385&lt;&gt;"Liquidação Cancelada",VLOOKUP(B2385,'BASE DE DADOS OPS'!$B$5:$P$9635,14,FALSE),"Liquidação Cancelada")</f>
        <v>#N/A</v>
      </c>
      <c r="AA2385" s="4" t="e">
        <f>IF(X2385&lt;&gt;"Liquidação Cancelada",VLOOKUP(B2385,'BASE DE DADOS OPS'!$B$5:$P$9635,13,FALSE),"Liquidação Cancelada")</f>
        <v>#N/A</v>
      </c>
      <c r="AB2385" s="4" t="e">
        <f t="shared" si="347"/>
        <v>#N/A</v>
      </c>
      <c r="AC2385" s="3" t="e">
        <f t="shared" si="348"/>
        <v>#N/A</v>
      </c>
      <c r="AD2385" s="62"/>
    </row>
    <row r="2386" spans="1:30" ht="24.95" customHeight="1" x14ac:dyDescent="0.2">
      <c r="A2386" s="55" t="str">
        <f t="shared" si="340"/>
        <v>||||||0</v>
      </c>
      <c r="B2386" s="55" t="str">
        <f t="shared" si="341"/>
        <v>||||0</v>
      </c>
      <c r="C2386" s="61" t="str">
        <f t="shared" si="342"/>
        <v>|0</v>
      </c>
      <c r="D2386" s="31"/>
      <c r="E2386" s="31"/>
      <c r="F2386" s="75" t="str">
        <f t="shared" si="343"/>
        <v>/</v>
      </c>
      <c r="G2386" s="31"/>
      <c r="H2386" s="31"/>
      <c r="I2386" s="75" t="str">
        <f t="shared" si="344"/>
        <v>.</v>
      </c>
      <c r="J2386" s="31"/>
      <c r="K2386" s="31"/>
      <c r="L2386" s="31"/>
      <c r="M2386" s="32"/>
      <c r="N2386" s="31"/>
      <c r="O2386" s="32"/>
      <c r="P2386" s="18"/>
      <c r="Q2386" s="31"/>
      <c r="R2386" s="33"/>
      <c r="S2386" s="33"/>
      <c r="T2386" s="33"/>
      <c r="U2386" s="72">
        <f t="shared" si="345"/>
        <v>0</v>
      </c>
      <c r="V2386" s="18" t="e">
        <f>IF(X2386&lt;&gt;"Liquidação Cancelada",VLOOKUP(B2386,'BASE DE DADOS OPS'!$B$4:$P$9650,10,FALSE),"Liquidação Cancelada")</f>
        <v>#N/A</v>
      </c>
      <c r="W2386" s="35" t="e">
        <f t="shared" si="346"/>
        <v>#N/A</v>
      </c>
      <c r="X2386" s="31">
        <f>VLOOKUP(A2386,'BASE DE DADOS OPS'!$A$4:$P$9650,12,FALSE)</f>
        <v>0</v>
      </c>
      <c r="Y2386" s="4" t="e">
        <f>IF(X2386&lt;&gt;"Liquidação Cancelada",VLOOKUP(B2386,'BASE DE DADOS OPS'!$B$5:$P$9635,12,FALSE),"Liquidação Cancelada")</f>
        <v>#N/A</v>
      </c>
      <c r="Z2386" s="4" t="e">
        <f>IF(X2386&lt;&gt;"Liquidação Cancelada",VLOOKUP(B2386,'BASE DE DADOS OPS'!$B$5:$P$9635,14,FALSE),"Liquidação Cancelada")</f>
        <v>#N/A</v>
      </c>
      <c r="AA2386" s="4" t="e">
        <f>IF(X2386&lt;&gt;"Liquidação Cancelada",VLOOKUP(B2386,'BASE DE DADOS OPS'!$B$5:$P$9635,13,FALSE),"Liquidação Cancelada")</f>
        <v>#N/A</v>
      </c>
      <c r="AB2386" s="4" t="e">
        <f t="shared" si="347"/>
        <v>#N/A</v>
      </c>
      <c r="AC2386" s="3" t="e">
        <f t="shared" si="348"/>
        <v>#N/A</v>
      </c>
      <c r="AD2386" s="62"/>
    </row>
    <row r="2387" spans="1:30" ht="24.95" customHeight="1" x14ac:dyDescent="0.2">
      <c r="A2387" s="55" t="str">
        <f t="shared" si="340"/>
        <v>||||||0</v>
      </c>
      <c r="B2387" s="55" t="str">
        <f t="shared" si="341"/>
        <v>||||0</v>
      </c>
      <c r="C2387" s="61" t="str">
        <f t="shared" si="342"/>
        <v>|0</v>
      </c>
      <c r="D2387" s="31"/>
      <c r="E2387" s="31"/>
      <c r="F2387" s="75" t="str">
        <f t="shared" si="343"/>
        <v>/</v>
      </c>
      <c r="G2387" s="31"/>
      <c r="H2387" s="31"/>
      <c r="I2387" s="75" t="str">
        <f t="shared" si="344"/>
        <v>.</v>
      </c>
      <c r="J2387" s="31"/>
      <c r="K2387" s="31"/>
      <c r="L2387" s="31"/>
      <c r="M2387" s="32"/>
      <c r="N2387" s="31"/>
      <c r="O2387" s="32"/>
      <c r="P2387" s="18"/>
      <c r="Q2387" s="31"/>
      <c r="R2387" s="33"/>
      <c r="S2387" s="33"/>
      <c r="T2387" s="33"/>
      <c r="U2387" s="72">
        <f t="shared" si="345"/>
        <v>0</v>
      </c>
      <c r="V2387" s="18" t="e">
        <f>IF(X2387&lt;&gt;"Liquidação Cancelada",VLOOKUP(B2387,'BASE DE DADOS OPS'!$B$4:$P$9650,10,FALSE),"Liquidação Cancelada")</f>
        <v>#N/A</v>
      </c>
      <c r="W2387" s="35" t="e">
        <f t="shared" si="346"/>
        <v>#N/A</v>
      </c>
      <c r="X2387" s="31">
        <f>VLOOKUP(A2387,'BASE DE DADOS OPS'!$A$4:$P$9650,12,FALSE)</f>
        <v>0</v>
      </c>
      <c r="Y2387" s="4" t="e">
        <f>IF(X2387&lt;&gt;"Liquidação Cancelada",VLOOKUP(B2387,'BASE DE DADOS OPS'!$B$5:$P$9635,12,FALSE),"Liquidação Cancelada")</f>
        <v>#N/A</v>
      </c>
      <c r="Z2387" s="4" t="e">
        <f>IF(X2387&lt;&gt;"Liquidação Cancelada",VLOOKUP(B2387,'BASE DE DADOS OPS'!$B$5:$P$9635,14,FALSE),"Liquidação Cancelada")</f>
        <v>#N/A</v>
      </c>
      <c r="AA2387" s="4" t="e">
        <f>IF(X2387&lt;&gt;"Liquidação Cancelada",VLOOKUP(B2387,'BASE DE DADOS OPS'!$B$5:$P$9635,13,FALSE),"Liquidação Cancelada")</f>
        <v>#N/A</v>
      </c>
      <c r="AB2387" s="4" t="e">
        <f t="shared" si="347"/>
        <v>#N/A</v>
      </c>
      <c r="AC2387" s="3" t="e">
        <f t="shared" si="348"/>
        <v>#N/A</v>
      </c>
      <c r="AD2387" s="62"/>
    </row>
    <row r="2388" spans="1:30" ht="24.95" customHeight="1" x14ac:dyDescent="0.2">
      <c r="A2388" s="55" t="str">
        <f t="shared" si="340"/>
        <v>||||||0</v>
      </c>
      <c r="B2388" s="55" t="str">
        <f t="shared" si="341"/>
        <v>||||0</v>
      </c>
      <c r="C2388" s="61" t="str">
        <f t="shared" si="342"/>
        <v>|0</v>
      </c>
      <c r="D2388" s="31"/>
      <c r="E2388" s="31"/>
      <c r="F2388" s="75" t="str">
        <f t="shared" si="343"/>
        <v>/</v>
      </c>
      <c r="G2388" s="31"/>
      <c r="H2388" s="31"/>
      <c r="I2388" s="75" t="str">
        <f t="shared" si="344"/>
        <v>.</v>
      </c>
      <c r="J2388" s="31"/>
      <c r="K2388" s="31"/>
      <c r="L2388" s="31"/>
      <c r="M2388" s="32"/>
      <c r="N2388" s="31"/>
      <c r="O2388" s="32"/>
      <c r="P2388" s="18"/>
      <c r="Q2388" s="31"/>
      <c r="R2388" s="33"/>
      <c r="S2388" s="33"/>
      <c r="T2388" s="33"/>
      <c r="U2388" s="72">
        <f t="shared" si="345"/>
        <v>0</v>
      </c>
      <c r="V2388" s="18" t="e">
        <f>IF(X2388&lt;&gt;"Liquidação Cancelada",VLOOKUP(B2388,'BASE DE DADOS OPS'!$B$4:$P$9650,10,FALSE),"Liquidação Cancelada")</f>
        <v>#N/A</v>
      </c>
      <c r="W2388" s="35" t="e">
        <f t="shared" si="346"/>
        <v>#N/A</v>
      </c>
      <c r="X2388" s="31">
        <f>VLOOKUP(A2388,'BASE DE DADOS OPS'!$A$4:$P$9650,12,FALSE)</f>
        <v>0</v>
      </c>
      <c r="Y2388" s="4" t="e">
        <f>IF(X2388&lt;&gt;"Liquidação Cancelada",VLOOKUP(B2388,'BASE DE DADOS OPS'!$B$5:$P$9635,12,FALSE),"Liquidação Cancelada")</f>
        <v>#N/A</v>
      </c>
      <c r="Z2388" s="4" t="e">
        <f>IF(X2388&lt;&gt;"Liquidação Cancelada",VLOOKUP(B2388,'BASE DE DADOS OPS'!$B$5:$P$9635,14,FALSE),"Liquidação Cancelada")</f>
        <v>#N/A</v>
      </c>
      <c r="AA2388" s="4" t="e">
        <f>IF(X2388&lt;&gt;"Liquidação Cancelada",VLOOKUP(B2388,'BASE DE DADOS OPS'!$B$5:$P$9635,13,FALSE),"Liquidação Cancelada")</f>
        <v>#N/A</v>
      </c>
      <c r="AB2388" s="4" t="e">
        <f t="shared" si="347"/>
        <v>#N/A</v>
      </c>
      <c r="AC2388" s="3" t="e">
        <f t="shared" si="348"/>
        <v>#N/A</v>
      </c>
      <c r="AD2388" s="62"/>
    </row>
    <row r="2389" spans="1:30" ht="24.95" customHeight="1" x14ac:dyDescent="0.2">
      <c r="A2389" s="55" t="str">
        <f t="shared" si="340"/>
        <v>||||||0</v>
      </c>
      <c r="B2389" s="55" t="str">
        <f t="shared" si="341"/>
        <v>||||0</v>
      </c>
      <c r="C2389" s="61" t="str">
        <f t="shared" si="342"/>
        <v>|0</v>
      </c>
      <c r="D2389" s="31"/>
      <c r="E2389" s="31"/>
      <c r="F2389" s="75" t="str">
        <f t="shared" si="343"/>
        <v>/</v>
      </c>
      <c r="G2389" s="31"/>
      <c r="H2389" s="31"/>
      <c r="I2389" s="75" t="str">
        <f t="shared" si="344"/>
        <v>.</v>
      </c>
      <c r="J2389" s="31"/>
      <c r="K2389" s="31"/>
      <c r="L2389" s="31"/>
      <c r="M2389" s="32"/>
      <c r="N2389" s="31"/>
      <c r="O2389" s="32"/>
      <c r="P2389" s="18"/>
      <c r="Q2389" s="31"/>
      <c r="R2389" s="33"/>
      <c r="S2389" s="33"/>
      <c r="T2389" s="33"/>
      <c r="U2389" s="72">
        <f t="shared" si="345"/>
        <v>0</v>
      </c>
      <c r="V2389" s="18" t="e">
        <f>IF(X2389&lt;&gt;"Liquidação Cancelada",VLOOKUP(B2389,'BASE DE DADOS OPS'!$B$4:$P$9650,10,FALSE),"Liquidação Cancelada")</f>
        <v>#N/A</v>
      </c>
      <c r="W2389" s="35" t="e">
        <f t="shared" si="346"/>
        <v>#N/A</v>
      </c>
      <c r="X2389" s="31">
        <f>VLOOKUP(A2389,'BASE DE DADOS OPS'!$A$4:$P$9650,12,FALSE)</f>
        <v>0</v>
      </c>
      <c r="Y2389" s="4" t="e">
        <f>IF(X2389&lt;&gt;"Liquidação Cancelada",VLOOKUP(B2389,'BASE DE DADOS OPS'!$B$5:$P$9635,12,FALSE),"Liquidação Cancelada")</f>
        <v>#N/A</v>
      </c>
      <c r="Z2389" s="4" t="e">
        <f>IF(X2389&lt;&gt;"Liquidação Cancelada",VLOOKUP(B2389,'BASE DE DADOS OPS'!$B$5:$P$9635,14,FALSE),"Liquidação Cancelada")</f>
        <v>#N/A</v>
      </c>
      <c r="AA2389" s="4" t="e">
        <f>IF(X2389&lt;&gt;"Liquidação Cancelada",VLOOKUP(B2389,'BASE DE DADOS OPS'!$B$5:$P$9635,13,FALSE),"Liquidação Cancelada")</f>
        <v>#N/A</v>
      </c>
      <c r="AB2389" s="4" t="e">
        <f t="shared" si="347"/>
        <v>#N/A</v>
      </c>
      <c r="AC2389" s="3" t="e">
        <f t="shared" si="348"/>
        <v>#N/A</v>
      </c>
      <c r="AD2389" s="62"/>
    </row>
    <row r="2390" spans="1:30" ht="24.95" customHeight="1" x14ac:dyDescent="0.2">
      <c r="A2390" s="55" t="str">
        <f t="shared" si="340"/>
        <v>||||||0</v>
      </c>
      <c r="B2390" s="55" t="str">
        <f t="shared" si="341"/>
        <v>||||0</v>
      </c>
      <c r="C2390" s="61" t="str">
        <f t="shared" si="342"/>
        <v>|0</v>
      </c>
      <c r="D2390" s="31"/>
      <c r="E2390" s="31"/>
      <c r="F2390" s="75" t="str">
        <f t="shared" si="343"/>
        <v>/</v>
      </c>
      <c r="G2390" s="31"/>
      <c r="H2390" s="31"/>
      <c r="I2390" s="75" t="str">
        <f t="shared" si="344"/>
        <v>.</v>
      </c>
      <c r="J2390" s="31"/>
      <c r="K2390" s="31"/>
      <c r="L2390" s="31"/>
      <c r="M2390" s="32"/>
      <c r="N2390" s="31"/>
      <c r="O2390" s="32"/>
      <c r="P2390" s="18"/>
      <c r="Q2390" s="31"/>
      <c r="R2390" s="33"/>
      <c r="S2390" s="33"/>
      <c r="T2390" s="33"/>
      <c r="U2390" s="72">
        <f t="shared" si="345"/>
        <v>0</v>
      </c>
      <c r="V2390" s="18" t="e">
        <f>IF(X2390&lt;&gt;"Liquidação Cancelada",VLOOKUP(B2390,'BASE DE DADOS OPS'!$B$4:$P$9650,10,FALSE),"Liquidação Cancelada")</f>
        <v>#N/A</v>
      </c>
      <c r="W2390" s="35" t="e">
        <f t="shared" si="346"/>
        <v>#N/A</v>
      </c>
      <c r="X2390" s="31">
        <f>VLOOKUP(A2390,'BASE DE DADOS OPS'!$A$4:$P$9650,12,FALSE)</f>
        <v>0</v>
      </c>
      <c r="Y2390" s="4" t="e">
        <f>IF(X2390&lt;&gt;"Liquidação Cancelada",VLOOKUP(B2390,'BASE DE DADOS OPS'!$B$5:$P$9635,12,FALSE),"Liquidação Cancelada")</f>
        <v>#N/A</v>
      </c>
      <c r="Z2390" s="4" t="e">
        <f>IF(X2390&lt;&gt;"Liquidação Cancelada",VLOOKUP(B2390,'BASE DE DADOS OPS'!$B$5:$P$9635,14,FALSE),"Liquidação Cancelada")</f>
        <v>#N/A</v>
      </c>
      <c r="AA2390" s="4" t="e">
        <f>IF(X2390&lt;&gt;"Liquidação Cancelada",VLOOKUP(B2390,'BASE DE DADOS OPS'!$B$5:$P$9635,13,FALSE),"Liquidação Cancelada")</f>
        <v>#N/A</v>
      </c>
      <c r="AB2390" s="4" t="e">
        <f t="shared" si="347"/>
        <v>#N/A</v>
      </c>
      <c r="AC2390" s="3" t="e">
        <f t="shared" si="348"/>
        <v>#N/A</v>
      </c>
      <c r="AD2390" s="62"/>
    </row>
    <row r="2391" spans="1:30" ht="24.95" customHeight="1" x14ac:dyDescent="0.2">
      <c r="A2391" s="55" t="str">
        <f t="shared" si="340"/>
        <v>||||||0</v>
      </c>
      <c r="B2391" s="55" t="str">
        <f t="shared" si="341"/>
        <v>||||0</v>
      </c>
      <c r="C2391" s="61" t="str">
        <f t="shared" si="342"/>
        <v>|0</v>
      </c>
      <c r="D2391" s="31"/>
      <c r="E2391" s="31"/>
      <c r="F2391" s="75" t="str">
        <f t="shared" si="343"/>
        <v>/</v>
      </c>
      <c r="G2391" s="31"/>
      <c r="H2391" s="31"/>
      <c r="I2391" s="75" t="str">
        <f t="shared" si="344"/>
        <v>.</v>
      </c>
      <c r="J2391" s="31"/>
      <c r="K2391" s="31"/>
      <c r="L2391" s="31"/>
      <c r="M2391" s="32"/>
      <c r="N2391" s="31"/>
      <c r="O2391" s="32"/>
      <c r="P2391" s="18"/>
      <c r="Q2391" s="31"/>
      <c r="R2391" s="33"/>
      <c r="S2391" s="33"/>
      <c r="T2391" s="33"/>
      <c r="U2391" s="72">
        <f t="shared" si="345"/>
        <v>0</v>
      </c>
      <c r="V2391" s="18" t="e">
        <f>IF(X2391&lt;&gt;"Liquidação Cancelada",VLOOKUP(B2391,'BASE DE DADOS OPS'!$B$4:$P$9650,10,FALSE),"Liquidação Cancelada")</f>
        <v>#N/A</v>
      </c>
      <c r="W2391" s="35" t="e">
        <f t="shared" si="346"/>
        <v>#N/A</v>
      </c>
      <c r="X2391" s="31">
        <f>VLOOKUP(A2391,'BASE DE DADOS OPS'!$A$4:$P$9650,12,FALSE)</f>
        <v>0</v>
      </c>
      <c r="Y2391" s="4" t="e">
        <f>IF(X2391&lt;&gt;"Liquidação Cancelada",VLOOKUP(B2391,'BASE DE DADOS OPS'!$B$5:$P$9635,12,FALSE),"Liquidação Cancelada")</f>
        <v>#N/A</v>
      </c>
      <c r="Z2391" s="4" t="e">
        <f>IF(X2391&lt;&gt;"Liquidação Cancelada",VLOOKUP(B2391,'BASE DE DADOS OPS'!$B$5:$P$9635,14,FALSE),"Liquidação Cancelada")</f>
        <v>#N/A</v>
      </c>
      <c r="AA2391" s="4" t="e">
        <f>IF(X2391&lt;&gt;"Liquidação Cancelada",VLOOKUP(B2391,'BASE DE DADOS OPS'!$B$5:$P$9635,13,FALSE),"Liquidação Cancelada")</f>
        <v>#N/A</v>
      </c>
      <c r="AB2391" s="4" t="e">
        <f t="shared" si="347"/>
        <v>#N/A</v>
      </c>
      <c r="AC2391" s="3" t="e">
        <f t="shared" si="348"/>
        <v>#N/A</v>
      </c>
      <c r="AD2391" s="62"/>
    </row>
    <row r="2392" spans="1:30" ht="24.95" customHeight="1" x14ac:dyDescent="0.2">
      <c r="A2392" s="55" t="str">
        <f t="shared" si="340"/>
        <v>||||||0</v>
      </c>
      <c r="B2392" s="55" t="str">
        <f t="shared" si="341"/>
        <v>||||0</v>
      </c>
      <c r="C2392" s="61" t="str">
        <f t="shared" si="342"/>
        <v>|0</v>
      </c>
      <c r="D2392" s="31"/>
      <c r="E2392" s="31"/>
      <c r="F2392" s="75" t="str">
        <f t="shared" si="343"/>
        <v>/</v>
      </c>
      <c r="G2392" s="31"/>
      <c r="H2392" s="31"/>
      <c r="I2392" s="75" t="str">
        <f t="shared" si="344"/>
        <v>.</v>
      </c>
      <c r="J2392" s="31"/>
      <c r="K2392" s="31"/>
      <c r="L2392" s="31"/>
      <c r="M2392" s="32"/>
      <c r="N2392" s="31"/>
      <c r="O2392" s="32"/>
      <c r="P2392" s="18"/>
      <c r="Q2392" s="31"/>
      <c r="R2392" s="33"/>
      <c r="S2392" s="33"/>
      <c r="T2392" s="33"/>
      <c r="U2392" s="72">
        <f t="shared" si="345"/>
        <v>0</v>
      </c>
      <c r="V2392" s="18" t="e">
        <f>IF(X2392&lt;&gt;"Liquidação Cancelada",VLOOKUP(B2392,'BASE DE DADOS OPS'!$B$4:$P$9650,10,FALSE),"Liquidação Cancelada")</f>
        <v>#N/A</v>
      </c>
      <c r="W2392" s="35" t="e">
        <f t="shared" si="346"/>
        <v>#N/A</v>
      </c>
      <c r="X2392" s="31">
        <f>VLOOKUP(A2392,'BASE DE DADOS OPS'!$A$4:$P$9650,12,FALSE)</f>
        <v>0</v>
      </c>
      <c r="Y2392" s="4" t="e">
        <f>IF(X2392&lt;&gt;"Liquidação Cancelada",VLOOKUP(B2392,'BASE DE DADOS OPS'!$B$5:$P$9635,12,FALSE),"Liquidação Cancelada")</f>
        <v>#N/A</v>
      </c>
      <c r="Z2392" s="4" t="e">
        <f>IF(X2392&lt;&gt;"Liquidação Cancelada",VLOOKUP(B2392,'BASE DE DADOS OPS'!$B$5:$P$9635,14,FALSE),"Liquidação Cancelada")</f>
        <v>#N/A</v>
      </c>
      <c r="AA2392" s="4" t="e">
        <f>IF(X2392&lt;&gt;"Liquidação Cancelada",VLOOKUP(B2392,'BASE DE DADOS OPS'!$B$5:$P$9635,13,FALSE),"Liquidação Cancelada")</f>
        <v>#N/A</v>
      </c>
      <c r="AB2392" s="4" t="e">
        <f t="shared" si="347"/>
        <v>#N/A</v>
      </c>
      <c r="AC2392" s="3" t="e">
        <f t="shared" si="348"/>
        <v>#N/A</v>
      </c>
      <c r="AD2392" s="62"/>
    </row>
    <row r="2393" spans="1:30" ht="24.95" customHeight="1" x14ac:dyDescent="0.2">
      <c r="A2393" s="55" t="str">
        <f t="shared" si="340"/>
        <v>||||||0</v>
      </c>
      <c r="B2393" s="55" t="str">
        <f t="shared" si="341"/>
        <v>||||0</v>
      </c>
      <c r="C2393" s="61" t="str">
        <f t="shared" si="342"/>
        <v>|0</v>
      </c>
      <c r="D2393" s="31"/>
      <c r="E2393" s="31"/>
      <c r="F2393" s="75" t="str">
        <f t="shared" si="343"/>
        <v>/</v>
      </c>
      <c r="G2393" s="31"/>
      <c r="H2393" s="31"/>
      <c r="I2393" s="75" t="str">
        <f t="shared" si="344"/>
        <v>.</v>
      </c>
      <c r="J2393" s="31"/>
      <c r="K2393" s="31"/>
      <c r="L2393" s="31"/>
      <c r="M2393" s="32"/>
      <c r="N2393" s="31"/>
      <c r="O2393" s="32"/>
      <c r="P2393" s="18"/>
      <c r="Q2393" s="31"/>
      <c r="R2393" s="33"/>
      <c r="S2393" s="33"/>
      <c r="T2393" s="33"/>
      <c r="U2393" s="72">
        <f t="shared" si="345"/>
        <v>0</v>
      </c>
      <c r="V2393" s="18" t="e">
        <f>IF(X2393&lt;&gt;"Liquidação Cancelada",VLOOKUP(B2393,'BASE DE DADOS OPS'!$B$4:$P$9650,10,FALSE),"Liquidação Cancelada")</f>
        <v>#N/A</v>
      </c>
      <c r="W2393" s="35" t="e">
        <f t="shared" si="346"/>
        <v>#N/A</v>
      </c>
      <c r="X2393" s="31">
        <f>VLOOKUP(A2393,'BASE DE DADOS OPS'!$A$4:$P$9650,12,FALSE)</f>
        <v>0</v>
      </c>
      <c r="Y2393" s="4" t="e">
        <f>IF(X2393&lt;&gt;"Liquidação Cancelada",VLOOKUP(B2393,'BASE DE DADOS OPS'!$B$5:$P$9635,12,FALSE),"Liquidação Cancelada")</f>
        <v>#N/A</v>
      </c>
      <c r="Z2393" s="4" t="e">
        <f>IF(X2393&lt;&gt;"Liquidação Cancelada",VLOOKUP(B2393,'BASE DE DADOS OPS'!$B$5:$P$9635,14,FALSE),"Liquidação Cancelada")</f>
        <v>#N/A</v>
      </c>
      <c r="AA2393" s="4" t="e">
        <f>IF(X2393&lt;&gt;"Liquidação Cancelada",VLOOKUP(B2393,'BASE DE DADOS OPS'!$B$5:$P$9635,13,FALSE),"Liquidação Cancelada")</f>
        <v>#N/A</v>
      </c>
      <c r="AB2393" s="4" t="e">
        <f t="shared" si="347"/>
        <v>#N/A</v>
      </c>
      <c r="AC2393" s="3" t="e">
        <f t="shared" si="348"/>
        <v>#N/A</v>
      </c>
      <c r="AD2393" s="62"/>
    </row>
    <row r="2394" spans="1:30" ht="24.95" customHeight="1" x14ac:dyDescent="0.2">
      <c r="A2394" s="55" t="str">
        <f t="shared" si="340"/>
        <v>||||||0</v>
      </c>
      <c r="B2394" s="55" t="str">
        <f t="shared" si="341"/>
        <v>||||0</v>
      </c>
      <c r="C2394" s="61" t="str">
        <f t="shared" si="342"/>
        <v>|0</v>
      </c>
      <c r="D2394" s="31"/>
      <c r="E2394" s="31"/>
      <c r="F2394" s="75" t="str">
        <f t="shared" si="343"/>
        <v>/</v>
      </c>
      <c r="G2394" s="31"/>
      <c r="H2394" s="31"/>
      <c r="I2394" s="75" t="str">
        <f t="shared" si="344"/>
        <v>.</v>
      </c>
      <c r="J2394" s="31"/>
      <c r="K2394" s="31"/>
      <c r="L2394" s="31"/>
      <c r="M2394" s="32"/>
      <c r="N2394" s="31"/>
      <c r="O2394" s="32"/>
      <c r="P2394" s="18"/>
      <c r="Q2394" s="31"/>
      <c r="R2394" s="33"/>
      <c r="S2394" s="33"/>
      <c r="T2394" s="33"/>
      <c r="U2394" s="72">
        <f t="shared" si="345"/>
        <v>0</v>
      </c>
      <c r="V2394" s="18" t="e">
        <f>IF(X2394&lt;&gt;"Liquidação Cancelada",VLOOKUP(B2394,'BASE DE DADOS OPS'!$B$4:$P$9650,10,FALSE),"Liquidação Cancelada")</f>
        <v>#N/A</v>
      </c>
      <c r="W2394" s="35" t="e">
        <f t="shared" si="346"/>
        <v>#N/A</v>
      </c>
      <c r="X2394" s="31">
        <f>VLOOKUP(A2394,'BASE DE DADOS OPS'!$A$4:$P$9650,12,FALSE)</f>
        <v>0</v>
      </c>
      <c r="Y2394" s="4" t="e">
        <f>IF(X2394&lt;&gt;"Liquidação Cancelada",VLOOKUP(B2394,'BASE DE DADOS OPS'!$B$5:$P$9635,12,FALSE),"Liquidação Cancelada")</f>
        <v>#N/A</v>
      </c>
      <c r="Z2394" s="4" t="e">
        <f>IF(X2394&lt;&gt;"Liquidação Cancelada",VLOOKUP(B2394,'BASE DE DADOS OPS'!$B$5:$P$9635,14,FALSE),"Liquidação Cancelada")</f>
        <v>#N/A</v>
      </c>
      <c r="AA2394" s="4" t="e">
        <f>IF(X2394&lt;&gt;"Liquidação Cancelada",VLOOKUP(B2394,'BASE DE DADOS OPS'!$B$5:$P$9635,13,FALSE),"Liquidação Cancelada")</f>
        <v>#N/A</v>
      </c>
      <c r="AB2394" s="4" t="e">
        <f t="shared" si="347"/>
        <v>#N/A</v>
      </c>
      <c r="AC2394" s="3" t="e">
        <f t="shared" si="348"/>
        <v>#N/A</v>
      </c>
      <c r="AD2394" s="62"/>
    </row>
    <row r="2395" spans="1:30" ht="24.95" customHeight="1" x14ac:dyDescent="0.2">
      <c r="A2395" s="55" t="str">
        <f t="shared" si="340"/>
        <v>||||||0</v>
      </c>
      <c r="B2395" s="55" t="str">
        <f t="shared" si="341"/>
        <v>||||0</v>
      </c>
      <c r="C2395" s="61" t="str">
        <f t="shared" si="342"/>
        <v>|0</v>
      </c>
      <c r="D2395" s="31"/>
      <c r="E2395" s="31"/>
      <c r="F2395" s="75" t="str">
        <f t="shared" si="343"/>
        <v>/</v>
      </c>
      <c r="G2395" s="31"/>
      <c r="H2395" s="31"/>
      <c r="I2395" s="75" t="str">
        <f t="shared" si="344"/>
        <v>.</v>
      </c>
      <c r="J2395" s="31"/>
      <c r="K2395" s="31"/>
      <c r="L2395" s="31"/>
      <c r="M2395" s="32"/>
      <c r="N2395" s="31"/>
      <c r="O2395" s="32"/>
      <c r="P2395" s="18"/>
      <c r="Q2395" s="31"/>
      <c r="R2395" s="33"/>
      <c r="S2395" s="33"/>
      <c r="T2395" s="33"/>
      <c r="U2395" s="72">
        <f t="shared" si="345"/>
        <v>0</v>
      </c>
      <c r="V2395" s="18" t="e">
        <f>IF(X2395&lt;&gt;"Liquidação Cancelada",VLOOKUP(B2395,'BASE DE DADOS OPS'!$B$4:$P$9650,10,FALSE),"Liquidação Cancelada")</f>
        <v>#N/A</v>
      </c>
      <c r="W2395" s="35" t="e">
        <f t="shared" si="346"/>
        <v>#N/A</v>
      </c>
      <c r="X2395" s="31">
        <f>VLOOKUP(A2395,'BASE DE DADOS OPS'!$A$4:$P$9650,12,FALSE)</f>
        <v>0</v>
      </c>
      <c r="Y2395" s="4" t="e">
        <f>IF(X2395&lt;&gt;"Liquidação Cancelada",VLOOKUP(B2395,'BASE DE DADOS OPS'!$B$5:$P$9635,12,FALSE),"Liquidação Cancelada")</f>
        <v>#N/A</v>
      </c>
      <c r="Z2395" s="4" t="e">
        <f>IF(X2395&lt;&gt;"Liquidação Cancelada",VLOOKUP(B2395,'BASE DE DADOS OPS'!$B$5:$P$9635,14,FALSE),"Liquidação Cancelada")</f>
        <v>#N/A</v>
      </c>
      <c r="AA2395" s="4" t="e">
        <f>IF(X2395&lt;&gt;"Liquidação Cancelada",VLOOKUP(B2395,'BASE DE DADOS OPS'!$B$5:$P$9635,13,FALSE),"Liquidação Cancelada")</f>
        <v>#N/A</v>
      </c>
      <c r="AB2395" s="4" t="e">
        <f t="shared" si="347"/>
        <v>#N/A</v>
      </c>
      <c r="AC2395" s="3" t="e">
        <f t="shared" si="348"/>
        <v>#N/A</v>
      </c>
      <c r="AD2395" s="62"/>
    </row>
    <row r="2396" spans="1:30" ht="24.95" customHeight="1" x14ac:dyDescent="0.2">
      <c r="A2396" s="55" t="str">
        <f t="shared" si="340"/>
        <v>||||||0</v>
      </c>
      <c r="B2396" s="55" t="str">
        <f t="shared" si="341"/>
        <v>||||0</v>
      </c>
      <c r="C2396" s="61" t="str">
        <f t="shared" si="342"/>
        <v>|0</v>
      </c>
      <c r="D2396" s="31"/>
      <c r="E2396" s="31"/>
      <c r="F2396" s="75" t="str">
        <f t="shared" si="343"/>
        <v>/</v>
      </c>
      <c r="G2396" s="31"/>
      <c r="H2396" s="31"/>
      <c r="I2396" s="75" t="str">
        <f t="shared" si="344"/>
        <v>.</v>
      </c>
      <c r="J2396" s="31"/>
      <c r="K2396" s="31"/>
      <c r="L2396" s="31"/>
      <c r="M2396" s="32"/>
      <c r="N2396" s="31"/>
      <c r="O2396" s="32"/>
      <c r="P2396" s="18"/>
      <c r="Q2396" s="31"/>
      <c r="R2396" s="33"/>
      <c r="S2396" s="33"/>
      <c r="T2396" s="33"/>
      <c r="U2396" s="72">
        <f t="shared" si="345"/>
        <v>0</v>
      </c>
      <c r="V2396" s="18" t="e">
        <f>IF(X2396&lt;&gt;"Liquidação Cancelada",VLOOKUP(B2396,'BASE DE DADOS OPS'!$B$4:$P$9650,10,FALSE),"Liquidação Cancelada")</f>
        <v>#N/A</v>
      </c>
      <c r="W2396" s="35" t="e">
        <f t="shared" si="346"/>
        <v>#N/A</v>
      </c>
      <c r="X2396" s="31">
        <f>VLOOKUP(A2396,'BASE DE DADOS OPS'!$A$4:$P$9650,12,FALSE)</f>
        <v>0</v>
      </c>
      <c r="Y2396" s="4" t="e">
        <f>IF(X2396&lt;&gt;"Liquidação Cancelada",VLOOKUP(B2396,'BASE DE DADOS OPS'!$B$5:$P$9635,12,FALSE),"Liquidação Cancelada")</f>
        <v>#N/A</v>
      </c>
      <c r="Z2396" s="4" t="e">
        <f>IF(X2396&lt;&gt;"Liquidação Cancelada",VLOOKUP(B2396,'BASE DE DADOS OPS'!$B$5:$P$9635,14,FALSE),"Liquidação Cancelada")</f>
        <v>#N/A</v>
      </c>
      <c r="AA2396" s="4" t="e">
        <f>IF(X2396&lt;&gt;"Liquidação Cancelada",VLOOKUP(B2396,'BASE DE DADOS OPS'!$B$5:$P$9635,13,FALSE),"Liquidação Cancelada")</f>
        <v>#N/A</v>
      </c>
      <c r="AB2396" s="4" t="e">
        <f t="shared" si="347"/>
        <v>#N/A</v>
      </c>
      <c r="AC2396" s="3" t="e">
        <f t="shared" si="348"/>
        <v>#N/A</v>
      </c>
      <c r="AD2396" s="62"/>
    </row>
    <row r="2397" spans="1:30" ht="24.95" customHeight="1" x14ac:dyDescent="0.2">
      <c r="A2397" s="55" t="str">
        <f t="shared" si="340"/>
        <v>||||||0</v>
      </c>
      <c r="B2397" s="55" t="str">
        <f t="shared" si="341"/>
        <v>||||0</v>
      </c>
      <c r="C2397" s="61" t="str">
        <f t="shared" si="342"/>
        <v>|0</v>
      </c>
      <c r="D2397" s="31"/>
      <c r="E2397" s="31"/>
      <c r="F2397" s="75" t="str">
        <f t="shared" si="343"/>
        <v>/</v>
      </c>
      <c r="G2397" s="31"/>
      <c r="H2397" s="31"/>
      <c r="I2397" s="75" t="str">
        <f t="shared" si="344"/>
        <v>.</v>
      </c>
      <c r="J2397" s="31"/>
      <c r="K2397" s="31"/>
      <c r="L2397" s="31"/>
      <c r="M2397" s="32"/>
      <c r="N2397" s="31"/>
      <c r="O2397" s="32"/>
      <c r="P2397" s="18"/>
      <c r="Q2397" s="31"/>
      <c r="R2397" s="33"/>
      <c r="S2397" s="33"/>
      <c r="T2397" s="33"/>
      <c r="U2397" s="72">
        <f t="shared" si="345"/>
        <v>0</v>
      </c>
      <c r="V2397" s="18" t="e">
        <f>IF(X2397&lt;&gt;"Liquidação Cancelada",VLOOKUP(B2397,'BASE DE DADOS OPS'!$B$4:$P$9650,10,FALSE),"Liquidação Cancelada")</f>
        <v>#N/A</v>
      </c>
      <c r="W2397" s="35" t="e">
        <f t="shared" si="346"/>
        <v>#N/A</v>
      </c>
      <c r="X2397" s="31">
        <f>VLOOKUP(A2397,'BASE DE DADOS OPS'!$A$4:$P$9650,12,FALSE)</f>
        <v>0</v>
      </c>
      <c r="Y2397" s="4" t="e">
        <f>IF(X2397&lt;&gt;"Liquidação Cancelada",VLOOKUP(B2397,'BASE DE DADOS OPS'!$B$5:$P$9635,12,FALSE),"Liquidação Cancelada")</f>
        <v>#N/A</v>
      </c>
      <c r="Z2397" s="4" t="e">
        <f>IF(X2397&lt;&gt;"Liquidação Cancelada",VLOOKUP(B2397,'BASE DE DADOS OPS'!$B$5:$P$9635,14,FALSE),"Liquidação Cancelada")</f>
        <v>#N/A</v>
      </c>
      <c r="AA2397" s="4" t="e">
        <f>IF(X2397&lt;&gt;"Liquidação Cancelada",VLOOKUP(B2397,'BASE DE DADOS OPS'!$B$5:$P$9635,13,FALSE),"Liquidação Cancelada")</f>
        <v>#N/A</v>
      </c>
      <c r="AB2397" s="4" t="e">
        <f t="shared" si="347"/>
        <v>#N/A</v>
      </c>
      <c r="AC2397" s="3" t="e">
        <f t="shared" si="348"/>
        <v>#N/A</v>
      </c>
      <c r="AD2397" s="62"/>
    </row>
    <row r="2398" spans="1:30" ht="24.95" customHeight="1" x14ac:dyDescent="0.2">
      <c r="A2398" s="55" t="str">
        <f t="shared" si="340"/>
        <v>||||||0</v>
      </c>
      <c r="B2398" s="55" t="str">
        <f t="shared" si="341"/>
        <v>||||0</v>
      </c>
      <c r="C2398" s="61" t="str">
        <f t="shared" si="342"/>
        <v>|0</v>
      </c>
      <c r="D2398" s="31"/>
      <c r="E2398" s="31"/>
      <c r="F2398" s="75" t="str">
        <f t="shared" si="343"/>
        <v>/</v>
      </c>
      <c r="G2398" s="31"/>
      <c r="H2398" s="31"/>
      <c r="I2398" s="75" t="str">
        <f t="shared" si="344"/>
        <v>.</v>
      </c>
      <c r="J2398" s="31"/>
      <c r="K2398" s="31"/>
      <c r="L2398" s="31"/>
      <c r="M2398" s="32"/>
      <c r="N2398" s="31"/>
      <c r="O2398" s="32"/>
      <c r="P2398" s="18"/>
      <c r="Q2398" s="31"/>
      <c r="R2398" s="33"/>
      <c r="S2398" s="33"/>
      <c r="T2398" s="33"/>
      <c r="U2398" s="72">
        <f t="shared" si="345"/>
        <v>0</v>
      </c>
      <c r="V2398" s="18" t="e">
        <f>IF(X2398&lt;&gt;"Liquidação Cancelada",VLOOKUP(B2398,'BASE DE DADOS OPS'!$B$4:$P$9650,10,FALSE),"Liquidação Cancelada")</f>
        <v>#N/A</v>
      </c>
      <c r="W2398" s="35" t="e">
        <f t="shared" si="346"/>
        <v>#N/A</v>
      </c>
      <c r="X2398" s="31">
        <f>VLOOKUP(A2398,'BASE DE DADOS OPS'!$A$4:$P$9650,12,FALSE)</f>
        <v>0</v>
      </c>
      <c r="Y2398" s="4" t="e">
        <f>IF(X2398&lt;&gt;"Liquidação Cancelada",VLOOKUP(B2398,'BASE DE DADOS OPS'!$B$5:$P$9635,12,FALSE),"Liquidação Cancelada")</f>
        <v>#N/A</v>
      </c>
      <c r="Z2398" s="4" t="e">
        <f>IF(X2398&lt;&gt;"Liquidação Cancelada",VLOOKUP(B2398,'BASE DE DADOS OPS'!$B$5:$P$9635,14,FALSE),"Liquidação Cancelada")</f>
        <v>#N/A</v>
      </c>
      <c r="AA2398" s="4" t="e">
        <f>IF(X2398&lt;&gt;"Liquidação Cancelada",VLOOKUP(B2398,'BASE DE DADOS OPS'!$B$5:$P$9635,13,FALSE),"Liquidação Cancelada")</f>
        <v>#N/A</v>
      </c>
      <c r="AB2398" s="4" t="e">
        <f t="shared" si="347"/>
        <v>#N/A</v>
      </c>
      <c r="AC2398" s="3" t="e">
        <f t="shared" si="348"/>
        <v>#N/A</v>
      </c>
      <c r="AD2398" s="62"/>
    </row>
    <row r="2399" spans="1:30" ht="24.95" customHeight="1" x14ac:dyDescent="0.2">
      <c r="A2399" s="55" t="str">
        <f t="shared" si="340"/>
        <v>||||||0</v>
      </c>
      <c r="B2399" s="55" t="str">
        <f t="shared" si="341"/>
        <v>||||0</v>
      </c>
      <c r="C2399" s="61" t="str">
        <f t="shared" si="342"/>
        <v>|0</v>
      </c>
      <c r="D2399" s="31"/>
      <c r="E2399" s="31"/>
      <c r="F2399" s="75" t="str">
        <f t="shared" si="343"/>
        <v>/</v>
      </c>
      <c r="G2399" s="31"/>
      <c r="H2399" s="31"/>
      <c r="I2399" s="75" t="str">
        <f t="shared" si="344"/>
        <v>.</v>
      </c>
      <c r="J2399" s="31"/>
      <c r="K2399" s="31"/>
      <c r="L2399" s="31"/>
      <c r="M2399" s="32"/>
      <c r="N2399" s="31"/>
      <c r="O2399" s="32"/>
      <c r="P2399" s="18"/>
      <c r="Q2399" s="31"/>
      <c r="R2399" s="33"/>
      <c r="S2399" s="33"/>
      <c r="T2399" s="33"/>
      <c r="U2399" s="72">
        <f t="shared" si="345"/>
        <v>0</v>
      </c>
      <c r="V2399" s="18" t="e">
        <f>IF(X2399&lt;&gt;"Liquidação Cancelada",VLOOKUP(B2399,'BASE DE DADOS OPS'!$B$4:$P$9650,10,FALSE),"Liquidação Cancelada")</f>
        <v>#N/A</v>
      </c>
      <c r="W2399" s="35" t="e">
        <f t="shared" si="346"/>
        <v>#N/A</v>
      </c>
      <c r="X2399" s="31">
        <f>VLOOKUP(A2399,'BASE DE DADOS OPS'!$A$4:$P$9650,12,FALSE)</f>
        <v>0</v>
      </c>
      <c r="Y2399" s="4" t="e">
        <f>IF(X2399&lt;&gt;"Liquidação Cancelada",VLOOKUP(B2399,'BASE DE DADOS OPS'!$B$5:$P$9635,12,FALSE),"Liquidação Cancelada")</f>
        <v>#N/A</v>
      </c>
      <c r="Z2399" s="4" t="e">
        <f>IF(X2399&lt;&gt;"Liquidação Cancelada",VLOOKUP(B2399,'BASE DE DADOS OPS'!$B$5:$P$9635,14,FALSE),"Liquidação Cancelada")</f>
        <v>#N/A</v>
      </c>
      <c r="AA2399" s="4" t="e">
        <f>IF(X2399&lt;&gt;"Liquidação Cancelada",VLOOKUP(B2399,'BASE DE DADOS OPS'!$B$5:$P$9635,13,FALSE),"Liquidação Cancelada")</f>
        <v>#N/A</v>
      </c>
      <c r="AB2399" s="4" t="e">
        <f t="shared" si="347"/>
        <v>#N/A</v>
      </c>
      <c r="AC2399" s="3" t="e">
        <f t="shared" si="348"/>
        <v>#N/A</v>
      </c>
      <c r="AD2399" s="62"/>
    </row>
    <row r="2400" spans="1:30" ht="24.95" customHeight="1" x14ac:dyDescent="0.2">
      <c r="A2400" s="55" t="str">
        <f t="shared" si="340"/>
        <v>||||||0</v>
      </c>
      <c r="B2400" s="55" t="str">
        <f t="shared" si="341"/>
        <v>||||0</v>
      </c>
      <c r="C2400" s="61" t="str">
        <f t="shared" si="342"/>
        <v>|0</v>
      </c>
      <c r="D2400" s="31"/>
      <c r="E2400" s="31"/>
      <c r="F2400" s="75" t="str">
        <f t="shared" si="343"/>
        <v>/</v>
      </c>
      <c r="G2400" s="31"/>
      <c r="H2400" s="31"/>
      <c r="I2400" s="75" t="str">
        <f t="shared" si="344"/>
        <v>.</v>
      </c>
      <c r="J2400" s="31"/>
      <c r="K2400" s="31"/>
      <c r="L2400" s="31"/>
      <c r="M2400" s="32"/>
      <c r="N2400" s="31"/>
      <c r="O2400" s="32"/>
      <c r="P2400" s="18"/>
      <c r="Q2400" s="31"/>
      <c r="R2400" s="33"/>
      <c r="S2400" s="33"/>
      <c r="T2400" s="33"/>
      <c r="U2400" s="72">
        <f t="shared" si="345"/>
        <v>0</v>
      </c>
      <c r="V2400" s="18" t="e">
        <f>IF(X2400&lt;&gt;"Liquidação Cancelada",VLOOKUP(B2400,'BASE DE DADOS OPS'!$B$4:$P$9650,10,FALSE),"Liquidação Cancelada")</f>
        <v>#N/A</v>
      </c>
      <c r="W2400" s="35" t="e">
        <f t="shared" si="346"/>
        <v>#N/A</v>
      </c>
      <c r="X2400" s="31">
        <f>VLOOKUP(A2400,'BASE DE DADOS OPS'!$A$4:$P$9650,12,FALSE)</f>
        <v>0</v>
      </c>
      <c r="Y2400" s="4" t="e">
        <f>IF(X2400&lt;&gt;"Liquidação Cancelada",VLOOKUP(B2400,'BASE DE DADOS OPS'!$B$5:$P$9635,12,FALSE),"Liquidação Cancelada")</f>
        <v>#N/A</v>
      </c>
      <c r="Z2400" s="4" t="e">
        <f>IF(X2400&lt;&gt;"Liquidação Cancelada",VLOOKUP(B2400,'BASE DE DADOS OPS'!$B$5:$P$9635,14,FALSE),"Liquidação Cancelada")</f>
        <v>#N/A</v>
      </c>
      <c r="AA2400" s="4" t="e">
        <f>IF(X2400&lt;&gt;"Liquidação Cancelada",VLOOKUP(B2400,'BASE DE DADOS OPS'!$B$5:$P$9635,13,FALSE),"Liquidação Cancelada")</f>
        <v>#N/A</v>
      </c>
      <c r="AB2400" s="4" t="e">
        <f t="shared" si="347"/>
        <v>#N/A</v>
      </c>
      <c r="AC2400" s="3" t="e">
        <f t="shared" si="348"/>
        <v>#N/A</v>
      </c>
      <c r="AD2400" s="62"/>
    </row>
    <row r="2401" spans="1:30" ht="24.95" customHeight="1" x14ac:dyDescent="0.2">
      <c r="A2401" s="55" t="str">
        <f t="shared" si="340"/>
        <v>||||||0</v>
      </c>
      <c r="B2401" s="55" t="str">
        <f t="shared" si="341"/>
        <v>||||0</v>
      </c>
      <c r="C2401" s="61" t="str">
        <f t="shared" si="342"/>
        <v>|0</v>
      </c>
      <c r="D2401" s="31"/>
      <c r="E2401" s="31"/>
      <c r="F2401" s="75" t="str">
        <f t="shared" si="343"/>
        <v>/</v>
      </c>
      <c r="G2401" s="31"/>
      <c r="H2401" s="31"/>
      <c r="I2401" s="75" t="str">
        <f t="shared" si="344"/>
        <v>.</v>
      </c>
      <c r="J2401" s="31"/>
      <c r="K2401" s="31"/>
      <c r="L2401" s="31"/>
      <c r="M2401" s="32"/>
      <c r="N2401" s="31"/>
      <c r="O2401" s="32"/>
      <c r="P2401" s="18"/>
      <c r="Q2401" s="31"/>
      <c r="R2401" s="33"/>
      <c r="S2401" s="33"/>
      <c r="T2401" s="33"/>
      <c r="U2401" s="72">
        <f t="shared" si="345"/>
        <v>0</v>
      </c>
      <c r="V2401" s="18" t="e">
        <f>IF(X2401&lt;&gt;"Liquidação Cancelada",VLOOKUP(B2401,'BASE DE DADOS OPS'!$B$4:$P$9650,10,FALSE),"Liquidação Cancelada")</f>
        <v>#N/A</v>
      </c>
      <c r="W2401" s="35" t="e">
        <f t="shared" si="346"/>
        <v>#N/A</v>
      </c>
      <c r="X2401" s="31">
        <f>VLOOKUP(A2401,'BASE DE DADOS OPS'!$A$4:$P$9650,12,FALSE)</f>
        <v>0</v>
      </c>
      <c r="Y2401" s="4" t="e">
        <f>IF(X2401&lt;&gt;"Liquidação Cancelada",VLOOKUP(B2401,'BASE DE DADOS OPS'!$B$5:$P$9635,12,FALSE),"Liquidação Cancelada")</f>
        <v>#N/A</v>
      </c>
      <c r="Z2401" s="4" t="e">
        <f>IF(X2401&lt;&gt;"Liquidação Cancelada",VLOOKUP(B2401,'BASE DE DADOS OPS'!$B$5:$P$9635,14,FALSE),"Liquidação Cancelada")</f>
        <v>#N/A</v>
      </c>
      <c r="AA2401" s="4" t="e">
        <f>IF(X2401&lt;&gt;"Liquidação Cancelada",VLOOKUP(B2401,'BASE DE DADOS OPS'!$B$5:$P$9635,13,FALSE),"Liquidação Cancelada")</f>
        <v>#N/A</v>
      </c>
      <c r="AB2401" s="4" t="e">
        <f t="shared" si="347"/>
        <v>#N/A</v>
      </c>
      <c r="AC2401" s="3" t="e">
        <f t="shared" si="348"/>
        <v>#N/A</v>
      </c>
      <c r="AD2401" s="62"/>
    </row>
    <row r="2402" spans="1:30" ht="24.95" customHeight="1" x14ac:dyDescent="0.2">
      <c r="A2402" s="55" t="str">
        <f t="shared" si="340"/>
        <v>||||||0</v>
      </c>
      <c r="B2402" s="55" t="str">
        <f t="shared" si="341"/>
        <v>||||0</v>
      </c>
      <c r="C2402" s="61" t="str">
        <f t="shared" si="342"/>
        <v>|0</v>
      </c>
      <c r="D2402" s="31"/>
      <c r="E2402" s="31"/>
      <c r="F2402" s="75" t="str">
        <f t="shared" si="343"/>
        <v>/</v>
      </c>
      <c r="G2402" s="31"/>
      <c r="H2402" s="31"/>
      <c r="I2402" s="75" t="str">
        <f t="shared" si="344"/>
        <v>.</v>
      </c>
      <c r="J2402" s="31"/>
      <c r="K2402" s="31"/>
      <c r="L2402" s="31"/>
      <c r="M2402" s="32"/>
      <c r="N2402" s="31"/>
      <c r="O2402" s="32"/>
      <c r="P2402" s="18"/>
      <c r="Q2402" s="31"/>
      <c r="R2402" s="33"/>
      <c r="S2402" s="33"/>
      <c r="T2402" s="33"/>
      <c r="U2402" s="72">
        <f t="shared" si="345"/>
        <v>0</v>
      </c>
      <c r="V2402" s="18" t="e">
        <f>IF(X2402&lt;&gt;"Liquidação Cancelada",VLOOKUP(B2402,'BASE DE DADOS OPS'!$B$4:$P$9650,10,FALSE),"Liquidação Cancelada")</f>
        <v>#N/A</v>
      </c>
      <c r="W2402" s="35" t="e">
        <f t="shared" si="346"/>
        <v>#N/A</v>
      </c>
      <c r="X2402" s="31">
        <f>VLOOKUP(A2402,'BASE DE DADOS OPS'!$A$4:$P$9650,12,FALSE)</f>
        <v>0</v>
      </c>
      <c r="Y2402" s="4" t="e">
        <f>IF(X2402&lt;&gt;"Liquidação Cancelada",VLOOKUP(B2402,'BASE DE DADOS OPS'!$B$5:$P$9635,12,FALSE),"Liquidação Cancelada")</f>
        <v>#N/A</v>
      </c>
      <c r="Z2402" s="4" t="e">
        <f>IF(X2402&lt;&gt;"Liquidação Cancelada",VLOOKUP(B2402,'BASE DE DADOS OPS'!$B$5:$P$9635,14,FALSE),"Liquidação Cancelada")</f>
        <v>#N/A</v>
      </c>
      <c r="AA2402" s="4" t="e">
        <f>IF(X2402&lt;&gt;"Liquidação Cancelada",VLOOKUP(B2402,'BASE DE DADOS OPS'!$B$5:$P$9635,13,FALSE),"Liquidação Cancelada")</f>
        <v>#N/A</v>
      </c>
      <c r="AB2402" s="4" t="e">
        <f t="shared" si="347"/>
        <v>#N/A</v>
      </c>
      <c r="AC2402" s="3" t="e">
        <f t="shared" si="348"/>
        <v>#N/A</v>
      </c>
      <c r="AD2402" s="62"/>
    </row>
    <row r="2403" spans="1:30" ht="24.95" customHeight="1" x14ac:dyDescent="0.2">
      <c r="A2403" s="55" t="str">
        <f t="shared" si="340"/>
        <v>||||||0</v>
      </c>
      <c r="B2403" s="55" t="str">
        <f t="shared" si="341"/>
        <v>||||0</v>
      </c>
      <c r="C2403" s="61" t="str">
        <f t="shared" si="342"/>
        <v>|0</v>
      </c>
      <c r="D2403" s="31"/>
      <c r="E2403" s="31"/>
      <c r="F2403" s="75" t="str">
        <f t="shared" si="343"/>
        <v>/</v>
      </c>
      <c r="G2403" s="31"/>
      <c r="H2403" s="31"/>
      <c r="I2403" s="75" t="str">
        <f t="shared" si="344"/>
        <v>.</v>
      </c>
      <c r="J2403" s="31"/>
      <c r="K2403" s="31"/>
      <c r="L2403" s="31"/>
      <c r="M2403" s="32"/>
      <c r="N2403" s="31"/>
      <c r="O2403" s="32"/>
      <c r="P2403" s="18"/>
      <c r="Q2403" s="31"/>
      <c r="R2403" s="33"/>
      <c r="S2403" s="33"/>
      <c r="T2403" s="33"/>
      <c r="U2403" s="72">
        <f t="shared" si="345"/>
        <v>0</v>
      </c>
      <c r="V2403" s="18" t="e">
        <f>IF(X2403&lt;&gt;"Liquidação Cancelada",VLOOKUP(B2403,'BASE DE DADOS OPS'!$B$4:$P$9650,10,FALSE),"Liquidação Cancelada")</f>
        <v>#N/A</v>
      </c>
      <c r="W2403" s="35" t="e">
        <f t="shared" si="346"/>
        <v>#N/A</v>
      </c>
      <c r="X2403" s="31">
        <f>VLOOKUP(A2403,'BASE DE DADOS OPS'!$A$4:$P$9650,12,FALSE)</f>
        <v>0</v>
      </c>
      <c r="Y2403" s="4" t="e">
        <f>IF(X2403&lt;&gt;"Liquidação Cancelada",VLOOKUP(B2403,'BASE DE DADOS OPS'!$B$5:$P$9635,12,FALSE),"Liquidação Cancelada")</f>
        <v>#N/A</v>
      </c>
      <c r="Z2403" s="4" t="e">
        <f>IF(X2403&lt;&gt;"Liquidação Cancelada",VLOOKUP(B2403,'BASE DE DADOS OPS'!$B$5:$P$9635,14,FALSE),"Liquidação Cancelada")</f>
        <v>#N/A</v>
      </c>
      <c r="AA2403" s="4" t="e">
        <f>IF(X2403&lt;&gt;"Liquidação Cancelada",VLOOKUP(B2403,'BASE DE DADOS OPS'!$B$5:$P$9635,13,FALSE),"Liquidação Cancelada")</f>
        <v>#N/A</v>
      </c>
      <c r="AB2403" s="4" t="e">
        <f t="shared" si="347"/>
        <v>#N/A</v>
      </c>
      <c r="AC2403" s="3" t="e">
        <f t="shared" si="348"/>
        <v>#N/A</v>
      </c>
      <c r="AD2403" s="62"/>
    </row>
    <row r="2404" spans="1:30" ht="24.95" customHeight="1" x14ac:dyDescent="0.2">
      <c r="A2404" s="55" t="str">
        <f t="shared" si="340"/>
        <v>||||||0</v>
      </c>
      <c r="B2404" s="55" t="str">
        <f t="shared" si="341"/>
        <v>||||0</v>
      </c>
      <c r="C2404" s="61" t="str">
        <f t="shared" si="342"/>
        <v>|0</v>
      </c>
      <c r="D2404" s="31"/>
      <c r="E2404" s="31"/>
      <c r="F2404" s="75" t="str">
        <f t="shared" si="343"/>
        <v>/</v>
      </c>
      <c r="G2404" s="31"/>
      <c r="H2404" s="31"/>
      <c r="I2404" s="75" t="str">
        <f t="shared" si="344"/>
        <v>.</v>
      </c>
      <c r="J2404" s="31"/>
      <c r="K2404" s="31"/>
      <c r="L2404" s="31"/>
      <c r="M2404" s="32"/>
      <c r="N2404" s="31"/>
      <c r="O2404" s="32"/>
      <c r="P2404" s="18"/>
      <c r="Q2404" s="31"/>
      <c r="R2404" s="33"/>
      <c r="S2404" s="33"/>
      <c r="T2404" s="33"/>
      <c r="U2404" s="72">
        <f t="shared" si="345"/>
        <v>0</v>
      </c>
      <c r="V2404" s="18" t="e">
        <f>IF(X2404&lt;&gt;"Liquidação Cancelada",VLOOKUP(B2404,'BASE DE DADOS OPS'!$B$4:$P$9650,10,FALSE),"Liquidação Cancelada")</f>
        <v>#N/A</v>
      </c>
      <c r="W2404" s="35" t="e">
        <f t="shared" si="346"/>
        <v>#N/A</v>
      </c>
      <c r="X2404" s="31">
        <f>VLOOKUP(A2404,'BASE DE DADOS OPS'!$A$4:$P$9650,12,FALSE)</f>
        <v>0</v>
      </c>
      <c r="Y2404" s="4" t="e">
        <f>IF(X2404&lt;&gt;"Liquidação Cancelada",VLOOKUP(B2404,'BASE DE DADOS OPS'!$B$5:$P$9635,12,FALSE),"Liquidação Cancelada")</f>
        <v>#N/A</v>
      </c>
      <c r="Z2404" s="4" t="e">
        <f>IF(X2404&lt;&gt;"Liquidação Cancelada",VLOOKUP(B2404,'BASE DE DADOS OPS'!$B$5:$P$9635,14,FALSE),"Liquidação Cancelada")</f>
        <v>#N/A</v>
      </c>
      <c r="AA2404" s="4" t="e">
        <f>IF(X2404&lt;&gt;"Liquidação Cancelada",VLOOKUP(B2404,'BASE DE DADOS OPS'!$B$5:$P$9635,13,FALSE),"Liquidação Cancelada")</f>
        <v>#N/A</v>
      </c>
      <c r="AB2404" s="4" t="e">
        <f t="shared" si="347"/>
        <v>#N/A</v>
      </c>
      <c r="AC2404" s="3" t="e">
        <f t="shared" si="348"/>
        <v>#N/A</v>
      </c>
      <c r="AD2404" s="62"/>
    </row>
    <row r="2405" spans="1:30" ht="24.95" customHeight="1" x14ac:dyDescent="0.2">
      <c r="A2405" s="55" t="str">
        <f t="shared" si="340"/>
        <v>||||||0</v>
      </c>
      <c r="B2405" s="55" t="str">
        <f t="shared" si="341"/>
        <v>||||0</v>
      </c>
      <c r="C2405" s="61" t="str">
        <f t="shared" si="342"/>
        <v>|0</v>
      </c>
      <c r="D2405" s="31"/>
      <c r="E2405" s="31"/>
      <c r="F2405" s="75" t="str">
        <f t="shared" si="343"/>
        <v>/</v>
      </c>
      <c r="G2405" s="31"/>
      <c r="H2405" s="31"/>
      <c r="I2405" s="75" t="str">
        <f t="shared" si="344"/>
        <v>.</v>
      </c>
      <c r="J2405" s="31"/>
      <c r="K2405" s="31"/>
      <c r="L2405" s="31"/>
      <c r="M2405" s="32"/>
      <c r="N2405" s="31"/>
      <c r="O2405" s="32"/>
      <c r="P2405" s="18"/>
      <c r="Q2405" s="31"/>
      <c r="R2405" s="33"/>
      <c r="S2405" s="33"/>
      <c r="T2405" s="33"/>
      <c r="U2405" s="72">
        <f t="shared" si="345"/>
        <v>0</v>
      </c>
      <c r="V2405" s="18" t="e">
        <f>IF(X2405&lt;&gt;"Liquidação Cancelada",VLOOKUP(B2405,'BASE DE DADOS OPS'!$B$4:$P$9650,10,FALSE),"Liquidação Cancelada")</f>
        <v>#N/A</v>
      </c>
      <c r="W2405" s="35" t="e">
        <f t="shared" si="346"/>
        <v>#N/A</v>
      </c>
      <c r="X2405" s="31">
        <f>VLOOKUP(A2405,'BASE DE DADOS OPS'!$A$4:$P$9650,12,FALSE)</f>
        <v>0</v>
      </c>
      <c r="Y2405" s="4" t="e">
        <f>IF(X2405&lt;&gt;"Liquidação Cancelada",VLOOKUP(B2405,'BASE DE DADOS OPS'!$B$5:$P$9635,12,FALSE),"Liquidação Cancelada")</f>
        <v>#N/A</v>
      </c>
      <c r="Z2405" s="4" t="e">
        <f>IF(X2405&lt;&gt;"Liquidação Cancelada",VLOOKUP(B2405,'BASE DE DADOS OPS'!$B$5:$P$9635,14,FALSE),"Liquidação Cancelada")</f>
        <v>#N/A</v>
      </c>
      <c r="AA2405" s="4" t="e">
        <f>IF(X2405&lt;&gt;"Liquidação Cancelada",VLOOKUP(B2405,'BASE DE DADOS OPS'!$B$5:$P$9635,13,FALSE),"Liquidação Cancelada")</f>
        <v>#N/A</v>
      </c>
      <c r="AB2405" s="4" t="e">
        <f t="shared" si="347"/>
        <v>#N/A</v>
      </c>
      <c r="AC2405" s="3" t="e">
        <f t="shared" si="348"/>
        <v>#N/A</v>
      </c>
      <c r="AD2405" s="62"/>
    </row>
    <row r="2406" spans="1:30" ht="24.95" customHeight="1" x14ac:dyDescent="0.2">
      <c r="A2406" s="55" t="str">
        <f t="shared" si="340"/>
        <v>||||||0</v>
      </c>
      <c r="B2406" s="55" t="str">
        <f t="shared" si="341"/>
        <v>||||0</v>
      </c>
      <c r="C2406" s="61" t="str">
        <f t="shared" si="342"/>
        <v>|0</v>
      </c>
      <c r="D2406" s="31"/>
      <c r="E2406" s="31"/>
      <c r="F2406" s="75" t="str">
        <f t="shared" si="343"/>
        <v>/</v>
      </c>
      <c r="G2406" s="31"/>
      <c r="H2406" s="31"/>
      <c r="I2406" s="75" t="str">
        <f t="shared" si="344"/>
        <v>.</v>
      </c>
      <c r="J2406" s="31"/>
      <c r="K2406" s="31"/>
      <c r="L2406" s="31"/>
      <c r="M2406" s="32"/>
      <c r="N2406" s="31"/>
      <c r="O2406" s="32"/>
      <c r="P2406" s="18"/>
      <c r="Q2406" s="31"/>
      <c r="R2406" s="33"/>
      <c r="S2406" s="33"/>
      <c r="T2406" s="33"/>
      <c r="U2406" s="72">
        <f t="shared" si="345"/>
        <v>0</v>
      </c>
      <c r="V2406" s="18" t="e">
        <f>IF(X2406&lt;&gt;"Liquidação Cancelada",VLOOKUP(B2406,'BASE DE DADOS OPS'!$B$4:$P$9650,10,FALSE),"Liquidação Cancelada")</f>
        <v>#N/A</v>
      </c>
      <c r="W2406" s="35" t="e">
        <f t="shared" si="346"/>
        <v>#N/A</v>
      </c>
      <c r="X2406" s="31">
        <f>VLOOKUP(A2406,'BASE DE DADOS OPS'!$A$4:$P$9650,12,FALSE)</f>
        <v>0</v>
      </c>
      <c r="Y2406" s="4" t="e">
        <f>IF(X2406&lt;&gt;"Liquidação Cancelada",VLOOKUP(B2406,'BASE DE DADOS OPS'!$B$5:$P$9635,12,FALSE),"Liquidação Cancelada")</f>
        <v>#N/A</v>
      </c>
      <c r="Z2406" s="4" t="e">
        <f>IF(X2406&lt;&gt;"Liquidação Cancelada",VLOOKUP(B2406,'BASE DE DADOS OPS'!$B$5:$P$9635,14,FALSE),"Liquidação Cancelada")</f>
        <v>#N/A</v>
      </c>
      <c r="AA2406" s="4" t="e">
        <f>IF(X2406&lt;&gt;"Liquidação Cancelada",VLOOKUP(B2406,'BASE DE DADOS OPS'!$B$5:$P$9635,13,FALSE),"Liquidação Cancelada")</f>
        <v>#N/A</v>
      </c>
      <c r="AB2406" s="4" t="e">
        <f t="shared" si="347"/>
        <v>#N/A</v>
      </c>
      <c r="AC2406" s="3" t="e">
        <f t="shared" si="348"/>
        <v>#N/A</v>
      </c>
      <c r="AD2406" s="62"/>
    </row>
    <row r="2407" spans="1:30" ht="24.95" customHeight="1" x14ac:dyDescent="0.2">
      <c r="A2407" s="55" t="str">
        <f t="shared" si="340"/>
        <v>||||||0</v>
      </c>
      <c r="B2407" s="55" t="str">
        <f t="shared" si="341"/>
        <v>||||0</v>
      </c>
      <c r="C2407" s="61" t="str">
        <f t="shared" si="342"/>
        <v>|0</v>
      </c>
      <c r="D2407" s="31"/>
      <c r="E2407" s="31"/>
      <c r="F2407" s="75" t="str">
        <f t="shared" si="343"/>
        <v>/</v>
      </c>
      <c r="G2407" s="31"/>
      <c r="H2407" s="31"/>
      <c r="I2407" s="75" t="str">
        <f t="shared" si="344"/>
        <v>.</v>
      </c>
      <c r="J2407" s="31"/>
      <c r="K2407" s="31"/>
      <c r="L2407" s="31"/>
      <c r="M2407" s="32"/>
      <c r="N2407" s="31"/>
      <c r="O2407" s="32"/>
      <c r="P2407" s="18"/>
      <c r="Q2407" s="31"/>
      <c r="R2407" s="33"/>
      <c r="S2407" s="33"/>
      <c r="T2407" s="33"/>
      <c r="U2407" s="72">
        <f t="shared" si="345"/>
        <v>0</v>
      </c>
      <c r="V2407" s="18" t="e">
        <f>IF(X2407&lt;&gt;"Liquidação Cancelada",VLOOKUP(B2407,'BASE DE DADOS OPS'!$B$4:$P$9650,10,FALSE),"Liquidação Cancelada")</f>
        <v>#N/A</v>
      </c>
      <c r="W2407" s="35" t="e">
        <f t="shared" si="346"/>
        <v>#N/A</v>
      </c>
      <c r="X2407" s="31">
        <f>VLOOKUP(A2407,'BASE DE DADOS OPS'!$A$4:$P$9650,12,FALSE)</f>
        <v>0</v>
      </c>
      <c r="Y2407" s="4" t="e">
        <f>IF(X2407&lt;&gt;"Liquidação Cancelada",VLOOKUP(B2407,'BASE DE DADOS OPS'!$B$5:$P$9635,12,FALSE),"Liquidação Cancelada")</f>
        <v>#N/A</v>
      </c>
      <c r="Z2407" s="4" t="e">
        <f>IF(X2407&lt;&gt;"Liquidação Cancelada",VLOOKUP(B2407,'BASE DE DADOS OPS'!$B$5:$P$9635,14,FALSE),"Liquidação Cancelada")</f>
        <v>#N/A</v>
      </c>
      <c r="AA2407" s="4" t="e">
        <f>IF(X2407&lt;&gt;"Liquidação Cancelada",VLOOKUP(B2407,'BASE DE DADOS OPS'!$B$5:$P$9635,13,FALSE),"Liquidação Cancelada")</f>
        <v>#N/A</v>
      </c>
      <c r="AB2407" s="4" t="e">
        <f t="shared" si="347"/>
        <v>#N/A</v>
      </c>
      <c r="AC2407" s="3" t="e">
        <f t="shared" si="348"/>
        <v>#N/A</v>
      </c>
      <c r="AD2407" s="62"/>
    </row>
    <row r="2408" spans="1:30" ht="24.95" customHeight="1" x14ac:dyDescent="0.2">
      <c r="A2408" s="55" t="str">
        <f t="shared" si="340"/>
        <v>||||||0</v>
      </c>
      <c r="B2408" s="55" t="str">
        <f t="shared" si="341"/>
        <v>||||0</v>
      </c>
      <c r="C2408" s="61" t="str">
        <f t="shared" si="342"/>
        <v>|0</v>
      </c>
      <c r="D2408" s="31"/>
      <c r="E2408" s="31"/>
      <c r="F2408" s="75" t="str">
        <f t="shared" si="343"/>
        <v>/</v>
      </c>
      <c r="G2408" s="31"/>
      <c r="H2408" s="31"/>
      <c r="I2408" s="75" t="str">
        <f t="shared" si="344"/>
        <v>.</v>
      </c>
      <c r="J2408" s="31"/>
      <c r="K2408" s="31"/>
      <c r="L2408" s="31"/>
      <c r="M2408" s="32"/>
      <c r="N2408" s="31"/>
      <c r="O2408" s="32"/>
      <c r="P2408" s="18"/>
      <c r="Q2408" s="31"/>
      <c r="R2408" s="33"/>
      <c r="S2408" s="33"/>
      <c r="T2408" s="33"/>
      <c r="U2408" s="72">
        <f t="shared" si="345"/>
        <v>0</v>
      </c>
      <c r="V2408" s="18" t="e">
        <f>IF(X2408&lt;&gt;"Liquidação Cancelada",VLOOKUP(B2408,'BASE DE DADOS OPS'!$B$4:$P$9650,10,FALSE),"Liquidação Cancelada")</f>
        <v>#N/A</v>
      </c>
      <c r="W2408" s="35" t="e">
        <f t="shared" si="346"/>
        <v>#N/A</v>
      </c>
      <c r="X2408" s="31">
        <f>VLOOKUP(A2408,'BASE DE DADOS OPS'!$A$4:$P$9650,12,FALSE)</f>
        <v>0</v>
      </c>
      <c r="Y2408" s="4" t="e">
        <f>IF(X2408&lt;&gt;"Liquidação Cancelada",VLOOKUP(B2408,'BASE DE DADOS OPS'!$B$5:$P$9635,12,FALSE),"Liquidação Cancelada")</f>
        <v>#N/A</v>
      </c>
      <c r="Z2408" s="4" t="e">
        <f>IF(X2408&lt;&gt;"Liquidação Cancelada",VLOOKUP(B2408,'BASE DE DADOS OPS'!$B$5:$P$9635,14,FALSE),"Liquidação Cancelada")</f>
        <v>#N/A</v>
      </c>
      <c r="AA2408" s="4" t="e">
        <f>IF(X2408&lt;&gt;"Liquidação Cancelada",VLOOKUP(B2408,'BASE DE DADOS OPS'!$B$5:$P$9635,13,FALSE),"Liquidação Cancelada")</f>
        <v>#N/A</v>
      </c>
      <c r="AB2408" s="4" t="e">
        <f t="shared" si="347"/>
        <v>#N/A</v>
      </c>
      <c r="AC2408" s="3" t="e">
        <f t="shared" si="348"/>
        <v>#N/A</v>
      </c>
      <c r="AD2408" s="62"/>
    </row>
    <row r="2409" spans="1:30" ht="24.95" customHeight="1" x14ac:dyDescent="0.2">
      <c r="A2409" s="55" t="str">
        <f t="shared" si="340"/>
        <v>||||||0</v>
      </c>
      <c r="B2409" s="55" t="str">
        <f t="shared" si="341"/>
        <v>||||0</v>
      </c>
      <c r="C2409" s="61" t="str">
        <f t="shared" si="342"/>
        <v>|0</v>
      </c>
      <c r="D2409" s="31"/>
      <c r="E2409" s="31"/>
      <c r="F2409" s="75" t="str">
        <f t="shared" si="343"/>
        <v>/</v>
      </c>
      <c r="G2409" s="31"/>
      <c r="H2409" s="31"/>
      <c r="I2409" s="75" t="str">
        <f t="shared" si="344"/>
        <v>.</v>
      </c>
      <c r="J2409" s="31"/>
      <c r="K2409" s="31"/>
      <c r="L2409" s="31"/>
      <c r="M2409" s="32"/>
      <c r="N2409" s="31"/>
      <c r="O2409" s="32"/>
      <c r="P2409" s="18"/>
      <c r="Q2409" s="31"/>
      <c r="R2409" s="33"/>
      <c r="S2409" s="33"/>
      <c r="T2409" s="33"/>
      <c r="U2409" s="72">
        <f t="shared" si="345"/>
        <v>0</v>
      </c>
      <c r="V2409" s="18" t="e">
        <f>IF(X2409&lt;&gt;"Liquidação Cancelada",VLOOKUP(B2409,'BASE DE DADOS OPS'!$B$4:$P$9650,10,FALSE),"Liquidação Cancelada")</f>
        <v>#N/A</v>
      </c>
      <c r="W2409" s="35" t="e">
        <f t="shared" si="346"/>
        <v>#N/A</v>
      </c>
      <c r="X2409" s="31">
        <f>VLOOKUP(A2409,'BASE DE DADOS OPS'!$A$4:$P$9650,12,FALSE)</f>
        <v>0</v>
      </c>
      <c r="Y2409" s="4" t="e">
        <f>IF(X2409&lt;&gt;"Liquidação Cancelada",VLOOKUP(B2409,'BASE DE DADOS OPS'!$B$5:$P$9635,12,FALSE),"Liquidação Cancelada")</f>
        <v>#N/A</v>
      </c>
      <c r="Z2409" s="4" t="e">
        <f>IF(X2409&lt;&gt;"Liquidação Cancelada",VLOOKUP(B2409,'BASE DE DADOS OPS'!$B$5:$P$9635,14,FALSE),"Liquidação Cancelada")</f>
        <v>#N/A</v>
      </c>
      <c r="AA2409" s="4" t="e">
        <f>IF(X2409&lt;&gt;"Liquidação Cancelada",VLOOKUP(B2409,'BASE DE DADOS OPS'!$B$5:$P$9635,13,FALSE),"Liquidação Cancelada")</f>
        <v>#N/A</v>
      </c>
      <c r="AB2409" s="4" t="e">
        <f t="shared" si="347"/>
        <v>#N/A</v>
      </c>
      <c r="AC2409" s="3" t="e">
        <f t="shared" si="348"/>
        <v>#N/A</v>
      </c>
      <c r="AD2409" s="62"/>
    </row>
    <row r="2410" spans="1:30" ht="24.95" customHeight="1" x14ac:dyDescent="0.2">
      <c r="A2410" s="55" t="str">
        <f t="shared" si="340"/>
        <v>||||||0</v>
      </c>
      <c r="B2410" s="55" t="str">
        <f t="shared" si="341"/>
        <v>||||0</v>
      </c>
      <c r="C2410" s="61" t="str">
        <f t="shared" si="342"/>
        <v>|0</v>
      </c>
      <c r="D2410" s="31"/>
      <c r="E2410" s="31"/>
      <c r="F2410" s="75" t="str">
        <f t="shared" si="343"/>
        <v>/</v>
      </c>
      <c r="G2410" s="31"/>
      <c r="H2410" s="31"/>
      <c r="I2410" s="75" t="str">
        <f t="shared" si="344"/>
        <v>.</v>
      </c>
      <c r="J2410" s="31"/>
      <c r="K2410" s="31"/>
      <c r="L2410" s="31"/>
      <c r="M2410" s="32"/>
      <c r="N2410" s="31"/>
      <c r="O2410" s="32"/>
      <c r="P2410" s="18"/>
      <c r="Q2410" s="31"/>
      <c r="R2410" s="33"/>
      <c r="S2410" s="33"/>
      <c r="T2410" s="33"/>
      <c r="U2410" s="72">
        <f t="shared" si="345"/>
        <v>0</v>
      </c>
      <c r="V2410" s="18" t="e">
        <f>IF(X2410&lt;&gt;"Liquidação Cancelada",VLOOKUP(B2410,'BASE DE DADOS OPS'!$B$4:$P$9650,10,FALSE),"Liquidação Cancelada")</f>
        <v>#N/A</v>
      </c>
      <c r="W2410" s="35" t="e">
        <f t="shared" si="346"/>
        <v>#N/A</v>
      </c>
      <c r="X2410" s="31">
        <f>VLOOKUP(A2410,'BASE DE DADOS OPS'!$A$4:$P$9650,12,FALSE)</f>
        <v>0</v>
      </c>
      <c r="Y2410" s="4" t="e">
        <f>IF(X2410&lt;&gt;"Liquidação Cancelada",VLOOKUP(B2410,'BASE DE DADOS OPS'!$B$5:$P$9635,12,FALSE),"Liquidação Cancelada")</f>
        <v>#N/A</v>
      </c>
      <c r="Z2410" s="4" t="e">
        <f>IF(X2410&lt;&gt;"Liquidação Cancelada",VLOOKUP(B2410,'BASE DE DADOS OPS'!$B$5:$P$9635,14,FALSE),"Liquidação Cancelada")</f>
        <v>#N/A</v>
      </c>
      <c r="AA2410" s="4" t="e">
        <f>IF(X2410&lt;&gt;"Liquidação Cancelada",VLOOKUP(B2410,'BASE DE DADOS OPS'!$B$5:$P$9635,13,FALSE),"Liquidação Cancelada")</f>
        <v>#N/A</v>
      </c>
      <c r="AB2410" s="4" t="e">
        <f t="shared" si="347"/>
        <v>#N/A</v>
      </c>
      <c r="AC2410" s="3" t="e">
        <f t="shared" si="348"/>
        <v>#N/A</v>
      </c>
      <c r="AD2410" s="62"/>
    </row>
    <row r="2411" spans="1:30" ht="24.95" customHeight="1" x14ac:dyDescent="0.2">
      <c r="A2411" s="55" t="str">
        <f t="shared" si="340"/>
        <v>||||||0</v>
      </c>
      <c r="B2411" s="55" t="str">
        <f t="shared" si="341"/>
        <v>||||0</v>
      </c>
      <c r="C2411" s="61" t="str">
        <f t="shared" si="342"/>
        <v>|0</v>
      </c>
      <c r="D2411" s="31"/>
      <c r="E2411" s="31"/>
      <c r="F2411" s="75" t="str">
        <f t="shared" si="343"/>
        <v>/</v>
      </c>
      <c r="G2411" s="31"/>
      <c r="H2411" s="31"/>
      <c r="I2411" s="75" t="str">
        <f t="shared" si="344"/>
        <v>.</v>
      </c>
      <c r="J2411" s="31"/>
      <c r="K2411" s="31"/>
      <c r="L2411" s="31"/>
      <c r="M2411" s="32"/>
      <c r="N2411" s="31"/>
      <c r="O2411" s="32"/>
      <c r="P2411" s="18"/>
      <c r="Q2411" s="31"/>
      <c r="R2411" s="33"/>
      <c r="S2411" s="33"/>
      <c r="T2411" s="33"/>
      <c r="U2411" s="72">
        <f t="shared" si="345"/>
        <v>0</v>
      </c>
      <c r="V2411" s="18" t="e">
        <f>IF(X2411&lt;&gt;"Liquidação Cancelada",VLOOKUP(B2411,'BASE DE DADOS OPS'!$B$4:$P$9650,10,FALSE),"Liquidação Cancelada")</f>
        <v>#N/A</v>
      </c>
      <c r="W2411" s="35" t="e">
        <f t="shared" si="346"/>
        <v>#N/A</v>
      </c>
      <c r="X2411" s="31">
        <f>VLOOKUP(A2411,'BASE DE DADOS OPS'!$A$4:$P$9650,12,FALSE)</f>
        <v>0</v>
      </c>
      <c r="Y2411" s="4" t="e">
        <f>IF(X2411&lt;&gt;"Liquidação Cancelada",VLOOKUP(B2411,'BASE DE DADOS OPS'!$B$5:$P$9635,12,FALSE),"Liquidação Cancelada")</f>
        <v>#N/A</v>
      </c>
      <c r="Z2411" s="4" t="e">
        <f>IF(X2411&lt;&gt;"Liquidação Cancelada",VLOOKUP(B2411,'BASE DE DADOS OPS'!$B$5:$P$9635,14,FALSE),"Liquidação Cancelada")</f>
        <v>#N/A</v>
      </c>
      <c r="AA2411" s="4" t="e">
        <f>IF(X2411&lt;&gt;"Liquidação Cancelada",VLOOKUP(B2411,'BASE DE DADOS OPS'!$B$5:$P$9635,13,FALSE),"Liquidação Cancelada")</f>
        <v>#N/A</v>
      </c>
      <c r="AB2411" s="4" t="e">
        <f t="shared" si="347"/>
        <v>#N/A</v>
      </c>
      <c r="AC2411" s="3" t="e">
        <f t="shared" si="348"/>
        <v>#N/A</v>
      </c>
      <c r="AD2411" s="62"/>
    </row>
    <row r="2412" spans="1:30" ht="24.95" customHeight="1" x14ac:dyDescent="0.2">
      <c r="A2412" s="55" t="str">
        <f t="shared" si="340"/>
        <v>||||||0</v>
      </c>
      <c r="B2412" s="55" t="str">
        <f t="shared" si="341"/>
        <v>||||0</v>
      </c>
      <c r="C2412" s="61" t="str">
        <f t="shared" si="342"/>
        <v>|0</v>
      </c>
      <c r="D2412" s="31"/>
      <c r="E2412" s="31"/>
      <c r="F2412" s="75" t="str">
        <f t="shared" si="343"/>
        <v>/</v>
      </c>
      <c r="G2412" s="31"/>
      <c r="H2412" s="31"/>
      <c r="I2412" s="75" t="str">
        <f t="shared" si="344"/>
        <v>.</v>
      </c>
      <c r="J2412" s="31"/>
      <c r="K2412" s="31"/>
      <c r="L2412" s="31"/>
      <c r="M2412" s="32"/>
      <c r="N2412" s="31"/>
      <c r="O2412" s="32"/>
      <c r="P2412" s="18"/>
      <c r="Q2412" s="31"/>
      <c r="R2412" s="33"/>
      <c r="S2412" s="33"/>
      <c r="T2412" s="33"/>
      <c r="U2412" s="72">
        <f t="shared" si="345"/>
        <v>0</v>
      </c>
      <c r="V2412" s="18" t="e">
        <f>IF(X2412&lt;&gt;"Liquidação Cancelada",VLOOKUP(B2412,'BASE DE DADOS OPS'!$B$4:$P$9650,10,FALSE),"Liquidação Cancelada")</f>
        <v>#N/A</v>
      </c>
      <c r="W2412" s="35" t="e">
        <f t="shared" si="346"/>
        <v>#N/A</v>
      </c>
      <c r="X2412" s="31">
        <f>VLOOKUP(A2412,'BASE DE DADOS OPS'!$A$4:$P$9650,12,FALSE)</f>
        <v>0</v>
      </c>
      <c r="Y2412" s="4" t="e">
        <f>IF(X2412&lt;&gt;"Liquidação Cancelada",VLOOKUP(B2412,'BASE DE DADOS OPS'!$B$5:$P$9635,12,FALSE),"Liquidação Cancelada")</f>
        <v>#N/A</v>
      </c>
      <c r="Z2412" s="4" t="e">
        <f>IF(X2412&lt;&gt;"Liquidação Cancelada",VLOOKUP(B2412,'BASE DE DADOS OPS'!$B$5:$P$9635,14,FALSE),"Liquidação Cancelada")</f>
        <v>#N/A</v>
      </c>
      <c r="AA2412" s="4" t="e">
        <f>IF(X2412&lt;&gt;"Liquidação Cancelada",VLOOKUP(B2412,'BASE DE DADOS OPS'!$B$5:$P$9635,13,FALSE),"Liquidação Cancelada")</f>
        <v>#N/A</v>
      </c>
      <c r="AB2412" s="4" t="e">
        <f t="shared" si="347"/>
        <v>#N/A</v>
      </c>
      <c r="AC2412" s="3" t="e">
        <f t="shared" si="348"/>
        <v>#N/A</v>
      </c>
      <c r="AD2412" s="62"/>
    </row>
    <row r="2413" spans="1:30" ht="24.95" customHeight="1" x14ac:dyDescent="0.2">
      <c r="A2413" s="55" t="str">
        <f t="shared" si="340"/>
        <v>||||||0</v>
      </c>
      <c r="B2413" s="55" t="str">
        <f t="shared" si="341"/>
        <v>||||0</v>
      </c>
      <c r="C2413" s="61" t="str">
        <f t="shared" si="342"/>
        <v>|0</v>
      </c>
      <c r="D2413" s="31"/>
      <c r="E2413" s="31"/>
      <c r="F2413" s="75" t="str">
        <f t="shared" si="343"/>
        <v>/</v>
      </c>
      <c r="G2413" s="31"/>
      <c r="H2413" s="31"/>
      <c r="I2413" s="75" t="str">
        <f t="shared" si="344"/>
        <v>.</v>
      </c>
      <c r="J2413" s="31"/>
      <c r="K2413" s="31"/>
      <c r="L2413" s="31"/>
      <c r="M2413" s="32"/>
      <c r="N2413" s="31"/>
      <c r="O2413" s="32"/>
      <c r="P2413" s="18"/>
      <c r="Q2413" s="31"/>
      <c r="R2413" s="33"/>
      <c r="S2413" s="33"/>
      <c r="T2413" s="33"/>
      <c r="U2413" s="72">
        <f t="shared" si="345"/>
        <v>0</v>
      </c>
      <c r="V2413" s="18" t="e">
        <f>IF(X2413&lt;&gt;"Liquidação Cancelada",VLOOKUP(B2413,'BASE DE DADOS OPS'!$B$4:$P$9650,10,FALSE),"Liquidação Cancelada")</f>
        <v>#N/A</v>
      </c>
      <c r="W2413" s="35" t="e">
        <f t="shared" si="346"/>
        <v>#N/A</v>
      </c>
      <c r="X2413" s="31">
        <f>VLOOKUP(A2413,'BASE DE DADOS OPS'!$A$4:$P$9650,12,FALSE)</f>
        <v>0</v>
      </c>
      <c r="Y2413" s="4" t="e">
        <f>IF(X2413&lt;&gt;"Liquidação Cancelada",VLOOKUP(B2413,'BASE DE DADOS OPS'!$B$5:$P$9635,12,FALSE),"Liquidação Cancelada")</f>
        <v>#N/A</v>
      </c>
      <c r="Z2413" s="4" t="e">
        <f>IF(X2413&lt;&gt;"Liquidação Cancelada",VLOOKUP(B2413,'BASE DE DADOS OPS'!$B$5:$P$9635,14,FALSE),"Liquidação Cancelada")</f>
        <v>#N/A</v>
      </c>
      <c r="AA2413" s="4" t="e">
        <f>IF(X2413&lt;&gt;"Liquidação Cancelada",VLOOKUP(B2413,'BASE DE DADOS OPS'!$B$5:$P$9635,13,FALSE),"Liquidação Cancelada")</f>
        <v>#N/A</v>
      </c>
      <c r="AB2413" s="4" t="e">
        <f t="shared" si="347"/>
        <v>#N/A</v>
      </c>
      <c r="AC2413" s="3" t="e">
        <f t="shared" si="348"/>
        <v>#N/A</v>
      </c>
      <c r="AD2413" s="62"/>
    </row>
    <row r="2414" spans="1:30" ht="24.95" customHeight="1" x14ac:dyDescent="0.2">
      <c r="A2414" s="55" t="str">
        <f t="shared" si="340"/>
        <v>||||||0</v>
      </c>
      <c r="B2414" s="55" t="str">
        <f t="shared" si="341"/>
        <v>||||0</v>
      </c>
      <c r="C2414" s="61" t="str">
        <f t="shared" si="342"/>
        <v>|0</v>
      </c>
      <c r="D2414" s="31"/>
      <c r="E2414" s="31"/>
      <c r="F2414" s="75" t="str">
        <f t="shared" si="343"/>
        <v>/</v>
      </c>
      <c r="G2414" s="31"/>
      <c r="H2414" s="31"/>
      <c r="I2414" s="75" t="str">
        <f t="shared" si="344"/>
        <v>.</v>
      </c>
      <c r="J2414" s="31"/>
      <c r="K2414" s="31"/>
      <c r="L2414" s="31"/>
      <c r="M2414" s="32"/>
      <c r="N2414" s="31"/>
      <c r="O2414" s="32"/>
      <c r="P2414" s="18"/>
      <c r="Q2414" s="31"/>
      <c r="R2414" s="33"/>
      <c r="S2414" s="33"/>
      <c r="T2414" s="33"/>
      <c r="U2414" s="72">
        <f t="shared" si="345"/>
        <v>0</v>
      </c>
      <c r="V2414" s="18" t="e">
        <f>IF(X2414&lt;&gt;"Liquidação Cancelada",VLOOKUP(B2414,'BASE DE DADOS OPS'!$B$4:$P$9650,10,FALSE),"Liquidação Cancelada")</f>
        <v>#N/A</v>
      </c>
      <c r="W2414" s="35" t="e">
        <f t="shared" si="346"/>
        <v>#N/A</v>
      </c>
      <c r="X2414" s="31">
        <f>VLOOKUP(A2414,'BASE DE DADOS OPS'!$A$4:$P$9650,12,FALSE)</f>
        <v>0</v>
      </c>
      <c r="Y2414" s="4" t="e">
        <f>IF(X2414&lt;&gt;"Liquidação Cancelada",VLOOKUP(B2414,'BASE DE DADOS OPS'!$B$5:$P$9635,12,FALSE),"Liquidação Cancelada")</f>
        <v>#N/A</v>
      </c>
      <c r="Z2414" s="4" t="e">
        <f>IF(X2414&lt;&gt;"Liquidação Cancelada",VLOOKUP(B2414,'BASE DE DADOS OPS'!$B$5:$P$9635,14,FALSE),"Liquidação Cancelada")</f>
        <v>#N/A</v>
      </c>
      <c r="AA2414" s="4" t="e">
        <f>IF(X2414&lt;&gt;"Liquidação Cancelada",VLOOKUP(B2414,'BASE DE DADOS OPS'!$B$5:$P$9635,13,FALSE),"Liquidação Cancelada")</f>
        <v>#N/A</v>
      </c>
      <c r="AB2414" s="4" t="e">
        <f t="shared" si="347"/>
        <v>#N/A</v>
      </c>
      <c r="AC2414" s="3" t="e">
        <f t="shared" si="348"/>
        <v>#N/A</v>
      </c>
      <c r="AD2414" s="62"/>
    </row>
    <row r="2415" spans="1:30" ht="24.95" customHeight="1" x14ac:dyDescent="0.2">
      <c r="A2415" s="55" t="str">
        <f t="shared" si="340"/>
        <v>||||||0</v>
      </c>
      <c r="B2415" s="55" t="str">
        <f t="shared" si="341"/>
        <v>||||0</v>
      </c>
      <c r="C2415" s="61" t="str">
        <f t="shared" si="342"/>
        <v>|0</v>
      </c>
      <c r="D2415" s="31"/>
      <c r="E2415" s="31"/>
      <c r="F2415" s="75" t="str">
        <f t="shared" si="343"/>
        <v>/</v>
      </c>
      <c r="G2415" s="31"/>
      <c r="H2415" s="31"/>
      <c r="I2415" s="75" t="str">
        <f t="shared" si="344"/>
        <v>.</v>
      </c>
      <c r="J2415" s="31"/>
      <c r="K2415" s="31"/>
      <c r="L2415" s="31"/>
      <c r="M2415" s="32"/>
      <c r="N2415" s="31"/>
      <c r="O2415" s="32"/>
      <c r="P2415" s="18"/>
      <c r="Q2415" s="31"/>
      <c r="R2415" s="33"/>
      <c r="S2415" s="33"/>
      <c r="T2415" s="33"/>
      <c r="U2415" s="72">
        <f t="shared" si="345"/>
        <v>0</v>
      </c>
      <c r="V2415" s="18" t="e">
        <f>IF(X2415&lt;&gt;"Liquidação Cancelada",VLOOKUP(B2415,'BASE DE DADOS OPS'!$B$4:$P$9650,10,FALSE),"Liquidação Cancelada")</f>
        <v>#N/A</v>
      </c>
      <c r="W2415" s="35" t="e">
        <f t="shared" si="346"/>
        <v>#N/A</v>
      </c>
      <c r="X2415" s="31">
        <f>VLOOKUP(A2415,'BASE DE DADOS OPS'!$A$4:$P$9650,12,FALSE)</f>
        <v>0</v>
      </c>
      <c r="Y2415" s="4" t="e">
        <f>IF(X2415&lt;&gt;"Liquidação Cancelada",VLOOKUP(B2415,'BASE DE DADOS OPS'!$B$5:$P$9635,12,FALSE),"Liquidação Cancelada")</f>
        <v>#N/A</v>
      </c>
      <c r="Z2415" s="4" t="e">
        <f>IF(X2415&lt;&gt;"Liquidação Cancelada",VLOOKUP(B2415,'BASE DE DADOS OPS'!$B$5:$P$9635,14,FALSE),"Liquidação Cancelada")</f>
        <v>#N/A</v>
      </c>
      <c r="AA2415" s="4" t="e">
        <f>IF(X2415&lt;&gt;"Liquidação Cancelada",VLOOKUP(B2415,'BASE DE DADOS OPS'!$B$5:$P$9635,13,FALSE),"Liquidação Cancelada")</f>
        <v>#N/A</v>
      </c>
      <c r="AB2415" s="4" t="e">
        <f t="shared" si="347"/>
        <v>#N/A</v>
      </c>
      <c r="AC2415" s="3" t="e">
        <f t="shared" si="348"/>
        <v>#N/A</v>
      </c>
      <c r="AD2415" s="62"/>
    </row>
    <row r="2416" spans="1:30" ht="24.95" customHeight="1" x14ac:dyDescent="0.2">
      <c r="A2416" s="55" t="str">
        <f t="shared" si="340"/>
        <v>||||||0</v>
      </c>
      <c r="B2416" s="55" t="str">
        <f t="shared" si="341"/>
        <v>||||0</v>
      </c>
      <c r="C2416" s="61" t="str">
        <f t="shared" si="342"/>
        <v>|0</v>
      </c>
      <c r="D2416" s="31"/>
      <c r="E2416" s="31"/>
      <c r="F2416" s="75" t="str">
        <f t="shared" si="343"/>
        <v>/</v>
      </c>
      <c r="G2416" s="31"/>
      <c r="H2416" s="31"/>
      <c r="I2416" s="75" t="str">
        <f t="shared" si="344"/>
        <v>.</v>
      </c>
      <c r="J2416" s="31"/>
      <c r="K2416" s="31"/>
      <c r="L2416" s="31"/>
      <c r="M2416" s="32"/>
      <c r="N2416" s="31"/>
      <c r="O2416" s="32"/>
      <c r="P2416" s="18"/>
      <c r="Q2416" s="31"/>
      <c r="R2416" s="33"/>
      <c r="S2416" s="33"/>
      <c r="T2416" s="33"/>
      <c r="U2416" s="72">
        <f t="shared" si="345"/>
        <v>0</v>
      </c>
      <c r="V2416" s="18" t="e">
        <f>IF(X2416&lt;&gt;"Liquidação Cancelada",VLOOKUP(B2416,'BASE DE DADOS OPS'!$B$4:$P$9650,10,FALSE),"Liquidação Cancelada")</f>
        <v>#N/A</v>
      </c>
      <c r="W2416" s="35" t="e">
        <f t="shared" si="346"/>
        <v>#N/A</v>
      </c>
      <c r="X2416" s="31">
        <f>VLOOKUP(A2416,'BASE DE DADOS OPS'!$A$4:$P$9650,12,FALSE)</f>
        <v>0</v>
      </c>
      <c r="Y2416" s="4" t="e">
        <f>IF(X2416&lt;&gt;"Liquidação Cancelada",VLOOKUP(B2416,'BASE DE DADOS OPS'!$B$5:$P$9635,12,FALSE),"Liquidação Cancelada")</f>
        <v>#N/A</v>
      </c>
      <c r="Z2416" s="4" t="e">
        <f>IF(X2416&lt;&gt;"Liquidação Cancelada",VLOOKUP(B2416,'BASE DE DADOS OPS'!$B$5:$P$9635,14,FALSE),"Liquidação Cancelada")</f>
        <v>#N/A</v>
      </c>
      <c r="AA2416" s="4" t="e">
        <f>IF(X2416&lt;&gt;"Liquidação Cancelada",VLOOKUP(B2416,'BASE DE DADOS OPS'!$B$5:$P$9635,13,FALSE),"Liquidação Cancelada")</f>
        <v>#N/A</v>
      </c>
      <c r="AB2416" s="4" t="e">
        <f t="shared" si="347"/>
        <v>#N/A</v>
      </c>
      <c r="AC2416" s="3" t="e">
        <f t="shared" si="348"/>
        <v>#N/A</v>
      </c>
      <c r="AD2416" s="62"/>
    </row>
    <row r="2417" spans="1:30" ht="24.95" customHeight="1" x14ac:dyDescent="0.2">
      <c r="A2417" s="55" t="str">
        <f t="shared" si="340"/>
        <v>||||||0</v>
      </c>
      <c r="B2417" s="55" t="str">
        <f t="shared" si="341"/>
        <v>||||0</v>
      </c>
      <c r="C2417" s="61" t="str">
        <f t="shared" si="342"/>
        <v>|0</v>
      </c>
      <c r="D2417" s="31"/>
      <c r="E2417" s="31"/>
      <c r="F2417" s="75" t="str">
        <f t="shared" si="343"/>
        <v>/</v>
      </c>
      <c r="G2417" s="31"/>
      <c r="H2417" s="31"/>
      <c r="I2417" s="75" t="str">
        <f t="shared" si="344"/>
        <v>.</v>
      </c>
      <c r="J2417" s="31"/>
      <c r="K2417" s="31"/>
      <c r="L2417" s="31"/>
      <c r="M2417" s="32"/>
      <c r="N2417" s="31"/>
      <c r="O2417" s="32"/>
      <c r="P2417" s="18"/>
      <c r="Q2417" s="31"/>
      <c r="R2417" s="33"/>
      <c r="S2417" s="33"/>
      <c r="T2417" s="33"/>
      <c r="U2417" s="72">
        <f t="shared" si="345"/>
        <v>0</v>
      </c>
      <c r="V2417" s="18" t="e">
        <f>IF(X2417&lt;&gt;"Liquidação Cancelada",VLOOKUP(B2417,'BASE DE DADOS OPS'!$B$4:$P$9650,10,FALSE),"Liquidação Cancelada")</f>
        <v>#N/A</v>
      </c>
      <c r="W2417" s="35" t="e">
        <f t="shared" si="346"/>
        <v>#N/A</v>
      </c>
      <c r="X2417" s="31">
        <f>VLOOKUP(A2417,'BASE DE DADOS OPS'!$A$4:$P$9650,12,FALSE)</f>
        <v>0</v>
      </c>
      <c r="Y2417" s="4" t="e">
        <f>IF(X2417&lt;&gt;"Liquidação Cancelada",VLOOKUP(B2417,'BASE DE DADOS OPS'!$B$5:$P$9635,12,FALSE),"Liquidação Cancelada")</f>
        <v>#N/A</v>
      </c>
      <c r="Z2417" s="4" t="e">
        <f>IF(X2417&lt;&gt;"Liquidação Cancelada",VLOOKUP(B2417,'BASE DE DADOS OPS'!$B$5:$P$9635,14,FALSE),"Liquidação Cancelada")</f>
        <v>#N/A</v>
      </c>
      <c r="AA2417" s="4" t="e">
        <f>IF(X2417&lt;&gt;"Liquidação Cancelada",VLOOKUP(B2417,'BASE DE DADOS OPS'!$B$5:$P$9635,13,FALSE),"Liquidação Cancelada")</f>
        <v>#N/A</v>
      </c>
      <c r="AB2417" s="4" t="e">
        <f t="shared" si="347"/>
        <v>#N/A</v>
      </c>
      <c r="AC2417" s="3" t="e">
        <f t="shared" si="348"/>
        <v>#N/A</v>
      </c>
      <c r="AD2417" s="62"/>
    </row>
    <row r="2418" spans="1:30" ht="24.95" customHeight="1" x14ac:dyDescent="0.2">
      <c r="A2418" s="55" t="str">
        <f t="shared" si="340"/>
        <v>||||||0</v>
      </c>
      <c r="B2418" s="55" t="str">
        <f t="shared" si="341"/>
        <v>||||0</v>
      </c>
      <c r="C2418" s="61" t="str">
        <f t="shared" si="342"/>
        <v>|0</v>
      </c>
      <c r="D2418" s="31"/>
      <c r="E2418" s="31"/>
      <c r="F2418" s="75" t="str">
        <f t="shared" si="343"/>
        <v>/</v>
      </c>
      <c r="G2418" s="31"/>
      <c r="H2418" s="31"/>
      <c r="I2418" s="75" t="str">
        <f t="shared" si="344"/>
        <v>.</v>
      </c>
      <c r="J2418" s="31"/>
      <c r="K2418" s="31"/>
      <c r="L2418" s="31"/>
      <c r="M2418" s="32"/>
      <c r="N2418" s="31"/>
      <c r="O2418" s="32"/>
      <c r="P2418" s="18"/>
      <c r="Q2418" s="31"/>
      <c r="R2418" s="33"/>
      <c r="S2418" s="33"/>
      <c r="T2418" s="33"/>
      <c r="U2418" s="72">
        <f t="shared" si="345"/>
        <v>0</v>
      </c>
      <c r="V2418" s="18" t="e">
        <f>IF(X2418&lt;&gt;"Liquidação Cancelada",VLOOKUP(B2418,'BASE DE DADOS OPS'!$B$4:$P$9650,10,FALSE),"Liquidação Cancelada")</f>
        <v>#N/A</v>
      </c>
      <c r="W2418" s="35" t="e">
        <f t="shared" si="346"/>
        <v>#N/A</v>
      </c>
      <c r="X2418" s="31">
        <f>VLOOKUP(A2418,'BASE DE DADOS OPS'!$A$4:$P$9650,12,FALSE)</f>
        <v>0</v>
      </c>
      <c r="Y2418" s="4" t="e">
        <f>IF(X2418&lt;&gt;"Liquidação Cancelada",VLOOKUP(B2418,'BASE DE DADOS OPS'!$B$5:$P$9635,12,FALSE),"Liquidação Cancelada")</f>
        <v>#N/A</v>
      </c>
      <c r="Z2418" s="4" t="e">
        <f>IF(X2418&lt;&gt;"Liquidação Cancelada",VLOOKUP(B2418,'BASE DE DADOS OPS'!$B$5:$P$9635,14,FALSE),"Liquidação Cancelada")</f>
        <v>#N/A</v>
      </c>
      <c r="AA2418" s="4" t="e">
        <f>IF(X2418&lt;&gt;"Liquidação Cancelada",VLOOKUP(B2418,'BASE DE DADOS OPS'!$B$5:$P$9635,13,FALSE),"Liquidação Cancelada")</f>
        <v>#N/A</v>
      </c>
      <c r="AB2418" s="4" t="e">
        <f t="shared" si="347"/>
        <v>#N/A</v>
      </c>
      <c r="AC2418" s="3" t="e">
        <f t="shared" si="348"/>
        <v>#N/A</v>
      </c>
      <c r="AD2418" s="62"/>
    </row>
    <row r="2419" spans="1:30" ht="24.95" customHeight="1" x14ac:dyDescent="0.2">
      <c r="A2419" s="55" t="str">
        <f t="shared" si="340"/>
        <v>||||||0</v>
      </c>
      <c r="B2419" s="55" t="str">
        <f t="shared" si="341"/>
        <v>||||0</v>
      </c>
      <c r="C2419" s="61" t="str">
        <f t="shared" si="342"/>
        <v>|0</v>
      </c>
      <c r="D2419" s="31"/>
      <c r="E2419" s="31"/>
      <c r="F2419" s="75" t="str">
        <f t="shared" si="343"/>
        <v>/</v>
      </c>
      <c r="G2419" s="31"/>
      <c r="H2419" s="31"/>
      <c r="I2419" s="75" t="str">
        <f t="shared" si="344"/>
        <v>.</v>
      </c>
      <c r="J2419" s="31"/>
      <c r="K2419" s="31"/>
      <c r="L2419" s="31"/>
      <c r="M2419" s="32"/>
      <c r="N2419" s="31"/>
      <c r="O2419" s="32"/>
      <c r="P2419" s="18"/>
      <c r="Q2419" s="31"/>
      <c r="R2419" s="33"/>
      <c r="S2419" s="33"/>
      <c r="T2419" s="33"/>
      <c r="U2419" s="72">
        <f t="shared" si="345"/>
        <v>0</v>
      </c>
      <c r="V2419" s="18" t="e">
        <f>IF(X2419&lt;&gt;"Liquidação Cancelada",VLOOKUP(B2419,'BASE DE DADOS OPS'!$B$4:$P$9650,10,FALSE),"Liquidação Cancelada")</f>
        <v>#N/A</v>
      </c>
      <c r="W2419" s="35" t="e">
        <f t="shared" si="346"/>
        <v>#N/A</v>
      </c>
      <c r="X2419" s="31">
        <f>VLOOKUP(A2419,'BASE DE DADOS OPS'!$A$4:$P$9650,12,FALSE)</f>
        <v>0</v>
      </c>
      <c r="Y2419" s="4" t="e">
        <f>IF(X2419&lt;&gt;"Liquidação Cancelada",VLOOKUP(B2419,'BASE DE DADOS OPS'!$B$5:$P$9635,12,FALSE),"Liquidação Cancelada")</f>
        <v>#N/A</v>
      </c>
      <c r="Z2419" s="4" t="e">
        <f>IF(X2419&lt;&gt;"Liquidação Cancelada",VLOOKUP(B2419,'BASE DE DADOS OPS'!$B$5:$P$9635,14,FALSE),"Liquidação Cancelada")</f>
        <v>#N/A</v>
      </c>
      <c r="AA2419" s="4" t="e">
        <f>IF(X2419&lt;&gt;"Liquidação Cancelada",VLOOKUP(B2419,'BASE DE DADOS OPS'!$B$5:$P$9635,13,FALSE),"Liquidação Cancelada")</f>
        <v>#N/A</v>
      </c>
      <c r="AB2419" s="4" t="e">
        <f t="shared" si="347"/>
        <v>#N/A</v>
      </c>
      <c r="AC2419" s="3" t="e">
        <f t="shared" si="348"/>
        <v>#N/A</v>
      </c>
      <c r="AD2419" s="62"/>
    </row>
    <row r="2420" spans="1:30" ht="24.95" customHeight="1" x14ac:dyDescent="0.2">
      <c r="A2420" s="55" t="str">
        <f t="shared" si="340"/>
        <v>||||||0</v>
      </c>
      <c r="B2420" s="55" t="str">
        <f t="shared" si="341"/>
        <v>||||0</v>
      </c>
      <c r="C2420" s="61" t="str">
        <f t="shared" si="342"/>
        <v>|0</v>
      </c>
      <c r="D2420" s="31"/>
      <c r="E2420" s="31"/>
      <c r="F2420" s="75" t="str">
        <f t="shared" si="343"/>
        <v>/</v>
      </c>
      <c r="G2420" s="31"/>
      <c r="H2420" s="31"/>
      <c r="I2420" s="75" t="str">
        <f t="shared" si="344"/>
        <v>.</v>
      </c>
      <c r="J2420" s="31"/>
      <c r="K2420" s="31"/>
      <c r="L2420" s="31"/>
      <c r="M2420" s="32"/>
      <c r="N2420" s="31"/>
      <c r="O2420" s="32"/>
      <c r="P2420" s="18"/>
      <c r="Q2420" s="31"/>
      <c r="R2420" s="33"/>
      <c r="S2420" s="33"/>
      <c r="T2420" s="33"/>
      <c r="U2420" s="72">
        <f t="shared" si="345"/>
        <v>0</v>
      </c>
      <c r="V2420" s="18" t="e">
        <f>IF(X2420&lt;&gt;"Liquidação Cancelada",VLOOKUP(B2420,'BASE DE DADOS OPS'!$B$4:$P$9650,10,FALSE),"Liquidação Cancelada")</f>
        <v>#N/A</v>
      </c>
      <c r="W2420" s="35" t="e">
        <f t="shared" si="346"/>
        <v>#N/A</v>
      </c>
      <c r="X2420" s="31">
        <f>VLOOKUP(A2420,'BASE DE DADOS OPS'!$A$4:$P$9650,12,FALSE)</f>
        <v>0</v>
      </c>
      <c r="Y2420" s="4" t="e">
        <f>IF(X2420&lt;&gt;"Liquidação Cancelada",VLOOKUP(B2420,'BASE DE DADOS OPS'!$B$5:$P$9635,12,FALSE),"Liquidação Cancelada")</f>
        <v>#N/A</v>
      </c>
      <c r="Z2420" s="4" t="e">
        <f>IF(X2420&lt;&gt;"Liquidação Cancelada",VLOOKUP(B2420,'BASE DE DADOS OPS'!$B$5:$P$9635,14,FALSE),"Liquidação Cancelada")</f>
        <v>#N/A</v>
      </c>
      <c r="AA2420" s="4" t="e">
        <f>IF(X2420&lt;&gt;"Liquidação Cancelada",VLOOKUP(B2420,'BASE DE DADOS OPS'!$B$5:$P$9635,13,FALSE),"Liquidação Cancelada")</f>
        <v>#N/A</v>
      </c>
      <c r="AB2420" s="4" t="e">
        <f t="shared" si="347"/>
        <v>#N/A</v>
      </c>
      <c r="AC2420" s="3" t="e">
        <f t="shared" si="348"/>
        <v>#N/A</v>
      </c>
      <c r="AD2420" s="62"/>
    </row>
    <row r="2421" spans="1:30" ht="24.95" customHeight="1" x14ac:dyDescent="0.2">
      <c r="A2421" s="55" t="str">
        <f t="shared" si="340"/>
        <v>||||||0</v>
      </c>
      <c r="B2421" s="55" t="str">
        <f t="shared" si="341"/>
        <v>||||0</v>
      </c>
      <c r="C2421" s="61" t="str">
        <f t="shared" si="342"/>
        <v>|0</v>
      </c>
      <c r="D2421" s="31"/>
      <c r="E2421" s="31"/>
      <c r="F2421" s="75" t="str">
        <f t="shared" si="343"/>
        <v>/</v>
      </c>
      <c r="G2421" s="31"/>
      <c r="H2421" s="31"/>
      <c r="I2421" s="75" t="str">
        <f t="shared" si="344"/>
        <v>.</v>
      </c>
      <c r="J2421" s="31"/>
      <c r="K2421" s="31"/>
      <c r="L2421" s="31"/>
      <c r="M2421" s="32"/>
      <c r="N2421" s="31"/>
      <c r="O2421" s="32"/>
      <c r="P2421" s="18"/>
      <c r="Q2421" s="31"/>
      <c r="R2421" s="33"/>
      <c r="S2421" s="33"/>
      <c r="T2421" s="33"/>
      <c r="U2421" s="72">
        <f t="shared" si="345"/>
        <v>0</v>
      </c>
      <c r="V2421" s="18" t="e">
        <f>IF(X2421&lt;&gt;"Liquidação Cancelada",VLOOKUP(B2421,'BASE DE DADOS OPS'!$B$4:$P$9650,10,FALSE),"Liquidação Cancelada")</f>
        <v>#N/A</v>
      </c>
      <c r="W2421" s="35" t="e">
        <f t="shared" si="346"/>
        <v>#N/A</v>
      </c>
      <c r="X2421" s="31">
        <f>VLOOKUP(A2421,'BASE DE DADOS OPS'!$A$4:$P$9650,12,FALSE)</f>
        <v>0</v>
      </c>
      <c r="Y2421" s="4" t="e">
        <f>IF(X2421&lt;&gt;"Liquidação Cancelada",VLOOKUP(B2421,'BASE DE DADOS OPS'!$B$5:$P$9635,12,FALSE),"Liquidação Cancelada")</f>
        <v>#N/A</v>
      </c>
      <c r="Z2421" s="4" t="e">
        <f>IF(X2421&lt;&gt;"Liquidação Cancelada",VLOOKUP(B2421,'BASE DE DADOS OPS'!$B$5:$P$9635,14,FALSE),"Liquidação Cancelada")</f>
        <v>#N/A</v>
      </c>
      <c r="AA2421" s="4" t="e">
        <f>IF(X2421&lt;&gt;"Liquidação Cancelada",VLOOKUP(B2421,'BASE DE DADOS OPS'!$B$5:$P$9635,13,FALSE),"Liquidação Cancelada")</f>
        <v>#N/A</v>
      </c>
      <c r="AB2421" s="4" t="e">
        <f t="shared" si="347"/>
        <v>#N/A</v>
      </c>
      <c r="AC2421" s="3" t="e">
        <f t="shared" si="348"/>
        <v>#N/A</v>
      </c>
      <c r="AD2421" s="62"/>
    </row>
    <row r="2422" spans="1:30" ht="24.95" customHeight="1" x14ac:dyDescent="0.2">
      <c r="A2422" s="55" t="str">
        <f t="shared" si="340"/>
        <v>||||||0</v>
      </c>
      <c r="B2422" s="55" t="str">
        <f t="shared" si="341"/>
        <v>||||0</v>
      </c>
      <c r="C2422" s="61" t="str">
        <f t="shared" si="342"/>
        <v>|0</v>
      </c>
      <c r="D2422" s="31"/>
      <c r="E2422" s="31"/>
      <c r="F2422" s="75" t="str">
        <f t="shared" si="343"/>
        <v>/</v>
      </c>
      <c r="G2422" s="31"/>
      <c r="H2422" s="31"/>
      <c r="I2422" s="75" t="str">
        <f t="shared" si="344"/>
        <v>.</v>
      </c>
      <c r="J2422" s="31"/>
      <c r="K2422" s="31"/>
      <c r="L2422" s="31"/>
      <c r="M2422" s="32"/>
      <c r="N2422" s="31"/>
      <c r="O2422" s="32"/>
      <c r="P2422" s="18"/>
      <c r="Q2422" s="31"/>
      <c r="R2422" s="33"/>
      <c r="S2422" s="33"/>
      <c r="T2422" s="33"/>
      <c r="U2422" s="72">
        <f t="shared" si="345"/>
        <v>0</v>
      </c>
      <c r="V2422" s="18" t="e">
        <f>IF(X2422&lt;&gt;"Liquidação Cancelada",VLOOKUP(B2422,'BASE DE DADOS OPS'!$B$4:$P$9650,10,FALSE),"Liquidação Cancelada")</f>
        <v>#N/A</v>
      </c>
      <c r="W2422" s="35" t="e">
        <f t="shared" si="346"/>
        <v>#N/A</v>
      </c>
      <c r="X2422" s="31">
        <f>VLOOKUP(A2422,'BASE DE DADOS OPS'!$A$4:$P$9650,12,FALSE)</f>
        <v>0</v>
      </c>
      <c r="Y2422" s="4" t="e">
        <f>IF(X2422&lt;&gt;"Liquidação Cancelada",VLOOKUP(B2422,'BASE DE DADOS OPS'!$B$5:$P$9635,12,FALSE),"Liquidação Cancelada")</f>
        <v>#N/A</v>
      </c>
      <c r="Z2422" s="4" t="e">
        <f>IF(X2422&lt;&gt;"Liquidação Cancelada",VLOOKUP(B2422,'BASE DE DADOS OPS'!$B$5:$P$9635,14,FALSE),"Liquidação Cancelada")</f>
        <v>#N/A</v>
      </c>
      <c r="AA2422" s="4" t="e">
        <f>IF(X2422&lt;&gt;"Liquidação Cancelada",VLOOKUP(B2422,'BASE DE DADOS OPS'!$B$5:$P$9635,13,FALSE),"Liquidação Cancelada")</f>
        <v>#N/A</v>
      </c>
      <c r="AB2422" s="4" t="e">
        <f t="shared" si="347"/>
        <v>#N/A</v>
      </c>
      <c r="AC2422" s="3" t="e">
        <f t="shared" si="348"/>
        <v>#N/A</v>
      </c>
      <c r="AD2422" s="62"/>
    </row>
    <row r="2423" spans="1:30" ht="24.95" customHeight="1" x14ac:dyDescent="0.2">
      <c r="A2423" s="55" t="str">
        <f t="shared" si="340"/>
        <v>||||||0</v>
      </c>
      <c r="B2423" s="55" t="str">
        <f t="shared" si="341"/>
        <v>||||0</v>
      </c>
      <c r="C2423" s="61" t="str">
        <f t="shared" si="342"/>
        <v>|0</v>
      </c>
      <c r="D2423" s="31"/>
      <c r="E2423" s="31"/>
      <c r="F2423" s="75" t="str">
        <f t="shared" si="343"/>
        <v>/</v>
      </c>
      <c r="G2423" s="31"/>
      <c r="H2423" s="31"/>
      <c r="I2423" s="75" t="str">
        <f t="shared" si="344"/>
        <v>.</v>
      </c>
      <c r="J2423" s="31"/>
      <c r="K2423" s="31"/>
      <c r="L2423" s="31"/>
      <c r="M2423" s="32"/>
      <c r="N2423" s="31"/>
      <c r="O2423" s="32"/>
      <c r="P2423" s="18"/>
      <c r="Q2423" s="31"/>
      <c r="R2423" s="33"/>
      <c r="S2423" s="33"/>
      <c r="T2423" s="33"/>
      <c r="U2423" s="72">
        <f t="shared" si="345"/>
        <v>0</v>
      </c>
      <c r="V2423" s="18" t="e">
        <f>IF(X2423&lt;&gt;"Liquidação Cancelada",VLOOKUP(B2423,'BASE DE DADOS OPS'!$B$4:$P$9650,10,FALSE),"Liquidação Cancelada")</f>
        <v>#N/A</v>
      </c>
      <c r="W2423" s="35" t="e">
        <f t="shared" si="346"/>
        <v>#N/A</v>
      </c>
      <c r="X2423" s="31">
        <f>VLOOKUP(A2423,'BASE DE DADOS OPS'!$A$4:$P$9650,12,FALSE)</f>
        <v>0</v>
      </c>
      <c r="Y2423" s="4" t="e">
        <f>IF(X2423&lt;&gt;"Liquidação Cancelada",VLOOKUP(B2423,'BASE DE DADOS OPS'!$B$5:$P$9635,12,FALSE),"Liquidação Cancelada")</f>
        <v>#N/A</v>
      </c>
      <c r="Z2423" s="4" t="e">
        <f>IF(X2423&lt;&gt;"Liquidação Cancelada",VLOOKUP(B2423,'BASE DE DADOS OPS'!$B$5:$P$9635,14,FALSE),"Liquidação Cancelada")</f>
        <v>#N/A</v>
      </c>
      <c r="AA2423" s="4" t="e">
        <f>IF(X2423&lt;&gt;"Liquidação Cancelada",VLOOKUP(B2423,'BASE DE DADOS OPS'!$B$5:$P$9635,13,FALSE),"Liquidação Cancelada")</f>
        <v>#N/A</v>
      </c>
      <c r="AB2423" s="4" t="e">
        <f t="shared" si="347"/>
        <v>#N/A</v>
      </c>
      <c r="AC2423" s="3" t="e">
        <f t="shared" si="348"/>
        <v>#N/A</v>
      </c>
      <c r="AD2423" s="62"/>
    </row>
    <row r="2424" spans="1:30" ht="24.95" customHeight="1" x14ac:dyDescent="0.2">
      <c r="A2424" s="55" t="str">
        <f t="shared" si="340"/>
        <v>||||||0</v>
      </c>
      <c r="B2424" s="55" t="str">
        <f t="shared" si="341"/>
        <v>||||0</v>
      </c>
      <c r="C2424" s="61" t="str">
        <f t="shared" si="342"/>
        <v>|0</v>
      </c>
      <c r="D2424" s="31"/>
      <c r="E2424" s="31"/>
      <c r="F2424" s="75" t="str">
        <f t="shared" si="343"/>
        <v>/</v>
      </c>
      <c r="G2424" s="31"/>
      <c r="H2424" s="31"/>
      <c r="I2424" s="75" t="str">
        <f t="shared" si="344"/>
        <v>.</v>
      </c>
      <c r="J2424" s="31"/>
      <c r="K2424" s="31"/>
      <c r="L2424" s="31"/>
      <c r="M2424" s="32"/>
      <c r="N2424" s="31"/>
      <c r="O2424" s="32"/>
      <c r="P2424" s="18"/>
      <c r="Q2424" s="31"/>
      <c r="R2424" s="33"/>
      <c r="S2424" s="33"/>
      <c r="T2424" s="33"/>
      <c r="U2424" s="72">
        <f t="shared" si="345"/>
        <v>0</v>
      </c>
      <c r="V2424" s="18" t="e">
        <f>IF(X2424&lt;&gt;"Liquidação Cancelada",VLOOKUP(B2424,'BASE DE DADOS OPS'!$B$4:$P$9650,10,FALSE),"Liquidação Cancelada")</f>
        <v>#N/A</v>
      </c>
      <c r="W2424" s="35" t="e">
        <f t="shared" si="346"/>
        <v>#N/A</v>
      </c>
      <c r="X2424" s="31">
        <f>VLOOKUP(A2424,'BASE DE DADOS OPS'!$A$4:$P$9650,12,FALSE)</f>
        <v>0</v>
      </c>
      <c r="Y2424" s="4" t="e">
        <f>IF(X2424&lt;&gt;"Liquidação Cancelada",VLOOKUP(B2424,'BASE DE DADOS OPS'!$B$5:$P$9635,12,FALSE),"Liquidação Cancelada")</f>
        <v>#N/A</v>
      </c>
      <c r="Z2424" s="4" t="e">
        <f>IF(X2424&lt;&gt;"Liquidação Cancelada",VLOOKUP(B2424,'BASE DE DADOS OPS'!$B$5:$P$9635,14,FALSE),"Liquidação Cancelada")</f>
        <v>#N/A</v>
      </c>
      <c r="AA2424" s="4" t="e">
        <f>IF(X2424&lt;&gt;"Liquidação Cancelada",VLOOKUP(B2424,'BASE DE DADOS OPS'!$B$5:$P$9635,13,FALSE),"Liquidação Cancelada")</f>
        <v>#N/A</v>
      </c>
      <c r="AB2424" s="4" t="e">
        <f t="shared" si="347"/>
        <v>#N/A</v>
      </c>
      <c r="AC2424" s="3" t="e">
        <f t="shared" si="348"/>
        <v>#N/A</v>
      </c>
      <c r="AD2424" s="62"/>
    </row>
    <row r="2425" spans="1:30" ht="24.95" customHeight="1" x14ac:dyDescent="0.2">
      <c r="A2425" s="55" t="str">
        <f t="shared" si="340"/>
        <v>||||||0</v>
      </c>
      <c r="B2425" s="55" t="str">
        <f t="shared" si="341"/>
        <v>||||0</v>
      </c>
      <c r="C2425" s="61" t="str">
        <f t="shared" si="342"/>
        <v>|0</v>
      </c>
      <c r="D2425" s="31"/>
      <c r="E2425" s="31"/>
      <c r="F2425" s="75" t="str">
        <f t="shared" si="343"/>
        <v>/</v>
      </c>
      <c r="G2425" s="31"/>
      <c r="H2425" s="31"/>
      <c r="I2425" s="75" t="str">
        <f t="shared" si="344"/>
        <v>.</v>
      </c>
      <c r="J2425" s="31"/>
      <c r="K2425" s="31"/>
      <c r="L2425" s="31"/>
      <c r="M2425" s="32"/>
      <c r="N2425" s="31"/>
      <c r="O2425" s="32"/>
      <c r="P2425" s="18"/>
      <c r="Q2425" s="31"/>
      <c r="R2425" s="33"/>
      <c r="S2425" s="33"/>
      <c r="T2425" s="33"/>
      <c r="U2425" s="72">
        <f t="shared" si="345"/>
        <v>0</v>
      </c>
      <c r="V2425" s="18" t="e">
        <f>IF(X2425&lt;&gt;"Liquidação Cancelada",VLOOKUP(B2425,'BASE DE DADOS OPS'!$B$4:$P$9650,10,FALSE),"Liquidação Cancelada")</f>
        <v>#N/A</v>
      </c>
      <c r="W2425" s="35" t="e">
        <f t="shared" si="346"/>
        <v>#N/A</v>
      </c>
      <c r="X2425" s="31">
        <f>VLOOKUP(A2425,'BASE DE DADOS OPS'!$A$4:$P$9650,12,FALSE)</f>
        <v>0</v>
      </c>
      <c r="Y2425" s="4" t="e">
        <f>IF(X2425&lt;&gt;"Liquidação Cancelada",VLOOKUP(B2425,'BASE DE DADOS OPS'!$B$5:$P$9635,12,FALSE),"Liquidação Cancelada")</f>
        <v>#N/A</v>
      </c>
      <c r="Z2425" s="4" t="e">
        <f>IF(X2425&lt;&gt;"Liquidação Cancelada",VLOOKUP(B2425,'BASE DE DADOS OPS'!$B$5:$P$9635,14,FALSE),"Liquidação Cancelada")</f>
        <v>#N/A</v>
      </c>
      <c r="AA2425" s="4" t="e">
        <f>IF(X2425&lt;&gt;"Liquidação Cancelada",VLOOKUP(B2425,'BASE DE DADOS OPS'!$B$5:$P$9635,13,FALSE),"Liquidação Cancelada")</f>
        <v>#N/A</v>
      </c>
      <c r="AB2425" s="4" t="e">
        <f t="shared" si="347"/>
        <v>#N/A</v>
      </c>
      <c r="AC2425" s="3" t="e">
        <f t="shared" si="348"/>
        <v>#N/A</v>
      </c>
      <c r="AD2425" s="62"/>
    </row>
    <row r="2426" spans="1:30" ht="24.95" customHeight="1" x14ac:dyDescent="0.2">
      <c r="A2426" s="55" t="str">
        <f t="shared" si="340"/>
        <v>||||||0</v>
      </c>
      <c r="B2426" s="55" t="str">
        <f t="shared" si="341"/>
        <v>||||0</v>
      </c>
      <c r="C2426" s="61" t="str">
        <f t="shared" si="342"/>
        <v>|0</v>
      </c>
      <c r="D2426" s="31"/>
      <c r="E2426" s="31"/>
      <c r="F2426" s="75" t="str">
        <f t="shared" si="343"/>
        <v>/</v>
      </c>
      <c r="G2426" s="31"/>
      <c r="H2426" s="31"/>
      <c r="I2426" s="75" t="str">
        <f t="shared" si="344"/>
        <v>.</v>
      </c>
      <c r="J2426" s="31"/>
      <c r="K2426" s="31"/>
      <c r="L2426" s="31"/>
      <c r="M2426" s="32"/>
      <c r="N2426" s="31"/>
      <c r="O2426" s="32"/>
      <c r="P2426" s="18"/>
      <c r="Q2426" s="31"/>
      <c r="R2426" s="33"/>
      <c r="S2426" s="33"/>
      <c r="T2426" s="33"/>
      <c r="U2426" s="72">
        <f t="shared" si="345"/>
        <v>0</v>
      </c>
      <c r="V2426" s="18" t="e">
        <f>IF(X2426&lt;&gt;"Liquidação Cancelada",VLOOKUP(B2426,'BASE DE DADOS OPS'!$B$4:$P$9650,10,FALSE),"Liquidação Cancelada")</f>
        <v>#N/A</v>
      </c>
      <c r="W2426" s="35" t="e">
        <f t="shared" si="346"/>
        <v>#N/A</v>
      </c>
      <c r="X2426" s="31">
        <f>VLOOKUP(A2426,'BASE DE DADOS OPS'!$A$4:$P$9650,12,FALSE)</f>
        <v>0</v>
      </c>
      <c r="Y2426" s="4" t="e">
        <f>IF(X2426&lt;&gt;"Liquidação Cancelada",VLOOKUP(B2426,'BASE DE DADOS OPS'!$B$5:$P$9635,12,FALSE),"Liquidação Cancelada")</f>
        <v>#N/A</v>
      </c>
      <c r="Z2426" s="4" t="e">
        <f>IF(X2426&lt;&gt;"Liquidação Cancelada",VLOOKUP(B2426,'BASE DE DADOS OPS'!$B$5:$P$9635,14,FALSE),"Liquidação Cancelada")</f>
        <v>#N/A</v>
      </c>
      <c r="AA2426" s="4" t="e">
        <f>IF(X2426&lt;&gt;"Liquidação Cancelada",VLOOKUP(B2426,'BASE DE DADOS OPS'!$B$5:$P$9635,13,FALSE),"Liquidação Cancelada")</f>
        <v>#N/A</v>
      </c>
      <c r="AB2426" s="4" t="e">
        <f t="shared" si="347"/>
        <v>#N/A</v>
      </c>
      <c r="AC2426" s="3" t="e">
        <f t="shared" si="348"/>
        <v>#N/A</v>
      </c>
      <c r="AD2426" s="62"/>
    </row>
    <row r="2427" spans="1:30" ht="24.95" customHeight="1" x14ac:dyDescent="0.2">
      <c r="A2427" s="55" t="str">
        <f t="shared" si="340"/>
        <v>||||||0</v>
      </c>
      <c r="B2427" s="55" t="str">
        <f t="shared" si="341"/>
        <v>||||0</v>
      </c>
      <c r="C2427" s="61" t="str">
        <f t="shared" si="342"/>
        <v>|0</v>
      </c>
      <c r="D2427" s="31"/>
      <c r="E2427" s="31"/>
      <c r="F2427" s="75" t="str">
        <f t="shared" si="343"/>
        <v>/</v>
      </c>
      <c r="G2427" s="31"/>
      <c r="H2427" s="31"/>
      <c r="I2427" s="75" t="str">
        <f t="shared" si="344"/>
        <v>.</v>
      </c>
      <c r="J2427" s="31"/>
      <c r="K2427" s="31"/>
      <c r="L2427" s="31"/>
      <c r="M2427" s="32"/>
      <c r="N2427" s="31"/>
      <c r="O2427" s="32"/>
      <c r="P2427" s="18"/>
      <c r="Q2427" s="31"/>
      <c r="R2427" s="33"/>
      <c r="S2427" s="33"/>
      <c r="T2427" s="33"/>
      <c r="U2427" s="72">
        <f t="shared" si="345"/>
        <v>0</v>
      </c>
      <c r="V2427" s="18" t="e">
        <f>IF(X2427&lt;&gt;"Liquidação Cancelada",VLOOKUP(B2427,'BASE DE DADOS OPS'!$B$4:$P$9650,10,FALSE),"Liquidação Cancelada")</f>
        <v>#N/A</v>
      </c>
      <c r="W2427" s="35" t="e">
        <f t="shared" si="346"/>
        <v>#N/A</v>
      </c>
      <c r="X2427" s="31">
        <f>VLOOKUP(A2427,'BASE DE DADOS OPS'!$A$4:$P$9650,12,FALSE)</f>
        <v>0</v>
      </c>
      <c r="Y2427" s="4" t="e">
        <f>IF(X2427&lt;&gt;"Liquidação Cancelada",VLOOKUP(B2427,'BASE DE DADOS OPS'!$B$5:$P$9635,12,FALSE),"Liquidação Cancelada")</f>
        <v>#N/A</v>
      </c>
      <c r="Z2427" s="4" t="e">
        <f>IF(X2427&lt;&gt;"Liquidação Cancelada",VLOOKUP(B2427,'BASE DE DADOS OPS'!$B$5:$P$9635,14,FALSE),"Liquidação Cancelada")</f>
        <v>#N/A</v>
      </c>
      <c r="AA2427" s="4" t="e">
        <f>IF(X2427&lt;&gt;"Liquidação Cancelada",VLOOKUP(B2427,'BASE DE DADOS OPS'!$B$5:$P$9635,13,FALSE),"Liquidação Cancelada")</f>
        <v>#N/A</v>
      </c>
      <c r="AB2427" s="4" t="e">
        <f t="shared" si="347"/>
        <v>#N/A</v>
      </c>
      <c r="AC2427" s="3" t="e">
        <f t="shared" si="348"/>
        <v>#N/A</v>
      </c>
      <c r="AD2427" s="62"/>
    </row>
    <row r="2428" spans="1:30" ht="24.95" customHeight="1" x14ac:dyDescent="0.2">
      <c r="A2428" s="55" t="str">
        <f t="shared" si="340"/>
        <v>||||||0</v>
      </c>
      <c r="B2428" s="55" t="str">
        <f t="shared" si="341"/>
        <v>||||0</v>
      </c>
      <c r="C2428" s="61" t="str">
        <f t="shared" si="342"/>
        <v>|0</v>
      </c>
      <c r="D2428" s="31"/>
      <c r="E2428" s="31"/>
      <c r="F2428" s="75" t="str">
        <f t="shared" si="343"/>
        <v>/</v>
      </c>
      <c r="G2428" s="31"/>
      <c r="H2428" s="31"/>
      <c r="I2428" s="75" t="str">
        <f t="shared" si="344"/>
        <v>.</v>
      </c>
      <c r="J2428" s="31"/>
      <c r="K2428" s="31"/>
      <c r="L2428" s="31"/>
      <c r="M2428" s="32"/>
      <c r="N2428" s="31"/>
      <c r="O2428" s="32"/>
      <c r="P2428" s="18"/>
      <c r="Q2428" s="31"/>
      <c r="R2428" s="33"/>
      <c r="S2428" s="33"/>
      <c r="T2428" s="33"/>
      <c r="U2428" s="72">
        <f t="shared" si="345"/>
        <v>0</v>
      </c>
      <c r="V2428" s="18" t="e">
        <f>IF(X2428&lt;&gt;"Liquidação Cancelada",VLOOKUP(B2428,'BASE DE DADOS OPS'!$B$4:$P$9650,10,FALSE),"Liquidação Cancelada")</f>
        <v>#N/A</v>
      </c>
      <c r="W2428" s="35" t="e">
        <f t="shared" si="346"/>
        <v>#N/A</v>
      </c>
      <c r="X2428" s="31">
        <f>VLOOKUP(A2428,'BASE DE DADOS OPS'!$A$4:$P$9650,12,FALSE)</f>
        <v>0</v>
      </c>
      <c r="Y2428" s="4" t="e">
        <f>IF(X2428&lt;&gt;"Liquidação Cancelada",VLOOKUP(B2428,'BASE DE DADOS OPS'!$B$5:$P$9635,12,FALSE),"Liquidação Cancelada")</f>
        <v>#N/A</v>
      </c>
      <c r="Z2428" s="4" t="e">
        <f>IF(X2428&lt;&gt;"Liquidação Cancelada",VLOOKUP(B2428,'BASE DE DADOS OPS'!$B$5:$P$9635,14,FALSE),"Liquidação Cancelada")</f>
        <v>#N/A</v>
      </c>
      <c r="AA2428" s="4" t="e">
        <f>IF(X2428&lt;&gt;"Liquidação Cancelada",VLOOKUP(B2428,'BASE DE DADOS OPS'!$B$5:$P$9635,13,FALSE),"Liquidação Cancelada")</f>
        <v>#N/A</v>
      </c>
      <c r="AB2428" s="4" t="e">
        <f t="shared" si="347"/>
        <v>#N/A</v>
      </c>
      <c r="AC2428" s="3" t="e">
        <f t="shared" si="348"/>
        <v>#N/A</v>
      </c>
      <c r="AD2428" s="62"/>
    </row>
    <row r="2429" spans="1:30" ht="24.95" customHeight="1" x14ac:dyDescent="0.2">
      <c r="A2429" s="55" t="str">
        <f t="shared" si="340"/>
        <v>||||||0</v>
      </c>
      <c r="B2429" s="55" t="str">
        <f t="shared" si="341"/>
        <v>||||0</v>
      </c>
      <c r="C2429" s="61" t="str">
        <f t="shared" si="342"/>
        <v>|0</v>
      </c>
      <c r="D2429" s="31"/>
      <c r="E2429" s="31"/>
      <c r="F2429" s="75" t="str">
        <f t="shared" si="343"/>
        <v>/</v>
      </c>
      <c r="G2429" s="31"/>
      <c r="H2429" s="31"/>
      <c r="I2429" s="75" t="str">
        <f t="shared" si="344"/>
        <v>.</v>
      </c>
      <c r="J2429" s="31"/>
      <c r="K2429" s="31"/>
      <c r="L2429" s="31"/>
      <c r="M2429" s="32"/>
      <c r="N2429" s="31"/>
      <c r="O2429" s="32"/>
      <c r="P2429" s="18"/>
      <c r="Q2429" s="31"/>
      <c r="R2429" s="33"/>
      <c r="S2429" s="33"/>
      <c r="T2429" s="33"/>
      <c r="U2429" s="72">
        <f t="shared" si="345"/>
        <v>0</v>
      </c>
      <c r="V2429" s="18" t="e">
        <f>IF(X2429&lt;&gt;"Liquidação Cancelada",VLOOKUP(B2429,'BASE DE DADOS OPS'!$B$4:$P$9650,10,FALSE),"Liquidação Cancelada")</f>
        <v>#N/A</v>
      </c>
      <c r="W2429" s="35" t="e">
        <f t="shared" si="346"/>
        <v>#N/A</v>
      </c>
      <c r="X2429" s="31">
        <f>VLOOKUP(A2429,'BASE DE DADOS OPS'!$A$4:$P$9650,12,FALSE)</f>
        <v>0</v>
      </c>
      <c r="Y2429" s="4" t="e">
        <f>IF(X2429&lt;&gt;"Liquidação Cancelada",VLOOKUP(B2429,'BASE DE DADOS OPS'!$B$5:$P$9635,12,FALSE),"Liquidação Cancelada")</f>
        <v>#N/A</v>
      </c>
      <c r="Z2429" s="4" t="e">
        <f>IF(X2429&lt;&gt;"Liquidação Cancelada",VLOOKUP(B2429,'BASE DE DADOS OPS'!$B$5:$P$9635,14,FALSE),"Liquidação Cancelada")</f>
        <v>#N/A</v>
      </c>
      <c r="AA2429" s="4" t="e">
        <f>IF(X2429&lt;&gt;"Liquidação Cancelada",VLOOKUP(B2429,'BASE DE DADOS OPS'!$B$5:$P$9635,13,FALSE),"Liquidação Cancelada")</f>
        <v>#N/A</v>
      </c>
      <c r="AB2429" s="4" t="e">
        <f t="shared" si="347"/>
        <v>#N/A</v>
      </c>
      <c r="AC2429" s="3" t="e">
        <f t="shared" si="348"/>
        <v>#N/A</v>
      </c>
      <c r="AD2429" s="62"/>
    </row>
    <row r="2430" spans="1:30" ht="24.95" customHeight="1" x14ac:dyDescent="0.2">
      <c r="A2430" s="55" t="str">
        <f t="shared" si="340"/>
        <v>||||||0</v>
      </c>
      <c r="B2430" s="55" t="str">
        <f t="shared" si="341"/>
        <v>||||0</v>
      </c>
      <c r="C2430" s="61" t="str">
        <f t="shared" si="342"/>
        <v>|0</v>
      </c>
      <c r="D2430" s="31"/>
      <c r="E2430" s="31"/>
      <c r="F2430" s="75" t="str">
        <f t="shared" si="343"/>
        <v>/</v>
      </c>
      <c r="G2430" s="31"/>
      <c r="H2430" s="31"/>
      <c r="I2430" s="75" t="str">
        <f t="shared" si="344"/>
        <v>.</v>
      </c>
      <c r="J2430" s="31"/>
      <c r="K2430" s="31"/>
      <c r="L2430" s="31"/>
      <c r="M2430" s="32"/>
      <c r="N2430" s="31"/>
      <c r="O2430" s="32"/>
      <c r="P2430" s="18"/>
      <c r="Q2430" s="31"/>
      <c r="R2430" s="33"/>
      <c r="S2430" s="33"/>
      <c r="T2430" s="33"/>
      <c r="U2430" s="72">
        <f t="shared" si="345"/>
        <v>0</v>
      </c>
      <c r="V2430" s="18" t="e">
        <f>IF(X2430&lt;&gt;"Liquidação Cancelada",VLOOKUP(B2430,'BASE DE DADOS OPS'!$B$4:$P$9650,10,FALSE),"Liquidação Cancelada")</f>
        <v>#N/A</v>
      </c>
      <c r="W2430" s="35" t="e">
        <f t="shared" si="346"/>
        <v>#N/A</v>
      </c>
      <c r="X2430" s="31">
        <f>VLOOKUP(A2430,'BASE DE DADOS OPS'!$A$4:$P$9650,12,FALSE)</f>
        <v>0</v>
      </c>
      <c r="Y2430" s="4" t="e">
        <f>IF(X2430&lt;&gt;"Liquidação Cancelada",VLOOKUP(B2430,'BASE DE DADOS OPS'!$B$5:$P$9635,12,FALSE),"Liquidação Cancelada")</f>
        <v>#N/A</v>
      </c>
      <c r="Z2430" s="4" t="e">
        <f>IF(X2430&lt;&gt;"Liquidação Cancelada",VLOOKUP(B2430,'BASE DE DADOS OPS'!$B$5:$P$9635,14,FALSE),"Liquidação Cancelada")</f>
        <v>#N/A</v>
      </c>
      <c r="AA2430" s="4" t="e">
        <f>IF(X2430&lt;&gt;"Liquidação Cancelada",VLOOKUP(B2430,'BASE DE DADOS OPS'!$B$5:$P$9635,13,FALSE),"Liquidação Cancelada")</f>
        <v>#N/A</v>
      </c>
      <c r="AB2430" s="4" t="e">
        <f t="shared" si="347"/>
        <v>#N/A</v>
      </c>
      <c r="AC2430" s="3" t="e">
        <f t="shared" si="348"/>
        <v>#N/A</v>
      </c>
      <c r="AD2430" s="62"/>
    </row>
    <row r="2431" spans="1:30" ht="24.95" customHeight="1" x14ac:dyDescent="0.2">
      <c r="A2431" s="55" t="str">
        <f t="shared" si="340"/>
        <v>||||||0</v>
      </c>
      <c r="B2431" s="55" t="str">
        <f t="shared" si="341"/>
        <v>||||0</v>
      </c>
      <c r="C2431" s="61" t="str">
        <f t="shared" si="342"/>
        <v>|0</v>
      </c>
      <c r="D2431" s="31"/>
      <c r="E2431" s="31"/>
      <c r="F2431" s="75" t="str">
        <f t="shared" si="343"/>
        <v>/</v>
      </c>
      <c r="G2431" s="31"/>
      <c r="H2431" s="31"/>
      <c r="I2431" s="75" t="str">
        <f t="shared" si="344"/>
        <v>.</v>
      </c>
      <c r="J2431" s="31"/>
      <c r="K2431" s="31"/>
      <c r="L2431" s="31"/>
      <c r="M2431" s="32"/>
      <c r="N2431" s="31"/>
      <c r="O2431" s="32"/>
      <c r="P2431" s="18"/>
      <c r="Q2431" s="31"/>
      <c r="R2431" s="33"/>
      <c r="S2431" s="33"/>
      <c r="T2431" s="33"/>
      <c r="U2431" s="72">
        <f t="shared" si="345"/>
        <v>0</v>
      </c>
      <c r="V2431" s="18" t="e">
        <f>IF(X2431&lt;&gt;"Liquidação Cancelada",VLOOKUP(B2431,'BASE DE DADOS OPS'!$B$4:$P$9650,10,FALSE),"Liquidação Cancelada")</f>
        <v>#N/A</v>
      </c>
      <c r="W2431" s="35" t="e">
        <f t="shared" si="346"/>
        <v>#N/A</v>
      </c>
      <c r="X2431" s="31">
        <f>VLOOKUP(A2431,'BASE DE DADOS OPS'!$A$4:$P$9650,12,FALSE)</f>
        <v>0</v>
      </c>
      <c r="Y2431" s="4" t="e">
        <f>IF(X2431&lt;&gt;"Liquidação Cancelada",VLOOKUP(B2431,'BASE DE DADOS OPS'!$B$5:$P$9635,12,FALSE),"Liquidação Cancelada")</f>
        <v>#N/A</v>
      </c>
      <c r="Z2431" s="4" t="e">
        <f>IF(X2431&lt;&gt;"Liquidação Cancelada",VLOOKUP(B2431,'BASE DE DADOS OPS'!$B$5:$P$9635,14,FALSE),"Liquidação Cancelada")</f>
        <v>#N/A</v>
      </c>
      <c r="AA2431" s="4" t="e">
        <f>IF(X2431&lt;&gt;"Liquidação Cancelada",VLOOKUP(B2431,'BASE DE DADOS OPS'!$B$5:$P$9635,13,FALSE),"Liquidação Cancelada")</f>
        <v>#N/A</v>
      </c>
      <c r="AB2431" s="4" t="e">
        <f t="shared" si="347"/>
        <v>#N/A</v>
      </c>
      <c r="AC2431" s="3" t="e">
        <f t="shared" si="348"/>
        <v>#N/A</v>
      </c>
      <c r="AD2431" s="62"/>
    </row>
    <row r="2432" spans="1:30" ht="24.95" customHeight="1" x14ac:dyDescent="0.2">
      <c r="A2432" s="55" t="str">
        <f t="shared" si="340"/>
        <v>||||||0</v>
      </c>
      <c r="B2432" s="55" t="str">
        <f t="shared" si="341"/>
        <v>||||0</v>
      </c>
      <c r="C2432" s="61" t="str">
        <f t="shared" si="342"/>
        <v>|0</v>
      </c>
      <c r="D2432" s="31"/>
      <c r="E2432" s="31"/>
      <c r="F2432" s="75" t="str">
        <f t="shared" si="343"/>
        <v>/</v>
      </c>
      <c r="G2432" s="31"/>
      <c r="H2432" s="31"/>
      <c r="I2432" s="75" t="str">
        <f t="shared" si="344"/>
        <v>.</v>
      </c>
      <c r="J2432" s="31"/>
      <c r="K2432" s="31"/>
      <c r="L2432" s="31"/>
      <c r="M2432" s="32"/>
      <c r="N2432" s="31"/>
      <c r="O2432" s="32"/>
      <c r="P2432" s="18"/>
      <c r="Q2432" s="31"/>
      <c r="R2432" s="33"/>
      <c r="S2432" s="33"/>
      <c r="T2432" s="33"/>
      <c r="U2432" s="72">
        <f t="shared" si="345"/>
        <v>0</v>
      </c>
      <c r="V2432" s="18" t="e">
        <f>IF(X2432&lt;&gt;"Liquidação Cancelada",VLOOKUP(B2432,'BASE DE DADOS OPS'!$B$4:$P$9650,10,FALSE),"Liquidação Cancelada")</f>
        <v>#N/A</v>
      </c>
      <c r="W2432" s="35" t="e">
        <f t="shared" si="346"/>
        <v>#N/A</v>
      </c>
      <c r="X2432" s="31">
        <f>VLOOKUP(A2432,'BASE DE DADOS OPS'!$A$4:$P$9650,12,FALSE)</f>
        <v>0</v>
      </c>
      <c r="Y2432" s="4" t="e">
        <f>IF(X2432&lt;&gt;"Liquidação Cancelada",VLOOKUP(B2432,'BASE DE DADOS OPS'!$B$5:$P$9635,12,FALSE),"Liquidação Cancelada")</f>
        <v>#N/A</v>
      </c>
      <c r="Z2432" s="4" t="e">
        <f>IF(X2432&lt;&gt;"Liquidação Cancelada",VLOOKUP(B2432,'BASE DE DADOS OPS'!$B$5:$P$9635,14,FALSE),"Liquidação Cancelada")</f>
        <v>#N/A</v>
      </c>
      <c r="AA2432" s="4" t="e">
        <f>IF(X2432&lt;&gt;"Liquidação Cancelada",VLOOKUP(B2432,'BASE DE DADOS OPS'!$B$5:$P$9635,13,FALSE),"Liquidação Cancelada")</f>
        <v>#N/A</v>
      </c>
      <c r="AB2432" s="4" t="e">
        <f t="shared" si="347"/>
        <v>#N/A</v>
      </c>
      <c r="AC2432" s="3" t="e">
        <f t="shared" si="348"/>
        <v>#N/A</v>
      </c>
      <c r="AD2432" s="62"/>
    </row>
    <row r="2433" spans="1:30" ht="24.95" customHeight="1" x14ac:dyDescent="0.2">
      <c r="A2433" s="55" t="str">
        <f t="shared" si="340"/>
        <v>||||||0</v>
      </c>
      <c r="B2433" s="55" t="str">
        <f t="shared" si="341"/>
        <v>||||0</v>
      </c>
      <c r="C2433" s="61" t="str">
        <f t="shared" si="342"/>
        <v>|0</v>
      </c>
      <c r="D2433" s="31"/>
      <c r="E2433" s="31"/>
      <c r="F2433" s="75" t="str">
        <f t="shared" si="343"/>
        <v>/</v>
      </c>
      <c r="G2433" s="31"/>
      <c r="H2433" s="31"/>
      <c r="I2433" s="75" t="str">
        <f t="shared" si="344"/>
        <v>.</v>
      </c>
      <c r="J2433" s="31"/>
      <c r="K2433" s="31"/>
      <c r="L2433" s="31"/>
      <c r="M2433" s="32"/>
      <c r="N2433" s="31"/>
      <c r="O2433" s="32"/>
      <c r="P2433" s="18"/>
      <c r="Q2433" s="31"/>
      <c r="R2433" s="33"/>
      <c r="S2433" s="33"/>
      <c r="T2433" s="33"/>
      <c r="U2433" s="72">
        <f t="shared" si="345"/>
        <v>0</v>
      </c>
      <c r="V2433" s="18" t="e">
        <f>IF(X2433&lt;&gt;"Liquidação Cancelada",VLOOKUP(B2433,'BASE DE DADOS OPS'!$B$4:$P$9650,10,FALSE),"Liquidação Cancelada")</f>
        <v>#N/A</v>
      </c>
      <c r="W2433" s="35" t="e">
        <f t="shared" si="346"/>
        <v>#N/A</v>
      </c>
      <c r="X2433" s="31">
        <f>VLOOKUP(A2433,'BASE DE DADOS OPS'!$A$4:$P$9650,12,FALSE)</f>
        <v>0</v>
      </c>
      <c r="Y2433" s="4" t="e">
        <f>IF(X2433&lt;&gt;"Liquidação Cancelada",VLOOKUP(B2433,'BASE DE DADOS OPS'!$B$5:$P$9635,12,FALSE),"Liquidação Cancelada")</f>
        <v>#N/A</v>
      </c>
      <c r="Z2433" s="4" t="e">
        <f>IF(X2433&lt;&gt;"Liquidação Cancelada",VLOOKUP(B2433,'BASE DE DADOS OPS'!$B$5:$P$9635,14,FALSE),"Liquidação Cancelada")</f>
        <v>#N/A</v>
      </c>
      <c r="AA2433" s="4" t="e">
        <f>IF(X2433&lt;&gt;"Liquidação Cancelada",VLOOKUP(B2433,'BASE DE DADOS OPS'!$B$5:$P$9635,13,FALSE),"Liquidação Cancelada")</f>
        <v>#N/A</v>
      </c>
      <c r="AB2433" s="4" t="e">
        <f t="shared" si="347"/>
        <v>#N/A</v>
      </c>
      <c r="AC2433" s="3" t="e">
        <f t="shared" si="348"/>
        <v>#N/A</v>
      </c>
      <c r="AD2433" s="62"/>
    </row>
    <row r="2434" spans="1:30" ht="24.95" customHeight="1" x14ac:dyDescent="0.2">
      <c r="A2434" s="55" t="str">
        <f t="shared" si="340"/>
        <v>||||||0</v>
      </c>
      <c r="B2434" s="55" t="str">
        <f t="shared" si="341"/>
        <v>||||0</v>
      </c>
      <c r="C2434" s="61" t="str">
        <f t="shared" si="342"/>
        <v>|0</v>
      </c>
      <c r="D2434" s="31"/>
      <c r="E2434" s="31"/>
      <c r="F2434" s="75" t="str">
        <f t="shared" si="343"/>
        <v>/</v>
      </c>
      <c r="G2434" s="31"/>
      <c r="H2434" s="31"/>
      <c r="I2434" s="75" t="str">
        <f t="shared" si="344"/>
        <v>.</v>
      </c>
      <c r="J2434" s="31"/>
      <c r="K2434" s="31"/>
      <c r="L2434" s="31"/>
      <c r="M2434" s="32"/>
      <c r="N2434" s="31"/>
      <c r="O2434" s="32"/>
      <c r="P2434" s="18"/>
      <c r="Q2434" s="31"/>
      <c r="R2434" s="33"/>
      <c r="S2434" s="33"/>
      <c r="T2434" s="33"/>
      <c r="U2434" s="72">
        <f t="shared" si="345"/>
        <v>0</v>
      </c>
      <c r="V2434" s="18" t="e">
        <f>IF(X2434&lt;&gt;"Liquidação Cancelada",VLOOKUP(B2434,'BASE DE DADOS OPS'!$B$4:$P$9650,10,FALSE),"Liquidação Cancelada")</f>
        <v>#N/A</v>
      </c>
      <c r="W2434" s="35" t="e">
        <f t="shared" si="346"/>
        <v>#N/A</v>
      </c>
      <c r="X2434" s="31">
        <f>VLOOKUP(A2434,'BASE DE DADOS OPS'!$A$4:$P$9650,12,FALSE)</f>
        <v>0</v>
      </c>
      <c r="Y2434" s="4" t="e">
        <f>IF(X2434&lt;&gt;"Liquidação Cancelada",VLOOKUP(B2434,'BASE DE DADOS OPS'!$B$5:$P$9635,12,FALSE),"Liquidação Cancelada")</f>
        <v>#N/A</v>
      </c>
      <c r="Z2434" s="4" t="e">
        <f>IF(X2434&lt;&gt;"Liquidação Cancelada",VLOOKUP(B2434,'BASE DE DADOS OPS'!$B$5:$P$9635,14,FALSE),"Liquidação Cancelada")</f>
        <v>#N/A</v>
      </c>
      <c r="AA2434" s="4" t="e">
        <f>IF(X2434&lt;&gt;"Liquidação Cancelada",VLOOKUP(B2434,'BASE DE DADOS OPS'!$B$5:$P$9635,13,FALSE),"Liquidação Cancelada")</f>
        <v>#N/A</v>
      </c>
      <c r="AB2434" s="4" t="e">
        <f t="shared" si="347"/>
        <v>#N/A</v>
      </c>
      <c r="AC2434" s="3" t="e">
        <f t="shared" si="348"/>
        <v>#N/A</v>
      </c>
      <c r="AD2434" s="62"/>
    </row>
    <row r="2435" spans="1:30" ht="24.95" customHeight="1" x14ac:dyDescent="0.2">
      <c r="A2435" s="55" t="str">
        <f t="shared" si="340"/>
        <v>||||||0</v>
      </c>
      <c r="B2435" s="55" t="str">
        <f t="shared" si="341"/>
        <v>||||0</v>
      </c>
      <c r="C2435" s="61" t="str">
        <f t="shared" si="342"/>
        <v>|0</v>
      </c>
      <c r="D2435" s="31"/>
      <c r="E2435" s="31"/>
      <c r="F2435" s="75" t="str">
        <f t="shared" si="343"/>
        <v>/</v>
      </c>
      <c r="G2435" s="31"/>
      <c r="H2435" s="31"/>
      <c r="I2435" s="75" t="str">
        <f t="shared" si="344"/>
        <v>.</v>
      </c>
      <c r="J2435" s="31"/>
      <c r="K2435" s="31"/>
      <c r="L2435" s="31"/>
      <c r="M2435" s="32"/>
      <c r="N2435" s="31"/>
      <c r="O2435" s="32"/>
      <c r="P2435" s="18"/>
      <c r="Q2435" s="31"/>
      <c r="R2435" s="33"/>
      <c r="S2435" s="33"/>
      <c r="T2435" s="33"/>
      <c r="U2435" s="72">
        <f t="shared" si="345"/>
        <v>0</v>
      </c>
      <c r="V2435" s="18" t="e">
        <f>IF(X2435&lt;&gt;"Liquidação Cancelada",VLOOKUP(B2435,'BASE DE DADOS OPS'!$B$4:$P$9650,10,FALSE),"Liquidação Cancelada")</f>
        <v>#N/A</v>
      </c>
      <c r="W2435" s="35" t="e">
        <f t="shared" si="346"/>
        <v>#N/A</v>
      </c>
      <c r="X2435" s="31">
        <f>VLOOKUP(A2435,'BASE DE DADOS OPS'!$A$4:$P$9650,12,FALSE)</f>
        <v>0</v>
      </c>
      <c r="Y2435" s="4" t="e">
        <f>IF(X2435&lt;&gt;"Liquidação Cancelada",VLOOKUP(B2435,'BASE DE DADOS OPS'!$B$5:$P$9635,12,FALSE),"Liquidação Cancelada")</f>
        <v>#N/A</v>
      </c>
      <c r="Z2435" s="4" t="e">
        <f>IF(X2435&lt;&gt;"Liquidação Cancelada",VLOOKUP(B2435,'BASE DE DADOS OPS'!$B$5:$P$9635,14,FALSE),"Liquidação Cancelada")</f>
        <v>#N/A</v>
      </c>
      <c r="AA2435" s="4" t="e">
        <f>IF(X2435&lt;&gt;"Liquidação Cancelada",VLOOKUP(B2435,'BASE DE DADOS OPS'!$B$5:$P$9635,13,FALSE),"Liquidação Cancelada")</f>
        <v>#N/A</v>
      </c>
      <c r="AB2435" s="4" t="e">
        <f t="shared" si="347"/>
        <v>#N/A</v>
      </c>
      <c r="AC2435" s="3" t="e">
        <f t="shared" si="348"/>
        <v>#N/A</v>
      </c>
      <c r="AD2435" s="62"/>
    </row>
    <row r="2436" spans="1:30" ht="24.95" customHeight="1" x14ac:dyDescent="0.2">
      <c r="A2436" s="55" t="str">
        <f t="shared" si="340"/>
        <v>||||||0</v>
      </c>
      <c r="B2436" s="55" t="str">
        <f t="shared" si="341"/>
        <v>||||0</v>
      </c>
      <c r="C2436" s="61" t="str">
        <f t="shared" si="342"/>
        <v>|0</v>
      </c>
      <c r="D2436" s="31"/>
      <c r="E2436" s="31"/>
      <c r="F2436" s="75" t="str">
        <f t="shared" si="343"/>
        <v>/</v>
      </c>
      <c r="G2436" s="31"/>
      <c r="H2436" s="31"/>
      <c r="I2436" s="75" t="str">
        <f t="shared" si="344"/>
        <v>.</v>
      </c>
      <c r="J2436" s="31"/>
      <c r="K2436" s="31"/>
      <c r="L2436" s="31"/>
      <c r="M2436" s="32"/>
      <c r="N2436" s="31"/>
      <c r="O2436" s="32"/>
      <c r="P2436" s="18"/>
      <c r="Q2436" s="31"/>
      <c r="R2436" s="33"/>
      <c r="S2436" s="33"/>
      <c r="T2436" s="33"/>
      <c r="U2436" s="72">
        <f t="shared" si="345"/>
        <v>0</v>
      </c>
      <c r="V2436" s="18" t="e">
        <f>IF(X2436&lt;&gt;"Liquidação Cancelada",VLOOKUP(B2436,'BASE DE DADOS OPS'!$B$4:$P$9650,10,FALSE),"Liquidação Cancelada")</f>
        <v>#N/A</v>
      </c>
      <c r="W2436" s="35" t="e">
        <f t="shared" si="346"/>
        <v>#N/A</v>
      </c>
      <c r="X2436" s="31">
        <f>VLOOKUP(A2436,'BASE DE DADOS OPS'!$A$4:$P$9650,12,FALSE)</f>
        <v>0</v>
      </c>
      <c r="Y2436" s="4" t="e">
        <f>IF(X2436&lt;&gt;"Liquidação Cancelada",VLOOKUP(B2436,'BASE DE DADOS OPS'!$B$5:$P$9635,12,FALSE),"Liquidação Cancelada")</f>
        <v>#N/A</v>
      </c>
      <c r="Z2436" s="4" t="e">
        <f>IF(X2436&lt;&gt;"Liquidação Cancelada",VLOOKUP(B2436,'BASE DE DADOS OPS'!$B$5:$P$9635,14,FALSE),"Liquidação Cancelada")</f>
        <v>#N/A</v>
      </c>
      <c r="AA2436" s="4" t="e">
        <f>IF(X2436&lt;&gt;"Liquidação Cancelada",VLOOKUP(B2436,'BASE DE DADOS OPS'!$B$5:$P$9635,13,FALSE),"Liquidação Cancelada")</f>
        <v>#N/A</v>
      </c>
      <c r="AB2436" s="4" t="e">
        <f t="shared" si="347"/>
        <v>#N/A</v>
      </c>
      <c r="AC2436" s="3" t="e">
        <f t="shared" si="348"/>
        <v>#N/A</v>
      </c>
      <c r="AD2436" s="62"/>
    </row>
    <row r="2437" spans="1:30" ht="24.95" customHeight="1" x14ac:dyDescent="0.2">
      <c r="A2437" s="55" t="str">
        <f t="shared" ref="A2437:A2500" si="349">D2437&amp;"|"&amp;E2437&amp;"|"&amp;G2437&amp;"|"&amp;H2437&amp;"|"&amp;L2437&amp;"|"&amp;N2437&amp;"|"&amp;U2437</f>
        <v>||||||0</v>
      </c>
      <c r="B2437" s="55" t="str">
        <f t="shared" ref="B2437:B2500" si="350">D2437&amp;"|"&amp;E2437&amp;"|"&amp;G2437&amp;"|"&amp;H2437&amp;"|"&amp;X2437</f>
        <v>||||0</v>
      </c>
      <c r="C2437" s="61" t="str">
        <f t="shared" ref="C2437:C2500" si="351">E2437&amp;"|"&amp;X2437</f>
        <v>|0</v>
      </c>
      <c r="D2437" s="31"/>
      <c r="E2437" s="31"/>
      <c r="F2437" s="75" t="str">
        <f t="shared" ref="F2437:F2500" si="352">G2437&amp;"/"&amp;H2437</f>
        <v>/</v>
      </c>
      <c r="G2437" s="31"/>
      <c r="H2437" s="31"/>
      <c r="I2437" s="75" t="str">
        <f t="shared" ref="I2437:I2500" si="353">J2437&amp;"."&amp;K2437</f>
        <v>.</v>
      </c>
      <c r="J2437" s="31"/>
      <c r="K2437" s="31"/>
      <c r="L2437" s="31"/>
      <c r="M2437" s="32"/>
      <c r="N2437" s="31"/>
      <c r="O2437" s="32"/>
      <c r="P2437" s="18"/>
      <c r="Q2437" s="31"/>
      <c r="R2437" s="33"/>
      <c r="S2437" s="33"/>
      <c r="T2437" s="33"/>
      <c r="U2437" s="72">
        <f t="shared" ref="U2437:U2500" si="354">R2437-S2437-T2437</f>
        <v>0</v>
      </c>
      <c r="V2437" s="18" t="e">
        <f>IF(X2437&lt;&gt;"Liquidação Cancelada",VLOOKUP(B2437,'BASE DE DADOS OPS'!$B$4:$P$9650,10,FALSE),"Liquidação Cancelada")</f>
        <v>#N/A</v>
      </c>
      <c r="W2437" s="35" t="e">
        <f t="shared" ref="W2437:W2500" si="355">IF(X2437&lt;&gt;"Liquidação Cancelada",IF(ISBLANK(V2437),"AGUARDANDO PAGAMENTO",NETWORKDAYS(P2437,V2437)-1),"Liquidação Cancelada")</f>
        <v>#N/A</v>
      </c>
      <c r="X2437" s="31">
        <f>VLOOKUP(A2437,'BASE DE DADOS OPS'!$A$4:$P$9650,12,FALSE)</f>
        <v>0</v>
      </c>
      <c r="Y2437" s="4" t="e">
        <f>IF(X2437&lt;&gt;"Liquidação Cancelada",VLOOKUP(B2437,'BASE DE DADOS OPS'!$B$5:$P$9635,12,FALSE),"Liquidação Cancelada")</f>
        <v>#N/A</v>
      </c>
      <c r="Z2437" s="4" t="e">
        <f>IF(X2437&lt;&gt;"Liquidação Cancelada",VLOOKUP(B2437,'BASE DE DADOS OPS'!$B$5:$P$9635,14,FALSE),"Liquidação Cancelada")</f>
        <v>#N/A</v>
      </c>
      <c r="AA2437" s="4" t="e">
        <f>IF(X2437&lt;&gt;"Liquidação Cancelada",VLOOKUP(B2437,'BASE DE DADOS OPS'!$B$5:$P$9635,13,FALSE),"Liquidação Cancelada")</f>
        <v>#N/A</v>
      </c>
      <c r="AB2437" s="4" t="e">
        <f t="shared" ref="AB2437:AB2500" si="356">IF(X2437&lt;&gt;"Liquidação Cancelada",Y2437-Z2437,"Liquidação Cancelada")</f>
        <v>#N/A</v>
      </c>
      <c r="AC2437" s="3" t="e">
        <f t="shared" ref="AC2437:AC2500" si="357">IF(X2437&lt;&gt;"Liquidação Cancelada",(AA2437-AB2437)+(U2437-Z2437-AB2437),"Liquidação Cancelada")</f>
        <v>#N/A</v>
      </c>
      <c r="AD2437" s="62"/>
    </row>
    <row r="2438" spans="1:30" ht="24.95" customHeight="1" x14ac:dyDescent="0.2">
      <c r="A2438" s="55" t="str">
        <f t="shared" si="349"/>
        <v>||||||0</v>
      </c>
      <c r="B2438" s="55" t="str">
        <f t="shared" si="350"/>
        <v>||||0</v>
      </c>
      <c r="C2438" s="61" t="str">
        <f t="shared" si="351"/>
        <v>|0</v>
      </c>
      <c r="D2438" s="31"/>
      <c r="E2438" s="31"/>
      <c r="F2438" s="75" t="str">
        <f t="shared" si="352"/>
        <v>/</v>
      </c>
      <c r="G2438" s="31"/>
      <c r="H2438" s="31"/>
      <c r="I2438" s="75" t="str">
        <f t="shared" si="353"/>
        <v>.</v>
      </c>
      <c r="J2438" s="31"/>
      <c r="K2438" s="31"/>
      <c r="L2438" s="31"/>
      <c r="M2438" s="32"/>
      <c r="N2438" s="31"/>
      <c r="O2438" s="32"/>
      <c r="P2438" s="18"/>
      <c r="Q2438" s="31"/>
      <c r="R2438" s="33"/>
      <c r="S2438" s="33"/>
      <c r="T2438" s="33"/>
      <c r="U2438" s="72">
        <f t="shared" si="354"/>
        <v>0</v>
      </c>
      <c r="V2438" s="18" t="e">
        <f>IF(X2438&lt;&gt;"Liquidação Cancelada",VLOOKUP(B2438,'BASE DE DADOS OPS'!$B$4:$P$9650,10,FALSE),"Liquidação Cancelada")</f>
        <v>#N/A</v>
      </c>
      <c r="W2438" s="35" t="e">
        <f t="shared" si="355"/>
        <v>#N/A</v>
      </c>
      <c r="X2438" s="31">
        <f>VLOOKUP(A2438,'BASE DE DADOS OPS'!$A$4:$P$9650,12,FALSE)</f>
        <v>0</v>
      </c>
      <c r="Y2438" s="4" t="e">
        <f>IF(X2438&lt;&gt;"Liquidação Cancelada",VLOOKUP(B2438,'BASE DE DADOS OPS'!$B$5:$P$9635,12,FALSE),"Liquidação Cancelada")</f>
        <v>#N/A</v>
      </c>
      <c r="Z2438" s="4" t="e">
        <f>IF(X2438&lt;&gt;"Liquidação Cancelada",VLOOKUP(B2438,'BASE DE DADOS OPS'!$B$5:$P$9635,14,FALSE),"Liquidação Cancelada")</f>
        <v>#N/A</v>
      </c>
      <c r="AA2438" s="4" t="e">
        <f>IF(X2438&lt;&gt;"Liquidação Cancelada",VLOOKUP(B2438,'BASE DE DADOS OPS'!$B$5:$P$9635,13,FALSE),"Liquidação Cancelada")</f>
        <v>#N/A</v>
      </c>
      <c r="AB2438" s="4" t="e">
        <f t="shared" si="356"/>
        <v>#N/A</v>
      </c>
      <c r="AC2438" s="3" t="e">
        <f t="shared" si="357"/>
        <v>#N/A</v>
      </c>
      <c r="AD2438" s="62"/>
    </row>
    <row r="2439" spans="1:30" ht="24.95" customHeight="1" x14ac:dyDescent="0.2">
      <c r="A2439" s="55" t="str">
        <f t="shared" si="349"/>
        <v>||||||0</v>
      </c>
      <c r="B2439" s="55" t="str">
        <f t="shared" si="350"/>
        <v>||||0</v>
      </c>
      <c r="C2439" s="61" t="str">
        <f t="shared" si="351"/>
        <v>|0</v>
      </c>
      <c r="D2439" s="31"/>
      <c r="E2439" s="31"/>
      <c r="F2439" s="75" t="str">
        <f t="shared" si="352"/>
        <v>/</v>
      </c>
      <c r="G2439" s="31"/>
      <c r="H2439" s="31"/>
      <c r="I2439" s="75" t="str">
        <f t="shared" si="353"/>
        <v>.</v>
      </c>
      <c r="J2439" s="31"/>
      <c r="K2439" s="31"/>
      <c r="L2439" s="31"/>
      <c r="M2439" s="32"/>
      <c r="N2439" s="31"/>
      <c r="O2439" s="32"/>
      <c r="P2439" s="18"/>
      <c r="Q2439" s="31"/>
      <c r="R2439" s="33"/>
      <c r="S2439" s="33"/>
      <c r="T2439" s="33"/>
      <c r="U2439" s="72">
        <f t="shared" si="354"/>
        <v>0</v>
      </c>
      <c r="V2439" s="18" t="e">
        <f>IF(X2439&lt;&gt;"Liquidação Cancelada",VLOOKUP(B2439,'BASE DE DADOS OPS'!$B$4:$P$9650,10,FALSE),"Liquidação Cancelada")</f>
        <v>#N/A</v>
      </c>
      <c r="W2439" s="35" t="e">
        <f t="shared" si="355"/>
        <v>#N/A</v>
      </c>
      <c r="X2439" s="31">
        <f>VLOOKUP(A2439,'BASE DE DADOS OPS'!$A$4:$P$9650,12,FALSE)</f>
        <v>0</v>
      </c>
      <c r="Y2439" s="4" t="e">
        <f>IF(X2439&lt;&gt;"Liquidação Cancelada",VLOOKUP(B2439,'BASE DE DADOS OPS'!$B$5:$P$9635,12,FALSE),"Liquidação Cancelada")</f>
        <v>#N/A</v>
      </c>
      <c r="Z2439" s="4" t="e">
        <f>IF(X2439&lt;&gt;"Liquidação Cancelada",VLOOKUP(B2439,'BASE DE DADOS OPS'!$B$5:$P$9635,14,FALSE),"Liquidação Cancelada")</f>
        <v>#N/A</v>
      </c>
      <c r="AA2439" s="4" t="e">
        <f>IF(X2439&lt;&gt;"Liquidação Cancelada",VLOOKUP(B2439,'BASE DE DADOS OPS'!$B$5:$P$9635,13,FALSE),"Liquidação Cancelada")</f>
        <v>#N/A</v>
      </c>
      <c r="AB2439" s="4" t="e">
        <f t="shared" si="356"/>
        <v>#N/A</v>
      </c>
      <c r="AC2439" s="3" t="e">
        <f t="shared" si="357"/>
        <v>#N/A</v>
      </c>
      <c r="AD2439" s="62"/>
    </row>
    <row r="2440" spans="1:30" ht="24.95" customHeight="1" x14ac:dyDescent="0.2">
      <c r="A2440" s="55" t="str">
        <f t="shared" si="349"/>
        <v>||||||0</v>
      </c>
      <c r="B2440" s="55" t="str">
        <f t="shared" si="350"/>
        <v>||||0</v>
      </c>
      <c r="C2440" s="61" t="str">
        <f t="shared" si="351"/>
        <v>|0</v>
      </c>
      <c r="D2440" s="31"/>
      <c r="E2440" s="31"/>
      <c r="F2440" s="75" t="str">
        <f t="shared" si="352"/>
        <v>/</v>
      </c>
      <c r="G2440" s="31"/>
      <c r="H2440" s="31"/>
      <c r="I2440" s="75" t="str">
        <f t="shared" si="353"/>
        <v>.</v>
      </c>
      <c r="J2440" s="31"/>
      <c r="K2440" s="31"/>
      <c r="L2440" s="31"/>
      <c r="M2440" s="32"/>
      <c r="N2440" s="31"/>
      <c r="O2440" s="32"/>
      <c r="P2440" s="18"/>
      <c r="Q2440" s="31"/>
      <c r="R2440" s="33"/>
      <c r="S2440" s="33"/>
      <c r="T2440" s="33"/>
      <c r="U2440" s="72">
        <f t="shared" si="354"/>
        <v>0</v>
      </c>
      <c r="V2440" s="18" t="e">
        <f>IF(X2440&lt;&gt;"Liquidação Cancelada",VLOOKUP(B2440,'BASE DE DADOS OPS'!$B$4:$P$9650,10,FALSE),"Liquidação Cancelada")</f>
        <v>#N/A</v>
      </c>
      <c r="W2440" s="35" t="e">
        <f t="shared" si="355"/>
        <v>#N/A</v>
      </c>
      <c r="X2440" s="31">
        <f>VLOOKUP(A2440,'BASE DE DADOS OPS'!$A$4:$P$9650,12,FALSE)</f>
        <v>0</v>
      </c>
      <c r="Y2440" s="4" t="e">
        <f>IF(X2440&lt;&gt;"Liquidação Cancelada",VLOOKUP(B2440,'BASE DE DADOS OPS'!$B$5:$P$9635,12,FALSE),"Liquidação Cancelada")</f>
        <v>#N/A</v>
      </c>
      <c r="Z2440" s="4" t="e">
        <f>IF(X2440&lt;&gt;"Liquidação Cancelada",VLOOKUP(B2440,'BASE DE DADOS OPS'!$B$5:$P$9635,14,FALSE),"Liquidação Cancelada")</f>
        <v>#N/A</v>
      </c>
      <c r="AA2440" s="4" t="e">
        <f>IF(X2440&lt;&gt;"Liquidação Cancelada",VLOOKUP(B2440,'BASE DE DADOS OPS'!$B$5:$P$9635,13,FALSE),"Liquidação Cancelada")</f>
        <v>#N/A</v>
      </c>
      <c r="AB2440" s="4" t="e">
        <f t="shared" si="356"/>
        <v>#N/A</v>
      </c>
      <c r="AC2440" s="3" t="e">
        <f t="shared" si="357"/>
        <v>#N/A</v>
      </c>
      <c r="AD2440" s="62"/>
    </row>
    <row r="2441" spans="1:30" ht="24.95" customHeight="1" x14ac:dyDescent="0.2">
      <c r="A2441" s="55" t="str">
        <f t="shared" si="349"/>
        <v>||||||0</v>
      </c>
      <c r="B2441" s="55" t="str">
        <f t="shared" si="350"/>
        <v>||||0</v>
      </c>
      <c r="C2441" s="61" t="str">
        <f t="shared" si="351"/>
        <v>|0</v>
      </c>
      <c r="D2441" s="31"/>
      <c r="E2441" s="31"/>
      <c r="F2441" s="75" t="str">
        <f t="shared" si="352"/>
        <v>/</v>
      </c>
      <c r="G2441" s="31"/>
      <c r="H2441" s="31"/>
      <c r="I2441" s="75" t="str">
        <f t="shared" si="353"/>
        <v>.</v>
      </c>
      <c r="J2441" s="31"/>
      <c r="K2441" s="31"/>
      <c r="L2441" s="31"/>
      <c r="M2441" s="32"/>
      <c r="N2441" s="31"/>
      <c r="O2441" s="32"/>
      <c r="P2441" s="18"/>
      <c r="Q2441" s="31"/>
      <c r="R2441" s="33"/>
      <c r="S2441" s="33"/>
      <c r="T2441" s="33"/>
      <c r="U2441" s="72">
        <f t="shared" si="354"/>
        <v>0</v>
      </c>
      <c r="V2441" s="18" t="e">
        <f>IF(X2441&lt;&gt;"Liquidação Cancelada",VLOOKUP(B2441,'BASE DE DADOS OPS'!$B$4:$P$9650,10,FALSE),"Liquidação Cancelada")</f>
        <v>#N/A</v>
      </c>
      <c r="W2441" s="35" t="e">
        <f t="shared" si="355"/>
        <v>#N/A</v>
      </c>
      <c r="X2441" s="31">
        <f>VLOOKUP(A2441,'BASE DE DADOS OPS'!$A$4:$P$9650,12,FALSE)</f>
        <v>0</v>
      </c>
      <c r="Y2441" s="4" t="e">
        <f>IF(X2441&lt;&gt;"Liquidação Cancelada",VLOOKUP(B2441,'BASE DE DADOS OPS'!$B$5:$P$9635,12,FALSE),"Liquidação Cancelada")</f>
        <v>#N/A</v>
      </c>
      <c r="Z2441" s="4" t="e">
        <f>IF(X2441&lt;&gt;"Liquidação Cancelada",VLOOKUP(B2441,'BASE DE DADOS OPS'!$B$5:$P$9635,14,FALSE),"Liquidação Cancelada")</f>
        <v>#N/A</v>
      </c>
      <c r="AA2441" s="4" t="e">
        <f>IF(X2441&lt;&gt;"Liquidação Cancelada",VLOOKUP(B2441,'BASE DE DADOS OPS'!$B$5:$P$9635,13,FALSE),"Liquidação Cancelada")</f>
        <v>#N/A</v>
      </c>
      <c r="AB2441" s="4" t="e">
        <f t="shared" si="356"/>
        <v>#N/A</v>
      </c>
      <c r="AC2441" s="3" t="e">
        <f t="shared" si="357"/>
        <v>#N/A</v>
      </c>
      <c r="AD2441" s="62"/>
    </row>
    <row r="2442" spans="1:30" ht="24.95" customHeight="1" x14ac:dyDescent="0.2">
      <c r="A2442" s="55" t="str">
        <f t="shared" si="349"/>
        <v>||||||0</v>
      </c>
      <c r="B2442" s="55" t="str">
        <f t="shared" si="350"/>
        <v>||||0</v>
      </c>
      <c r="C2442" s="61" t="str">
        <f t="shared" si="351"/>
        <v>|0</v>
      </c>
      <c r="D2442" s="31"/>
      <c r="E2442" s="31"/>
      <c r="F2442" s="75" t="str">
        <f t="shared" si="352"/>
        <v>/</v>
      </c>
      <c r="G2442" s="31"/>
      <c r="H2442" s="31"/>
      <c r="I2442" s="75" t="str">
        <f t="shared" si="353"/>
        <v>.</v>
      </c>
      <c r="J2442" s="31"/>
      <c r="K2442" s="31"/>
      <c r="L2442" s="31"/>
      <c r="M2442" s="32"/>
      <c r="N2442" s="31"/>
      <c r="O2442" s="32"/>
      <c r="P2442" s="18"/>
      <c r="Q2442" s="31"/>
      <c r="R2442" s="33"/>
      <c r="S2442" s="33"/>
      <c r="T2442" s="33"/>
      <c r="U2442" s="72">
        <f t="shared" si="354"/>
        <v>0</v>
      </c>
      <c r="V2442" s="18" t="e">
        <f>IF(X2442&lt;&gt;"Liquidação Cancelada",VLOOKUP(B2442,'BASE DE DADOS OPS'!$B$4:$P$9650,10,FALSE),"Liquidação Cancelada")</f>
        <v>#N/A</v>
      </c>
      <c r="W2442" s="35" t="e">
        <f t="shared" si="355"/>
        <v>#N/A</v>
      </c>
      <c r="X2442" s="31">
        <f>VLOOKUP(A2442,'BASE DE DADOS OPS'!$A$4:$P$9650,12,FALSE)</f>
        <v>0</v>
      </c>
      <c r="Y2442" s="4" t="e">
        <f>IF(X2442&lt;&gt;"Liquidação Cancelada",VLOOKUP(B2442,'BASE DE DADOS OPS'!$B$5:$P$9635,12,FALSE),"Liquidação Cancelada")</f>
        <v>#N/A</v>
      </c>
      <c r="Z2442" s="4" t="e">
        <f>IF(X2442&lt;&gt;"Liquidação Cancelada",VLOOKUP(B2442,'BASE DE DADOS OPS'!$B$5:$P$9635,14,FALSE),"Liquidação Cancelada")</f>
        <v>#N/A</v>
      </c>
      <c r="AA2442" s="4" t="e">
        <f>IF(X2442&lt;&gt;"Liquidação Cancelada",VLOOKUP(B2442,'BASE DE DADOS OPS'!$B$5:$P$9635,13,FALSE),"Liquidação Cancelada")</f>
        <v>#N/A</v>
      </c>
      <c r="AB2442" s="4" t="e">
        <f t="shared" si="356"/>
        <v>#N/A</v>
      </c>
      <c r="AC2442" s="3" t="e">
        <f t="shared" si="357"/>
        <v>#N/A</v>
      </c>
      <c r="AD2442" s="62"/>
    </row>
    <row r="2443" spans="1:30" ht="24.95" customHeight="1" x14ac:dyDescent="0.2">
      <c r="A2443" s="55" t="str">
        <f t="shared" si="349"/>
        <v>||||||0</v>
      </c>
      <c r="B2443" s="55" t="str">
        <f t="shared" si="350"/>
        <v>||||0</v>
      </c>
      <c r="C2443" s="61" t="str">
        <f t="shared" si="351"/>
        <v>|0</v>
      </c>
      <c r="D2443" s="31"/>
      <c r="E2443" s="31"/>
      <c r="F2443" s="75" t="str">
        <f t="shared" si="352"/>
        <v>/</v>
      </c>
      <c r="G2443" s="31"/>
      <c r="H2443" s="31"/>
      <c r="I2443" s="75" t="str">
        <f t="shared" si="353"/>
        <v>.</v>
      </c>
      <c r="J2443" s="31"/>
      <c r="K2443" s="31"/>
      <c r="L2443" s="31"/>
      <c r="M2443" s="32"/>
      <c r="N2443" s="31"/>
      <c r="O2443" s="32"/>
      <c r="P2443" s="18"/>
      <c r="Q2443" s="31"/>
      <c r="R2443" s="33"/>
      <c r="S2443" s="33"/>
      <c r="T2443" s="33"/>
      <c r="U2443" s="72">
        <f t="shared" si="354"/>
        <v>0</v>
      </c>
      <c r="V2443" s="18" t="e">
        <f>IF(X2443&lt;&gt;"Liquidação Cancelada",VLOOKUP(B2443,'BASE DE DADOS OPS'!$B$4:$P$9650,10,FALSE),"Liquidação Cancelada")</f>
        <v>#N/A</v>
      </c>
      <c r="W2443" s="35" t="e">
        <f t="shared" si="355"/>
        <v>#N/A</v>
      </c>
      <c r="X2443" s="31">
        <f>VLOOKUP(A2443,'BASE DE DADOS OPS'!$A$4:$P$9650,12,FALSE)</f>
        <v>0</v>
      </c>
      <c r="Y2443" s="4" t="e">
        <f>IF(X2443&lt;&gt;"Liquidação Cancelada",VLOOKUP(B2443,'BASE DE DADOS OPS'!$B$5:$P$9635,12,FALSE),"Liquidação Cancelada")</f>
        <v>#N/A</v>
      </c>
      <c r="Z2443" s="4" t="e">
        <f>IF(X2443&lt;&gt;"Liquidação Cancelada",VLOOKUP(B2443,'BASE DE DADOS OPS'!$B$5:$P$9635,14,FALSE),"Liquidação Cancelada")</f>
        <v>#N/A</v>
      </c>
      <c r="AA2443" s="4" t="e">
        <f>IF(X2443&lt;&gt;"Liquidação Cancelada",VLOOKUP(B2443,'BASE DE DADOS OPS'!$B$5:$P$9635,13,FALSE),"Liquidação Cancelada")</f>
        <v>#N/A</v>
      </c>
      <c r="AB2443" s="4" t="e">
        <f t="shared" si="356"/>
        <v>#N/A</v>
      </c>
      <c r="AC2443" s="3" t="e">
        <f t="shared" si="357"/>
        <v>#N/A</v>
      </c>
      <c r="AD2443" s="62"/>
    </row>
    <row r="2444" spans="1:30" ht="24.95" customHeight="1" x14ac:dyDescent="0.2">
      <c r="A2444" s="55" t="str">
        <f t="shared" si="349"/>
        <v>||||||0</v>
      </c>
      <c r="B2444" s="55" t="str">
        <f t="shared" si="350"/>
        <v>||||0</v>
      </c>
      <c r="C2444" s="61" t="str">
        <f t="shared" si="351"/>
        <v>|0</v>
      </c>
      <c r="D2444" s="31"/>
      <c r="E2444" s="31"/>
      <c r="F2444" s="75" t="str">
        <f t="shared" si="352"/>
        <v>/</v>
      </c>
      <c r="G2444" s="31"/>
      <c r="H2444" s="31"/>
      <c r="I2444" s="75" t="str">
        <f t="shared" si="353"/>
        <v>.</v>
      </c>
      <c r="J2444" s="31"/>
      <c r="K2444" s="31"/>
      <c r="L2444" s="31"/>
      <c r="M2444" s="32"/>
      <c r="N2444" s="31"/>
      <c r="O2444" s="32"/>
      <c r="P2444" s="18"/>
      <c r="Q2444" s="31"/>
      <c r="R2444" s="33"/>
      <c r="S2444" s="33"/>
      <c r="T2444" s="33"/>
      <c r="U2444" s="72">
        <f t="shared" si="354"/>
        <v>0</v>
      </c>
      <c r="V2444" s="18" t="e">
        <f>IF(X2444&lt;&gt;"Liquidação Cancelada",VLOOKUP(B2444,'BASE DE DADOS OPS'!$B$4:$P$9650,10,FALSE),"Liquidação Cancelada")</f>
        <v>#N/A</v>
      </c>
      <c r="W2444" s="35" t="e">
        <f t="shared" si="355"/>
        <v>#N/A</v>
      </c>
      <c r="X2444" s="31">
        <f>VLOOKUP(A2444,'BASE DE DADOS OPS'!$A$4:$P$9650,12,FALSE)</f>
        <v>0</v>
      </c>
      <c r="Y2444" s="4" t="e">
        <f>IF(X2444&lt;&gt;"Liquidação Cancelada",VLOOKUP(B2444,'BASE DE DADOS OPS'!$B$5:$P$9635,12,FALSE),"Liquidação Cancelada")</f>
        <v>#N/A</v>
      </c>
      <c r="Z2444" s="4" t="e">
        <f>IF(X2444&lt;&gt;"Liquidação Cancelada",VLOOKUP(B2444,'BASE DE DADOS OPS'!$B$5:$P$9635,14,FALSE),"Liquidação Cancelada")</f>
        <v>#N/A</v>
      </c>
      <c r="AA2444" s="4" t="e">
        <f>IF(X2444&lt;&gt;"Liquidação Cancelada",VLOOKUP(B2444,'BASE DE DADOS OPS'!$B$5:$P$9635,13,FALSE),"Liquidação Cancelada")</f>
        <v>#N/A</v>
      </c>
      <c r="AB2444" s="4" t="e">
        <f t="shared" si="356"/>
        <v>#N/A</v>
      </c>
      <c r="AC2444" s="3" t="e">
        <f t="shared" si="357"/>
        <v>#N/A</v>
      </c>
      <c r="AD2444" s="62"/>
    </row>
    <row r="2445" spans="1:30" ht="24.95" customHeight="1" x14ac:dyDescent="0.2">
      <c r="A2445" s="55" t="str">
        <f t="shared" si="349"/>
        <v>||||||0</v>
      </c>
      <c r="B2445" s="55" t="str">
        <f t="shared" si="350"/>
        <v>||||0</v>
      </c>
      <c r="C2445" s="61" t="str">
        <f t="shared" si="351"/>
        <v>|0</v>
      </c>
      <c r="D2445" s="31"/>
      <c r="E2445" s="31"/>
      <c r="F2445" s="75" t="str">
        <f t="shared" si="352"/>
        <v>/</v>
      </c>
      <c r="G2445" s="31"/>
      <c r="H2445" s="31"/>
      <c r="I2445" s="75" t="str">
        <f t="shared" si="353"/>
        <v>.</v>
      </c>
      <c r="J2445" s="31"/>
      <c r="K2445" s="31"/>
      <c r="L2445" s="31"/>
      <c r="M2445" s="32"/>
      <c r="N2445" s="31"/>
      <c r="O2445" s="32"/>
      <c r="P2445" s="18"/>
      <c r="Q2445" s="31"/>
      <c r="R2445" s="33"/>
      <c r="S2445" s="33"/>
      <c r="T2445" s="33"/>
      <c r="U2445" s="72">
        <f t="shared" si="354"/>
        <v>0</v>
      </c>
      <c r="V2445" s="18" t="e">
        <f>IF(X2445&lt;&gt;"Liquidação Cancelada",VLOOKUP(B2445,'BASE DE DADOS OPS'!$B$4:$P$9650,10,FALSE),"Liquidação Cancelada")</f>
        <v>#N/A</v>
      </c>
      <c r="W2445" s="35" t="e">
        <f t="shared" si="355"/>
        <v>#N/A</v>
      </c>
      <c r="X2445" s="31">
        <f>VLOOKUP(A2445,'BASE DE DADOS OPS'!$A$4:$P$9650,12,FALSE)</f>
        <v>0</v>
      </c>
      <c r="Y2445" s="4" t="e">
        <f>IF(X2445&lt;&gt;"Liquidação Cancelada",VLOOKUP(B2445,'BASE DE DADOS OPS'!$B$5:$P$9635,12,FALSE),"Liquidação Cancelada")</f>
        <v>#N/A</v>
      </c>
      <c r="Z2445" s="4" t="e">
        <f>IF(X2445&lt;&gt;"Liquidação Cancelada",VLOOKUP(B2445,'BASE DE DADOS OPS'!$B$5:$P$9635,14,FALSE),"Liquidação Cancelada")</f>
        <v>#N/A</v>
      </c>
      <c r="AA2445" s="4" t="e">
        <f>IF(X2445&lt;&gt;"Liquidação Cancelada",VLOOKUP(B2445,'BASE DE DADOS OPS'!$B$5:$P$9635,13,FALSE),"Liquidação Cancelada")</f>
        <v>#N/A</v>
      </c>
      <c r="AB2445" s="4" t="e">
        <f t="shared" si="356"/>
        <v>#N/A</v>
      </c>
      <c r="AC2445" s="3" t="e">
        <f t="shared" si="357"/>
        <v>#N/A</v>
      </c>
      <c r="AD2445" s="62"/>
    </row>
    <row r="2446" spans="1:30" ht="24.95" customHeight="1" x14ac:dyDescent="0.2">
      <c r="A2446" s="55" t="str">
        <f t="shared" si="349"/>
        <v>||||||0</v>
      </c>
      <c r="B2446" s="55" t="str">
        <f t="shared" si="350"/>
        <v>||||0</v>
      </c>
      <c r="C2446" s="61" t="str">
        <f t="shared" si="351"/>
        <v>|0</v>
      </c>
      <c r="D2446" s="31"/>
      <c r="E2446" s="31"/>
      <c r="F2446" s="75" t="str">
        <f t="shared" si="352"/>
        <v>/</v>
      </c>
      <c r="G2446" s="31"/>
      <c r="H2446" s="31"/>
      <c r="I2446" s="75" t="str">
        <f t="shared" si="353"/>
        <v>.</v>
      </c>
      <c r="J2446" s="31"/>
      <c r="K2446" s="31"/>
      <c r="L2446" s="31"/>
      <c r="M2446" s="32"/>
      <c r="N2446" s="31"/>
      <c r="O2446" s="32"/>
      <c r="P2446" s="18"/>
      <c r="Q2446" s="31"/>
      <c r="R2446" s="33"/>
      <c r="S2446" s="33"/>
      <c r="T2446" s="33"/>
      <c r="U2446" s="72">
        <f t="shared" si="354"/>
        <v>0</v>
      </c>
      <c r="V2446" s="18" t="e">
        <f>IF(X2446&lt;&gt;"Liquidação Cancelada",VLOOKUP(B2446,'BASE DE DADOS OPS'!$B$4:$P$9650,10,FALSE),"Liquidação Cancelada")</f>
        <v>#N/A</v>
      </c>
      <c r="W2446" s="35" t="e">
        <f t="shared" si="355"/>
        <v>#N/A</v>
      </c>
      <c r="X2446" s="31">
        <f>VLOOKUP(A2446,'BASE DE DADOS OPS'!$A$4:$P$9650,12,FALSE)</f>
        <v>0</v>
      </c>
      <c r="Y2446" s="4" t="e">
        <f>IF(X2446&lt;&gt;"Liquidação Cancelada",VLOOKUP(B2446,'BASE DE DADOS OPS'!$B$5:$P$9635,12,FALSE),"Liquidação Cancelada")</f>
        <v>#N/A</v>
      </c>
      <c r="Z2446" s="4" t="e">
        <f>IF(X2446&lt;&gt;"Liquidação Cancelada",VLOOKUP(B2446,'BASE DE DADOS OPS'!$B$5:$P$9635,14,FALSE),"Liquidação Cancelada")</f>
        <v>#N/A</v>
      </c>
      <c r="AA2446" s="4" t="e">
        <f>IF(X2446&lt;&gt;"Liquidação Cancelada",VLOOKUP(B2446,'BASE DE DADOS OPS'!$B$5:$P$9635,13,FALSE),"Liquidação Cancelada")</f>
        <v>#N/A</v>
      </c>
      <c r="AB2446" s="4" t="e">
        <f t="shared" si="356"/>
        <v>#N/A</v>
      </c>
      <c r="AC2446" s="3" t="e">
        <f t="shared" si="357"/>
        <v>#N/A</v>
      </c>
      <c r="AD2446" s="62"/>
    </row>
    <row r="2447" spans="1:30" ht="24.95" customHeight="1" x14ac:dyDescent="0.2">
      <c r="A2447" s="55" t="str">
        <f t="shared" si="349"/>
        <v>||||||0</v>
      </c>
      <c r="B2447" s="55" t="str">
        <f t="shared" si="350"/>
        <v>||||0</v>
      </c>
      <c r="C2447" s="61" t="str">
        <f t="shared" si="351"/>
        <v>|0</v>
      </c>
      <c r="D2447" s="31"/>
      <c r="E2447" s="31"/>
      <c r="F2447" s="75" t="str">
        <f t="shared" si="352"/>
        <v>/</v>
      </c>
      <c r="G2447" s="31"/>
      <c r="H2447" s="31"/>
      <c r="I2447" s="75" t="str">
        <f t="shared" si="353"/>
        <v>.</v>
      </c>
      <c r="J2447" s="31"/>
      <c r="K2447" s="31"/>
      <c r="L2447" s="31"/>
      <c r="M2447" s="32"/>
      <c r="N2447" s="31"/>
      <c r="O2447" s="32"/>
      <c r="P2447" s="18"/>
      <c r="Q2447" s="31"/>
      <c r="R2447" s="33"/>
      <c r="S2447" s="33"/>
      <c r="T2447" s="33"/>
      <c r="U2447" s="72">
        <f t="shared" si="354"/>
        <v>0</v>
      </c>
      <c r="V2447" s="18" t="e">
        <f>IF(X2447&lt;&gt;"Liquidação Cancelada",VLOOKUP(B2447,'BASE DE DADOS OPS'!$B$4:$P$9650,10,FALSE),"Liquidação Cancelada")</f>
        <v>#N/A</v>
      </c>
      <c r="W2447" s="35" t="e">
        <f t="shared" si="355"/>
        <v>#N/A</v>
      </c>
      <c r="X2447" s="31">
        <f>VLOOKUP(A2447,'BASE DE DADOS OPS'!$A$4:$P$9650,12,FALSE)</f>
        <v>0</v>
      </c>
      <c r="Y2447" s="4" t="e">
        <f>IF(X2447&lt;&gt;"Liquidação Cancelada",VLOOKUP(B2447,'BASE DE DADOS OPS'!$B$5:$P$9635,12,FALSE),"Liquidação Cancelada")</f>
        <v>#N/A</v>
      </c>
      <c r="Z2447" s="4" t="e">
        <f>IF(X2447&lt;&gt;"Liquidação Cancelada",VLOOKUP(B2447,'BASE DE DADOS OPS'!$B$5:$P$9635,14,FALSE),"Liquidação Cancelada")</f>
        <v>#N/A</v>
      </c>
      <c r="AA2447" s="4" t="e">
        <f>IF(X2447&lt;&gt;"Liquidação Cancelada",VLOOKUP(B2447,'BASE DE DADOS OPS'!$B$5:$P$9635,13,FALSE),"Liquidação Cancelada")</f>
        <v>#N/A</v>
      </c>
      <c r="AB2447" s="4" t="e">
        <f t="shared" si="356"/>
        <v>#N/A</v>
      </c>
      <c r="AC2447" s="3" t="e">
        <f t="shared" si="357"/>
        <v>#N/A</v>
      </c>
      <c r="AD2447" s="62"/>
    </row>
    <row r="2448" spans="1:30" ht="24.95" customHeight="1" x14ac:dyDescent="0.2">
      <c r="A2448" s="55" t="str">
        <f t="shared" si="349"/>
        <v>||||||0</v>
      </c>
      <c r="B2448" s="55" t="str">
        <f t="shared" si="350"/>
        <v>||||0</v>
      </c>
      <c r="C2448" s="61" t="str">
        <f t="shared" si="351"/>
        <v>|0</v>
      </c>
      <c r="D2448" s="31"/>
      <c r="E2448" s="31"/>
      <c r="F2448" s="75" t="str">
        <f t="shared" si="352"/>
        <v>/</v>
      </c>
      <c r="G2448" s="31"/>
      <c r="H2448" s="31"/>
      <c r="I2448" s="75" t="str">
        <f t="shared" si="353"/>
        <v>.</v>
      </c>
      <c r="J2448" s="31"/>
      <c r="K2448" s="31"/>
      <c r="L2448" s="31"/>
      <c r="M2448" s="32"/>
      <c r="N2448" s="31"/>
      <c r="O2448" s="32"/>
      <c r="P2448" s="18"/>
      <c r="Q2448" s="31"/>
      <c r="R2448" s="33"/>
      <c r="S2448" s="33"/>
      <c r="T2448" s="33"/>
      <c r="U2448" s="72">
        <f t="shared" si="354"/>
        <v>0</v>
      </c>
      <c r="V2448" s="18" t="e">
        <f>IF(X2448&lt;&gt;"Liquidação Cancelada",VLOOKUP(B2448,'BASE DE DADOS OPS'!$B$4:$P$9650,10,FALSE),"Liquidação Cancelada")</f>
        <v>#N/A</v>
      </c>
      <c r="W2448" s="35" t="e">
        <f t="shared" si="355"/>
        <v>#N/A</v>
      </c>
      <c r="X2448" s="31">
        <f>VLOOKUP(A2448,'BASE DE DADOS OPS'!$A$4:$P$9650,12,FALSE)</f>
        <v>0</v>
      </c>
      <c r="Y2448" s="4" t="e">
        <f>IF(X2448&lt;&gt;"Liquidação Cancelada",VLOOKUP(B2448,'BASE DE DADOS OPS'!$B$5:$P$9635,12,FALSE),"Liquidação Cancelada")</f>
        <v>#N/A</v>
      </c>
      <c r="Z2448" s="4" t="e">
        <f>IF(X2448&lt;&gt;"Liquidação Cancelada",VLOOKUP(B2448,'BASE DE DADOS OPS'!$B$5:$P$9635,14,FALSE),"Liquidação Cancelada")</f>
        <v>#N/A</v>
      </c>
      <c r="AA2448" s="4" t="e">
        <f>IF(X2448&lt;&gt;"Liquidação Cancelada",VLOOKUP(B2448,'BASE DE DADOS OPS'!$B$5:$P$9635,13,FALSE),"Liquidação Cancelada")</f>
        <v>#N/A</v>
      </c>
      <c r="AB2448" s="4" t="e">
        <f t="shared" si="356"/>
        <v>#N/A</v>
      </c>
      <c r="AC2448" s="3" t="e">
        <f t="shared" si="357"/>
        <v>#N/A</v>
      </c>
      <c r="AD2448" s="62"/>
    </row>
    <row r="2449" spans="1:30" ht="24.95" customHeight="1" x14ac:dyDescent="0.2">
      <c r="A2449" s="55" t="str">
        <f t="shared" si="349"/>
        <v>||||||0</v>
      </c>
      <c r="B2449" s="55" t="str">
        <f t="shared" si="350"/>
        <v>||||0</v>
      </c>
      <c r="C2449" s="61" t="str">
        <f t="shared" si="351"/>
        <v>|0</v>
      </c>
      <c r="D2449" s="31"/>
      <c r="E2449" s="31"/>
      <c r="F2449" s="75" t="str">
        <f t="shared" si="352"/>
        <v>/</v>
      </c>
      <c r="G2449" s="31"/>
      <c r="H2449" s="31"/>
      <c r="I2449" s="75" t="str">
        <f t="shared" si="353"/>
        <v>.</v>
      </c>
      <c r="J2449" s="31"/>
      <c r="K2449" s="31"/>
      <c r="L2449" s="31"/>
      <c r="M2449" s="32"/>
      <c r="N2449" s="31"/>
      <c r="O2449" s="32"/>
      <c r="P2449" s="18"/>
      <c r="Q2449" s="31"/>
      <c r="R2449" s="33"/>
      <c r="S2449" s="33"/>
      <c r="T2449" s="33"/>
      <c r="U2449" s="72">
        <f t="shared" si="354"/>
        <v>0</v>
      </c>
      <c r="V2449" s="18" t="e">
        <f>IF(X2449&lt;&gt;"Liquidação Cancelada",VLOOKUP(B2449,'BASE DE DADOS OPS'!$B$4:$P$9650,10,FALSE),"Liquidação Cancelada")</f>
        <v>#N/A</v>
      </c>
      <c r="W2449" s="35" t="e">
        <f t="shared" si="355"/>
        <v>#N/A</v>
      </c>
      <c r="X2449" s="31">
        <f>VLOOKUP(A2449,'BASE DE DADOS OPS'!$A$4:$P$9650,12,FALSE)</f>
        <v>0</v>
      </c>
      <c r="Y2449" s="4" t="e">
        <f>IF(X2449&lt;&gt;"Liquidação Cancelada",VLOOKUP(B2449,'BASE DE DADOS OPS'!$B$5:$P$9635,12,FALSE),"Liquidação Cancelada")</f>
        <v>#N/A</v>
      </c>
      <c r="Z2449" s="4" t="e">
        <f>IF(X2449&lt;&gt;"Liquidação Cancelada",VLOOKUP(B2449,'BASE DE DADOS OPS'!$B$5:$P$9635,14,FALSE),"Liquidação Cancelada")</f>
        <v>#N/A</v>
      </c>
      <c r="AA2449" s="4" t="e">
        <f>IF(X2449&lt;&gt;"Liquidação Cancelada",VLOOKUP(B2449,'BASE DE DADOS OPS'!$B$5:$P$9635,13,FALSE),"Liquidação Cancelada")</f>
        <v>#N/A</v>
      </c>
      <c r="AB2449" s="4" t="e">
        <f t="shared" si="356"/>
        <v>#N/A</v>
      </c>
      <c r="AC2449" s="3" t="e">
        <f t="shared" si="357"/>
        <v>#N/A</v>
      </c>
      <c r="AD2449" s="62"/>
    </row>
    <row r="2450" spans="1:30" ht="24.95" customHeight="1" x14ac:dyDescent="0.2">
      <c r="A2450" s="55" t="str">
        <f t="shared" si="349"/>
        <v>||||||0</v>
      </c>
      <c r="B2450" s="55" t="str">
        <f t="shared" si="350"/>
        <v>||||0</v>
      </c>
      <c r="C2450" s="61" t="str">
        <f t="shared" si="351"/>
        <v>|0</v>
      </c>
      <c r="D2450" s="31"/>
      <c r="E2450" s="31"/>
      <c r="F2450" s="75" t="str">
        <f t="shared" si="352"/>
        <v>/</v>
      </c>
      <c r="G2450" s="31"/>
      <c r="H2450" s="31"/>
      <c r="I2450" s="75" t="str">
        <f t="shared" si="353"/>
        <v>.</v>
      </c>
      <c r="J2450" s="31"/>
      <c r="K2450" s="31"/>
      <c r="L2450" s="31"/>
      <c r="M2450" s="32"/>
      <c r="N2450" s="31"/>
      <c r="O2450" s="32"/>
      <c r="P2450" s="18"/>
      <c r="Q2450" s="31"/>
      <c r="R2450" s="33"/>
      <c r="S2450" s="33"/>
      <c r="T2450" s="33"/>
      <c r="U2450" s="72">
        <f t="shared" si="354"/>
        <v>0</v>
      </c>
      <c r="V2450" s="18" t="e">
        <f>IF(X2450&lt;&gt;"Liquidação Cancelada",VLOOKUP(B2450,'BASE DE DADOS OPS'!$B$4:$P$9650,10,FALSE),"Liquidação Cancelada")</f>
        <v>#N/A</v>
      </c>
      <c r="W2450" s="35" t="e">
        <f t="shared" si="355"/>
        <v>#N/A</v>
      </c>
      <c r="X2450" s="31">
        <f>VLOOKUP(A2450,'BASE DE DADOS OPS'!$A$4:$P$9650,12,FALSE)</f>
        <v>0</v>
      </c>
      <c r="Y2450" s="4" t="e">
        <f>IF(X2450&lt;&gt;"Liquidação Cancelada",VLOOKUP(B2450,'BASE DE DADOS OPS'!$B$5:$P$9635,12,FALSE),"Liquidação Cancelada")</f>
        <v>#N/A</v>
      </c>
      <c r="Z2450" s="4" t="e">
        <f>IF(X2450&lt;&gt;"Liquidação Cancelada",VLOOKUP(B2450,'BASE DE DADOS OPS'!$B$5:$P$9635,14,FALSE),"Liquidação Cancelada")</f>
        <v>#N/A</v>
      </c>
      <c r="AA2450" s="4" t="e">
        <f>IF(X2450&lt;&gt;"Liquidação Cancelada",VLOOKUP(B2450,'BASE DE DADOS OPS'!$B$5:$P$9635,13,FALSE),"Liquidação Cancelada")</f>
        <v>#N/A</v>
      </c>
      <c r="AB2450" s="4" t="e">
        <f t="shared" si="356"/>
        <v>#N/A</v>
      </c>
      <c r="AC2450" s="3" t="e">
        <f t="shared" si="357"/>
        <v>#N/A</v>
      </c>
      <c r="AD2450" s="62"/>
    </row>
    <row r="2451" spans="1:30" ht="24.95" customHeight="1" x14ac:dyDescent="0.2">
      <c r="A2451" s="55" t="str">
        <f t="shared" si="349"/>
        <v>||||||0</v>
      </c>
      <c r="B2451" s="55" t="str">
        <f t="shared" si="350"/>
        <v>||||0</v>
      </c>
      <c r="C2451" s="61" t="str">
        <f t="shared" si="351"/>
        <v>|0</v>
      </c>
      <c r="D2451" s="31"/>
      <c r="E2451" s="31"/>
      <c r="F2451" s="75" t="str">
        <f t="shared" si="352"/>
        <v>/</v>
      </c>
      <c r="G2451" s="31"/>
      <c r="H2451" s="31"/>
      <c r="I2451" s="75" t="str">
        <f t="shared" si="353"/>
        <v>.</v>
      </c>
      <c r="J2451" s="31"/>
      <c r="K2451" s="31"/>
      <c r="L2451" s="31"/>
      <c r="M2451" s="32"/>
      <c r="N2451" s="31"/>
      <c r="O2451" s="32"/>
      <c r="P2451" s="18"/>
      <c r="Q2451" s="31"/>
      <c r="R2451" s="33"/>
      <c r="S2451" s="33"/>
      <c r="T2451" s="33"/>
      <c r="U2451" s="72">
        <f t="shared" si="354"/>
        <v>0</v>
      </c>
      <c r="V2451" s="18" t="e">
        <f>IF(X2451&lt;&gt;"Liquidação Cancelada",VLOOKUP(B2451,'BASE DE DADOS OPS'!$B$4:$P$9650,10,FALSE),"Liquidação Cancelada")</f>
        <v>#N/A</v>
      </c>
      <c r="W2451" s="35" t="e">
        <f t="shared" si="355"/>
        <v>#N/A</v>
      </c>
      <c r="X2451" s="31">
        <f>VLOOKUP(A2451,'BASE DE DADOS OPS'!$A$4:$P$9650,12,FALSE)</f>
        <v>0</v>
      </c>
      <c r="Y2451" s="4" t="e">
        <f>IF(X2451&lt;&gt;"Liquidação Cancelada",VLOOKUP(B2451,'BASE DE DADOS OPS'!$B$5:$P$9635,12,FALSE),"Liquidação Cancelada")</f>
        <v>#N/A</v>
      </c>
      <c r="Z2451" s="4" t="e">
        <f>IF(X2451&lt;&gt;"Liquidação Cancelada",VLOOKUP(B2451,'BASE DE DADOS OPS'!$B$5:$P$9635,14,FALSE),"Liquidação Cancelada")</f>
        <v>#N/A</v>
      </c>
      <c r="AA2451" s="4" t="e">
        <f>IF(X2451&lt;&gt;"Liquidação Cancelada",VLOOKUP(B2451,'BASE DE DADOS OPS'!$B$5:$P$9635,13,FALSE),"Liquidação Cancelada")</f>
        <v>#N/A</v>
      </c>
      <c r="AB2451" s="4" t="e">
        <f t="shared" si="356"/>
        <v>#N/A</v>
      </c>
      <c r="AC2451" s="3" t="e">
        <f t="shared" si="357"/>
        <v>#N/A</v>
      </c>
      <c r="AD2451" s="62"/>
    </row>
    <row r="2452" spans="1:30" ht="24.95" customHeight="1" x14ac:dyDescent="0.2">
      <c r="A2452" s="55" t="str">
        <f t="shared" si="349"/>
        <v>||||||0</v>
      </c>
      <c r="B2452" s="55" t="str">
        <f t="shared" si="350"/>
        <v>||||0</v>
      </c>
      <c r="C2452" s="61" t="str">
        <f t="shared" si="351"/>
        <v>|0</v>
      </c>
      <c r="D2452" s="31"/>
      <c r="E2452" s="31"/>
      <c r="F2452" s="75" t="str">
        <f t="shared" si="352"/>
        <v>/</v>
      </c>
      <c r="G2452" s="31"/>
      <c r="H2452" s="31"/>
      <c r="I2452" s="75" t="str">
        <f t="shared" si="353"/>
        <v>.</v>
      </c>
      <c r="J2452" s="31"/>
      <c r="K2452" s="31"/>
      <c r="L2452" s="31"/>
      <c r="M2452" s="32"/>
      <c r="N2452" s="31"/>
      <c r="O2452" s="32"/>
      <c r="P2452" s="18"/>
      <c r="Q2452" s="31"/>
      <c r="R2452" s="33"/>
      <c r="S2452" s="33"/>
      <c r="T2452" s="33"/>
      <c r="U2452" s="72">
        <f t="shared" si="354"/>
        <v>0</v>
      </c>
      <c r="V2452" s="18" t="e">
        <f>IF(X2452&lt;&gt;"Liquidação Cancelada",VLOOKUP(B2452,'BASE DE DADOS OPS'!$B$4:$P$9650,10,FALSE),"Liquidação Cancelada")</f>
        <v>#N/A</v>
      </c>
      <c r="W2452" s="35" t="e">
        <f t="shared" si="355"/>
        <v>#N/A</v>
      </c>
      <c r="X2452" s="31">
        <f>VLOOKUP(A2452,'BASE DE DADOS OPS'!$A$4:$P$9650,12,FALSE)</f>
        <v>0</v>
      </c>
      <c r="Y2452" s="4" t="e">
        <f>IF(X2452&lt;&gt;"Liquidação Cancelada",VLOOKUP(B2452,'BASE DE DADOS OPS'!$B$5:$P$9635,12,FALSE),"Liquidação Cancelada")</f>
        <v>#N/A</v>
      </c>
      <c r="Z2452" s="4" t="e">
        <f>IF(X2452&lt;&gt;"Liquidação Cancelada",VLOOKUP(B2452,'BASE DE DADOS OPS'!$B$5:$P$9635,14,FALSE),"Liquidação Cancelada")</f>
        <v>#N/A</v>
      </c>
      <c r="AA2452" s="4" t="e">
        <f>IF(X2452&lt;&gt;"Liquidação Cancelada",VLOOKUP(B2452,'BASE DE DADOS OPS'!$B$5:$P$9635,13,FALSE),"Liquidação Cancelada")</f>
        <v>#N/A</v>
      </c>
      <c r="AB2452" s="4" t="e">
        <f t="shared" si="356"/>
        <v>#N/A</v>
      </c>
      <c r="AC2452" s="3" t="e">
        <f t="shared" si="357"/>
        <v>#N/A</v>
      </c>
      <c r="AD2452" s="62"/>
    </row>
    <row r="2453" spans="1:30" ht="24.95" customHeight="1" x14ac:dyDescent="0.2">
      <c r="A2453" s="55" t="str">
        <f t="shared" si="349"/>
        <v>||||||0</v>
      </c>
      <c r="B2453" s="55" t="str">
        <f t="shared" si="350"/>
        <v>||||0</v>
      </c>
      <c r="C2453" s="61" t="str">
        <f t="shared" si="351"/>
        <v>|0</v>
      </c>
      <c r="D2453" s="31"/>
      <c r="E2453" s="31"/>
      <c r="F2453" s="75" t="str">
        <f t="shared" si="352"/>
        <v>/</v>
      </c>
      <c r="G2453" s="31"/>
      <c r="H2453" s="31"/>
      <c r="I2453" s="75" t="str">
        <f t="shared" si="353"/>
        <v>.</v>
      </c>
      <c r="J2453" s="31"/>
      <c r="K2453" s="31"/>
      <c r="L2453" s="31"/>
      <c r="M2453" s="32"/>
      <c r="N2453" s="31"/>
      <c r="O2453" s="32"/>
      <c r="P2453" s="18"/>
      <c r="Q2453" s="31"/>
      <c r="R2453" s="33"/>
      <c r="S2453" s="33"/>
      <c r="T2453" s="33"/>
      <c r="U2453" s="72">
        <f t="shared" si="354"/>
        <v>0</v>
      </c>
      <c r="V2453" s="18" t="e">
        <f>IF(X2453&lt;&gt;"Liquidação Cancelada",VLOOKUP(B2453,'BASE DE DADOS OPS'!$B$4:$P$9650,10,FALSE),"Liquidação Cancelada")</f>
        <v>#N/A</v>
      </c>
      <c r="W2453" s="35" t="e">
        <f t="shared" si="355"/>
        <v>#N/A</v>
      </c>
      <c r="X2453" s="31">
        <f>VLOOKUP(A2453,'BASE DE DADOS OPS'!$A$4:$P$9650,12,FALSE)</f>
        <v>0</v>
      </c>
      <c r="Y2453" s="4" t="e">
        <f>IF(X2453&lt;&gt;"Liquidação Cancelada",VLOOKUP(B2453,'BASE DE DADOS OPS'!$B$5:$P$9635,12,FALSE),"Liquidação Cancelada")</f>
        <v>#N/A</v>
      </c>
      <c r="Z2453" s="4" t="e">
        <f>IF(X2453&lt;&gt;"Liquidação Cancelada",VLOOKUP(B2453,'BASE DE DADOS OPS'!$B$5:$P$9635,14,FALSE),"Liquidação Cancelada")</f>
        <v>#N/A</v>
      </c>
      <c r="AA2453" s="4" t="e">
        <f>IF(X2453&lt;&gt;"Liquidação Cancelada",VLOOKUP(B2453,'BASE DE DADOS OPS'!$B$5:$P$9635,13,FALSE),"Liquidação Cancelada")</f>
        <v>#N/A</v>
      </c>
      <c r="AB2453" s="4" t="e">
        <f t="shared" si="356"/>
        <v>#N/A</v>
      </c>
      <c r="AC2453" s="3" t="e">
        <f t="shared" si="357"/>
        <v>#N/A</v>
      </c>
      <c r="AD2453" s="62"/>
    </row>
    <row r="2454" spans="1:30" ht="24.95" customHeight="1" x14ac:dyDescent="0.2">
      <c r="A2454" s="55" t="str">
        <f t="shared" si="349"/>
        <v>||||||0</v>
      </c>
      <c r="B2454" s="55" t="str">
        <f t="shared" si="350"/>
        <v>||||0</v>
      </c>
      <c r="C2454" s="61" t="str">
        <f t="shared" si="351"/>
        <v>|0</v>
      </c>
      <c r="D2454" s="31"/>
      <c r="E2454" s="31"/>
      <c r="F2454" s="75" t="str">
        <f t="shared" si="352"/>
        <v>/</v>
      </c>
      <c r="G2454" s="31"/>
      <c r="H2454" s="31"/>
      <c r="I2454" s="75" t="str">
        <f t="shared" si="353"/>
        <v>.</v>
      </c>
      <c r="J2454" s="31"/>
      <c r="K2454" s="31"/>
      <c r="L2454" s="31"/>
      <c r="M2454" s="32"/>
      <c r="N2454" s="31"/>
      <c r="O2454" s="32"/>
      <c r="P2454" s="18"/>
      <c r="Q2454" s="31"/>
      <c r="R2454" s="33"/>
      <c r="S2454" s="33"/>
      <c r="T2454" s="33"/>
      <c r="U2454" s="72">
        <f t="shared" si="354"/>
        <v>0</v>
      </c>
      <c r="V2454" s="18" t="e">
        <f>IF(X2454&lt;&gt;"Liquidação Cancelada",VLOOKUP(B2454,'BASE DE DADOS OPS'!$B$4:$P$9650,10,FALSE),"Liquidação Cancelada")</f>
        <v>#N/A</v>
      </c>
      <c r="W2454" s="35" t="e">
        <f t="shared" si="355"/>
        <v>#N/A</v>
      </c>
      <c r="X2454" s="31">
        <f>VLOOKUP(A2454,'BASE DE DADOS OPS'!$A$4:$P$9650,12,FALSE)</f>
        <v>0</v>
      </c>
      <c r="Y2454" s="4" t="e">
        <f>IF(X2454&lt;&gt;"Liquidação Cancelada",VLOOKUP(B2454,'BASE DE DADOS OPS'!$B$5:$P$9635,12,FALSE),"Liquidação Cancelada")</f>
        <v>#N/A</v>
      </c>
      <c r="Z2454" s="4" t="e">
        <f>IF(X2454&lt;&gt;"Liquidação Cancelada",VLOOKUP(B2454,'BASE DE DADOS OPS'!$B$5:$P$9635,14,FALSE),"Liquidação Cancelada")</f>
        <v>#N/A</v>
      </c>
      <c r="AA2454" s="4" t="e">
        <f>IF(X2454&lt;&gt;"Liquidação Cancelada",VLOOKUP(B2454,'BASE DE DADOS OPS'!$B$5:$P$9635,13,FALSE),"Liquidação Cancelada")</f>
        <v>#N/A</v>
      </c>
      <c r="AB2454" s="4" t="e">
        <f t="shared" si="356"/>
        <v>#N/A</v>
      </c>
      <c r="AC2454" s="3" t="e">
        <f t="shared" si="357"/>
        <v>#N/A</v>
      </c>
      <c r="AD2454" s="62"/>
    </row>
    <row r="2455" spans="1:30" ht="24.95" customHeight="1" x14ac:dyDescent="0.2">
      <c r="A2455" s="55" t="str">
        <f t="shared" si="349"/>
        <v>||||||0</v>
      </c>
      <c r="B2455" s="55" t="str">
        <f t="shared" si="350"/>
        <v>||||0</v>
      </c>
      <c r="C2455" s="61" t="str">
        <f t="shared" si="351"/>
        <v>|0</v>
      </c>
      <c r="D2455" s="31"/>
      <c r="E2455" s="31"/>
      <c r="F2455" s="75" t="str">
        <f t="shared" si="352"/>
        <v>/</v>
      </c>
      <c r="G2455" s="31"/>
      <c r="H2455" s="31"/>
      <c r="I2455" s="75" t="str">
        <f t="shared" si="353"/>
        <v>.</v>
      </c>
      <c r="J2455" s="31"/>
      <c r="K2455" s="31"/>
      <c r="L2455" s="31"/>
      <c r="M2455" s="32"/>
      <c r="N2455" s="31"/>
      <c r="O2455" s="32"/>
      <c r="P2455" s="18"/>
      <c r="Q2455" s="31"/>
      <c r="R2455" s="33"/>
      <c r="S2455" s="33"/>
      <c r="T2455" s="33"/>
      <c r="U2455" s="72">
        <f t="shared" si="354"/>
        <v>0</v>
      </c>
      <c r="V2455" s="18" t="e">
        <f>IF(X2455&lt;&gt;"Liquidação Cancelada",VLOOKUP(B2455,'BASE DE DADOS OPS'!$B$4:$P$9650,10,FALSE),"Liquidação Cancelada")</f>
        <v>#N/A</v>
      </c>
      <c r="W2455" s="35" t="e">
        <f t="shared" si="355"/>
        <v>#N/A</v>
      </c>
      <c r="X2455" s="31">
        <f>VLOOKUP(A2455,'BASE DE DADOS OPS'!$A$4:$P$9650,12,FALSE)</f>
        <v>0</v>
      </c>
      <c r="Y2455" s="4" t="e">
        <f>IF(X2455&lt;&gt;"Liquidação Cancelada",VLOOKUP(B2455,'BASE DE DADOS OPS'!$B$5:$P$9635,12,FALSE),"Liquidação Cancelada")</f>
        <v>#N/A</v>
      </c>
      <c r="Z2455" s="4" t="e">
        <f>IF(X2455&lt;&gt;"Liquidação Cancelada",VLOOKUP(B2455,'BASE DE DADOS OPS'!$B$5:$P$9635,14,FALSE),"Liquidação Cancelada")</f>
        <v>#N/A</v>
      </c>
      <c r="AA2455" s="4" t="e">
        <f>IF(X2455&lt;&gt;"Liquidação Cancelada",VLOOKUP(B2455,'BASE DE DADOS OPS'!$B$5:$P$9635,13,FALSE),"Liquidação Cancelada")</f>
        <v>#N/A</v>
      </c>
      <c r="AB2455" s="4" t="e">
        <f t="shared" si="356"/>
        <v>#N/A</v>
      </c>
      <c r="AC2455" s="3" t="e">
        <f t="shared" si="357"/>
        <v>#N/A</v>
      </c>
      <c r="AD2455" s="62"/>
    </row>
    <row r="2456" spans="1:30" ht="24.95" customHeight="1" x14ac:dyDescent="0.2">
      <c r="A2456" s="55" t="str">
        <f t="shared" si="349"/>
        <v>||||||0</v>
      </c>
      <c r="B2456" s="55" t="str">
        <f t="shared" si="350"/>
        <v>||||0</v>
      </c>
      <c r="C2456" s="61" t="str">
        <f t="shared" si="351"/>
        <v>|0</v>
      </c>
      <c r="D2456" s="31"/>
      <c r="E2456" s="31"/>
      <c r="F2456" s="75" t="str">
        <f t="shared" si="352"/>
        <v>/</v>
      </c>
      <c r="G2456" s="31"/>
      <c r="H2456" s="31"/>
      <c r="I2456" s="75" t="str">
        <f t="shared" si="353"/>
        <v>.</v>
      </c>
      <c r="J2456" s="31"/>
      <c r="K2456" s="31"/>
      <c r="L2456" s="31"/>
      <c r="M2456" s="32"/>
      <c r="N2456" s="31"/>
      <c r="O2456" s="32"/>
      <c r="P2456" s="18"/>
      <c r="Q2456" s="31"/>
      <c r="R2456" s="33"/>
      <c r="S2456" s="33"/>
      <c r="T2456" s="33"/>
      <c r="U2456" s="72">
        <f t="shared" si="354"/>
        <v>0</v>
      </c>
      <c r="V2456" s="18" t="e">
        <f>IF(X2456&lt;&gt;"Liquidação Cancelada",VLOOKUP(B2456,'BASE DE DADOS OPS'!$B$4:$P$9650,10,FALSE),"Liquidação Cancelada")</f>
        <v>#N/A</v>
      </c>
      <c r="W2456" s="35" t="e">
        <f t="shared" si="355"/>
        <v>#N/A</v>
      </c>
      <c r="X2456" s="31">
        <f>VLOOKUP(A2456,'BASE DE DADOS OPS'!$A$4:$P$9650,12,FALSE)</f>
        <v>0</v>
      </c>
      <c r="Y2456" s="4" t="e">
        <f>IF(X2456&lt;&gt;"Liquidação Cancelada",VLOOKUP(B2456,'BASE DE DADOS OPS'!$B$5:$P$9635,12,FALSE),"Liquidação Cancelada")</f>
        <v>#N/A</v>
      </c>
      <c r="Z2456" s="4" t="e">
        <f>IF(X2456&lt;&gt;"Liquidação Cancelada",VLOOKUP(B2456,'BASE DE DADOS OPS'!$B$5:$P$9635,14,FALSE),"Liquidação Cancelada")</f>
        <v>#N/A</v>
      </c>
      <c r="AA2456" s="4" t="e">
        <f>IF(X2456&lt;&gt;"Liquidação Cancelada",VLOOKUP(B2456,'BASE DE DADOS OPS'!$B$5:$P$9635,13,FALSE),"Liquidação Cancelada")</f>
        <v>#N/A</v>
      </c>
      <c r="AB2456" s="4" t="e">
        <f t="shared" si="356"/>
        <v>#N/A</v>
      </c>
      <c r="AC2456" s="3" t="e">
        <f t="shared" si="357"/>
        <v>#N/A</v>
      </c>
      <c r="AD2456" s="62"/>
    </row>
    <row r="2457" spans="1:30" ht="24.95" customHeight="1" x14ac:dyDescent="0.2">
      <c r="A2457" s="55" t="str">
        <f t="shared" si="349"/>
        <v>||||||0</v>
      </c>
      <c r="B2457" s="55" t="str">
        <f t="shared" si="350"/>
        <v>||||0</v>
      </c>
      <c r="C2457" s="61" t="str">
        <f t="shared" si="351"/>
        <v>|0</v>
      </c>
      <c r="D2457" s="31"/>
      <c r="E2457" s="31"/>
      <c r="F2457" s="75" t="str">
        <f t="shared" si="352"/>
        <v>/</v>
      </c>
      <c r="G2457" s="31"/>
      <c r="H2457" s="31"/>
      <c r="I2457" s="75" t="str">
        <f t="shared" si="353"/>
        <v>.</v>
      </c>
      <c r="J2457" s="31"/>
      <c r="K2457" s="31"/>
      <c r="L2457" s="31"/>
      <c r="M2457" s="32"/>
      <c r="N2457" s="31"/>
      <c r="O2457" s="32"/>
      <c r="P2457" s="18"/>
      <c r="Q2457" s="31"/>
      <c r="R2457" s="33"/>
      <c r="S2457" s="33"/>
      <c r="T2457" s="33"/>
      <c r="U2457" s="72">
        <f t="shared" si="354"/>
        <v>0</v>
      </c>
      <c r="V2457" s="18" t="e">
        <f>IF(X2457&lt;&gt;"Liquidação Cancelada",VLOOKUP(B2457,'BASE DE DADOS OPS'!$B$4:$P$9650,10,FALSE),"Liquidação Cancelada")</f>
        <v>#N/A</v>
      </c>
      <c r="W2457" s="35" t="e">
        <f t="shared" si="355"/>
        <v>#N/A</v>
      </c>
      <c r="X2457" s="31">
        <f>VLOOKUP(A2457,'BASE DE DADOS OPS'!$A$4:$P$9650,12,FALSE)</f>
        <v>0</v>
      </c>
      <c r="Y2457" s="4" t="e">
        <f>IF(X2457&lt;&gt;"Liquidação Cancelada",VLOOKUP(B2457,'BASE DE DADOS OPS'!$B$5:$P$9635,12,FALSE),"Liquidação Cancelada")</f>
        <v>#N/A</v>
      </c>
      <c r="Z2457" s="4" t="e">
        <f>IF(X2457&lt;&gt;"Liquidação Cancelada",VLOOKUP(B2457,'BASE DE DADOS OPS'!$B$5:$P$9635,14,FALSE),"Liquidação Cancelada")</f>
        <v>#N/A</v>
      </c>
      <c r="AA2457" s="4" t="e">
        <f>IF(X2457&lt;&gt;"Liquidação Cancelada",VLOOKUP(B2457,'BASE DE DADOS OPS'!$B$5:$P$9635,13,FALSE),"Liquidação Cancelada")</f>
        <v>#N/A</v>
      </c>
      <c r="AB2457" s="4" t="e">
        <f t="shared" si="356"/>
        <v>#N/A</v>
      </c>
      <c r="AC2457" s="3" t="e">
        <f t="shared" si="357"/>
        <v>#N/A</v>
      </c>
      <c r="AD2457" s="62"/>
    </row>
    <row r="2458" spans="1:30" ht="24.95" customHeight="1" x14ac:dyDescent="0.2">
      <c r="A2458" s="55" t="str">
        <f t="shared" si="349"/>
        <v>||||||0</v>
      </c>
      <c r="B2458" s="55" t="str">
        <f t="shared" si="350"/>
        <v>||||0</v>
      </c>
      <c r="C2458" s="61" t="str">
        <f t="shared" si="351"/>
        <v>|0</v>
      </c>
      <c r="D2458" s="31"/>
      <c r="E2458" s="31"/>
      <c r="F2458" s="75" t="str">
        <f t="shared" si="352"/>
        <v>/</v>
      </c>
      <c r="G2458" s="31"/>
      <c r="H2458" s="31"/>
      <c r="I2458" s="75" t="str">
        <f t="shared" si="353"/>
        <v>.</v>
      </c>
      <c r="J2458" s="31"/>
      <c r="K2458" s="31"/>
      <c r="L2458" s="31"/>
      <c r="M2458" s="32"/>
      <c r="N2458" s="31"/>
      <c r="O2458" s="32"/>
      <c r="P2458" s="18"/>
      <c r="Q2458" s="31"/>
      <c r="R2458" s="33"/>
      <c r="S2458" s="33"/>
      <c r="T2458" s="33"/>
      <c r="U2458" s="72">
        <f t="shared" si="354"/>
        <v>0</v>
      </c>
      <c r="V2458" s="18" t="e">
        <f>IF(X2458&lt;&gt;"Liquidação Cancelada",VLOOKUP(B2458,'BASE DE DADOS OPS'!$B$4:$P$9650,10,FALSE),"Liquidação Cancelada")</f>
        <v>#N/A</v>
      </c>
      <c r="W2458" s="35" t="e">
        <f t="shared" si="355"/>
        <v>#N/A</v>
      </c>
      <c r="X2458" s="31">
        <f>VLOOKUP(A2458,'BASE DE DADOS OPS'!$A$4:$P$9650,12,FALSE)</f>
        <v>0</v>
      </c>
      <c r="Y2458" s="4" t="e">
        <f>IF(X2458&lt;&gt;"Liquidação Cancelada",VLOOKUP(B2458,'BASE DE DADOS OPS'!$B$5:$P$9635,12,FALSE),"Liquidação Cancelada")</f>
        <v>#N/A</v>
      </c>
      <c r="Z2458" s="4" t="e">
        <f>IF(X2458&lt;&gt;"Liquidação Cancelada",VLOOKUP(B2458,'BASE DE DADOS OPS'!$B$5:$P$9635,14,FALSE),"Liquidação Cancelada")</f>
        <v>#N/A</v>
      </c>
      <c r="AA2458" s="4" t="e">
        <f>IF(X2458&lt;&gt;"Liquidação Cancelada",VLOOKUP(B2458,'BASE DE DADOS OPS'!$B$5:$P$9635,13,FALSE),"Liquidação Cancelada")</f>
        <v>#N/A</v>
      </c>
      <c r="AB2458" s="4" t="e">
        <f t="shared" si="356"/>
        <v>#N/A</v>
      </c>
      <c r="AC2458" s="3" t="e">
        <f t="shared" si="357"/>
        <v>#N/A</v>
      </c>
      <c r="AD2458" s="62"/>
    </row>
    <row r="2459" spans="1:30" ht="24.95" customHeight="1" x14ac:dyDescent="0.2">
      <c r="A2459" s="55" t="str">
        <f t="shared" si="349"/>
        <v>||||||0</v>
      </c>
      <c r="B2459" s="55" t="str">
        <f t="shared" si="350"/>
        <v>||||0</v>
      </c>
      <c r="C2459" s="61" t="str">
        <f t="shared" si="351"/>
        <v>|0</v>
      </c>
      <c r="D2459" s="31"/>
      <c r="E2459" s="31"/>
      <c r="F2459" s="75" t="str">
        <f t="shared" si="352"/>
        <v>/</v>
      </c>
      <c r="G2459" s="31"/>
      <c r="H2459" s="31"/>
      <c r="I2459" s="75" t="str">
        <f t="shared" si="353"/>
        <v>.</v>
      </c>
      <c r="J2459" s="31"/>
      <c r="K2459" s="31"/>
      <c r="L2459" s="31"/>
      <c r="M2459" s="32"/>
      <c r="N2459" s="31"/>
      <c r="O2459" s="32"/>
      <c r="P2459" s="18"/>
      <c r="Q2459" s="31"/>
      <c r="R2459" s="33"/>
      <c r="S2459" s="33"/>
      <c r="T2459" s="33"/>
      <c r="U2459" s="72">
        <f t="shared" si="354"/>
        <v>0</v>
      </c>
      <c r="V2459" s="18" t="e">
        <f>IF(X2459&lt;&gt;"Liquidação Cancelada",VLOOKUP(B2459,'BASE DE DADOS OPS'!$B$4:$P$9650,10,FALSE),"Liquidação Cancelada")</f>
        <v>#N/A</v>
      </c>
      <c r="W2459" s="35" t="e">
        <f t="shared" si="355"/>
        <v>#N/A</v>
      </c>
      <c r="X2459" s="31">
        <f>VLOOKUP(A2459,'BASE DE DADOS OPS'!$A$4:$P$9650,12,FALSE)</f>
        <v>0</v>
      </c>
      <c r="Y2459" s="4" t="e">
        <f>IF(X2459&lt;&gt;"Liquidação Cancelada",VLOOKUP(B2459,'BASE DE DADOS OPS'!$B$5:$P$9635,12,FALSE),"Liquidação Cancelada")</f>
        <v>#N/A</v>
      </c>
      <c r="Z2459" s="4" t="e">
        <f>IF(X2459&lt;&gt;"Liquidação Cancelada",VLOOKUP(B2459,'BASE DE DADOS OPS'!$B$5:$P$9635,14,FALSE),"Liquidação Cancelada")</f>
        <v>#N/A</v>
      </c>
      <c r="AA2459" s="4" t="e">
        <f>IF(X2459&lt;&gt;"Liquidação Cancelada",VLOOKUP(B2459,'BASE DE DADOS OPS'!$B$5:$P$9635,13,FALSE),"Liquidação Cancelada")</f>
        <v>#N/A</v>
      </c>
      <c r="AB2459" s="4" t="e">
        <f t="shared" si="356"/>
        <v>#N/A</v>
      </c>
      <c r="AC2459" s="3" t="e">
        <f t="shared" si="357"/>
        <v>#N/A</v>
      </c>
      <c r="AD2459" s="62"/>
    </row>
    <row r="2460" spans="1:30" ht="24.95" customHeight="1" x14ac:dyDescent="0.2">
      <c r="A2460" s="55" t="str">
        <f t="shared" si="349"/>
        <v>||||||0</v>
      </c>
      <c r="B2460" s="55" t="str">
        <f t="shared" si="350"/>
        <v>||||0</v>
      </c>
      <c r="C2460" s="61" t="str">
        <f t="shared" si="351"/>
        <v>|0</v>
      </c>
      <c r="D2460" s="31"/>
      <c r="E2460" s="31"/>
      <c r="F2460" s="75" t="str">
        <f t="shared" si="352"/>
        <v>/</v>
      </c>
      <c r="G2460" s="31"/>
      <c r="H2460" s="31"/>
      <c r="I2460" s="75" t="str">
        <f t="shared" si="353"/>
        <v>.</v>
      </c>
      <c r="J2460" s="31"/>
      <c r="K2460" s="31"/>
      <c r="L2460" s="31"/>
      <c r="M2460" s="32"/>
      <c r="N2460" s="31"/>
      <c r="O2460" s="32"/>
      <c r="P2460" s="18"/>
      <c r="Q2460" s="31"/>
      <c r="R2460" s="33"/>
      <c r="S2460" s="33"/>
      <c r="T2460" s="33"/>
      <c r="U2460" s="72">
        <f t="shared" si="354"/>
        <v>0</v>
      </c>
      <c r="V2460" s="18" t="e">
        <f>IF(X2460&lt;&gt;"Liquidação Cancelada",VLOOKUP(B2460,'BASE DE DADOS OPS'!$B$4:$P$9650,10,FALSE),"Liquidação Cancelada")</f>
        <v>#N/A</v>
      </c>
      <c r="W2460" s="35" t="e">
        <f t="shared" si="355"/>
        <v>#N/A</v>
      </c>
      <c r="X2460" s="31">
        <f>VLOOKUP(A2460,'BASE DE DADOS OPS'!$A$4:$P$9650,12,FALSE)</f>
        <v>0</v>
      </c>
      <c r="Y2460" s="4" t="e">
        <f>IF(X2460&lt;&gt;"Liquidação Cancelada",VLOOKUP(B2460,'BASE DE DADOS OPS'!$B$5:$P$9635,12,FALSE),"Liquidação Cancelada")</f>
        <v>#N/A</v>
      </c>
      <c r="Z2460" s="4" t="e">
        <f>IF(X2460&lt;&gt;"Liquidação Cancelada",VLOOKUP(B2460,'BASE DE DADOS OPS'!$B$5:$P$9635,14,FALSE),"Liquidação Cancelada")</f>
        <v>#N/A</v>
      </c>
      <c r="AA2460" s="4" t="e">
        <f>IF(X2460&lt;&gt;"Liquidação Cancelada",VLOOKUP(B2460,'BASE DE DADOS OPS'!$B$5:$P$9635,13,FALSE),"Liquidação Cancelada")</f>
        <v>#N/A</v>
      </c>
      <c r="AB2460" s="4" t="e">
        <f t="shared" si="356"/>
        <v>#N/A</v>
      </c>
      <c r="AC2460" s="3" t="e">
        <f t="shared" si="357"/>
        <v>#N/A</v>
      </c>
      <c r="AD2460" s="62"/>
    </row>
    <row r="2461" spans="1:30" ht="24.95" customHeight="1" x14ac:dyDescent="0.2">
      <c r="A2461" s="55" t="str">
        <f t="shared" si="349"/>
        <v>||||||0</v>
      </c>
      <c r="B2461" s="55" t="str">
        <f t="shared" si="350"/>
        <v>||||0</v>
      </c>
      <c r="C2461" s="61" t="str">
        <f t="shared" si="351"/>
        <v>|0</v>
      </c>
      <c r="D2461" s="31"/>
      <c r="E2461" s="31"/>
      <c r="F2461" s="75" t="str">
        <f t="shared" si="352"/>
        <v>/</v>
      </c>
      <c r="G2461" s="31"/>
      <c r="H2461" s="31"/>
      <c r="I2461" s="75" t="str">
        <f t="shared" si="353"/>
        <v>.</v>
      </c>
      <c r="J2461" s="31"/>
      <c r="K2461" s="31"/>
      <c r="L2461" s="31"/>
      <c r="M2461" s="32"/>
      <c r="N2461" s="31"/>
      <c r="O2461" s="32"/>
      <c r="P2461" s="18"/>
      <c r="Q2461" s="31"/>
      <c r="R2461" s="33"/>
      <c r="S2461" s="33"/>
      <c r="T2461" s="33"/>
      <c r="U2461" s="72">
        <f t="shared" si="354"/>
        <v>0</v>
      </c>
      <c r="V2461" s="18" t="e">
        <f>IF(X2461&lt;&gt;"Liquidação Cancelada",VLOOKUP(B2461,'BASE DE DADOS OPS'!$B$4:$P$9650,10,FALSE),"Liquidação Cancelada")</f>
        <v>#N/A</v>
      </c>
      <c r="W2461" s="35" t="e">
        <f t="shared" si="355"/>
        <v>#N/A</v>
      </c>
      <c r="X2461" s="31">
        <f>VLOOKUP(A2461,'BASE DE DADOS OPS'!$A$4:$P$9650,12,FALSE)</f>
        <v>0</v>
      </c>
      <c r="Y2461" s="4" t="e">
        <f>IF(X2461&lt;&gt;"Liquidação Cancelada",VLOOKUP(B2461,'BASE DE DADOS OPS'!$B$5:$P$9635,12,FALSE),"Liquidação Cancelada")</f>
        <v>#N/A</v>
      </c>
      <c r="Z2461" s="4" t="e">
        <f>IF(X2461&lt;&gt;"Liquidação Cancelada",VLOOKUP(B2461,'BASE DE DADOS OPS'!$B$5:$P$9635,14,FALSE),"Liquidação Cancelada")</f>
        <v>#N/A</v>
      </c>
      <c r="AA2461" s="4" t="e">
        <f>IF(X2461&lt;&gt;"Liquidação Cancelada",VLOOKUP(B2461,'BASE DE DADOS OPS'!$B$5:$P$9635,13,FALSE),"Liquidação Cancelada")</f>
        <v>#N/A</v>
      </c>
      <c r="AB2461" s="4" t="e">
        <f t="shared" si="356"/>
        <v>#N/A</v>
      </c>
      <c r="AC2461" s="3" t="e">
        <f t="shared" si="357"/>
        <v>#N/A</v>
      </c>
      <c r="AD2461" s="62"/>
    </row>
    <row r="2462" spans="1:30" ht="24.95" customHeight="1" x14ac:dyDescent="0.2">
      <c r="A2462" s="55" t="str">
        <f t="shared" si="349"/>
        <v>||||||0</v>
      </c>
      <c r="B2462" s="55" t="str">
        <f t="shared" si="350"/>
        <v>||||0</v>
      </c>
      <c r="C2462" s="61" t="str">
        <f t="shared" si="351"/>
        <v>|0</v>
      </c>
      <c r="D2462" s="31"/>
      <c r="E2462" s="31"/>
      <c r="F2462" s="75" t="str">
        <f t="shared" si="352"/>
        <v>/</v>
      </c>
      <c r="G2462" s="31"/>
      <c r="H2462" s="31"/>
      <c r="I2462" s="75" t="str">
        <f t="shared" si="353"/>
        <v>.</v>
      </c>
      <c r="J2462" s="31"/>
      <c r="K2462" s="31"/>
      <c r="L2462" s="31"/>
      <c r="M2462" s="32"/>
      <c r="N2462" s="31"/>
      <c r="O2462" s="32"/>
      <c r="P2462" s="18"/>
      <c r="Q2462" s="31"/>
      <c r="R2462" s="33"/>
      <c r="S2462" s="33"/>
      <c r="T2462" s="33"/>
      <c r="U2462" s="72">
        <f t="shared" si="354"/>
        <v>0</v>
      </c>
      <c r="V2462" s="18" t="e">
        <f>IF(X2462&lt;&gt;"Liquidação Cancelada",VLOOKUP(B2462,'BASE DE DADOS OPS'!$B$4:$P$9650,10,FALSE),"Liquidação Cancelada")</f>
        <v>#N/A</v>
      </c>
      <c r="W2462" s="35" t="e">
        <f t="shared" si="355"/>
        <v>#N/A</v>
      </c>
      <c r="X2462" s="31">
        <f>VLOOKUP(A2462,'BASE DE DADOS OPS'!$A$4:$P$9650,12,FALSE)</f>
        <v>0</v>
      </c>
      <c r="Y2462" s="4" t="e">
        <f>IF(X2462&lt;&gt;"Liquidação Cancelada",VLOOKUP(B2462,'BASE DE DADOS OPS'!$B$5:$P$9635,12,FALSE),"Liquidação Cancelada")</f>
        <v>#N/A</v>
      </c>
      <c r="Z2462" s="4" t="e">
        <f>IF(X2462&lt;&gt;"Liquidação Cancelada",VLOOKUP(B2462,'BASE DE DADOS OPS'!$B$5:$P$9635,14,FALSE),"Liquidação Cancelada")</f>
        <v>#N/A</v>
      </c>
      <c r="AA2462" s="4" t="e">
        <f>IF(X2462&lt;&gt;"Liquidação Cancelada",VLOOKUP(B2462,'BASE DE DADOS OPS'!$B$5:$P$9635,13,FALSE),"Liquidação Cancelada")</f>
        <v>#N/A</v>
      </c>
      <c r="AB2462" s="4" t="e">
        <f t="shared" si="356"/>
        <v>#N/A</v>
      </c>
      <c r="AC2462" s="3" t="e">
        <f t="shared" si="357"/>
        <v>#N/A</v>
      </c>
      <c r="AD2462" s="62"/>
    </row>
    <row r="2463" spans="1:30" ht="24.95" customHeight="1" x14ac:dyDescent="0.2">
      <c r="A2463" s="55" t="str">
        <f t="shared" si="349"/>
        <v>||||||0</v>
      </c>
      <c r="B2463" s="55" t="str">
        <f t="shared" si="350"/>
        <v>||||0</v>
      </c>
      <c r="C2463" s="61" t="str">
        <f t="shared" si="351"/>
        <v>|0</v>
      </c>
      <c r="D2463" s="31"/>
      <c r="E2463" s="31"/>
      <c r="F2463" s="75" t="str">
        <f t="shared" si="352"/>
        <v>/</v>
      </c>
      <c r="G2463" s="31"/>
      <c r="H2463" s="31"/>
      <c r="I2463" s="75" t="str">
        <f t="shared" si="353"/>
        <v>.</v>
      </c>
      <c r="J2463" s="31"/>
      <c r="K2463" s="31"/>
      <c r="L2463" s="31"/>
      <c r="M2463" s="32"/>
      <c r="N2463" s="31"/>
      <c r="O2463" s="32"/>
      <c r="P2463" s="18"/>
      <c r="Q2463" s="31"/>
      <c r="R2463" s="33"/>
      <c r="S2463" s="33"/>
      <c r="T2463" s="33"/>
      <c r="U2463" s="72">
        <f t="shared" si="354"/>
        <v>0</v>
      </c>
      <c r="V2463" s="18" t="e">
        <f>IF(X2463&lt;&gt;"Liquidação Cancelada",VLOOKUP(B2463,'BASE DE DADOS OPS'!$B$4:$P$9650,10,FALSE),"Liquidação Cancelada")</f>
        <v>#N/A</v>
      </c>
      <c r="W2463" s="35" t="e">
        <f t="shared" si="355"/>
        <v>#N/A</v>
      </c>
      <c r="X2463" s="31">
        <f>VLOOKUP(A2463,'BASE DE DADOS OPS'!$A$4:$P$9650,12,FALSE)</f>
        <v>0</v>
      </c>
      <c r="Y2463" s="4" t="e">
        <f>IF(X2463&lt;&gt;"Liquidação Cancelada",VLOOKUP(B2463,'BASE DE DADOS OPS'!$B$5:$P$9635,12,FALSE),"Liquidação Cancelada")</f>
        <v>#N/A</v>
      </c>
      <c r="Z2463" s="4" t="e">
        <f>IF(X2463&lt;&gt;"Liquidação Cancelada",VLOOKUP(B2463,'BASE DE DADOS OPS'!$B$5:$P$9635,14,FALSE),"Liquidação Cancelada")</f>
        <v>#N/A</v>
      </c>
      <c r="AA2463" s="4" t="e">
        <f>IF(X2463&lt;&gt;"Liquidação Cancelada",VLOOKUP(B2463,'BASE DE DADOS OPS'!$B$5:$P$9635,13,FALSE),"Liquidação Cancelada")</f>
        <v>#N/A</v>
      </c>
      <c r="AB2463" s="4" t="e">
        <f t="shared" si="356"/>
        <v>#N/A</v>
      </c>
      <c r="AC2463" s="3" t="e">
        <f t="shared" si="357"/>
        <v>#N/A</v>
      </c>
      <c r="AD2463" s="62"/>
    </row>
    <row r="2464" spans="1:30" ht="24.95" customHeight="1" x14ac:dyDescent="0.2">
      <c r="A2464" s="55" t="str">
        <f t="shared" si="349"/>
        <v>||||||0</v>
      </c>
      <c r="B2464" s="55" t="str">
        <f t="shared" si="350"/>
        <v>||||0</v>
      </c>
      <c r="C2464" s="61" t="str">
        <f t="shared" si="351"/>
        <v>|0</v>
      </c>
      <c r="D2464" s="31"/>
      <c r="E2464" s="31"/>
      <c r="F2464" s="75" t="str">
        <f t="shared" si="352"/>
        <v>/</v>
      </c>
      <c r="G2464" s="31"/>
      <c r="H2464" s="31"/>
      <c r="I2464" s="75" t="str">
        <f t="shared" si="353"/>
        <v>.</v>
      </c>
      <c r="J2464" s="31"/>
      <c r="K2464" s="31"/>
      <c r="L2464" s="31"/>
      <c r="M2464" s="32"/>
      <c r="N2464" s="31"/>
      <c r="O2464" s="32"/>
      <c r="P2464" s="18"/>
      <c r="Q2464" s="31"/>
      <c r="R2464" s="33"/>
      <c r="S2464" s="33"/>
      <c r="T2464" s="33"/>
      <c r="U2464" s="72">
        <f t="shared" si="354"/>
        <v>0</v>
      </c>
      <c r="V2464" s="18" t="e">
        <f>IF(X2464&lt;&gt;"Liquidação Cancelada",VLOOKUP(B2464,'BASE DE DADOS OPS'!$B$4:$P$9650,10,FALSE),"Liquidação Cancelada")</f>
        <v>#N/A</v>
      </c>
      <c r="W2464" s="35" t="e">
        <f t="shared" si="355"/>
        <v>#N/A</v>
      </c>
      <c r="X2464" s="31">
        <f>VLOOKUP(A2464,'BASE DE DADOS OPS'!$A$4:$P$9650,12,FALSE)</f>
        <v>0</v>
      </c>
      <c r="Y2464" s="4" t="e">
        <f>IF(X2464&lt;&gt;"Liquidação Cancelada",VLOOKUP(B2464,'BASE DE DADOS OPS'!$B$5:$P$9635,12,FALSE),"Liquidação Cancelada")</f>
        <v>#N/A</v>
      </c>
      <c r="Z2464" s="4" t="e">
        <f>IF(X2464&lt;&gt;"Liquidação Cancelada",VLOOKUP(B2464,'BASE DE DADOS OPS'!$B$5:$P$9635,14,FALSE),"Liquidação Cancelada")</f>
        <v>#N/A</v>
      </c>
      <c r="AA2464" s="4" t="e">
        <f>IF(X2464&lt;&gt;"Liquidação Cancelada",VLOOKUP(B2464,'BASE DE DADOS OPS'!$B$5:$P$9635,13,FALSE),"Liquidação Cancelada")</f>
        <v>#N/A</v>
      </c>
      <c r="AB2464" s="4" t="e">
        <f t="shared" si="356"/>
        <v>#N/A</v>
      </c>
      <c r="AC2464" s="3" t="e">
        <f t="shared" si="357"/>
        <v>#N/A</v>
      </c>
      <c r="AD2464" s="62"/>
    </row>
    <row r="2465" spans="1:30" ht="24.95" customHeight="1" x14ac:dyDescent="0.2">
      <c r="A2465" s="55" t="str">
        <f t="shared" si="349"/>
        <v>||||||0</v>
      </c>
      <c r="B2465" s="55" t="str">
        <f t="shared" si="350"/>
        <v>||||0</v>
      </c>
      <c r="C2465" s="61" t="str">
        <f t="shared" si="351"/>
        <v>|0</v>
      </c>
      <c r="D2465" s="31"/>
      <c r="E2465" s="31"/>
      <c r="F2465" s="75" t="str">
        <f t="shared" si="352"/>
        <v>/</v>
      </c>
      <c r="G2465" s="31"/>
      <c r="H2465" s="31"/>
      <c r="I2465" s="75" t="str">
        <f t="shared" si="353"/>
        <v>.</v>
      </c>
      <c r="J2465" s="31"/>
      <c r="K2465" s="31"/>
      <c r="L2465" s="31"/>
      <c r="M2465" s="32"/>
      <c r="N2465" s="31"/>
      <c r="O2465" s="32"/>
      <c r="P2465" s="18"/>
      <c r="Q2465" s="31"/>
      <c r="R2465" s="33"/>
      <c r="S2465" s="33"/>
      <c r="T2465" s="33"/>
      <c r="U2465" s="72">
        <f t="shared" si="354"/>
        <v>0</v>
      </c>
      <c r="V2465" s="18" t="e">
        <f>IF(X2465&lt;&gt;"Liquidação Cancelada",VLOOKUP(B2465,'BASE DE DADOS OPS'!$B$4:$P$9650,10,FALSE),"Liquidação Cancelada")</f>
        <v>#N/A</v>
      </c>
      <c r="W2465" s="35" t="e">
        <f t="shared" si="355"/>
        <v>#N/A</v>
      </c>
      <c r="X2465" s="31">
        <f>VLOOKUP(A2465,'BASE DE DADOS OPS'!$A$4:$P$9650,12,FALSE)</f>
        <v>0</v>
      </c>
      <c r="Y2465" s="4" t="e">
        <f>IF(X2465&lt;&gt;"Liquidação Cancelada",VLOOKUP(B2465,'BASE DE DADOS OPS'!$B$5:$P$9635,12,FALSE),"Liquidação Cancelada")</f>
        <v>#N/A</v>
      </c>
      <c r="Z2465" s="4" t="e">
        <f>IF(X2465&lt;&gt;"Liquidação Cancelada",VLOOKUP(B2465,'BASE DE DADOS OPS'!$B$5:$P$9635,14,FALSE),"Liquidação Cancelada")</f>
        <v>#N/A</v>
      </c>
      <c r="AA2465" s="4" t="e">
        <f>IF(X2465&lt;&gt;"Liquidação Cancelada",VLOOKUP(B2465,'BASE DE DADOS OPS'!$B$5:$P$9635,13,FALSE),"Liquidação Cancelada")</f>
        <v>#N/A</v>
      </c>
      <c r="AB2465" s="4" t="e">
        <f t="shared" si="356"/>
        <v>#N/A</v>
      </c>
      <c r="AC2465" s="3" t="e">
        <f t="shared" si="357"/>
        <v>#N/A</v>
      </c>
      <c r="AD2465" s="62"/>
    </row>
    <row r="2466" spans="1:30" ht="24.95" customHeight="1" x14ac:dyDescent="0.2">
      <c r="A2466" s="55" t="str">
        <f t="shared" si="349"/>
        <v>||||||0</v>
      </c>
      <c r="B2466" s="55" t="str">
        <f t="shared" si="350"/>
        <v>||||0</v>
      </c>
      <c r="C2466" s="61" t="str">
        <f t="shared" si="351"/>
        <v>|0</v>
      </c>
      <c r="D2466" s="31"/>
      <c r="E2466" s="31"/>
      <c r="F2466" s="75" t="str">
        <f t="shared" si="352"/>
        <v>/</v>
      </c>
      <c r="G2466" s="31"/>
      <c r="H2466" s="31"/>
      <c r="I2466" s="75" t="str">
        <f t="shared" si="353"/>
        <v>.</v>
      </c>
      <c r="J2466" s="31"/>
      <c r="K2466" s="31"/>
      <c r="L2466" s="31"/>
      <c r="M2466" s="32"/>
      <c r="N2466" s="31"/>
      <c r="O2466" s="32"/>
      <c r="P2466" s="18"/>
      <c r="Q2466" s="31"/>
      <c r="R2466" s="33"/>
      <c r="S2466" s="33"/>
      <c r="T2466" s="33"/>
      <c r="U2466" s="72">
        <f t="shared" si="354"/>
        <v>0</v>
      </c>
      <c r="V2466" s="18" t="e">
        <f>IF(X2466&lt;&gt;"Liquidação Cancelada",VLOOKUP(B2466,'BASE DE DADOS OPS'!$B$4:$P$9650,10,FALSE),"Liquidação Cancelada")</f>
        <v>#N/A</v>
      </c>
      <c r="W2466" s="35" t="e">
        <f t="shared" si="355"/>
        <v>#N/A</v>
      </c>
      <c r="X2466" s="31">
        <f>VLOOKUP(A2466,'BASE DE DADOS OPS'!$A$4:$P$9650,12,FALSE)</f>
        <v>0</v>
      </c>
      <c r="Y2466" s="4" t="e">
        <f>IF(X2466&lt;&gt;"Liquidação Cancelada",VLOOKUP(B2466,'BASE DE DADOS OPS'!$B$5:$P$9635,12,FALSE),"Liquidação Cancelada")</f>
        <v>#N/A</v>
      </c>
      <c r="Z2466" s="4" t="e">
        <f>IF(X2466&lt;&gt;"Liquidação Cancelada",VLOOKUP(B2466,'BASE DE DADOS OPS'!$B$5:$P$9635,14,FALSE),"Liquidação Cancelada")</f>
        <v>#N/A</v>
      </c>
      <c r="AA2466" s="4" t="e">
        <f>IF(X2466&lt;&gt;"Liquidação Cancelada",VLOOKUP(B2466,'BASE DE DADOS OPS'!$B$5:$P$9635,13,FALSE),"Liquidação Cancelada")</f>
        <v>#N/A</v>
      </c>
      <c r="AB2466" s="4" t="e">
        <f t="shared" si="356"/>
        <v>#N/A</v>
      </c>
      <c r="AC2466" s="3" t="e">
        <f t="shared" si="357"/>
        <v>#N/A</v>
      </c>
      <c r="AD2466" s="62"/>
    </row>
    <row r="2467" spans="1:30" ht="24.95" customHeight="1" x14ac:dyDescent="0.2">
      <c r="A2467" s="55" t="str">
        <f t="shared" si="349"/>
        <v>||||||0</v>
      </c>
      <c r="B2467" s="55" t="str">
        <f t="shared" si="350"/>
        <v>||||0</v>
      </c>
      <c r="C2467" s="61" t="str">
        <f t="shared" si="351"/>
        <v>|0</v>
      </c>
      <c r="D2467" s="31"/>
      <c r="E2467" s="31"/>
      <c r="F2467" s="75" t="str">
        <f t="shared" si="352"/>
        <v>/</v>
      </c>
      <c r="G2467" s="31"/>
      <c r="H2467" s="31"/>
      <c r="I2467" s="75" t="str">
        <f t="shared" si="353"/>
        <v>.</v>
      </c>
      <c r="J2467" s="31"/>
      <c r="K2467" s="31"/>
      <c r="L2467" s="31"/>
      <c r="M2467" s="32"/>
      <c r="N2467" s="31"/>
      <c r="O2467" s="32"/>
      <c r="P2467" s="18"/>
      <c r="Q2467" s="31"/>
      <c r="R2467" s="33"/>
      <c r="S2467" s="33"/>
      <c r="T2467" s="33"/>
      <c r="U2467" s="72">
        <f t="shared" si="354"/>
        <v>0</v>
      </c>
      <c r="V2467" s="18" t="e">
        <f>IF(X2467&lt;&gt;"Liquidação Cancelada",VLOOKUP(B2467,'BASE DE DADOS OPS'!$B$4:$P$9650,10,FALSE),"Liquidação Cancelada")</f>
        <v>#N/A</v>
      </c>
      <c r="W2467" s="35" t="e">
        <f t="shared" si="355"/>
        <v>#N/A</v>
      </c>
      <c r="X2467" s="31">
        <f>VLOOKUP(A2467,'BASE DE DADOS OPS'!$A$4:$P$9650,12,FALSE)</f>
        <v>0</v>
      </c>
      <c r="Y2467" s="4" t="e">
        <f>IF(X2467&lt;&gt;"Liquidação Cancelada",VLOOKUP(B2467,'BASE DE DADOS OPS'!$B$5:$P$9635,12,FALSE),"Liquidação Cancelada")</f>
        <v>#N/A</v>
      </c>
      <c r="Z2467" s="4" t="e">
        <f>IF(X2467&lt;&gt;"Liquidação Cancelada",VLOOKUP(B2467,'BASE DE DADOS OPS'!$B$5:$P$9635,14,FALSE),"Liquidação Cancelada")</f>
        <v>#N/A</v>
      </c>
      <c r="AA2467" s="4" t="e">
        <f>IF(X2467&lt;&gt;"Liquidação Cancelada",VLOOKUP(B2467,'BASE DE DADOS OPS'!$B$5:$P$9635,13,FALSE),"Liquidação Cancelada")</f>
        <v>#N/A</v>
      </c>
      <c r="AB2467" s="4" t="e">
        <f t="shared" si="356"/>
        <v>#N/A</v>
      </c>
      <c r="AC2467" s="3" t="e">
        <f t="shared" si="357"/>
        <v>#N/A</v>
      </c>
      <c r="AD2467" s="62"/>
    </row>
    <row r="2468" spans="1:30" ht="24.95" customHeight="1" x14ac:dyDescent="0.2">
      <c r="A2468" s="55" t="str">
        <f t="shared" si="349"/>
        <v>||||||0</v>
      </c>
      <c r="B2468" s="55" t="str">
        <f t="shared" si="350"/>
        <v>||||0</v>
      </c>
      <c r="C2468" s="61" t="str">
        <f t="shared" si="351"/>
        <v>|0</v>
      </c>
      <c r="D2468" s="31"/>
      <c r="E2468" s="31"/>
      <c r="F2468" s="75" t="str">
        <f t="shared" si="352"/>
        <v>/</v>
      </c>
      <c r="G2468" s="31"/>
      <c r="H2468" s="31"/>
      <c r="I2468" s="75" t="str">
        <f t="shared" si="353"/>
        <v>.</v>
      </c>
      <c r="J2468" s="31"/>
      <c r="K2468" s="31"/>
      <c r="L2468" s="31"/>
      <c r="M2468" s="32"/>
      <c r="N2468" s="31"/>
      <c r="O2468" s="32"/>
      <c r="P2468" s="18"/>
      <c r="Q2468" s="31"/>
      <c r="R2468" s="33"/>
      <c r="S2468" s="33"/>
      <c r="T2468" s="33"/>
      <c r="U2468" s="72">
        <f t="shared" si="354"/>
        <v>0</v>
      </c>
      <c r="V2468" s="18" t="e">
        <f>IF(X2468&lt;&gt;"Liquidação Cancelada",VLOOKUP(B2468,'BASE DE DADOS OPS'!$B$4:$P$9650,10,FALSE),"Liquidação Cancelada")</f>
        <v>#N/A</v>
      </c>
      <c r="W2468" s="35" t="e">
        <f t="shared" si="355"/>
        <v>#N/A</v>
      </c>
      <c r="X2468" s="31">
        <f>VLOOKUP(A2468,'BASE DE DADOS OPS'!$A$4:$P$9650,12,FALSE)</f>
        <v>0</v>
      </c>
      <c r="Y2468" s="4" t="e">
        <f>IF(X2468&lt;&gt;"Liquidação Cancelada",VLOOKUP(B2468,'BASE DE DADOS OPS'!$B$5:$P$9635,12,FALSE),"Liquidação Cancelada")</f>
        <v>#N/A</v>
      </c>
      <c r="Z2468" s="4" t="e">
        <f>IF(X2468&lt;&gt;"Liquidação Cancelada",VLOOKUP(B2468,'BASE DE DADOS OPS'!$B$5:$P$9635,14,FALSE),"Liquidação Cancelada")</f>
        <v>#N/A</v>
      </c>
      <c r="AA2468" s="4" t="e">
        <f>IF(X2468&lt;&gt;"Liquidação Cancelada",VLOOKUP(B2468,'BASE DE DADOS OPS'!$B$5:$P$9635,13,FALSE),"Liquidação Cancelada")</f>
        <v>#N/A</v>
      </c>
      <c r="AB2468" s="4" t="e">
        <f t="shared" si="356"/>
        <v>#N/A</v>
      </c>
      <c r="AC2468" s="3" t="e">
        <f t="shared" si="357"/>
        <v>#N/A</v>
      </c>
      <c r="AD2468" s="62"/>
    </row>
    <row r="2469" spans="1:30" ht="24.95" customHeight="1" x14ac:dyDescent="0.2">
      <c r="A2469" s="55" t="str">
        <f t="shared" si="349"/>
        <v>||||||0</v>
      </c>
      <c r="B2469" s="55" t="str">
        <f t="shared" si="350"/>
        <v>||||0</v>
      </c>
      <c r="C2469" s="61" t="str">
        <f t="shared" si="351"/>
        <v>|0</v>
      </c>
      <c r="D2469" s="31"/>
      <c r="E2469" s="31"/>
      <c r="F2469" s="75" t="str">
        <f t="shared" si="352"/>
        <v>/</v>
      </c>
      <c r="G2469" s="31"/>
      <c r="H2469" s="31"/>
      <c r="I2469" s="75" t="str">
        <f t="shared" si="353"/>
        <v>.</v>
      </c>
      <c r="J2469" s="31"/>
      <c r="K2469" s="31"/>
      <c r="L2469" s="31"/>
      <c r="M2469" s="32"/>
      <c r="N2469" s="31"/>
      <c r="O2469" s="32"/>
      <c r="P2469" s="18"/>
      <c r="Q2469" s="31"/>
      <c r="R2469" s="33"/>
      <c r="S2469" s="33"/>
      <c r="T2469" s="33"/>
      <c r="U2469" s="72">
        <f t="shared" si="354"/>
        <v>0</v>
      </c>
      <c r="V2469" s="18" t="e">
        <f>IF(X2469&lt;&gt;"Liquidação Cancelada",VLOOKUP(B2469,'BASE DE DADOS OPS'!$B$4:$P$9650,10,FALSE),"Liquidação Cancelada")</f>
        <v>#N/A</v>
      </c>
      <c r="W2469" s="35" t="e">
        <f t="shared" si="355"/>
        <v>#N/A</v>
      </c>
      <c r="X2469" s="31">
        <f>VLOOKUP(A2469,'BASE DE DADOS OPS'!$A$4:$P$9650,12,FALSE)</f>
        <v>0</v>
      </c>
      <c r="Y2469" s="4" t="e">
        <f>IF(X2469&lt;&gt;"Liquidação Cancelada",VLOOKUP(B2469,'BASE DE DADOS OPS'!$B$5:$P$9635,12,FALSE),"Liquidação Cancelada")</f>
        <v>#N/A</v>
      </c>
      <c r="Z2469" s="4" t="e">
        <f>IF(X2469&lt;&gt;"Liquidação Cancelada",VLOOKUP(B2469,'BASE DE DADOS OPS'!$B$5:$P$9635,14,FALSE),"Liquidação Cancelada")</f>
        <v>#N/A</v>
      </c>
      <c r="AA2469" s="4" t="e">
        <f>IF(X2469&lt;&gt;"Liquidação Cancelada",VLOOKUP(B2469,'BASE DE DADOS OPS'!$B$5:$P$9635,13,FALSE),"Liquidação Cancelada")</f>
        <v>#N/A</v>
      </c>
      <c r="AB2469" s="4" t="e">
        <f t="shared" si="356"/>
        <v>#N/A</v>
      </c>
      <c r="AC2469" s="3" t="e">
        <f t="shared" si="357"/>
        <v>#N/A</v>
      </c>
      <c r="AD2469" s="62"/>
    </row>
    <row r="2470" spans="1:30" ht="24.95" customHeight="1" x14ac:dyDescent="0.2">
      <c r="A2470" s="55" t="str">
        <f t="shared" si="349"/>
        <v>||||||0</v>
      </c>
      <c r="B2470" s="55" t="str">
        <f t="shared" si="350"/>
        <v>||||0</v>
      </c>
      <c r="C2470" s="61" t="str">
        <f t="shared" si="351"/>
        <v>|0</v>
      </c>
      <c r="D2470" s="31"/>
      <c r="E2470" s="31"/>
      <c r="F2470" s="75" t="str">
        <f t="shared" si="352"/>
        <v>/</v>
      </c>
      <c r="G2470" s="31"/>
      <c r="H2470" s="31"/>
      <c r="I2470" s="75" t="str">
        <f t="shared" si="353"/>
        <v>.</v>
      </c>
      <c r="J2470" s="31"/>
      <c r="K2470" s="31"/>
      <c r="L2470" s="31"/>
      <c r="M2470" s="32"/>
      <c r="N2470" s="31"/>
      <c r="O2470" s="32"/>
      <c r="P2470" s="18"/>
      <c r="Q2470" s="31"/>
      <c r="R2470" s="33"/>
      <c r="S2470" s="33"/>
      <c r="T2470" s="33"/>
      <c r="U2470" s="72">
        <f t="shared" si="354"/>
        <v>0</v>
      </c>
      <c r="V2470" s="18" t="e">
        <f>IF(X2470&lt;&gt;"Liquidação Cancelada",VLOOKUP(B2470,'BASE DE DADOS OPS'!$B$4:$P$9650,10,FALSE),"Liquidação Cancelada")</f>
        <v>#N/A</v>
      </c>
      <c r="W2470" s="35" t="e">
        <f t="shared" si="355"/>
        <v>#N/A</v>
      </c>
      <c r="X2470" s="31">
        <f>VLOOKUP(A2470,'BASE DE DADOS OPS'!$A$4:$P$9650,12,FALSE)</f>
        <v>0</v>
      </c>
      <c r="Y2470" s="4" t="e">
        <f>IF(X2470&lt;&gt;"Liquidação Cancelada",VLOOKUP(B2470,'BASE DE DADOS OPS'!$B$5:$P$9635,12,FALSE),"Liquidação Cancelada")</f>
        <v>#N/A</v>
      </c>
      <c r="Z2470" s="4" t="e">
        <f>IF(X2470&lt;&gt;"Liquidação Cancelada",VLOOKUP(B2470,'BASE DE DADOS OPS'!$B$5:$P$9635,14,FALSE),"Liquidação Cancelada")</f>
        <v>#N/A</v>
      </c>
      <c r="AA2470" s="4" t="e">
        <f>IF(X2470&lt;&gt;"Liquidação Cancelada",VLOOKUP(B2470,'BASE DE DADOS OPS'!$B$5:$P$9635,13,FALSE),"Liquidação Cancelada")</f>
        <v>#N/A</v>
      </c>
      <c r="AB2470" s="4" t="e">
        <f t="shared" si="356"/>
        <v>#N/A</v>
      </c>
      <c r="AC2470" s="3" t="e">
        <f t="shared" si="357"/>
        <v>#N/A</v>
      </c>
      <c r="AD2470" s="62"/>
    </row>
    <row r="2471" spans="1:30" ht="24.95" customHeight="1" x14ac:dyDescent="0.2">
      <c r="A2471" s="55" t="str">
        <f t="shared" si="349"/>
        <v>||||||0</v>
      </c>
      <c r="B2471" s="55" t="str">
        <f t="shared" si="350"/>
        <v>||||0</v>
      </c>
      <c r="C2471" s="61" t="str">
        <f t="shared" si="351"/>
        <v>|0</v>
      </c>
      <c r="D2471" s="31"/>
      <c r="E2471" s="31"/>
      <c r="F2471" s="75" t="str">
        <f t="shared" si="352"/>
        <v>/</v>
      </c>
      <c r="G2471" s="31"/>
      <c r="H2471" s="31"/>
      <c r="I2471" s="75" t="str">
        <f t="shared" si="353"/>
        <v>.</v>
      </c>
      <c r="J2471" s="31"/>
      <c r="K2471" s="31"/>
      <c r="L2471" s="31"/>
      <c r="M2471" s="32"/>
      <c r="N2471" s="31"/>
      <c r="O2471" s="32"/>
      <c r="P2471" s="18"/>
      <c r="Q2471" s="31"/>
      <c r="R2471" s="33"/>
      <c r="S2471" s="33"/>
      <c r="T2471" s="33"/>
      <c r="U2471" s="72">
        <f t="shared" si="354"/>
        <v>0</v>
      </c>
      <c r="V2471" s="18" t="e">
        <f>IF(X2471&lt;&gt;"Liquidação Cancelada",VLOOKUP(B2471,'BASE DE DADOS OPS'!$B$4:$P$9650,10,FALSE),"Liquidação Cancelada")</f>
        <v>#N/A</v>
      </c>
      <c r="W2471" s="35" t="e">
        <f t="shared" si="355"/>
        <v>#N/A</v>
      </c>
      <c r="X2471" s="31">
        <f>VLOOKUP(A2471,'BASE DE DADOS OPS'!$A$4:$P$9650,12,FALSE)</f>
        <v>0</v>
      </c>
      <c r="Y2471" s="4" t="e">
        <f>IF(X2471&lt;&gt;"Liquidação Cancelada",VLOOKUP(B2471,'BASE DE DADOS OPS'!$B$5:$P$9635,12,FALSE),"Liquidação Cancelada")</f>
        <v>#N/A</v>
      </c>
      <c r="Z2471" s="4" t="e">
        <f>IF(X2471&lt;&gt;"Liquidação Cancelada",VLOOKUP(B2471,'BASE DE DADOS OPS'!$B$5:$P$9635,14,FALSE),"Liquidação Cancelada")</f>
        <v>#N/A</v>
      </c>
      <c r="AA2471" s="4" t="e">
        <f>IF(X2471&lt;&gt;"Liquidação Cancelada",VLOOKUP(B2471,'BASE DE DADOS OPS'!$B$5:$P$9635,13,FALSE),"Liquidação Cancelada")</f>
        <v>#N/A</v>
      </c>
      <c r="AB2471" s="4" t="e">
        <f t="shared" si="356"/>
        <v>#N/A</v>
      </c>
      <c r="AC2471" s="3" t="e">
        <f t="shared" si="357"/>
        <v>#N/A</v>
      </c>
      <c r="AD2471" s="62"/>
    </row>
    <row r="2472" spans="1:30" ht="24.95" customHeight="1" x14ac:dyDescent="0.2">
      <c r="A2472" s="55" t="str">
        <f t="shared" si="349"/>
        <v>||||||0</v>
      </c>
      <c r="B2472" s="55" t="str">
        <f t="shared" si="350"/>
        <v>||||0</v>
      </c>
      <c r="C2472" s="61" t="str">
        <f t="shared" si="351"/>
        <v>|0</v>
      </c>
      <c r="D2472" s="31"/>
      <c r="E2472" s="31"/>
      <c r="F2472" s="75" t="str">
        <f t="shared" si="352"/>
        <v>/</v>
      </c>
      <c r="G2472" s="31"/>
      <c r="H2472" s="31"/>
      <c r="I2472" s="75" t="str">
        <f t="shared" si="353"/>
        <v>.</v>
      </c>
      <c r="J2472" s="31"/>
      <c r="K2472" s="31"/>
      <c r="L2472" s="31"/>
      <c r="M2472" s="32"/>
      <c r="N2472" s="31"/>
      <c r="O2472" s="32"/>
      <c r="P2472" s="18"/>
      <c r="Q2472" s="31"/>
      <c r="R2472" s="33"/>
      <c r="S2472" s="33"/>
      <c r="T2472" s="33"/>
      <c r="U2472" s="72">
        <f t="shared" si="354"/>
        <v>0</v>
      </c>
      <c r="V2472" s="18" t="e">
        <f>IF(X2472&lt;&gt;"Liquidação Cancelada",VLOOKUP(B2472,'BASE DE DADOS OPS'!$B$4:$P$9650,10,FALSE),"Liquidação Cancelada")</f>
        <v>#N/A</v>
      </c>
      <c r="W2472" s="35" t="e">
        <f t="shared" si="355"/>
        <v>#N/A</v>
      </c>
      <c r="X2472" s="31">
        <f>VLOOKUP(A2472,'BASE DE DADOS OPS'!$A$4:$P$9650,12,FALSE)</f>
        <v>0</v>
      </c>
      <c r="Y2472" s="4" t="e">
        <f>IF(X2472&lt;&gt;"Liquidação Cancelada",VLOOKUP(B2472,'BASE DE DADOS OPS'!$B$5:$P$9635,12,FALSE),"Liquidação Cancelada")</f>
        <v>#N/A</v>
      </c>
      <c r="Z2472" s="4" t="e">
        <f>IF(X2472&lt;&gt;"Liquidação Cancelada",VLOOKUP(B2472,'BASE DE DADOS OPS'!$B$5:$P$9635,14,FALSE),"Liquidação Cancelada")</f>
        <v>#N/A</v>
      </c>
      <c r="AA2472" s="4" t="e">
        <f>IF(X2472&lt;&gt;"Liquidação Cancelada",VLOOKUP(B2472,'BASE DE DADOS OPS'!$B$5:$P$9635,13,FALSE),"Liquidação Cancelada")</f>
        <v>#N/A</v>
      </c>
      <c r="AB2472" s="4" t="e">
        <f t="shared" si="356"/>
        <v>#N/A</v>
      </c>
      <c r="AC2472" s="3" t="e">
        <f t="shared" si="357"/>
        <v>#N/A</v>
      </c>
      <c r="AD2472" s="62"/>
    </row>
    <row r="2473" spans="1:30" ht="24.95" customHeight="1" x14ac:dyDescent="0.2">
      <c r="A2473" s="55" t="str">
        <f t="shared" si="349"/>
        <v>||||||0</v>
      </c>
      <c r="B2473" s="55" t="str">
        <f t="shared" si="350"/>
        <v>||||0</v>
      </c>
      <c r="C2473" s="61" t="str">
        <f t="shared" si="351"/>
        <v>|0</v>
      </c>
      <c r="D2473" s="31"/>
      <c r="E2473" s="31"/>
      <c r="F2473" s="75" t="str">
        <f t="shared" si="352"/>
        <v>/</v>
      </c>
      <c r="G2473" s="31"/>
      <c r="H2473" s="31"/>
      <c r="I2473" s="75" t="str">
        <f t="shared" si="353"/>
        <v>.</v>
      </c>
      <c r="J2473" s="31"/>
      <c r="K2473" s="31"/>
      <c r="L2473" s="31"/>
      <c r="M2473" s="32"/>
      <c r="N2473" s="31"/>
      <c r="O2473" s="32"/>
      <c r="P2473" s="18"/>
      <c r="Q2473" s="31"/>
      <c r="R2473" s="33"/>
      <c r="S2473" s="33"/>
      <c r="T2473" s="33"/>
      <c r="U2473" s="72">
        <f t="shared" si="354"/>
        <v>0</v>
      </c>
      <c r="V2473" s="18" t="e">
        <f>IF(X2473&lt;&gt;"Liquidação Cancelada",VLOOKUP(B2473,'BASE DE DADOS OPS'!$B$4:$P$9650,10,FALSE),"Liquidação Cancelada")</f>
        <v>#N/A</v>
      </c>
      <c r="W2473" s="35" t="e">
        <f t="shared" si="355"/>
        <v>#N/A</v>
      </c>
      <c r="X2473" s="31">
        <f>VLOOKUP(A2473,'BASE DE DADOS OPS'!$A$4:$P$9650,12,FALSE)</f>
        <v>0</v>
      </c>
      <c r="Y2473" s="4" t="e">
        <f>IF(X2473&lt;&gt;"Liquidação Cancelada",VLOOKUP(B2473,'BASE DE DADOS OPS'!$B$5:$P$9635,12,FALSE),"Liquidação Cancelada")</f>
        <v>#N/A</v>
      </c>
      <c r="Z2473" s="4" t="e">
        <f>IF(X2473&lt;&gt;"Liquidação Cancelada",VLOOKUP(B2473,'BASE DE DADOS OPS'!$B$5:$P$9635,14,FALSE),"Liquidação Cancelada")</f>
        <v>#N/A</v>
      </c>
      <c r="AA2473" s="4" t="e">
        <f>IF(X2473&lt;&gt;"Liquidação Cancelada",VLOOKUP(B2473,'BASE DE DADOS OPS'!$B$5:$P$9635,13,FALSE),"Liquidação Cancelada")</f>
        <v>#N/A</v>
      </c>
      <c r="AB2473" s="4" t="e">
        <f t="shared" si="356"/>
        <v>#N/A</v>
      </c>
      <c r="AC2473" s="3" t="e">
        <f t="shared" si="357"/>
        <v>#N/A</v>
      </c>
      <c r="AD2473" s="62"/>
    </row>
    <row r="2474" spans="1:30" ht="24.95" customHeight="1" x14ac:dyDescent="0.2">
      <c r="A2474" s="55" t="str">
        <f t="shared" si="349"/>
        <v>||||||0</v>
      </c>
      <c r="B2474" s="55" t="str">
        <f t="shared" si="350"/>
        <v>||||0</v>
      </c>
      <c r="C2474" s="61" t="str">
        <f t="shared" si="351"/>
        <v>|0</v>
      </c>
      <c r="D2474" s="31"/>
      <c r="E2474" s="31"/>
      <c r="F2474" s="75" t="str">
        <f t="shared" si="352"/>
        <v>/</v>
      </c>
      <c r="G2474" s="31"/>
      <c r="H2474" s="31"/>
      <c r="I2474" s="75" t="str">
        <f t="shared" si="353"/>
        <v>.</v>
      </c>
      <c r="J2474" s="31"/>
      <c r="K2474" s="31"/>
      <c r="L2474" s="31"/>
      <c r="M2474" s="32"/>
      <c r="N2474" s="31"/>
      <c r="O2474" s="32"/>
      <c r="P2474" s="18"/>
      <c r="Q2474" s="31"/>
      <c r="R2474" s="33"/>
      <c r="S2474" s="33"/>
      <c r="T2474" s="33"/>
      <c r="U2474" s="72">
        <f t="shared" si="354"/>
        <v>0</v>
      </c>
      <c r="V2474" s="18" t="e">
        <f>IF(X2474&lt;&gt;"Liquidação Cancelada",VLOOKUP(B2474,'BASE DE DADOS OPS'!$B$4:$P$9650,10,FALSE),"Liquidação Cancelada")</f>
        <v>#N/A</v>
      </c>
      <c r="W2474" s="35" t="e">
        <f t="shared" si="355"/>
        <v>#N/A</v>
      </c>
      <c r="X2474" s="31">
        <f>VLOOKUP(A2474,'BASE DE DADOS OPS'!$A$4:$P$9650,12,FALSE)</f>
        <v>0</v>
      </c>
      <c r="Y2474" s="4" t="e">
        <f>IF(X2474&lt;&gt;"Liquidação Cancelada",VLOOKUP(B2474,'BASE DE DADOS OPS'!$B$5:$P$9635,12,FALSE),"Liquidação Cancelada")</f>
        <v>#N/A</v>
      </c>
      <c r="Z2474" s="4" t="e">
        <f>IF(X2474&lt;&gt;"Liquidação Cancelada",VLOOKUP(B2474,'BASE DE DADOS OPS'!$B$5:$P$9635,14,FALSE),"Liquidação Cancelada")</f>
        <v>#N/A</v>
      </c>
      <c r="AA2474" s="4" t="e">
        <f>IF(X2474&lt;&gt;"Liquidação Cancelada",VLOOKUP(B2474,'BASE DE DADOS OPS'!$B$5:$P$9635,13,FALSE),"Liquidação Cancelada")</f>
        <v>#N/A</v>
      </c>
      <c r="AB2474" s="4" t="e">
        <f t="shared" si="356"/>
        <v>#N/A</v>
      </c>
      <c r="AC2474" s="3" t="e">
        <f t="shared" si="357"/>
        <v>#N/A</v>
      </c>
      <c r="AD2474" s="62"/>
    </row>
    <row r="2475" spans="1:30" ht="24.95" customHeight="1" x14ac:dyDescent="0.2">
      <c r="A2475" s="55" t="str">
        <f t="shared" si="349"/>
        <v>||||||0</v>
      </c>
      <c r="B2475" s="55" t="str">
        <f t="shared" si="350"/>
        <v>||||0</v>
      </c>
      <c r="C2475" s="61" t="str">
        <f t="shared" si="351"/>
        <v>|0</v>
      </c>
      <c r="D2475" s="31"/>
      <c r="E2475" s="31"/>
      <c r="F2475" s="75" t="str">
        <f t="shared" si="352"/>
        <v>/</v>
      </c>
      <c r="G2475" s="31"/>
      <c r="H2475" s="31"/>
      <c r="I2475" s="75" t="str">
        <f t="shared" si="353"/>
        <v>.</v>
      </c>
      <c r="J2475" s="31"/>
      <c r="K2475" s="31"/>
      <c r="L2475" s="31"/>
      <c r="M2475" s="32"/>
      <c r="N2475" s="31"/>
      <c r="O2475" s="32"/>
      <c r="P2475" s="18"/>
      <c r="Q2475" s="31"/>
      <c r="R2475" s="33"/>
      <c r="S2475" s="33"/>
      <c r="T2475" s="33"/>
      <c r="U2475" s="72">
        <f t="shared" si="354"/>
        <v>0</v>
      </c>
      <c r="V2475" s="18" t="e">
        <f>IF(X2475&lt;&gt;"Liquidação Cancelada",VLOOKUP(B2475,'BASE DE DADOS OPS'!$B$4:$P$9650,10,FALSE),"Liquidação Cancelada")</f>
        <v>#N/A</v>
      </c>
      <c r="W2475" s="35" t="e">
        <f t="shared" si="355"/>
        <v>#N/A</v>
      </c>
      <c r="X2475" s="31">
        <f>VLOOKUP(A2475,'BASE DE DADOS OPS'!$A$4:$P$9650,12,FALSE)</f>
        <v>0</v>
      </c>
      <c r="Y2475" s="4" t="e">
        <f>IF(X2475&lt;&gt;"Liquidação Cancelada",VLOOKUP(B2475,'BASE DE DADOS OPS'!$B$5:$P$9635,12,FALSE),"Liquidação Cancelada")</f>
        <v>#N/A</v>
      </c>
      <c r="Z2475" s="4" t="e">
        <f>IF(X2475&lt;&gt;"Liquidação Cancelada",VLOOKUP(B2475,'BASE DE DADOS OPS'!$B$5:$P$9635,14,FALSE),"Liquidação Cancelada")</f>
        <v>#N/A</v>
      </c>
      <c r="AA2475" s="4" t="e">
        <f>IF(X2475&lt;&gt;"Liquidação Cancelada",VLOOKUP(B2475,'BASE DE DADOS OPS'!$B$5:$P$9635,13,FALSE),"Liquidação Cancelada")</f>
        <v>#N/A</v>
      </c>
      <c r="AB2475" s="4" t="e">
        <f t="shared" si="356"/>
        <v>#N/A</v>
      </c>
      <c r="AC2475" s="3" t="e">
        <f t="shared" si="357"/>
        <v>#N/A</v>
      </c>
      <c r="AD2475" s="62"/>
    </row>
    <row r="2476" spans="1:30" ht="24.95" customHeight="1" x14ac:dyDescent="0.2">
      <c r="A2476" s="55" t="str">
        <f t="shared" si="349"/>
        <v>||||||0</v>
      </c>
      <c r="B2476" s="55" t="str">
        <f t="shared" si="350"/>
        <v>||||0</v>
      </c>
      <c r="C2476" s="61" t="str">
        <f t="shared" si="351"/>
        <v>|0</v>
      </c>
      <c r="D2476" s="31"/>
      <c r="E2476" s="31"/>
      <c r="F2476" s="75" t="str">
        <f t="shared" si="352"/>
        <v>/</v>
      </c>
      <c r="G2476" s="31"/>
      <c r="H2476" s="31"/>
      <c r="I2476" s="75" t="str">
        <f t="shared" si="353"/>
        <v>.</v>
      </c>
      <c r="J2476" s="31"/>
      <c r="K2476" s="31"/>
      <c r="L2476" s="31"/>
      <c r="M2476" s="32"/>
      <c r="N2476" s="31"/>
      <c r="O2476" s="32"/>
      <c r="P2476" s="18"/>
      <c r="Q2476" s="31"/>
      <c r="R2476" s="33"/>
      <c r="S2476" s="33"/>
      <c r="T2476" s="33"/>
      <c r="U2476" s="72">
        <f t="shared" si="354"/>
        <v>0</v>
      </c>
      <c r="V2476" s="18" t="e">
        <f>IF(X2476&lt;&gt;"Liquidação Cancelada",VLOOKUP(B2476,'BASE DE DADOS OPS'!$B$4:$P$9650,10,FALSE),"Liquidação Cancelada")</f>
        <v>#N/A</v>
      </c>
      <c r="W2476" s="35" t="e">
        <f t="shared" si="355"/>
        <v>#N/A</v>
      </c>
      <c r="X2476" s="31">
        <f>VLOOKUP(A2476,'BASE DE DADOS OPS'!$A$4:$P$9650,12,FALSE)</f>
        <v>0</v>
      </c>
      <c r="Y2476" s="4" t="e">
        <f>IF(X2476&lt;&gt;"Liquidação Cancelada",VLOOKUP(B2476,'BASE DE DADOS OPS'!$B$5:$P$9635,12,FALSE),"Liquidação Cancelada")</f>
        <v>#N/A</v>
      </c>
      <c r="Z2476" s="4" t="e">
        <f>IF(X2476&lt;&gt;"Liquidação Cancelada",VLOOKUP(B2476,'BASE DE DADOS OPS'!$B$5:$P$9635,14,FALSE),"Liquidação Cancelada")</f>
        <v>#N/A</v>
      </c>
      <c r="AA2476" s="4" t="e">
        <f>IF(X2476&lt;&gt;"Liquidação Cancelada",VLOOKUP(B2476,'BASE DE DADOS OPS'!$B$5:$P$9635,13,FALSE),"Liquidação Cancelada")</f>
        <v>#N/A</v>
      </c>
      <c r="AB2476" s="4" t="e">
        <f t="shared" si="356"/>
        <v>#N/A</v>
      </c>
      <c r="AC2476" s="3" t="e">
        <f t="shared" si="357"/>
        <v>#N/A</v>
      </c>
      <c r="AD2476" s="62"/>
    </row>
    <row r="2477" spans="1:30" ht="24.95" customHeight="1" x14ac:dyDescent="0.2">
      <c r="A2477" s="55" t="str">
        <f t="shared" si="349"/>
        <v>||||||0</v>
      </c>
      <c r="B2477" s="55" t="str">
        <f t="shared" si="350"/>
        <v>||||0</v>
      </c>
      <c r="C2477" s="61" t="str">
        <f t="shared" si="351"/>
        <v>|0</v>
      </c>
      <c r="D2477" s="31"/>
      <c r="E2477" s="31"/>
      <c r="F2477" s="75" t="str">
        <f t="shared" si="352"/>
        <v>/</v>
      </c>
      <c r="G2477" s="31"/>
      <c r="H2477" s="31"/>
      <c r="I2477" s="75" t="str">
        <f t="shared" si="353"/>
        <v>.</v>
      </c>
      <c r="J2477" s="31"/>
      <c r="K2477" s="31"/>
      <c r="L2477" s="31"/>
      <c r="M2477" s="32"/>
      <c r="N2477" s="31"/>
      <c r="O2477" s="32"/>
      <c r="P2477" s="18"/>
      <c r="Q2477" s="31"/>
      <c r="R2477" s="33"/>
      <c r="S2477" s="33"/>
      <c r="T2477" s="33"/>
      <c r="U2477" s="72">
        <f t="shared" si="354"/>
        <v>0</v>
      </c>
      <c r="V2477" s="18" t="e">
        <f>IF(X2477&lt;&gt;"Liquidação Cancelada",VLOOKUP(B2477,'BASE DE DADOS OPS'!$B$4:$P$9650,10,FALSE),"Liquidação Cancelada")</f>
        <v>#N/A</v>
      </c>
      <c r="W2477" s="35" t="e">
        <f t="shared" si="355"/>
        <v>#N/A</v>
      </c>
      <c r="X2477" s="31">
        <f>VLOOKUP(A2477,'BASE DE DADOS OPS'!$A$4:$P$9650,12,FALSE)</f>
        <v>0</v>
      </c>
      <c r="Y2477" s="4" t="e">
        <f>IF(X2477&lt;&gt;"Liquidação Cancelada",VLOOKUP(B2477,'BASE DE DADOS OPS'!$B$5:$P$9635,12,FALSE),"Liquidação Cancelada")</f>
        <v>#N/A</v>
      </c>
      <c r="Z2477" s="4" t="e">
        <f>IF(X2477&lt;&gt;"Liquidação Cancelada",VLOOKUP(B2477,'BASE DE DADOS OPS'!$B$5:$P$9635,14,FALSE),"Liquidação Cancelada")</f>
        <v>#N/A</v>
      </c>
      <c r="AA2477" s="4" t="e">
        <f>IF(X2477&lt;&gt;"Liquidação Cancelada",VLOOKUP(B2477,'BASE DE DADOS OPS'!$B$5:$P$9635,13,FALSE),"Liquidação Cancelada")</f>
        <v>#N/A</v>
      </c>
      <c r="AB2477" s="4" t="e">
        <f t="shared" si="356"/>
        <v>#N/A</v>
      </c>
      <c r="AC2477" s="3" t="e">
        <f t="shared" si="357"/>
        <v>#N/A</v>
      </c>
      <c r="AD2477" s="62"/>
    </row>
    <row r="2478" spans="1:30" ht="24.95" customHeight="1" x14ac:dyDescent="0.2">
      <c r="A2478" s="55" t="str">
        <f t="shared" si="349"/>
        <v>||||||0</v>
      </c>
      <c r="B2478" s="55" t="str">
        <f t="shared" si="350"/>
        <v>||||0</v>
      </c>
      <c r="C2478" s="61" t="str">
        <f t="shared" si="351"/>
        <v>|0</v>
      </c>
      <c r="D2478" s="31"/>
      <c r="E2478" s="31"/>
      <c r="F2478" s="75" t="str">
        <f t="shared" si="352"/>
        <v>/</v>
      </c>
      <c r="G2478" s="31"/>
      <c r="H2478" s="31"/>
      <c r="I2478" s="75" t="str">
        <f t="shared" si="353"/>
        <v>.</v>
      </c>
      <c r="J2478" s="31"/>
      <c r="K2478" s="31"/>
      <c r="L2478" s="31"/>
      <c r="M2478" s="32"/>
      <c r="N2478" s="31"/>
      <c r="O2478" s="32"/>
      <c r="P2478" s="18"/>
      <c r="Q2478" s="31"/>
      <c r="R2478" s="33"/>
      <c r="S2478" s="33"/>
      <c r="T2478" s="33"/>
      <c r="U2478" s="72">
        <f t="shared" si="354"/>
        <v>0</v>
      </c>
      <c r="V2478" s="18" t="e">
        <f>IF(X2478&lt;&gt;"Liquidação Cancelada",VLOOKUP(B2478,'BASE DE DADOS OPS'!$B$4:$P$9650,10,FALSE),"Liquidação Cancelada")</f>
        <v>#N/A</v>
      </c>
      <c r="W2478" s="35" t="e">
        <f t="shared" si="355"/>
        <v>#N/A</v>
      </c>
      <c r="X2478" s="31">
        <f>VLOOKUP(A2478,'BASE DE DADOS OPS'!$A$4:$P$9650,12,FALSE)</f>
        <v>0</v>
      </c>
      <c r="Y2478" s="4" t="e">
        <f>IF(X2478&lt;&gt;"Liquidação Cancelada",VLOOKUP(B2478,'BASE DE DADOS OPS'!$B$5:$P$9635,12,FALSE),"Liquidação Cancelada")</f>
        <v>#N/A</v>
      </c>
      <c r="Z2478" s="4" t="e">
        <f>IF(X2478&lt;&gt;"Liquidação Cancelada",VLOOKUP(B2478,'BASE DE DADOS OPS'!$B$5:$P$9635,14,FALSE),"Liquidação Cancelada")</f>
        <v>#N/A</v>
      </c>
      <c r="AA2478" s="4" t="e">
        <f>IF(X2478&lt;&gt;"Liquidação Cancelada",VLOOKUP(B2478,'BASE DE DADOS OPS'!$B$5:$P$9635,13,FALSE),"Liquidação Cancelada")</f>
        <v>#N/A</v>
      </c>
      <c r="AB2478" s="4" t="e">
        <f t="shared" si="356"/>
        <v>#N/A</v>
      </c>
      <c r="AC2478" s="3" t="e">
        <f t="shared" si="357"/>
        <v>#N/A</v>
      </c>
      <c r="AD2478" s="62"/>
    </row>
    <row r="2479" spans="1:30" ht="24.95" customHeight="1" x14ac:dyDescent="0.2">
      <c r="A2479" s="55" t="str">
        <f t="shared" si="349"/>
        <v>||||||0</v>
      </c>
      <c r="B2479" s="55" t="str">
        <f t="shared" si="350"/>
        <v>||||0</v>
      </c>
      <c r="C2479" s="61" t="str">
        <f t="shared" si="351"/>
        <v>|0</v>
      </c>
      <c r="D2479" s="31"/>
      <c r="E2479" s="31"/>
      <c r="F2479" s="75" t="str">
        <f t="shared" si="352"/>
        <v>/</v>
      </c>
      <c r="G2479" s="31"/>
      <c r="H2479" s="31"/>
      <c r="I2479" s="75" t="str">
        <f t="shared" si="353"/>
        <v>.</v>
      </c>
      <c r="J2479" s="31"/>
      <c r="K2479" s="31"/>
      <c r="L2479" s="31"/>
      <c r="M2479" s="32"/>
      <c r="N2479" s="31"/>
      <c r="O2479" s="32"/>
      <c r="P2479" s="18"/>
      <c r="Q2479" s="31"/>
      <c r="R2479" s="33"/>
      <c r="S2479" s="33"/>
      <c r="T2479" s="33"/>
      <c r="U2479" s="72">
        <f t="shared" si="354"/>
        <v>0</v>
      </c>
      <c r="V2479" s="18" t="e">
        <f>IF(X2479&lt;&gt;"Liquidação Cancelada",VLOOKUP(B2479,'BASE DE DADOS OPS'!$B$4:$P$9650,10,FALSE),"Liquidação Cancelada")</f>
        <v>#N/A</v>
      </c>
      <c r="W2479" s="35" t="e">
        <f t="shared" si="355"/>
        <v>#N/A</v>
      </c>
      <c r="X2479" s="31">
        <f>VLOOKUP(A2479,'BASE DE DADOS OPS'!$A$4:$P$9650,12,FALSE)</f>
        <v>0</v>
      </c>
      <c r="Y2479" s="4" t="e">
        <f>IF(X2479&lt;&gt;"Liquidação Cancelada",VLOOKUP(B2479,'BASE DE DADOS OPS'!$B$5:$P$9635,12,FALSE),"Liquidação Cancelada")</f>
        <v>#N/A</v>
      </c>
      <c r="Z2479" s="4" t="e">
        <f>IF(X2479&lt;&gt;"Liquidação Cancelada",VLOOKUP(B2479,'BASE DE DADOS OPS'!$B$5:$P$9635,14,FALSE),"Liquidação Cancelada")</f>
        <v>#N/A</v>
      </c>
      <c r="AA2479" s="4" t="e">
        <f>IF(X2479&lt;&gt;"Liquidação Cancelada",VLOOKUP(B2479,'BASE DE DADOS OPS'!$B$5:$P$9635,13,FALSE),"Liquidação Cancelada")</f>
        <v>#N/A</v>
      </c>
      <c r="AB2479" s="4" t="e">
        <f t="shared" si="356"/>
        <v>#N/A</v>
      </c>
      <c r="AC2479" s="3" t="e">
        <f t="shared" si="357"/>
        <v>#N/A</v>
      </c>
      <c r="AD2479" s="62"/>
    </row>
    <row r="2480" spans="1:30" ht="24.95" customHeight="1" x14ac:dyDescent="0.2">
      <c r="A2480" s="55" t="str">
        <f t="shared" si="349"/>
        <v>||||||0</v>
      </c>
      <c r="B2480" s="55" t="str">
        <f t="shared" si="350"/>
        <v>||||0</v>
      </c>
      <c r="C2480" s="61" t="str">
        <f t="shared" si="351"/>
        <v>|0</v>
      </c>
      <c r="D2480" s="31"/>
      <c r="E2480" s="31"/>
      <c r="F2480" s="75" t="str">
        <f t="shared" si="352"/>
        <v>/</v>
      </c>
      <c r="G2480" s="31"/>
      <c r="H2480" s="31"/>
      <c r="I2480" s="75" t="str">
        <f t="shared" si="353"/>
        <v>.</v>
      </c>
      <c r="J2480" s="31"/>
      <c r="K2480" s="31"/>
      <c r="L2480" s="31"/>
      <c r="M2480" s="32"/>
      <c r="N2480" s="31"/>
      <c r="O2480" s="32"/>
      <c r="P2480" s="18"/>
      <c r="Q2480" s="31"/>
      <c r="R2480" s="33"/>
      <c r="S2480" s="33"/>
      <c r="T2480" s="33"/>
      <c r="U2480" s="72">
        <f t="shared" si="354"/>
        <v>0</v>
      </c>
      <c r="V2480" s="18" t="e">
        <f>IF(X2480&lt;&gt;"Liquidação Cancelada",VLOOKUP(B2480,'BASE DE DADOS OPS'!$B$4:$P$9650,10,FALSE),"Liquidação Cancelada")</f>
        <v>#N/A</v>
      </c>
      <c r="W2480" s="35" t="e">
        <f t="shared" si="355"/>
        <v>#N/A</v>
      </c>
      <c r="X2480" s="31">
        <f>VLOOKUP(A2480,'BASE DE DADOS OPS'!$A$4:$P$9650,12,FALSE)</f>
        <v>0</v>
      </c>
      <c r="Y2480" s="4" t="e">
        <f>IF(X2480&lt;&gt;"Liquidação Cancelada",VLOOKUP(B2480,'BASE DE DADOS OPS'!$B$5:$P$9635,12,FALSE),"Liquidação Cancelada")</f>
        <v>#N/A</v>
      </c>
      <c r="Z2480" s="4" t="e">
        <f>IF(X2480&lt;&gt;"Liquidação Cancelada",VLOOKUP(B2480,'BASE DE DADOS OPS'!$B$5:$P$9635,14,FALSE),"Liquidação Cancelada")</f>
        <v>#N/A</v>
      </c>
      <c r="AA2480" s="4" t="e">
        <f>IF(X2480&lt;&gt;"Liquidação Cancelada",VLOOKUP(B2480,'BASE DE DADOS OPS'!$B$5:$P$9635,13,FALSE),"Liquidação Cancelada")</f>
        <v>#N/A</v>
      </c>
      <c r="AB2480" s="4" t="e">
        <f t="shared" si="356"/>
        <v>#N/A</v>
      </c>
      <c r="AC2480" s="3" t="e">
        <f t="shared" si="357"/>
        <v>#N/A</v>
      </c>
      <c r="AD2480" s="62"/>
    </row>
    <row r="2481" spans="1:30" ht="24.95" customHeight="1" x14ac:dyDescent="0.2">
      <c r="A2481" s="55" t="str">
        <f t="shared" si="349"/>
        <v>||||||0</v>
      </c>
      <c r="B2481" s="55" t="str">
        <f t="shared" si="350"/>
        <v>||||0</v>
      </c>
      <c r="C2481" s="61" t="str">
        <f t="shared" si="351"/>
        <v>|0</v>
      </c>
      <c r="D2481" s="31"/>
      <c r="E2481" s="31"/>
      <c r="F2481" s="75" t="str">
        <f t="shared" si="352"/>
        <v>/</v>
      </c>
      <c r="G2481" s="31"/>
      <c r="H2481" s="31"/>
      <c r="I2481" s="75" t="str">
        <f t="shared" si="353"/>
        <v>.</v>
      </c>
      <c r="J2481" s="31"/>
      <c r="K2481" s="31"/>
      <c r="L2481" s="31"/>
      <c r="M2481" s="32"/>
      <c r="N2481" s="31"/>
      <c r="O2481" s="32"/>
      <c r="P2481" s="18"/>
      <c r="Q2481" s="31"/>
      <c r="R2481" s="33"/>
      <c r="S2481" s="33"/>
      <c r="T2481" s="33"/>
      <c r="U2481" s="72">
        <f t="shared" si="354"/>
        <v>0</v>
      </c>
      <c r="V2481" s="18" t="e">
        <f>IF(X2481&lt;&gt;"Liquidação Cancelada",VLOOKUP(B2481,'BASE DE DADOS OPS'!$B$4:$P$9650,10,FALSE),"Liquidação Cancelada")</f>
        <v>#N/A</v>
      </c>
      <c r="W2481" s="35" t="e">
        <f t="shared" si="355"/>
        <v>#N/A</v>
      </c>
      <c r="X2481" s="31">
        <f>VLOOKUP(A2481,'BASE DE DADOS OPS'!$A$4:$P$9650,12,FALSE)</f>
        <v>0</v>
      </c>
      <c r="Y2481" s="4" t="e">
        <f>IF(X2481&lt;&gt;"Liquidação Cancelada",VLOOKUP(B2481,'BASE DE DADOS OPS'!$B$5:$P$9635,12,FALSE),"Liquidação Cancelada")</f>
        <v>#N/A</v>
      </c>
      <c r="Z2481" s="4" t="e">
        <f>IF(X2481&lt;&gt;"Liquidação Cancelada",VLOOKUP(B2481,'BASE DE DADOS OPS'!$B$5:$P$9635,14,FALSE),"Liquidação Cancelada")</f>
        <v>#N/A</v>
      </c>
      <c r="AA2481" s="4" t="e">
        <f>IF(X2481&lt;&gt;"Liquidação Cancelada",VLOOKUP(B2481,'BASE DE DADOS OPS'!$B$5:$P$9635,13,FALSE),"Liquidação Cancelada")</f>
        <v>#N/A</v>
      </c>
      <c r="AB2481" s="4" t="e">
        <f t="shared" si="356"/>
        <v>#N/A</v>
      </c>
      <c r="AC2481" s="3" t="e">
        <f t="shared" si="357"/>
        <v>#N/A</v>
      </c>
      <c r="AD2481" s="62"/>
    </row>
    <row r="2482" spans="1:30" ht="24.95" customHeight="1" x14ac:dyDescent="0.2">
      <c r="A2482" s="55" t="str">
        <f t="shared" si="349"/>
        <v>||||||0</v>
      </c>
      <c r="B2482" s="55" t="str">
        <f t="shared" si="350"/>
        <v>||||0</v>
      </c>
      <c r="C2482" s="61" t="str">
        <f t="shared" si="351"/>
        <v>|0</v>
      </c>
      <c r="D2482" s="31"/>
      <c r="E2482" s="31"/>
      <c r="F2482" s="75" t="str">
        <f t="shared" si="352"/>
        <v>/</v>
      </c>
      <c r="G2482" s="31"/>
      <c r="H2482" s="31"/>
      <c r="I2482" s="75" t="str">
        <f t="shared" si="353"/>
        <v>.</v>
      </c>
      <c r="J2482" s="31"/>
      <c r="K2482" s="31"/>
      <c r="L2482" s="31"/>
      <c r="M2482" s="32"/>
      <c r="N2482" s="31"/>
      <c r="O2482" s="32"/>
      <c r="P2482" s="18"/>
      <c r="Q2482" s="31"/>
      <c r="R2482" s="33"/>
      <c r="S2482" s="33"/>
      <c r="T2482" s="33"/>
      <c r="U2482" s="72">
        <f t="shared" si="354"/>
        <v>0</v>
      </c>
      <c r="V2482" s="18" t="e">
        <f>IF(X2482&lt;&gt;"Liquidação Cancelada",VLOOKUP(B2482,'BASE DE DADOS OPS'!$B$4:$P$9650,10,FALSE),"Liquidação Cancelada")</f>
        <v>#N/A</v>
      </c>
      <c r="W2482" s="35" t="e">
        <f t="shared" si="355"/>
        <v>#N/A</v>
      </c>
      <c r="X2482" s="31">
        <f>VLOOKUP(A2482,'BASE DE DADOS OPS'!$A$4:$P$9650,12,FALSE)</f>
        <v>0</v>
      </c>
      <c r="Y2482" s="4" t="e">
        <f>IF(X2482&lt;&gt;"Liquidação Cancelada",VLOOKUP(B2482,'BASE DE DADOS OPS'!$B$5:$P$9635,12,FALSE),"Liquidação Cancelada")</f>
        <v>#N/A</v>
      </c>
      <c r="Z2482" s="4" t="e">
        <f>IF(X2482&lt;&gt;"Liquidação Cancelada",VLOOKUP(B2482,'BASE DE DADOS OPS'!$B$5:$P$9635,14,FALSE),"Liquidação Cancelada")</f>
        <v>#N/A</v>
      </c>
      <c r="AA2482" s="4" t="e">
        <f>IF(X2482&lt;&gt;"Liquidação Cancelada",VLOOKUP(B2482,'BASE DE DADOS OPS'!$B$5:$P$9635,13,FALSE),"Liquidação Cancelada")</f>
        <v>#N/A</v>
      </c>
      <c r="AB2482" s="4" t="e">
        <f t="shared" si="356"/>
        <v>#N/A</v>
      </c>
      <c r="AC2482" s="3" t="e">
        <f t="shared" si="357"/>
        <v>#N/A</v>
      </c>
      <c r="AD2482" s="62"/>
    </row>
    <row r="2483" spans="1:30" ht="24.95" customHeight="1" x14ac:dyDescent="0.2">
      <c r="A2483" s="55" t="str">
        <f t="shared" si="349"/>
        <v>||||||0</v>
      </c>
      <c r="B2483" s="55" t="str">
        <f t="shared" si="350"/>
        <v>||||0</v>
      </c>
      <c r="C2483" s="61" t="str">
        <f t="shared" si="351"/>
        <v>|0</v>
      </c>
      <c r="D2483" s="31"/>
      <c r="E2483" s="31"/>
      <c r="F2483" s="75" t="str">
        <f t="shared" si="352"/>
        <v>/</v>
      </c>
      <c r="G2483" s="31"/>
      <c r="H2483" s="31"/>
      <c r="I2483" s="75" t="str">
        <f t="shared" si="353"/>
        <v>.</v>
      </c>
      <c r="J2483" s="31"/>
      <c r="K2483" s="31"/>
      <c r="L2483" s="31"/>
      <c r="M2483" s="32"/>
      <c r="N2483" s="31"/>
      <c r="O2483" s="32"/>
      <c r="P2483" s="18"/>
      <c r="Q2483" s="31"/>
      <c r="R2483" s="33"/>
      <c r="S2483" s="33"/>
      <c r="T2483" s="33"/>
      <c r="U2483" s="72">
        <f t="shared" si="354"/>
        <v>0</v>
      </c>
      <c r="V2483" s="18" t="e">
        <f>IF(X2483&lt;&gt;"Liquidação Cancelada",VLOOKUP(B2483,'BASE DE DADOS OPS'!$B$4:$P$9650,10,FALSE),"Liquidação Cancelada")</f>
        <v>#N/A</v>
      </c>
      <c r="W2483" s="35" t="e">
        <f t="shared" si="355"/>
        <v>#N/A</v>
      </c>
      <c r="X2483" s="31">
        <f>VLOOKUP(A2483,'BASE DE DADOS OPS'!$A$4:$P$9650,12,FALSE)</f>
        <v>0</v>
      </c>
      <c r="Y2483" s="4" t="e">
        <f>IF(X2483&lt;&gt;"Liquidação Cancelada",VLOOKUP(B2483,'BASE DE DADOS OPS'!$B$5:$P$9635,12,FALSE),"Liquidação Cancelada")</f>
        <v>#N/A</v>
      </c>
      <c r="Z2483" s="4" t="e">
        <f>IF(X2483&lt;&gt;"Liquidação Cancelada",VLOOKUP(B2483,'BASE DE DADOS OPS'!$B$5:$P$9635,14,FALSE),"Liquidação Cancelada")</f>
        <v>#N/A</v>
      </c>
      <c r="AA2483" s="4" t="e">
        <f>IF(X2483&lt;&gt;"Liquidação Cancelada",VLOOKUP(B2483,'BASE DE DADOS OPS'!$B$5:$P$9635,13,FALSE),"Liquidação Cancelada")</f>
        <v>#N/A</v>
      </c>
      <c r="AB2483" s="4" t="e">
        <f t="shared" si="356"/>
        <v>#N/A</v>
      </c>
      <c r="AC2483" s="3" t="e">
        <f t="shared" si="357"/>
        <v>#N/A</v>
      </c>
      <c r="AD2483" s="62"/>
    </row>
    <row r="2484" spans="1:30" ht="24.95" customHeight="1" x14ac:dyDescent="0.2">
      <c r="A2484" s="55" t="str">
        <f t="shared" si="349"/>
        <v>||||||0</v>
      </c>
      <c r="B2484" s="55" t="str">
        <f t="shared" si="350"/>
        <v>||||0</v>
      </c>
      <c r="C2484" s="61" t="str">
        <f t="shared" si="351"/>
        <v>|0</v>
      </c>
      <c r="D2484" s="31"/>
      <c r="E2484" s="31"/>
      <c r="F2484" s="75" t="str">
        <f t="shared" si="352"/>
        <v>/</v>
      </c>
      <c r="G2484" s="31"/>
      <c r="H2484" s="31"/>
      <c r="I2484" s="75" t="str">
        <f t="shared" si="353"/>
        <v>.</v>
      </c>
      <c r="J2484" s="31"/>
      <c r="K2484" s="31"/>
      <c r="L2484" s="31"/>
      <c r="M2484" s="32"/>
      <c r="N2484" s="31"/>
      <c r="O2484" s="32"/>
      <c r="P2484" s="18"/>
      <c r="Q2484" s="31"/>
      <c r="R2484" s="33"/>
      <c r="S2484" s="33"/>
      <c r="T2484" s="33"/>
      <c r="U2484" s="72">
        <f t="shared" si="354"/>
        <v>0</v>
      </c>
      <c r="V2484" s="18" t="e">
        <f>IF(X2484&lt;&gt;"Liquidação Cancelada",VLOOKUP(B2484,'BASE DE DADOS OPS'!$B$4:$P$9650,10,FALSE),"Liquidação Cancelada")</f>
        <v>#N/A</v>
      </c>
      <c r="W2484" s="35" t="e">
        <f t="shared" si="355"/>
        <v>#N/A</v>
      </c>
      <c r="X2484" s="31">
        <f>VLOOKUP(A2484,'BASE DE DADOS OPS'!$A$4:$P$9650,12,FALSE)</f>
        <v>0</v>
      </c>
      <c r="Y2484" s="4" t="e">
        <f>IF(X2484&lt;&gt;"Liquidação Cancelada",VLOOKUP(B2484,'BASE DE DADOS OPS'!$B$5:$P$9635,12,FALSE),"Liquidação Cancelada")</f>
        <v>#N/A</v>
      </c>
      <c r="Z2484" s="4" t="e">
        <f>IF(X2484&lt;&gt;"Liquidação Cancelada",VLOOKUP(B2484,'BASE DE DADOS OPS'!$B$5:$P$9635,14,FALSE),"Liquidação Cancelada")</f>
        <v>#N/A</v>
      </c>
      <c r="AA2484" s="4" t="e">
        <f>IF(X2484&lt;&gt;"Liquidação Cancelada",VLOOKUP(B2484,'BASE DE DADOS OPS'!$B$5:$P$9635,13,FALSE),"Liquidação Cancelada")</f>
        <v>#N/A</v>
      </c>
      <c r="AB2484" s="4" t="e">
        <f t="shared" si="356"/>
        <v>#N/A</v>
      </c>
      <c r="AC2484" s="3" t="e">
        <f t="shared" si="357"/>
        <v>#N/A</v>
      </c>
      <c r="AD2484" s="62"/>
    </row>
    <row r="2485" spans="1:30" ht="24.95" customHeight="1" x14ac:dyDescent="0.2">
      <c r="A2485" s="55" t="str">
        <f t="shared" si="349"/>
        <v>||||||0</v>
      </c>
      <c r="B2485" s="55" t="str">
        <f t="shared" si="350"/>
        <v>||||0</v>
      </c>
      <c r="C2485" s="61" t="str">
        <f t="shared" si="351"/>
        <v>|0</v>
      </c>
      <c r="D2485" s="31"/>
      <c r="E2485" s="31"/>
      <c r="F2485" s="75" t="str">
        <f t="shared" si="352"/>
        <v>/</v>
      </c>
      <c r="G2485" s="31"/>
      <c r="H2485" s="31"/>
      <c r="I2485" s="75" t="str">
        <f t="shared" si="353"/>
        <v>.</v>
      </c>
      <c r="J2485" s="31"/>
      <c r="K2485" s="31"/>
      <c r="L2485" s="31"/>
      <c r="M2485" s="32"/>
      <c r="N2485" s="31"/>
      <c r="O2485" s="32"/>
      <c r="P2485" s="18"/>
      <c r="Q2485" s="31"/>
      <c r="R2485" s="33"/>
      <c r="S2485" s="33"/>
      <c r="T2485" s="33"/>
      <c r="U2485" s="72">
        <f t="shared" si="354"/>
        <v>0</v>
      </c>
      <c r="V2485" s="18" t="e">
        <f>IF(X2485&lt;&gt;"Liquidação Cancelada",VLOOKUP(B2485,'BASE DE DADOS OPS'!$B$4:$P$9650,10,FALSE),"Liquidação Cancelada")</f>
        <v>#N/A</v>
      </c>
      <c r="W2485" s="35" t="e">
        <f t="shared" si="355"/>
        <v>#N/A</v>
      </c>
      <c r="X2485" s="31">
        <f>VLOOKUP(A2485,'BASE DE DADOS OPS'!$A$4:$P$9650,12,FALSE)</f>
        <v>0</v>
      </c>
      <c r="Y2485" s="4" t="e">
        <f>IF(X2485&lt;&gt;"Liquidação Cancelada",VLOOKUP(B2485,'BASE DE DADOS OPS'!$B$5:$P$9635,12,FALSE),"Liquidação Cancelada")</f>
        <v>#N/A</v>
      </c>
      <c r="Z2485" s="4" t="e">
        <f>IF(X2485&lt;&gt;"Liquidação Cancelada",VLOOKUP(B2485,'BASE DE DADOS OPS'!$B$5:$P$9635,14,FALSE),"Liquidação Cancelada")</f>
        <v>#N/A</v>
      </c>
      <c r="AA2485" s="4" t="e">
        <f>IF(X2485&lt;&gt;"Liquidação Cancelada",VLOOKUP(B2485,'BASE DE DADOS OPS'!$B$5:$P$9635,13,FALSE),"Liquidação Cancelada")</f>
        <v>#N/A</v>
      </c>
      <c r="AB2485" s="4" t="e">
        <f t="shared" si="356"/>
        <v>#N/A</v>
      </c>
      <c r="AC2485" s="3" t="e">
        <f t="shared" si="357"/>
        <v>#N/A</v>
      </c>
      <c r="AD2485" s="62"/>
    </row>
    <row r="2486" spans="1:30" ht="24.95" customHeight="1" x14ac:dyDescent="0.2">
      <c r="A2486" s="55" t="str">
        <f t="shared" si="349"/>
        <v>||||||0</v>
      </c>
      <c r="B2486" s="55" t="str">
        <f t="shared" si="350"/>
        <v>||||0</v>
      </c>
      <c r="C2486" s="61" t="str">
        <f t="shared" si="351"/>
        <v>|0</v>
      </c>
      <c r="D2486" s="31"/>
      <c r="E2486" s="31"/>
      <c r="F2486" s="75" t="str">
        <f t="shared" si="352"/>
        <v>/</v>
      </c>
      <c r="G2486" s="31"/>
      <c r="H2486" s="31"/>
      <c r="I2486" s="75" t="str">
        <f t="shared" si="353"/>
        <v>.</v>
      </c>
      <c r="J2486" s="31"/>
      <c r="K2486" s="31"/>
      <c r="L2486" s="31"/>
      <c r="M2486" s="32"/>
      <c r="N2486" s="31"/>
      <c r="O2486" s="32"/>
      <c r="P2486" s="18"/>
      <c r="Q2486" s="31"/>
      <c r="R2486" s="33"/>
      <c r="S2486" s="33"/>
      <c r="T2486" s="33"/>
      <c r="U2486" s="72">
        <f t="shared" si="354"/>
        <v>0</v>
      </c>
      <c r="V2486" s="18" t="e">
        <f>IF(X2486&lt;&gt;"Liquidação Cancelada",VLOOKUP(B2486,'BASE DE DADOS OPS'!$B$4:$P$9650,10,FALSE),"Liquidação Cancelada")</f>
        <v>#N/A</v>
      </c>
      <c r="W2486" s="35" t="e">
        <f t="shared" si="355"/>
        <v>#N/A</v>
      </c>
      <c r="X2486" s="31">
        <f>VLOOKUP(A2486,'BASE DE DADOS OPS'!$A$4:$P$9650,12,FALSE)</f>
        <v>0</v>
      </c>
      <c r="Y2486" s="4" t="e">
        <f>IF(X2486&lt;&gt;"Liquidação Cancelada",VLOOKUP(B2486,'BASE DE DADOS OPS'!$B$5:$P$9635,12,FALSE),"Liquidação Cancelada")</f>
        <v>#N/A</v>
      </c>
      <c r="Z2486" s="4" t="e">
        <f>IF(X2486&lt;&gt;"Liquidação Cancelada",VLOOKUP(B2486,'BASE DE DADOS OPS'!$B$5:$P$9635,14,FALSE),"Liquidação Cancelada")</f>
        <v>#N/A</v>
      </c>
      <c r="AA2486" s="4" t="e">
        <f>IF(X2486&lt;&gt;"Liquidação Cancelada",VLOOKUP(B2486,'BASE DE DADOS OPS'!$B$5:$P$9635,13,FALSE),"Liquidação Cancelada")</f>
        <v>#N/A</v>
      </c>
      <c r="AB2486" s="4" t="e">
        <f t="shared" si="356"/>
        <v>#N/A</v>
      </c>
      <c r="AC2486" s="3" t="e">
        <f t="shared" si="357"/>
        <v>#N/A</v>
      </c>
      <c r="AD2486" s="62"/>
    </row>
    <row r="2487" spans="1:30" ht="24.95" customHeight="1" x14ac:dyDescent="0.2">
      <c r="A2487" s="55" t="str">
        <f t="shared" si="349"/>
        <v>||||||0</v>
      </c>
      <c r="B2487" s="55" t="str">
        <f t="shared" si="350"/>
        <v>||||0</v>
      </c>
      <c r="C2487" s="61" t="str">
        <f t="shared" si="351"/>
        <v>|0</v>
      </c>
      <c r="D2487" s="31"/>
      <c r="E2487" s="31"/>
      <c r="F2487" s="75" t="str">
        <f t="shared" si="352"/>
        <v>/</v>
      </c>
      <c r="G2487" s="31"/>
      <c r="H2487" s="31"/>
      <c r="I2487" s="75" t="str">
        <f t="shared" si="353"/>
        <v>.</v>
      </c>
      <c r="J2487" s="31"/>
      <c r="K2487" s="31"/>
      <c r="L2487" s="31"/>
      <c r="M2487" s="32"/>
      <c r="N2487" s="31"/>
      <c r="O2487" s="32"/>
      <c r="P2487" s="18"/>
      <c r="Q2487" s="31"/>
      <c r="R2487" s="33"/>
      <c r="S2487" s="33"/>
      <c r="T2487" s="33"/>
      <c r="U2487" s="72">
        <f t="shared" si="354"/>
        <v>0</v>
      </c>
      <c r="V2487" s="18" t="e">
        <f>IF(X2487&lt;&gt;"Liquidação Cancelada",VLOOKUP(B2487,'BASE DE DADOS OPS'!$B$4:$P$9650,10,FALSE),"Liquidação Cancelada")</f>
        <v>#N/A</v>
      </c>
      <c r="W2487" s="35" t="e">
        <f t="shared" si="355"/>
        <v>#N/A</v>
      </c>
      <c r="X2487" s="31">
        <f>VLOOKUP(A2487,'BASE DE DADOS OPS'!$A$4:$P$9650,12,FALSE)</f>
        <v>0</v>
      </c>
      <c r="Y2487" s="4" t="e">
        <f>IF(X2487&lt;&gt;"Liquidação Cancelada",VLOOKUP(B2487,'BASE DE DADOS OPS'!$B$5:$P$9635,12,FALSE),"Liquidação Cancelada")</f>
        <v>#N/A</v>
      </c>
      <c r="Z2487" s="4" t="e">
        <f>IF(X2487&lt;&gt;"Liquidação Cancelada",VLOOKUP(B2487,'BASE DE DADOS OPS'!$B$5:$P$9635,14,FALSE),"Liquidação Cancelada")</f>
        <v>#N/A</v>
      </c>
      <c r="AA2487" s="4" t="e">
        <f>IF(X2487&lt;&gt;"Liquidação Cancelada",VLOOKUP(B2487,'BASE DE DADOS OPS'!$B$5:$P$9635,13,FALSE),"Liquidação Cancelada")</f>
        <v>#N/A</v>
      </c>
      <c r="AB2487" s="4" t="e">
        <f t="shared" si="356"/>
        <v>#N/A</v>
      </c>
      <c r="AC2487" s="3" t="e">
        <f t="shared" si="357"/>
        <v>#N/A</v>
      </c>
      <c r="AD2487" s="62"/>
    </row>
    <row r="2488" spans="1:30" ht="24.95" customHeight="1" x14ac:dyDescent="0.2">
      <c r="A2488" s="55" t="str">
        <f t="shared" si="349"/>
        <v>||||||0</v>
      </c>
      <c r="B2488" s="55" t="str">
        <f t="shared" si="350"/>
        <v>||||0</v>
      </c>
      <c r="C2488" s="61" t="str">
        <f t="shared" si="351"/>
        <v>|0</v>
      </c>
      <c r="D2488" s="31"/>
      <c r="E2488" s="31"/>
      <c r="F2488" s="75" t="str">
        <f t="shared" si="352"/>
        <v>/</v>
      </c>
      <c r="G2488" s="31"/>
      <c r="H2488" s="31"/>
      <c r="I2488" s="75" t="str">
        <f t="shared" si="353"/>
        <v>.</v>
      </c>
      <c r="J2488" s="31"/>
      <c r="K2488" s="31"/>
      <c r="L2488" s="31"/>
      <c r="M2488" s="32"/>
      <c r="N2488" s="31"/>
      <c r="O2488" s="32"/>
      <c r="P2488" s="18"/>
      <c r="Q2488" s="31"/>
      <c r="R2488" s="33"/>
      <c r="S2488" s="33"/>
      <c r="T2488" s="33"/>
      <c r="U2488" s="72">
        <f t="shared" si="354"/>
        <v>0</v>
      </c>
      <c r="V2488" s="18" t="e">
        <f>IF(X2488&lt;&gt;"Liquidação Cancelada",VLOOKUP(B2488,'BASE DE DADOS OPS'!$B$4:$P$9650,10,FALSE),"Liquidação Cancelada")</f>
        <v>#N/A</v>
      </c>
      <c r="W2488" s="35" t="e">
        <f t="shared" si="355"/>
        <v>#N/A</v>
      </c>
      <c r="X2488" s="31">
        <f>VLOOKUP(A2488,'BASE DE DADOS OPS'!$A$4:$P$9650,12,FALSE)</f>
        <v>0</v>
      </c>
      <c r="Y2488" s="4" t="e">
        <f>IF(X2488&lt;&gt;"Liquidação Cancelada",VLOOKUP(B2488,'BASE DE DADOS OPS'!$B$5:$P$9635,12,FALSE),"Liquidação Cancelada")</f>
        <v>#N/A</v>
      </c>
      <c r="Z2488" s="4" t="e">
        <f>IF(X2488&lt;&gt;"Liquidação Cancelada",VLOOKUP(B2488,'BASE DE DADOS OPS'!$B$5:$P$9635,14,FALSE),"Liquidação Cancelada")</f>
        <v>#N/A</v>
      </c>
      <c r="AA2488" s="4" t="e">
        <f>IF(X2488&lt;&gt;"Liquidação Cancelada",VLOOKUP(B2488,'BASE DE DADOS OPS'!$B$5:$P$9635,13,FALSE),"Liquidação Cancelada")</f>
        <v>#N/A</v>
      </c>
      <c r="AB2488" s="4" t="e">
        <f t="shared" si="356"/>
        <v>#N/A</v>
      </c>
      <c r="AC2488" s="3" t="e">
        <f t="shared" si="357"/>
        <v>#N/A</v>
      </c>
      <c r="AD2488" s="62"/>
    </row>
    <row r="2489" spans="1:30" ht="24.95" customHeight="1" x14ac:dyDescent="0.2">
      <c r="A2489" s="55" t="str">
        <f t="shared" si="349"/>
        <v>||||||0</v>
      </c>
      <c r="B2489" s="55" t="str">
        <f t="shared" si="350"/>
        <v>||||0</v>
      </c>
      <c r="C2489" s="61" t="str">
        <f t="shared" si="351"/>
        <v>|0</v>
      </c>
      <c r="D2489" s="31"/>
      <c r="E2489" s="31"/>
      <c r="F2489" s="75" t="str">
        <f t="shared" si="352"/>
        <v>/</v>
      </c>
      <c r="G2489" s="31"/>
      <c r="H2489" s="31"/>
      <c r="I2489" s="75" t="str">
        <f t="shared" si="353"/>
        <v>.</v>
      </c>
      <c r="J2489" s="31"/>
      <c r="K2489" s="31"/>
      <c r="L2489" s="31"/>
      <c r="M2489" s="32"/>
      <c r="N2489" s="31"/>
      <c r="O2489" s="32"/>
      <c r="P2489" s="18"/>
      <c r="Q2489" s="31"/>
      <c r="R2489" s="33"/>
      <c r="S2489" s="33"/>
      <c r="T2489" s="33"/>
      <c r="U2489" s="72">
        <f t="shared" si="354"/>
        <v>0</v>
      </c>
      <c r="V2489" s="18" t="e">
        <f>IF(X2489&lt;&gt;"Liquidação Cancelada",VLOOKUP(B2489,'BASE DE DADOS OPS'!$B$4:$P$9650,10,FALSE),"Liquidação Cancelada")</f>
        <v>#N/A</v>
      </c>
      <c r="W2489" s="35" t="e">
        <f t="shared" si="355"/>
        <v>#N/A</v>
      </c>
      <c r="X2489" s="31">
        <f>VLOOKUP(A2489,'BASE DE DADOS OPS'!$A$4:$P$9650,12,FALSE)</f>
        <v>0</v>
      </c>
      <c r="Y2489" s="4" t="e">
        <f>IF(X2489&lt;&gt;"Liquidação Cancelada",VLOOKUP(B2489,'BASE DE DADOS OPS'!$B$5:$P$9635,12,FALSE),"Liquidação Cancelada")</f>
        <v>#N/A</v>
      </c>
      <c r="Z2489" s="4" t="e">
        <f>IF(X2489&lt;&gt;"Liquidação Cancelada",VLOOKUP(B2489,'BASE DE DADOS OPS'!$B$5:$P$9635,14,FALSE),"Liquidação Cancelada")</f>
        <v>#N/A</v>
      </c>
      <c r="AA2489" s="4" t="e">
        <f>IF(X2489&lt;&gt;"Liquidação Cancelada",VLOOKUP(B2489,'BASE DE DADOS OPS'!$B$5:$P$9635,13,FALSE),"Liquidação Cancelada")</f>
        <v>#N/A</v>
      </c>
      <c r="AB2489" s="4" t="e">
        <f t="shared" si="356"/>
        <v>#N/A</v>
      </c>
      <c r="AC2489" s="3" t="e">
        <f t="shared" si="357"/>
        <v>#N/A</v>
      </c>
      <c r="AD2489" s="62"/>
    </row>
    <row r="2490" spans="1:30" ht="24.95" customHeight="1" x14ac:dyDescent="0.2">
      <c r="A2490" s="55" t="str">
        <f t="shared" si="349"/>
        <v>||||||0</v>
      </c>
      <c r="B2490" s="55" t="str">
        <f t="shared" si="350"/>
        <v>||||0</v>
      </c>
      <c r="C2490" s="61" t="str">
        <f t="shared" si="351"/>
        <v>|0</v>
      </c>
      <c r="D2490" s="31"/>
      <c r="E2490" s="31"/>
      <c r="F2490" s="75" t="str">
        <f t="shared" si="352"/>
        <v>/</v>
      </c>
      <c r="G2490" s="31"/>
      <c r="H2490" s="31"/>
      <c r="I2490" s="75" t="str">
        <f t="shared" si="353"/>
        <v>.</v>
      </c>
      <c r="J2490" s="31"/>
      <c r="K2490" s="31"/>
      <c r="L2490" s="31"/>
      <c r="M2490" s="32"/>
      <c r="N2490" s="31"/>
      <c r="O2490" s="32"/>
      <c r="P2490" s="18"/>
      <c r="Q2490" s="31"/>
      <c r="R2490" s="33"/>
      <c r="S2490" s="33"/>
      <c r="T2490" s="33"/>
      <c r="U2490" s="72">
        <f t="shared" si="354"/>
        <v>0</v>
      </c>
      <c r="V2490" s="18" t="e">
        <f>IF(X2490&lt;&gt;"Liquidação Cancelada",VLOOKUP(B2490,'BASE DE DADOS OPS'!$B$4:$P$9650,10,FALSE),"Liquidação Cancelada")</f>
        <v>#N/A</v>
      </c>
      <c r="W2490" s="35" t="e">
        <f t="shared" si="355"/>
        <v>#N/A</v>
      </c>
      <c r="X2490" s="31">
        <f>VLOOKUP(A2490,'BASE DE DADOS OPS'!$A$4:$P$9650,12,FALSE)</f>
        <v>0</v>
      </c>
      <c r="Y2490" s="4" t="e">
        <f>IF(X2490&lt;&gt;"Liquidação Cancelada",VLOOKUP(B2490,'BASE DE DADOS OPS'!$B$5:$P$9635,12,FALSE),"Liquidação Cancelada")</f>
        <v>#N/A</v>
      </c>
      <c r="Z2490" s="4" t="e">
        <f>IF(X2490&lt;&gt;"Liquidação Cancelada",VLOOKUP(B2490,'BASE DE DADOS OPS'!$B$5:$P$9635,14,FALSE),"Liquidação Cancelada")</f>
        <v>#N/A</v>
      </c>
      <c r="AA2490" s="4" t="e">
        <f>IF(X2490&lt;&gt;"Liquidação Cancelada",VLOOKUP(B2490,'BASE DE DADOS OPS'!$B$5:$P$9635,13,FALSE),"Liquidação Cancelada")</f>
        <v>#N/A</v>
      </c>
      <c r="AB2490" s="4" t="e">
        <f t="shared" si="356"/>
        <v>#N/A</v>
      </c>
      <c r="AC2490" s="3" t="e">
        <f t="shared" si="357"/>
        <v>#N/A</v>
      </c>
      <c r="AD2490" s="62"/>
    </row>
    <row r="2491" spans="1:30" ht="24.95" customHeight="1" x14ac:dyDescent="0.2">
      <c r="A2491" s="55" t="str">
        <f t="shared" si="349"/>
        <v>||||||0</v>
      </c>
      <c r="B2491" s="55" t="str">
        <f t="shared" si="350"/>
        <v>||||0</v>
      </c>
      <c r="C2491" s="61" t="str">
        <f t="shared" si="351"/>
        <v>|0</v>
      </c>
      <c r="D2491" s="31"/>
      <c r="E2491" s="31"/>
      <c r="F2491" s="75" t="str">
        <f t="shared" si="352"/>
        <v>/</v>
      </c>
      <c r="G2491" s="31"/>
      <c r="H2491" s="31"/>
      <c r="I2491" s="75" t="str">
        <f t="shared" si="353"/>
        <v>.</v>
      </c>
      <c r="J2491" s="31"/>
      <c r="K2491" s="31"/>
      <c r="L2491" s="31"/>
      <c r="M2491" s="32"/>
      <c r="N2491" s="31"/>
      <c r="O2491" s="32"/>
      <c r="P2491" s="18"/>
      <c r="Q2491" s="31"/>
      <c r="R2491" s="33"/>
      <c r="S2491" s="33"/>
      <c r="T2491" s="33"/>
      <c r="U2491" s="72">
        <f t="shared" si="354"/>
        <v>0</v>
      </c>
      <c r="V2491" s="18" t="e">
        <f>IF(X2491&lt;&gt;"Liquidação Cancelada",VLOOKUP(B2491,'BASE DE DADOS OPS'!$B$4:$P$9650,10,FALSE),"Liquidação Cancelada")</f>
        <v>#N/A</v>
      </c>
      <c r="W2491" s="35" t="e">
        <f t="shared" si="355"/>
        <v>#N/A</v>
      </c>
      <c r="X2491" s="31">
        <f>VLOOKUP(A2491,'BASE DE DADOS OPS'!$A$4:$P$9650,12,FALSE)</f>
        <v>0</v>
      </c>
      <c r="Y2491" s="4" t="e">
        <f>IF(X2491&lt;&gt;"Liquidação Cancelada",VLOOKUP(B2491,'BASE DE DADOS OPS'!$B$5:$P$9635,12,FALSE),"Liquidação Cancelada")</f>
        <v>#N/A</v>
      </c>
      <c r="Z2491" s="4" t="e">
        <f>IF(X2491&lt;&gt;"Liquidação Cancelada",VLOOKUP(B2491,'BASE DE DADOS OPS'!$B$5:$P$9635,14,FALSE),"Liquidação Cancelada")</f>
        <v>#N/A</v>
      </c>
      <c r="AA2491" s="4" t="e">
        <f>IF(X2491&lt;&gt;"Liquidação Cancelada",VLOOKUP(B2491,'BASE DE DADOS OPS'!$B$5:$P$9635,13,FALSE),"Liquidação Cancelada")</f>
        <v>#N/A</v>
      </c>
      <c r="AB2491" s="4" t="e">
        <f t="shared" si="356"/>
        <v>#N/A</v>
      </c>
      <c r="AC2491" s="3" t="e">
        <f t="shared" si="357"/>
        <v>#N/A</v>
      </c>
      <c r="AD2491" s="62"/>
    </row>
    <row r="2492" spans="1:30" ht="24.95" customHeight="1" x14ac:dyDescent="0.2">
      <c r="A2492" s="55" t="str">
        <f t="shared" si="349"/>
        <v>||||||0</v>
      </c>
      <c r="B2492" s="55" t="str">
        <f t="shared" si="350"/>
        <v>||||0</v>
      </c>
      <c r="C2492" s="61" t="str">
        <f t="shared" si="351"/>
        <v>|0</v>
      </c>
      <c r="D2492" s="31"/>
      <c r="E2492" s="31"/>
      <c r="F2492" s="75" t="str">
        <f t="shared" si="352"/>
        <v>/</v>
      </c>
      <c r="G2492" s="31"/>
      <c r="H2492" s="31"/>
      <c r="I2492" s="75" t="str">
        <f t="shared" si="353"/>
        <v>.</v>
      </c>
      <c r="J2492" s="31"/>
      <c r="K2492" s="31"/>
      <c r="L2492" s="31"/>
      <c r="M2492" s="32"/>
      <c r="N2492" s="31"/>
      <c r="O2492" s="32"/>
      <c r="P2492" s="18"/>
      <c r="Q2492" s="31"/>
      <c r="R2492" s="33"/>
      <c r="S2492" s="33"/>
      <c r="T2492" s="33"/>
      <c r="U2492" s="72">
        <f t="shared" si="354"/>
        <v>0</v>
      </c>
      <c r="V2492" s="18" t="e">
        <f>IF(X2492&lt;&gt;"Liquidação Cancelada",VLOOKUP(B2492,'BASE DE DADOS OPS'!$B$4:$P$9650,10,FALSE),"Liquidação Cancelada")</f>
        <v>#N/A</v>
      </c>
      <c r="W2492" s="35" t="e">
        <f t="shared" si="355"/>
        <v>#N/A</v>
      </c>
      <c r="X2492" s="31">
        <f>VLOOKUP(A2492,'BASE DE DADOS OPS'!$A$4:$P$9650,12,FALSE)</f>
        <v>0</v>
      </c>
      <c r="Y2492" s="4" t="e">
        <f>IF(X2492&lt;&gt;"Liquidação Cancelada",VLOOKUP(B2492,'BASE DE DADOS OPS'!$B$5:$P$9635,12,FALSE),"Liquidação Cancelada")</f>
        <v>#N/A</v>
      </c>
      <c r="Z2492" s="4" t="e">
        <f>IF(X2492&lt;&gt;"Liquidação Cancelada",VLOOKUP(B2492,'BASE DE DADOS OPS'!$B$5:$P$9635,14,FALSE),"Liquidação Cancelada")</f>
        <v>#N/A</v>
      </c>
      <c r="AA2492" s="4" t="e">
        <f>IF(X2492&lt;&gt;"Liquidação Cancelada",VLOOKUP(B2492,'BASE DE DADOS OPS'!$B$5:$P$9635,13,FALSE),"Liquidação Cancelada")</f>
        <v>#N/A</v>
      </c>
      <c r="AB2492" s="4" t="e">
        <f t="shared" si="356"/>
        <v>#N/A</v>
      </c>
      <c r="AC2492" s="3" t="e">
        <f t="shared" si="357"/>
        <v>#N/A</v>
      </c>
      <c r="AD2492" s="62"/>
    </row>
    <row r="2493" spans="1:30" ht="24.95" customHeight="1" x14ac:dyDescent="0.2">
      <c r="A2493" s="55" t="str">
        <f t="shared" si="349"/>
        <v>||||||0</v>
      </c>
      <c r="B2493" s="55" t="str">
        <f t="shared" si="350"/>
        <v>||||0</v>
      </c>
      <c r="C2493" s="61" t="str">
        <f t="shared" si="351"/>
        <v>|0</v>
      </c>
      <c r="D2493" s="31"/>
      <c r="E2493" s="31"/>
      <c r="F2493" s="75" t="str">
        <f t="shared" si="352"/>
        <v>/</v>
      </c>
      <c r="G2493" s="31"/>
      <c r="H2493" s="31"/>
      <c r="I2493" s="75" t="str">
        <f t="shared" si="353"/>
        <v>.</v>
      </c>
      <c r="J2493" s="31"/>
      <c r="K2493" s="31"/>
      <c r="L2493" s="31"/>
      <c r="M2493" s="32"/>
      <c r="N2493" s="31"/>
      <c r="O2493" s="32"/>
      <c r="P2493" s="18"/>
      <c r="Q2493" s="31"/>
      <c r="R2493" s="33"/>
      <c r="S2493" s="33"/>
      <c r="T2493" s="33"/>
      <c r="U2493" s="72">
        <f t="shared" si="354"/>
        <v>0</v>
      </c>
      <c r="V2493" s="18" t="e">
        <f>IF(X2493&lt;&gt;"Liquidação Cancelada",VLOOKUP(B2493,'BASE DE DADOS OPS'!$B$4:$P$9650,10,FALSE),"Liquidação Cancelada")</f>
        <v>#N/A</v>
      </c>
      <c r="W2493" s="35" t="e">
        <f t="shared" si="355"/>
        <v>#N/A</v>
      </c>
      <c r="X2493" s="31">
        <f>VLOOKUP(A2493,'BASE DE DADOS OPS'!$A$4:$P$9650,12,FALSE)</f>
        <v>0</v>
      </c>
      <c r="Y2493" s="4" t="e">
        <f>IF(X2493&lt;&gt;"Liquidação Cancelada",VLOOKUP(B2493,'BASE DE DADOS OPS'!$B$5:$P$9635,12,FALSE),"Liquidação Cancelada")</f>
        <v>#N/A</v>
      </c>
      <c r="Z2493" s="4" t="e">
        <f>IF(X2493&lt;&gt;"Liquidação Cancelada",VLOOKUP(B2493,'BASE DE DADOS OPS'!$B$5:$P$9635,14,FALSE),"Liquidação Cancelada")</f>
        <v>#N/A</v>
      </c>
      <c r="AA2493" s="4" t="e">
        <f>IF(X2493&lt;&gt;"Liquidação Cancelada",VLOOKUP(B2493,'BASE DE DADOS OPS'!$B$5:$P$9635,13,FALSE),"Liquidação Cancelada")</f>
        <v>#N/A</v>
      </c>
      <c r="AB2493" s="4" t="e">
        <f t="shared" si="356"/>
        <v>#N/A</v>
      </c>
      <c r="AC2493" s="3" t="e">
        <f t="shared" si="357"/>
        <v>#N/A</v>
      </c>
      <c r="AD2493" s="62"/>
    </row>
    <row r="2494" spans="1:30" ht="24.95" customHeight="1" x14ac:dyDescent="0.2">
      <c r="A2494" s="55" t="str">
        <f t="shared" si="349"/>
        <v>||||||0</v>
      </c>
      <c r="B2494" s="55" t="str">
        <f t="shared" si="350"/>
        <v>||||0</v>
      </c>
      <c r="C2494" s="61" t="str">
        <f t="shared" si="351"/>
        <v>|0</v>
      </c>
      <c r="D2494" s="31"/>
      <c r="E2494" s="31"/>
      <c r="F2494" s="75" t="str">
        <f t="shared" si="352"/>
        <v>/</v>
      </c>
      <c r="G2494" s="31"/>
      <c r="H2494" s="31"/>
      <c r="I2494" s="75" t="str">
        <f t="shared" si="353"/>
        <v>.</v>
      </c>
      <c r="J2494" s="31"/>
      <c r="K2494" s="31"/>
      <c r="L2494" s="31"/>
      <c r="M2494" s="32"/>
      <c r="N2494" s="31"/>
      <c r="O2494" s="32"/>
      <c r="P2494" s="18"/>
      <c r="Q2494" s="31"/>
      <c r="R2494" s="33"/>
      <c r="S2494" s="33"/>
      <c r="T2494" s="33"/>
      <c r="U2494" s="72">
        <f t="shared" si="354"/>
        <v>0</v>
      </c>
      <c r="V2494" s="18" t="e">
        <f>IF(X2494&lt;&gt;"Liquidação Cancelada",VLOOKUP(B2494,'BASE DE DADOS OPS'!$B$4:$P$9650,10,FALSE),"Liquidação Cancelada")</f>
        <v>#N/A</v>
      </c>
      <c r="W2494" s="35" t="e">
        <f t="shared" si="355"/>
        <v>#N/A</v>
      </c>
      <c r="X2494" s="31">
        <f>VLOOKUP(A2494,'BASE DE DADOS OPS'!$A$4:$P$9650,12,FALSE)</f>
        <v>0</v>
      </c>
      <c r="Y2494" s="4" t="e">
        <f>IF(X2494&lt;&gt;"Liquidação Cancelada",VLOOKUP(B2494,'BASE DE DADOS OPS'!$B$5:$P$9635,12,FALSE),"Liquidação Cancelada")</f>
        <v>#N/A</v>
      </c>
      <c r="Z2494" s="4" t="e">
        <f>IF(X2494&lt;&gt;"Liquidação Cancelada",VLOOKUP(B2494,'BASE DE DADOS OPS'!$B$5:$P$9635,14,FALSE),"Liquidação Cancelada")</f>
        <v>#N/A</v>
      </c>
      <c r="AA2494" s="4" t="e">
        <f>IF(X2494&lt;&gt;"Liquidação Cancelada",VLOOKUP(B2494,'BASE DE DADOS OPS'!$B$5:$P$9635,13,FALSE),"Liquidação Cancelada")</f>
        <v>#N/A</v>
      </c>
      <c r="AB2494" s="4" t="e">
        <f t="shared" si="356"/>
        <v>#N/A</v>
      </c>
      <c r="AC2494" s="3" t="e">
        <f t="shared" si="357"/>
        <v>#N/A</v>
      </c>
      <c r="AD2494" s="62"/>
    </row>
    <row r="2495" spans="1:30" ht="24.95" customHeight="1" x14ac:dyDescent="0.2">
      <c r="A2495" s="55" t="str">
        <f t="shared" si="349"/>
        <v>||||||0</v>
      </c>
      <c r="B2495" s="55" t="str">
        <f t="shared" si="350"/>
        <v>||||0</v>
      </c>
      <c r="C2495" s="61" t="str">
        <f t="shared" si="351"/>
        <v>|0</v>
      </c>
      <c r="D2495" s="31"/>
      <c r="E2495" s="31"/>
      <c r="F2495" s="75" t="str">
        <f t="shared" si="352"/>
        <v>/</v>
      </c>
      <c r="G2495" s="31"/>
      <c r="H2495" s="31"/>
      <c r="I2495" s="75" t="str">
        <f t="shared" si="353"/>
        <v>.</v>
      </c>
      <c r="J2495" s="31"/>
      <c r="K2495" s="31"/>
      <c r="L2495" s="31"/>
      <c r="M2495" s="32"/>
      <c r="N2495" s="31"/>
      <c r="O2495" s="32"/>
      <c r="P2495" s="18"/>
      <c r="Q2495" s="31"/>
      <c r="R2495" s="33"/>
      <c r="S2495" s="33"/>
      <c r="T2495" s="33"/>
      <c r="U2495" s="72">
        <f t="shared" si="354"/>
        <v>0</v>
      </c>
      <c r="V2495" s="18" t="e">
        <f>IF(X2495&lt;&gt;"Liquidação Cancelada",VLOOKUP(B2495,'BASE DE DADOS OPS'!$B$4:$P$9650,10,FALSE),"Liquidação Cancelada")</f>
        <v>#N/A</v>
      </c>
      <c r="W2495" s="35" t="e">
        <f t="shared" si="355"/>
        <v>#N/A</v>
      </c>
      <c r="X2495" s="31">
        <f>VLOOKUP(A2495,'BASE DE DADOS OPS'!$A$4:$P$9650,12,FALSE)</f>
        <v>0</v>
      </c>
      <c r="Y2495" s="4" t="e">
        <f>IF(X2495&lt;&gt;"Liquidação Cancelada",VLOOKUP(B2495,'BASE DE DADOS OPS'!$B$5:$P$9635,12,FALSE),"Liquidação Cancelada")</f>
        <v>#N/A</v>
      </c>
      <c r="Z2495" s="4" t="e">
        <f>IF(X2495&lt;&gt;"Liquidação Cancelada",VLOOKUP(B2495,'BASE DE DADOS OPS'!$B$5:$P$9635,14,FALSE),"Liquidação Cancelada")</f>
        <v>#N/A</v>
      </c>
      <c r="AA2495" s="4" t="e">
        <f>IF(X2495&lt;&gt;"Liquidação Cancelada",VLOOKUP(B2495,'BASE DE DADOS OPS'!$B$5:$P$9635,13,FALSE),"Liquidação Cancelada")</f>
        <v>#N/A</v>
      </c>
      <c r="AB2495" s="4" t="e">
        <f t="shared" si="356"/>
        <v>#N/A</v>
      </c>
      <c r="AC2495" s="3" t="e">
        <f t="shared" si="357"/>
        <v>#N/A</v>
      </c>
      <c r="AD2495" s="62"/>
    </row>
    <row r="2496" spans="1:30" ht="24.95" customHeight="1" x14ac:dyDescent="0.2">
      <c r="A2496" s="55" t="str">
        <f t="shared" si="349"/>
        <v>||||||0</v>
      </c>
      <c r="B2496" s="55" t="str">
        <f t="shared" si="350"/>
        <v>||||0</v>
      </c>
      <c r="C2496" s="61" t="str">
        <f t="shared" si="351"/>
        <v>|0</v>
      </c>
      <c r="D2496" s="31"/>
      <c r="E2496" s="31"/>
      <c r="F2496" s="75" t="str">
        <f t="shared" si="352"/>
        <v>/</v>
      </c>
      <c r="G2496" s="31"/>
      <c r="H2496" s="31"/>
      <c r="I2496" s="75" t="str">
        <f t="shared" si="353"/>
        <v>.</v>
      </c>
      <c r="J2496" s="31"/>
      <c r="K2496" s="31"/>
      <c r="L2496" s="31"/>
      <c r="M2496" s="32"/>
      <c r="N2496" s="31"/>
      <c r="O2496" s="32"/>
      <c r="P2496" s="18"/>
      <c r="Q2496" s="31"/>
      <c r="R2496" s="33"/>
      <c r="S2496" s="33"/>
      <c r="T2496" s="33"/>
      <c r="U2496" s="72">
        <f t="shared" si="354"/>
        <v>0</v>
      </c>
      <c r="V2496" s="18" t="e">
        <f>IF(X2496&lt;&gt;"Liquidação Cancelada",VLOOKUP(B2496,'BASE DE DADOS OPS'!$B$4:$P$9650,10,FALSE),"Liquidação Cancelada")</f>
        <v>#N/A</v>
      </c>
      <c r="W2496" s="35" t="e">
        <f t="shared" si="355"/>
        <v>#N/A</v>
      </c>
      <c r="X2496" s="31">
        <f>VLOOKUP(A2496,'BASE DE DADOS OPS'!$A$4:$P$9650,12,FALSE)</f>
        <v>0</v>
      </c>
      <c r="Y2496" s="4" t="e">
        <f>IF(X2496&lt;&gt;"Liquidação Cancelada",VLOOKUP(B2496,'BASE DE DADOS OPS'!$B$5:$P$9635,12,FALSE),"Liquidação Cancelada")</f>
        <v>#N/A</v>
      </c>
      <c r="Z2496" s="4" t="e">
        <f>IF(X2496&lt;&gt;"Liquidação Cancelada",VLOOKUP(B2496,'BASE DE DADOS OPS'!$B$5:$P$9635,14,FALSE),"Liquidação Cancelada")</f>
        <v>#N/A</v>
      </c>
      <c r="AA2496" s="4" t="e">
        <f>IF(X2496&lt;&gt;"Liquidação Cancelada",VLOOKUP(B2496,'BASE DE DADOS OPS'!$B$5:$P$9635,13,FALSE),"Liquidação Cancelada")</f>
        <v>#N/A</v>
      </c>
      <c r="AB2496" s="4" t="e">
        <f t="shared" si="356"/>
        <v>#N/A</v>
      </c>
      <c r="AC2496" s="3" t="e">
        <f t="shared" si="357"/>
        <v>#N/A</v>
      </c>
      <c r="AD2496" s="62"/>
    </row>
    <row r="2497" spans="1:30" ht="24.95" customHeight="1" x14ac:dyDescent="0.2">
      <c r="A2497" s="55" t="str">
        <f t="shared" si="349"/>
        <v>||||||0</v>
      </c>
      <c r="B2497" s="55" t="str">
        <f t="shared" si="350"/>
        <v>||||0</v>
      </c>
      <c r="C2497" s="61" t="str">
        <f t="shared" si="351"/>
        <v>|0</v>
      </c>
      <c r="D2497" s="31"/>
      <c r="E2497" s="31"/>
      <c r="F2497" s="75" t="str">
        <f t="shared" si="352"/>
        <v>/</v>
      </c>
      <c r="G2497" s="31"/>
      <c r="H2497" s="31"/>
      <c r="I2497" s="75" t="str">
        <f t="shared" si="353"/>
        <v>.</v>
      </c>
      <c r="J2497" s="31"/>
      <c r="K2497" s="31"/>
      <c r="L2497" s="31"/>
      <c r="M2497" s="32"/>
      <c r="N2497" s="31"/>
      <c r="O2497" s="32"/>
      <c r="P2497" s="18"/>
      <c r="Q2497" s="31"/>
      <c r="R2497" s="33"/>
      <c r="S2497" s="33"/>
      <c r="T2497" s="33"/>
      <c r="U2497" s="72">
        <f t="shared" si="354"/>
        <v>0</v>
      </c>
      <c r="V2497" s="18" t="e">
        <f>IF(X2497&lt;&gt;"Liquidação Cancelada",VLOOKUP(B2497,'BASE DE DADOS OPS'!$B$4:$P$9650,10,FALSE),"Liquidação Cancelada")</f>
        <v>#N/A</v>
      </c>
      <c r="W2497" s="35" t="e">
        <f t="shared" si="355"/>
        <v>#N/A</v>
      </c>
      <c r="X2497" s="31">
        <f>VLOOKUP(A2497,'BASE DE DADOS OPS'!$A$4:$P$9650,12,FALSE)</f>
        <v>0</v>
      </c>
      <c r="Y2497" s="4" t="e">
        <f>IF(X2497&lt;&gt;"Liquidação Cancelada",VLOOKUP(B2497,'BASE DE DADOS OPS'!$B$5:$P$9635,12,FALSE),"Liquidação Cancelada")</f>
        <v>#N/A</v>
      </c>
      <c r="Z2497" s="4" t="e">
        <f>IF(X2497&lt;&gt;"Liquidação Cancelada",VLOOKUP(B2497,'BASE DE DADOS OPS'!$B$5:$P$9635,14,FALSE),"Liquidação Cancelada")</f>
        <v>#N/A</v>
      </c>
      <c r="AA2497" s="4" t="e">
        <f>IF(X2497&lt;&gt;"Liquidação Cancelada",VLOOKUP(B2497,'BASE DE DADOS OPS'!$B$5:$P$9635,13,FALSE),"Liquidação Cancelada")</f>
        <v>#N/A</v>
      </c>
      <c r="AB2497" s="4" t="e">
        <f t="shared" si="356"/>
        <v>#N/A</v>
      </c>
      <c r="AC2497" s="3" t="e">
        <f t="shared" si="357"/>
        <v>#N/A</v>
      </c>
      <c r="AD2497" s="62"/>
    </row>
    <row r="2498" spans="1:30" ht="24.95" customHeight="1" x14ac:dyDescent="0.2">
      <c r="A2498" s="55" t="str">
        <f t="shared" si="349"/>
        <v>||||||0</v>
      </c>
      <c r="B2498" s="55" t="str">
        <f t="shared" si="350"/>
        <v>||||0</v>
      </c>
      <c r="C2498" s="61" t="str">
        <f t="shared" si="351"/>
        <v>|0</v>
      </c>
      <c r="D2498" s="31"/>
      <c r="E2498" s="31"/>
      <c r="F2498" s="75" t="str">
        <f t="shared" si="352"/>
        <v>/</v>
      </c>
      <c r="G2498" s="31"/>
      <c r="H2498" s="31"/>
      <c r="I2498" s="75" t="str">
        <f t="shared" si="353"/>
        <v>.</v>
      </c>
      <c r="J2498" s="31"/>
      <c r="K2498" s="31"/>
      <c r="L2498" s="31"/>
      <c r="M2498" s="32"/>
      <c r="N2498" s="31"/>
      <c r="O2498" s="32"/>
      <c r="P2498" s="18"/>
      <c r="Q2498" s="31"/>
      <c r="R2498" s="33"/>
      <c r="S2498" s="33"/>
      <c r="T2498" s="33"/>
      <c r="U2498" s="72">
        <f t="shared" si="354"/>
        <v>0</v>
      </c>
      <c r="V2498" s="18" t="e">
        <f>IF(X2498&lt;&gt;"Liquidação Cancelada",VLOOKUP(B2498,'BASE DE DADOS OPS'!$B$4:$P$9650,10,FALSE),"Liquidação Cancelada")</f>
        <v>#N/A</v>
      </c>
      <c r="W2498" s="35" t="e">
        <f t="shared" si="355"/>
        <v>#N/A</v>
      </c>
      <c r="X2498" s="31">
        <f>VLOOKUP(A2498,'BASE DE DADOS OPS'!$A$4:$P$9650,12,FALSE)</f>
        <v>0</v>
      </c>
      <c r="Y2498" s="4" t="e">
        <f>IF(X2498&lt;&gt;"Liquidação Cancelada",VLOOKUP(B2498,'BASE DE DADOS OPS'!$B$5:$P$9635,12,FALSE),"Liquidação Cancelada")</f>
        <v>#N/A</v>
      </c>
      <c r="Z2498" s="4" t="e">
        <f>IF(X2498&lt;&gt;"Liquidação Cancelada",VLOOKUP(B2498,'BASE DE DADOS OPS'!$B$5:$P$9635,14,FALSE),"Liquidação Cancelada")</f>
        <v>#N/A</v>
      </c>
      <c r="AA2498" s="4" t="e">
        <f>IF(X2498&lt;&gt;"Liquidação Cancelada",VLOOKUP(B2498,'BASE DE DADOS OPS'!$B$5:$P$9635,13,FALSE),"Liquidação Cancelada")</f>
        <v>#N/A</v>
      </c>
      <c r="AB2498" s="4" t="e">
        <f t="shared" si="356"/>
        <v>#N/A</v>
      </c>
      <c r="AC2498" s="3" t="e">
        <f t="shared" si="357"/>
        <v>#N/A</v>
      </c>
      <c r="AD2498" s="62"/>
    </row>
    <row r="2499" spans="1:30" ht="24.95" customHeight="1" x14ac:dyDescent="0.2">
      <c r="A2499" s="55" t="str">
        <f t="shared" si="349"/>
        <v>||||||0</v>
      </c>
      <c r="B2499" s="55" t="str">
        <f t="shared" si="350"/>
        <v>||||0</v>
      </c>
      <c r="C2499" s="61" t="str">
        <f t="shared" si="351"/>
        <v>|0</v>
      </c>
      <c r="D2499" s="31"/>
      <c r="E2499" s="31"/>
      <c r="F2499" s="75" t="str">
        <f t="shared" si="352"/>
        <v>/</v>
      </c>
      <c r="G2499" s="31"/>
      <c r="H2499" s="31"/>
      <c r="I2499" s="75" t="str">
        <f t="shared" si="353"/>
        <v>.</v>
      </c>
      <c r="J2499" s="31"/>
      <c r="K2499" s="31"/>
      <c r="L2499" s="31"/>
      <c r="M2499" s="32"/>
      <c r="N2499" s="31"/>
      <c r="O2499" s="32"/>
      <c r="P2499" s="18"/>
      <c r="Q2499" s="31"/>
      <c r="R2499" s="33"/>
      <c r="S2499" s="33"/>
      <c r="T2499" s="33"/>
      <c r="U2499" s="72">
        <f t="shared" si="354"/>
        <v>0</v>
      </c>
      <c r="V2499" s="18" t="e">
        <f>IF(X2499&lt;&gt;"Liquidação Cancelada",VLOOKUP(B2499,'BASE DE DADOS OPS'!$B$4:$P$9650,10,FALSE),"Liquidação Cancelada")</f>
        <v>#N/A</v>
      </c>
      <c r="W2499" s="35" t="e">
        <f t="shared" si="355"/>
        <v>#N/A</v>
      </c>
      <c r="X2499" s="31">
        <f>VLOOKUP(A2499,'BASE DE DADOS OPS'!$A$4:$P$9650,12,FALSE)</f>
        <v>0</v>
      </c>
      <c r="Y2499" s="4" t="e">
        <f>IF(X2499&lt;&gt;"Liquidação Cancelada",VLOOKUP(B2499,'BASE DE DADOS OPS'!$B$5:$P$9635,12,FALSE),"Liquidação Cancelada")</f>
        <v>#N/A</v>
      </c>
      <c r="Z2499" s="4" t="e">
        <f>IF(X2499&lt;&gt;"Liquidação Cancelada",VLOOKUP(B2499,'BASE DE DADOS OPS'!$B$5:$P$9635,14,FALSE),"Liquidação Cancelada")</f>
        <v>#N/A</v>
      </c>
      <c r="AA2499" s="4" t="e">
        <f>IF(X2499&lt;&gt;"Liquidação Cancelada",VLOOKUP(B2499,'BASE DE DADOS OPS'!$B$5:$P$9635,13,FALSE),"Liquidação Cancelada")</f>
        <v>#N/A</v>
      </c>
      <c r="AB2499" s="4" t="e">
        <f t="shared" si="356"/>
        <v>#N/A</v>
      </c>
      <c r="AC2499" s="3" t="e">
        <f t="shared" si="357"/>
        <v>#N/A</v>
      </c>
      <c r="AD2499" s="62"/>
    </row>
    <row r="2500" spans="1:30" ht="24.95" customHeight="1" x14ac:dyDescent="0.2">
      <c r="A2500" s="55" t="str">
        <f t="shared" si="349"/>
        <v>||||||0</v>
      </c>
      <c r="B2500" s="55" t="str">
        <f t="shared" si="350"/>
        <v>||||0</v>
      </c>
      <c r="C2500" s="61" t="str">
        <f t="shared" si="351"/>
        <v>|0</v>
      </c>
      <c r="D2500" s="31"/>
      <c r="E2500" s="31"/>
      <c r="F2500" s="75" t="str">
        <f t="shared" si="352"/>
        <v>/</v>
      </c>
      <c r="G2500" s="31"/>
      <c r="H2500" s="31"/>
      <c r="I2500" s="75" t="str">
        <f t="shared" si="353"/>
        <v>.</v>
      </c>
      <c r="J2500" s="31"/>
      <c r="K2500" s="31"/>
      <c r="L2500" s="31"/>
      <c r="M2500" s="32"/>
      <c r="N2500" s="31"/>
      <c r="O2500" s="32"/>
      <c r="P2500" s="18"/>
      <c r="Q2500" s="31"/>
      <c r="R2500" s="33"/>
      <c r="S2500" s="33"/>
      <c r="T2500" s="33"/>
      <c r="U2500" s="72">
        <f t="shared" si="354"/>
        <v>0</v>
      </c>
      <c r="V2500" s="18" t="e">
        <f>IF(X2500&lt;&gt;"Liquidação Cancelada",VLOOKUP(B2500,'BASE DE DADOS OPS'!$B$4:$P$9650,10,FALSE),"Liquidação Cancelada")</f>
        <v>#N/A</v>
      </c>
      <c r="W2500" s="35" t="e">
        <f t="shared" si="355"/>
        <v>#N/A</v>
      </c>
      <c r="X2500" s="31">
        <f>VLOOKUP(A2500,'BASE DE DADOS OPS'!$A$4:$P$9650,12,FALSE)</f>
        <v>0</v>
      </c>
      <c r="Y2500" s="4" t="e">
        <f>IF(X2500&lt;&gt;"Liquidação Cancelada",VLOOKUP(B2500,'BASE DE DADOS OPS'!$B$5:$P$9635,12,FALSE),"Liquidação Cancelada")</f>
        <v>#N/A</v>
      </c>
      <c r="Z2500" s="4" t="e">
        <f>IF(X2500&lt;&gt;"Liquidação Cancelada",VLOOKUP(B2500,'BASE DE DADOS OPS'!$B$5:$P$9635,14,FALSE),"Liquidação Cancelada")</f>
        <v>#N/A</v>
      </c>
      <c r="AA2500" s="4" t="e">
        <f>IF(X2500&lt;&gt;"Liquidação Cancelada",VLOOKUP(B2500,'BASE DE DADOS OPS'!$B$5:$P$9635,13,FALSE),"Liquidação Cancelada")</f>
        <v>#N/A</v>
      </c>
      <c r="AB2500" s="4" t="e">
        <f t="shared" si="356"/>
        <v>#N/A</v>
      </c>
      <c r="AC2500" s="3" t="e">
        <f t="shared" si="357"/>
        <v>#N/A</v>
      </c>
      <c r="AD2500" s="62"/>
    </row>
    <row r="2501" spans="1:30" ht="24.95" customHeight="1" x14ac:dyDescent="0.2">
      <c r="A2501" s="55" t="str">
        <f t="shared" ref="A2501:A2511" si="358">D2501&amp;"|"&amp;E2501&amp;"|"&amp;G2501&amp;"|"&amp;H2501&amp;"|"&amp;L2501&amp;"|"&amp;N2501&amp;"|"&amp;U2501</f>
        <v>||||||0</v>
      </c>
      <c r="B2501" s="55" t="str">
        <f t="shared" ref="B2501:B2511" si="359">D2501&amp;"|"&amp;E2501&amp;"|"&amp;G2501&amp;"|"&amp;H2501&amp;"|"&amp;X2501</f>
        <v>||||0</v>
      </c>
      <c r="C2501" s="61" t="str">
        <f t="shared" ref="C2501:C2511" si="360">E2501&amp;"|"&amp;X2501</f>
        <v>|0</v>
      </c>
      <c r="D2501" s="31"/>
      <c r="E2501" s="31"/>
      <c r="F2501" s="75" t="str">
        <f t="shared" ref="F2501:F2511" si="361">G2501&amp;"/"&amp;H2501</f>
        <v>/</v>
      </c>
      <c r="G2501" s="31"/>
      <c r="H2501" s="31"/>
      <c r="I2501" s="75" t="str">
        <f t="shared" ref="I2501:I2511" si="362">J2501&amp;"."&amp;K2501</f>
        <v>.</v>
      </c>
      <c r="J2501" s="31"/>
      <c r="K2501" s="31"/>
      <c r="L2501" s="31"/>
      <c r="M2501" s="32"/>
      <c r="N2501" s="31"/>
      <c r="O2501" s="32"/>
      <c r="P2501" s="18"/>
      <c r="Q2501" s="31"/>
      <c r="R2501" s="33"/>
      <c r="S2501" s="33"/>
      <c r="T2501" s="33"/>
      <c r="U2501" s="72">
        <f t="shared" ref="U2501:U2511" si="363">R2501-S2501-T2501</f>
        <v>0</v>
      </c>
      <c r="V2501" s="18" t="e">
        <f>IF(X2501&lt;&gt;"Liquidação Cancelada",VLOOKUP(B2501,'BASE DE DADOS OPS'!$B$4:$P$9650,10,FALSE),"Liquidação Cancelada")</f>
        <v>#N/A</v>
      </c>
      <c r="W2501" s="35" t="e">
        <f t="shared" ref="W2501:W2511" si="364">IF(X2501&lt;&gt;"Liquidação Cancelada",IF(ISBLANK(V2501),"AGUARDANDO PAGAMENTO",NETWORKDAYS(P2501,V2501)-1),"Liquidação Cancelada")</f>
        <v>#N/A</v>
      </c>
      <c r="X2501" s="31">
        <f>VLOOKUP(A2501,'BASE DE DADOS OPS'!$A$4:$P$9650,12,FALSE)</f>
        <v>0</v>
      </c>
      <c r="Y2501" s="4" t="e">
        <f>IF(X2501&lt;&gt;"Liquidação Cancelada",VLOOKUP(B2501,'BASE DE DADOS OPS'!$B$5:$P$9635,12,FALSE),"Liquidação Cancelada")</f>
        <v>#N/A</v>
      </c>
      <c r="Z2501" s="4" t="e">
        <f>IF(X2501&lt;&gt;"Liquidação Cancelada",VLOOKUP(B2501,'BASE DE DADOS OPS'!$B$5:$P$9635,14,FALSE),"Liquidação Cancelada")</f>
        <v>#N/A</v>
      </c>
      <c r="AA2501" s="4" t="e">
        <f>IF(X2501&lt;&gt;"Liquidação Cancelada",VLOOKUP(B2501,'BASE DE DADOS OPS'!$B$5:$P$9635,13,FALSE),"Liquidação Cancelada")</f>
        <v>#N/A</v>
      </c>
      <c r="AB2501" s="4" t="e">
        <f t="shared" ref="AB2501:AB2511" si="365">IF(X2501&lt;&gt;"Liquidação Cancelada",Y2501-Z2501,"Liquidação Cancelada")</f>
        <v>#N/A</v>
      </c>
      <c r="AC2501" s="3" t="e">
        <f t="shared" ref="AC2501:AC2511" si="366">IF(X2501&lt;&gt;"Liquidação Cancelada",(AA2501-AB2501)+(U2501-Z2501-AB2501),"Liquidação Cancelada")</f>
        <v>#N/A</v>
      </c>
      <c r="AD2501" s="62"/>
    </row>
    <row r="2502" spans="1:30" ht="24.95" customHeight="1" x14ac:dyDescent="0.2">
      <c r="A2502" s="55" t="str">
        <f t="shared" si="358"/>
        <v>||||||0</v>
      </c>
      <c r="B2502" s="55" t="str">
        <f t="shared" si="359"/>
        <v>||||0</v>
      </c>
      <c r="C2502" s="61" t="str">
        <f t="shared" si="360"/>
        <v>|0</v>
      </c>
      <c r="D2502" s="31"/>
      <c r="E2502" s="31"/>
      <c r="F2502" s="75" t="str">
        <f t="shared" si="361"/>
        <v>/</v>
      </c>
      <c r="G2502" s="31"/>
      <c r="H2502" s="31"/>
      <c r="I2502" s="75" t="str">
        <f t="shared" si="362"/>
        <v>.</v>
      </c>
      <c r="J2502" s="31"/>
      <c r="K2502" s="31"/>
      <c r="L2502" s="31"/>
      <c r="M2502" s="32"/>
      <c r="N2502" s="31"/>
      <c r="O2502" s="32"/>
      <c r="P2502" s="18"/>
      <c r="Q2502" s="31"/>
      <c r="R2502" s="33"/>
      <c r="S2502" s="33"/>
      <c r="T2502" s="33"/>
      <c r="U2502" s="72">
        <f t="shared" si="363"/>
        <v>0</v>
      </c>
      <c r="V2502" s="18" t="e">
        <f>IF(X2502&lt;&gt;"Liquidação Cancelada",VLOOKUP(B2502,'BASE DE DADOS OPS'!$B$4:$P$9650,10,FALSE),"Liquidação Cancelada")</f>
        <v>#N/A</v>
      </c>
      <c r="W2502" s="35" t="e">
        <f t="shared" si="364"/>
        <v>#N/A</v>
      </c>
      <c r="X2502" s="31">
        <f>VLOOKUP(A2502,'BASE DE DADOS OPS'!$A$4:$P$9650,12,FALSE)</f>
        <v>0</v>
      </c>
      <c r="Y2502" s="4" t="e">
        <f>IF(X2502&lt;&gt;"Liquidação Cancelada",VLOOKUP(B2502,'BASE DE DADOS OPS'!$B$5:$P$9635,12,FALSE),"Liquidação Cancelada")</f>
        <v>#N/A</v>
      </c>
      <c r="Z2502" s="4" t="e">
        <f>IF(X2502&lt;&gt;"Liquidação Cancelada",VLOOKUP(B2502,'BASE DE DADOS OPS'!$B$5:$P$9635,14,FALSE),"Liquidação Cancelada")</f>
        <v>#N/A</v>
      </c>
      <c r="AA2502" s="4" t="e">
        <f>IF(X2502&lt;&gt;"Liquidação Cancelada",VLOOKUP(B2502,'BASE DE DADOS OPS'!$B$5:$P$9635,13,FALSE),"Liquidação Cancelada")</f>
        <v>#N/A</v>
      </c>
      <c r="AB2502" s="4" t="e">
        <f t="shared" si="365"/>
        <v>#N/A</v>
      </c>
      <c r="AC2502" s="3" t="e">
        <f t="shared" si="366"/>
        <v>#N/A</v>
      </c>
      <c r="AD2502" s="62"/>
    </row>
    <row r="2503" spans="1:30" ht="24.95" customHeight="1" x14ac:dyDescent="0.2">
      <c r="A2503" s="55" t="str">
        <f t="shared" si="358"/>
        <v>||||||0</v>
      </c>
      <c r="B2503" s="55" t="str">
        <f t="shared" si="359"/>
        <v>||||0</v>
      </c>
      <c r="C2503" s="61" t="str">
        <f t="shared" si="360"/>
        <v>|0</v>
      </c>
      <c r="D2503" s="31"/>
      <c r="E2503" s="31"/>
      <c r="F2503" s="75" t="str">
        <f t="shared" si="361"/>
        <v>/</v>
      </c>
      <c r="G2503" s="31"/>
      <c r="H2503" s="31"/>
      <c r="I2503" s="75" t="str">
        <f t="shared" si="362"/>
        <v>.</v>
      </c>
      <c r="J2503" s="31"/>
      <c r="K2503" s="31"/>
      <c r="L2503" s="31"/>
      <c r="M2503" s="32"/>
      <c r="N2503" s="31"/>
      <c r="O2503" s="32"/>
      <c r="P2503" s="18"/>
      <c r="Q2503" s="31"/>
      <c r="R2503" s="33"/>
      <c r="S2503" s="33"/>
      <c r="T2503" s="33"/>
      <c r="U2503" s="72">
        <f t="shared" si="363"/>
        <v>0</v>
      </c>
      <c r="V2503" s="18" t="e">
        <f>IF(X2503&lt;&gt;"Liquidação Cancelada",VLOOKUP(B2503,'BASE DE DADOS OPS'!$B$4:$P$9650,10,FALSE),"Liquidação Cancelada")</f>
        <v>#N/A</v>
      </c>
      <c r="W2503" s="35" t="e">
        <f t="shared" si="364"/>
        <v>#N/A</v>
      </c>
      <c r="X2503" s="31">
        <f>VLOOKUP(A2503,'BASE DE DADOS OPS'!$A$4:$P$9650,12,FALSE)</f>
        <v>0</v>
      </c>
      <c r="Y2503" s="4" t="e">
        <f>IF(X2503&lt;&gt;"Liquidação Cancelada",VLOOKUP(B2503,'BASE DE DADOS OPS'!$B$5:$P$9635,12,FALSE),"Liquidação Cancelada")</f>
        <v>#N/A</v>
      </c>
      <c r="Z2503" s="4" t="e">
        <f>IF(X2503&lt;&gt;"Liquidação Cancelada",VLOOKUP(B2503,'BASE DE DADOS OPS'!$B$5:$P$9635,14,FALSE),"Liquidação Cancelada")</f>
        <v>#N/A</v>
      </c>
      <c r="AA2503" s="4" t="e">
        <f>IF(X2503&lt;&gt;"Liquidação Cancelada",VLOOKUP(B2503,'BASE DE DADOS OPS'!$B$5:$P$9635,13,FALSE),"Liquidação Cancelada")</f>
        <v>#N/A</v>
      </c>
      <c r="AB2503" s="4" t="e">
        <f t="shared" si="365"/>
        <v>#N/A</v>
      </c>
      <c r="AC2503" s="3" t="e">
        <f t="shared" si="366"/>
        <v>#N/A</v>
      </c>
      <c r="AD2503" s="62"/>
    </row>
    <row r="2504" spans="1:30" ht="24.95" customHeight="1" x14ac:dyDescent="0.2">
      <c r="A2504" s="55" t="str">
        <f t="shared" si="358"/>
        <v>||||||0</v>
      </c>
      <c r="B2504" s="55" t="str">
        <f t="shared" si="359"/>
        <v>||||0</v>
      </c>
      <c r="C2504" s="61" t="str">
        <f t="shared" si="360"/>
        <v>|0</v>
      </c>
      <c r="D2504" s="31"/>
      <c r="E2504" s="31"/>
      <c r="F2504" s="75" t="str">
        <f t="shared" si="361"/>
        <v>/</v>
      </c>
      <c r="G2504" s="31"/>
      <c r="H2504" s="31"/>
      <c r="I2504" s="75" t="str">
        <f t="shared" si="362"/>
        <v>.</v>
      </c>
      <c r="J2504" s="31"/>
      <c r="K2504" s="31"/>
      <c r="L2504" s="31"/>
      <c r="M2504" s="32"/>
      <c r="N2504" s="31"/>
      <c r="O2504" s="32"/>
      <c r="P2504" s="18"/>
      <c r="Q2504" s="31"/>
      <c r="R2504" s="33"/>
      <c r="S2504" s="33"/>
      <c r="T2504" s="33"/>
      <c r="U2504" s="72">
        <f t="shared" si="363"/>
        <v>0</v>
      </c>
      <c r="V2504" s="18" t="e">
        <f>IF(X2504&lt;&gt;"Liquidação Cancelada",VLOOKUP(B2504,'BASE DE DADOS OPS'!$B$4:$P$9650,10,FALSE),"Liquidação Cancelada")</f>
        <v>#N/A</v>
      </c>
      <c r="W2504" s="35" t="e">
        <f t="shared" si="364"/>
        <v>#N/A</v>
      </c>
      <c r="X2504" s="31">
        <f>VLOOKUP(A2504,'BASE DE DADOS OPS'!$A$4:$P$9650,12,FALSE)</f>
        <v>0</v>
      </c>
      <c r="Y2504" s="4" t="e">
        <f>IF(X2504&lt;&gt;"Liquidação Cancelada",VLOOKUP(B2504,'BASE DE DADOS OPS'!$B$5:$P$9635,12,FALSE),"Liquidação Cancelada")</f>
        <v>#N/A</v>
      </c>
      <c r="Z2504" s="4" t="e">
        <f>IF(X2504&lt;&gt;"Liquidação Cancelada",VLOOKUP(B2504,'BASE DE DADOS OPS'!$B$5:$P$9635,14,FALSE),"Liquidação Cancelada")</f>
        <v>#N/A</v>
      </c>
      <c r="AA2504" s="4" t="e">
        <f>IF(X2504&lt;&gt;"Liquidação Cancelada",VLOOKUP(B2504,'BASE DE DADOS OPS'!$B$5:$P$9635,13,FALSE),"Liquidação Cancelada")</f>
        <v>#N/A</v>
      </c>
      <c r="AB2504" s="4" t="e">
        <f t="shared" si="365"/>
        <v>#N/A</v>
      </c>
      <c r="AC2504" s="3" t="e">
        <f t="shared" si="366"/>
        <v>#N/A</v>
      </c>
      <c r="AD2504" s="62"/>
    </row>
    <row r="2505" spans="1:30" ht="24.95" customHeight="1" x14ac:dyDescent="0.2">
      <c r="A2505" s="55" t="str">
        <f t="shared" si="358"/>
        <v>||||||0</v>
      </c>
      <c r="B2505" s="55" t="str">
        <f t="shared" si="359"/>
        <v>||||0</v>
      </c>
      <c r="C2505" s="61" t="str">
        <f t="shared" si="360"/>
        <v>|0</v>
      </c>
      <c r="D2505" s="31"/>
      <c r="E2505" s="31"/>
      <c r="F2505" s="75" t="str">
        <f t="shared" si="361"/>
        <v>/</v>
      </c>
      <c r="G2505" s="31"/>
      <c r="H2505" s="31"/>
      <c r="I2505" s="75" t="str">
        <f t="shared" si="362"/>
        <v>.</v>
      </c>
      <c r="J2505" s="31"/>
      <c r="K2505" s="31"/>
      <c r="L2505" s="31"/>
      <c r="M2505" s="32"/>
      <c r="N2505" s="31"/>
      <c r="O2505" s="32"/>
      <c r="P2505" s="18"/>
      <c r="Q2505" s="31"/>
      <c r="R2505" s="33"/>
      <c r="S2505" s="33"/>
      <c r="T2505" s="33"/>
      <c r="U2505" s="72">
        <f t="shared" si="363"/>
        <v>0</v>
      </c>
      <c r="V2505" s="18" t="e">
        <f>IF(X2505&lt;&gt;"Liquidação Cancelada",VLOOKUP(B2505,'BASE DE DADOS OPS'!$B$4:$P$9650,10,FALSE),"Liquidação Cancelada")</f>
        <v>#N/A</v>
      </c>
      <c r="W2505" s="35" t="e">
        <f t="shared" si="364"/>
        <v>#N/A</v>
      </c>
      <c r="X2505" s="31">
        <f>VLOOKUP(A2505,'BASE DE DADOS OPS'!$A$4:$P$9650,12,FALSE)</f>
        <v>0</v>
      </c>
      <c r="Y2505" s="4" t="e">
        <f>IF(X2505&lt;&gt;"Liquidação Cancelada",VLOOKUP(B2505,'BASE DE DADOS OPS'!$B$5:$P$9635,12,FALSE),"Liquidação Cancelada")</f>
        <v>#N/A</v>
      </c>
      <c r="Z2505" s="4" t="e">
        <f>IF(X2505&lt;&gt;"Liquidação Cancelada",VLOOKUP(B2505,'BASE DE DADOS OPS'!$B$5:$P$9635,14,FALSE),"Liquidação Cancelada")</f>
        <v>#N/A</v>
      </c>
      <c r="AA2505" s="4" t="e">
        <f>IF(X2505&lt;&gt;"Liquidação Cancelada",VLOOKUP(B2505,'BASE DE DADOS OPS'!$B$5:$P$9635,13,FALSE),"Liquidação Cancelada")</f>
        <v>#N/A</v>
      </c>
      <c r="AB2505" s="4" t="e">
        <f t="shared" si="365"/>
        <v>#N/A</v>
      </c>
      <c r="AC2505" s="3" t="e">
        <f t="shared" si="366"/>
        <v>#N/A</v>
      </c>
      <c r="AD2505" s="62"/>
    </row>
    <row r="2506" spans="1:30" ht="24.95" customHeight="1" x14ac:dyDescent="0.2">
      <c r="A2506" s="55" t="str">
        <f t="shared" si="358"/>
        <v>||||||0</v>
      </c>
      <c r="B2506" s="55" t="str">
        <f t="shared" si="359"/>
        <v>||||0</v>
      </c>
      <c r="C2506" s="61" t="str">
        <f t="shared" si="360"/>
        <v>|0</v>
      </c>
      <c r="D2506" s="31"/>
      <c r="E2506" s="31"/>
      <c r="F2506" s="75" t="str">
        <f t="shared" si="361"/>
        <v>/</v>
      </c>
      <c r="G2506" s="31"/>
      <c r="H2506" s="31"/>
      <c r="I2506" s="75" t="str">
        <f t="shared" si="362"/>
        <v>.</v>
      </c>
      <c r="J2506" s="31"/>
      <c r="K2506" s="31"/>
      <c r="L2506" s="31"/>
      <c r="M2506" s="32"/>
      <c r="N2506" s="31"/>
      <c r="O2506" s="32"/>
      <c r="P2506" s="18"/>
      <c r="Q2506" s="31"/>
      <c r="R2506" s="33"/>
      <c r="S2506" s="33"/>
      <c r="T2506" s="33"/>
      <c r="U2506" s="72">
        <f t="shared" si="363"/>
        <v>0</v>
      </c>
      <c r="V2506" s="18" t="e">
        <f>IF(X2506&lt;&gt;"Liquidação Cancelada",VLOOKUP(B2506,'BASE DE DADOS OPS'!$B$4:$P$9650,10,FALSE),"Liquidação Cancelada")</f>
        <v>#N/A</v>
      </c>
      <c r="W2506" s="35" t="e">
        <f t="shared" si="364"/>
        <v>#N/A</v>
      </c>
      <c r="X2506" s="31">
        <f>VLOOKUP(A2506,'BASE DE DADOS OPS'!$A$4:$P$9650,12,FALSE)</f>
        <v>0</v>
      </c>
      <c r="Y2506" s="4" t="e">
        <f>IF(X2506&lt;&gt;"Liquidação Cancelada",VLOOKUP(B2506,'BASE DE DADOS OPS'!$B$5:$P$9635,12,FALSE),"Liquidação Cancelada")</f>
        <v>#N/A</v>
      </c>
      <c r="Z2506" s="4" t="e">
        <f>IF(X2506&lt;&gt;"Liquidação Cancelada",VLOOKUP(B2506,'BASE DE DADOS OPS'!$B$5:$P$9635,14,FALSE),"Liquidação Cancelada")</f>
        <v>#N/A</v>
      </c>
      <c r="AA2506" s="4" t="e">
        <f>IF(X2506&lt;&gt;"Liquidação Cancelada",VLOOKUP(B2506,'BASE DE DADOS OPS'!$B$5:$P$9635,13,FALSE),"Liquidação Cancelada")</f>
        <v>#N/A</v>
      </c>
      <c r="AB2506" s="4" t="e">
        <f t="shared" si="365"/>
        <v>#N/A</v>
      </c>
      <c r="AC2506" s="3" t="e">
        <f t="shared" si="366"/>
        <v>#N/A</v>
      </c>
      <c r="AD2506" s="62"/>
    </row>
    <row r="2507" spans="1:30" ht="24.95" customHeight="1" x14ac:dyDescent="0.2">
      <c r="A2507" s="55" t="str">
        <f t="shared" si="358"/>
        <v>||||||0</v>
      </c>
      <c r="B2507" s="55" t="str">
        <f t="shared" si="359"/>
        <v>||||0</v>
      </c>
      <c r="C2507" s="61" t="str">
        <f t="shared" si="360"/>
        <v>|0</v>
      </c>
      <c r="D2507" s="31"/>
      <c r="E2507" s="31"/>
      <c r="F2507" s="75" t="str">
        <f t="shared" si="361"/>
        <v>/</v>
      </c>
      <c r="G2507" s="31"/>
      <c r="H2507" s="31"/>
      <c r="I2507" s="75" t="str">
        <f t="shared" si="362"/>
        <v>.</v>
      </c>
      <c r="J2507" s="31"/>
      <c r="K2507" s="31"/>
      <c r="L2507" s="31"/>
      <c r="M2507" s="32"/>
      <c r="N2507" s="31"/>
      <c r="O2507" s="32"/>
      <c r="P2507" s="18"/>
      <c r="Q2507" s="31"/>
      <c r="R2507" s="33"/>
      <c r="S2507" s="33"/>
      <c r="T2507" s="33"/>
      <c r="U2507" s="72">
        <f t="shared" si="363"/>
        <v>0</v>
      </c>
      <c r="V2507" s="18" t="e">
        <f>IF(X2507&lt;&gt;"Liquidação Cancelada",VLOOKUP(B2507,'BASE DE DADOS OPS'!$B$4:$P$9650,10,FALSE),"Liquidação Cancelada")</f>
        <v>#N/A</v>
      </c>
      <c r="W2507" s="35" t="e">
        <f t="shared" si="364"/>
        <v>#N/A</v>
      </c>
      <c r="X2507" s="31">
        <f>VLOOKUP(A2507,'BASE DE DADOS OPS'!$A$4:$P$9650,12,FALSE)</f>
        <v>0</v>
      </c>
      <c r="Y2507" s="4" t="e">
        <f>IF(X2507&lt;&gt;"Liquidação Cancelada",VLOOKUP(B2507,'BASE DE DADOS OPS'!$B$5:$P$9635,12,FALSE),"Liquidação Cancelada")</f>
        <v>#N/A</v>
      </c>
      <c r="Z2507" s="4" t="e">
        <f>IF(X2507&lt;&gt;"Liquidação Cancelada",VLOOKUP(B2507,'BASE DE DADOS OPS'!$B$5:$P$9635,14,FALSE),"Liquidação Cancelada")</f>
        <v>#N/A</v>
      </c>
      <c r="AA2507" s="4" t="e">
        <f>IF(X2507&lt;&gt;"Liquidação Cancelada",VLOOKUP(B2507,'BASE DE DADOS OPS'!$B$5:$P$9635,13,FALSE),"Liquidação Cancelada")</f>
        <v>#N/A</v>
      </c>
      <c r="AB2507" s="4" t="e">
        <f t="shared" si="365"/>
        <v>#N/A</v>
      </c>
      <c r="AC2507" s="3" t="e">
        <f t="shared" si="366"/>
        <v>#N/A</v>
      </c>
      <c r="AD2507" s="62"/>
    </row>
    <row r="2508" spans="1:30" ht="24.95" customHeight="1" x14ac:dyDescent="0.2">
      <c r="A2508" s="55" t="str">
        <f t="shared" si="358"/>
        <v>||||||0</v>
      </c>
      <c r="B2508" s="55" t="str">
        <f t="shared" si="359"/>
        <v>||||0</v>
      </c>
      <c r="C2508" s="61" t="str">
        <f t="shared" si="360"/>
        <v>|0</v>
      </c>
      <c r="D2508" s="31"/>
      <c r="E2508" s="31"/>
      <c r="F2508" s="75" t="str">
        <f t="shared" si="361"/>
        <v>/</v>
      </c>
      <c r="G2508" s="31"/>
      <c r="H2508" s="31"/>
      <c r="I2508" s="75" t="str">
        <f t="shared" si="362"/>
        <v>.</v>
      </c>
      <c r="J2508" s="31"/>
      <c r="K2508" s="31"/>
      <c r="L2508" s="31"/>
      <c r="M2508" s="32"/>
      <c r="N2508" s="31"/>
      <c r="O2508" s="32"/>
      <c r="P2508" s="18"/>
      <c r="Q2508" s="31"/>
      <c r="R2508" s="33"/>
      <c r="S2508" s="33"/>
      <c r="T2508" s="33"/>
      <c r="U2508" s="72">
        <f t="shared" si="363"/>
        <v>0</v>
      </c>
      <c r="V2508" s="18" t="e">
        <f>IF(X2508&lt;&gt;"Liquidação Cancelada",VLOOKUP(B2508,'BASE DE DADOS OPS'!$B$4:$P$9650,10,FALSE),"Liquidação Cancelada")</f>
        <v>#N/A</v>
      </c>
      <c r="W2508" s="35" t="e">
        <f t="shared" si="364"/>
        <v>#N/A</v>
      </c>
      <c r="X2508" s="31">
        <f>VLOOKUP(A2508,'BASE DE DADOS OPS'!$A$4:$P$9650,12,FALSE)</f>
        <v>0</v>
      </c>
      <c r="Y2508" s="4" t="e">
        <f>IF(X2508&lt;&gt;"Liquidação Cancelada",VLOOKUP(B2508,'BASE DE DADOS OPS'!$B$5:$P$9635,12,FALSE),"Liquidação Cancelada")</f>
        <v>#N/A</v>
      </c>
      <c r="Z2508" s="4" t="e">
        <f>IF(X2508&lt;&gt;"Liquidação Cancelada",VLOOKUP(B2508,'BASE DE DADOS OPS'!$B$5:$P$9635,14,FALSE),"Liquidação Cancelada")</f>
        <v>#N/A</v>
      </c>
      <c r="AA2508" s="4" t="e">
        <f>IF(X2508&lt;&gt;"Liquidação Cancelada",VLOOKUP(B2508,'BASE DE DADOS OPS'!$B$5:$P$9635,13,FALSE),"Liquidação Cancelada")</f>
        <v>#N/A</v>
      </c>
      <c r="AB2508" s="4" t="e">
        <f t="shared" si="365"/>
        <v>#N/A</v>
      </c>
      <c r="AC2508" s="3" t="e">
        <f t="shared" si="366"/>
        <v>#N/A</v>
      </c>
      <c r="AD2508" s="62"/>
    </row>
    <row r="2509" spans="1:30" ht="24.95" customHeight="1" x14ac:dyDescent="0.2">
      <c r="A2509" s="55" t="str">
        <f t="shared" si="358"/>
        <v>||||||0</v>
      </c>
      <c r="B2509" s="55" t="str">
        <f t="shared" si="359"/>
        <v>||||0</v>
      </c>
      <c r="C2509" s="61" t="str">
        <f t="shared" si="360"/>
        <v>|0</v>
      </c>
      <c r="D2509" s="31"/>
      <c r="E2509" s="31"/>
      <c r="F2509" s="75" t="str">
        <f t="shared" si="361"/>
        <v>/</v>
      </c>
      <c r="G2509" s="31"/>
      <c r="H2509" s="31"/>
      <c r="I2509" s="75" t="str">
        <f t="shared" si="362"/>
        <v>.</v>
      </c>
      <c r="J2509" s="31"/>
      <c r="K2509" s="31"/>
      <c r="L2509" s="31"/>
      <c r="M2509" s="32"/>
      <c r="N2509" s="31"/>
      <c r="O2509" s="32"/>
      <c r="P2509" s="18"/>
      <c r="Q2509" s="31"/>
      <c r="R2509" s="33"/>
      <c r="S2509" s="33"/>
      <c r="T2509" s="33"/>
      <c r="U2509" s="72">
        <f t="shared" si="363"/>
        <v>0</v>
      </c>
      <c r="V2509" s="18" t="e">
        <f>IF(X2509&lt;&gt;"Liquidação Cancelada",VLOOKUP(B2509,'BASE DE DADOS OPS'!$B$4:$P$9650,10,FALSE),"Liquidação Cancelada")</f>
        <v>#N/A</v>
      </c>
      <c r="W2509" s="35" t="e">
        <f t="shared" si="364"/>
        <v>#N/A</v>
      </c>
      <c r="X2509" s="31">
        <f>VLOOKUP(A2509,'BASE DE DADOS OPS'!$A$4:$P$9650,12,FALSE)</f>
        <v>0</v>
      </c>
      <c r="Y2509" s="4" t="e">
        <f>IF(X2509&lt;&gt;"Liquidação Cancelada",VLOOKUP(B2509,'BASE DE DADOS OPS'!$B$5:$P$9635,12,FALSE),"Liquidação Cancelada")</f>
        <v>#N/A</v>
      </c>
      <c r="Z2509" s="4" t="e">
        <f>IF(X2509&lt;&gt;"Liquidação Cancelada",VLOOKUP(B2509,'BASE DE DADOS OPS'!$B$5:$P$9635,14,FALSE),"Liquidação Cancelada")</f>
        <v>#N/A</v>
      </c>
      <c r="AA2509" s="4" t="e">
        <f>IF(X2509&lt;&gt;"Liquidação Cancelada",VLOOKUP(B2509,'BASE DE DADOS OPS'!$B$5:$P$9635,13,FALSE),"Liquidação Cancelada")</f>
        <v>#N/A</v>
      </c>
      <c r="AB2509" s="4" t="e">
        <f t="shared" si="365"/>
        <v>#N/A</v>
      </c>
      <c r="AC2509" s="3" t="e">
        <f t="shared" si="366"/>
        <v>#N/A</v>
      </c>
      <c r="AD2509" s="62"/>
    </row>
    <row r="2510" spans="1:30" ht="24.95" customHeight="1" x14ac:dyDescent="0.2">
      <c r="A2510" s="55" t="str">
        <f t="shared" si="358"/>
        <v>||||||0</v>
      </c>
      <c r="B2510" s="55" t="str">
        <f t="shared" si="359"/>
        <v>||||0</v>
      </c>
      <c r="C2510" s="61" t="str">
        <f t="shared" si="360"/>
        <v>|0</v>
      </c>
      <c r="D2510" s="31"/>
      <c r="E2510" s="31"/>
      <c r="F2510" s="75" t="str">
        <f t="shared" si="361"/>
        <v>/</v>
      </c>
      <c r="G2510" s="31"/>
      <c r="H2510" s="31"/>
      <c r="I2510" s="75" t="str">
        <f t="shared" si="362"/>
        <v>.</v>
      </c>
      <c r="J2510" s="31"/>
      <c r="K2510" s="31"/>
      <c r="L2510" s="31"/>
      <c r="M2510" s="32"/>
      <c r="N2510" s="31"/>
      <c r="O2510" s="32"/>
      <c r="P2510" s="18"/>
      <c r="Q2510" s="31"/>
      <c r="R2510" s="33"/>
      <c r="S2510" s="33"/>
      <c r="T2510" s="33"/>
      <c r="U2510" s="72">
        <f t="shared" si="363"/>
        <v>0</v>
      </c>
      <c r="V2510" s="18" t="e">
        <f>IF(X2510&lt;&gt;"Liquidação Cancelada",VLOOKUP(B2510,'BASE DE DADOS OPS'!$B$4:$P$9650,10,FALSE),"Liquidação Cancelada")</f>
        <v>#N/A</v>
      </c>
      <c r="W2510" s="35" t="e">
        <f t="shared" si="364"/>
        <v>#N/A</v>
      </c>
      <c r="X2510" s="31">
        <f>VLOOKUP(A2510,'BASE DE DADOS OPS'!$A$4:$P$9650,12,FALSE)</f>
        <v>0</v>
      </c>
      <c r="Y2510" s="4" t="e">
        <f>IF(X2510&lt;&gt;"Liquidação Cancelada",VLOOKUP(B2510,'BASE DE DADOS OPS'!$B$5:$P$9635,12,FALSE),"Liquidação Cancelada")</f>
        <v>#N/A</v>
      </c>
      <c r="Z2510" s="4" t="e">
        <f>IF(X2510&lt;&gt;"Liquidação Cancelada",VLOOKUP(B2510,'BASE DE DADOS OPS'!$B$5:$P$9635,14,FALSE),"Liquidação Cancelada")</f>
        <v>#N/A</v>
      </c>
      <c r="AA2510" s="4" t="e">
        <f>IF(X2510&lt;&gt;"Liquidação Cancelada",VLOOKUP(B2510,'BASE DE DADOS OPS'!$B$5:$P$9635,13,FALSE),"Liquidação Cancelada")</f>
        <v>#N/A</v>
      </c>
      <c r="AB2510" s="4" t="e">
        <f t="shared" si="365"/>
        <v>#N/A</v>
      </c>
      <c r="AC2510" s="3" t="e">
        <f t="shared" si="366"/>
        <v>#N/A</v>
      </c>
      <c r="AD2510" s="62"/>
    </row>
    <row r="2511" spans="1:30" ht="24.95" customHeight="1" x14ac:dyDescent="0.2">
      <c r="A2511" s="55" t="str">
        <f t="shared" si="358"/>
        <v>||||||0</v>
      </c>
      <c r="B2511" s="55" t="str">
        <f t="shared" si="359"/>
        <v>||||0</v>
      </c>
      <c r="C2511" s="61" t="str">
        <f t="shared" si="360"/>
        <v>|0</v>
      </c>
      <c r="D2511" s="31"/>
      <c r="E2511" s="31"/>
      <c r="F2511" s="75" t="str">
        <f t="shared" si="361"/>
        <v>/</v>
      </c>
      <c r="G2511" s="31"/>
      <c r="H2511" s="31"/>
      <c r="I2511" s="75" t="str">
        <f t="shared" si="362"/>
        <v>.</v>
      </c>
      <c r="J2511" s="31"/>
      <c r="K2511" s="31"/>
      <c r="L2511" s="31"/>
      <c r="M2511" s="32"/>
      <c r="N2511" s="31"/>
      <c r="O2511" s="32"/>
      <c r="P2511" s="18"/>
      <c r="Q2511" s="31"/>
      <c r="R2511" s="33"/>
      <c r="S2511" s="33"/>
      <c r="T2511" s="33"/>
      <c r="U2511" s="72">
        <f t="shared" si="363"/>
        <v>0</v>
      </c>
      <c r="V2511" s="18" t="e">
        <f>IF(X2511&lt;&gt;"Liquidação Cancelada",VLOOKUP(B2511,'BASE DE DADOS OPS'!$B$4:$P$9650,10,FALSE),"Liquidação Cancelada")</f>
        <v>#N/A</v>
      </c>
      <c r="W2511" s="35" t="e">
        <f t="shared" si="364"/>
        <v>#N/A</v>
      </c>
      <c r="X2511" s="31">
        <f>VLOOKUP(A2511,'BASE DE DADOS OPS'!$A$4:$P$9650,12,FALSE)</f>
        <v>0</v>
      </c>
      <c r="Y2511" s="4" t="e">
        <f>IF(X2511&lt;&gt;"Liquidação Cancelada",VLOOKUP(B2511,'BASE DE DADOS OPS'!$B$5:$P$9635,12,FALSE),"Liquidação Cancelada")</f>
        <v>#N/A</v>
      </c>
      <c r="Z2511" s="4" t="e">
        <f>IF(X2511&lt;&gt;"Liquidação Cancelada",VLOOKUP(B2511,'BASE DE DADOS OPS'!$B$5:$P$9635,14,FALSE),"Liquidação Cancelada")</f>
        <v>#N/A</v>
      </c>
      <c r="AA2511" s="4" t="e">
        <f>IF(X2511&lt;&gt;"Liquidação Cancelada",VLOOKUP(B2511,'BASE DE DADOS OPS'!$B$5:$P$9635,13,FALSE),"Liquidação Cancelada")</f>
        <v>#N/A</v>
      </c>
      <c r="AB2511" s="4" t="e">
        <f t="shared" si="365"/>
        <v>#N/A</v>
      </c>
      <c r="AC2511" s="3" t="e">
        <f t="shared" si="366"/>
        <v>#N/A</v>
      </c>
      <c r="AD2511" s="62"/>
    </row>
  </sheetData>
  <sheetProtection formatCells="0" formatColumns="0" formatRows="0" insertColumns="0" insertRows="0" deleteColumns="0" deleteRows="0" sort="0" autoFilter="0" pivotTables="0"/>
  <protectedRanges>
    <protectedRange sqref="AD5:AD1048576" name="Intervalo18"/>
    <protectedRange sqref="J2512:T1048576" name="Intervalo17"/>
    <protectedRange sqref="G2512:H1048576" name="Intervalo16"/>
    <protectedRange sqref="D2512:E1048576" name="Intervalo15"/>
    <protectedRange sqref="D2512:T1048576 I5:S2511 F5:F2511 U5:U1048576" name="Intervalo1"/>
    <protectedRange sqref="X5:AB1048576" name="Intervalo2"/>
    <protectedRange sqref="J5:T2511 AD5:AD1048576" name="Intervalo3"/>
    <protectedRange sqref="D5:E2511" name="Intervalo3_1"/>
    <protectedRange sqref="D5:E2511" name="Intervalo1_1"/>
    <protectedRange sqref="G214:H2511" name="Intervalo3_29"/>
    <protectedRange sqref="G214:H2511" name="Intervalo1_39"/>
    <protectedRange sqref="T5:T2511" name="Intervalo2_30"/>
    <protectedRange sqref="G5:H213" name="Intervalo3_3"/>
    <protectedRange sqref="G5:H213" name="Intervalo1_3"/>
  </protectedRanges>
  <autoFilter ref="A4:AD2511"/>
  <mergeCells count="2">
    <mergeCell ref="D2:S2"/>
    <mergeCell ref="T2:AD2"/>
  </mergeCells>
  <conditionalFormatting sqref="W5:W2511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511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511">
    <cfRule type="duplicateValues" dxfId="1" priority="1938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1"/>
  <sheetViews>
    <sheetView topLeftCell="H188" zoomScale="85" zoomScaleNormal="85" workbookViewId="0">
      <selection activeCell="N5" sqref="N5:P214"/>
    </sheetView>
  </sheetViews>
  <sheetFormatPr defaultRowHeight="24.95" customHeight="1" x14ac:dyDescent="0.2"/>
  <cols>
    <col min="1" max="1" width="22.140625" style="40" hidden="1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2" t="s">
        <v>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 t="shared" ref="A5:A61" si="0">B5&amp;"|"&amp;C5&amp;"|"&amp;D5&amp;"|"&amp;E5&amp;"|"&amp;M5</f>
        <v>1441|1440005|2|2025|3</v>
      </c>
      <c r="B5" s="31">
        <v>1441</v>
      </c>
      <c r="C5" s="31">
        <v>1440005</v>
      </c>
      <c r="D5" s="31">
        <v>2</v>
      </c>
      <c r="E5" s="31">
        <v>2025</v>
      </c>
      <c r="F5" s="31">
        <v>10</v>
      </c>
      <c r="G5" s="31">
        <v>1</v>
      </c>
      <c r="H5" s="31">
        <v>201182000169</v>
      </c>
      <c r="I5" s="32" t="s">
        <v>105</v>
      </c>
      <c r="J5" s="31">
        <v>3008</v>
      </c>
      <c r="K5" s="32" t="s">
        <v>106</v>
      </c>
      <c r="L5" s="18">
        <v>45755</v>
      </c>
      <c r="M5" s="31">
        <v>3</v>
      </c>
      <c r="N5" s="33">
        <v>5237</v>
      </c>
      <c r="O5" s="33">
        <v>0</v>
      </c>
      <c r="P5" s="33">
        <v>0</v>
      </c>
      <c r="Q5" s="72">
        <f>N5-O5-P5</f>
        <v>5237</v>
      </c>
    </row>
    <row r="6" spans="1:17" ht="24.95" customHeight="1" x14ac:dyDescent="0.2">
      <c r="A6" s="77" t="str">
        <f t="shared" si="0"/>
        <v>1441|1440005|7|2025|3</v>
      </c>
      <c r="B6" s="77">
        <v>1441</v>
      </c>
      <c r="C6" s="77">
        <v>1440005</v>
      </c>
      <c r="D6" s="77">
        <v>7</v>
      </c>
      <c r="E6" s="77">
        <v>2025</v>
      </c>
      <c r="F6" s="77">
        <v>10</v>
      </c>
      <c r="G6" s="77">
        <v>1</v>
      </c>
      <c r="H6" s="77">
        <v>58069360000120</v>
      </c>
      <c r="I6" s="78" t="s">
        <v>107</v>
      </c>
      <c r="J6" s="77">
        <v>4006</v>
      </c>
      <c r="K6" s="78" t="s">
        <v>57</v>
      </c>
      <c r="L6" s="79">
        <v>45749</v>
      </c>
      <c r="M6" s="77">
        <v>3</v>
      </c>
      <c r="N6" s="80">
        <v>64179.22</v>
      </c>
      <c r="O6" s="80">
        <v>0</v>
      </c>
      <c r="P6" s="80">
        <v>0</v>
      </c>
      <c r="Q6" s="72">
        <f t="shared" ref="Q6:Q62" si="1">N6-O6-P6</f>
        <v>64179.22</v>
      </c>
    </row>
    <row r="7" spans="1:17" ht="24.95" customHeight="1" x14ac:dyDescent="0.2">
      <c r="A7" s="77" t="str">
        <f t="shared" si="0"/>
        <v>1441|1440005|7|2025|4</v>
      </c>
      <c r="B7" s="77">
        <v>1441</v>
      </c>
      <c r="C7" s="77">
        <v>1440005</v>
      </c>
      <c r="D7" s="77">
        <v>7</v>
      </c>
      <c r="E7" s="77">
        <v>2025</v>
      </c>
      <c r="F7" s="77">
        <v>10</v>
      </c>
      <c r="G7" s="77">
        <v>1</v>
      </c>
      <c r="H7" s="77">
        <v>58069360000120</v>
      </c>
      <c r="I7" s="78" t="s">
        <v>107</v>
      </c>
      <c r="J7" s="77">
        <v>4006</v>
      </c>
      <c r="K7" s="78" t="s">
        <v>57</v>
      </c>
      <c r="L7" s="79">
        <v>45756</v>
      </c>
      <c r="M7" s="77">
        <v>4</v>
      </c>
      <c r="N7" s="80">
        <v>59391.43</v>
      </c>
      <c r="O7" s="80">
        <v>0</v>
      </c>
      <c r="P7" s="80">
        <v>0</v>
      </c>
      <c r="Q7" s="72">
        <f t="shared" si="1"/>
        <v>59391.43</v>
      </c>
    </row>
    <row r="8" spans="1:17" ht="24.95" customHeight="1" x14ac:dyDescent="0.2">
      <c r="A8" s="77" t="str">
        <f t="shared" si="0"/>
        <v>1441|1440005|8|2025|2</v>
      </c>
      <c r="B8" s="77">
        <v>1441</v>
      </c>
      <c r="C8" s="77">
        <v>1440005</v>
      </c>
      <c r="D8" s="77">
        <v>8</v>
      </c>
      <c r="E8" s="77">
        <v>2025</v>
      </c>
      <c r="F8" s="77">
        <v>10</v>
      </c>
      <c r="G8" s="77">
        <v>1</v>
      </c>
      <c r="H8" s="77">
        <v>21306287000152</v>
      </c>
      <c r="I8" s="78" t="s">
        <v>108</v>
      </c>
      <c r="J8" s="77">
        <v>5214</v>
      </c>
      <c r="K8" s="78" t="s">
        <v>109</v>
      </c>
      <c r="L8" s="79">
        <v>45775</v>
      </c>
      <c r="M8" s="77">
        <v>2</v>
      </c>
      <c r="N8" s="80">
        <v>116080</v>
      </c>
      <c r="O8" s="80">
        <v>0</v>
      </c>
      <c r="P8" s="80">
        <v>0</v>
      </c>
      <c r="Q8" s="72">
        <f t="shared" si="1"/>
        <v>116080</v>
      </c>
    </row>
    <row r="9" spans="1:17" ht="24.95" customHeight="1" x14ac:dyDescent="0.2">
      <c r="A9" s="77" t="str">
        <f t="shared" si="0"/>
        <v>1441|1440005|14|2025|2</v>
      </c>
      <c r="B9" s="77">
        <v>1441</v>
      </c>
      <c r="C9" s="77">
        <v>1440005</v>
      </c>
      <c r="D9" s="77">
        <v>14</v>
      </c>
      <c r="E9" s="77">
        <v>2025</v>
      </c>
      <c r="F9" s="77">
        <v>10</v>
      </c>
      <c r="G9" s="77">
        <v>1</v>
      </c>
      <c r="H9" s="77">
        <v>17138140000123</v>
      </c>
      <c r="I9" s="78" t="s">
        <v>110</v>
      </c>
      <c r="J9" s="77">
        <v>3008</v>
      </c>
      <c r="K9" s="78" t="s">
        <v>106</v>
      </c>
      <c r="L9" s="79">
        <v>45750</v>
      </c>
      <c r="M9" s="77">
        <v>2</v>
      </c>
      <c r="N9" s="80">
        <v>24000</v>
      </c>
      <c r="O9" s="80">
        <v>0</v>
      </c>
      <c r="P9" s="80">
        <v>0</v>
      </c>
      <c r="Q9" s="72">
        <f t="shared" si="1"/>
        <v>24000</v>
      </c>
    </row>
    <row r="10" spans="1:17" ht="24.95" customHeight="1" x14ac:dyDescent="0.2">
      <c r="A10" s="77" t="str">
        <f t="shared" si="0"/>
        <v>1441|1440005|15|2025|1</v>
      </c>
      <c r="B10" s="77">
        <v>1441</v>
      </c>
      <c r="C10" s="77">
        <v>1440005</v>
      </c>
      <c r="D10" s="77">
        <v>15</v>
      </c>
      <c r="E10" s="77">
        <v>2025</v>
      </c>
      <c r="F10" s="77">
        <v>10</v>
      </c>
      <c r="G10" s="77">
        <v>1</v>
      </c>
      <c r="H10" s="77">
        <v>27386559000158</v>
      </c>
      <c r="I10" s="78" t="s">
        <v>111</v>
      </c>
      <c r="J10" s="77">
        <v>3008</v>
      </c>
      <c r="K10" s="78" t="s">
        <v>106</v>
      </c>
      <c r="L10" s="79">
        <v>45758</v>
      </c>
      <c r="M10" s="77">
        <v>1</v>
      </c>
      <c r="N10" s="80">
        <v>4406.8</v>
      </c>
      <c r="O10" s="80">
        <v>0</v>
      </c>
      <c r="P10" s="80">
        <v>0</v>
      </c>
      <c r="Q10" s="72">
        <f t="shared" si="1"/>
        <v>4406.8</v>
      </c>
    </row>
    <row r="11" spans="1:17" ht="24.95" customHeight="1" x14ac:dyDescent="0.2">
      <c r="A11" s="77" t="str">
        <f t="shared" si="0"/>
        <v>1441|1440005|18|2025|2</v>
      </c>
      <c r="B11" s="77">
        <v>1441</v>
      </c>
      <c r="C11" s="77">
        <v>1440005</v>
      </c>
      <c r="D11" s="77">
        <v>18</v>
      </c>
      <c r="E11" s="77">
        <v>2025</v>
      </c>
      <c r="F11" s="77">
        <v>10</v>
      </c>
      <c r="G11" s="77">
        <v>1</v>
      </c>
      <c r="H11" s="77">
        <v>13743953000191</v>
      </c>
      <c r="I11" s="78" t="s">
        <v>112</v>
      </c>
      <c r="J11" s="77">
        <v>3008</v>
      </c>
      <c r="K11" s="78" t="s">
        <v>106</v>
      </c>
      <c r="L11" s="79">
        <v>45756</v>
      </c>
      <c r="M11" s="77">
        <v>2</v>
      </c>
      <c r="N11" s="80">
        <v>662.3</v>
      </c>
      <c r="O11" s="80">
        <v>0</v>
      </c>
      <c r="P11" s="80">
        <v>0</v>
      </c>
      <c r="Q11" s="72">
        <f t="shared" si="1"/>
        <v>662.3</v>
      </c>
    </row>
    <row r="12" spans="1:17" ht="24.95" customHeight="1" x14ac:dyDescent="0.2">
      <c r="A12" s="77" t="str">
        <f t="shared" si="0"/>
        <v>1441|1440005|20|2025|2</v>
      </c>
      <c r="B12" s="77">
        <v>1441</v>
      </c>
      <c r="C12" s="77">
        <v>1440005</v>
      </c>
      <c r="D12" s="77">
        <v>20</v>
      </c>
      <c r="E12" s="77">
        <v>2025</v>
      </c>
      <c r="F12" s="77">
        <v>10</v>
      </c>
      <c r="G12" s="77">
        <v>1</v>
      </c>
      <c r="H12" s="77">
        <v>20161464000197</v>
      </c>
      <c r="I12" s="78" t="s">
        <v>113</v>
      </c>
      <c r="J12" s="77">
        <v>3003</v>
      </c>
      <c r="K12" s="78" t="s">
        <v>114</v>
      </c>
      <c r="L12" s="79">
        <v>45756</v>
      </c>
      <c r="M12" s="77">
        <v>2</v>
      </c>
      <c r="N12" s="80">
        <v>3136.2</v>
      </c>
      <c r="O12" s="80">
        <v>0</v>
      </c>
      <c r="P12" s="80">
        <v>0</v>
      </c>
      <c r="Q12" s="72">
        <f t="shared" si="1"/>
        <v>3136.2</v>
      </c>
    </row>
    <row r="13" spans="1:17" ht="24.95" customHeight="1" x14ac:dyDescent="0.2">
      <c r="A13" s="77" t="str">
        <f t="shared" si="0"/>
        <v>1441|1440005|24|2025|1</v>
      </c>
      <c r="B13" s="77">
        <v>1441</v>
      </c>
      <c r="C13" s="77">
        <v>1440005</v>
      </c>
      <c r="D13" s="77">
        <v>24</v>
      </c>
      <c r="E13" s="77">
        <v>2025</v>
      </c>
      <c r="F13" s="77">
        <v>10</v>
      </c>
      <c r="G13" s="77">
        <v>1</v>
      </c>
      <c r="H13" s="77">
        <v>19994997000170</v>
      </c>
      <c r="I13" s="78" t="s">
        <v>115</v>
      </c>
      <c r="J13" s="77">
        <v>3021</v>
      </c>
      <c r="K13" s="78" t="s">
        <v>116</v>
      </c>
      <c r="L13" s="79">
        <v>45751</v>
      </c>
      <c r="M13" s="77">
        <v>1</v>
      </c>
      <c r="N13" s="80">
        <v>6345.5</v>
      </c>
      <c r="O13" s="80">
        <v>0</v>
      </c>
      <c r="P13" s="80">
        <v>0</v>
      </c>
      <c r="Q13" s="72">
        <f t="shared" si="1"/>
        <v>6345.5</v>
      </c>
    </row>
    <row r="14" spans="1:17" ht="24.95" customHeight="1" x14ac:dyDescent="0.2">
      <c r="A14" s="77" t="str">
        <f t="shared" si="0"/>
        <v>1441|1440005|25|2025|1</v>
      </c>
      <c r="B14" s="77">
        <v>1441</v>
      </c>
      <c r="C14" s="77">
        <v>1440005</v>
      </c>
      <c r="D14" s="77">
        <v>25</v>
      </c>
      <c r="E14" s="77">
        <v>2025</v>
      </c>
      <c r="F14" s="77">
        <v>10</v>
      </c>
      <c r="G14" s="77">
        <v>1</v>
      </c>
      <c r="H14" s="77">
        <v>19994997000170</v>
      </c>
      <c r="I14" s="78" t="s">
        <v>115</v>
      </c>
      <c r="J14" s="77">
        <v>3022</v>
      </c>
      <c r="K14" s="78" t="s">
        <v>117</v>
      </c>
      <c r="L14" s="79">
        <v>45751</v>
      </c>
      <c r="M14" s="77">
        <v>1</v>
      </c>
      <c r="N14" s="80">
        <v>4367.7</v>
      </c>
      <c r="O14" s="80">
        <v>0</v>
      </c>
      <c r="P14" s="80">
        <v>0</v>
      </c>
      <c r="Q14" s="72">
        <f t="shared" si="1"/>
        <v>4367.7</v>
      </c>
    </row>
    <row r="15" spans="1:17" ht="24.95" customHeight="1" x14ac:dyDescent="0.2">
      <c r="A15" s="77" t="str">
        <f t="shared" si="0"/>
        <v>1441|1440005|25|2025|2</v>
      </c>
      <c r="B15" s="77">
        <v>1441</v>
      </c>
      <c r="C15" s="77">
        <v>1440005</v>
      </c>
      <c r="D15" s="77">
        <v>25</v>
      </c>
      <c r="E15" s="77">
        <v>2025</v>
      </c>
      <c r="F15" s="77">
        <v>10</v>
      </c>
      <c r="G15" s="77">
        <v>1</v>
      </c>
      <c r="H15" s="77">
        <v>19994997000170</v>
      </c>
      <c r="I15" s="78" t="s">
        <v>115</v>
      </c>
      <c r="J15" s="77">
        <v>3022</v>
      </c>
      <c r="K15" s="78" t="s">
        <v>117</v>
      </c>
      <c r="L15" s="79">
        <v>45758</v>
      </c>
      <c r="M15" s="77">
        <v>2</v>
      </c>
      <c r="N15" s="80">
        <v>888</v>
      </c>
      <c r="O15" s="80">
        <v>0</v>
      </c>
      <c r="P15" s="80">
        <v>0</v>
      </c>
      <c r="Q15" s="72">
        <f t="shared" si="1"/>
        <v>888</v>
      </c>
    </row>
    <row r="16" spans="1:17" ht="24.95" customHeight="1" x14ac:dyDescent="0.2">
      <c r="A16" s="77" t="str">
        <f t="shared" si="0"/>
        <v>1441|1440005|31|2025|1</v>
      </c>
      <c r="B16" s="77">
        <v>1441</v>
      </c>
      <c r="C16" s="77">
        <v>1440005</v>
      </c>
      <c r="D16" s="77">
        <v>31</v>
      </c>
      <c r="E16" s="77">
        <v>2025</v>
      </c>
      <c r="F16" s="77">
        <v>10</v>
      </c>
      <c r="G16" s="77">
        <v>1</v>
      </c>
      <c r="H16" s="77">
        <v>22906038000160</v>
      </c>
      <c r="I16" s="78" t="s">
        <v>118</v>
      </c>
      <c r="J16" s="77">
        <v>3024</v>
      </c>
      <c r="K16" s="78" t="s">
        <v>119</v>
      </c>
      <c r="L16" s="79">
        <v>45756</v>
      </c>
      <c r="M16" s="77">
        <v>1</v>
      </c>
      <c r="N16" s="80">
        <v>160.68</v>
      </c>
      <c r="O16" s="80">
        <v>0</v>
      </c>
      <c r="P16" s="80">
        <v>0</v>
      </c>
      <c r="Q16" s="72">
        <f t="shared" si="1"/>
        <v>160.68</v>
      </c>
    </row>
    <row r="17" spans="1:17" ht="24.95" customHeight="1" x14ac:dyDescent="0.2">
      <c r="A17" s="77" t="str">
        <f t="shared" si="0"/>
        <v>1441|1440005|32|2025|1</v>
      </c>
      <c r="B17" s="77">
        <v>1441</v>
      </c>
      <c r="C17" s="77">
        <v>1440005</v>
      </c>
      <c r="D17" s="77">
        <v>32</v>
      </c>
      <c r="E17" s="77">
        <v>2025</v>
      </c>
      <c r="F17" s="77">
        <v>10</v>
      </c>
      <c r="G17" s="77">
        <v>1</v>
      </c>
      <c r="H17" s="77">
        <v>22906038000160</v>
      </c>
      <c r="I17" s="78" t="s">
        <v>118</v>
      </c>
      <c r="J17" s="77">
        <v>3013</v>
      </c>
      <c r="K17" s="78" t="s">
        <v>99</v>
      </c>
      <c r="L17" s="79">
        <v>45756</v>
      </c>
      <c r="M17" s="77">
        <v>1</v>
      </c>
      <c r="N17" s="80">
        <v>56.1</v>
      </c>
      <c r="O17" s="80">
        <v>0</v>
      </c>
      <c r="P17" s="80">
        <v>0</v>
      </c>
      <c r="Q17" s="72">
        <f t="shared" si="1"/>
        <v>56.1</v>
      </c>
    </row>
    <row r="18" spans="1:17" ht="24.95" customHeight="1" x14ac:dyDescent="0.2">
      <c r="A18" s="77" t="str">
        <f t="shared" si="0"/>
        <v>1441|1440006|1|2025|2</v>
      </c>
      <c r="B18" s="77">
        <v>1441</v>
      </c>
      <c r="C18" s="77">
        <v>1440006</v>
      </c>
      <c r="D18" s="77">
        <v>1</v>
      </c>
      <c r="E18" s="77">
        <v>2025</v>
      </c>
      <c r="F18" s="77">
        <v>10</v>
      </c>
      <c r="G18" s="77">
        <v>1</v>
      </c>
      <c r="H18" s="77">
        <v>1017250000105</v>
      </c>
      <c r="I18" s="78" t="s">
        <v>120</v>
      </c>
      <c r="J18" s="77">
        <v>3304</v>
      </c>
      <c r="K18" s="78" t="s">
        <v>121</v>
      </c>
      <c r="L18" s="79">
        <v>45769</v>
      </c>
      <c r="M18" s="77">
        <v>2</v>
      </c>
      <c r="N18" s="80">
        <v>1520.49</v>
      </c>
      <c r="O18" s="80">
        <v>0</v>
      </c>
      <c r="P18" s="80">
        <v>0</v>
      </c>
      <c r="Q18" s="72">
        <f t="shared" si="1"/>
        <v>1520.49</v>
      </c>
    </row>
    <row r="19" spans="1:17" ht="24.95" customHeight="1" x14ac:dyDescent="0.2">
      <c r="A19" s="77" t="str">
        <f t="shared" si="0"/>
        <v>1441|1440006|15|2025|1</v>
      </c>
      <c r="B19" s="77">
        <v>1441</v>
      </c>
      <c r="C19" s="77">
        <v>1440006</v>
      </c>
      <c r="D19" s="77">
        <v>15</v>
      </c>
      <c r="E19" s="77">
        <v>2025</v>
      </c>
      <c r="F19" s="77">
        <v>10</v>
      </c>
      <c r="G19" s="77">
        <v>1</v>
      </c>
      <c r="H19" s="77">
        <v>14409294000114</v>
      </c>
      <c r="I19" s="78" t="s">
        <v>124</v>
      </c>
      <c r="J19" s="77">
        <v>3948</v>
      </c>
      <c r="K19" s="78" t="s">
        <v>82</v>
      </c>
      <c r="L19" s="79">
        <v>45757</v>
      </c>
      <c r="M19" s="77">
        <v>1</v>
      </c>
      <c r="N19" s="80">
        <v>13000</v>
      </c>
      <c r="O19" s="80">
        <v>0</v>
      </c>
      <c r="P19" s="80">
        <v>0</v>
      </c>
      <c r="Q19" s="72">
        <f t="shared" si="1"/>
        <v>13000</v>
      </c>
    </row>
    <row r="20" spans="1:17" ht="24.95" customHeight="1" x14ac:dyDescent="0.2">
      <c r="A20" s="77" t="str">
        <f t="shared" si="0"/>
        <v>1441|1440006|16|2025|1</v>
      </c>
      <c r="B20" s="77">
        <v>1441</v>
      </c>
      <c r="C20" s="77">
        <v>1440006</v>
      </c>
      <c r="D20" s="77">
        <v>16</v>
      </c>
      <c r="E20" s="77">
        <v>2025</v>
      </c>
      <c r="F20" s="77">
        <v>10</v>
      </c>
      <c r="G20" s="77">
        <v>1</v>
      </c>
      <c r="H20" s="77">
        <v>19912854000172</v>
      </c>
      <c r="I20" s="78" t="s">
        <v>126</v>
      </c>
      <c r="J20" s="77">
        <v>3948</v>
      </c>
      <c r="K20" s="78" t="s">
        <v>82</v>
      </c>
      <c r="L20" s="79">
        <v>45758</v>
      </c>
      <c r="M20" s="77">
        <v>1</v>
      </c>
      <c r="N20" s="80">
        <v>8000</v>
      </c>
      <c r="O20" s="83">
        <v>249.6</v>
      </c>
      <c r="P20" s="80">
        <v>0</v>
      </c>
      <c r="Q20" s="72">
        <f t="shared" si="1"/>
        <v>7750.4</v>
      </c>
    </row>
    <row r="21" spans="1:17" ht="24.95" customHeight="1" x14ac:dyDescent="0.2">
      <c r="A21" s="77" t="str">
        <f t="shared" si="0"/>
        <v>1441|1440011|57|2025|4</v>
      </c>
      <c r="B21" s="77">
        <v>1441</v>
      </c>
      <c r="C21" s="77">
        <v>1440011</v>
      </c>
      <c r="D21" s="77">
        <v>57</v>
      </c>
      <c r="E21" s="77">
        <v>2025</v>
      </c>
      <c r="F21" s="77">
        <v>10</v>
      </c>
      <c r="G21" s="77">
        <v>1</v>
      </c>
      <c r="H21" s="77">
        <v>1017250000105</v>
      </c>
      <c r="I21" s="78" t="s">
        <v>120</v>
      </c>
      <c r="J21" s="77">
        <v>3304</v>
      </c>
      <c r="K21" s="78" t="s">
        <v>121</v>
      </c>
      <c r="L21" s="79">
        <v>45769</v>
      </c>
      <c r="M21" s="77">
        <v>4</v>
      </c>
      <c r="N21" s="80">
        <v>1165.6099999999999</v>
      </c>
      <c r="O21" s="80">
        <v>0</v>
      </c>
      <c r="P21" s="80">
        <v>0</v>
      </c>
      <c r="Q21" s="72">
        <f t="shared" si="1"/>
        <v>1165.6099999999999</v>
      </c>
    </row>
    <row r="22" spans="1:17" ht="24.95" customHeight="1" x14ac:dyDescent="0.2">
      <c r="A22" s="77" t="str">
        <f t="shared" si="0"/>
        <v>1441|1440011|57|2025|5</v>
      </c>
      <c r="B22" s="77">
        <v>1441</v>
      </c>
      <c r="C22" s="77">
        <v>1440011</v>
      </c>
      <c r="D22" s="77">
        <v>57</v>
      </c>
      <c r="E22" s="77">
        <v>2025</v>
      </c>
      <c r="F22" s="77">
        <v>10</v>
      </c>
      <c r="G22" s="77">
        <v>1</v>
      </c>
      <c r="H22" s="77">
        <v>1017250000105</v>
      </c>
      <c r="I22" s="78" t="s">
        <v>120</v>
      </c>
      <c r="J22" s="77">
        <v>3304</v>
      </c>
      <c r="K22" s="78" t="s">
        <v>121</v>
      </c>
      <c r="L22" s="79">
        <v>45769</v>
      </c>
      <c r="M22" s="77">
        <v>5</v>
      </c>
      <c r="N22" s="80">
        <v>2308.34</v>
      </c>
      <c r="O22" s="80">
        <v>0</v>
      </c>
      <c r="P22" s="80">
        <v>0</v>
      </c>
      <c r="Q22" s="72">
        <f t="shared" si="1"/>
        <v>2308.34</v>
      </c>
    </row>
    <row r="23" spans="1:17" ht="24.95" customHeight="1" x14ac:dyDescent="0.2">
      <c r="A23" s="77" t="str">
        <f t="shared" si="0"/>
        <v>1441|1440011|60|2025|2</v>
      </c>
      <c r="B23" s="77">
        <v>1441</v>
      </c>
      <c r="C23" s="77">
        <v>1440011</v>
      </c>
      <c r="D23" s="77">
        <v>60</v>
      </c>
      <c r="E23" s="77">
        <v>2025</v>
      </c>
      <c r="F23" s="77">
        <v>10</v>
      </c>
      <c r="G23" s="77">
        <v>1</v>
      </c>
      <c r="H23" s="77">
        <v>22884260000100</v>
      </c>
      <c r="I23" s="78" t="s">
        <v>129</v>
      </c>
      <c r="J23" s="77">
        <v>3922</v>
      </c>
      <c r="K23" s="78" t="s">
        <v>60</v>
      </c>
      <c r="L23" s="79">
        <v>45755</v>
      </c>
      <c r="M23" s="77">
        <v>2</v>
      </c>
      <c r="N23" s="80">
        <v>8400</v>
      </c>
      <c r="O23" s="80">
        <v>0</v>
      </c>
      <c r="P23" s="80">
        <v>0</v>
      </c>
      <c r="Q23" s="72">
        <f t="shared" si="1"/>
        <v>8400</v>
      </c>
    </row>
    <row r="24" spans="1:17" ht="24.95" customHeight="1" x14ac:dyDescent="0.2">
      <c r="A24" s="77" t="str">
        <f t="shared" si="0"/>
        <v>1441|1440011|61|2025|4</v>
      </c>
      <c r="B24" s="77">
        <v>1441</v>
      </c>
      <c r="C24" s="77">
        <v>1440011</v>
      </c>
      <c r="D24" s="77">
        <v>61</v>
      </c>
      <c r="E24" s="77">
        <v>2025</v>
      </c>
      <c r="F24" s="77">
        <v>10</v>
      </c>
      <c r="G24" s="77">
        <v>1</v>
      </c>
      <c r="H24" s="77">
        <v>22884260000100</v>
      </c>
      <c r="I24" s="78" t="s">
        <v>129</v>
      </c>
      <c r="J24" s="77">
        <v>3921</v>
      </c>
      <c r="K24" s="78" t="s">
        <v>130</v>
      </c>
      <c r="L24" s="79">
        <v>45755</v>
      </c>
      <c r="M24" s="77">
        <v>4</v>
      </c>
      <c r="N24" s="80">
        <v>73320</v>
      </c>
      <c r="O24" s="83">
        <v>4086</v>
      </c>
      <c r="P24" s="80">
        <v>0</v>
      </c>
      <c r="Q24" s="72">
        <f t="shared" si="1"/>
        <v>69234</v>
      </c>
    </row>
    <row r="25" spans="1:17" ht="24.95" customHeight="1" x14ac:dyDescent="0.2">
      <c r="A25" s="77" t="str">
        <f t="shared" si="0"/>
        <v>1441|1440011|64|2025|3</v>
      </c>
      <c r="B25" s="77">
        <v>1441</v>
      </c>
      <c r="C25" s="77">
        <v>1440011</v>
      </c>
      <c r="D25" s="77">
        <v>64</v>
      </c>
      <c r="E25" s="77">
        <v>2025</v>
      </c>
      <c r="F25" s="77">
        <v>10</v>
      </c>
      <c r="G25" s="77">
        <v>1</v>
      </c>
      <c r="H25" s="77">
        <v>26791960663</v>
      </c>
      <c r="I25" s="78" t="s">
        <v>131</v>
      </c>
      <c r="J25" s="77">
        <v>3611</v>
      </c>
      <c r="K25" s="78" t="s">
        <v>132</v>
      </c>
      <c r="L25" s="79">
        <v>45751</v>
      </c>
      <c r="M25" s="77">
        <v>3</v>
      </c>
      <c r="N25" s="80">
        <v>4899.17</v>
      </c>
      <c r="O25" s="80">
        <v>0</v>
      </c>
      <c r="P25" s="80">
        <v>0</v>
      </c>
      <c r="Q25" s="72">
        <f t="shared" si="1"/>
        <v>4899.17</v>
      </c>
    </row>
    <row r="26" spans="1:17" ht="24.95" customHeight="1" x14ac:dyDescent="0.2">
      <c r="A26" s="77" t="str">
        <f t="shared" si="0"/>
        <v>1441|1440011|65|2025|3</v>
      </c>
      <c r="B26" s="77">
        <v>1441</v>
      </c>
      <c r="C26" s="77">
        <v>1440011</v>
      </c>
      <c r="D26" s="77">
        <v>65</v>
      </c>
      <c r="E26" s="77">
        <v>2025</v>
      </c>
      <c r="F26" s="77">
        <v>10</v>
      </c>
      <c r="G26" s="77">
        <v>1</v>
      </c>
      <c r="H26" s="77">
        <v>96593172804</v>
      </c>
      <c r="I26" s="78" t="s">
        <v>133</v>
      </c>
      <c r="J26" s="77">
        <v>3611</v>
      </c>
      <c r="K26" s="78" t="s">
        <v>132</v>
      </c>
      <c r="L26" s="79">
        <v>45751</v>
      </c>
      <c r="M26" s="77">
        <v>3</v>
      </c>
      <c r="N26" s="80">
        <v>1641.68</v>
      </c>
      <c r="O26" s="80">
        <v>0</v>
      </c>
      <c r="P26" s="80">
        <v>0</v>
      </c>
      <c r="Q26" s="72">
        <f t="shared" si="1"/>
        <v>1641.68</v>
      </c>
    </row>
    <row r="27" spans="1:17" ht="24.95" customHeight="1" x14ac:dyDescent="0.2">
      <c r="A27" s="77" t="str">
        <f t="shared" si="0"/>
        <v>1441|1440011|66|2025|3</v>
      </c>
      <c r="B27" s="77">
        <v>1441</v>
      </c>
      <c r="C27" s="77">
        <v>1440011</v>
      </c>
      <c r="D27" s="77">
        <v>66</v>
      </c>
      <c r="E27" s="77">
        <v>2025</v>
      </c>
      <c r="F27" s="77">
        <v>10</v>
      </c>
      <c r="G27" s="77">
        <v>1</v>
      </c>
      <c r="H27" s="77">
        <v>14408503649</v>
      </c>
      <c r="I27" s="78" t="s">
        <v>134</v>
      </c>
      <c r="J27" s="77">
        <v>3611</v>
      </c>
      <c r="K27" s="78" t="s">
        <v>132</v>
      </c>
      <c r="L27" s="79">
        <v>45754</v>
      </c>
      <c r="M27" s="77">
        <v>3</v>
      </c>
      <c r="N27" s="80">
        <v>6642.37</v>
      </c>
      <c r="O27" s="80">
        <v>0</v>
      </c>
      <c r="P27" s="80">
        <v>0</v>
      </c>
      <c r="Q27" s="72">
        <f t="shared" si="1"/>
        <v>6642.37</v>
      </c>
    </row>
    <row r="28" spans="1:17" ht="24.95" customHeight="1" x14ac:dyDescent="0.2">
      <c r="A28" s="77" t="str">
        <f t="shared" si="0"/>
        <v>1441|1440011|67|2025|3</v>
      </c>
      <c r="B28" s="77">
        <v>1441</v>
      </c>
      <c r="C28" s="77">
        <v>1440011</v>
      </c>
      <c r="D28" s="77">
        <v>67</v>
      </c>
      <c r="E28" s="77">
        <v>2025</v>
      </c>
      <c r="F28" s="77">
        <v>10</v>
      </c>
      <c r="G28" s="77">
        <v>1</v>
      </c>
      <c r="H28" s="77">
        <v>3941401840</v>
      </c>
      <c r="I28" s="78" t="s">
        <v>135</v>
      </c>
      <c r="J28" s="77">
        <v>3611</v>
      </c>
      <c r="K28" s="78" t="s">
        <v>132</v>
      </c>
      <c r="L28" s="79">
        <v>45751</v>
      </c>
      <c r="M28" s="77">
        <v>3</v>
      </c>
      <c r="N28" s="80">
        <v>1641.69</v>
      </c>
      <c r="O28" s="80">
        <v>0</v>
      </c>
      <c r="P28" s="80">
        <v>0</v>
      </c>
      <c r="Q28" s="72">
        <f t="shared" si="1"/>
        <v>1641.69</v>
      </c>
    </row>
    <row r="29" spans="1:17" ht="24.95" customHeight="1" x14ac:dyDescent="0.2">
      <c r="A29" s="77" t="str">
        <f t="shared" si="0"/>
        <v>1441|1440011|68|2025|3</v>
      </c>
      <c r="B29" s="77">
        <v>1441</v>
      </c>
      <c r="C29" s="77">
        <v>1440011</v>
      </c>
      <c r="D29" s="77">
        <v>68</v>
      </c>
      <c r="E29" s="77">
        <v>2025</v>
      </c>
      <c r="F29" s="77">
        <v>10</v>
      </c>
      <c r="G29" s="77">
        <v>1</v>
      </c>
      <c r="H29" s="77">
        <v>48447510697</v>
      </c>
      <c r="I29" s="78" t="s">
        <v>136</v>
      </c>
      <c r="J29" s="77">
        <v>3611</v>
      </c>
      <c r="K29" s="78" t="s">
        <v>132</v>
      </c>
      <c r="L29" s="79">
        <v>45751</v>
      </c>
      <c r="M29" s="77">
        <v>3</v>
      </c>
      <c r="N29" s="80">
        <v>7005.51</v>
      </c>
      <c r="O29" s="80">
        <v>0</v>
      </c>
      <c r="P29" s="80">
        <v>0</v>
      </c>
      <c r="Q29" s="72">
        <f t="shared" si="1"/>
        <v>7005.51</v>
      </c>
    </row>
    <row r="30" spans="1:17" ht="24.95" customHeight="1" x14ac:dyDescent="0.2">
      <c r="A30" s="77" t="str">
        <f t="shared" si="0"/>
        <v>1441|1440011|69|2025|3</v>
      </c>
      <c r="B30" s="77">
        <v>1441</v>
      </c>
      <c r="C30" s="77">
        <v>1440011</v>
      </c>
      <c r="D30" s="77">
        <v>69</v>
      </c>
      <c r="E30" s="77">
        <v>2025</v>
      </c>
      <c r="F30" s="77">
        <v>10</v>
      </c>
      <c r="G30" s="77">
        <v>1</v>
      </c>
      <c r="H30" s="77">
        <v>66606667615</v>
      </c>
      <c r="I30" s="78" t="s">
        <v>137</v>
      </c>
      <c r="J30" s="77">
        <v>3611</v>
      </c>
      <c r="K30" s="78" t="s">
        <v>132</v>
      </c>
      <c r="L30" s="79">
        <v>45754</v>
      </c>
      <c r="M30" s="77">
        <v>3</v>
      </c>
      <c r="N30" s="80">
        <v>6859.35</v>
      </c>
      <c r="O30" s="80">
        <v>0</v>
      </c>
      <c r="P30" s="80">
        <v>0</v>
      </c>
      <c r="Q30" s="72">
        <f t="shared" si="1"/>
        <v>6859.35</v>
      </c>
    </row>
    <row r="31" spans="1:17" ht="24.95" customHeight="1" x14ac:dyDescent="0.2">
      <c r="A31" s="77" t="str">
        <f t="shared" si="0"/>
        <v>1441|1440011|70|2025|3</v>
      </c>
      <c r="B31" s="77">
        <v>1441</v>
      </c>
      <c r="C31" s="77">
        <v>1440011</v>
      </c>
      <c r="D31" s="77">
        <v>70</v>
      </c>
      <c r="E31" s="77">
        <v>2025</v>
      </c>
      <c r="F31" s="77">
        <v>10</v>
      </c>
      <c r="G31" s="77">
        <v>1</v>
      </c>
      <c r="H31" s="77">
        <v>9269157628</v>
      </c>
      <c r="I31" s="78" t="s">
        <v>138</v>
      </c>
      <c r="J31" s="77">
        <v>3611</v>
      </c>
      <c r="K31" s="78" t="s">
        <v>132</v>
      </c>
      <c r="L31" s="79">
        <v>45754</v>
      </c>
      <c r="M31" s="77">
        <v>3</v>
      </c>
      <c r="N31" s="80">
        <v>3831.81</v>
      </c>
      <c r="O31" s="80">
        <v>0</v>
      </c>
      <c r="P31" s="80">
        <v>0</v>
      </c>
      <c r="Q31" s="72">
        <f t="shared" si="1"/>
        <v>3831.81</v>
      </c>
    </row>
    <row r="32" spans="1:17" ht="24.95" customHeight="1" x14ac:dyDescent="0.2">
      <c r="A32" s="77" t="str">
        <f t="shared" si="0"/>
        <v>1441|1440011|71|2025|3</v>
      </c>
      <c r="B32" s="77">
        <v>1441</v>
      </c>
      <c r="C32" s="77">
        <v>1440011</v>
      </c>
      <c r="D32" s="77">
        <v>71</v>
      </c>
      <c r="E32" s="77">
        <v>2025</v>
      </c>
      <c r="F32" s="77">
        <v>10</v>
      </c>
      <c r="G32" s="77">
        <v>1</v>
      </c>
      <c r="H32" s="77">
        <v>21154554000113</v>
      </c>
      <c r="I32" s="78" t="s">
        <v>139</v>
      </c>
      <c r="J32" s="77">
        <v>3920</v>
      </c>
      <c r="K32" s="78" t="s">
        <v>132</v>
      </c>
      <c r="L32" s="79">
        <v>45751</v>
      </c>
      <c r="M32" s="77">
        <v>3</v>
      </c>
      <c r="N32" s="80">
        <v>48269.2</v>
      </c>
      <c r="O32" s="80">
        <v>0</v>
      </c>
      <c r="P32" s="80">
        <v>0</v>
      </c>
      <c r="Q32" s="72">
        <f t="shared" si="1"/>
        <v>48269.2</v>
      </c>
    </row>
    <row r="33" spans="1:17" ht="24.95" customHeight="1" x14ac:dyDescent="0.2">
      <c r="A33" s="77" t="str">
        <f t="shared" si="0"/>
        <v>1441|1440011|72|2025|3</v>
      </c>
      <c r="B33" s="77">
        <v>1441</v>
      </c>
      <c r="C33" s="77">
        <v>1440011</v>
      </c>
      <c r="D33" s="77">
        <v>72</v>
      </c>
      <c r="E33" s="77">
        <v>2025</v>
      </c>
      <c r="F33" s="77">
        <v>10</v>
      </c>
      <c r="G33" s="77">
        <v>1</v>
      </c>
      <c r="H33" s="77">
        <v>2896116605</v>
      </c>
      <c r="I33" s="78" t="s">
        <v>140</v>
      </c>
      <c r="J33" s="77">
        <v>3611</v>
      </c>
      <c r="K33" s="78" t="s">
        <v>132</v>
      </c>
      <c r="L33" s="79">
        <v>45751</v>
      </c>
      <c r="M33" s="77">
        <v>3</v>
      </c>
      <c r="N33" s="80">
        <v>4091.89</v>
      </c>
      <c r="O33" s="80">
        <v>0</v>
      </c>
      <c r="P33" s="80">
        <v>0</v>
      </c>
      <c r="Q33" s="72">
        <f t="shared" si="1"/>
        <v>4091.89</v>
      </c>
    </row>
    <row r="34" spans="1:17" ht="24.95" customHeight="1" x14ac:dyDescent="0.2">
      <c r="A34" s="77" t="str">
        <f t="shared" si="0"/>
        <v>1441|1440011|73|2025|3</v>
      </c>
      <c r="B34" s="77">
        <v>1441</v>
      </c>
      <c r="C34" s="77">
        <v>1440011</v>
      </c>
      <c r="D34" s="77">
        <v>73</v>
      </c>
      <c r="E34" s="77">
        <v>2025</v>
      </c>
      <c r="F34" s="77">
        <v>10</v>
      </c>
      <c r="G34" s="77">
        <v>1</v>
      </c>
      <c r="H34" s="77">
        <v>3063355000118</v>
      </c>
      <c r="I34" s="78" t="s">
        <v>141</v>
      </c>
      <c r="J34" s="77">
        <v>3920</v>
      </c>
      <c r="K34" s="78" t="s">
        <v>132</v>
      </c>
      <c r="L34" s="79">
        <v>45751</v>
      </c>
      <c r="M34" s="77">
        <v>3</v>
      </c>
      <c r="N34" s="80">
        <v>62581.61</v>
      </c>
      <c r="O34" s="80">
        <v>0</v>
      </c>
      <c r="P34" s="80">
        <v>0</v>
      </c>
      <c r="Q34" s="72">
        <f t="shared" si="1"/>
        <v>62581.61</v>
      </c>
    </row>
    <row r="35" spans="1:17" ht="24.95" customHeight="1" x14ac:dyDescent="0.2">
      <c r="A35" s="77" t="str">
        <f t="shared" si="0"/>
        <v>1441|1440011|74|2025|3</v>
      </c>
      <c r="B35" s="77">
        <v>1441</v>
      </c>
      <c r="C35" s="77">
        <v>1440011</v>
      </c>
      <c r="D35" s="77">
        <v>74</v>
      </c>
      <c r="E35" s="77">
        <v>2025</v>
      </c>
      <c r="F35" s="77">
        <v>10</v>
      </c>
      <c r="G35" s="77">
        <v>1</v>
      </c>
      <c r="H35" s="77">
        <v>30059674687</v>
      </c>
      <c r="I35" s="78" t="s">
        <v>142</v>
      </c>
      <c r="J35" s="77">
        <v>3611</v>
      </c>
      <c r="K35" s="78" t="s">
        <v>132</v>
      </c>
      <c r="L35" s="79">
        <v>45751</v>
      </c>
      <c r="M35" s="77">
        <v>3</v>
      </c>
      <c r="N35" s="80">
        <v>2202.8000000000002</v>
      </c>
      <c r="O35" s="80">
        <v>0</v>
      </c>
      <c r="P35" s="80">
        <v>0</v>
      </c>
      <c r="Q35" s="72">
        <f t="shared" si="1"/>
        <v>2202.8000000000002</v>
      </c>
    </row>
    <row r="36" spans="1:17" ht="24.95" customHeight="1" x14ac:dyDescent="0.2">
      <c r="A36" s="77" t="str">
        <f t="shared" si="0"/>
        <v>1441|1440011|75|2025|3</v>
      </c>
      <c r="B36" s="77">
        <v>1441</v>
      </c>
      <c r="C36" s="77">
        <v>1440011</v>
      </c>
      <c r="D36" s="77">
        <v>75</v>
      </c>
      <c r="E36" s="77">
        <v>2025</v>
      </c>
      <c r="F36" s="77">
        <v>10</v>
      </c>
      <c r="G36" s="77">
        <v>1</v>
      </c>
      <c r="H36" s="77">
        <v>15794466634</v>
      </c>
      <c r="I36" s="78" t="s">
        <v>143</v>
      </c>
      <c r="J36" s="77">
        <v>3611</v>
      </c>
      <c r="K36" s="78" t="s">
        <v>132</v>
      </c>
      <c r="L36" s="79">
        <v>45751</v>
      </c>
      <c r="M36" s="77">
        <v>3</v>
      </c>
      <c r="N36" s="80">
        <v>4091.89</v>
      </c>
      <c r="O36" s="80">
        <v>0</v>
      </c>
      <c r="P36" s="80">
        <v>0</v>
      </c>
      <c r="Q36" s="72">
        <f t="shared" si="1"/>
        <v>4091.89</v>
      </c>
    </row>
    <row r="37" spans="1:17" ht="24.95" customHeight="1" x14ac:dyDescent="0.2">
      <c r="A37" s="77" t="str">
        <f t="shared" si="0"/>
        <v>1441|1440011|76|2025|3</v>
      </c>
      <c r="B37" s="77">
        <v>1441</v>
      </c>
      <c r="C37" s="77">
        <v>1440011</v>
      </c>
      <c r="D37" s="77">
        <v>76</v>
      </c>
      <c r="E37" s="77">
        <v>2025</v>
      </c>
      <c r="F37" s="77">
        <v>10</v>
      </c>
      <c r="G37" s="77">
        <v>1</v>
      </c>
      <c r="H37" s="77">
        <v>2274463131</v>
      </c>
      <c r="I37" s="78" t="s">
        <v>144</v>
      </c>
      <c r="J37" s="77">
        <v>3611</v>
      </c>
      <c r="K37" s="78" t="s">
        <v>132</v>
      </c>
      <c r="L37" s="79">
        <v>45751</v>
      </c>
      <c r="M37" s="77">
        <v>3</v>
      </c>
      <c r="N37" s="80">
        <v>8741.76</v>
      </c>
      <c r="O37" s="80">
        <v>0</v>
      </c>
      <c r="P37" s="80">
        <v>0</v>
      </c>
      <c r="Q37" s="72">
        <f t="shared" si="1"/>
        <v>8741.76</v>
      </c>
    </row>
    <row r="38" spans="1:17" ht="24.95" customHeight="1" x14ac:dyDescent="0.2">
      <c r="A38" s="77" t="str">
        <f t="shared" si="0"/>
        <v>1441|1440011|77|2025|3</v>
      </c>
      <c r="B38" s="77">
        <v>1441</v>
      </c>
      <c r="C38" s="77">
        <v>1440011</v>
      </c>
      <c r="D38" s="77">
        <v>77</v>
      </c>
      <c r="E38" s="77">
        <v>2025</v>
      </c>
      <c r="F38" s="77">
        <v>10</v>
      </c>
      <c r="G38" s="77">
        <v>1</v>
      </c>
      <c r="H38" s="77">
        <v>71077325000110</v>
      </c>
      <c r="I38" s="78" t="s">
        <v>145</v>
      </c>
      <c r="J38" s="77">
        <v>3920</v>
      </c>
      <c r="K38" s="78" t="s">
        <v>132</v>
      </c>
      <c r="L38" s="79">
        <v>45751</v>
      </c>
      <c r="M38" s="77">
        <v>3</v>
      </c>
      <c r="N38" s="80">
        <v>29238.93</v>
      </c>
      <c r="O38" s="80">
        <v>0</v>
      </c>
      <c r="P38" s="80">
        <v>0</v>
      </c>
      <c r="Q38" s="72">
        <f t="shared" si="1"/>
        <v>29238.93</v>
      </c>
    </row>
    <row r="39" spans="1:17" ht="24.95" customHeight="1" x14ac:dyDescent="0.2">
      <c r="A39" s="77" t="str">
        <f t="shared" si="0"/>
        <v>1441|1440011|78|2025|3</v>
      </c>
      <c r="B39" s="77">
        <v>1441</v>
      </c>
      <c r="C39" s="77">
        <v>1440011</v>
      </c>
      <c r="D39" s="77">
        <v>78</v>
      </c>
      <c r="E39" s="77">
        <v>2025</v>
      </c>
      <c r="F39" s="77">
        <v>10</v>
      </c>
      <c r="G39" s="77">
        <v>1</v>
      </c>
      <c r="H39" s="77">
        <v>11040267670</v>
      </c>
      <c r="I39" s="78" t="s">
        <v>146</v>
      </c>
      <c r="J39" s="77">
        <v>3611</v>
      </c>
      <c r="K39" s="78" t="s">
        <v>132</v>
      </c>
      <c r="L39" s="79">
        <v>45751</v>
      </c>
      <c r="M39" s="77">
        <v>3</v>
      </c>
      <c r="N39" s="80">
        <v>2093.4499999999998</v>
      </c>
      <c r="O39" s="80">
        <v>0</v>
      </c>
      <c r="P39" s="83">
        <v>2093.4499999999998</v>
      </c>
      <c r="Q39" s="72">
        <f t="shared" si="1"/>
        <v>0</v>
      </c>
    </row>
    <row r="40" spans="1:17" ht="24.95" customHeight="1" x14ac:dyDescent="0.2">
      <c r="A40" s="77" t="str">
        <f t="shared" si="0"/>
        <v>1441|1440011|78|2025|4</v>
      </c>
      <c r="B40" s="77">
        <v>1441</v>
      </c>
      <c r="C40" s="77">
        <v>1440011</v>
      </c>
      <c r="D40" s="77">
        <v>78</v>
      </c>
      <c r="E40" s="77">
        <v>2025</v>
      </c>
      <c r="F40" s="77">
        <v>10</v>
      </c>
      <c r="G40" s="77">
        <v>1</v>
      </c>
      <c r="H40" s="77">
        <v>11040267670</v>
      </c>
      <c r="I40" s="78" t="s">
        <v>146</v>
      </c>
      <c r="J40" s="77">
        <v>3611</v>
      </c>
      <c r="K40" s="78" t="s">
        <v>132</v>
      </c>
      <c r="L40" s="79">
        <v>45756</v>
      </c>
      <c r="M40" s="77">
        <v>4</v>
      </c>
      <c r="N40" s="80">
        <v>2093.46</v>
      </c>
      <c r="O40" s="80">
        <v>0</v>
      </c>
      <c r="P40" s="80">
        <v>0</v>
      </c>
      <c r="Q40" s="72">
        <f t="shared" si="1"/>
        <v>2093.46</v>
      </c>
    </row>
    <row r="41" spans="1:17" ht="24.95" customHeight="1" x14ac:dyDescent="0.2">
      <c r="A41" s="77" t="str">
        <f t="shared" si="0"/>
        <v>1441|1440011|79|2025|3</v>
      </c>
      <c r="B41" s="77">
        <v>1441</v>
      </c>
      <c r="C41" s="77">
        <v>1440011</v>
      </c>
      <c r="D41" s="77">
        <v>79</v>
      </c>
      <c r="E41" s="77">
        <v>2025</v>
      </c>
      <c r="F41" s="77">
        <v>10</v>
      </c>
      <c r="G41" s="77">
        <v>1</v>
      </c>
      <c r="H41" s="77">
        <v>82655251768</v>
      </c>
      <c r="I41" s="78" t="s">
        <v>147</v>
      </c>
      <c r="J41" s="77">
        <v>3611</v>
      </c>
      <c r="K41" s="78" t="s">
        <v>132</v>
      </c>
      <c r="L41" s="79">
        <v>45751</v>
      </c>
      <c r="M41" s="77">
        <v>3</v>
      </c>
      <c r="N41" s="80">
        <v>4380.9799999999996</v>
      </c>
      <c r="O41" s="80">
        <v>0</v>
      </c>
      <c r="P41" s="80">
        <v>0</v>
      </c>
      <c r="Q41" s="72">
        <f t="shared" si="1"/>
        <v>4380.9799999999996</v>
      </c>
    </row>
    <row r="42" spans="1:17" ht="24.95" customHeight="1" x14ac:dyDescent="0.2">
      <c r="A42" s="77" t="str">
        <f t="shared" si="0"/>
        <v>1441|1440011|80|2025|3</v>
      </c>
      <c r="B42" s="77">
        <v>1441</v>
      </c>
      <c r="C42" s="77">
        <v>1440011</v>
      </c>
      <c r="D42" s="77">
        <v>80</v>
      </c>
      <c r="E42" s="77">
        <v>2025</v>
      </c>
      <c r="F42" s="77">
        <v>10</v>
      </c>
      <c r="G42" s="77">
        <v>1</v>
      </c>
      <c r="H42" s="77">
        <v>84374071687</v>
      </c>
      <c r="I42" s="78" t="s">
        <v>148</v>
      </c>
      <c r="J42" s="77">
        <v>3611</v>
      </c>
      <c r="K42" s="78" t="s">
        <v>132</v>
      </c>
      <c r="L42" s="79">
        <v>45754</v>
      </c>
      <c r="M42" s="77">
        <v>3</v>
      </c>
      <c r="N42" s="80">
        <v>3334.42</v>
      </c>
      <c r="O42" s="80">
        <v>0</v>
      </c>
      <c r="P42" s="80">
        <v>0</v>
      </c>
      <c r="Q42" s="72">
        <f t="shared" si="1"/>
        <v>3334.42</v>
      </c>
    </row>
    <row r="43" spans="1:17" ht="24.95" customHeight="1" x14ac:dyDescent="0.2">
      <c r="A43" s="77" t="str">
        <f t="shared" si="0"/>
        <v>1441|1440011|81|2025|3</v>
      </c>
      <c r="B43" s="77">
        <v>1441</v>
      </c>
      <c r="C43" s="77">
        <v>1440011</v>
      </c>
      <c r="D43" s="77">
        <v>81</v>
      </c>
      <c r="E43" s="77">
        <v>2025</v>
      </c>
      <c r="F43" s="77">
        <v>10</v>
      </c>
      <c r="G43" s="77">
        <v>1</v>
      </c>
      <c r="H43" s="77">
        <v>32734751615</v>
      </c>
      <c r="I43" s="78" t="s">
        <v>149</v>
      </c>
      <c r="J43" s="77">
        <v>3611</v>
      </c>
      <c r="K43" s="78" t="s">
        <v>132</v>
      </c>
      <c r="L43" s="79">
        <v>45754</v>
      </c>
      <c r="M43" s="77">
        <v>3</v>
      </c>
      <c r="N43" s="80">
        <v>5883.92</v>
      </c>
      <c r="O43" s="80">
        <v>0</v>
      </c>
      <c r="P43" s="80">
        <v>0</v>
      </c>
      <c r="Q43" s="72">
        <f t="shared" si="1"/>
        <v>5883.92</v>
      </c>
    </row>
    <row r="44" spans="1:17" ht="24.95" customHeight="1" x14ac:dyDescent="0.2">
      <c r="A44" s="77" t="str">
        <f t="shared" si="0"/>
        <v>1441|1440011|82|2025|3</v>
      </c>
      <c r="B44" s="77">
        <v>1441</v>
      </c>
      <c r="C44" s="77">
        <v>1440011</v>
      </c>
      <c r="D44" s="77">
        <v>82</v>
      </c>
      <c r="E44" s="77">
        <v>2025</v>
      </c>
      <c r="F44" s="77">
        <v>10</v>
      </c>
      <c r="G44" s="77">
        <v>1</v>
      </c>
      <c r="H44" s="77">
        <v>73694126600</v>
      </c>
      <c r="I44" s="78" t="s">
        <v>150</v>
      </c>
      <c r="J44" s="77">
        <v>3611</v>
      </c>
      <c r="K44" s="78" t="s">
        <v>132</v>
      </c>
      <c r="L44" s="79">
        <v>45754</v>
      </c>
      <c r="M44" s="77">
        <v>3</v>
      </c>
      <c r="N44" s="80">
        <v>7660.1</v>
      </c>
      <c r="O44" s="80">
        <v>0</v>
      </c>
      <c r="P44" s="80">
        <v>0</v>
      </c>
      <c r="Q44" s="72">
        <f t="shared" si="1"/>
        <v>7660.1</v>
      </c>
    </row>
    <row r="45" spans="1:17" ht="24.95" customHeight="1" x14ac:dyDescent="0.2">
      <c r="A45" s="77" t="str">
        <f t="shared" si="0"/>
        <v>1441|1440011|84|2025|3</v>
      </c>
      <c r="B45" s="77">
        <v>1441</v>
      </c>
      <c r="C45" s="77">
        <v>1440011</v>
      </c>
      <c r="D45" s="77">
        <v>84</v>
      </c>
      <c r="E45" s="77">
        <v>2025</v>
      </c>
      <c r="F45" s="77">
        <v>10</v>
      </c>
      <c r="G45" s="77">
        <v>1</v>
      </c>
      <c r="H45" s="77">
        <v>22068043000141</v>
      </c>
      <c r="I45" s="78" t="s">
        <v>151</v>
      </c>
      <c r="J45" s="77">
        <v>3920</v>
      </c>
      <c r="K45" s="78" t="s">
        <v>132</v>
      </c>
      <c r="L45" s="79">
        <v>45754</v>
      </c>
      <c r="M45" s="77">
        <v>3</v>
      </c>
      <c r="N45" s="80">
        <v>8380.65</v>
      </c>
      <c r="O45" s="80">
        <v>0</v>
      </c>
      <c r="P45" s="80">
        <v>0</v>
      </c>
      <c r="Q45" s="72">
        <f t="shared" si="1"/>
        <v>8380.65</v>
      </c>
    </row>
    <row r="46" spans="1:17" ht="24.95" customHeight="1" x14ac:dyDescent="0.2">
      <c r="A46" s="77" t="str">
        <f t="shared" si="0"/>
        <v>1441|1440011|85|2025|3</v>
      </c>
      <c r="B46" s="77">
        <v>1441</v>
      </c>
      <c r="C46" s="77">
        <v>1440011</v>
      </c>
      <c r="D46" s="77">
        <v>85</v>
      </c>
      <c r="E46" s="77">
        <v>2025</v>
      </c>
      <c r="F46" s="77">
        <v>10</v>
      </c>
      <c r="G46" s="77">
        <v>1</v>
      </c>
      <c r="H46" s="77">
        <v>89330994687</v>
      </c>
      <c r="I46" s="78" t="s">
        <v>152</v>
      </c>
      <c r="J46" s="77">
        <v>3611</v>
      </c>
      <c r="K46" s="78" t="s">
        <v>132</v>
      </c>
      <c r="L46" s="79">
        <v>45754</v>
      </c>
      <c r="M46" s="77">
        <v>3</v>
      </c>
      <c r="N46" s="80">
        <v>3854.88</v>
      </c>
      <c r="O46" s="80">
        <v>0</v>
      </c>
      <c r="P46" s="80">
        <v>0</v>
      </c>
      <c r="Q46" s="72">
        <f t="shared" si="1"/>
        <v>3854.88</v>
      </c>
    </row>
    <row r="47" spans="1:17" ht="24.95" customHeight="1" x14ac:dyDescent="0.2">
      <c r="A47" s="77" t="str">
        <f t="shared" si="0"/>
        <v>1441|1440011|86|2025|3</v>
      </c>
      <c r="B47" s="77">
        <v>1441</v>
      </c>
      <c r="C47" s="77">
        <v>1440011</v>
      </c>
      <c r="D47" s="77">
        <v>86</v>
      </c>
      <c r="E47" s="77">
        <v>2025</v>
      </c>
      <c r="F47" s="77">
        <v>10</v>
      </c>
      <c r="G47" s="77">
        <v>1</v>
      </c>
      <c r="H47" s="77">
        <v>76809528920</v>
      </c>
      <c r="I47" s="78" t="s">
        <v>153</v>
      </c>
      <c r="J47" s="77">
        <v>3611</v>
      </c>
      <c r="K47" s="78" t="s">
        <v>132</v>
      </c>
      <c r="L47" s="79">
        <v>45754</v>
      </c>
      <c r="M47" s="77">
        <v>3</v>
      </c>
      <c r="N47" s="80">
        <v>1166.21</v>
      </c>
      <c r="O47" s="80">
        <v>0</v>
      </c>
      <c r="P47" s="80">
        <v>0</v>
      </c>
      <c r="Q47" s="72">
        <f t="shared" si="1"/>
        <v>1166.21</v>
      </c>
    </row>
    <row r="48" spans="1:17" ht="24.95" customHeight="1" x14ac:dyDescent="0.2">
      <c r="A48" s="77" t="str">
        <f t="shared" si="0"/>
        <v>1441|1440011|87|2025|3</v>
      </c>
      <c r="B48" s="77">
        <v>1441</v>
      </c>
      <c r="C48" s="77">
        <v>1440011</v>
      </c>
      <c r="D48" s="77">
        <v>87</v>
      </c>
      <c r="E48" s="77">
        <v>2025</v>
      </c>
      <c r="F48" s="77">
        <v>10</v>
      </c>
      <c r="G48" s="77">
        <v>1</v>
      </c>
      <c r="H48" s="77">
        <v>17709692000144</v>
      </c>
      <c r="I48" s="78" t="s">
        <v>154</v>
      </c>
      <c r="J48" s="77">
        <v>3920</v>
      </c>
      <c r="K48" s="78" t="s">
        <v>132</v>
      </c>
      <c r="L48" s="79">
        <v>45754</v>
      </c>
      <c r="M48" s="77">
        <v>3</v>
      </c>
      <c r="N48" s="80">
        <v>29071.77</v>
      </c>
      <c r="O48" s="80">
        <v>0</v>
      </c>
      <c r="P48" s="80">
        <v>0</v>
      </c>
      <c r="Q48" s="72">
        <f t="shared" si="1"/>
        <v>29071.77</v>
      </c>
    </row>
    <row r="49" spans="1:17" ht="24.95" customHeight="1" x14ac:dyDescent="0.2">
      <c r="A49" s="77" t="str">
        <f t="shared" si="0"/>
        <v>1441|1440011|88|2025|3</v>
      </c>
      <c r="B49" s="77">
        <v>1441</v>
      </c>
      <c r="C49" s="77">
        <v>1440011</v>
      </c>
      <c r="D49" s="77">
        <v>88</v>
      </c>
      <c r="E49" s="77">
        <v>2025</v>
      </c>
      <c r="F49" s="77">
        <v>10</v>
      </c>
      <c r="G49" s="77">
        <v>1</v>
      </c>
      <c r="H49" s="77">
        <v>62895958653</v>
      </c>
      <c r="I49" s="78" t="s">
        <v>155</v>
      </c>
      <c r="J49" s="77">
        <v>3611</v>
      </c>
      <c r="K49" s="78" t="s">
        <v>132</v>
      </c>
      <c r="L49" s="79">
        <v>45754</v>
      </c>
      <c r="M49" s="77">
        <v>3</v>
      </c>
      <c r="N49" s="80">
        <v>1475.22</v>
      </c>
      <c r="O49" s="80">
        <v>0</v>
      </c>
      <c r="P49" s="80">
        <v>0</v>
      </c>
      <c r="Q49" s="72">
        <f t="shared" si="1"/>
        <v>1475.22</v>
      </c>
    </row>
    <row r="50" spans="1:17" ht="24.95" customHeight="1" x14ac:dyDescent="0.2">
      <c r="A50" s="77" t="str">
        <f t="shared" si="0"/>
        <v>1441|1440011|89|2025|3</v>
      </c>
      <c r="B50" s="77">
        <v>1441</v>
      </c>
      <c r="C50" s="77">
        <v>1440011</v>
      </c>
      <c r="D50" s="77">
        <v>89</v>
      </c>
      <c r="E50" s="77">
        <v>2025</v>
      </c>
      <c r="F50" s="77">
        <v>10</v>
      </c>
      <c r="G50" s="77">
        <v>1</v>
      </c>
      <c r="H50" s="77">
        <v>62897306653</v>
      </c>
      <c r="I50" s="78" t="s">
        <v>156</v>
      </c>
      <c r="J50" s="77">
        <v>3611</v>
      </c>
      <c r="K50" s="78" t="s">
        <v>132</v>
      </c>
      <c r="L50" s="79">
        <v>45754</v>
      </c>
      <c r="M50" s="77">
        <v>3</v>
      </c>
      <c r="N50" s="80">
        <v>1475.22</v>
      </c>
      <c r="O50" s="80">
        <v>0</v>
      </c>
      <c r="P50" s="80">
        <v>0</v>
      </c>
      <c r="Q50" s="72">
        <f t="shared" si="1"/>
        <v>1475.22</v>
      </c>
    </row>
    <row r="51" spans="1:17" ht="24.95" customHeight="1" x14ac:dyDescent="0.2">
      <c r="A51" s="77" t="str">
        <f t="shared" si="0"/>
        <v>1441|1440011|90|2025|3</v>
      </c>
      <c r="B51" s="77">
        <v>1441</v>
      </c>
      <c r="C51" s="77">
        <v>1440011</v>
      </c>
      <c r="D51" s="77">
        <v>90</v>
      </c>
      <c r="E51" s="77">
        <v>2025</v>
      </c>
      <c r="F51" s="77">
        <v>10</v>
      </c>
      <c r="G51" s="77">
        <v>1</v>
      </c>
      <c r="H51" s="77">
        <v>54565707691</v>
      </c>
      <c r="I51" s="78" t="s">
        <v>157</v>
      </c>
      <c r="J51" s="77">
        <v>3611</v>
      </c>
      <c r="K51" s="78" t="s">
        <v>132</v>
      </c>
      <c r="L51" s="79">
        <v>45754</v>
      </c>
      <c r="M51" s="77">
        <v>3</v>
      </c>
      <c r="N51" s="80">
        <v>1475.22</v>
      </c>
      <c r="O51" s="80">
        <v>0</v>
      </c>
      <c r="P51" s="80">
        <v>0</v>
      </c>
      <c r="Q51" s="72">
        <f t="shared" si="1"/>
        <v>1475.22</v>
      </c>
    </row>
    <row r="52" spans="1:17" ht="24.95" customHeight="1" x14ac:dyDescent="0.2">
      <c r="A52" s="77" t="str">
        <f t="shared" si="0"/>
        <v>1441|1440011|91|2025|2</v>
      </c>
      <c r="B52" s="77">
        <v>1441</v>
      </c>
      <c r="C52" s="77">
        <v>1440011</v>
      </c>
      <c r="D52" s="77">
        <v>91</v>
      </c>
      <c r="E52" s="77">
        <v>2025</v>
      </c>
      <c r="F52" s="77">
        <v>10</v>
      </c>
      <c r="G52" s="77">
        <v>1</v>
      </c>
      <c r="H52" s="77">
        <v>21154554000113</v>
      </c>
      <c r="I52" s="78" t="s">
        <v>139</v>
      </c>
      <c r="J52" s="77">
        <v>3920</v>
      </c>
      <c r="K52" s="78" t="s">
        <v>132</v>
      </c>
      <c r="L52" s="79">
        <v>45769</v>
      </c>
      <c r="M52" s="77">
        <v>2</v>
      </c>
      <c r="N52" s="80">
        <v>17074.09</v>
      </c>
      <c r="O52" s="80">
        <v>0</v>
      </c>
      <c r="P52" s="80">
        <v>0</v>
      </c>
      <c r="Q52" s="72">
        <f t="shared" si="1"/>
        <v>17074.09</v>
      </c>
    </row>
    <row r="53" spans="1:17" ht="24.95" customHeight="1" x14ac:dyDescent="0.2">
      <c r="A53" s="77" t="str">
        <f t="shared" si="0"/>
        <v>1441|1440011|92|2025|3</v>
      </c>
      <c r="B53" s="77">
        <v>1441</v>
      </c>
      <c r="C53" s="77">
        <v>1440011</v>
      </c>
      <c r="D53" s="77">
        <v>92</v>
      </c>
      <c r="E53" s="77">
        <v>2025</v>
      </c>
      <c r="F53" s="77">
        <v>10</v>
      </c>
      <c r="G53" s="77">
        <v>1</v>
      </c>
      <c r="H53" s="77">
        <v>24046590653</v>
      </c>
      <c r="I53" s="78" t="s">
        <v>158</v>
      </c>
      <c r="J53" s="77">
        <v>3611</v>
      </c>
      <c r="K53" s="78" t="s">
        <v>132</v>
      </c>
      <c r="L53" s="79">
        <v>45754</v>
      </c>
      <c r="M53" s="77">
        <v>3</v>
      </c>
      <c r="N53" s="80">
        <v>6368.79</v>
      </c>
      <c r="O53" s="80">
        <v>0</v>
      </c>
      <c r="P53" s="80">
        <v>0</v>
      </c>
      <c r="Q53" s="72">
        <f t="shared" si="1"/>
        <v>6368.79</v>
      </c>
    </row>
    <row r="54" spans="1:17" ht="24.95" customHeight="1" x14ac:dyDescent="0.2">
      <c r="A54" s="77" t="str">
        <f t="shared" si="0"/>
        <v>1441|1440011|93|2025|3</v>
      </c>
      <c r="B54" s="77">
        <v>1441</v>
      </c>
      <c r="C54" s="77">
        <v>1440011</v>
      </c>
      <c r="D54" s="77">
        <v>93</v>
      </c>
      <c r="E54" s="77">
        <v>2025</v>
      </c>
      <c r="F54" s="77">
        <v>10</v>
      </c>
      <c r="G54" s="77">
        <v>1</v>
      </c>
      <c r="H54" s="77">
        <v>20808044000150</v>
      </c>
      <c r="I54" s="78" t="s">
        <v>159</v>
      </c>
      <c r="J54" s="77">
        <v>3920</v>
      </c>
      <c r="K54" s="78" t="s">
        <v>132</v>
      </c>
      <c r="L54" s="79">
        <v>45754</v>
      </c>
      <c r="M54" s="77">
        <v>3</v>
      </c>
      <c r="N54" s="80">
        <v>14984.27</v>
      </c>
      <c r="O54" s="80">
        <v>0</v>
      </c>
      <c r="P54" s="80">
        <v>0</v>
      </c>
      <c r="Q54" s="72">
        <f t="shared" si="1"/>
        <v>14984.27</v>
      </c>
    </row>
    <row r="55" spans="1:17" ht="24.95" customHeight="1" x14ac:dyDescent="0.2">
      <c r="A55" s="77" t="str">
        <f t="shared" si="0"/>
        <v>1441|1440011|94|2025|3</v>
      </c>
      <c r="B55" s="77">
        <v>1441</v>
      </c>
      <c r="C55" s="77">
        <v>1440011</v>
      </c>
      <c r="D55" s="77">
        <v>94</v>
      </c>
      <c r="E55" s="77">
        <v>2025</v>
      </c>
      <c r="F55" s="77">
        <v>10</v>
      </c>
      <c r="G55" s="77">
        <v>1</v>
      </c>
      <c r="H55" s="77">
        <v>2589209630</v>
      </c>
      <c r="I55" s="78" t="s">
        <v>160</v>
      </c>
      <c r="J55" s="77">
        <v>3611</v>
      </c>
      <c r="K55" s="78" t="s">
        <v>132</v>
      </c>
      <c r="L55" s="79">
        <v>45751</v>
      </c>
      <c r="M55" s="77">
        <v>3</v>
      </c>
      <c r="N55" s="80">
        <v>3205.7</v>
      </c>
      <c r="O55" s="80">
        <v>0</v>
      </c>
      <c r="P55" s="80">
        <v>0</v>
      </c>
      <c r="Q55" s="72">
        <f t="shared" si="1"/>
        <v>3205.7</v>
      </c>
    </row>
    <row r="56" spans="1:17" ht="24.95" customHeight="1" x14ac:dyDescent="0.2">
      <c r="A56" s="77" t="str">
        <f t="shared" si="0"/>
        <v>1441|1440011|95|2025|3</v>
      </c>
      <c r="B56" s="77">
        <v>1441</v>
      </c>
      <c r="C56" s="77">
        <v>1440011</v>
      </c>
      <c r="D56" s="77">
        <v>95</v>
      </c>
      <c r="E56" s="77">
        <v>2025</v>
      </c>
      <c r="F56" s="77">
        <v>10</v>
      </c>
      <c r="G56" s="77">
        <v>1</v>
      </c>
      <c r="H56" s="77">
        <v>12104191653</v>
      </c>
      <c r="I56" s="78" t="s">
        <v>161</v>
      </c>
      <c r="J56" s="77">
        <v>3611</v>
      </c>
      <c r="K56" s="78" t="s">
        <v>132</v>
      </c>
      <c r="L56" s="79">
        <v>45754</v>
      </c>
      <c r="M56" s="77">
        <v>3</v>
      </c>
      <c r="N56" s="80">
        <v>12654.84</v>
      </c>
      <c r="O56" s="80">
        <v>0</v>
      </c>
      <c r="P56" s="80">
        <v>0</v>
      </c>
      <c r="Q56" s="72">
        <f t="shared" si="1"/>
        <v>12654.84</v>
      </c>
    </row>
    <row r="57" spans="1:17" ht="24.95" customHeight="1" x14ac:dyDescent="0.2">
      <c r="A57" s="77" t="str">
        <f t="shared" si="0"/>
        <v>1441|1440011|96|2025|3</v>
      </c>
      <c r="B57" s="77">
        <v>1441</v>
      </c>
      <c r="C57" s="77">
        <v>1440011</v>
      </c>
      <c r="D57" s="77">
        <v>96</v>
      </c>
      <c r="E57" s="77">
        <v>2025</v>
      </c>
      <c r="F57" s="77">
        <v>10</v>
      </c>
      <c r="G57" s="77">
        <v>1</v>
      </c>
      <c r="H57" s="77">
        <v>4450881680</v>
      </c>
      <c r="I57" s="78" t="s">
        <v>162</v>
      </c>
      <c r="J57" s="77">
        <v>3611</v>
      </c>
      <c r="K57" s="78" t="s">
        <v>132</v>
      </c>
      <c r="L57" s="79">
        <v>45751</v>
      </c>
      <c r="M57" s="77">
        <v>3</v>
      </c>
      <c r="N57" s="80">
        <v>7300</v>
      </c>
      <c r="O57" s="80">
        <v>0</v>
      </c>
      <c r="P57" s="80">
        <v>0</v>
      </c>
      <c r="Q57" s="72">
        <f t="shared" si="1"/>
        <v>7300</v>
      </c>
    </row>
    <row r="58" spans="1:17" ht="24.95" customHeight="1" x14ac:dyDescent="0.2">
      <c r="A58" s="77" t="str">
        <f t="shared" si="0"/>
        <v>1441|1440011|97|2025|3</v>
      </c>
      <c r="B58" s="77">
        <v>1441</v>
      </c>
      <c r="C58" s="77">
        <v>1440011</v>
      </c>
      <c r="D58" s="77">
        <v>97</v>
      </c>
      <c r="E58" s="77">
        <v>2025</v>
      </c>
      <c r="F58" s="77">
        <v>10</v>
      </c>
      <c r="G58" s="77">
        <v>1</v>
      </c>
      <c r="H58" s="77">
        <v>4858733629</v>
      </c>
      <c r="I58" s="78" t="s">
        <v>163</v>
      </c>
      <c r="J58" s="77">
        <v>3611</v>
      </c>
      <c r="K58" s="78" t="s">
        <v>132</v>
      </c>
      <c r="L58" s="79">
        <v>45751</v>
      </c>
      <c r="M58" s="77">
        <v>3</v>
      </c>
      <c r="N58" s="80">
        <v>2080.42</v>
      </c>
      <c r="O58" s="80">
        <v>0</v>
      </c>
      <c r="P58" s="80">
        <v>0</v>
      </c>
      <c r="Q58" s="72">
        <f t="shared" si="1"/>
        <v>2080.42</v>
      </c>
    </row>
    <row r="59" spans="1:17" ht="24.95" customHeight="1" x14ac:dyDescent="0.2">
      <c r="A59" s="77" t="str">
        <f t="shared" si="0"/>
        <v>1441|1440011|98|2025|3</v>
      </c>
      <c r="B59" s="77">
        <v>1441</v>
      </c>
      <c r="C59" s="77">
        <v>1440011</v>
      </c>
      <c r="D59" s="77">
        <v>98</v>
      </c>
      <c r="E59" s="77">
        <v>2025</v>
      </c>
      <c r="F59" s="77">
        <v>10</v>
      </c>
      <c r="G59" s="77">
        <v>1</v>
      </c>
      <c r="H59" s="77">
        <v>58352910604</v>
      </c>
      <c r="I59" s="78" t="s">
        <v>164</v>
      </c>
      <c r="J59" s="77">
        <v>3611</v>
      </c>
      <c r="K59" s="78" t="s">
        <v>132</v>
      </c>
      <c r="L59" s="79">
        <v>45754</v>
      </c>
      <c r="M59" s="77">
        <v>3</v>
      </c>
      <c r="N59" s="80">
        <v>6642.37</v>
      </c>
      <c r="O59" s="80">
        <v>0</v>
      </c>
      <c r="P59" s="80">
        <v>0</v>
      </c>
      <c r="Q59" s="72">
        <f t="shared" si="1"/>
        <v>6642.37</v>
      </c>
    </row>
    <row r="60" spans="1:17" ht="24.95" customHeight="1" x14ac:dyDescent="0.2">
      <c r="A60" s="77" t="str">
        <f t="shared" si="0"/>
        <v>1441|1440011|99|2025|3</v>
      </c>
      <c r="B60" s="77">
        <v>1441</v>
      </c>
      <c r="C60" s="77">
        <v>1440011</v>
      </c>
      <c r="D60" s="77">
        <v>99</v>
      </c>
      <c r="E60" s="77">
        <v>2025</v>
      </c>
      <c r="F60" s="77">
        <v>10</v>
      </c>
      <c r="G60" s="77">
        <v>1</v>
      </c>
      <c r="H60" s="77">
        <v>1980768000131</v>
      </c>
      <c r="I60" s="78" t="s">
        <v>165</v>
      </c>
      <c r="J60" s="77">
        <v>3920</v>
      </c>
      <c r="K60" s="78" t="s">
        <v>132</v>
      </c>
      <c r="L60" s="79">
        <v>45754</v>
      </c>
      <c r="M60" s="77">
        <v>3</v>
      </c>
      <c r="N60" s="80">
        <v>8859.34</v>
      </c>
      <c r="O60" s="80">
        <v>0</v>
      </c>
      <c r="P60" s="80">
        <v>0</v>
      </c>
      <c r="Q60" s="72">
        <f t="shared" si="1"/>
        <v>8859.34</v>
      </c>
    </row>
    <row r="61" spans="1:17" ht="24.95" customHeight="1" x14ac:dyDescent="0.2">
      <c r="A61" s="77" t="str">
        <f t="shared" si="0"/>
        <v>1441|1440011|100|2025|3</v>
      </c>
      <c r="B61" s="77">
        <v>1441</v>
      </c>
      <c r="C61" s="77">
        <v>1440011</v>
      </c>
      <c r="D61" s="77">
        <v>100</v>
      </c>
      <c r="E61" s="77">
        <v>2025</v>
      </c>
      <c r="F61" s="77">
        <v>10</v>
      </c>
      <c r="G61" s="77">
        <v>1</v>
      </c>
      <c r="H61" s="77">
        <v>96572523691</v>
      </c>
      <c r="I61" s="78" t="s">
        <v>166</v>
      </c>
      <c r="J61" s="77">
        <v>3611</v>
      </c>
      <c r="K61" s="78" t="s">
        <v>132</v>
      </c>
      <c r="L61" s="79">
        <v>45754</v>
      </c>
      <c r="M61" s="77">
        <v>3</v>
      </c>
      <c r="N61" s="80">
        <v>9223.33</v>
      </c>
      <c r="O61" s="80">
        <v>0</v>
      </c>
      <c r="P61" s="80">
        <v>0</v>
      </c>
      <c r="Q61" s="72">
        <f t="shared" si="1"/>
        <v>9223.33</v>
      </c>
    </row>
    <row r="62" spans="1:17" ht="24.95" customHeight="1" x14ac:dyDescent="0.2">
      <c r="A62" s="77" t="str">
        <f t="shared" ref="A62:A116" si="2">B62&amp;"|"&amp;C62&amp;"|"&amp;D62&amp;"|"&amp;E62&amp;"|"&amp;M62</f>
        <v>1441|1440011|101|2025|3</v>
      </c>
      <c r="B62" s="77">
        <v>1441</v>
      </c>
      <c r="C62" s="77">
        <v>1440011</v>
      </c>
      <c r="D62" s="77">
        <v>101</v>
      </c>
      <c r="E62" s="77">
        <v>2025</v>
      </c>
      <c r="F62" s="77">
        <v>10</v>
      </c>
      <c r="G62" s="77">
        <v>1</v>
      </c>
      <c r="H62" s="77">
        <v>16618025672</v>
      </c>
      <c r="I62" s="78" t="s">
        <v>167</v>
      </c>
      <c r="J62" s="77">
        <v>3611</v>
      </c>
      <c r="K62" s="78" t="s">
        <v>132</v>
      </c>
      <c r="L62" s="79">
        <v>45754</v>
      </c>
      <c r="M62" s="77">
        <v>3</v>
      </c>
      <c r="N62" s="80">
        <v>3518.27</v>
      </c>
      <c r="O62" s="80">
        <v>0</v>
      </c>
      <c r="P62" s="80">
        <v>0</v>
      </c>
      <c r="Q62" s="72">
        <f t="shared" si="1"/>
        <v>3518.27</v>
      </c>
    </row>
    <row r="63" spans="1:17" ht="24.95" customHeight="1" x14ac:dyDescent="0.2">
      <c r="A63" s="77" t="str">
        <f t="shared" si="2"/>
        <v>1441|1440011|102|2025|3</v>
      </c>
      <c r="B63" s="77">
        <v>1441</v>
      </c>
      <c r="C63" s="77">
        <v>1440011</v>
      </c>
      <c r="D63" s="77">
        <v>102</v>
      </c>
      <c r="E63" s="77">
        <v>2025</v>
      </c>
      <c r="F63" s="77">
        <v>10</v>
      </c>
      <c r="G63" s="77">
        <v>1</v>
      </c>
      <c r="H63" s="77">
        <v>56445180604</v>
      </c>
      <c r="I63" s="78" t="s">
        <v>168</v>
      </c>
      <c r="J63" s="77">
        <v>3611</v>
      </c>
      <c r="K63" s="78" t="s">
        <v>132</v>
      </c>
      <c r="L63" s="79">
        <v>45754</v>
      </c>
      <c r="M63" s="77">
        <v>3</v>
      </c>
      <c r="N63" s="80">
        <v>3193.84</v>
      </c>
      <c r="O63" s="80">
        <v>0</v>
      </c>
      <c r="P63" s="80">
        <v>0</v>
      </c>
      <c r="Q63" s="72">
        <f t="shared" ref="Q63:Q117" si="3">N63-O63-P63</f>
        <v>3193.84</v>
      </c>
    </row>
    <row r="64" spans="1:17" ht="24.95" customHeight="1" x14ac:dyDescent="0.2">
      <c r="A64" s="77" t="str">
        <f t="shared" si="2"/>
        <v>1441|1440011|103|2025|3</v>
      </c>
      <c r="B64" s="77">
        <v>1441</v>
      </c>
      <c r="C64" s="77">
        <v>1440011</v>
      </c>
      <c r="D64" s="77">
        <v>103</v>
      </c>
      <c r="E64" s="77">
        <v>2025</v>
      </c>
      <c r="F64" s="77">
        <v>10</v>
      </c>
      <c r="G64" s="77">
        <v>1</v>
      </c>
      <c r="H64" s="77">
        <v>31355960606</v>
      </c>
      <c r="I64" s="78" t="s">
        <v>169</v>
      </c>
      <c r="J64" s="77">
        <v>3611</v>
      </c>
      <c r="K64" s="78" t="s">
        <v>132</v>
      </c>
      <c r="L64" s="79">
        <v>45751</v>
      </c>
      <c r="M64" s="77">
        <v>3</v>
      </c>
      <c r="N64" s="80">
        <v>3560</v>
      </c>
      <c r="O64" s="80">
        <v>0</v>
      </c>
      <c r="P64" s="80">
        <v>0</v>
      </c>
      <c r="Q64" s="72">
        <f t="shared" si="3"/>
        <v>3560</v>
      </c>
    </row>
    <row r="65" spans="1:17" ht="24.95" customHeight="1" x14ac:dyDescent="0.2">
      <c r="A65" s="77" t="str">
        <f t="shared" si="2"/>
        <v>1441|1440011|104|2025|4</v>
      </c>
      <c r="B65" s="77">
        <v>1441</v>
      </c>
      <c r="C65" s="77">
        <v>1440011</v>
      </c>
      <c r="D65" s="77">
        <v>104</v>
      </c>
      <c r="E65" s="77">
        <v>2025</v>
      </c>
      <c r="F65" s="77">
        <v>10</v>
      </c>
      <c r="G65" s="77">
        <v>1</v>
      </c>
      <c r="H65" s="77">
        <v>6355953620</v>
      </c>
      <c r="I65" s="78" t="s">
        <v>170</v>
      </c>
      <c r="J65" s="77">
        <v>3611</v>
      </c>
      <c r="K65" s="78" t="s">
        <v>132</v>
      </c>
      <c r="L65" s="79">
        <v>45751</v>
      </c>
      <c r="M65" s="77">
        <v>4</v>
      </c>
      <c r="N65" s="80">
        <v>4018.51</v>
      </c>
      <c r="O65" s="80">
        <v>0</v>
      </c>
      <c r="P65" s="80">
        <v>0</v>
      </c>
      <c r="Q65" s="72">
        <f t="shared" si="3"/>
        <v>4018.51</v>
      </c>
    </row>
    <row r="66" spans="1:17" ht="24.95" customHeight="1" x14ac:dyDescent="0.2">
      <c r="A66" s="77" t="str">
        <f t="shared" si="2"/>
        <v>1441|1440011|105|2025|3</v>
      </c>
      <c r="B66" s="77">
        <v>1441</v>
      </c>
      <c r="C66" s="77">
        <v>1440011</v>
      </c>
      <c r="D66" s="77">
        <v>105</v>
      </c>
      <c r="E66" s="77">
        <v>2025</v>
      </c>
      <c r="F66" s="77">
        <v>10</v>
      </c>
      <c r="G66" s="77">
        <v>1</v>
      </c>
      <c r="H66" s="77">
        <v>91352053691</v>
      </c>
      <c r="I66" s="78" t="s">
        <v>171</v>
      </c>
      <c r="J66" s="77">
        <v>3611</v>
      </c>
      <c r="K66" s="78" t="s">
        <v>132</v>
      </c>
      <c r="L66" s="79">
        <v>45751</v>
      </c>
      <c r="M66" s="77">
        <v>3</v>
      </c>
      <c r="N66" s="80">
        <v>4786.6400000000003</v>
      </c>
      <c r="O66" s="80">
        <v>0</v>
      </c>
      <c r="P66" s="80">
        <v>0</v>
      </c>
      <c r="Q66" s="72">
        <f t="shared" si="3"/>
        <v>4786.6400000000003</v>
      </c>
    </row>
    <row r="67" spans="1:17" ht="24.95" customHeight="1" x14ac:dyDescent="0.2">
      <c r="A67" s="77" t="str">
        <f t="shared" si="2"/>
        <v>1441|1440011|106|2025|3</v>
      </c>
      <c r="B67" s="77">
        <v>1441</v>
      </c>
      <c r="C67" s="77">
        <v>1440011</v>
      </c>
      <c r="D67" s="77">
        <v>106</v>
      </c>
      <c r="E67" s="77">
        <v>2025</v>
      </c>
      <c r="F67" s="77">
        <v>10</v>
      </c>
      <c r="G67" s="77">
        <v>1</v>
      </c>
      <c r="H67" s="77">
        <v>69750416104</v>
      </c>
      <c r="I67" s="78" t="s">
        <v>172</v>
      </c>
      <c r="J67" s="77">
        <v>3611</v>
      </c>
      <c r="K67" s="78" t="s">
        <v>132</v>
      </c>
      <c r="L67" s="79">
        <v>45751</v>
      </c>
      <c r="M67" s="77">
        <v>3</v>
      </c>
      <c r="N67" s="80">
        <v>1298.9000000000001</v>
      </c>
      <c r="O67" s="80">
        <v>0</v>
      </c>
      <c r="P67" s="80">
        <v>0</v>
      </c>
      <c r="Q67" s="72">
        <f t="shared" si="3"/>
        <v>1298.9000000000001</v>
      </c>
    </row>
    <row r="68" spans="1:17" ht="24.95" customHeight="1" x14ac:dyDescent="0.2">
      <c r="A68" s="77" t="str">
        <f t="shared" si="2"/>
        <v>1441|1440011|107|2025|3</v>
      </c>
      <c r="B68" s="77">
        <v>1441</v>
      </c>
      <c r="C68" s="77">
        <v>1440011</v>
      </c>
      <c r="D68" s="77">
        <v>107</v>
      </c>
      <c r="E68" s="77">
        <v>2025</v>
      </c>
      <c r="F68" s="77">
        <v>10</v>
      </c>
      <c r="G68" s="77">
        <v>1</v>
      </c>
      <c r="H68" s="77">
        <v>5985417646</v>
      </c>
      <c r="I68" s="78" t="s">
        <v>173</v>
      </c>
      <c r="J68" s="77">
        <v>3611</v>
      </c>
      <c r="K68" s="78" t="s">
        <v>132</v>
      </c>
      <c r="L68" s="79">
        <v>45754</v>
      </c>
      <c r="M68" s="77">
        <v>3</v>
      </c>
      <c r="N68" s="80">
        <v>2572.04</v>
      </c>
      <c r="O68" s="80">
        <v>0</v>
      </c>
      <c r="P68" s="80">
        <v>0</v>
      </c>
      <c r="Q68" s="72">
        <f t="shared" si="3"/>
        <v>2572.04</v>
      </c>
    </row>
    <row r="69" spans="1:17" ht="24.95" customHeight="1" x14ac:dyDescent="0.2">
      <c r="A69" s="77" t="str">
        <f t="shared" si="2"/>
        <v>1441|1440011|108|2025|3</v>
      </c>
      <c r="B69" s="77">
        <v>1441</v>
      </c>
      <c r="C69" s="77">
        <v>1440011</v>
      </c>
      <c r="D69" s="77">
        <v>108</v>
      </c>
      <c r="E69" s="77">
        <v>2025</v>
      </c>
      <c r="F69" s="77">
        <v>10</v>
      </c>
      <c r="G69" s="77">
        <v>1</v>
      </c>
      <c r="H69" s="77">
        <v>20660570610</v>
      </c>
      <c r="I69" s="78" t="s">
        <v>174</v>
      </c>
      <c r="J69" s="77">
        <v>3611</v>
      </c>
      <c r="K69" s="78" t="s">
        <v>132</v>
      </c>
      <c r="L69" s="79">
        <v>45754</v>
      </c>
      <c r="M69" s="77">
        <v>3</v>
      </c>
      <c r="N69" s="80">
        <v>13040.43</v>
      </c>
      <c r="O69" s="80">
        <v>0</v>
      </c>
      <c r="P69" s="80">
        <v>0</v>
      </c>
      <c r="Q69" s="72">
        <f t="shared" si="3"/>
        <v>13040.43</v>
      </c>
    </row>
    <row r="70" spans="1:17" ht="24.95" customHeight="1" x14ac:dyDescent="0.2">
      <c r="A70" s="77" t="str">
        <f t="shared" si="2"/>
        <v>1441|1440011|109|2025|3</v>
      </c>
      <c r="B70" s="77">
        <v>1441</v>
      </c>
      <c r="C70" s="77">
        <v>1440011</v>
      </c>
      <c r="D70" s="77">
        <v>109</v>
      </c>
      <c r="E70" s="77">
        <v>2025</v>
      </c>
      <c r="F70" s="77">
        <v>10</v>
      </c>
      <c r="G70" s="77">
        <v>1</v>
      </c>
      <c r="H70" s="77">
        <v>73060178615</v>
      </c>
      <c r="I70" s="78" t="s">
        <v>175</v>
      </c>
      <c r="J70" s="77">
        <v>3611</v>
      </c>
      <c r="K70" s="78" t="s">
        <v>132</v>
      </c>
      <c r="L70" s="79">
        <v>45754</v>
      </c>
      <c r="M70" s="77">
        <v>3</v>
      </c>
      <c r="N70" s="80">
        <v>3561.57</v>
      </c>
      <c r="O70" s="80">
        <v>0</v>
      </c>
      <c r="P70" s="80">
        <v>0</v>
      </c>
      <c r="Q70" s="72">
        <f t="shared" si="3"/>
        <v>3561.57</v>
      </c>
    </row>
    <row r="71" spans="1:17" ht="24.95" customHeight="1" x14ac:dyDescent="0.2">
      <c r="A71" s="77" t="str">
        <f t="shared" si="2"/>
        <v>1441|1440011|110|2025|3</v>
      </c>
      <c r="B71" s="77">
        <v>1441</v>
      </c>
      <c r="C71" s="77">
        <v>1440011</v>
      </c>
      <c r="D71" s="77">
        <v>110</v>
      </c>
      <c r="E71" s="77">
        <v>2025</v>
      </c>
      <c r="F71" s="77">
        <v>10</v>
      </c>
      <c r="G71" s="77">
        <v>1</v>
      </c>
      <c r="H71" s="77">
        <v>37578588672</v>
      </c>
      <c r="I71" s="78" t="s">
        <v>176</v>
      </c>
      <c r="J71" s="77">
        <v>3611</v>
      </c>
      <c r="K71" s="78" t="s">
        <v>132</v>
      </c>
      <c r="L71" s="79">
        <v>45754</v>
      </c>
      <c r="M71" s="77">
        <v>3</v>
      </c>
      <c r="N71" s="80">
        <v>1780.23</v>
      </c>
      <c r="O71" s="80">
        <v>0</v>
      </c>
      <c r="P71" s="80">
        <v>0</v>
      </c>
      <c r="Q71" s="72">
        <f t="shared" si="3"/>
        <v>1780.23</v>
      </c>
    </row>
    <row r="72" spans="1:17" ht="24.95" customHeight="1" x14ac:dyDescent="0.2">
      <c r="A72" s="77" t="str">
        <f t="shared" si="2"/>
        <v>1441|1440011|111|2025|3</v>
      </c>
      <c r="B72" s="77">
        <v>1441</v>
      </c>
      <c r="C72" s="77">
        <v>1440011</v>
      </c>
      <c r="D72" s="77">
        <v>111</v>
      </c>
      <c r="E72" s="77">
        <v>2025</v>
      </c>
      <c r="F72" s="77">
        <v>10</v>
      </c>
      <c r="G72" s="77">
        <v>1</v>
      </c>
      <c r="H72" s="77">
        <v>83228365620</v>
      </c>
      <c r="I72" s="78" t="s">
        <v>177</v>
      </c>
      <c r="J72" s="77">
        <v>3611</v>
      </c>
      <c r="K72" s="78" t="s">
        <v>132</v>
      </c>
      <c r="L72" s="79">
        <v>45754</v>
      </c>
      <c r="M72" s="77">
        <v>3</v>
      </c>
      <c r="N72" s="80">
        <v>3633.97</v>
      </c>
      <c r="O72" s="80">
        <v>0</v>
      </c>
      <c r="P72" s="80">
        <v>0</v>
      </c>
      <c r="Q72" s="72">
        <f t="shared" si="3"/>
        <v>3633.97</v>
      </c>
    </row>
    <row r="73" spans="1:17" ht="24.95" customHeight="1" x14ac:dyDescent="0.2">
      <c r="A73" s="77" t="str">
        <f t="shared" si="2"/>
        <v>1441|1440011|112|2025|3</v>
      </c>
      <c r="B73" s="77">
        <v>1441</v>
      </c>
      <c r="C73" s="77">
        <v>1440011</v>
      </c>
      <c r="D73" s="77">
        <v>112</v>
      </c>
      <c r="E73" s="77">
        <v>2025</v>
      </c>
      <c r="F73" s="77">
        <v>10</v>
      </c>
      <c r="G73" s="77">
        <v>1</v>
      </c>
      <c r="H73" s="77">
        <v>83507191687</v>
      </c>
      <c r="I73" s="78" t="s">
        <v>178</v>
      </c>
      <c r="J73" s="77">
        <v>3611</v>
      </c>
      <c r="K73" s="78" t="s">
        <v>132</v>
      </c>
      <c r="L73" s="79">
        <v>45754</v>
      </c>
      <c r="M73" s="77">
        <v>3</v>
      </c>
      <c r="N73" s="80">
        <v>3633.97</v>
      </c>
      <c r="O73" s="80">
        <v>0</v>
      </c>
      <c r="P73" s="80">
        <v>0</v>
      </c>
      <c r="Q73" s="72">
        <f t="shared" si="3"/>
        <v>3633.97</v>
      </c>
    </row>
    <row r="74" spans="1:17" ht="24.95" customHeight="1" x14ac:dyDescent="0.2">
      <c r="A74" s="77" t="str">
        <f t="shared" si="2"/>
        <v>1441|1440011|113|2025|3</v>
      </c>
      <c r="B74" s="77">
        <v>1441</v>
      </c>
      <c r="C74" s="77">
        <v>1440011</v>
      </c>
      <c r="D74" s="77">
        <v>113</v>
      </c>
      <c r="E74" s="77">
        <v>2025</v>
      </c>
      <c r="F74" s="77">
        <v>10</v>
      </c>
      <c r="G74" s="77">
        <v>1</v>
      </c>
      <c r="H74" s="77">
        <v>11713521660</v>
      </c>
      <c r="I74" s="78" t="s">
        <v>179</v>
      </c>
      <c r="J74" s="77">
        <v>3611</v>
      </c>
      <c r="K74" s="78" t="s">
        <v>132</v>
      </c>
      <c r="L74" s="79">
        <v>45754</v>
      </c>
      <c r="M74" s="77">
        <v>3</v>
      </c>
      <c r="N74" s="80">
        <v>2718.97</v>
      </c>
      <c r="O74" s="80">
        <v>0</v>
      </c>
      <c r="P74" s="80">
        <v>0</v>
      </c>
      <c r="Q74" s="72">
        <f t="shared" si="3"/>
        <v>2718.97</v>
      </c>
    </row>
    <row r="75" spans="1:17" ht="24.95" customHeight="1" x14ac:dyDescent="0.2">
      <c r="A75" s="77" t="str">
        <f t="shared" si="2"/>
        <v>1441|1440011|114|2025|3</v>
      </c>
      <c r="B75" s="77">
        <v>1441</v>
      </c>
      <c r="C75" s="77">
        <v>1440011</v>
      </c>
      <c r="D75" s="77">
        <v>114</v>
      </c>
      <c r="E75" s="77">
        <v>2025</v>
      </c>
      <c r="F75" s="77">
        <v>10</v>
      </c>
      <c r="G75" s="77">
        <v>1</v>
      </c>
      <c r="H75" s="77">
        <v>84939974634</v>
      </c>
      <c r="I75" s="78" t="s">
        <v>180</v>
      </c>
      <c r="J75" s="77">
        <v>3611</v>
      </c>
      <c r="K75" s="78" t="s">
        <v>132</v>
      </c>
      <c r="L75" s="79">
        <v>45754</v>
      </c>
      <c r="M75" s="77">
        <v>3</v>
      </c>
      <c r="N75" s="80">
        <v>5000</v>
      </c>
      <c r="O75" s="80">
        <v>0</v>
      </c>
      <c r="P75" s="80">
        <v>0</v>
      </c>
      <c r="Q75" s="72">
        <f t="shared" si="3"/>
        <v>5000</v>
      </c>
    </row>
    <row r="76" spans="1:17" ht="24.95" customHeight="1" x14ac:dyDescent="0.2">
      <c r="A76" s="77" t="str">
        <f t="shared" si="2"/>
        <v>1441|1440011|115|2025|3</v>
      </c>
      <c r="B76" s="77">
        <v>1441</v>
      </c>
      <c r="C76" s="77">
        <v>1440011</v>
      </c>
      <c r="D76" s="77">
        <v>115</v>
      </c>
      <c r="E76" s="77">
        <v>2025</v>
      </c>
      <c r="F76" s="77">
        <v>10</v>
      </c>
      <c r="G76" s="77">
        <v>1</v>
      </c>
      <c r="H76" s="77">
        <v>24891606649</v>
      </c>
      <c r="I76" s="78" t="s">
        <v>181</v>
      </c>
      <c r="J76" s="77">
        <v>3611</v>
      </c>
      <c r="K76" s="78" t="s">
        <v>132</v>
      </c>
      <c r="L76" s="79">
        <v>45754</v>
      </c>
      <c r="M76" s="77">
        <v>3</v>
      </c>
      <c r="N76" s="80">
        <v>5000</v>
      </c>
      <c r="O76" s="80">
        <v>0</v>
      </c>
      <c r="P76" s="80">
        <v>0</v>
      </c>
      <c r="Q76" s="72">
        <f t="shared" si="3"/>
        <v>5000</v>
      </c>
    </row>
    <row r="77" spans="1:17" ht="24.95" customHeight="1" x14ac:dyDescent="0.2">
      <c r="A77" s="77" t="str">
        <f t="shared" si="2"/>
        <v>1441|1440011|116|2025|3</v>
      </c>
      <c r="B77" s="77">
        <v>1441</v>
      </c>
      <c r="C77" s="77">
        <v>1440011</v>
      </c>
      <c r="D77" s="77">
        <v>116</v>
      </c>
      <c r="E77" s="77">
        <v>2025</v>
      </c>
      <c r="F77" s="77">
        <v>10</v>
      </c>
      <c r="G77" s="77">
        <v>1</v>
      </c>
      <c r="H77" s="77">
        <v>21374872687</v>
      </c>
      <c r="I77" s="78" t="s">
        <v>182</v>
      </c>
      <c r="J77" s="77">
        <v>3611</v>
      </c>
      <c r="K77" s="78" t="s">
        <v>132</v>
      </c>
      <c r="L77" s="79">
        <v>45754</v>
      </c>
      <c r="M77" s="77">
        <v>3</v>
      </c>
      <c r="N77" s="80">
        <v>7723.94</v>
      </c>
      <c r="O77" s="80">
        <v>0</v>
      </c>
      <c r="P77" s="80">
        <v>0</v>
      </c>
      <c r="Q77" s="72">
        <f t="shared" si="3"/>
        <v>7723.94</v>
      </c>
    </row>
    <row r="78" spans="1:17" ht="24.95" customHeight="1" x14ac:dyDescent="0.2">
      <c r="A78" s="77" t="str">
        <f t="shared" si="2"/>
        <v>1441|1440011|117|2025|3</v>
      </c>
      <c r="B78" s="77">
        <v>1441</v>
      </c>
      <c r="C78" s="77">
        <v>1440011</v>
      </c>
      <c r="D78" s="77">
        <v>117</v>
      </c>
      <c r="E78" s="77">
        <v>2025</v>
      </c>
      <c r="F78" s="77">
        <v>10</v>
      </c>
      <c r="G78" s="77">
        <v>1</v>
      </c>
      <c r="H78" s="77">
        <v>64487796000131</v>
      </c>
      <c r="I78" s="78" t="s">
        <v>183</v>
      </c>
      <c r="J78" s="77">
        <v>3920</v>
      </c>
      <c r="K78" s="78" t="s">
        <v>132</v>
      </c>
      <c r="L78" s="79">
        <v>45754</v>
      </c>
      <c r="M78" s="77">
        <v>3</v>
      </c>
      <c r="N78" s="80">
        <v>8931.7099999999991</v>
      </c>
      <c r="O78" s="80">
        <v>0</v>
      </c>
      <c r="P78" s="80">
        <v>0</v>
      </c>
      <c r="Q78" s="72">
        <f t="shared" si="3"/>
        <v>8931.7099999999991</v>
      </c>
    </row>
    <row r="79" spans="1:17" ht="24.95" customHeight="1" x14ac:dyDescent="0.2">
      <c r="A79" s="77" t="str">
        <f t="shared" si="2"/>
        <v>1441|1440011|118|2025|3</v>
      </c>
      <c r="B79" s="77">
        <v>1441</v>
      </c>
      <c r="C79" s="77">
        <v>1440011</v>
      </c>
      <c r="D79" s="77">
        <v>118</v>
      </c>
      <c r="E79" s="77">
        <v>2025</v>
      </c>
      <c r="F79" s="77">
        <v>10</v>
      </c>
      <c r="G79" s="77">
        <v>1</v>
      </c>
      <c r="H79" s="77">
        <v>82839425653</v>
      </c>
      <c r="I79" s="78" t="s">
        <v>184</v>
      </c>
      <c r="J79" s="77">
        <v>3611</v>
      </c>
      <c r="K79" s="78" t="s">
        <v>132</v>
      </c>
      <c r="L79" s="79">
        <v>45754</v>
      </c>
      <c r="M79" s="77">
        <v>3</v>
      </c>
      <c r="N79" s="80">
        <v>12000</v>
      </c>
      <c r="O79" s="80">
        <v>0</v>
      </c>
      <c r="P79" s="80">
        <v>0</v>
      </c>
      <c r="Q79" s="72">
        <f t="shared" si="3"/>
        <v>12000</v>
      </c>
    </row>
    <row r="80" spans="1:17" ht="24.95" customHeight="1" x14ac:dyDescent="0.2">
      <c r="A80" s="77" t="str">
        <f t="shared" si="2"/>
        <v>1441|1440011|119|2025|3</v>
      </c>
      <c r="B80" s="77">
        <v>1441</v>
      </c>
      <c r="C80" s="77">
        <v>1440011</v>
      </c>
      <c r="D80" s="77">
        <v>119</v>
      </c>
      <c r="E80" s="77">
        <v>2025</v>
      </c>
      <c r="F80" s="77">
        <v>10</v>
      </c>
      <c r="G80" s="77">
        <v>1</v>
      </c>
      <c r="H80" s="77">
        <v>4928579895</v>
      </c>
      <c r="I80" s="78" t="s">
        <v>185</v>
      </c>
      <c r="J80" s="77">
        <v>3611</v>
      </c>
      <c r="K80" s="78" t="s">
        <v>132</v>
      </c>
      <c r="L80" s="79">
        <v>45754</v>
      </c>
      <c r="M80" s="77">
        <v>3</v>
      </c>
      <c r="N80" s="80">
        <v>7274.79</v>
      </c>
      <c r="O80" s="80">
        <v>0</v>
      </c>
      <c r="P80" s="80">
        <v>0</v>
      </c>
      <c r="Q80" s="72">
        <f t="shared" si="3"/>
        <v>7274.79</v>
      </c>
    </row>
    <row r="81" spans="1:17" ht="24.95" customHeight="1" x14ac:dyDescent="0.2">
      <c r="A81" s="77" t="str">
        <f t="shared" si="2"/>
        <v>1441|1440011|120|2025|3</v>
      </c>
      <c r="B81" s="77">
        <v>1441</v>
      </c>
      <c r="C81" s="77">
        <v>1440011</v>
      </c>
      <c r="D81" s="77">
        <v>120</v>
      </c>
      <c r="E81" s="77">
        <v>2025</v>
      </c>
      <c r="F81" s="77">
        <v>10</v>
      </c>
      <c r="G81" s="77">
        <v>1</v>
      </c>
      <c r="H81" s="77">
        <v>24596892687</v>
      </c>
      <c r="I81" s="78" t="s">
        <v>186</v>
      </c>
      <c r="J81" s="77">
        <v>3611</v>
      </c>
      <c r="K81" s="78" t="s">
        <v>132</v>
      </c>
      <c r="L81" s="79">
        <v>45754</v>
      </c>
      <c r="M81" s="77">
        <v>3</v>
      </c>
      <c r="N81" s="80">
        <v>3622.87</v>
      </c>
      <c r="O81" s="80">
        <v>0</v>
      </c>
      <c r="P81" s="80">
        <v>0</v>
      </c>
      <c r="Q81" s="72">
        <f t="shared" si="3"/>
        <v>3622.87</v>
      </c>
    </row>
    <row r="82" spans="1:17" ht="24.95" customHeight="1" x14ac:dyDescent="0.2">
      <c r="A82" s="77" t="str">
        <f t="shared" si="2"/>
        <v>1441|1440011|121|2025|3</v>
      </c>
      <c r="B82" s="77">
        <v>1441</v>
      </c>
      <c r="C82" s="77">
        <v>1440011</v>
      </c>
      <c r="D82" s="77">
        <v>121</v>
      </c>
      <c r="E82" s="77">
        <v>2025</v>
      </c>
      <c r="F82" s="77">
        <v>10</v>
      </c>
      <c r="G82" s="77">
        <v>1</v>
      </c>
      <c r="H82" s="77">
        <v>22884260000100</v>
      </c>
      <c r="I82" s="78" t="s">
        <v>129</v>
      </c>
      <c r="J82" s="77">
        <v>3921</v>
      </c>
      <c r="K82" s="78" t="s">
        <v>130</v>
      </c>
      <c r="L82" s="79">
        <v>45755</v>
      </c>
      <c r="M82" s="77">
        <v>3</v>
      </c>
      <c r="N82" s="80">
        <v>11005.5</v>
      </c>
      <c r="O82" s="83">
        <v>550.28</v>
      </c>
      <c r="P82" s="80">
        <v>0</v>
      </c>
      <c r="Q82" s="72">
        <f t="shared" si="3"/>
        <v>10455.219999999999</v>
      </c>
    </row>
    <row r="83" spans="1:17" ht="24.95" customHeight="1" x14ac:dyDescent="0.2">
      <c r="A83" s="77" t="str">
        <f t="shared" si="2"/>
        <v>1441|1440011|122|2025|3</v>
      </c>
      <c r="B83" s="77">
        <v>1441</v>
      </c>
      <c r="C83" s="77">
        <v>1440011</v>
      </c>
      <c r="D83" s="77">
        <v>122</v>
      </c>
      <c r="E83" s="77">
        <v>2025</v>
      </c>
      <c r="F83" s="77">
        <v>10</v>
      </c>
      <c r="G83" s="77">
        <v>1</v>
      </c>
      <c r="H83" s="77">
        <v>86784552687</v>
      </c>
      <c r="I83" s="78" t="s">
        <v>187</v>
      </c>
      <c r="J83" s="77">
        <v>3611</v>
      </c>
      <c r="K83" s="78" t="s">
        <v>132</v>
      </c>
      <c r="L83" s="79">
        <v>45754</v>
      </c>
      <c r="M83" s="77">
        <v>3</v>
      </c>
      <c r="N83" s="80">
        <v>5129.12</v>
      </c>
      <c r="O83" s="80">
        <v>0</v>
      </c>
      <c r="P83" s="80">
        <v>0</v>
      </c>
      <c r="Q83" s="72">
        <f t="shared" si="3"/>
        <v>5129.12</v>
      </c>
    </row>
    <row r="84" spans="1:17" ht="24.95" customHeight="1" x14ac:dyDescent="0.2">
      <c r="A84" s="77" t="str">
        <f t="shared" si="2"/>
        <v>1441|1440011|123|2025|3</v>
      </c>
      <c r="B84" s="77">
        <v>1441</v>
      </c>
      <c r="C84" s="77">
        <v>1440011</v>
      </c>
      <c r="D84" s="77">
        <v>123</v>
      </c>
      <c r="E84" s="77">
        <v>2025</v>
      </c>
      <c r="F84" s="77">
        <v>10</v>
      </c>
      <c r="G84" s="77">
        <v>1</v>
      </c>
      <c r="H84" s="77">
        <v>22884260000100</v>
      </c>
      <c r="I84" s="78" t="s">
        <v>129</v>
      </c>
      <c r="J84" s="77">
        <v>3921</v>
      </c>
      <c r="K84" s="78" t="s">
        <v>130</v>
      </c>
      <c r="L84" s="79">
        <v>45755</v>
      </c>
      <c r="M84" s="77">
        <v>3</v>
      </c>
      <c r="N84" s="80">
        <v>25874.31</v>
      </c>
      <c r="O84" s="83">
        <v>1293.72</v>
      </c>
      <c r="P84" s="83">
        <v>1293.72</v>
      </c>
      <c r="Q84" s="72">
        <f t="shared" si="3"/>
        <v>23286.87</v>
      </c>
    </row>
    <row r="85" spans="1:17" ht="24.95" customHeight="1" x14ac:dyDescent="0.2">
      <c r="A85" s="77" t="str">
        <f t="shared" si="2"/>
        <v>1441|1440011|123|2025|4</v>
      </c>
      <c r="B85" s="77">
        <v>1441</v>
      </c>
      <c r="C85" s="77">
        <v>1440011</v>
      </c>
      <c r="D85" s="77">
        <v>123</v>
      </c>
      <c r="E85" s="77">
        <v>2025</v>
      </c>
      <c r="F85" s="77">
        <v>10</v>
      </c>
      <c r="G85" s="77">
        <v>1</v>
      </c>
      <c r="H85" s="77">
        <v>22884260000100</v>
      </c>
      <c r="I85" s="78" t="s">
        <v>129</v>
      </c>
      <c r="J85" s="77">
        <v>3921</v>
      </c>
      <c r="K85" s="78" t="s">
        <v>130</v>
      </c>
      <c r="L85" s="79">
        <v>45757</v>
      </c>
      <c r="M85" s="77">
        <v>4</v>
      </c>
      <c r="N85" s="80">
        <v>1293.72</v>
      </c>
      <c r="O85" s="83">
        <v>1293.72</v>
      </c>
      <c r="P85" s="80">
        <v>0</v>
      </c>
      <c r="Q85" s="72">
        <f t="shared" si="3"/>
        <v>0</v>
      </c>
    </row>
    <row r="86" spans="1:17" ht="24.95" customHeight="1" x14ac:dyDescent="0.2">
      <c r="A86" s="77" t="str">
        <f t="shared" si="2"/>
        <v>1441|1440011|124|2025|3</v>
      </c>
      <c r="B86" s="77">
        <v>1441</v>
      </c>
      <c r="C86" s="77">
        <v>1440011</v>
      </c>
      <c r="D86" s="77">
        <v>124</v>
      </c>
      <c r="E86" s="77">
        <v>2025</v>
      </c>
      <c r="F86" s="77">
        <v>10</v>
      </c>
      <c r="G86" s="77">
        <v>1</v>
      </c>
      <c r="H86" s="77">
        <v>10212674650</v>
      </c>
      <c r="I86" s="78" t="s">
        <v>189</v>
      </c>
      <c r="J86" s="77">
        <v>3611</v>
      </c>
      <c r="K86" s="78" t="s">
        <v>132</v>
      </c>
      <c r="L86" s="79">
        <v>45754</v>
      </c>
      <c r="M86" s="77">
        <v>3</v>
      </c>
      <c r="N86" s="80">
        <v>3800</v>
      </c>
      <c r="O86" s="80">
        <v>0</v>
      </c>
      <c r="P86" s="80">
        <v>0</v>
      </c>
      <c r="Q86" s="72">
        <f t="shared" si="3"/>
        <v>3800</v>
      </c>
    </row>
    <row r="87" spans="1:17" ht="24.95" customHeight="1" x14ac:dyDescent="0.2">
      <c r="A87" s="77" t="str">
        <f t="shared" si="2"/>
        <v>1441|1440011|125|2025|3</v>
      </c>
      <c r="B87" s="77">
        <v>1441</v>
      </c>
      <c r="C87" s="77">
        <v>1440011</v>
      </c>
      <c r="D87" s="77">
        <v>125</v>
      </c>
      <c r="E87" s="77">
        <v>2025</v>
      </c>
      <c r="F87" s="77">
        <v>10</v>
      </c>
      <c r="G87" s="77">
        <v>1</v>
      </c>
      <c r="H87" s="77">
        <v>62297406649</v>
      </c>
      <c r="I87" s="78" t="s">
        <v>190</v>
      </c>
      <c r="J87" s="77">
        <v>3611</v>
      </c>
      <c r="K87" s="78" t="s">
        <v>132</v>
      </c>
      <c r="L87" s="79">
        <v>45754</v>
      </c>
      <c r="M87" s="77">
        <v>3</v>
      </c>
      <c r="N87" s="80">
        <v>1859.17</v>
      </c>
      <c r="O87" s="80">
        <v>0</v>
      </c>
      <c r="P87" s="80">
        <v>0</v>
      </c>
      <c r="Q87" s="72">
        <f t="shared" si="3"/>
        <v>1859.17</v>
      </c>
    </row>
    <row r="88" spans="1:17" ht="24.95" customHeight="1" x14ac:dyDescent="0.2">
      <c r="A88" s="77" t="str">
        <f t="shared" si="2"/>
        <v>1441|1440011|126|2025|3</v>
      </c>
      <c r="B88" s="77">
        <v>1441</v>
      </c>
      <c r="C88" s="77">
        <v>1440011</v>
      </c>
      <c r="D88" s="77">
        <v>126</v>
      </c>
      <c r="E88" s="77">
        <v>2025</v>
      </c>
      <c r="F88" s="77">
        <v>10</v>
      </c>
      <c r="G88" s="77">
        <v>1</v>
      </c>
      <c r="H88" s="77">
        <v>7346478000117</v>
      </c>
      <c r="I88" s="78" t="s">
        <v>191</v>
      </c>
      <c r="J88" s="77">
        <v>3921</v>
      </c>
      <c r="K88" s="78" t="s">
        <v>130</v>
      </c>
      <c r="L88" s="79">
        <v>45756</v>
      </c>
      <c r="M88" s="77">
        <v>3</v>
      </c>
      <c r="N88" s="80">
        <v>35951.760000000002</v>
      </c>
      <c r="O88" s="80">
        <v>0</v>
      </c>
      <c r="P88" s="80">
        <v>0</v>
      </c>
      <c r="Q88" s="72">
        <f t="shared" si="3"/>
        <v>35951.760000000002</v>
      </c>
    </row>
    <row r="89" spans="1:17" ht="24.95" customHeight="1" x14ac:dyDescent="0.2">
      <c r="A89" s="77" t="str">
        <f t="shared" si="2"/>
        <v>1441|1440011|127|2025|3</v>
      </c>
      <c r="B89" s="77">
        <v>1441</v>
      </c>
      <c r="C89" s="77">
        <v>1440011</v>
      </c>
      <c r="D89" s="77">
        <v>127</v>
      </c>
      <c r="E89" s="77">
        <v>2025</v>
      </c>
      <c r="F89" s="77">
        <v>10</v>
      </c>
      <c r="G89" s="77">
        <v>1</v>
      </c>
      <c r="H89" s="77">
        <v>98321560687</v>
      </c>
      <c r="I89" s="78" t="s">
        <v>192</v>
      </c>
      <c r="J89" s="77">
        <v>3611</v>
      </c>
      <c r="K89" s="78" t="s">
        <v>132</v>
      </c>
      <c r="L89" s="79">
        <v>45754</v>
      </c>
      <c r="M89" s="77">
        <v>3</v>
      </c>
      <c r="N89" s="80">
        <v>3300</v>
      </c>
      <c r="O89" s="80">
        <v>0</v>
      </c>
      <c r="P89" s="80">
        <v>0</v>
      </c>
      <c r="Q89" s="72">
        <f t="shared" si="3"/>
        <v>3300</v>
      </c>
    </row>
    <row r="90" spans="1:17" ht="24.95" customHeight="1" x14ac:dyDescent="0.2">
      <c r="A90" s="77" t="str">
        <f t="shared" si="2"/>
        <v>1441|1440011|128|2025|3</v>
      </c>
      <c r="B90" s="77">
        <v>1441</v>
      </c>
      <c r="C90" s="77">
        <v>1440011</v>
      </c>
      <c r="D90" s="77">
        <v>128</v>
      </c>
      <c r="E90" s="77">
        <v>2025</v>
      </c>
      <c r="F90" s="77">
        <v>10</v>
      </c>
      <c r="G90" s="77">
        <v>1</v>
      </c>
      <c r="H90" s="77">
        <v>56653212653</v>
      </c>
      <c r="I90" s="78" t="s">
        <v>193</v>
      </c>
      <c r="J90" s="77">
        <v>3611</v>
      </c>
      <c r="K90" s="78" t="s">
        <v>132</v>
      </c>
      <c r="L90" s="79">
        <v>45754</v>
      </c>
      <c r="M90" s="77">
        <v>3</v>
      </c>
      <c r="N90" s="80">
        <v>1999.27</v>
      </c>
      <c r="O90" s="80">
        <v>0</v>
      </c>
      <c r="P90" s="80">
        <v>0</v>
      </c>
      <c r="Q90" s="72">
        <f t="shared" si="3"/>
        <v>1999.27</v>
      </c>
    </row>
    <row r="91" spans="1:17" ht="24.95" customHeight="1" x14ac:dyDescent="0.2">
      <c r="A91" s="77" t="str">
        <f t="shared" si="2"/>
        <v>1441|1440011|129|2025|3</v>
      </c>
      <c r="B91" s="77">
        <v>1441</v>
      </c>
      <c r="C91" s="77">
        <v>1440011</v>
      </c>
      <c r="D91" s="77">
        <v>129</v>
      </c>
      <c r="E91" s="77">
        <v>2025</v>
      </c>
      <c r="F91" s="77">
        <v>10</v>
      </c>
      <c r="G91" s="77">
        <v>1</v>
      </c>
      <c r="H91" s="77">
        <v>9037150000144</v>
      </c>
      <c r="I91" s="78" t="s">
        <v>194</v>
      </c>
      <c r="J91" s="77">
        <v>3921</v>
      </c>
      <c r="K91" s="78" t="s">
        <v>130</v>
      </c>
      <c r="L91" s="79">
        <v>45755</v>
      </c>
      <c r="M91" s="77">
        <v>3</v>
      </c>
      <c r="N91" s="80">
        <v>17324.82</v>
      </c>
      <c r="O91" s="83">
        <v>467.77</v>
      </c>
      <c r="P91" s="80">
        <v>0</v>
      </c>
      <c r="Q91" s="72">
        <f t="shared" si="3"/>
        <v>16857.05</v>
      </c>
    </row>
    <row r="92" spans="1:17" ht="24.95" customHeight="1" x14ac:dyDescent="0.2">
      <c r="A92" s="77" t="str">
        <f t="shared" si="2"/>
        <v>1441|1440011|130|2025|3</v>
      </c>
      <c r="B92" s="77">
        <v>1441</v>
      </c>
      <c r="C92" s="77">
        <v>1440011</v>
      </c>
      <c r="D92" s="77">
        <v>130</v>
      </c>
      <c r="E92" s="77">
        <v>2025</v>
      </c>
      <c r="F92" s="77">
        <v>10</v>
      </c>
      <c r="G92" s="77">
        <v>1</v>
      </c>
      <c r="H92" s="77">
        <v>59424451687</v>
      </c>
      <c r="I92" s="78" t="s">
        <v>195</v>
      </c>
      <c r="J92" s="77">
        <v>3611</v>
      </c>
      <c r="K92" s="78" t="s">
        <v>132</v>
      </c>
      <c r="L92" s="79">
        <v>45755</v>
      </c>
      <c r="M92" s="77">
        <v>3</v>
      </c>
      <c r="N92" s="80">
        <v>3094.88</v>
      </c>
      <c r="O92" s="80">
        <v>0</v>
      </c>
      <c r="P92" s="80">
        <v>0</v>
      </c>
      <c r="Q92" s="72">
        <f t="shared" si="3"/>
        <v>3094.88</v>
      </c>
    </row>
    <row r="93" spans="1:17" ht="24.95" customHeight="1" x14ac:dyDescent="0.2">
      <c r="A93" s="77" t="str">
        <f t="shared" si="2"/>
        <v>1441|1440011|131|2025|3</v>
      </c>
      <c r="B93" s="77">
        <v>1441</v>
      </c>
      <c r="C93" s="77">
        <v>1440011</v>
      </c>
      <c r="D93" s="77">
        <v>131</v>
      </c>
      <c r="E93" s="77">
        <v>2025</v>
      </c>
      <c r="F93" s="77">
        <v>10</v>
      </c>
      <c r="G93" s="77">
        <v>1</v>
      </c>
      <c r="H93" s="77">
        <v>10426962000160</v>
      </c>
      <c r="I93" s="78" t="s">
        <v>196</v>
      </c>
      <c r="J93" s="77">
        <v>3921</v>
      </c>
      <c r="K93" s="78" t="s">
        <v>130</v>
      </c>
      <c r="L93" s="79">
        <v>45755</v>
      </c>
      <c r="M93" s="77">
        <v>3</v>
      </c>
      <c r="N93" s="80">
        <v>15416.24</v>
      </c>
      <c r="O93" s="83">
        <v>636.69000000000005</v>
      </c>
      <c r="P93" s="80">
        <v>0</v>
      </c>
      <c r="Q93" s="72">
        <f t="shared" si="3"/>
        <v>14779.55</v>
      </c>
    </row>
    <row r="94" spans="1:17" ht="24.95" customHeight="1" x14ac:dyDescent="0.2">
      <c r="A94" s="77" t="str">
        <f t="shared" si="2"/>
        <v>1441|1440011|132|2025|3</v>
      </c>
      <c r="B94" s="77">
        <v>1441</v>
      </c>
      <c r="C94" s="77">
        <v>1440011</v>
      </c>
      <c r="D94" s="77">
        <v>132</v>
      </c>
      <c r="E94" s="77">
        <v>2025</v>
      </c>
      <c r="F94" s="77">
        <v>10</v>
      </c>
      <c r="G94" s="77">
        <v>1</v>
      </c>
      <c r="H94" s="77">
        <v>84137207615</v>
      </c>
      <c r="I94" s="78" t="s">
        <v>197</v>
      </c>
      <c r="J94" s="77">
        <v>3611</v>
      </c>
      <c r="K94" s="78" t="s">
        <v>132</v>
      </c>
      <c r="L94" s="79">
        <v>45755</v>
      </c>
      <c r="M94" s="77">
        <v>3</v>
      </c>
      <c r="N94" s="80">
        <v>9099.81</v>
      </c>
      <c r="O94" s="80">
        <v>0</v>
      </c>
      <c r="P94" s="80">
        <v>0</v>
      </c>
      <c r="Q94" s="72">
        <f t="shared" si="3"/>
        <v>9099.81</v>
      </c>
    </row>
    <row r="95" spans="1:17" ht="24.95" customHeight="1" x14ac:dyDescent="0.2">
      <c r="A95" s="77" t="str">
        <f t="shared" si="2"/>
        <v>1441|1440011|133|2025|3</v>
      </c>
      <c r="B95" s="77">
        <v>1441</v>
      </c>
      <c r="C95" s="77">
        <v>1440011</v>
      </c>
      <c r="D95" s="77">
        <v>133</v>
      </c>
      <c r="E95" s="77">
        <v>2025</v>
      </c>
      <c r="F95" s="77">
        <v>10</v>
      </c>
      <c r="G95" s="77">
        <v>1</v>
      </c>
      <c r="H95" s="77">
        <v>69209960653</v>
      </c>
      <c r="I95" s="78" t="s">
        <v>198</v>
      </c>
      <c r="J95" s="77">
        <v>3611</v>
      </c>
      <c r="K95" s="78" t="s">
        <v>132</v>
      </c>
      <c r="L95" s="79">
        <v>45755</v>
      </c>
      <c r="M95" s="77">
        <v>3</v>
      </c>
      <c r="N95" s="80">
        <v>2113.3200000000002</v>
      </c>
      <c r="O95" s="80">
        <v>0</v>
      </c>
      <c r="P95" s="80">
        <v>0</v>
      </c>
      <c r="Q95" s="72">
        <f t="shared" si="3"/>
        <v>2113.3200000000002</v>
      </c>
    </row>
    <row r="96" spans="1:17" ht="24.95" customHeight="1" x14ac:dyDescent="0.2">
      <c r="A96" s="77" t="str">
        <f t="shared" si="2"/>
        <v>1441|1440011|134|2025|3</v>
      </c>
      <c r="B96" s="77">
        <v>1441</v>
      </c>
      <c r="C96" s="77">
        <v>1440011</v>
      </c>
      <c r="D96" s="77">
        <v>134</v>
      </c>
      <c r="E96" s="77">
        <v>2025</v>
      </c>
      <c r="F96" s="77">
        <v>10</v>
      </c>
      <c r="G96" s="77">
        <v>1</v>
      </c>
      <c r="H96" s="77">
        <v>10426962000160</v>
      </c>
      <c r="I96" s="78" t="s">
        <v>196</v>
      </c>
      <c r="J96" s="77">
        <v>3921</v>
      </c>
      <c r="K96" s="78" t="s">
        <v>130</v>
      </c>
      <c r="L96" s="79">
        <v>45755</v>
      </c>
      <c r="M96" s="77">
        <v>3</v>
      </c>
      <c r="N96" s="80">
        <v>27057.45</v>
      </c>
      <c r="O96" s="83">
        <v>1117.47</v>
      </c>
      <c r="P96" s="80">
        <v>0</v>
      </c>
      <c r="Q96" s="72">
        <f t="shared" si="3"/>
        <v>25939.98</v>
      </c>
    </row>
    <row r="97" spans="1:17" ht="24.95" customHeight="1" x14ac:dyDescent="0.2">
      <c r="A97" s="77" t="str">
        <f t="shared" si="2"/>
        <v>1441|1440011|135|2025|2</v>
      </c>
      <c r="B97" s="77">
        <v>1441</v>
      </c>
      <c r="C97" s="77">
        <v>1440011</v>
      </c>
      <c r="D97" s="77">
        <v>135</v>
      </c>
      <c r="E97" s="77">
        <v>2025</v>
      </c>
      <c r="F97" s="77">
        <v>10</v>
      </c>
      <c r="G97" s="77">
        <v>1</v>
      </c>
      <c r="H97" s="77">
        <v>94454981604</v>
      </c>
      <c r="I97" s="78" t="s">
        <v>199</v>
      </c>
      <c r="J97" s="77">
        <v>3611</v>
      </c>
      <c r="K97" s="78" t="s">
        <v>132</v>
      </c>
      <c r="L97" s="79">
        <v>45754</v>
      </c>
      <c r="M97" s="77">
        <v>2</v>
      </c>
      <c r="N97" s="80">
        <v>17000</v>
      </c>
      <c r="O97" s="80">
        <v>0</v>
      </c>
      <c r="P97" s="80">
        <v>0</v>
      </c>
      <c r="Q97" s="72">
        <f t="shared" si="3"/>
        <v>17000</v>
      </c>
    </row>
    <row r="98" spans="1:17" ht="24.95" customHeight="1" x14ac:dyDescent="0.2">
      <c r="A98" s="77" t="str">
        <f t="shared" si="2"/>
        <v>1441|1440011|136|2025|3</v>
      </c>
      <c r="B98" s="77">
        <v>1441</v>
      </c>
      <c r="C98" s="77">
        <v>1440011</v>
      </c>
      <c r="D98" s="77">
        <v>136</v>
      </c>
      <c r="E98" s="77">
        <v>2025</v>
      </c>
      <c r="F98" s="77">
        <v>10</v>
      </c>
      <c r="G98" s="77">
        <v>1</v>
      </c>
      <c r="H98" s="77">
        <v>10426962000160</v>
      </c>
      <c r="I98" s="78" t="s">
        <v>196</v>
      </c>
      <c r="J98" s="77">
        <v>3921</v>
      </c>
      <c r="K98" s="78" t="s">
        <v>130</v>
      </c>
      <c r="L98" s="79">
        <v>45755</v>
      </c>
      <c r="M98" s="77">
        <v>3</v>
      </c>
      <c r="N98" s="80">
        <v>1575</v>
      </c>
      <c r="O98" s="83">
        <v>65.05</v>
      </c>
      <c r="P98" s="80">
        <v>0</v>
      </c>
      <c r="Q98" s="72">
        <f t="shared" si="3"/>
        <v>1509.95</v>
      </c>
    </row>
    <row r="99" spans="1:17" ht="24.95" customHeight="1" x14ac:dyDescent="0.2">
      <c r="A99" s="77" t="str">
        <f t="shared" si="2"/>
        <v>1441|1440011|137|2025|3</v>
      </c>
      <c r="B99" s="77">
        <v>1441</v>
      </c>
      <c r="C99" s="77">
        <v>1440011</v>
      </c>
      <c r="D99" s="77">
        <v>137</v>
      </c>
      <c r="E99" s="77">
        <v>2025</v>
      </c>
      <c r="F99" s="77">
        <v>10</v>
      </c>
      <c r="G99" s="77">
        <v>1</v>
      </c>
      <c r="H99" s="77">
        <v>10426962000160</v>
      </c>
      <c r="I99" s="78" t="s">
        <v>196</v>
      </c>
      <c r="J99" s="77">
        <v>3921</v>
      </c>
      <c r="K99" s="78" t="s">
        <v>130</v>
      </c>
      <c r="L99" s="79">
        <v>45755</v>
      </c>
      <c r="M99" s="77">
        <v>3</v>
      </c>
      <c r="N99" s="80">
        <v>410</v>
      </c>
      <c r="O99" s="83">
        <v>16.93</v>
      </c>
      <c r="P99" s="80">
        <v>0</v>
      </c>
      <c r="Q99" s="72">
        <f t="shared" si="3"/>
        <v>393.07</v>
      </c>
    </row>
    <row r="100" spans="1:17" ht="24.95" customHeight="1" x14ac:dyDescent="0.2">
      <c r="A100" s="77" t="str">
        <f t="shared" si="2"/>
        <v>1441|1440011|138|2025|3</v>
      </c>
      <c r="B100" s="77">
        <v>1441</v>
      </c>
      <c r="C100" s="77">
        <v>1440011</v>
      </c>
      <c r="D100" s="77">
        <v>138</v>
      </c>
      <c r="E100" s="77">
        <v>2025</v>
      </c>
      <c r="F100" s="77">
        <v>10</v>
      </c>
      <c r="G100" s="77">
        <v>1</v>
      </c>
      <c r="H100" s="77">
        <v>54710693668</v>
      </c>
      <c r="I100" s="78" t="s">
        <v>200</v>
      </c>
      <c r="J100" s="77">
        <v>3611</v>
      </c>
      <c r="K100" s="78" t="s">
        <v>132</v>
      </c>
      <c r="L100" s="79">
        <v>45754</v>
      </c>
      <c r="M100" s="77">
        <v>3</v>
      </c>
      <c r="N100" s="80">
        <v>9084.23</v>
      </c>
      <c r="O100" s="80">
        <v>0</v>
      </c>
      <c r="P100" s="80">
        <v>0</v>
      </c>
      <c r="Q100" s="72">
        <f t="shared" si="3"/>
        <v>9084.23</v>
      </c>
    </row>
    <row r="101" spans="1:17" ht="24.95" customHeight="1" x14ac:dyDescent="0.2">
      <c r="A101" s="77" t="str">
        <f t="shared" si="2"/>
        <v>1441|1440011|139|2025|3</v>
      </c>
      <c r="B101" s="77">
        <v>1441</v>
      </c>
      <c r="C101" s="77">
        <v>1440011</v>
      </c>
      <c r="D101" s="77">
        <v>139</v>
      </c>
      <c r="E101" s="77">
        <v>2025</v>
      </c>
      <c r="F101" s="77">
        <v>10</v>
      </c>
      <c r="G101" s="77">
        <v>1</v>
      </c>
      <c r="H101" s="77">
        <v>12964038000163</v>
      </c>
      <c r="I101" s="78" t="s">
        <v>201</v>
      </c>
      <c r="J101" s="77">
        <v>3920</v>
      </c>
      <c r="K101" s="78" t="s">
        <v>132</v>
      </c>
      <c r="L101" s="79">
        <v>45754</v>
      </c>
      <c r="M101" s="77">
        <v>3</v>
      </c>
      <c r="N101" s="80">
        <v>6267.59</v>
      </c>
      <c r="O101" s="80">
        <v>0</v>
      </c>
      <c r="P101" s="80">
        <v>0</v>
      </c>
      <c r="Q101" s="72">
        <f t="shared" si="3"/>
        <v>6267.59</v>
      </c>
    </row>
    <row r="102" spans="1:17" ht="24.95" customHeight="1" x14ac:dyDescent="0.2">
      <c r="A102" s="77" t="str">
        <f t="shared" si="2"/>
        <v>1441|1440011|140|2025|3</v>
      </c>
      <c r="B102" s="77">
        <v>1441</v>
      </c>
      <c r="C102" s="77">
        <v>1440011</v>
      </c>
      <c r="D102" s="77">
        <v>140</v>
      </c>
      <c r="E102" s="77">
        <v>2025</v>
      </c>
      <c r="F102" s="77">
        <v>10</v>
      </c>
      <c r="G102" s="77">
        <v>1</v>
      </c>
      <c r="H102" s="77">
        <v>15226019000128</v>
      </c>
      <c r="I102" s="78" t="s">
        <v>202</v>
      </c>
      <c r="J102" s="77">
        <v>3920</v>
      </c>
      <c r="K102" s="78" t="s">
        <v>132</v>
      </c>
      <c r="L102" s="79">
        <v>45754</v>
      </c>
      <c r="M102" s="77">
        <v>3</v>
      </c>
      <c r="N102" s="80">
        <v>7835.45</v>
      </c>
      <c r="O102" s="80">
        <v>0</v>
      </c>
      <c r="P102" s="80">
        <v>0</v>
      </c>
      <c r="Q102" s="72">
        <f t="shared" si="3"/>
        <v>7835.45</v>
      </c>
    </row>
    <row r="103" spans="1:17" ht="24.95" customHeight="1" x14ac:dyDescent="0.2">
      <c r="A103" s="77" t="str">
        <f t="shared" si="2"/>
        <v>1441|1440011|141|2025|3</v>
      </c>
      <c r="B103" s="77">
        <v>1441</v>
      </c>
      <c r="C103" s="77">
        <v>1440011</v>
      </c>
      <c r="D103" s="77">
        <v>141</v>
      </c>
      <c r="E103" s="77">
        <v>2025</v>
      </c>
      <c r="F103" s="77">
        <v>10</v>
      </c>
      <c r="G103" s="77">
        <v>1</v>
      </c>
      <c r="H103" s="77">
        <v>3801004600</v>
      </c>
      <c r="I103" s="78" t="s">
        <v>203</v>
      </c>
      <c r="J103" s="77">
        <v>3611</v>
      </c>
      <c r="K103" s="78" t="s">
        <v>132</v>
      </c>
      <c r="L103" s="79">
        <v>45755</v>
      </c>
      <c r="M103" s="77">
        <v>3</v>
      </c>
      <c r="N103" s="80">
        <v>3456.87</v>
      </c>
      <c r="O103" s="80">
        <v>0</v>
      </c>
      <c r="P103" s="80">
        <v>0</v>
      </c>
      <c r="Q103" s="72">
        <f t="shared" si="3"/>
        <v>3456.87</v>
      </c>
    </row>
    <row r="104" spans="1:17" ht="24.95" customHeight="1" x14ac:dyDescent="0.2">
      <c r="A104" s="77" t="str">
        <f t="shared" si="2"/>
        <v>1441|1440011|142|2025|3</v>
      </c>
      <c r="B104" s="77">
        <v>1441</v>
      </c>
      <c r="C104" s="77">
        <v>1440011</v>
      </c>
      <c r="D104" s="77">
        <v>142</v>
      </c>
      <c r="E104" s="77">
        <v>2025</v>
      </c>
      <c r="F104" s="77">
        <v>10</v>
      </c>
      <c r="G104" s="77">
        <v>1</v>
      </c>
      <c r="H104" s="77">
        <v>87992400763</v>
      </c>
      <c r="I104" s="78" t="s">
        <v>204</v>
      </c>
      <c r="J104" s="77">
        <v>3611</v>
      </c>
      <c r="K104" s="78" t="s">
        <v>132</v>
      </c>
      <c r="L104" s="79">
        <v>45754</v>
      </c>
      <c r="M104" s="77">
        <v>3</v>
      </c>
      <c r="N104" s="80">
        <v>8404.11</v>
      </c>
      <c r="O104" s="80">
        <v>0</v>
      </c>
      <c r="P104" s="80">
        <v>0</v>
      </c>
      <c r="Q104" s="72">
        <f t="shared" si="3"/>
        <v>8404.11</v>
      </c>
    </row>
    <row r="105" spans="1:17" ht="24.95" customHeight="1" x14ac:dyDescent="0.2">
      <c r="A105" s="77" t="str">
        <f t="shared" si="2"/>
        <v>1441|1440011|143|2025|3</v>
      </c>
      <c r="B105" s="77">
        <v>1441</v>
      </c>
      <c r="C105" s="77">
        <v>1440011</v>
      </c>
      <c r="D105" s="77">
        <v>143</v>
      </c>
      <c r="E105" s="77">
        <v>2025</v>
      </c>
      <c r="F105" s="77">
        <v>10</v>
      </c>
      <c r="G105" s="77">
        <v>1</v>
      </c>
      <c r="H105" s="77">
        <v>51801027668</v>
      </c>
      <c r="I105" s="78" t="s">
        <v>205</v>
      </c>
      <c r="J105" s="77">
        <v>3611</v>
      </c>
      <c r="K105" s="78" t="s">
        <v>132</v>
      </c>
      <c r="L105" s="79">
        <v>45754</v>
      </c>
      <c r="M105" s="77">
        <v>3</v>
      </c>
      <c r="N105" s="80">
        <v>5172.8</v>
      </c>
      <c r="O105" s="80">
        <v>0</v>
      </c>
      <c r="P105" s="80">
        <v>0</v>
      </c>
      <c r="Q105" s="72">
        <f t="shared" si="3"/>
        <v>5172.8</v>
      </c>
    </row>
    <row r="106" spans="1:17" ht="24.95" customHeight="1" x14ac:dyDescent="0.2">
      <c r="A106" s="77" t="str">
        <f t="shared" si="2"/>
        <v>1441|1440011|144|2025|3</v>
      </c>
      <c r="B106" s="77">
        <v>1441</v>
      </c>
      <c r="C106" s="77">
        <v>1440011</v>
      </c>
      <c r="D106" s="77">
        <v>144</v>
      </c>
      <c r="E106" s="77">
        <v>2025</v>
      </c>
      <c r="F106" s="77">
        <v>10</v>
      </c>
      <c r="G106" s="77">
        <v>1</v>
      </c>
      <c r="H106" s="77">
        <v>2895180679</v>
      </c>
      <c r="I106" s="78" t="s">
        <v>206</v>
      </c>
      <c r="J106" s="77">
        <v>3611</v>
      </c>
      <c r="K106" s="78" t="s">
        <v>132</v>
      </c>
      <c r="L106" s="79">
        <v>45755</v>
      </c>
      <c r="M106" s="77">
        <v>3</v>
      </c>
      <c r="N106" s="80">
        <v>5018.4399999999996</v>
      </c>
      <c r="O106" s="80">
        <v>0</v>
      </c>
      <c r="P106" s="80">
        <v>0</v>
      </c>
      <c r="Q106" s="72">
        <f t="shared" si="3"/>
        <v>5018.4399999999996</v>
      </c>
    </row>
    <row r="107" spans="1:17" ht="24.95" customHeight="1" x14ac:dyDescent="0.2">
      <c r="A107" s="77" t="str">
        <f t="shared" si="2"/>
        <v>1441|1440011|145|2025|3</v>
      </c>
      <c r="B107" s="77">
        <v>1441</v>
      </c>
      <c r="C107" s="77">
        <v>1440011</v>
      </c>
      <c r="D107" s="77">
        <v>145</v>
      </c>
      <c r="E107" s="77">
        <v>2025</v>
      </c>
      <c r="F107" s="77">
        <v>10</v>
      </c>
      <c r="G107" s="77">
        <v>1</v>
      </c>
      <c r="H107" s="77">
        <v>95644954668</v>
      </c>
      <c r="I107" s="78" t="s">
        <v>207</v>
      </c>
      <c r="J107" s="77">
        <v>3611</v>
      </c>
      <c r="K107" s="78" t="s">
        <v>132</v>
      </c>
      <c r="L107" s="79">
        <v>45754</v>
      </c>
      <c r="M107" s="77">
        <v>3</v>
      </c>
      <c r="N107" s="80">
        <v>9466.58</v>
      </c>
      <c r="O107" s="80">
        <v>0</v>
      </c>
      <c r="P107" s="80">
        <v>0</v>
      </c>
      <c r="Q107" s="72">
        <f t="shared" si="3"/>
        <v>9466.58</v>
      </c>
    </row>
    <row r="108" spans="1:17" ht="24.95" customHeight="1" x14ac:dyDescent="0.2">
      <c r="A108" s="77" t="str">
        <f t="shared" si="2"/>
        <v>1441|1440011|146|2025|2</v>
      </c>
      <c r="B108" s="77">
        <v>1441</v>
      </c>
      <c r="C108" s="77">
        <v>1440011</v>
      </c>
      <c r="D108" s="77">
        <v>146</v>
      </c>
      <c r="E108" s="77">
        <v>2025</v>
      </c>
      <c r="F108" s="77">
        <v>10</v>
      </c>
      <c r="G108" s="77">
        <v>1</v>
      </c>
      <c r="H108" s="77">
        <v>34028316001509</v>
      </c>
      <c r="I108" s="78" t="s">
        <v>208</v>
      </c>
      <c r="J108" s="77">
        <v>3906</v>
      </c>
      <c r="K108" s="78" t="s">
        <v>209</v>
      </c>
      <c r="L108" s="79">
        <v>45758</v>
      </c>
      <c r="M108" s="77">
        <v>2</v>
      </c>
      <c r="N108" s="80">
        <v>274813.86</v>
      </c>
      <c r="O108" s="80">
        <v>0</v>
      </c>
      <c r="P108" s="80">
        <v>0</v>
      </c>
      <c r="Q108" s="72">
        <f t="shared" si="3"/>
        <v>274813.86</v>
      </c>
    </row>
    <row r="109" spans="1:17" ht="24.95" customHeight="1" x14ac:dyDescent="0.2">
      <c r="A109" s="77" t="str">
        <f t="shared" si="2"/>
        <v>1441|1440011|147|2025|3</v>
      </c>
      <c r="B109" s="77">
        <v>1441</v>
      </c>
      <c r="C109" s="77">
        <v>1440011</v>
      </c>
      <c r="D109" s="77">
        <v>147</v>
      </c>
      <c r="E109" s="77">
        <v>2025</v>
      </c>
      <c r="F109" s="77">
        <v>10</v>
      </c>
      <c r="G109" s="77">
        <v>1</v>
      </c>
      <c r="H109" s="77">
        <v>41733882000181</v>
      </c>
      <c r="I109" s="78" t="s">
        <v>210</v>
      </c>
      <c r="J109" s="77">
        <v>3920</v>
      </c>
      <c r="K109" s="78" t="s">
        <v>132</v>
      </c>
      <c r="L109" s="79">
        <v>45754</v>
      </c>
      <c r="M109" s="77">
        <v>3</v>
      </c>
      <c r="N109" s="80">
        <v>8648.9500000000007</v>
      </c>
      <c r="O109" s="80">
        <v>0</v>
      </c>
      <c r="P109" s="80">
        <v>0</v>
      </c>
      <c r="Q109" s="72">
        <f t="shared" si="3"/>
        <v>8648.9500000000007</v>
      </c>
    </row>
    <row r="110" spans="1:17" ht="24.95" customHeight="1" x14ac:dyDescent="0.2">
      <c r="A110" s="77" t="str">
        <f t="shared" si="2"/>
        <v>1441|1440011|148|2025|3</v>
      </c>
      <c r="B110" s="77">
        <v>1441</v>
      </c>
      <c r="C110" s="77">
        <v>1440011</v>
      </c>
      <c r="D110" s="77">
        <v>148</v>
      </c>
      <c r="E110" s="77">
        <v>2025</v>
      </c>
      <c r="F110" s="77">
        <v>10</v>
      </c>
      <c r="G110" s="77">
        <v>1</v>
      </c>
      <c r="H110" s="77">
        <v>23732170000166</v>
      </c>
      <c r="I110" s="78" t="s">
        <v>211</v>
      </c>
      <c r="J110" s="77">
        <v>3920</v>
      </c>
      <c r="K110" s="78" t="s">
        <v>132</v>
      </c>
      <c r="L110" s="79">
        <v>45755</v>
      </c>
      <c r="M110" s="77">
        <v>3</v>
      </c>
      <c r="N110" s="80">
        <v>16007.38</v>
      </c>
      <c r="O110" s="80">
        <v>0</v>
      </c>
      <c r="P110" s="80">
        <v>0</v>
      </c>
      <c r="Q110" s="72">
        <f t="shared" si="3"/>
        <v>16007.38</v>
      </c>
    </row>
    <row r="111" spans="1:17" ht="24.95" customHeight="1" x14ac:dyDescent="0.2">
      <c r="A111" s="77" t="str">
        <f t="shared" si="2"/>
        <v>1441|1440011|149|2025|3</v>
      </c>
      <c r="B111" s="77">
        <v>1441</v>
      </c>
      <c r="C111" s="77">
        <v>1440011</v>
      </c>
      <c r="D111" s="77">
        <v>149</v>
      </c>
      <c r="E111" s="77">
        <v>2025</v>
      </c>
      <c r="F111" s="77">
        <v>10</v>
      </c>
      <c r="G111" s="77">
        <v>1</v>
      </c>
      <c r="H111" s="77">
        <v>32239405000173</v>
      </c>
      <c r="I111" s="78" t="s">
        <v>212</v>
      </c>
      <c r="J111" s="77">
        <v>3920</v>
      </c>
      <c r="K111" s="78" t="s">
        <v>132</v>
      </c>
      <c r="L111" s="79">
        <v>45754</v>
      </c>
      <c r="M111" s="77">
        <v>3</v>
      </c>
      <c r="N111" s="80">
        <v>4102.07</v>
      </c>
      <c r="O111" s="80">
        <v>0</v>
      </c>
      <c r="P111" s="80">
        <v>0</v>
      </c>
      <c r="Q111" s="72">
        <f t="shared" si="3"/>
        <v>4102.07</v>
      </c>
    </row>
    <row r="112" spans="1:17" ht="24.95" customHeight="1" x14ac:dyDescent="0.2">
      <c r="A112" s="77" t="str">
        <f t="shared" si="2"/>
        <v>1441|1440011|150|2025|3</v>
      </c>
      <c r="B112" s="77">
        <v>1441</v>
      </c>
      <c r="C112" s="77">
        <v>1440011</v>
      </c>
      <c r="D112" s="77">
        <v>150</v>
      </c>
      <c r="E112" s="77">
        <v>2025</v>
      </c>
      <c r="F112" s="77">
        <v>10</v>
      </c>
      <c r="G112" s="77">
        <v>1</v>
      </c>
      <c r="H112" s="77">
        <v>22510183000128</v>
      </c>
      <c r="I112" s="78" t="s">
        <v>213</v>
      </c>
      <c r="J112" s="77">
        <v>3920</v>
      </c>
      <c r="K112" s="78" t="s">
        <v>132</v>
      </c>
      <c r="L112" s="79">
        <v>45754</v>
      </c>
      <c r="M112" s="77">
        <v>3</v>
      </c>
      <c r="N112" s="80">
        <v>13584.77</v>
      </c>
      <c r="O112" s="80">
        <v>0</v>
      </c>
      <c r="P112" s="80">
        <v>0</v>
      </c>
      <c r="Q112" s="72">
        <f t="shared" si="3"/>
        <v>13584.77</v>
      </c>
    </row>
    <row r="113" spans="1:17" ht="24.95" customHeight="1" x14ac:dyDescent="0.2">
      <c r="A113" s="77" t="str">
        <f t="shared" si="2"/>
        <v>1441|1440011|151|2025|3</v>
      </c>
      <c r="B113" s="77">
        <v>1441</v>
      </c>
      <c r="C113" s="77">
        <v>1440011</v>
      </c>
      <c r="D113" s="77">
        <v>151</v>
      </c>
      <c r="E113" s="77">
        <v>2025</v>
      </c>
      <c r="F113" s="77">
        <v>10</v>
      </c>
      <c r="G113" s="77">
        <v>1</v>
      </c>
      <c r="H113" s="77">
        <v>38437345000180</v>
      </c>
      <c r="I113" s="78" t="s">
        <v>214</v>
      </c>
      <c r="J113" s="77">
        <v>3920</v>
      </c>
      <c r="K113" s="78" t="s">
        <v>132</v>
      </c>
      <c r="L113" s="79">
        <v>45754</v>
      </c>
      <c r="M113" s="77">
        <v>3</v>
      </c>
      <c r="N113" s="80">
        <v>10978.47</v>
      </c>
      <c r="O113" s="80">
        <v>0</v>
      </c>
      <c r="P113" s="80">
        <v>0</v>
      </c>
      <c r="Q113" s="72">
        <f t="shared" si="3"/>
        <v>10978.47</v>
      </c>
    </row>
    <row r="114" spans="1:17" ht="24.95" customHeight="1" x14ac:dyDescent="0.2">
      <c r="A114" s="77" t="str">
        <f t="shared" si="2"/>
        <v>1441|1440011|152|2025|3</v>
      </c>
      <c r="B114" s="77">
        <v>1441</v>
      </c>
      <c r="C114" s="77">
        <v>1440011</v>
      </c>
      <c r="D114" s="77">
        <v>152</v>
      </c>
      <c r="E114" s="77">
        <v>2025</v>
      </c>
      <c r="F114" s="77">
        <v>10</v>
      </c>
      <c r="G114" s="77">
        <v>1</v>
      </c>
      <c r="H114" s="77">
        <v>14165537000116</v>
      </c>
      <c r="I114" s="78" t="s">
        <v>215</v>
      </c>
      <c r="J114" s="77">
        <v>3920</v>
      </c>
      <c r="K114" s="78" t="s">
        <v>132</v>
      </c>
      <c r="L114" s="79">
        <v>45754</v>
      </c>
      <c r="M114" s="77">
        <v>3</v>
      </c>
      <c r="N114" s="80">
        <v>8404.1</v>
      </c>
      <c r="O114" s="80">
        <v>0</v>
      </c>
      <c r="P114" s="80">
        <v>0</v>
      </c>
      <c r="Q114" s="72">
        <f t="shared" si="3"/>
        <v>8404.1</v>
      </c>
    </row>
    <row r="115" spans="1:17" ht="24.95" customHeight="1" x14ac:dyDescent="0.2">
      <c r="A115" s="77" t="str">
        <f t="shared" si="2"/>
        <v>1441|1440011|153|2025|3</v>
      </c>
      <c r="B115" s="77">
        <v>1441</v>
      </c>
      <c r="C115" s="77">
        <v>1440011</v>
      </c>
      <c r="D115" s="77">
        <v>153</v>
      </c>
      <c r="E115" s="77">
        <v>2025</v>
      </c>
      <c r="F115" s="77">
        <v>10</v>
      </c>
      <c r="G115" s="77">
        <v>1</v>
      </c>
      <c r="H115" s="77">
        <v>11027551000165</v>
      </c>
      <c r="I115" s="78" t="s">
        <v>216</v>
      </c>
      <c r="J115" s="77">
        <v>3920</v>
      </c>
      <c r="K115" s="78" t="s">
        <v>132</v>
      </c>
      <c r="L115" s="79">
        <v>45754</v>
      </c>
      <c r="M115" s="77">
        <v>3</v>
      </c>
      <c r="N115" s="80">
        <v>7796.28</v>
      </c>
      <c r="O115" s="80">
        <v>0</v>
      </c>
      <c r="P115" s="80">
        <v>0</v>
      </c>
      <c r="Q115" s="72">
        <f t="shared" si="3"/>
        <v>7796.28</v>
      </c>
    </row>
    <row r="116" spans="1:17" ht="24.95" customHeight="1" x14ac:dyDescent="0.2">
      <c r="A116" s="77" t="str">
        <f t="shared" si="2"/>
        <v>1441|1440011|154|2025|3</v>
      </c>
      <c r="B116" s="77">
        <v>1441</v>
      </c>
      <c r="C116" s="77">
        <v>1440011</v>
      </c>
      <c r="D116" s="77">
        <v>154</v>
      </c>
      <c r="E116" s="77">
        <v>2025</v>
      </c>
      <c r="F116" s="77">
        <v>10</v>
      </c>
      <c r="G116" s="77">
        <v>1</v>
      </c>
      <c r="H116" s="77">
        <v>38236252000197</v>
      </c>
      <c r="I116" s="78" t="s">
        <v>217</v>
      </c>
      <c r="J116" s="77">
        <v>3920</v>
      </c>
      <c r="K116" s="78" t="s">
        <v>132</v>
      </c>
      <c r="L116" s="79">
        <v>45754</v>
      </c>
      <c r="M116" s="77">
        <v>3</v>
      </c>
      <c r="N116" s="80">
        <v>24846.22</v>
      </c>
      <c r="O116" s="80">
        <v>0</v>
      </c>
      <c r="P116" s="80">
        <v>0</v>
      </c>
      <c r="Q116" s="72">
        <f t="shared" si="3"/>
        <v>24846.22</v>
      </c>
    </row>
    <row r="117" spans="1:17" ht="24.95" customHeight="1" x14ac:dyDescent="0.2">
      <c r="A117" s="77" t="str">
        <f t="shared" ref="A117:A165" si="4">B117&amp;"|"&amp;C117&amp;"|"&amp;D117&amp;"|"&amp;E117&amp;"|"&amp;M117</f>
        <v>1441|1440011|155|2025|3</v>
      </c>
      <c r="B117" s="77">
        <v>1441</v>
      </c>
      <c r="C117" s="77">
        <v>1440011</v>
      </c>
      <c r="D117" s="77">
        <v>155</v>
      </c>
      <c r="E117" s="77">
        <v>2025</v>
      </c>
      <c r="F117" s="77">
        <v>10</v>
      </c>
      <c r="G117" s="77">
        <v>1</v>
      </c>
      <c r="H117" s="77">
        <v>34975444000164</v>
      </c>
      <c r="I117" s="78" t="s">
        <v>218</v>
      </c>
      <c r="J117" s="77">
        <v>3920</v>
      </c>
      <c r="K117" s="78" t="s">
        <v>132</v>
      </c>
      <c r="L117" s="79">
        <v>45754</v>
      </c>
      <c r="M117" s="77">
        <v>3</v>
      </c>
      <c r="N117" s="80">
        <v>41000</v>
      </c>
      <c r="O117" s="80">
        <v>0</v>
      </c>
      <c r="P117" s="80">
        <v>0</v>
      </c>
      <c r="Q117" s="72">
        <f t="shared" si="3"/>
        <v>41000</v>
      </c>
    </row>
    <row r="118" spans="1:17" ht="24.95" customHeight="1" x14ac:dyDescent="0.2">
      <c r="A118" s="77" t="str">
        <f t="shared" si="4"/>
        <v>1441|1440011|160|2025|3</v>
      </c>
      <c r="B118" s="77">
        <v>1441</v>
      </c>
      <c r="C118" s="77">
        <v>1440011</v>
      </c>
      <c r="D118" s="77">
        <v>160</v>
      </c>
      <c r="E118" s="77">
        <v>2025</v>
      </c>
      <c r="F118" s="77">
        <v>10</v>
      </c>
      <c r="G118" s="77">
        <v>1</v>
      </c>
      <c r="H118" s="77">
        <v>3539398000127</v>
      </c>
      <c r="I118" s="78" t="s">
        <v>220</v>
      </c>
      <c r="J118" s="77">
        <v>3921</v>
      </c>
      <c r="K118" s="78" t="s">
        <v>130</v>
      </c>
      <c r="L118" s="79">
        <v>45757</v>
      </c>
      <c r="M118" s="77">
        <v>3</v>
      </c>
      <c r="N118" s="80">
        <v>1457.05</v>
      </c>
      <c r="O118" s="83">
        <v>72.849999999999994</v>
      </c>
      <c r="P118" s="80">
        <v>0</v>
      </c>
      <c r="Q118" s="72">
        <f t="shared" ref="Q118:Q166" si="5">N118-O118-P118</f>
        <v>1384.2</v>
      </c>
    </row>
    <row r="119" spans="1:17" ht="24.95" customHeight="1" x14ac:dyDescent="0.2">
      <c r="A119" s="77" t="str">
        <f t="shared" si="4"/>
        <v>1441|1440011|162|2025|3</v>
      </c>
      <c r="B119" s="77">
        <v>1441</v>
      </c>
      <c r="C119" s="77">
        <v>1440011</v>
      </c>
      <c r="D119" s="77">
        <v>162</v>
      </c>
      <c r="E119" s="77">
        <v>2025</v>
      </c>
      <c r="F119" s="77">
        <v>10</v>
      </c>
      <c r="G119" s="77">
        <v>1</v>
      </c>
      <c r="H119" s="77">
        <v>45347438000189</v>
      </c>
      <c r="I119" s="78" t="s">
        <v>221</v>
      </c>
      <c r="J119" s="77">
        <v>3920</v>
      </c>
      <c r="K119" s="78" t="s">
        <v>132</v>
      </c>
      <c r="L119" s="79">
        <v>45754</v>
      </c>
      <c r="M119" s="77">
        <v>3</v>
      </c>
      <c r="N119" s="80">
        <v>15000</v>
      </c>
      <c r="O119" s="80">
        <v>0</v>
      </c>
      <c r="P119" s="80">
        <v>0</v>
      </c>
      <c r="Q119" s="72">
        <f t="shared" si="5"/>
        <v>15000</v>
      </c>
    </row>
    <row r="120" spans="1:17" ht="24.95" customHeight="1" x14ac:dyDescent="0.2">
      <c r="A120" s="77" t="str">
        <f t="shared" si="4"/>
        <v>1441|1440011|163|2025|5</v>
      </c>
      <c r="B120" s="77">
        <v>1441</v>
      </c>
      <c r="C120" s="77">
        <v>1440011</v>
      </c>
      <c r="D120" s="77">
        <v>163</v>
      </c>
      <c r="E120" s="77">
        <v>2025</v>
      </c>
      <c r="F120" s="77">
        <v>10</v>
      </c>
      <c r="G120" s="77">
        <v>1</v>
      </c>
      <c r="H120" s="77">
        <v>21920437000113</v>
      </c>
      <c r="I120" s="78" t="s">
        <v>222</v>
      </c>
      <c r="J120" s="77">
        <v>3921</v>
      </c>
      <c r="K120" s="78" t="s">
        <v>130</v>
      </c>
      <c r="L120" s="79">
        <v>45756</v>
      </c>
      <c r="M120" s="77">
        <v>5</v>
      </c>
      <c r="N120" s="80">
        <v>1566.35</v>
      </c>
      <c r="O120" s="83">
        <v>63.91</v>
      </c>
      <c r="P120" s="80">
        <v>0</v>
      </c>
      <c r="Q120" s="72">
        <f t="shared" si="5"/>
        <v>1502.4399999999998</v>
      </c>
    </row>
    <row r="121" spans="1:17" ht="24.95" customHeight="1" x14ac:dyDescent="0.2">
      <c r="A121" s="77" t="str">
        <f t="shared" si="4"/>
        <v>1441|1440011|164|2025|3</v>
      </c>
      <c r="B121" s="77">
        <v>1441</v>
      </c>
      <c r="C121" s="77">
        <v>1440011</v>
      </c>
      <c r="D121" s="77">
        <v>164</v>
      </c>
      <c r="E121" s="77">
        <v>2025</v>
      </c>
      <c r="F121" s="77">
        <v>10</v>
      </c>
      <c r="G121" s="77">
        <v>1</v>
      </c>
      <c r="H121" s="77">
        <v>7887283000184</v>
      </c>
      <c r="I121" s="78" t="s">
        <v>223</v>
      </c>
      <c r="J121" s="77">
        <v>3920</v>
      </c>
      <c r="K121" s="78" t="s">
        <v>132</v>
      </c>
      <c r="L121" s="79">
        <v>45754</v>
      </c>
      <c r="M121" s="77">
        <v>3</v>
      </c>
      <c r="N121" s="80">
        <v>6066.14</v>
      </c>
      <c r="O121" s="80">
        <v>0</v>
      </c>
      <c r="P121" s="80">
        <v>0</v>
      </c>
      <c r="Q121" s="72">
        <f t="shared" si="5"/>
        <v>6066.14</v>
      </c>
    </row>
    <row r="122" spans="1:17" ht="24.95" customHeight="1" x14ac:dyDescent="0.2">
      <c r="A122" s="77" t="str">
        <f t="shared" si="4"/>
        <v>1441|1440011|165|2025|3</v>
      </c>
      <c r="B122" s="77">
        <v>1441</v>
      </c>
      <c r="C122" s="77">
        <v>1440011</v>
      </c>
      <c r="D122" s="77">
        <v>165</v>
      </c>
      <c r="E122" s="77">
        <v>2025</v>
      </c>
      <c r="F122" s="77">
        <v>10</v>
      </c>
      <c r="G122" s="77">
        <v>1</v>
      </c>
      <c r="H122" s="77">
        <v>9069772000154</v>
      </c>
      <c r="I122" s="78" t="s">
        <v>224</v>
      </c>
      <c r="J122" s="77">
        <v>3920</v>
      </c>
      <c r="K122" s="78" t="s">
        <v>132</v>
      </c>
      <c r="L122" s="79">
        <v>45754</v>
      </c>
      <c r="M122" s="77">
        <v>3</v>
      </c>
      <c r="N122" s="80">
        <v>16479.86</v>
      </c>
      <c r="O122" s="80">
        <v>0</v>
      </c>
      <c r="P122" s="80">
        <v>0</v>
      </c>
      <c r="Q122" s="72">
        <f t="shared" si="5"/>
        <v>16479.86</v>
      </c>
    </row>
    <row r="123" spans="1:17" ht="24.95" customHeight="1" x14ac:dyDescent="0.2">
      <c r="A123" s="77" t="str">
        <f t="shared" si="4"/>
        <v>1441|1440011|166|2025|3</v>
      </c>
      <c r="B123" s="77">
        <v>1441</v>
      </c>
      <c r="C123" s="77">
        <v>1440011</v>
      </c>
      <c r="D123" s="77">
        <v>166</v>
      </c>
      <c r="E123" s="77">
        <v>2025</v>
      </c>
      <c r="F123" s="77">
        <v>10</v>
      </c>
      <c r="G123" s="77">
        <v>1</v>
      </c>
      <c r="H123" s="77">
        <v>15210046000102</v>
      </c>
      <c r="I123" s="78" t="s">
        <v>225</v>
      </c>
      <c r="J123" s="77">
        <v>3920</v>
      </c>
      <c r="K123" s="78" t="s">
        <v>132</v>
      </c>
      <c r="L123" s="79">
        <v>45754</v>
      </c>
      <c r="M123" s="77">
        <v>3</v>
      </c>
      <c r="N123" s="80">
        <v>4462.83</v>
      </c>
      <c r="O123" s="80">
        <v>0</v>
      </c>
      <c r="P123" s="80">
        <v>0</v>
      </c>
      <c r="Q123" s="72">
        <f t="shared" si="5"/>
        <v>4462.83</v>
      </c>
    </row>
    <row r="124" spans="1:17" ht="24.95" customHeight="1" x14ac:dyDescent="0.2">
      <c r="A124" s="77" t="str">
        <f t="shared" si="4"/>
        <v>1441|1440011|169|2025|3</v>
      </c>
      <c r="B124" s="77">
        <v>1441</v>
      </c>
      <c r="C124" s="77">
        <v>1440011</v>
      </c>
      <c r="D124" s="77">
        <v>169</v>
      </c>
      <c r="E124" s="77">
        <v>2025</v>
      </c>
      <c r="F124" s="77">
        <v>10</v>
      </c>
      <c r="G124" s="77">
        <v>1</v>
      </c>
      <c r="H124" s="77">
        <v>18229133000108</v>
      </c>
      <c r="I124" s="78" t="s">
        <v>226</v>
      </c>
      <c r="J124" s="77">
        <v>3920</v>
      </c>
      <c r="K124" s="78" t="s">
        <v>132</v>
      </c>
      <c r="L124" s="79">
        <v>45751</v>
      </c>
      <c r="M124" s="77">
        <v>3</v>
      </c>
      <c r="N124" s="80">
        <v>4690.83</v>
      </c>
      <c r="O124" s="80">
        <v>0</v>
      </c>
      <c r="P124" s="80">
        <v>0</v>
      </c>
      <c r="Q124" s="72">
        <f t="shared" si="5"/>
        <v>4690.83</v>
      </c>
    </row>
    <row r="125" spans="1:17" ht="24.95" customHeight="1" x14ac:dyDescent="0.2">
      <c r="A125" s="77" t="str">
        <f t="shared" si="4"/>
        <v>1441|1440011|170|2025|3</v>
      </c>
      <c r="B125" s="77">
        <v>1441</v>
      </c>
      <c r="C125" s="77">
        <v>1440011</v>
      </c>
      <c r="D125" s="77">
        <v>170</v>
      </c>
      <c r="E125" s="77">
        <v>2025</v>
      </c>
      <c r="F125" s="77">
        <v>10</v>
      </c>
      <c r="G125" s="77">
        <v>1</v>
      </c>
      <c r="H125" s="77">
        <v>37454422000147</v>
      </c>
      <c r="I125" s="78" t="s">
        <v>227</v>
      </c>
      <c r="J125" s="77">
        <v>3920</v>
      </c>
      <c r="K125" s="78" t="s">
        <v>132</v>
      </c>
      <c r="L125" s="79">
        <v>45754</v>
      </c>
      <c r="M125" s="77">
        <v>3</v>
      </c>
      <c r="N125" s="80">
        <v>6934.9</v>
      </c>
      <c r="O125" s="80">
        <v>0</v>
      </c>
      <c r="P125" s="80">
        <v>0</v>
      </c>
      <c r="Q125" s="72">
        <f t="shared" si="5"/>
        <v>6934.9</v>
      </c>
    </row>
    <row r="126" spans="1:17" ht="24.95" customHeight="1" x14ac:dyDescent="0.2">
      <c r="A126" s="77" t="str">
        <f t="shared" si="4"/>
        <v>1441|1440011|171|2025|3</v>
      </c>
      <c r="B126" s="77">
        <v>1441</v>
      </c>
      <c r="C126" s="77">
        <v>1440011</v>
      </c>
      <c r="D126" s="77">
        <v>171</v>
      </c>
      <c r="E126" s="77">
        <v>2025</v>
      </c>
      <c r="F126" s="77">
        <v>10</v>
      </c>
      <c r="G126" s="77">
        <v>1</v>
      </c>
      <c r="H126" s="77">
        <v>87883807000106</v>
      </c>
      <c r="I126" s="78" t="s">
        <v>228</v>
      </c>
      <c r="J126" s="77">
        <v>3910</v>
      </c>
      <c r="K126" s="78" t="s">
        <v>229</v>
      </c>
      <c r="L126" s="79">
        <v>45749</v>
      </c>
      <c r="M126" s="77">
        <v>3</v>
      </c>
      <c r="N126" s="80">
        <v>231</v>
      </c>
      <c r="O126" s="80">
        <v>0</v>
      </c>
      <c r="P126" s="80">
        <v>0</v>
      </c>
      <c r="Q126" s="72">
        <f t="shared" si="5"/>
        <v>231</v>
      </c>
    </row>
    <row r="127" spans="1:17" ht="24.95" customHeight="1" x14ac:dyDescent="0.2">
      <c r="A127" s="77" t="str">
        <f t="shared" si="4"/>
        <v>1441|1440011|172|2025|3</v>
      </c>
      <c r="B127" s="77">
        <v>1441</v>
      </c>
      <c r="C127" s="77">
        <v>1440011</v>
      </c>
      <c r="D127" s="77">
        <v>172</v>
      </c>
      <c r="E127" s="77">
        <v>2025</v>
      </c>
      <c r="F127" s="77">
        <v>10</v>
      </c>
      <c r="G127" s="77">
        <v>1</v>
      </c>
      <c r="H127" s="77">
        <v>18124040000100</v>
      </c>
      <c r="I127" s="78" t="s">
        <v>230</v>
      </c>
      <c r="J127" s="77">
        <v>3920</v>
      </c>
      <c r="K127" s="78" t="s">
        <v>132</v>
      </c>
      <c r="L127" s="79">
        <v>45754</v>
      </c>
      <c r="M127" s="77">
        <v>3</v>
      </c>
      <c r="N127" s="80">
        <v>9924.69</v>
      </c>
      <c r="O127" s="80">
        <v>0</v>
      </c>
      <c r="P127" s="80">
        <v>0</v>
      </c>
      <c r="Q127" s="72">
        <f t="shared" si="5"/>
        <v>9924.69</v>
      </c>
    </row>
    <row r="128" spans="1:17" ht="24.95" customHeight="1" x14ac:dyDescent="0.2">
      <c r="A128" s="77" t="str">
        <f t="shared" si="4"/>
        <v>1441|1440011|175|2025|3</v>
      </c>
      <c r="B128" s="77">
        <v>1441</v>
      </c>
      <c r="C128" s="77">
        <v>1440011</v>
      </c>
      <c r="D128" s="77">
        <v>175</v>
      </c>
      <c r="E128" s="77">
        <v>2025</v>
      </c>
      <c r="F128" s="77">
        <v>10</v>
      </c>
      <c r="G128" s="77">
        <v>1</v>
      </c>
      <c r="H128" s="77">
        <v>7353227000160</v>
      </c>
      <c r="I128" s="78" t="s">
        <v>231</v>
      </c>
      <c r="J128" s="77">
        <v>3920</v>
      </c>
      <c r="K128" s="78" t="s">
        <v>132</v>
      </c>
      <c r="L128" s="79">
        <v>45751</v>
      </c>
      <c r="M128" s="77">
        <v>3</v>
      </c>
      <c r="N128" s="80">
        <v>400553.49</v>
      </c>
      <c r="O128" s="80">
        <v>0</v>
      </c>
      <c r="P128" s="80">
        <v>0</v>
      </c>
      <c r="Q128" s="72">
        <f t="shared" si="5"/>
        <v>400553.49</v>
      </c>
    </row>
    <row r="129" spans="1:17" ht="24.95" customHeight="1" x14ac:dyDescent="0.2">
      <c r="A129" s="77" t="str">
        <f t="shared" si="4"/>
        <v>1441|1440011|176|2025|3</v>
      </c>
      <c r="B129" s="77">
        <v>1441</v>
      </c>
      <c r="C129" s="77">
        <v>1440011</v>
      </c>
      <c r="D129" s="77">
        <v>176</v>
      </c>
      <c r="E129" s="77">
        <v>2025</v>
      </c>
      <c r="F129" s="77">
        <v>10</v>
      </c>
      <c r="G129" s="77">
        <v>1</v>
      </c>
      <c r="H129" s="77">
        <v>8229035000109</v>
      </c>
      <c r="I129" s="78" t="s">
        <v>232</v>
      </c>
      <c r="J129" s="77">
        <v>3920</v>
      </c>
      <c r="K129" s="78" t="s">
        <v>132</v>
      </c>
      <c r="L129" s="79">
        <v>45751</v>
      </c>
      <c r="M129" s="77">
        <v>3</v>
      </c>
      <c r="N129" s="80">
        <v>177516.43</v>
      </c>
      <c r="O129" s="80">
        <v>0</v>
      </c>
      <c r="P129" s="80">
        <v>0</v>
      </c>
      <c r="Q129" s="72">
        <f t="shared" si="5"/>
        <v>177516.43</v>
      </c>
    </row>
    <row r="130" spans="1:17" ht="24.95" customHeight="1" x14ac:dyDescent="0.2">
      <c r="A130" s="77" t="str">
        <f t="shared" si="4"/>
        <v>1441|1440011|177|2025|2</v>
      </c>
      <c r="B130" s="77">
        <v>1441</v>
      </c>
      <c r="C130" s="77">
        <v>1440011</v>
      </c>
      <c r="D130" s="77">
        <v>177</v>
      </c>
      <c r="E130" s="77">
        <v>2025</v>
      </c>
      <c r="F130" s="77">
        <v>10</v>
      </c>
      <c r="G130" s="77">
        <v>1</v>
      </c>
      <c r="H130" s="77">
        <v>7329219000188</v>
      </c>
      <c r="I130" s="78" t="s">
        <v>233</v>
      </c>
      <c r="J130" s="77">
        <v>3920</v>
      </c>
      <c r="K130" s="78" t="s">
        <v>132</v>
      </c>
      <c r="L130" s="79">
        <v>45756</v>
      </c>
      <c r="M130" s="77">
        <v>2</v>
      </c>
      <c r="N130" s="80">
        <v>21000</v>
      </c>
      <c r="O130" s="80">
        <v>0</v>
      </c>
      <c r="P130" s="80">
        <v>0</v>
      </c>
      <c r="Q130" s="72">
        <f t="shared" si="5"/>
        <v>21000</v>
      </c>
    </row>
    <row r="131" spans="1:17" ht="24.95" customHeight="1" x14ac:dyDescent="0.2">
      <c r="A131" s="77" t="str">
        <f t="shared" si="4"/>
        <v>1441|1440011|178|2025|4</v>
      </c>
      <c r="B131" s="77">
        <v>1441</v>
      </c>
      <c r="C131" s="77">
        <v>1440011</v>
      </c>
      <c r="D131" s="77">
        <v>178</v>
      </c>
      <c r="E131" s="77">
        <v>2025</v>
      </c>
      <c r="F131" s="77">
        <v>10</v>
      </c>
      <c r="G131" s="77">
        <v>1</v>
      </c>
      <c r="H131" s="77">
        <v>34028316001509</v>
      </c>
      <c r="I131" s="78" t="s">
        <v>208</v>
      </c>
      <c r="J131" s="77">
        <v>3915</v>
      </c>
      <c r="K131" s="78" t="s">
        <v>234</v>
      </c>
      <c r="L131" s="79">
        <v>45754</v>
      </c>
      <c r="M131" s="77">
        <v>4</v>
      </c>
      <c r="N131" s="80">
        <v>22427.94</v>
      </c>
      <c r="O131" s="80">
        <v>0</v>
      </c>
      <c r="P131" s="80">
        <v>0</v>
      </c>
      <c r="Q131" s="72">
        <f t="shared" si="5"/>
        <v>22427.94</v>
      </c>
    </row>
    <row r="132" spans="1:17" ht="24.95" customHeight="1" x14ac:dyDescent="0.2">
      <c r="A132" s="77" t="str">
        <f t="shared" si="4"/>
        <v>1441|1440011|179|2025|3</v>
      </c>
      <c r="B132" s="77">
        <v>1441</v>
      </c>
      <c r="C132" s="77">
        <v>1440011</v>
      </c>
      <c r="D132" s="77">
        <v>179</v>
      </c>
      <c r="E132" s="77">
        <v>2025</v>
      </c>
      <c r="F132" s="77">
        <v>10</v>
      </c>
      <c r="G132" s="77">
        <v>1</v>
      </c>
      <c r="H132" s="77">
        <v>5340639000130</v>
      </c>
      <c r="I132" s="78" t="s">
        <v>235</v>
      </c>
      <c r="J132" s="77">
        <v>3987</v>
      </c>
      <c r="K132" s="78" t="s">
        <v>236</v>
      </c>
      <c r="L132" s="79">
        <v>45776</v>
      </c>
      <c r="M132" s="77">
        <v>3</v>
      </c>
      <c r="N132" s="80">
        <v>40978.870000000003</v>
      </c>
      <c r="O132" s="80">
        <v>0</v>
      </c>
      <c r="P132" s="80">
        <v>0</v>
      </c>
      <c r="Q132" s="72">
        <f t="shared" si="5"/>
        <v>40978.870000000003</v>
      </c>
    </row>
    <row r="133" spans="1:17" ht="24.95" customHeight="1" x14ac:dyDescent="0.2">
      <c r="A133" s="77" t="str">
        <f t="shared" si="4"/>
        <v>1441|1440011|180|2025|3</v>
      </c>
      <c r="B133" s="77">
        <v>1441</v>
      </c>
      <c r="C133" s="77">
        <v>1440011</v>
      </c>
      <c r="D133" s="77">
        <v>180</v>
      </c>
      <c r="E133" s="77">
        <v>2025</v>
      </c>
      <c r="F133" s="77">
        <v>10</v>
      </c>
      <c r="G133" s="77">
        <v>1</v>
      </c>
      <c r="H133" s="77">
        <v>29412494000101</v>
      </c>
      <c r="I133" s="78" t="s">
        <v>237</v>
      </c>
      <c r="J133" s="77">
        <v>3920</v>
      </c>
      <c r="K133" s="78" t="s">
        <v>132</v>
      </c>
      <c r="L133" s="79">
        <v>45751</v>
      </c>
      <c r="M133" s="77">
        <v>3</v>
      </c>
      <c r="N133" s="80">
        <v>6001.97</v>
      </c>
      <c r="O133" s="80">
        <v>0</v>
      </c>
      <c r="P133" s="80">
        <v>0</v>
      </c>
      <c r="Q133" s="72">
        <f t="shared" si="5"/>
        <v>6001.97</v>
      </c>
    </row>
    <row r="134" spans="1:17" ht="24.95" customHeight="1" x14ac:dyDescent="0.2">
      <c r="A134" s="77" t="str">
        <f t="shared" si="4"/>
        <v>1441|1440011|183|2025|3</v>
      </c>
      <c r="B134" s="77">
        <v>1441</v>
      </c>
      <c r="C134" s="77">
        <v>1440011</v>
      </c>
      <c r="D134" s="77">
        <v>183</v>
      </c>
      <c r="E134" s="77">
        <v>2025</v>
      </c>
      <c r="F134" s="77">
        <v>10</v>
      </c>
      <c r="G134" s="77">
        <v>1</v>
      </c>
      <c r="H134" s="77">
        <v>14111321000178</v>
      </c>
      <c r="I134" s="78" t="s">
        <v>238</v>
      </c>
      <c r="J134" s="77">
        <v>3921</v>
      </c>
      <c r="K134" s="78" t="s">
        <v>130</v>
      </c>
      <c r="L134" s="79">
        <v>45757</v>
      </c>
      <c r="M134" s="77">
        <v>3</v>
      </c>
      <c r="N134" s="80">
        <v>1179.3499999999999</v>
      </c>
      <c r="O134" s="83">
        <v>58.97</v>
      </c>
      <c r="P134" s="80">
        <v>0</v>
      </c>
      <c r="Q134" s="72">
        <f t="shared" si="5"/>
        <v>1120.3799999999999</v>
      </c>
    </row>
    <row r="135" spans="1:17" ht="24.95" customHeight="1" x14ac:dyDescent="0.2">
      <c r="A135" s="77" t="str">
        <f t="shared" si="4"/>
        <v>1441|1440011|184|2025|3</v>
      </c>
      <c r="B135" s="77">
        <v>1441</v>
      </c>
      <c r="C135" s="77">
        <v>1440011</v>
      </c>
      <c r="D135" s="77">
        <v>184</v>
      </c>
      <c r="E135" s="77">
        <v>2025</v>
      </c>
      <c r="F135" s="77">
        <v>10</v>
      </c>
      <c r="G135" s="77">
        <v>1</v>
      </c>
      <c r="H135" s="77">
        <v>19201128000141</v>
      </c>
      <c r="I135" s="78" t="s">
        <v>239</v>
      </c>
      <c r="J135" s="77">
        <v>3702</v>
      </c>
      <c r="K135" s="78" t="s">
        <v>240</v>
      </c>
      <c r="L135" s="79">
        <v>45748</v>
      </c>
      <c r="M135" s="77">
        <v>3</v>
      </c>
      <c r="N135" s="80">
        <v>142549.66</v>
      </c>
      <c r="O135" s="80">
        <v>0</v>
      </c>
      <c r="P135" s="80">
        <v>0</v>
      </c>
      <c r="Q135" s="72">
        <f t="shared" si="5"/>
        <v>142549.66</v>
      </c>
    </row>
    <row r="136" spans="1:17" ht="24.95" customHeight="1" x14ac:dyDescent="0.2">
      <c r="A136" s="77" t="str">
        <f t="shared" si="4"/>
        <v>1441|1440011|185|2025|3</v>
      </c>
      <c r="B136" s="77">
        <v>1441</v>
      </c>
      <c r="C136" s="77">
        <v>1440011</v>
      </c>
      <c r="D136" s="77">
        <v>185</v>
      </c>
      <c r="E136" s="77">
        <v>2025</v>
      </c>
      <c r="F136" s="77">
        <v>10</v>
      </c>
      <c r="G136" s="77">
        <v>1</v>
      </c>
      <c r="H136" s="77">
        <v>405867000127</v>
      </c>
      <c r="I136" s="78" t="s">
        <v>241</v>
      </c>
      <c r="J136" s="77">
        <v>3999</v>
      </c>
      <c r="K136" s="78" t="s">
        <v>242</v>
      </c>
      <c r="L136" s="79">
        <v>45775</v>
      </c>
      <c r="M136" s="77">
        <v>3</v>
      </c>
      <c r="N136" s="80">
        <v>7786.2</v>
      </c>
      <c r="O136" s="83">
        <v>389.31</v>
      </c>
      <c r="P136" s="80">
        <v>0</v>
      </c>
      <c r="Q136" s="72">
        <f t="shared" si="5"/>
        <v>7396.8899999999994</v>
      </c>
    </row>
    <row r="137" spans="1:17" ht="24.95" customHeight="1" x14ac:dyDescent="0.2">
      <c r="A137" s="77" t="str">
        <f t="shared" si="4"/>
        <v>1441|1440011|186|2025|3</v>
      </c>
      <c r="B137" s="77">
        <v>1441</v>
      </c>
      <c r="C137" s="77">
        <v>1440011</v>
      </c>
      <c r="D137" s="77">
        <v>186</v>
      </c>
      <c r="E137" s="77">
        <v>2025</v>
      </c>
      <c r="F137" s="77">
        <v>10</v>
      </c>
      <c r="G137" s="77">
        <v>1</v>
      </c>
      <c r="H137" s="77">
        <v>38133478000162</v>
      </c>
      <c r="I137" s="78" t="s">
        <v>243</v>
      </c>
      <c r="J137" s="77">
        <v>3920</v>
      </c>
      <c r="K137" s="78" t="s">
        <v>132</v>
      </c>
      <c r="L137" s="79">
        <v>45751</v>
      </c>
      <c r="M137" s="77">
        <v>3</v>
      </c>
      <c r="N137" s="80">
        <v>10867.02</v>
      </c>
      <c r="O137" s="80">
        <v>0</v>
      </c>
      <c r="P137" s="80">
        <v>0</v>
      </c>
      <c r="Q137" s="72">
        <f t="shared" si="5"/>
        <v>10867.02</v>
      </c>
    </row>
    <row r="138" spans="1:17" ht="24.95" customHeight="1" x14ac:dyDescent="0.2">
      <c r="A138" s="77" t="str">
        <f t="shared" si="4"/>
        <v>1441|1440011|193|2025|3</v>
      </c>
      <c r="B138" s="77">
        <v>1441</v>
      </c>
      <c r="C138" s="77">
        <v>1440011</v>
      </c>
      <c r="D138" s="77">
        <v>193</v>
      </c>
      <c r="E138" s="77">
        <v>2025</v>
      </c>
      <c r="F138" s="77">
        <v>10</v>
      </c>
      <c r="G138" s="77">
        <v>1</v>
      </c>
      <c r="H138" s="77">
        <v>26385765000180</v>
      </c>
      <c r="I138" s="78" t="s">
        <v>244</v>
      </c>
      <c r="J138" s="77">
        <v>3920</v>
      </c>
      <c r="K138" s="78" t="s">
        <v>132</v>
      </c>
      <c r="L138" s="79">
        <v>45757</v>
      </c>
      <c r="M138" s="77">
        <v>3</v>
      </c>
      <c r="N138" s="80">
        <v>36177.39</v>
      </c>
      <c r="O138" s="80">
        <v>0</v>
      </c>
      <c r="P138" s="80">
        <v>0</v>
      </c>
      <c r="Q138" s="72">
        <f t="shared" si="5"/>
        <v>36177.39</v>
      </c>
    </row>
    <row r="139" spans="1:17" ht="24.95" customHeight="1" x14ac:dyDescent="0.2">
      <c r="A139" s="77" t="str">
        <f t="shared" si="4"/>
        <v>1441|1440011|194|2025|5</v>
      </c>
      <c r="B139" s="77">
        <v>1441</v>
      </c>
      <c r="C139" s="77">
        <v>1440011</v>
      </c>
      <c r="D139" s="77">
        <v>194</v>
      </c>
      <c r="E139" s="77">
        <v>2025</v>
      </c>
      <c r="F139" s="77">
        <v>10</v>
      </c>
      <c r="G139" s="77">
        <v>1</v>
      </c>
      <c r="H139" s="77">
        <v>46019498000135</v>
      </c>
      <c r="I139" s="78" t="s">
        <v>245</v>
      </c>
      <c r="J139" s="77">
        <v>4002</v>
      </c>
      <c r="K139" s="78" t="s">
        <v>246</v>
      </c>
      <c r="L139" s="79">
        <v>45751</v>
      </c>
      <c r="M139" s="77">
        <v>5</v>
      </c>
      <c r="N139" s="80">
        <v>7157.5</v>
      </c>
      <c r="O139" s="80">
        <v>0</v>
      </c>
      <c r="P139" s="80">
        <v>0</v>
      </c>
      <c r="Q139" s="72">
        <f t="shared" si="5"/>
        <v>7157.5</v>
      </c>
    </row>
    <row r="140" spans="1:17" ht="24.95" customHeight="1" x14ac:dyDescent="0.2">
      <c r="A140" s="77" t="str">
        <f t="shared" si="4"/>
        <v>1441|1440011|195|2025|3</v>
      </c>
      <c r="B140" s="77">
        <v>1441</v>
      </c>
      <c r="C140" s="77">
        <v>1440011</v>
      </c>
      <c r="D140" s="77">
        <v>195</v>
      </c>
      <c r="E140" s="77">
        <v>2025</v>
      </c>
      <c r="F140" s="77">
        <v>10</v>
      </c>
      <c r="G140" s="77">
        <v>1</v>
      </c>
      <c r="H140" s="77">
        <v>9264396000159</v>
      </c>
      <c r="I140" s="78" t="s">
        <v>247</v>
      </c>
      <c r="J140" s="77">
        <v>3920</v>
      </c>
      <c r="K140" s="78" t="s">
        <v>132</v>
      </c>
      <c r="L140" s="79">
        <v>45751</v>
      </c>
      <c r="M140" s="77">
        <v>3</v>
      </c>
      <c r="N140" s="80">
        <v>3893.24</v>
      </c>
      <c r="O140" s="80">
        <v>0</v>
      </c>
      <c r="P140" s="80">
        <v>0</v>
      </c>
      <c r="Q140" s="72">
        <f t="shared" si="5"/>
        <v>3893.24</v>
      </c>
    </row>
    <row r="141" spans="1:17" ht="24.95" customHeight="1" x14ac:dyDescent="0.2">
      <c r="A141" s="77" t="str">
        <f t="shared" si="4"/>
        <v>1441|1440011|196|2025|3</v>
      </c>
      <c r="B141" s="77">
        <v>1441</v>
      </c>
      <c r="C141" s="77">
        <v>1440011</v>
      </c>
      <c r="D141" s="77">
        <v>196</v>
      </c>
      <c r="E141" s="77">
        <v>2025</v>
      </c>
      <c r="F141" s="77">
        <v>10</v>
      </c>
      <c r="G141" s="77">
        <v>1</v>
      </c>
      <c r="H141" s="77">
        <v>28771161000106</v>
      </c>
      <c r="I141" s="78" t="s">
        <v>248</v>
      </c>
      <c r="J141" s="77">
        <v>3920</v>
      </c>
      <c r="K141" s="78" t="s">
        <v>132</v>
      </c>
      <c r="L141" s="79">
        <v>45751</v>
      </c>
      <c r="M141" s="77">
        <v>3</v>
      </c>
      <c r="N141" s="80">
        <v>5316.76</v>
      </c>
      <c r="O141" s="80">
        <v>0</v>
      </c>
      <c r="P141" s="80">
        <v>0</v>
      </c>
      <c r="Q141" s="72">
        <f t="shared" si="5"/>
        <v>5316.76</v>
      </c>
    </row>
    <row r="142" spans="1:17" ht="24.95" customHeight="1" x14ac:dyDescent="0.2">
      <c r="A142" s="77" t="str">
        <f t="shared" si="4"/>
        <v>1441|1440011|197|2025|3</v>
      </c>
      <c r="B142" s="77">
        <v>1441</v>
      </c>
      <c r="C142" s="77">
        <v>1440011</v>
      </c>
      <c r="D142" s="77">
        <v>197</v>
      </c>
      <c r="E142" s="77">
        <v>2025</v>
      </c>
      <c r="F142" s="77">
        <v>10</v>
      </c>
      <c r="G142" s="77">
        <v>1</v>
      </c>
      <c r="H142" s="77">
        <v>5845088000166</v>
      </c>
      <c r="I142" s="78" t="s">
        <v>249</v>
      </c>
      <c r="J142" s="77">
        <v>3920</v>
      </c>
      <c r="K142" s="78" t="s">
        <v>132</v>
      </c>
      <c r="L142" s="79">
        <v>45751</v>
      </c>
      <c r="M142" s="77">
        <v>3</v>
      </c>
      <c r="N142" s="80">
        <v>29000</v>
      </c>
      <c r="O142" s="80">
        <v>0</v>
      </c>
      <c r="P142" s="80">
        <v>0</v>
      </c>
      <c r="Q142" s="72">
        <f t="shared" si="5"/>
        <v>29000</v>
      </c>
    </row>
    <row r="143" spans="1:17" ht="24.95" customHeight="1" x14ac:dyDescent="0.2">
      <c r="A143" s="77" t="str">
        <f t="shared" si="4"/>
        <v>1441|1440011|198|2025|3</v>
      </c>
      <c r="B143" s="77">
        <v>1441</v>
      </c>
      <c r="C143" s="77">
        <v>1440011</v>
      </c>
      <c r="D143" s="77">
        <v>198</v>
      </c>
      <c r="E143" s="77">
        <v>2025</v>
      </c>
      <c r="F143" s="77">
        <v>10</v>
      </c>
      <c r="G143" s="77">
        <v>1</v>
      </c>
      <c r="H143" s="77">
        <v>7403266000124</v>
      </c>
      <c r="I143" s="78" t="s">
        <v>250</v>
      </c>
      <c r="J143" s="77">
        <v>4002</v>
      </c>
      <c r="K143" s="78" t="s">
        <v>246</v>
      </c>
      <c r="L143" s="79">
        <v>45769</v>
      </c>
      <c r="M143" s="77">
        <v>3</v>
      </c>
      <c r="N143" s="80">
        <v>396450.32</v>
      </c>
      <c r="O143" s="80">
        <v>0</v>
      </c>
      <c r="P143" s="80">
        <v>0</v>
      </c>
      <c r="Q143" s="72">
        <f t="shared" si="5"/>
        <v>396450.32</v>
      </c>
    </row>
    <row r="144" spans="1:17" ht="24.95" customHeight="1" x14ac:dyDescent="0.2">
      <c r="A144" s="77" t="str">
        <f t="shared" si="4"/>
        <v>1441|1440011|200|2025|3</v>
      </c>
      <c r="B144" s="77">
        <v>1441</v>
      </c>
      <c r="C144" s="77">
        <v>1440011</v>
      </c>
      <c r="D144" s="77">
        <v>200</v>
      </c>
      <c r="E144" s="77">
        <v>2025</v>
      </c>
      <c r="F144" s="77">
        <v>10</v>
      </c>
      <c r="G144" s="77">
        <v>1</v>
      </c>
      <c r="H144" s="77">
        <v>35502073000166</v>
      </c>
      <c r="I144" s="78" t="s">
        <v>251</v>
      </c>
      <c r="J144" s="77">
        <v>3920</v>
      </c>
      <c r="K144" s="78" t="s">
        <v>132</v>
      </c>
      <c r="L144" s="79">
        <v>45751</v>
      </c>
      <c r="M144" s="77">
        <v>3</v>
      </c>
      <c r="N144" s="80">
        <v>9808.2199999999993</v>
      </c>
      <c r="O144" s="80">
        <v>0</v>
      </c>
      <c r="P144" s="80">
        <v>0</v>
      </c>
      <c r="Q144" s="72">
        <f t="shared" si="5"/>
        <v>9808.2199999999993</v>
      </c>
    </row>
    <row r="145" spans="1:17" ht="24.95" customHeight="1" x14ac:dyDescent="0.2">
      <c r="A145" s="77" t="str">
        <f t="shared" si="4"/>
        <v>1441|1440011|201|2025|2</v>
      </c>
      <c r="B145" s="77">
        <v>1441</v>
      </c>
      <c r="C145" s="77">
        <v>1440011</v>
      </c>
      <c r="D145" s="77">
        <v>201</v>
      </c>
      <c r="E145" s="77">
        <v>2025</v>
      </c>
      <c r="F145" s="77">
        <v>10</v>
      </c>
      <c r="G145" s="77">
        <v>1</v>
      </c>
      <c r="H145" s="77">
        <v>7346326000114</v>
      </c>
      <c r="I145" s="78" t="s">
        <v>252</v>
      </c>
      <c r="J145" s="77">
        <v>4002</v>
      </c>
      <c r="K145" s="78" t="s">
        <v>246</v>
      </c>
      <c r="L145" s="79">
        <v>45755</v>
      </c>
      <c r="M145" s="77">
        <v>2</v>
      </c>
      <c r="N145" s="80">
        <v>244654.32</v>
      </c>
      <c r="O145" s="80">
        <v>0</v>
      </c>
      <c r="P145" s="80">
        <v>0</v>
      </c>
      <c r="Q145" s="72">
        <f t="shared" si="5"/>
        <v>244654.32</v>
      </c>
    </row>
    <row r="146" spans="1:17" ht="24.95" customHeight="1" x14ac:dyDescent="0.2">
      <c r="A146" s="77" t="str">
        <f t="shared" si="4"/>
        <v>1441|1440011|202|2025|1</v>
      </c>
      <c r="B146" s="77">
        <v>1441</v>
      </c>
      <c r="C146" s="77">
        <v>1440011</v>
      </c>
      <c r="D146" s="77">
        <v>202</v>
      </c>
      <c r="E146" s="77">
        <v>2025</v>
      </c>
      <c r="F146" s="77">
        <v>10</v>
      </c>
      <c r="G146" s="77">
        <v>1</v>
      </c>
      <c r="H146" s="77">
        <v>11568355000106</v>
      </c>
      <c r="I146" s="78" t="s">
        <v>253</v>
      </c>
      <c r="J146" s="77">
        <v>3904</v>
      </c>
      <c r="K146" s="78" t="s">
        <v>254</v>
      </c>
      <c r="L146" s="79">
        <v>45772</v>
      </c>
      <c r="M146" s="77">
        <v>1</v>
      </c>
      <c r="N146" s="80">
        <v>5152.28</v>
      </c>
      <c r="O146" s="80">
        <v>0</v>
      </c>
      <c r="P146" s="80">
        <v>0</v>
      </c>
      <c r="Q146" s="72">
        <f t="shared" si="5"/>
        <v>5152.28</v>
      </c>
    </row>
    <row r="147" spans="1:17" ht="24.95" customHeight="1" x14ac:dyDescent="0.2">
      <c r="A147" s="77" t="str">
        <f t="shared" si="4"/>
        <v>1441|1440011|205|2025|3</v>
      </c>
      <c r="B147" s="77">
        <v>1441</v>
      </c>
      <c r="C147" s="77">
        <v>1440011</v>
      </c>
      <c r="D147" s="77">
        <v>205</v>
      </c>
      <c r="E147" s="77">
        <v>2025</v>
      </c>
      <c r="F147" s="77">
        <v>10</v>
      </c>
      <c r="G147" s="77">
        <v>1</v>
      </c>
      <c r="H147" s="77">
        <v>12723002000198</v>
      </c>
      <c r="I147" s="78" t="s">
        <v>255</v>
      </c>
      <c r="J147" s="77">
        <v>3920</v>
      </c>
      <c r="K147" s="78" t="s">
        <v>132</v>
      </c>
      <c r="L147" s="79">
        <v>45754</v>
      </c>
      <c r="M147" s="77">
        <v>3</v>
      </c>
      <c r="N147" s="80">
        <v>4000</v>
      </c>
      <c r="O147" s="80">
        <v>0</v>
      </c>
      <c r="P147" s="80">
        <v>0</v>
      </c>
      <c r="Q147" s="72">
        <f t="shared" si="5"/>
        <v>4000</v>
      </c>
    </row>
    <row r="148" spans="1:17" ht="24.95" customHeight="1" x14ac:dyDescent="0.2">
      <c r="A148" s="77" t="str">
        <f t="shared" si="4"/>
        <v>1441|1440011|206|2025|3</v>
      </c>
      <c r="B148" s="77">
        <v>1441</v>
      </c>
      <c r="C148" s="77">
        <v>1440011</v>
      </c>
      <c r="D148" s="77">
        <v>206</v>
      </c>
      <c r="E148" s="77">
        <v>2025</v>
      </c>
      <c r="F148" s="77">
        <v>10</v>
      </c>
      <c r="G148" s="77">
        <v>1</v>
      </c>
      <c r="H148" s="77">
        <v>81243735000148</v>
      </c>
      <c r="I148" s="78" t="s">
        <v>256</v>
      </c>
      <c r="J148" s="77">
        <v>4002</v>
      </c>
      <c r="K148" s="78" t="s">
        <v>246</v>
      </c>
      <c r="L148" s="79">
        <v>45769</v>
      </c>
      <c r="M148" s="77">
        <v>3</v>
      </c>
      <c r="N148" s="80">
        <v>1134.96</v>
      </c>
      <c r="O148" s="80">
        <v>0</v>
      </c>
      <c r="P148" s="80">
        <v>0</v>
      </c>
      <c r="Q148" s="72">
        <f t="shared" si="5"/>
        <v>1134.96</v>
      </c>
    </row>
    <row r="149" spans="1:17" ht="24.95" customHeight="1" x14ac:dyDescent="0.2">
      <c r="A149" s="77" t="str">
        <f t="shared" si="4"/>
        <v>1441|1440011|207|2025|3</v>
      </c>
      <c r="B149" s="77">
        <v>1441</v>
      </c>
      <c r="C149" s="77">
        <v>1440011</v>
      </c>
      <c r="D149" s="77">
        <v>207</v>
      </c>
      <c r="E149" s="77">
        <v>2025</v>
      </c>
      <c r="F149" s="77">
        <v>10</v>
      </c>
      <c r="G149" s="77">
        <v>1</v>
      </c>
      <c r="H149" s="77">
        <v>5381960000162</v>
      </c>
      <c r="I149" s="78" t="s">
        <v>257</v>
      </c>
      <c r="J149" s="77">
        <v>3921</v>
      </c>
      <c r="K149" s="78" t="s">
        <v>130</v>
      </c>
      <c r="L149" s="79">
        <v>45756</v>
      </c>
      <c r="M149" s="77">
        <v>3</v>
      </c>
      <c r="N149" s="80">
        <v>16574</v>
      </c>
      <c r="O149" s="83">
        <v>691.14</v>
      </c>
      <c r="P149" s="80">
        <v>0</v>
      </c>
      <c r="Q149" s="72">
        <f t="shared" si="5"/>
        <v>15882.86</v>
      </c>
    </row>
    <row r="150" spans="1:17" ht="24.95" customHeight="1" x14ac:dyDescent="0.2">
      <c r="A150" s="77" t="str">
        <f t="shared" si="4"/>
        <v>1441|1440011|208|2025|1</v>
      </c>
      <c r="B150" s="77">
        <v>1441</v>
      </c>
      <c r="C150" s="77">
        <v>1440011</v>
      </c>
      <c r="D150" s="77">
        <v>208</v>
      </c>
      <c r="E150" s="77">
        <v>2025</v>
      </c>
      <c r="F150" s="77">
        <v>10</v>
      </c>
      <c r="G150" s="77">
        <v>1</v>
      </c>
      <c r="H150" s="77">
        <v>11568355000106</v>
      </c>
      <c r="I150" s="78" t="s">
        <v>253</v>
      </c>
      <c r="J150" s="77">
        <v>3904</v>
      </c>
      <c r="K150" s="78" t="s">
        <v>254</v>
      </c>
      <c r="L150" s="79">
        <v>45772</v>
      </c>
      <c r="M150" s="77">
        <v>1</v>
      </c>
      <c r="N150" s="80">
        <v>7944.72</v>
      </c>
      <c r="O150" s="80">
        <v>0</v>
      </c>
      <c r="P150" s="80">
        <v>0</v>
      </c>
      <c r="Q150" s="72">
        <f t="shared" si="5"/>
        <v>7944.72</v>
      </c>
    </row>
    <row r="151" spans="1:17" ht="24.95" customHeight="1" x14ac:dyDescent="0.2">
      <c r="A151" s="77" t="str">
        <f t="shared" si="4"/>
        <v>1441|1440011|209|2025|5</v>
      </c>
      <c r="B151" s="77">
        <v>1441</v>
      </c>
      <c r="C151" s="77">
        <v>1440011</v>
      </c>
      <c r="D151" s="77">
        <v>209</v>
      </c>
      <c r="E151" s="77">
        <v>2025</v>
      </c>
      <c r="F151" s="77">
        <v>10</v>
      </c>
      <c r="G151" s="77">
        <v>1</v>
      </c>
      <c r="H151" s="77">
        <v>18745455000100</v>
      </c>
      <c r="I151" s="78" t="s">
        <v>258</v>
      </c>
      <c r="J151" s="77">
        <v>3999</v>
      </c>
      <c r="K151" s="78" t="s">
        <v>242</v>
      </c>
      <c r="L151" s="79">
        <v>45762</v>
      </c>
      <c r="M151" s="77">
        <v>5</v>
      </c>
      <c r="N151" s="80">
        <v>1306.8</v>
      </c>
      <c r="O151" s="83">
        <v>26.14</v>
      </c>
      <c r="P151" s="80">
        <v>0</v>
      </c>
      <c r="Q151" s="72">
        <f t="shared" si="5"/>
        <v>1280.6599999999999</v>
      </c>
    </row>
    <row r="152" spans="1:17" ht="24.95" customHeight="1" x14ac:dyDescent="0.2">
      <c r="A152" s="77" t="str">
        <f t="shared" si="4"/>
        <v>1441|1440011|210|2025|1</v>
      </c>
      <c r="B152" s="77">
        <v>1441</v>
      </c>
      <c r="C152" s="77">
        <v>1440011</v>
      </c>
      <c r="D152" s="77">
        <v>210</v>
      </c>
      <c r="E152" s="77">
        <v>2025</v>
      </c>
      <c r="F152" s="77">
        <v>10</v>
      </c>
      <c r="G152" s="77">
        <v>1</v>
      </c>
      <c r="H152" s="77">
        <v>11568355000106</v>
      </c>
      <c r="I152" s="78" t="s">
        <v>253</v>
      </c>
      <c r="J152" s="77">
        <v>3904</v>
      </c>
      <c r="K152" s="78" t="s">
        <v>254</v>
      </c>
      <c r="L152" s="79">
        <v>45772</v>
      </c>
      <c r="M152" s="77">
        <v>1</v>
      </c>
      <c r="N152" s="80">
        <v>900.71</v>
      </c>
      <c r="O152" s="80">
        <v>0</v>
      </c>
      <c r="P152" s="80">
        <v>0</v>
      </c>
      <c r="Q152" s="72">
        <f t="shared" si="5"/>
        <v>900.71</v>
      </c>
    </row>
    <row r="153" spans="1:17" ht="24.95" customHeight="1" x14ac:dyDescent="0.2">
      <c r="A153" s="77" t="str">
        <f t="shared" si="4"/>
        <v>1441|1440011|211|2025|3</v>
      </c>
      <c r="B153" s="77">
        <v>1441</v>
      </c>
      <c r="C153" s="77">
        <v>1440011</v>
      </c>
      <c r="D153" s="77">
        <v>211</v>
      </c>
      <c r="E153" s="77">
        <v>2025</v>
      </c>
      <c r="F153" s="77">
        <v>10</v>
      </c>
      <c r="G153" s="77">
        <v>1</v>
      </c>
      <c r="H153" s="77">
        <v>5381960000162</v>
      </c>
      <c r="I153" s="78" t="s">
        <v>257</v>
      </c>
      <c r="J153" s="77">
        <v>3921</v>
      </c>
      <c r="K153" s="78" t="s">
        <v>130</v>
      </c>
      <c r="L153" s="79">
        <v>45756</v>
      </c>
      <c r="M153" s="77">
        <v>3</v>
      </c>
      <c r="N153" s="80">
        <v>1106.28</v>
      </c>
      <c r="O153" s="83">
        <v>46.13</v>
      </c>
      <c r="P153" s="80">
        <v>0</v>
      </c>
      <c r="Q153" s="72">
        <f t="shared" si="5"/>
        <v>1060.1499999999999</v>
      </c>
    </row>
    <row r="154" spans="1:17" ht="24.95" customHeight="1" x14ac:dyDescent="0.2">
      <c r="A154" s="77" t="str">
        <f t="shared" si="4"/>
        <v>1441|1440011|212|2025|3</v>
      </c>
      <c r="B154" s="77">
        <v>1441</v>
      </c>
      <c r="C154" s="77">
        <v>1440011</v>
      </c>
      <c r="D154" s="77">
        <v>212</v>
      </c>
      <c r="E154" s="77">
        <v>2025</v>
      </c>
      <c r="F154" s="77">
        <v>10</v>
      </c>
      <c r="G154" s="77">
        <v>1</v>
      </c>
      <c r="H154" s="77">
        <v>22884260000100</v>
      </c>
      <c r="I154" s="78" t="s">
        <v>129</v>
      </c>
      <c r="J154" s="77">
        <v>3921</v>
      </c>
      <c r="K154" s="78" t="s">
        <v>130</v>
      </c>
      <c r="L154" s="79">
        <v>45755</v>
      </c>
      <c r="M154" s="77">
        <v>3</v>
      </c>
      <c r="N154" s="80">
        <v>12049.85</v>
      </c>
      <c r="O154" s="83">
        <v>602.49</v>
      </c>
      <c r="P154" s="80">
        <v>0</v>
      </c>
      <c r="Q154" s="72">
        <f t="shared" si="5"/>
        <v>11447.36</v>
      </c>
    </row>
    <row r="155" spans="1:17" ht="24.95" customHeight="1" x14ac:dyDescent="0.2">
      <c r="A155" s="77" t="str">
        <f t="shared" si="4"/>
        <v>1441|1440011|213|2025|3</v>
      </c>
      <c r="B155" s="77">
        <v>1441</v>
      </c>
      <c r="C155" s="77">
        <v>1440011</v>
      </c>
      <c r="D155" s="77">
        <v>213</v>
      </c>
      <c r="E155" s="77">
        <v>2025</v>
      </c>
      <c r="F155" s="77">
        <v>10</v>
      </c>
      <c r="G155" s="77">
        <v>1</v>
      </c>
      <c r="H155" s="77">
        <v>21103315000134</v>
      </c>
      <c r="I155" s="78" t="s">
        <v>259</v>
      </c>
      <c r="J155" s="77">
        <v>3903</v>
      </c>
      <c r="K155" s="78" t="s">
        <v>59</v>
      </c>
      <c r="L155" s="79">
        <v>45758</v>
      </c>
      <c r="M155" s="77">
        <v>3</v>
      </c>
      <c r="N155" s="80">
        <v>7032.75</v>
      </c>
      <c r="O155" s="80">
        <v>0</v>
      </c>
      <c r="P155" s="80">
        <v>0</v>
      </c>
      <c r="Q155" s="72">
        <f t="shared" si="5"/>
        <v>7032.75</v>
      </c>
    </row>
    <row r="156" spans="1:17" ht="24.95" customHeight="1" x14ac:dyDescent="0.2">
      <c r="A156" s="77" t="str">
        <f t="shared" si="4"/>
        <v>1441|1440011|214|2025|3</v>
      </c>
      <c r="B156" s="77">
        <v>1441</v>
      </c>
      <c r="C156" s="77">
        <v>1440011</v>
      </c>
      <c r="D156" s="77">
        <v>214</v>
      </c>
      <c r="E156" s="77">
        <v>2025</v>
      </c>
      <c r="F156" s="77">
        <v>10</v>
      </c>
      <c r="G156" s="77">
        <v>1</v>
      </c>
      <c r="H156" s="77">
        <v>28941803000160</v>
      </c>
      <c r="I156" s="78" t="s">
        <v>260</v>
      </c>
      <c r="J156" s="77">
        <v>3921</v>
      </c>
      <c r="K156" s="78" t="s">
        <v>130</v>
      </c>
      <c r="L156" s="79">
        <v>45756</v>
      </c>
      <c r="M156" s="77">
        <v>3</v>
      </c>
      <c r="N156" s="80">
        <v>883.37</v>
      </c>
      <c r="O156" s="83">
        <v>33.92</v>
      </c>
      <c r="P156" s="80">
        <v>0</v>
      </c>
      <c r="Q156" s="72">
        <f t="shared" si="5"/>
        <v>849.45</v>
      </c>
    </row>
    <row r="157" spans="1:17" ht="24.95" customHeight="1" x14ac:dyDescent="0.2">
      <c r="A157" s="77" t="str">
        <f t="shared" si="4"/>
        <v>1441|1440011|215|2025|2</v>
      </c>
      <c r="B157" s="77">
        <v>1441</v>
      </c>
      <c r="C157" s="77">
        <v>1440011</v>
      </c>
      <c r="D157" s="77">
        <v>215</v>
      </c>
      <c r="E157" s="77">
        <v>2025</v>
      </c>
      <c r="F157" s="77">
        <v>10</v>
      </c>
      <c r="G157" s="77">
        <v>1</v>
      </c>
      <c r="H157" s="77">
        <v>8486867000100</v>
      </c>
      <c r="I157" s="78" t="s">
        <v>261</v>
      </c>
      <c r="J157" s="77">
        <v>3920</v>
      </c>
      <c r="K157" s="78" t="s">
        <v>132</v>
      </c>
      <c r="L157" s="79">
        <v>45754</v>
      </c>
      <c r="M157" s="77">
        <v>2</v>
      </c>
      <c r="N157" s="80">
        <v>12500</v>
      </c>
      <c r="O157" s="80">
        <v>0</v>
      </c>
      <c r="P157" s="80">
        <v>0</v>
      </c>
      <c r="Q157" s="72">
        <f t="shared" si="5"/>
        <v>12500</v>
      </c>
    </row>
    <row r="158" spans="1:17" ht="24.95" customHeight="1" x14ac:dyDescent="0.2">
      <c r="A158" s="77" t="str">
        <f t="shared" si="4"/>
        <v>1441|1440011|216|2025|5</v>
      </c>
      <c r="B158" s="77">
        <v>1441</v>
      </c>
      <c r="C158" s="77">
        <v>1440011</v>
      </c>
      <c r="D158" s="77">
        <v>216</v>
      </c>
      <c r="E158" s="77">
        <v>2025</v>
      </c>
      <c r="F158" s="77">
        <v>10</v>
      </c>
      <c r="G158" s="77">
        <v>1</v>
      </c>
      <c r="H158" s="77">
        <v>16630743000185</v>
      </c>
      <c r="I158" s="78" t="s">
        <v>262</v>
      </c>
      <c r="J158" s="77">
        <v>3921</v>
      </c>
      <c r="K158" s="78" t="s">
        <v>130</v>
      </c>
      <c r="L158" s="79">
        <v>45750</v>
      </c>
      <c r="M158" s="77">
        <v>5</v>
      </c>
      <c r="N158" s="80">
        <v>21446.53</v>
      </c>
      <c r="O158" s="80">
        <v>0</v>
      </c>
      <c r="P158" s="80">
        <v>0</v>
      </c>
      <c r="Q158" s="72">
        <f t="shared" si="5"/>
        <v>21446.53</v>
      </c>
    </row>
    <row r="159" spans="1:17" ht="24.95" customHeight="1" x14ac:dyDescent="0.2">
      <c r="A159" s="77" t="str">
        <f t="shared" si="4"/>
        <v>1441|1440011|217|2025|3</v>
      </c>
      <c r="B159" s="77">
        <v>1441</v>
      </c>
      <c r="C159" s="77">
        <v>1440011</v>
      </c>
      <c r="D159" s="77">
        <v>217</v>
      </c>
      <c r="E159" s="77">
        <v>2025</v>
      </c>
      <c r="F159" s="77">
        <v>10</v>
      </c>
      <c r="G159" s="77">
        <v>1</v>
      </c>
      <c r="H159" s="77">
        <v>8458633000150</v>
      </c>
      <c r="I159" s="78" t="s">
        <v>263</v>
      </c>
      <c r="J159" s="77">
        <v>3921</v>
      </c>
      <c r="K159" s="78" t="s">
        <v>130</v>
      </c>
      <c r="L159" s="79">
        <v>45757</v>
      </c>
      <c r="M159" s="77">
        <v>3</v>
      </c>
      <c r="N159" s="80">
        <v>250</v>
      </c>
      <c r="O159" s="80">
        <v>0</v>
      </c>
      <c r="P159" s="80">
        <v>0</v>
      </c>
      <c r="Q159" s="72">
        <f t="shared" si="5"/>
        <v>250</v>
      </c>
    </row>
    <row r="160" spans="1:17" ht="24.95" customHeight="1" x14ac:dyDescent="0.2">
      <c r="A160" s="77" t="str">
        <f t="shared" si="4"/>
        <v>1441|1440011|218|2025|3</v>
      </c>
      <c r="B160" s="77">
        <v>1441</v>
      </c>
      <c r="C160" s="77">
        <v>1440011</v>
      </c>
      <c r="D160" s="77">
        <v>218</v>
      </c>
      <c r="E160" s="77">
        <v>2025</v>
      </c>
      <c r="F160" s="77">
        <v>10</v>
      </c>
      <c r="G160" s="77">
        <v>1</v>
      </c>
      <c r="H160" s="77">
        <v>8458633000150</v>
      </c>
      <c r="I160" s="78" t="s">
        <v>263</v>
      </c>
      <c r="J160" s="77">
        <v>3921</v>
      </c>
      <c r="K160" s="78" t="s">
        <v>130</v>
      </c>
      <c r="L160" s="79">
        <v>45757</v>
      </c>
      <c r="M160" s="77">
        <v>3</v>
      </c>
      <c r="N160" s="80">
        <v>600</v>
      </c>
      <c r="O160" s="80">
        <v>0</v>
      </c>
      <c r="P160" s="80">
        <v>0</v>
      </c>
      <c r="Q160" s="72">
        <f t="shared" si="5"/>
        <v>600</v>
      </c>
    </row>
    <row r="161" spans="1:17" ht="24.95" customHeight="1" x14ac:dyDescent="0.2">
      <c r="A161" s="77" t="str">
        <f t="shared" si="4"/>
        <v>1441|1440011|219|2025|3</v>
      </c>
      <c r="B161" s="77">
        <v>1441</v>
      </c>
      <c r="C161" s="77">
        <v>1440011</v>
      </c>
      <c r="D161" s="77">
        <v>219</v>
      </c>
      <c r="E161" s="77">
        <v>2025</v>
      </c>
      <c r="F161" s="77">
        <v>10</v>
      </c>
      <c r="G161" s="77">
        <v>1</v>
      </c>
      <c r="H161" s="77">
        <v>8458633000150</v>
      </c>
      <c r="I161" s="78" t="s">
        <v>263</v>
      </c>
      <c r="J161" s="77">
        <v>3921</v>
      </c>
      <c r="K161" s="78" t="s">
        <v>130</v>
      </c>
      <c r="L161" s="79">
        <v>45756</v>
      </c>
      <c r="M161" s="77">
        <v>3</v>
      </c>
      <c r="N161" s="80">
        <v>707.14</v>
      </c>
      <c r="O161" s="80">
        <v>0</v>
      </c>
      <c r="P161" s="80">
        <v>0</v>
      </c>
      <c r="Q161" s="72">
        <f t="shared" si="5"/>
        <v>707.14</v>
      </c>
    </row>
    <row r="162" spans="1:17" ht="24.95" customHeight="1" x14ac:dyDescent="0.2">
      <c r="A162" s="77" t="str">
        <f t="shared" si="4"/>
        <v>1441|1440011|220|2025|3</v>
      </c>
      <c r="B162" s="77">
        <v>1441</v>
      </c>
      <c r="C162" s="77">
        <v>1440011</v>
      </c>
      <c r="D162" s="77">
        <v>220</v>
      </c>
      <c r="E162" s="77">
        <v>2025</v>
      </c>
      <c r="F162" s="77">
        <v>10</v>
      </c>
      <c r="G162" s="77">
        <v>1</v>
      </c>
      <c r="H162" s="77">
        <v>28309420000173</v>
      </c>
      <c r="I162" s="78" t="s">
        <v>264</v>
      </c>
      <c r="J162" s="77">
        <v>3921</v>
      </c>
      <c r="K162" s="78" t="s">
        <v>130</v>
      </c>
      <c r="L162" s="79">
        <v>45756</v>
      </c>
      <c r="M162" s="77">
        <v>3</v>
      </c>
      <c r="N162" s="80">
        <v>622.52</v>
      </c>
      <c r="O162" s="83">
        <v>31.13</v>
      </c>
      <c r="P162" s="80">
        <v>0</v>
      </c>
      <c r="Q162" s="72">
        <f t="shared" si="5"/>
        <v>591.39</v>
      </c>
    </row>
    <row r="163" spans="1:17" ht="24.95" customHeight="1" x14ac:dyDescent="0.2">
      <c r="A163" s="77" t="str">
        <f t="shared" si="4"/>
        <v>1441|1440011|221|2025|3</v>
      </c>
      <c r="B163" s="77">
        <v>1441</v>
      </c>
      <c r="C163" s="77">
        <v>1440011</v>
      </c>
      <c r="D163" s="77">
        <v>221</v>
      </c>
      <c r="E163" s="77">
        <v>2025</v>
      </c>
      <c r="F163" s="77">
        <v>10</v>
      </c>
      <c r="G163" s="77">
        <v>1</v>
      </c>
      <c r="H163" s="77">
        <v>32879576000167</v>
      </c>
      <c r="I163" s="78" t="s">
        <v>266</v>
      </c>
      <c r="J163" s="77">
        <v>3931</v>
      </c>
      <c r="K163" s="78" t="s">
        <v>83</v>
      </c>
      <c r="L163" s="79">
        <v>45756</v>
      </c>
      <c r="M163" s="77">
        <v>3</v>
      </c>
      <c r="N163" s="80">
        <v>1424.5</v>
      </c>
      <c r="O163" s="83">
        <v>62.82</v>
      </c>
      <c r="P163" s="80">
        <v>0</v>
      </c>
      <c r="Q163" s="72">
        <f t="shared" si="5"/>
        <v>1361.68</v>
      </c>
    </row>
    <row r="164" spans="1:17" ht="24.95" customHeight="1" x14ac:dyDescent="0.2">
      <c r="A164" s="77" t="str">
        <f t="shared" si="4"/>
        <v>1441|1440011|221|2025|4</v>
      </c>
      <c r="B164" s="77">
        <v>1441</v>
      </c>
      <c r="C164" s="77">
        <v>1440011</v>
      </c>
      <c r="D164" s="77">
        <v>221</v>
      </c>
      <c r="E164" s="77">
        <v>2025</v>
      </c>
      <c r="F164" s="77">
        <v>10</v>
      </c>
      <c r="G164" s="77">
        <v>1</v>
      </c>
      <c r="H164" s="77">
        <v>32879576000167</v>
      </c>
      <c r="I164" s="78" t="s">
        <v>266</v>
      </c>
      <c r="J164" s="77">
        <v>3931</v>
      </c>
      <c r="K164" s="78" t="s">
        <v>83</v>
      </c>
      <c r="L164" s="79">
        <v>45770</v>
      </c>
      <c r="M164" s="77">
        <v>4</v>
      </c>
      <c r="N164" s="80">
        <v>7503</v>
      </c>
      <c r="O164" s="83">
        <v>330.88</v>
      </c>
      <c r="P164" s="80">
        <v>0</v>
      </c>
      <c r="Q164" s="72">
        <f t="shared" si="5"/>
        <v>7172.12</v>
      </c>
    </row>
    <row r="165" spans="1:17" ht="24.95" customHeight="1" x14ac:dyDescent="0.2">
      <c r="A165" s="77" t="str">
        <f t="shared" si="4"/>
        <v>1441|1440011|222|2025|3</v>
      </c>
      <c r="B165" s="77">
        <v>1441</v>
      </c>
      <c r="C165" s="77">
        <v>1440011</v>
      </c>
      <c r="D165" s="77">
        <v>222</v>
      </c>
      <c r="E165" s="77">
        <v>2025</v>
      </c>
      <c r="F165" s="77">
        <v>10</v>
      </c>
      <c r="G165" s="77">
        <v>1</v>
      </c>
      <c r="H165" s="77">
        <v>7290137000177</v>
      </c>
      <c r="I165" s="78" t="s">
        <v>267</v>
      </c>
      <c r="J165" s="77">
        <v>3999</v>
      </c>
      <c r="K165" s="78" t="s">
        <v>242</v>
      </c>
      <c r="L165" s="79">
        <v>45756</v>
      </c>
      <c r="M165" s="77">
        <v>3</v>
      </c>
      <c r="N165" s="80">
        <v>7965</v>
      </c>
      <c r="O165" s="83">
        <v>398.25</v>
      </c>
      <c r="P165" s="80">
        <v>0</v>
      </c>
      <c r="Q165" s="72">
        <f t="shared" si="5"/>
        <v>7566.75</v>
      </c>
    </row>
    <row r="166" spans="1:17" ht="24.95" customHeight="1" x14ac:dyDescent="0.2">
      <c r="A166" s="77" t="str">
        <f t="shared" ref="A166:A216" si="6">B166&amp;"|"&amp;C166&amp;"|"&amp;D166&amp;"|"&amp;E166&amp;"|"&amp;M166</f>
        <v>1441|1440011|223|2025|2</v>
      </c>
      <c r="B166" s="77">
        <v>1441</v>
      </c>
      <c r="C166" s="77">
        <v>1440011</v>
      </c>
      <c r="D166" s="77">
        <v>223</v>
      </c>
      <c r="E166" s="77">
        <v>2025</v>
      </c>
      <c r="F166" s="77">
        <v>10</v>
      </c>
      <c r="G166" s="77">
        <v>1</v>
      </c>
      <c r="H166" s="77">
        <v>7132995000193</v>
      </c>
      <c r="I166" s="78" t="s">
        <v>268</v>
      </c>
      <c r="J166" s="77">
        <v>3955</v>
      </c>
      <c r="K166" s="78" t="s">
        <v>93</v>
      </c>
      <c r="L166" s="79">
        <v>45757</v>
      </c>
      <c r="M166" s="77">
        <v>2</v>
      </c>
      <c r="N166" s="80">
        <v>5235</v>
      </c>
      <c r="O166" s="83">
        <v>226.15</v>
      </c>
      <c r="P166" s="80">
        <v>0</v>
      </c>
      <c r="Q166" s="72">
        <f t="shared" si="5"/>
        <v>5008.8500000000004</v>
      </c>
    </row>
    <row r="167" spans="1:17" ht="24.95" customHeight="1" x14ac:dyDescent="0.2">
      <c r="A167" s="77" t="str">
        <f t="shared" si="6"/>
        <v>1441|1440011|224|2025|4</v>
      </c>
      <c r="B167" s="77">
        <v>1441</v>
      </c>
      <c r="C167" s="77">
        <v>1440011</v>
      </c>
      <c r="D167" s="77">
        <v>224</v>
      </c>
      <c r="E167" s="77">
        <v>2025</v>
      </c>
      <c r="F167" s="77">
        <v>10</v>
      </c>
      <c r="G167" s="77">
        <v>1</v>
      </c>
      <c r="H167" s="77">
        <v>21920437000113</v>
      </c>
      <c r="I167" s="78" t="s">
        <v>222</v>
      </c>
      <c r="J167" s="77">
        <v>3921</v>
      </c>
      <c r="K167" s="78" t="s">
        <v>130</v>
      </c>
      <c r="L167" s="79">
        <v>45756</v>
      </c>
      <c r="M167" s="77">
        <v>4</v>
      </c>
      <c r="N167" s="80">
        <v>846</v>
      </c>
      <c r="O167" s="83">
        <v>34.520000000000003</v>
      </c>
      <c r="P167" s="80">
        <v>0</v>
      </c>
      <c r="Q167" s="72">
        <f t="shared" ref="Q167:Q210" si="7">N167-O167-P167</f>
        <v>811.48</v>
      </c>
    </row>
    <row r="168" spans="1:17" ht="24.95" customHeight="1" x14ac:dyDescent="0.2">
      <c r="A168" s="77" t="str">
        <f t="shared" si="6"/>
        <v>1441|1440011|227|2025|2</v>
      </c>
      <c r="B168" s="77">
        <v>1441</v>
      </c>
      <c r="C168" s="77">
        <v>1440011</v>
      </c>
      <c r="D168" s="77">
        <v>227</v>
      </c>
      <c r="E168" s="77">
        <v>2025</v>
      </c>
      <c r="F168" s="77">
        <v>10</v>
      </c>
      <c r="G168" s="77">
        <v>1</v>
      </c>
      <c r="H168" s="77">
        <v>50447623000185</v>
      </c>
      <c r="I168" s="78" t="s">
        <v>269</v>
      </c>
      <c r="J168" s="77">
        <v>3931</v>
      </c>
      <c r="K168" s="78" t="s">
        <v>83</v>
      </c>
      <c r="L168" s="79">
        <v>45770</v>
      </c>
      <c r="M168" s="77">
        <v>2</v>
      </c>
      <c r="N168" s="80">
        <v>6464</v>
      </c>
      <c r="O168" s="80">
        <v>0</v>
      </c>
      <c r="P168" s="80">
        <v>0</v>
      </c>
      <c r="Q168" s="72">
        <f t="shared" si="7"/>
        <v>6464</v>
      </c>
    </row>
    <row r="169" spans="1:17" ht="24.95" customHeight="1" x14ac:dyDescent="0.2">
      <c r="A169" s="77" t="str">
        <f t="shared" si="6"/>
        <v>1441|1440011|228|2025|4</v>
      </c>
      <c r="B169" s="77">
        <v>1441</v>
      </c>
      <c r="C169" s="77">
        <v>1440011</v>
      </c>
      <c r="D169" s="77">
        <v>228</v>
      </c>
      <c r="E169" s="77">
        <v>2025</v>
      </c>
      <c r="F169" s="77">
        <v>10</v>
      </c>
      <c r="G169" s="77">
        <v>1</v>
      </c>
      <c r="H169" s="77">
        <v>7132995000193</v>
      </c>
      <c r="I169" s="78" t="s">
        <v>268</v>
      </c>
      <c r="J169" s="77">
        <v>3955</v>
      </c>
      <c r="K169" s="78" t="s">
        <v>93</v>
      </c>
      <c r="L169" s="79">
        <v>45757</v>
      </c>
      <c r="M169" s="77">
        <v>4</v>
      </c>
      <c r="N169" s="80">
        <v>2002</v>
      </c>
      <c r="O169" s="83">
        <v>86.49</v>
      </c>
      <c r="P169" s="80">
        <v>0</v>
      </c>
      <c r="Q169" s="72">
        <f t="shared" si="7"/>
        <v>1915.51</v>
      </c>
    </row>
    <row r="170" spans="1:17" ht="24.95" customHeight="1" x14ac:dyDescent="0.2">
      <c r="A170" s="77" t="str">
        <f t="shared" si="6"/>
        <v>1441|1440011|228|2025|5</v>
      </c>
      <c r="B170" s="77">
        <v>1441</v>
      </c>
      <c r="C170" s="77">
        <v>1440011</v>
      </c>
      <c r="D170" s="77">
        <v>228</v>
      </c>
      <c r="E170" s="77">
        <v>2025</v>
      </c>
      <c r="F170" s="77">
        <v>10</v>
      </c>
      <c r="G170" s="77">
        <v>1</v>
      </c>
      <c r="H170" s="77">
        <v>7132995000193</v>
      </c>
      <c r="I170" s="78" t="s">
        <v>268</v>
      </c>
      <c r="J170" s="77">
        <v>3955</v>
      </c>
      <c r="K170" s="78" t="s">
        <v>93</v>
      </c>
      <c r="L170" s="79">
        <v>45775</v>
      </c>
      <c r="M170" s="77">
        <v>5</v>
      </c>
      <c r="N170" s="80">
        <v>2002</v>
      </c>
      <c r="O170" s="83">
        <v>85.49</v>
      </c>
      <c r="P170" s="80">
        <v>0</v>
      </c>
      <c r="Q170" s="72">
        <f t="shared" si="7"/>
        <v>1916.51</v>
      </c>
    </row>
    <row r="171" spans="1:17" ht="24.95" customHeight="1" x14ac:dyDescent="0.2">
      <c r="A171" s="77" t="str">
        <f t="shared" si="6"/>
        <v>1441|1440011|229|2025|4</v>
      </c>
      <c r="B171" s="77">
        <v>1441</v>
      </c>
      <c r="C171" s="77">
        <v>1440011</v>
      </c>
      <c r="D171" s="77">
        <v>229</v>
      </c>
      <c r="E171" s="77">
        <v>2025</v>
      </c>
      <c r="F171" s="77">
        <v>10</v>
      </c>
      <c r="G171" s="77">
        <v>1</v>
      </c>
      <c r="H171" s="77">
        <v>34454477000169</v>
      </c>
      <c r="I171" s="78" t="s">
        <v>270</v>
      </c>
      <c r="J171" s="77">
        <v>3921</v>
      </c>
      <c r="K171" s="78" t="s">
        <v>130</v>
      </c>
      <c r="L171" s="79">
        <v>45750</v>
      </c>
      <c r="M171" s="77">
        <v>4</v>
      </c>
      <c r="N171" s="80">
        <v>2837.16</v>
      </c>
      <c r="O171" s="80">
        <v>0</v>
      </c>
      <c r="P171" s="80">
        <v>0</v>
      </c>
      <c r="Q171" s="72">
        <f t="shared" si="7"/>
        <v>2837.16</v>
      </c>
    </row>
    <row r="172" spans="1:17" ht="24.95" customHeight="1" x14ac:dyDescent="0.2">
      <c r="A172" s="77" t="str">
        <f t="shared" si="6"/>
        <v>1441|1440011|233|2025|3</v>
      </c>
      <c r="B172" s="77">
        <v>1441</v>
      </c>
      <c r="C172" s="77">
        <v>1440011</v>
      </c>
      <c r="D172" s="77">
        <v>233</v>
      </c>
      <c r="E172" s="77">
        <v>2025</v>
      </c>
      <c r="F172" s="77">
        <v>10</v>
      </c>
      <c r="G172" s="77">
        <v>1</v>
      </c>
      <c r="H172" s="77">
        <v>32100739000161</v>
      </c>
      <c r="I172" s="78" t="s">
        <v>271</v>
      </c>
      <c r="J172" s="77">
        <v>3920</v>
      </c>
      <c r="K172" s="78" t="s">
        <v>132</v>
      </c>
      <c r="L172" s="79">
        <v>45754</v>
      </c>
      <c r="M172" s="77">
        <v>3</v>
      </c>
      <c r="N172" s="80">
        <v>11407.49</v>
      </c>
      <c r="O172" s="80">
        <v>0</v>
      </c>
      <c r="P172" s="80">
        <v>0</v>
      </c>
      <c r="Q172" s="72">
        <f t="shared" si="7"/>
        <v>11407.49</v>
      </c>
    </row>
    <row r="173" spans="1:17" ht="24.95" customHeight="1" x14ac:dyDescent="0.2">
      <c r="A173" s="77" t="str">
        <f t="shared" si="6"/>
        <v>1441|1440011|234|2025|3</v>
      </c>
      <c r="B173" s="77">
        <v>1441</v>
      </c>
      <c r="C173" s="77">
        <v>1440011</v>
      </c>
      <c r="D173" s="77">
        <v>234</v>
      </c>
      <c r="E173" s="77">
        <v>2025</v>
      </c>
      <c r="F173" s="77">
        <v>10</v>
      </c>
      <c r="G173" s="77">
        <v>1</v>
      </c>
      <c r="H173" s="77">
        <v>9256973000160</v>
      </c>
      <c r="I173" s="78" t="s">
        <v>272</v>
      </c>
      <c r="J173" s="77">
        <v>3920</v>
      </c>
      <c r="K173" s="78" t="s">
        <v>132</v>
      </c>
      <c r="L173" s="79">
        <v>45755</v>
      </c>
      <c r="M173" s="77">
        <v>3</v>
      </c>
      <c r="N173" s="80">
        <v>10084.379999999999</v>
      </c>
      <c r="O173" s="80">
        <v>0</v>
      </c>
      <c r="P173" s="80">
        <v>0</v>
      </c>
      <c r="Q173" s="72">
        <f t="shared" si="7"/>
        <v>10084.379999999999</v>
      </c>
    </row>
    <row r="174" spans="1:17" ht="24.95" customHeight="1" x14ac:dyDescent="0.2">
      <c r="A174" s="77" t="str">
        <f t="shared" si="6"/>
        <v>1441|1440011|236|2025|3</v>
      </c>
      <c r="B174" s="77">
        <v>1441</v>
      </c>
      <c r="C174" s="77">
        <v>1440011</v>
      </c>
      <c r="D174" s="77">
        <v>236</v>
      </c>
      <c r="E174" s="77">
        <v>2025</v>
      </c>
      <c r="F174" s="77">
        <v>10</v>
      </c>
      <c r="G174" s="77">
        <v>1</v>
      </c>
      <c r="H174" s="77">
        <v>40574380000192</v>
      </c>
      <c r="I174" s="78" t="s">
        <v>273</v>
      </c>
      <c r="J174" s="77">
        <v>3920</v>
      </c>
      <c r="K174" s="78" t="s">
        <v>132</v>
      </c>
      <c r="L174" s="79">
        <v>45751</v>
      </c>
      <c r="M174" s="77">
        <v>3</v>
      </c>
      <c r="N174" s="80">
        <v>192797.18</v>
      </c>
      <c r="O174" s="80">
        <v>0</v>
      </c>
      <c r="P174" s="80">
        <v>0</v>
      </c>
      <c r="Q174" s="72">
        <f t="shared" si="7"/>
        <v>192797.18</v>
      </c>
    </row>
    <row r="175" spans="1:17" ht="24.95" customHeight="1" x14ac:dyDescent="0.2">
      <c r="A175" s="77" t="str">
        <f t="shared" si="6"/>
        <v>1441|1440011|237|2025|3</v>
      </c>
      <c r="B175" s="77">
        <v>1441</v>
      </c>
      <c r="C175" s="77">
        <v>1440011</v>
      </c>
      <c r="D175" s="77">
        <v>237</v>
      </c>
      <c r="E175" s="77">
        <v>2025</v>
      </c>
      <c r="F175" s="77">
        <v>10</v>
      </c>
      <c r="G175" s="77">
        <v>1</v>
      </c>
      <c r="H175" s="77">
        <v>29315416000180</v>
      </c>
      <c r="I175" s="78" t="s">
        <v>274</v>
      </c>
      <c r="J175" s="77">
        <v>3920</v>
      </c>
      <c r="K175" s="78" t="s">
        <v>132</v>
      </c>
      <c r="L175" s="79">
        <v>45755</v>
      </c>
      <c r="M175" s="77">
        <v>3</v>
      </c>
      <c r="N175" s="80">
        <v>2532.1799999999998</v>
      </c>
      <c r="O175" s="80">
        <v>0</v>
      </c>
      <c r="P175" s="80">
        <v>0</v>
      </c>
      <c r="Q175" s="72">
        <f t="shared" si="7"/>
        <v>2532.1799999999998</v>
      </c>
    </row>
    <row r="176" spans="1:17" ht="24.95" customHeight="1" x14ac:dyDescent="0.2">
      <c r="A176" s="77" t="str">
        <f t="shared" si="6"/>
        <v>1441|1440011|238|2025|3</v>
      </c>
      <c r="B176" s="77">
        <v>1441</v>
      </c>
      <c r="C176" s="77">
        <v>1440011</v>
      </c>
      <c r="D176" s="77">
        <v>238</v>
      </c>
      <c r="E176" s="77">
        <v>2025</v>
      </c>
      <c r="F176" s="77">
        <v>10</v>
      </c>
      <c r="G176" s="77">
        <v>1</v>
      </c>
      <c r="H176" s="77">
        <v>5097591000180</v>
      </c>
      <c r="I176" s="78" t="s">
        <v>275</v>
      </c>
      <c r="J176" s="77">
        <v>3920</v>
      </c>
      <c r="K176" s="78" t="s">
        <v>132</v>
      </c>
      <c r="L176" s="79">
        <v>45751</v>
      </c>
      <c r="M176" s="77">
        <v>3</v>
      </c>
      <c r="N176" s="80">
        <v>25000</v>
      </c>
      <c r="O176" s="80">
        <v>0</v>
      </c>
      <c r="P176" s="80">
        <v>0</v>
      </c>
      <c r="Q176" s="72">
        <f t="shared" si="7"/>
        <v>25000</v>
      </c>
    </row>
    <row r="177" spans="1:17" ht="24.95" customHeight="1" x14ac:dyDescent="0.2">
      <c r="A177" s="77" t="str">
        <f t="shared" si="6"/>
        <v>1441|1440011|239|2025|3</v>
      </c>
      <c r="B177" s="77">
        <v>1441</v>
      </c>
      <c r="C177" s="77">
        <v>1440011</v>
      </c>
      <c r="D177" s="77">
        <v>239</v>
      </c>
      <c r="E177" s="77">
        <v>2025</v>
      </c>
      <c r="F177" s="77">
        <v>10</v>
      </c>
      <c r="G177" s="77">
        <v>1</v>
      </c>
      <c r="H177" s="77">
        <v>66605734000102</v>
      </c>
      <c r="I177" s="78" t="s">
        <v>276</v>
      </c>
      <c r="J177" s="77">
        <v>3942</v>
      </c>
      <c r="K177" s="78" t="s">
        <v>277</v>
      </c>
      <c r="L177" s="79">
        <v>45751</v>
      </c>
      <c r="M177" s="77">
        <v>3</v>
      </c>
      <c r="N177" s="80">
        <v>351.6</v>
      </c>
      <c r="O177" s="80">
        <v>0</v>
      </c>
      <c r="P177" s="80">
        <v>0</v>
      </c>
      <c r="Q177" s="72">
        <f t="shared" si="7"/>
        <v>351.6</v>
      </c>
    </row>
    <row r="178" spans="1:17" ht="24.95" customHeight="1" x14ac:dyDescent="0.2">
      <c r="A178" s="77" t="str">
        <f t="shared" si="6"/>
        <v>1441|1440011|240|2025|2</v>
      </c>
      <c r="B178" s="77">
        <v>1441</v>
      </c>
      <c r="C178" s="77">
        <v>1440011</v>
      </c>
      <c r="D178" s="77">
        <v>240</v>
      </c>
      <c r="E178" s="77">
        <v>2025</v>
      </c>
      <c r="F178" s="77">
        <v>10</v>
      </c>
      <c r="G178" s="77">
        <v>1</v>
      </c>
      <c r="H178" s="77">
        <v>76535764000143</v>
      </c>
      <c r="I178" s="78" t="s">
        <v>278</v>
      </c>
      <c r="J178" s="77">
        <v>4005</v>
      </c>
      <c r="K178" s="78" t="s">
        <v>279</v>
      </c>
      <c r="L178" s="79">
        <v>45755</v>
      </c>
      <c r="M178" s="77">
        <v>2</v>
      </c>
      <c r="N178" s="80">
        <v>1938.9</v>
      </c>
      <c r="O178" s="80">
        <v>0</v>
      </c>
      <c r="P178" s="80">
        <v>0</v>
      </c>
      <c r="Q178" s="72">
        <f t="shared" si="7"/>
        <v>1938.9</v>
      </c>
    </row>
    <row r="179" spans="1:17" ht="24.95" customHeight="1" x14ac:dyDescent="0.2">
      <c r="A179" s="77" t="str">
        <f t="shared" si="6"/>
        <v>1441|1440011|241|2025|2</v>
      </c>
      <c r="B179" s="77">
        <v>1441</v>
      </c>
      <c r="C179" s="77">
        <v>1440011</v>
      </c>
      <c r="D179" s="77">
        <v>241</v>
      </c>
      <c r="E179" s="77">
        <v>2025</v>
      </c>
      <c r="F179" s="77">
        <v>10</v>
      </c>
      <c r="G179" s="77">
        <v>1</v>
      </c>
      <c r="H179" s="77">
        <v>76535764000143</v>
      </c>
      <c r="I179" s="78" t="s">
        <v>278</v>
      </c>
      <c r="J179" s="77">
        <v>4005</v>
      </c>
      <c r="K179" s="78" t="s">
        <v>279</v>
      </c>
      <c r="L179" s="79">
        <v>45755</v>
      </c>
      <c r="M179" s="77">
        <v>2</v>
      </c>
      <c r="N179" s="80">
        <v>257.24</v>
      </c>
      <c r="O179" s="80">
        <v>0</v>
      </c>
      <c r="P179" s="80">
        <v>0</v>
      </c>
      <c r="Q179" s="72">
        <f t="shared" si="7"/>
        <v>257.24</v>
      </c>
    </row>
    <row r="180" spans="1:17" ht="24.95" customHeight="1" x14ac:dyDescent="0.2">
      <c r="A180" s="77" t="str">
        <f t="shared" si="6"/>
        <v>1441|1440011|244|2025|2</v>
      </c>
      <c r="B180" s="77">
        <v>1441</v>
      </c>
      <c r="C180" s="77">
        <v>1440011</v>
      </c>
      <c r="D180" s="77">
        <v>244</v>
      </c>
      <c r="E180" s="77">
        <v>2025</v>
      </c>
      <c r="F180" s="77">
        <v>10</v>
      </c>
      <c r="G180" s="77">
        <v>1</v>
      </c>
      <c r="H180" s="77">
        <v>9475334000196</v>
      </c>
      <c r="I180" s="78" t="s">
        <v>280</v>
      </c>
      <c r="J180" s="77">
        <v>3999</v>
      </c>
      <c r="K180" s="78" t="s">
        <v>242</v>
      </c>
      <c r="L180" s="79">
        <v>45761</v>
      </c>
      <c r="M180" s="77">
        <v>2</v>
      </c>
      <c r="N180" s="80">
        <v>4450.13</v>
      </c>
      <c r="O180" s="80">
        <v>0</v>
      </c>
      <c r="P180" s="80">
        <v>0</v>
      </c>
      <c r="Q180" s="72">
        <f t="shared" si="7"/>
        <v>4450.13</v>
      </c>
    </row>
    <row r="181" spans="1:17" ht="24.95" customHeight="1" x14ac:dyDescent="0.2">
      <c r="A181" s="77" t="str">
        <f t="shared" si="6"/>
        <v>1441|1440011|245|2025|3</v>
      </c>
      <c r="B181" s="77">
        <v>1441</v>
      </c>
      <c r="C181" s="77">
        <v>1440011</v>
      </c>
      <c r="D181" s="77">
        <v>245</v>
      </c>
      <c r="E181" s="77">
        <v>2025</v>
      </c>
      <c r="F181" s="77">
        <v>10</v>
      </c>
      <c r="G181" s="77">
        <v>1</v>
      </c>
      <c r="H181" s="77">
        <v>2623259000114</v>
      </c>
      <c r="I181" s="78" t="s">
        <v>281</v>
      </c>
      <c r="J181" s="77">
        <v>3961</v>
      </c>
      <c r="K181" s="78" t="s">
        <v>282</v>
      </c>
      <c r="L181" s="79">
        <v>45758</v>
      </c>
      <c r="M181" s="77">
        <v>3</v>
      </c>
      <c r="N181" s="80">
        <v>254.32</v>
      </c>
      <c r="O181" s="83">
        <v>7.17</v>
      </c>
      <c r="P181" s="80">
        <v>0</v>
      </c>
      <c r="Q181" s="72">
        <f t="shared" si="7"/>
        <v>247.15</v>
      </c>
    </row>
    <row r="182" spans="1:17" ht="24.95" customHeight="1" x14ac:dyDescent="0.2">
      <c r="A182" s="77" t="str">
        <f t="shared" si="6"/>
        <v>1441|1440011|248|2025|1</v>
      </c>
      <c r="B182" s="77">
        <v>1441</v>
      </c>
      <c r="C182" s="77">
        <v>1440011</v>
      </c>
      <c r="D182" s="77">
        <v>248</v>
      </c>
      <c r="E182" s="77">
        <v>2025</v>
      </c>
      <c r="F182" s="77">
        <v>10</v>
      </c>
      <c r="G182" s="77">
        <v>1</v>
      </c>
      <c r="H182" s="77">
        <v>12057731000152</v>
      </c>
      <c r="I182" s="78" t="s">
        <v>283</v>
      </c>
      <c r="J182" s="77">
        <v>3921</v>
      </c>
      <c r="K182" s="78" t="s">
        <v>130</v>
      </c>
      <c r="L182" s="79">
        <v>45769</v>
      </c>
      <c r="M182" s="77">
        <v>1</v>
      </c>
      <c r="N182" s="80">
        <v>77320</v>
      </c>
      <c r="O182" s="83">
        <v>4116</v>
      </c>
      <c r="P182" s="80">
        <v>0</v>
      </c>
      <c r="Q182" s="72">
        <f t="shared" si="7"/>
        <v>73204</v>
      </c>
    </row>
    <row r="183" spans="1:17" ht="24.95" customHeight="1" x14ac:dyDescent="0.2">
      <c r="A183" s="77" t="str">
        <f t="shared" si="6"/>
        <v>1441|1440011|249|2025|1</v>
      </c>
      <c r="B183" s="77">
        <v>1441</v>
      </c>
      <c r="C183" s="77">
        <v>1440011</v>
      </c>
      <c r="D183" s="77">
        <v>249</v>
      </c>
      <c r="E183" s="77">
        <v>2025</v>
      </c>
      <c r="F183" s="77">
        <v>10</v>
      </c>
      <c r="G183" s="77">
        <v>1</v>
      </c>
      <c r="H183" s="77">
        <v>12057731000152</v>
      </c>
      <c r="I183" s="78" t="s">
        <v>283</v>
      </c>
      <c r="J183" s="77">
        <v>3922</v>
      </c>
      <c r="K183" s="78" t="s">
        <v>60</v>
      </c>
      <c r="L183" s="79">
        <v>45769</v>
      </c>
      <c r="M183" s="77">
        <v>1</v>
      </c>
      <c r="N183" s="80">
        <v>5000</v>
      </c>
      <c r="O183" s="80">
        <v>0</v>
      </c>
      <c r="P183" s="80">
        <v>0</v>
      </c>
      <c r="Q183" s="72">
        <f t="shared" si="7"/>
        <v>5000</v>
      </c>
    </row>
    <row r="184" spans="1:17" ht="24.95" customHeight="1" x14ac:dyDescent="0.2">
      <c r="A184" s="77" t="str">
        <f t="shared" si="6"/>
        <v>1441|1440011|251|2025|3</v>
      </c>
      <c r="B184" s="77">
        <v>1441</v>
      </c>
      <c r="C184" s="77">
        <v>1440011</v>
      </c>
      <c r="D184" s="77">
        <v>251</v>
      </c>
      <c r="E184" s="77">
        <v>2025</v>
      </c>
      <c r="F184" s="77">
        <v>10</v>
      </c>
      <c r="G184" s="77">
        <v>1</v>
      </c>
      <c r="H184" s="77">
        <v>26136325000190</v>
      </c>
      <c r="I184" s="78" t="s">
        <v>284</v>
      </c>
      <c r="J184" s="77">
        <v>3920</v>
      </c>
      <c r="K184" s="78" t="s">
        <v>132</v>
      </c>
      <c r="L184" s="79">
        <v>45754</v>
      </c>
      <c r="M184" s="77">
        <v>3</v>
      </c>
      <c r="N184" s="80">
        <v>963.81</v>
      </c>
      <c r="O184" s="83">
        <v>48.19</v>
      </c>
      <c r="P184" s="80">
        <v>0</v>
      </c>
      <c r="Q184" s="72">
        <f t="shared" si="7"/>
        <v>915.61999999999989</v>
      </c>
    </row>
    <row r="185" spans="1:17" ht="24.95" customHeight="1" x14ac:dyDescent="0.2">
      <c r="A185" s="77" t="str">
        <f t="shared" si="6"/>
        <v>1441|1440011|253|2025|1</v>
      </c>
      <c r="B185" s="77">
        <v>1441</v>
      </c>
      <c r="C185" s="77">
        <v>1440011</v>
      </c>
      <c r="D185" s="77">
        <v>253</v>
      </c>
      <c r="E185" s="77">
        <v>2025</v>
      </c>
      <c r="F185" s="77">
        <v>10</v>
      </c>
      <c r="G185" s="77">
        <v>1</v>
      </c>
      <c r="H185" s="77">
        <v>5650294000110</v>
      </c>
      <c r="I185" s="78" t="s">
        <v>285</v>
      </c>
      <c r="J185" s="77">
        <v>3904</v>
      </c>
      <c r="K185" s="78" t="s">
        <v>254</v>
      </c>
      <c r="L185" s="79">
        <v>45757</v>
      </c>
      <c r="M185" s="77">
        <v>1</v>
      </c>
      <c r="N185" s="80">
        <v>4270</v>
      </c>
      <c r="O185" s="80">
        <v>0</v>
      </c>
      <c r="P185" s="80">
        <v>0</v>
      </c>
      <c r="Q185" s="72">
        <f t="shared" si="7"/>
        <v>4270</v>
      </c>
    </row>
    <row r="186" spans="1:17" ht="24.95" customHeight="1" x14ac:dyDescent="0.2">
      <c r="A186" s="77" t="str">
        <f t="shared" si="6"/>
        <v>1441|1440011|253|2025|2</v>
      </c>
      <c r="B186" s="77">
        <v>1441</v>
      </c>
      <c r="C186" s="77">
        <v>1440011</v>
      </c>
      <c r="D186" s="77">
        <v>253</v>
      </c>
      <c r="E186" s="77">
        <v>2025</v>
      </c>
      <c r="F186" s="77">
        <v>10</v>
      </c>
      <c r="G186" s="77">
        <v>1</v>
      </c>
      <c r="H186" s="77">
        <v>5650294000110</v>
      </c>
      <c r="I186" s="78" t="s">
        <v>285</v>
      </c>
      <c r="J186" s="77">
        <v>3904</v>
      </c>
      <c r="K186" s="78" t="s">
        <v>254</v>
      </c>
      <c r="L186" s="79">
        <v>45777</v>
      </c>
      <c r="M186" s="77">
        <v>2</v>
      </c>
      <c r="N186" s="80">
        <v>38262.699999999997</v>
      </c>
      <c r="O186" s="80">
        <v>0</v>
      </c>
      <c r="P186" s="80">
        <v>0</v>
      </c>
      <c r="Q186" s="72">
        <f t="shared" si="7"/>
        <v>38262.699999999997</v>
      </c>
    </row>
    <row r="187" spans="1:17" ht="24.95" customHeight="1" x14ac:dyDescent="0.2">
      <c r="A187" s="77" t="str">
        <f t="shared" si="6"/>
        <v>1441|1440011|257|2025|2</v>
      </c>
      <c r="B187" s="77">
        <v>1441</v>
      </c>
      <c r="C187" s="77">
        <v>1440011</v>
      </c>
      <c r="D187" s="77">
        <v>257</v>
      </c>
      <c r="E187" s="77">
        <v>2025</v>
      </c>
      <c r="F187" s="77">
        <v>10</v>
      </c>
      <c r="G187" s="77">
        <v>1</v>
      </c>
      <c r="H187" s="77">
        <v>8265838000119</v>
      </c>
      <c r="I187" s="78" t="s">
        <v>286</v>
      </c>
      <c r="J187" s="77">
        <v>3922</v>
      </c>
      <c r="K187" s="78" t="s">
        <v>60</v>
      </c>
      <c r="L187" s="79">
        <v>45756</v>
      </c>
      <c r="M187" s="77">
        <v>2</v>
      </c>
      <c r="N187" s="80">
        <v>84467.87</v>
      </c>
      <c r="O187" s="83">
        <v>4223.3900000000003</v>
      </c>
      <c r="P187" s="80">
        <v>0</v>
      </c>
      <c r="Q187" s="72">
        <f t="shared" si="7"/>
        <v>80244.479999999996</v>
      </c>
    </row>
    <row r="188" spans="1:17" ht="24.95" customHeight="1" x14ac:dyDescent="0.2">
      <c r="A188" s="77" t="str">
        <f t="shared" si="6"/>
        <v>1441|1440011|257|2025|3</v>
      </c>
      <c r="B188" s="77">
        <v>1441</v>
      </c>
      <c r="C188" s="77">
        <v>1440011</v>
      </c>
      <c r="D188" s="77">
        <v>257</v>
      </c>
      <c r="E188" s="77">
        <v>2025</v>
      </c>
      <c r="F188" s="77">
        <v>10</v>
      </c>
      <c r="G188" s="77">
        <v>1</v>
      </c>
      <c r="H188" s="77">
        <v>8265838000119</v>
      </c>
      <c r="I188" s="78" t="s">
        <v>286</v>
      </c>
      <c r="J188" s="77">
        <v>3922</v>
      </c>
      <c r="K188" s="78" t="s">
        <v>60</v>
      </c>
      <c r="L188" s="79">
        <v>45758</v>
      </c>
      <c r="M188" s="77">
        <v>3</v>
      </c>
      <c r="N188" s="80">
        <v>110044.54</v>
      </c>
      <c r="O188" s="83">
        <v>5502.23</v>
      </c>
      <c r="P188" s="80">
        <v>0</v>
      </c>
      <c r="Q188" s="72">
        <f t="shared" si="7"/>
        <v>104542.31</v>
      </c>
    </row>
    <row r="189" spans="1:17" ht="24.95" customHeight="1" x14ac:dyDescent="0.2">
      <c r="A189" s="77" t="str">
        <f t="shared" si="6"/>
        <v>1441|1440011|263|2025|1</v>
      </c>
      <c r="B189" s="77">
        <v>1441</v>
      </c>
      <c r="C189" s="77">
        <v>1440011</v>
      </c>
      <c r="D189" s="77">
        <v>263</v>
      </c>
      <c r="E189" s="77">
        <v>2025</v>
      </c>
      <c r="F189" s="77">
        <v>10</v>
      </c>
      <c r="G189" s="77">
        <v>1</v>
      </c>
      <c r="H189" s="77">
        <v>5814441000140</v>
      </c>
      <c r="I189" s="78" t="s">
        <v>287</v>
      </c>
      <c r="J189" s="77">
        <v>3919</v>
      </c>
      <c r="K189" s="78" t="s">
        <v>288</v>
      </c>
      <c r="L189" s="79">
        <v>45757</v>
      </c>
      <c r="M189" s="77">
        <v>1</v>
      </c>
      <c r="N189" s="80">
        <v>2308.61</v>
      </c>
      <c r="O189" s="80">
        <v>0</v>
      </c>
      <c r="P189" s="80">
        <v>0</v>
      </c>
      <c r="Q189" s="72">
        <f t="shared" si="7"/>
        <v>2308.61</v>
      </c>
    </row>
    <row r="190" spans="1:17" ht="24.95" customHeight="1" x14ac:dyDescent="0.2">
      <c r="A190" s="77" t="str">
        <f t="shared" si="6"/>
        <v>1441|1440011|264|2025|2</v>
      </c>
      <c r="B190" s="77">
        <v>1441</v>
      </c>
      <c r="C190" s="77">
        <v>1440011</v>
      </c>
      <c r="D190" s="77">
        <v>264</v>
      </c>
      <c r="E190" s="77">
        <v>2025</v>
      </c>
      <c r="F190" s="77">
        <v>10</v>
      </c>
      <c r="G190" s="77">
        <v>1</v>
      </c>
      <c r="H190" s="77">
        <v>4528676000103</v>
      </c>
      <c r="I190" s="78" t="s">
        <v>289</v>
      </c>
      <c r="J190" s="77">
        <v>4002</v>
      </c>
      <c r="K190" s="78" t="s">
        <v>246</v>
      </c>
      <c r="L190" s="79">
        <v>45758</v>
      </c>
      <c r="M190" s="77">
        <v>2</v>
      </c>
      <c r="N190" s="80">
        <v>167996</v>
      </c>
      <c r="O190" s="83">
        <v>3359.92</v>
      </c>
      <c r="P190" s="80">
        <v>0</v>
      </c>
      <c r="Q190" s="72">
        <f t="shared" si="7"/>
        <v>164636.07999999999</v>
      </c>
    </row>
    <row r="191" spans="1:17" ht="24.95" customHeight="1" x14ac:dyDescent="0.2">
      <c r="A191" s="77" t="str">
        <f t="shared" si="6"/>
        <v>1441|1440011|268|2025|1</v>
      </c>
      <c r="B191" s="77">
        <v>1441</v>
      </c>
      <c r="C191" s="77">
        <v>1440011</v>
      </c>
      <c r="D191" s="77">
        <v>268</v>
      </c>
      <c r="E191" s="77">
        <v>2025</v>
      </c>
      <c r="F191" s="77">
        <v>10</v>
      </c>
      <c r="G191" s="77">
        <v>1</v>
      </c>
      <c r="H191" s="77">
        <v>1554285000175</v>
      </c>
      <c r="I191" s="78" t="s">
        <v>291</v>
      </c>
      <c r="J191" s="77">
        <v>4002</v>
      </c>
      <c r="K191" s="78" t="s">
        <v>246</v>
      </c>
      <c r="L191" s="79">
        <v>45755</v>
      </c>
      <c r="M191" s="77">
        <v>1</v>
      </c>
      <c r="N191" s="80">
        <v>1126.2</v>
      </c>
      <c r="O191" s="80">
        <v>0</v>
      </c>
      <c r="P191" s="80">
        <v>0</v>
      </c>
      <c r="Q191" s="72">
        <f t="shared" si="7"/>
        <v>1126.2</v>
      </c>
    </row>
    <row r="192" spans="1:17" ht="24.95" customHeight="1" x14ac:dyDescent="0.2">
      <c r="A192" s="77" t="str">
        <f t="shared" si="6"/>
        <v>1441|1440011|268|2025|2</v>
      </c>
      <c r="B192" s="77">
        <v>1441</v>
      </c>
      <c r="C192" s="77">
        <v>1440011</v>
      </c>
      <c r="D192" s="77">
        <v>268</v>
      </c>
      <c r="E192" s="77">
        <v>2025</v>
      </c>
      <c r="F192" s="77">
        <v>10</v>
      </c>
      <c r="G192" s="77">
        <v>1</v>
      </c>
      <c r="H192" s="77">
        <v>1554285000175</v>
      </c>
      <c r="I192" s="78" t="s">
        <v>291</v>
      </c>
      <c r="J192" s="77">
        <v>4002</v>
      </c>
      <c r="K192" s="78" t="s">
        <v>246</v>
      </c>
      <c r="L192" s="79">
        <v>45755</v>
      </c>
      <c r="M192" s="77">
        <v>2</v>
      </c>
      <c r="N192" s="80">
        <v>1492.6</v>
      </c>
      <c r="O192" s="80">
        <v>0</v>
      </c>
      <c r="P192" s="80">
        <v>0</v>
      </c>
      <c r="Q192" s="72">
        <f t="shared" si="7"/>
        <v>1492.6</v>
      </c>
    </row>
    <row r="193" spans="1:17" ht="24.95" customHeight="1" x14ac:dyDescent="0.2">
      <c r="A193" s="77" t="str">
        <f t="shared" si="6"/>
        <v>1441|1440011|282|2025|3</v>
      </c>
      <c r="B193" s="77">
        <v>1441</v>
      </c>
      <c r="C193" s="77">
        <v>1440011</v>
      </c>
      <c r="D193" s="77">
        <v>282</v>
      </c>
      <c r="E193" s="77">
        <v>2025</v>
      </c>
      <c r="F193" s="77">
        <v>10</v>
      </c>
      <c r="G193" s="77">
        <v>1</v>
      </c>
      <c r="H193" s="77">
        <v>8458633000150</v>
      </c>
      <c r="I193" s="78" t="s">
        <v>263</v>
      </c>
      <c r="J193" s="77">
        <v>3921</v>
      </c>
      <c r="K193" s="78" t="s">
        <v>130</v>
      </c>
      <c r="L193" s="79">
        <v>45757</v>
      </c>
      <c r="M193" s="77">
        <v>3</v>
      </c>
      <c r="N193" s="80">
        <v>658</v>
      </c>
      <c r="O193" s="80">
        <v>0</v>
      </c>
      <c r="P193" s="80">
        <v>0</v>
      </c>
      <c r="Q193" s="72">
        <f t="shared" si="7"/>
        <v>658</v>
      </c>
    </row>
    <row r="194" spans="1:17" ht="24.95" customHeight="1" x14ac:dyDescent="0.2">
      <c r="A194" s="77" t="str">
        <f t="shared" si="6"/>
        <v>1441|1440011|283|2025|1</v>
      </c>
      <c r="B194" s="77">
        <v>1441</v>
      </c>
      <c r="C194" s="77">
        <v>1440011</v>
      </c>
      <c r="D194" s="77">
        <v>283</v>
      </c>
      <c r="E194" s="77">
        <v>2025</v>
      </c>
      <c r="F194" s="77">
        <v>10</v>
      </c>
      <c r="G194" s="77">
        <v>1</v>
      </c>
      <c r="H194" s="77">
        <v>28964042000161</v>
      </c>
      <c r="I194" s="78" t="s">
        <v>292</v>
      </c>
      <c r="J194" s="77">
        <v>3961</v>
      </c>
      <c r="K194" s="78" t="s">
        <v>282</v>
      </c>
      <c r="L194" s="79">
        <v>45757</v>
      </c>
      <c r="M194" s="77">
        <v>1</v>
      </c>
      <c r="N194" s="80">
        <v>1157</v>
      </c>
      <c r="O194" s="83">
        <v>37.83</v>
      </c>
      <c r="P194" s="80">
        <v>0</v>
      </c>
      <c r="Q194" s="72">
        <f t="shared" si="7"/>
        <v>1119.17</v>
      </c>
    </row>
    <row r="195" spans="1:17" ht="24.95" customHeight="1" x14ac:dyDescent="0.2">
      <c r="A195" s="77" t="str">
        <f t="shared" si="6"/>
        <v>1441|1440011|292|2025|2</v>
      </c>
      <c r="B195" s="77">
        <v>1441</v>
      </c>
      <c r="C195" s="77">
        <v>1440011</v>
      </c>
      <c r="D195" s="77">
        <v>292</v>
      </c>
      <c r="E195" s="77">
        <v>2025</v>
      </c>
      <c r="F195" s="77">
        <v>10</v>
      </c>
      <c r="G195" s="77">
        <v>1</v>
      </c>
      <c r="H195" s="77">
        <v>6880466000105</v>
      </c>
      <c r="I195" s="78" t="s">
        <v>293</v>
      </c>
      <c r="J195" s="77">
        <v>3939</v>
      </c>
      <c r="K195" s="78" t="s">
        <v>294</v>
      </c>
      <c r="L195" s="79">
        <v>45770</v>
      </c>
      <c r="M195" s="77">
        <v>2</v>
      </c>
      <c r="N195" s="80">
        <v>220</v>
      </c>
      <c r="O195" s="83">
        <v>3.24</v>
      </c>
      <c r="P195" s="80">
        <v>0</v>
      </c>
      <c r="Q195" s="72">
        <f t="shared" si="7"/>
        <v>216.76</v>
      </c>
    </row>
    <row r="196" spans="1:17" ht="24.95" customHeight="1" x14ac:dyDescent="0.2">
      <c r="A196" s="77" t="str">
        <f t="shared" si="6"/>
        <v>1441|1440011|292|2025|3</v>
      </c>
      <c r="B196" s="77">
        <v>1441</v>
      </c>
      <c r="C196" s="77">
        <v>1440011</v>
      </c>
      <c r="D196" s="77">
        <v>292</v>
      </c>
      <c r="E196" s="77">
        <v>2025</v>
      </c>
      <c r="F196" s="77">
        <v>10</v>
      </c>
      <c r="G196" s="77">
        <v>1</v>
      </c>
      <c r="H196" s="77">
        <v>6880466000105</v>
      </c>
      <c r="I196" s="78" t="s">
        <v>293</v>
      </c>
      <c r="J196" s="77">
        <v>3939</v>
      </c>
      <c r="K196" s="78" t="s">
        <v>294</v>
      </c>
      <c r="L196" s="79">
        <v>45776</v>
      </c>
      <c r="M196" s="77">
        <v>3</v>
      </c>
      <c r="N196" s="80">
        <v>660</v>
      </c>
      <c r="O196" s="83">
        <v>8.0399999999999991</v>
      </c>
      <c r="P196" s="80">
        <v>0</v>
      </c>
      <c r="Q196" s="72">
        <f t="shared" si="7"/>
        <v>651.96</v>
      </c>
    </row>
    <row r="197" spans="1:17" ht="24.95" customHeight="1" x14ac:dyDescent="0.2">
      <c r="A197" s="77" t="str">
        <f t="shared" si="6"/>
        <v>1441|1440011|293|2025|2</v>
      </c>
      <c r="B197" s="77">
        <v>1441</v>
      </c>
      <c r="C197" s="77">
        <v>1440011</v>
      </c>
      <c r="D197" s="77">
        <v>293</v>
      </c>
      <c r="E197" s="77">
        <v>2025</v>
      </c>
      <c r="F197" s="77">
        <v>10</v>
      </c>
      <c r="G197" s="77">
        <v>1</v>
      </c>
      <c r="H197" s="77">
        <v>5487631000109</v>
      </c>
      <c r="I197" s="78" t="s">
        <v>295</v>
      </c>
      <c r="J197" s="77">
        <v>9329</v>
      </c>
      <c r="K197" s="78" t="s">
        <v>296</v>
      </c>
      <c r="L197" s="79">
        <v>45776</v>
      </c>
      <c r="M197" s="77">
        <v>2</v>
      </c>
      <c r="N197" s="80">
        <v>2439</v>
      </c>
      <c r="O197" s="80">
        <v>0</v>
      </c>
      <c r="P197" s="80">
        <v>0</v>
      </c>
      <c r="Q197" s="72">
        <f t="shared" si="7"/>
        <v>2439</v>
      </c>
    </row>
    <row r="198" spans="1:17" ht="24.95" customHeight="1" x14ac:dyDescent="0.2">
      <c r="A198" s="77" t="str">
        <f t="shared" si="6"/>
        <v>1441|1440011|311|2025|1</v>
      </c>
      <c r="B198" s="77">
        <v>1441</v>
      </c>
      <c r="C198" s="77">
        <v>1440011</v>
      </c>
      <c r="D198" s="77">
        <v>311</v>
      </c>
      <c r="E198" s="77">
        <v>2025</v>
      </c>
      <c r="F198" s="77">
        <v>10</v>
      </c>
      <c r="G198" s="77">
        <v>1</v>
      </c>
      <c r="H198" s="77">
        <v>8872773652</v>
      </c>
      <c r="I198" s="78" t="s">
        <v>297</v>
      </c>
      <c r="J198" s="77">
        <v>9399</v>
      </c>
      <c r="K198" s="78" t="s">
        <v>298</v>
      </c>
      <c r="L198" s="79">
        <v>45770</v>
      </c>
      <c r="M198" s="77">
        <v>1</v>
      </c>
      <c r="N198" s="80">
        <v>939.4</v>
      </c>
      <c r="O198" s="80">
        <v>0</v>
      </c>
      <c r="P198" s="80">
        <v>0</v>
      </c>
      <c r="Q198" s="72">
        <f t="shared" si="7"/>
        <v>939.4</v>
      </c>
    </row>
    <row r="199" spans="1:17" ht="24.95" customHeight="1" x14ac:dyDescent="0.2">
      <c r="A199" s="77" t="str">
        <f t="shared" si="6"/>
        <v>1441|1440011|312|2025|1</v>
      </c>
      <c r="B199" s="77">
        <v>1441</v>
      </c>
      <c r="C199" s="77">
        <v>1440011</v>
      </c>
      <c r="D199" s="77">
        <v>312</v>
      </c>
      <c r="E199" s="77">
        <v>2025</v>
      </c>
      <c r="F199" s="77">
        <v>10</v>
      </c>
      <c r="G199" s="77">
        <v>1</v>
      </c>
      <c r="H199" s="77">
        <v>11497784662</v>
      </c>
      <c r="I199" s="78" t="s">
        <v>299</v>
      </c>
      <c r="J199" s="77">
        <v>9399</v>
      </c>
      <c r="K199" s="78" t="s">
        <v>298</v>
      </c>
      <c r="L199" s="79">
        <v>45770</v>
      </c>
      <c r="M199" s="77">
        <v>1</v>
      </c>
      <c r="N199" s="80">
        <v>1140.7</v>
      </c>
      <c r="O199" s="80">
        <v>0</v>
      </c>
      <c r="P199" s="80">
        <v>0</v>
      </c>
      <c r="Q199" s="72">
        <f t="shared" si="7"/>
        <v>1140.7</v>
      </c>
    </row>
    <row r="200" spans="1:17" ht="24.95" customHeight="1" x14ac:dyDescent="0.2">
      <c r="A200" s="77" t="str">
        <f t="shared" si="6"/>
        <v>1441|1440011|79|2024|6</v>
      </c>
      <c r="B200" s="77">
        <v>1441</v>
      </c>
      <c r="C200" s="77">
        <v>1440011</v>
      </c>
      <c r="D200" s="77">
        <v>79</v>
      </c>
      <c r="E200" s="77">
        <v>2024</v>
      </c>
      <c r="F200" s="77">
        <v>10</v>
      </c>
      <c r="G200" s="77">
        <v>1</v>
      </c>
      <c r="H200" s="77">
        <v>19378769000176</v>
      </c>
      <c r="I200" s="78" t="s">
        <v>300</v>
      </c>
      <c r="J200" s="77">
        <v>3999</v>
      </c>
      <c r="K200" s="78" t="s">
        <v>242</v>
      </c>
      <c r="L200" s="79">
        <v>45756</v>
      </c>
      <c r="M200" s="77">
        <v>6</v>
      </c>
      <c r="N200" s="80">
        <v>5375</v>
      </c>
      <c r="O200" s="80">
        <v>0</v>
      </c>
      <c r="P200" s="80">
        <v>0</v>
      </c>
      <c r="Q200" s="72">
        <f t="shared" si="7"/>
        <v>5375</v>
      </c>
    </row>
    <row r="201" spans="1:17" ht="24.95" customHeight="1" x14ac:dyDescent="0.2">
      <c r="A201" s="77" t="str">
        <f t="shared" si="6"/>
        <v>1441|1440011|79|2024|7</v>
      </c>
      <c r="B201" s="77">
        <v>1441</v>
      </c>
      <c r="C201" s="77">
        <v>1440011</v>
      </c>
      <c r="D201" s="77">
        <v>79</v>
      </c>
      <c r="E201" s="77">
        <v>2024</v>
      </c>
      <c r="F201" s="77">
        <v>10</v>
      </c>
      <c r="G201" s="77">
        <v>1</v>
      </c>
      <c r="H201" s="77">
        <v>19378769000176</v>
      </c>
      <c r="I201" s="78" t="s">
        <v>300</v>
      </c>
      <c r="J201" s="77">
        <v>3999</v>
      </c>
      <c r="K201" s="78" t="s">
        <v>242</v>
      </c>
      <c r="L201" s="79">
        <v>45769</v>
      </c>
      <c r="M201" s="77">
        <v>7</v>
      </c>
      <c r="N201" s="80">
        <v>215</v>
      </c>
      <c r="O201" s="80">
        <v>0</v>
      </c>
      <c r="P201" s="80">
        <v>0</v>
      </c>
      <c r="Q201" s="72">
        <f t="shared" si="7"/>
        <v>215</v>
      </c>
    </row>
    <row r="202" spans="1:17" ht="24.95" customHeight="1" x14ac:dyDescent="0.2">
      <c r="A202" s="77" t="str">
        <f t="shared" si="6"/>
        <v>1441|1440011|79|2024|8</v>
      </c>
      <c r="B202" s="77">
        <v>1441</v>
      </c>
      <c r="C202" s="77">
        <v>1440011</v>
      </c>
      <c r="D202" s="77">
        <v>79</v>
      </c>
      <c r="E202" s="77">
        <v>2024</v>
      </c>
      <c r="F202" s="77">
        <v>10</v>
      </c>
      <c r="G202" s="77">
        <v>1</v>
      </c>
      <c r="H202" s="77">
        <v>19378769000176</v>
      </c>
      <c r="I202" s="78" t="s">
        <v>300</v>
      </c>
      <c r="J202" s="77">
        <v>3999</v>
      </c>
      <c r="K202" s="78" t="s">
        <v>242</v>
      </c>
      <c r="L202" s="79">
        <v>45769</v>
      </c>
      <c r="M202" s="77">
        <v>8</v>
      </c>
      <c r="N202" s="80">
        <v>22575</v>
      </c>
      <c r="O202" s="80">
        <v>0</v>
      </c>
      <c r="P202" s="80">
        <v>0</v>
      </c>
      <c r="Q202" s="72">
        <f t="shared" si="7"/>
        <v>22575</v>
      </c>
    </row>
    <row r="203" spans="1:17" ht="24.95" customHeight="1" x14ac:dyDescent="0.2">
      <c r="A203" s="77" t="str">
        <f t="shared" si="6"/>
        <v>1441|1440011|79|2024|9</v>
      </c>
      <c r="B203" s="77">
        <v>1441</v>
      </c>
      <c r="C203" s="77">
        <v>1440011</v>
      </c>
      <c r="D203" s="77">
        <v>79</v>
      </c>
      <c r="E203" s="77">
        <v>2024</v>
      </c>
      <c r="F203" s="77">
        <v>10</v>
      </c>
      <c r="G203" s="77">
        <v>1</v>
      </c>
      <c r="H203" s="77">
        <v>19378769000176</v>
      </c>
      <c r="I203" s="78" t="s">
        <v>300</v>
      </c>
      <c r="J203" s="77">
        <v>3999</v>
      </c>
      <c r="K203" s="78" t="s">
        <v>242</v>
      </c>
      <c r="L203" s="79">
        <v>45776</v>
      </c>
      <c r="M203" s="77">
        <v>9</v>
      </c>
      <c r="N203" s="80">
        <v>860</v>
      </c>
      <c r="O203" s="80">
        <v>0</v>
      </c>
      <c r="P203" s="80">
        <v>0</v>
      </c>
      <c r="Q203" s="72">
        <f t="shared" si="7"/>
        <v>860</v>
      </c>
    </row>
    <row r="204" spans="1:17" ht="24.95" customHeight="1" x14ac:dyDescent="0.2">
      <c r="A204" s="77" t="str">
        <f t="shared" si="6"/>
        <v>1441|1440011|79|2024|10</v>
      </c>
      <c r="B204" s="77">
        <v>1441</v>
      </c>
      <c r="C204" s="77">
        <v>1440011</v>
      </c>
      <c r="D204" s="77">
        <v>79</v>
      </c>
      <c r="E204" s="77">
        <v>2024</v>
      </c>
      <c r="F204" s="77">
        <v>10</v>
      </c>
      <c r="G204" s="77">
        <v>1</v>
      </c>
      <c r="H204" s="77">
        <v>19378769000176</v>
      </c>
      <c r="I204" s="78" t="s">
        <v>300</v>
      </c>
      <c r="J204" s="77">
        <v>3999</v>
      </c>
      <c r="K204" s="78" t="s">
        <v>242</v>
      </c>
      <c r="L204" s="79">
        <v>45776</v>
      </c>
      <c r="M204" s="77">
        <v>10</v>
      </c>
      <c r="N204" s="80">
        <v>215</v>
      </c>
      <c r="O204" s="80">
        <v>0</v>
      </c>
      <c r="P204" s="80">
        <v>0</v>
      </c>
      <c r="Q204" s="72">
        <f t="shared" si="7"/>
        <v>215</v>
      </c>
    </row>
    <row r="205" spans="1:17" ht="24.95" customHeight="1" x14ac:dyDescent="0.2">
      <c r="A205" s="77" t="str">
        <f t="shared" si="6"/>
        <v>1441|1440011|79|2024|11</v>
      </c>
      <c r="B205" s="77">
        <v>1441</v>
      </c>
      <c r="C205" s="77">
        <v>1440011</v>
      </c>
      <c r="D205" s="77">
        <v>79</v>
      </c>
      <c r="E205" s="77">
        <v>2024</v>
      </c>
      <c r="F205" s="77">
        <v>10</v>
      </c>
      <c r="G205" s="77">
        <v>1</v>
      </c>
      <c r="H205" s="77">
        <v>19378769000176</v>
      </c>
      <c r="I205" s="78" t="s">
        <v>300</v>
      </c>
      <c r="J205" s="77">
        <v>3999</v>
      </c>
      <c r="K205" s="78" t="s">
        <v>242</v>
      </c>
      <c r="L205" s="79">
        <v>45776</v>
      </c>
      <c r="M205" s="77">
        <v>11</v>
      </c>
      <c r="N205" s="80">
        <v>6020</v>
      </c>
      <c r="O205" s="80">
        <v>0</v>
      </c>
      <c r="P205" s="80">
        <v>0</v>
      </c>
      <c r="Q205" s="72">
        <f t="shared" si="7"/>
        <v>6020</v>
      </c>
    </row>
    <row r="206" spans="1:17" ht="24.95" customHeight="1" x14ac:dyDescent="0.2">
      <c r="A206" s="77" t="str">
        <f t="shared" si="6"/>
        <v>1441|1440011|280|2024|1</v>
      </c>
      <c r="B206" s="77">
        <v>1441</v>
      </c>
      <c r="C206" s="77">
        <v>1440011</v>
      </c>
      <c r="D206" s="77">
        <v>280</v>
      </c>
      <c r="E206" s="77">
        <v>2024</v>
      </c>
      <c r="F206" s="77">
        <v>10</v>
      </c>
      <c r="G206" s="77">
        <v>1</v>
      </c>
      <c r="H206" s="77">
        <v>11568355000106</v>
      </c>
      <c r="I206" s="78" t="s">
        <v>253</v>
      </c>
      <c r="J206" s="77">
        <v>3904</v>
      </c>
      <c r="K206" s="78" t="s">
        <v>254</v>
      </c>
      <c r="L206" s="79">
        <v>45749</v>
      </c>
      <c r="M206" s="77">
        <v>1</v>
      </c>
      <c r="N206" s="80">
        <v>1904</v>
      </c>
      <c r="O206" s="80">
        <v>0</v>
      </c>
      <c r="P206" s="80">
        <v>0</v>
      </c>
      <c r="Q206" s="72">
        <f t="shared" si="7"/>
        <v>1904</v>
      </c>
    </row>
    <row r="207" spans="1:17" ht="24.95" customHeight="1" x14ac:dyDescent="0.2">
      <c r="A207" s="77" t="str">
        <f t="shared" si="6"/>
        <v>1441|1440011|280|2024|2</v>
      </c>
      <c r="B207" s="77">
        <v>1441</v>
      </c>
      <c r="C207" s="77">
        <v>1440011</v>
      </c>
      <c r="D207" s="77">
        <v>280</v>
      </c>
      <c r="E207" s="77">
        <v>2024</v>
      </c>
      <c r="F207" s="77">
        <v>10</v>
      </c>
      <c r="G207" s="77">
        <v>1</v>
      </c>
      <c r="H207" s="77">
        <v>11568355000106</v>
      </c>
      <c r="I207" s="78" t="s">
        <v>253</v>
      </c>
      <c r="J207" s="77">
        <v>3904</v>
      </c>
      <c r="K207" s="78" t="s">
        <v>254</v>
      </c>
      <c r="L207" s="79">
        <v>45749</v>
      </c>
      <c r="M207" s="77">
        <v>2</v>
      </c>
      <c r="N207" s="80">
        <v>2479.54</v>
      </c>
      <c r="O207" s="80">
        <v>0</v>
      </c>
      <c r="P207" s="80">
        <v>0</v>
      </c>
      <c r="Q207" s="72">
        <f t="shared" si="7"/>
        <v>2479.54</v>
      </c>
    </row>
    <row r="208" spans="1:17" ht="24.95" customHeight="1" x14ac:dyDescent="0.2">
      <c r="A208" s="77" t="str">
        <f t="shared" si="6"/>
        <v>1441|1440011|280|2024|3</v>
      </c>
      <c r="B208" s="77">
        <v>1441</v>
      </c>
      <c r="C208" s="77">
        <v>1440011</v>
      </c>
      <c r="D208" s="77">
        <v>280</v>
      </c>
      <c r="E208" s="77">
        <v>2024</v>
      </c>
      <c r="F208" s="77">
        <v>10</v>
      </c>
      <c r="G208" s="77">
        <v>1</v>
      </c>
      <c r="H208" s="77">
        <v>11568355000106</v>
      </c>
      <c r="I208" s="78" t="s">
        <v>253</v>
      </c>
      <c r="J208" s="77">
        <v>3904</v>
      </c>
      <c r="K208" s="78" t="s">
        <v>254</v>
      </c>
      <c r="L208" s="79">
        <v>45749</v>
      </c>
      <c r="M208" s="77">
        <v>3</v>
      </c>
      <c r="N208" s="80">
        <v>425.18</v>
      </c>
      <c r="O208" s="80">
        <v>0</v>
      </c>
      <c r="P208" s="80">
        <v>0</v>
      </c>
      <c r="Q208" s="72">
        <f t="shared" si="7"/>
        <v>425.18</v>
      </c>
    </row>
    <row r="209" spans="1:17" ht="24.95" customHeight="1" x14ac:dyDescent="0.2">
      <c r="A209" s="77" t="str">
        <f t="shared" si="6"/>
        <v>1441|1440011|280|2024|4</v>
      </c>
      <c r="B209" s="77">
        <v>1441</v>
      </c>
      <c r="C209" s="77">
        <v>1440011</v>
      </c>
      <c r="D209" s="77">
        <v>280</v>
      </c>
      <c r="E209" s="77">
        <v>2024</v>
      </c>
      <c r="F209" s="77">
        <v>10</v>
      </c>
      <c r="G209" s="77">
        <v>1</v>
      </c>
      <c r="H209" s="77">
        <v>11568355000106</v>
      </c>
      <c r="I209" s="78" t="s">
        <v>253</v>
      </c>
      <c r="J209" s="77">
        <v>3904</v>
      </c>
      <c r="K209" s="78" t="s">
        <v>254</v>
      </c>
      <c r="L209" s="79">
        <v>45754</v>
      </c>
      <c r="M209" s="77">
        <v>4</v>
      </c>
      <c r="N209" s="80">
        <v>3145.94</v>
      </c>
      <c r="O209" s="80">
        <v>0</v>
      </c>
      <c r="P209" s="80">
        <v>0</v>
      </c>
      <c r="Q209" s="72">
        <f t="shared" si="7"/>
        <v>3145.94</v>
      </c>
    </row>
    <row r="210" spans="1:17" ht="24.95" customHeight="1" x14ac:dyDescent="0.2">
      <c r="A210" s="77" t="str">
        <f t="shared" si="6"/>
        <v>1441|1440011|280|2024|5</v>
      </c>
      <c r="B210" s="77">
        <v>1441</v>
      </c>
      <c r="C210" s="77">
        <v>1440011</v>
      </c>
      <c r="D210" s="77">
        <v>280</v>
      </c>
      <c r="E210" s="77">
        <v>2024</v>
      </c>
      <c r="F210" s="77">
        <v>10</v>
      </c>
      <c r="G210" s="77">
        <v>1</v>
      </c>
      <c r="H210" s="77">
        <v>11568355000106</v>
      </c>
      <c r="I210" s="78" t="s">
        <v>253</v>
      </c>
      <c r="J210" s="77">
        <v>3904</v>
      </c>
      <c r="K210" s="78" t="s">
        <v>254</v>
      </c>
      <c r="L210" s="79">
        <v>45772</v>
      </c>
      <c r="M210" s="77">
        <v>5</v>
      </c>
      <c r="N210" s="80">
        <v>6045.34</v>
      </c>
      <c r="O210" s="80">
        <v>0</v>
      </c>
      <c r="P210" s="80">
        <v>0</v>
      </c>
      <c r="Q210" s="72">
        <f t="shared" si="7"/>
        <v>6045.34</v>
      </c>
    </row>
    <row r="211" spans="1:17" ht="24.95" customHeight="1" x14ac:dyDescent="0.2">
      <c r="A211" s="77" t="str">
        <f t="shared" si="6"/>
        <v>1441|1440011|288|2024|2</v>
      </c>
      <c r="B211" s="77">
        <v>1441</v>
      </c>
      <c r="C211" s="77">
        <v>1440011</v>
      </c>
      <c r="D211" s="77">
        <v>288</v>
      </c>
      <c r="E211" s="77">
        <v>2024</v>
      </c>
      <c r="F211" s="77">
        <v>10</v>
      </c>
      <c r="G211" s="77">
        <v>1</v>
      </c>
      <c r="H211" s="77">
        <v>81243735000148</v>
      </c>
      <c r="I211" s="78" t="s">
        <v>256</v>
      </c>
      <c r="J211" s="77">
        <v>4002</v>
      </c>
      <c r="K211" s="78" t="s">
        <v>246</v>
      </c>
      <c r="L211" s="79">
        <v>45769</v>
      </c>
      <c r="M211" s="77">
        <v>2</v>
      </c>
      <c r="N211" s="80">
        <v>1140.48</v>
      </c>
      <c r="O211" s="80">
        <v>0</v>
      </c>
      <c r="P211" s="80">
        <v>0</v>
      </c>
      <c r="Q211" s="72">
        <f t="shared" ref="Q211:Q274" si="8">N211-O211-P211</f>
        <v>1140.48</v>
      </c>
    </row>
    <row r="212" spans="1:17" ht="24.95" customHeight="1" x14ac:dyDescent="0.2">
      <c r="A212" s="77" t="str">
        <f t="shared" si="6"/>
        <v>1441|1440011|334|2024|1</v>
      </c>
      <c r="B212" s="77">
        <v>1441</v>
      </c>
      <c r="C212" s="77">
        <v>1440011</v>
      </c>
      <c r="D212" s="77">
        <v>334</v>
      </c>
      <c r="E212" s="77">
        <v>2024</v>
      </c>
      <c r="F212" s="77">
        <v>10</v>
      </c>
      <c r="G212" s="77">
        <v>1</v>
      </c>
      <c r="H212" s="77">
        <v>11568355000106</v>
      </c>
      <c r="I212" s="78" t="s">
        <v>253</v>
      </c>
      <c r="J212" s="77">
        <v>3904</v>
      </c>
      <c r="K212" s="78" t="s">
        <v>254</v>
      </c>
      <c r="L212" s="79">
        <v>45749</v>
      </c>
      <c r="M212" s="77">
        <v>1</v>
      </c>
      <c r="N212" s="80">
        <v>1004.4</v>
      </c>
      <c r="O212" s="80">
        <v>0</v>
      </c>
      <c r="P212" s="80">
        <v>0</v>
      </c>
      <c r="Q212" s="72">
        <f t="shared" si="8"/>
        <v>1004.4</v>
      </c>
    </row>
    <row r="213" spans="1:17" ht="24.95" customHeight="1" x14ac:dyDescent="0.2">
      <c r="A213" s="77" t="str">
        <f t="shared" si="6"/>
        <v>1441|1440011|334|2024|2</v>
      </c>
      <c r="B213" s="77">
        <v>1441</v>
      </c>
      <c r="C213" s="77">
        <v>1440011</v>
      </c>
      <c r="D213" s="77">
        <v>334</v>
      </c>
      <c r="E213" s="77">
        <v>2024</v>
      </c>
      <c r="F213" s="77">
        <v>10</v>
      </c>
      <c r="G213" s="77">
        <v>1</v>
      </c>
      <c r="H213" s="77">
        <v>11568355000106</v>
      </c>
      <c r="I213" s="78" t="s">
        <v>253</v>
      </c>
      <c r="J213" s="77">
        <v>3904</v>
      </c>
      <c r="K213" s="78" t="s">
        <v>254</v>
      </c>
      <c r="L213" s="79">
        <v>45750</v>
      </c>
      <c r="M213" s="77">
        <v>2</v>
      </c>
      <c r="N213" s="80">
        <v>516.15</v>
      </c>
      <c r="O213" s="80">
        <v>0</v>
      </c>
      <c r="P213" s="80">
        <v>0</v>
      </c>
      <c r="Q213" s="72">
        <f t="shared" si="8"/>
        <v>516.15</v>
      </c>
    </row>
    <row r="214" spans="1:17" ht="24.95" customHeight="1" x14ac:dyDescent="0.2">
      <c r="A214" s="77" t="str">
        <f t="shared" si="6"/>
        <v>1441|1440011|400|2024|6</v>
      </c>
      <c r="B214" s="77">
        <v>1441</v>
      </c>
      <c r="C214" s="77">
        <v>1440011</v>
      </c>
      <c r="D214" s="77">
        <v>400</v>
      </c>
      <c r="E214" s="77">
        <v>2024</v>
      </c>
      <c r="F214" s="77">
        <v>10</v>
      </c>
      <c r="G214" s="77">
        <v>1</v>
      </c>
      <c r="H214" s="77">
        <v>11568355000106</v>
      </c>
      <c r="I214" s="78" t="s">
        <v>253</v>
      </c>
      <c r="J214" s="77">
        <v>3904</v>
      </c>
      <c r="K214" s="78" t="s">
        <v>254</v>
      </c>
      <c r="L214" s="79">
        <v>45777</v>
      </c>
      <c r="M214" s="77">
        <v>6</v>
      </c>
      <c r="N214" s="80">
        <v>10210.120000000001</v>
      </c>
      <c r="O214" s="80">
        <v>0</v>
      </c>
      <c r="P214" s="80">
        <v>0</v>
      </c>
      <c r="Q214" s="72">
        <f t="shared" si="8"/>
        <v>10210.120000000001</v>
      </c>
    </row>
    <row r="215" spans="1:17" ht="24.95" customHeight="1" x14ac:dyDescent="0.2">
      <c r="A215" s="77" t="str">
        <f t="shared" si="6"/>
        <v>||||</v>
      </c>
      <c r="B215" s="77"/>
      <c r="C215" s="77"/>
      <c r="D215" s="77"/>
      <c r="E215" s="77"/>
      <c r="F215" s="77"/>
      <c r="G215" s="77"/>
      <c r="H215" s="77"/>
      <c r="I215" s="78"/>
      <c r="J215" s="77"/>
      <c r="K215" s="78"/>
      <c r="L215" s="79"/>
      <c r="M215" s="77"/>
      <c r="N215" s="80"/>
      <c r="O215" s="80"/>
      <c r="P215" s="80"/>
      <c r="Q215" s="72">
        <f t="shared" si="8"/>
        <v>0</v>
      </c>
    </row>
    <row r="216" spans="1:17" ht="24.95" customHeight="1" x14ac:dyDescent="0.2">
      <c r="A216" s="77" t="str">
        <f t="shared" si="6"/>
        <v>||||</v>
      </c>
      <c r="B216" s="77"/>
      <c r="C216" s="77"/>
      <c r="D216" s="77"/>
      <c r="E216" s="77"/>
      <c r="F216" s="77"/>
      <c r="G216" s="77"/>
      <c r="H216" s="77"/>
      <c r="I216" s="78"/>
      <c r="J216" s="77"/>
      <c r="K216" s="78"/>
      <c r="L216" s="79"/>
      <c r="M216" s="77"/>
      <c r="N216" s="80"/>
      <c r="O216" s="80"/>
      <c r="P216" s="80"/>
      <c r="Q216" s="72">
        <f t="shared" si="8"/>
        <v>0</v>
      </c>
    </row>
    <row r="217" spans="1:17" ht="24.95" customHeight="1" x14ac:dyDescent="0.2">
      <c r="A217" s="77" t="str">
        <f t="shared" ref="A217:A280" si="9">B217&amp;"|"&amp;C217&amp;"|"&amp;D217&amp;"|"&amp;E217&amp;"|"&amp;M217</f>
        <v>||||</v>
      </c>
      <c r="B217" s="77"/>
      <c r="C217" s="77"/>
      <c r="D217" s="77"/>
      <c r="E217" s="77"/>
      <c r="F217" s="77"/>
      <c r="G217" s="77"/>
      <c r="H217" s="77"/>
      <c r="I217" s="78"/>
      <c r="J217" s="77"/>
      <c r="K217" s="78"/>
      <c r="L217" s="79"/>
      <c r="M217" s="77"/>
      <c r="N217" s="80"/>
      <c r="O217" s="80"/>
      <c r="P217" s="80"/>
      <c r="Q217" s="72">
        <f t="shared" si="8"/>
        <v>0</v>
      </c>
    </row>
    <row r="218" spans="1:17" ht="24.95" customHeight="1" x14ac:dyDescent="0.2">
      <c r="A218" s="77" t="str">
        <f t="shared" si="9"/>
        <v>||||</v>
      </c>
      <c r="B218" s="77"/>
      <c r="C218" s="77"/>
      <c r="D218" s="77"/>
      <c r="E218" s="77"/>
      <c r="F218" s="77"/>
      <c r="G218" s="77"/>
      <c r="H218" s="77"/>
      <c r="I218" s="78"/>
      <c r="J218" s="77"/>
      <c r="K218" s="78"/>
      <c r="L218" s="79"/>
      <c r="M218" s="77"/>
      <c r="N218" s="80"/>
      <c r="O218" s="80"/>
      <c r="P218" s="80"/>
      <c r="Q218" s="72">
        <f t="shared" si="8"/>
        <v>0</v>
      </c>
    </row>
    <row r="219" spans="1:17" ht="24.95" customHeight="1" x14ac:dyDescent="0.2">
      <c r="A219" s="77" t="str">
        <f t="shared" si="9"/>
        <v>||||</v>
      </c>
      <c r="B219" s="77"/>
      <c r="C219" s="77"/>
      <c r="D219" s="77"/>
      <c r="E219" s="77"/>
      <c r="F219" s="77"/>
      <c r="G219" s="77"/>
      <c r="H219" s="77"/>
      <c r="I219" s="78"/>
      <c r="J219" s="77"/>
      <c r="K219" s="78"/>
      <c r="L219" s="79"/>
      <c r="M219" s="77"/>
      <c r="N219" s="80"/>
      <c r="O219" s="80"/>
      <c r="P219" s="80"/>
      <c r="Q219" s="72">
        <f t="shared" si="8"/>
        <v>0</v>
      </c>
    </row>
    <row r="220" spans="1:17" ht="24.95" customHeight="1" x14ac:dyDescent="0.2">
      <c r="A220" s="77" t="str">
        <f t="shared" si="9"/>
        <v>||||</v>
      </c>
      <c r="B220" s="77"/>
      <c r="C220" s="77"/>
      <c r="D220" s="77"/>
      <c r="E220" s="77"/>
      <c r="F220" s="77"/>
      <c r="G220" s="77"/>
      <c r="H220" s="77"/>
      <c r="I220" s="78"/>
      <c r="J220" s="77"/>
      <c r="K220" s="78"/>
      <c r="L220" s="79"/>
      <c r="M220" s="77"/>
      <c r="N220" s="80"/>
      <c r="O220" s="80"/>
      <c r="P220" s="80"/>
      <c r="Q220" s="72">
        <f t="shared" si="8"/>
        <v>0</v>
      </c>
    </row>
    <row r="221" spans="1:17" ht="24.95" customHeight="1" x14ac:dyDescent="0.2">
      <c r="A221" s="77" t="str">
        <f t="shared" si="9"/>
        <v>||||</v>
      </c>
      <c r="B221" s="77"/>
      <c r="C221" s="77"/>
      <c r="D221" s="77"/>
      <c r="E221" s="77"/>
      <c r="F221" s="77"/>
      <c r="G221" s="77"/>
      <c r="H221" s="77"/>
      <c r="I221" s="78"/>
      <c r="J221" s="77"/>
      <c r="K221" s="78"/>
      <c r="L221" s="79"/>
      <c r="M221" s="77"/>
      <c r="N221" s="80"/>
      <c r="O221" s="80"/>
      <c r="P221" s="80"/>
      <c r="Q221" s="72">
        <f t="shared" si="8"/>
        <v>0</v>
      </c>
    </row>
    <row r="222" spans="1:17" ht="24.95" customHeight="1" x14ac:dyDescent="0.2">
      <c r="A222" s="77" t="str">
        <f t="shared" si="9"/>
        <v>||||</v>
      </c>
      <c r="B222" s="77"/>
      <c r="C222" s="77"/>
      <c r="D222" s="77"/>
      <c r="E222" s="77"/>
      <c r="F222" s="77"/>
      <c r="G222" s="77"/>
      <c r="H222" s="77"/>
      <c r="I222" s="78"/>
      <c r="J222" s="77"/>
      <c r="K222" s="78"/>
      <c r="L222" s="79"/>
      <c r="M222" s="77"/>
      <c r="N222" s="80"/>
      <c r="O222" s="80"/>
      <c r="P222" s="80"/>
      <c r="Q222" s="72">
        <f t="shared" si="8"/>
        <v>0</v>
      </c>
    </row>
    <row r="223" spans="1:17" ht="24.95" customHeight="1" x14ac:dyDescent="0.2">
      <c r="A223" s="77" t="str">
        <f t="shared" si="9"/>
        <v>||||</v>
      </c>
      <c r="B223" s="77"/>
      <c r="C223" s="77"/>
      <c r="D223" s="77"/>
      <c r="E223" s="77"/>
      <c r="F223" s="77"/>
      <c r="G223" s="77"/>
      <c r="H223" s="77"/>
      <c r="I223" s="78"/>
      <c r="J223" s="77"/>
      <c r="K223" s="78"/>
      <c r="L223" s="79"/>
      <c r="M223" s="77"/>
      <c r="N223" s="80"/>
      <c r="O223" s="80"/>
      <c r="P223" s="80"/>
      <c r="Q223" s="72">
        <f t="shared" si="8"/>
        <v>0</v>
      </c>
    </row>
    <row r="224" spans="1:17" ht="24.95" customHeight="1" x14ac:dyDescent="0.2">
      <c r="A224" s="77" t="str">
        <f t="shared" si="9"/>
        <v>||||</v>
      </c>
      <c r="B224" s="77"/>
      <c r="C224" s="77"/>
      <c r="D224" s="77"/>
      <c r="E224" s="77"/>
      <c r="F224" s="77"/>
      <c r="G224" s="77"/>
      <c r="H224" s="77"/>
      <c r="I224" s="78"/>
      <c r="J224" s="77"/>
      <c r="K224" s="78"/>
      <c r="L224" s="79"/>
      <c r="M224" s="77"/>
      <c r="N224" s="80"/>
      <c r="O224" s="80"/>
      <c r="P224" s="80"/>
      <c r="Q224" s="72">
        <f t="shared" si="8"/>
        <v>0</v>
      </c>
    </row>
    <row r="225" spans="1:17" ht="24.95" customHeight="1" x14ac:dyDescent="0.2">
      <c r="A225" s="77" t="str">
        <f t="shared" si="9"/>
        <v>||||</v>
      </c>
      <c r="B225" s="77"/>
      <c r="C225" s="77"/>
      <c r="D225" s="77"/>
      <c r="E225" s="77"/>
      <c r="F225" s="77"/>
      <c r="G225" s="77"/>
      <c r="H225" s="77"/>
      <c r="I225" s="78"/>
      <c r="J225" s="77"/>
      <c r="K225" s="78"/>
      <c r="L225" s="79"/>
      <c r="M225" s="77"/>
      <c r="N225" s="80"/>
      <c r="O225" s="80"/>
      <c r="P225" s="80"/>
      <c r="Q225" s="72">
        <f t="shared" si="8"/>
        <v>0</v>
      </c>
    </row>
    <row r="226" spans="1:17" ht="24.95" customHeight="1" x14ac:dyDescent="0.2">
      <c r="A226" s="77" t="str">
        <f t="shared" si="9"/>
        <v>||||</v>
      </c>
      <c r="B226" s="77"/>
      <c r="C226" s="77"/>
      <c r="D226" s="77"/>
      <c r="E226" s="77"/>
      <c r="F226" s="77"/>
      <c r="G226" s="77"/>
      <c r="H226" s="77"/>
      <c r="I226" s="78"/>
      <c r="J226" s="77"/>
      <c r="K226" s="78"/>
      <c r="L226" s="79"/>
      <c r="M226" s="77"/>
      <c r="N226" s="80"/>
      <c r="O226" s="80"/>
      <c r="P226" s="80"/>
      <c r="Q226" s="72">
        <f t="shared" si="8"/>
        <v>0</v>
      </c>
    </row>
    <row r="227" spans="1:17" ht="24.95" customHeight="1" x14ac:dyDescent="0.2">
      <c r="A227" s="77" t="str">
        <f t="shared" si="9"/>
        <v>||||</v>
      </c>
      <c r="B227" s="77"/>
      <c r="C227" s="77"/>
      <c r="D227" s="77"/>
      <c r="E227" s="77"/>
      <c r="F227" s="77"/>
      <c r="G227" s="77"/>
      <c r="H227" s="77"/>
      <c r="I227" s="78"/>
      <c r="J227" s="77"/>
      <c r="K227" s="78"/>
      <c r="L227" s="79"/>
      <c r="M227" s="77"/>
      <c r="N227" s="80"/>
      <c r="O227" s="80"/>
      <c r="P227" s="80"/>
      <c r="Q227" s="72">
        <f t="shared" si="8"/>
        <v>0</v>
      </c>
    </row>
    <row r="228" spans="1:17" ht="24.95" customHeight="1" x14ac:dyDescent="0.2">
      <c r="A228" s="77" t="str">
        <f t="shared" si="9"/>
        <v>||||</v>
      </c>
      <c r="B228" s="77"/>
      <c r="C228" s="77"/>
      <c r="D228" s="77"/>
      <c r="E228" s="77"/>
      <c r="F228" s="77"/>
      <c r="G228" s="77"/>
      <c r="H228" s="77"/>
      <c r="I228" s="78"/>
      <c r="J228" s="77"/>
      <c r="K228" s="78"/>
      <c r="L228" s="79"/>
      <c r="M228" s="77"/>
      <c r="N228" s="80"/>
      <c r="O228" s="80"/>
      <c r="P228" s="80"/>
      <c r="Q228" s="72">
        <f t="shared" si="8"/>
        <v>0</v>
      </c>
    </row>
    <row r="229" spans="1:17" ht="24.95" customHeight="1" x14ac:dyDescent="0.2">
      <c r="A229" s="77" t="str">
        <f t="shared" si="9"/>
        <v>||||</v>
      </c>
      <c r="B229" s="77"/>
      <c r="C229" s="77"/>
      <c r="D229" s="77"/>
      <c r="E229" s="77"/>
      <c r="F229" s="77"/>
      <c r="G229" s="77"/>
      <c r="H229" s="77"/>
      <c r="I229" s="78"/>
      <c r="J229" s="77"/>
      <c r="K229" s="78"/>
      <c r="L229" s="79"/>
      <c r="M229" s="77"/>
      <c r="N229" s="80"/>
      <c r="O229" s="80"/>
      <c r="P229" s="80"/>
      <c r="Q229" s="72">
        <f t="shared" si="8"/>
        <v>0</v>
      </c>
    </row>
    <row r="230" spans="1:17" ht="24.95" customHeight="1" x14ac:dyDescent="0.2">
      <c r="A230" s="77" t="str">
        <f t="shared" si="9"/>
        <v>||||</v>
      </c>
      <c r="B230" s="77"/>
      <c r="C230" s="77"/>
      <c r="D230" s="77"/>
      <c r="E230" s="77"/>
      <c r="F230" s="77"/>
      <c r="G230" s="77"/>
      <c r="H230" s="77"/>
      <c r="I230" s="78"/>
      <c r="J230" s="77"/>
      <c r="K230" s="78"/>
      <c r="L230" s="79"/>
      <c r="M230" s="77"/>
      <c r="N230" s="80"/>
      <c r="O230" s="80"/>
      <c r="P230" s="80"/>
      <c r="Q230" s="72">
        <f t="shared" si="8"/>
        <v>0</v>
      </c>
    </row>
    <row r="231" spans="1:17" ht="24.95" customHeight="1" x14ac:dyDescent="0.2">
      <c r="A231" s="77" t="str">
        <f t="shared" si="9"/>
        <v>||||</v>
      </c>
      <c r="B231" s="77"/>
      <c r="C231" s="77"/>
      <c r="D231" s="77"/>
      <c r="E231" s="77"/>
      <c r="F231" s="77"/>
      <c r="G231" s="77"/>
      <c r="H231" s="77"/>
      <c r="I231" s="78"/>
      <c r="J231" s="77"/>
      <c r="K231" s="78"/>
      <c r="L231" s="79"/>
      <c r="M231" s="77"/>
      <c r="N231" s="80"/>
      <c r="O231" s="80"/>
      <c r="P231" s="80"/>
      <c r="Q231" s="72">
        <f t="shared" si="8"/>
        <v>0</v>
      </c>
    </row>
    <row r="232" spans="1:17" ht="24.95" customHeight="1" x14ac:dyDescent="0.2">
      <c r="A232" s="77" t="str">
        <f t="shared" si="9"/>
        <v>||||</v>
      </c>
      <c r="B232" s="77"/>
      <c r="C232" s="77"/>
      <c r="D232" s="77"/>
      <c r="E232" s="77"/>
      <c r="F232" s="77"/>
      <c r="G232" s="77"/>
      <c r="H232" s="77"/>
      <c r="I232" s="78"/>
      <c r="J232" s="77"/>
      <c r="K232" s="78"/>
      <c r="L232" s="79"/>
      <c r="M232" s="77"/>
      <c r="N232" s="80"/>
      <c r="O232" s="80"/>
      <c r="P232" s="80"/>
      <c r="Q232" s="72">
        <f t="shared" si="8"/>
        <v>0</v>
      </c>
    </row>
    <row r="233" spans="1:17" ht="24.95" customHeight="1" x14ac:dyDescent="0.2">
      <c r="A233" s="77" t="str">
        <f t="shared" si="9"/>
        <v>||||</v>
      </c>
      <c r="B233" s="77"/>
      <c r="C233" s="77"/>
      <c r="D233" s="77"/>
      <c r="E233" s="77"/>
      <c r="F233" s="77"/>
      <c r="G233" s="77"/>
      <c r="H233" s="77"/>
      <c r="I233" s="78"/>
      <c r="J233" s="77"/>
      <c r="K233" s="78"/>
      <c r="L233" s="79"/>
      <c r="M233" s="77"/>
      <c r="N233" s="80"/>
      <c r="O233" s="80"/>
      <c r="P233" s="80"/>
      <c r="Q233" s="72">
        <f t="shared" si="8"/>
        <v>0</v>
      </c>
    </row>
    <row r="234" spans="1:17" ht="24.95" customHeight="1" x14ac:dyDescent="0.2">
      <c r="A234" s="77" t="str">
        <f t="shared" si="9"/>
        <v>||||</v>
      </c>
      <c r="B234" s="77"/>
      <c r="C234" s="77"/>
      <c r="D234" s="77"/>
      <c r="E234" s="77"/>
      <c r="F234" s="77"/>
      <c r="G234" s="77"/>
      <c r="H234" s="77"/>
      <c r="I234" s="78"/>
      <c r="J234" s="77"/>
      <c r="K234" s="78"/>
      <c r="L234" s="79"/>
      <c r="M234" s="77"/>
      <c r="N234" s="80"/>
      <c r="O234" s="80"/>
      <c r="P234" s="80"/>
      <c r="Q234" s="72">
        <f t="shared" si="8"/>
        <v>0</v>
      </c>
    </row>
    <row r="235" spans="1:17" ht="24.95" customHeight="1" x14ac:dyDescent="0.2">
      <c r="A235" s="77" t="str">
        <f t="shared" si="9"/>
        <v>||||</v>
      </c>
      <c r="B235" s="77"/>
      <c r="C235" s="77"/>
      <c r="D235" s="77"/>
      <c r="E235" s="77"/>
      <c r="F235" s="77"/>
      <c r="G235" s="77"/>
      <c r="H235" s="77"/>
      <c r="I235" s="78"/>
      <c r="J235" s="77"/>
      <c r="K235" s="78"/>
      <c r="L235" s="79"/>
      <c r="M235" s="77"/>
      <c r="N235" s="80"/>
      <c r="O235" s="80"/>
      <c r="P235" s="80"/>
      <c r="Q235" s="72">
        <f t="shared" si="8"/>
        <v>0</v>
      </c>
    </row>
    <row r="236" spans="1:17" ht="24.95" customHeight="1" x14ac:dyDescent="0.2">
      <c r="A236" s="77" t="str">
        <f t="shared" si="9"/>
        <v>||||</v>
      </c>
      <c r="B236" s="77"/>
      <c r="C236" s="77"/>
      <c r="D236" s="77"/>
      <c r="E236" s="77"/>
      <c r="F236" s="77"/>
      <c r="G236" s="77"/>
      <c r="H236" s="77"/>
      <c r="I236" s="78"/>
      <c r="J236" s="77"/>
      <c r="K236" s="78"/>
      <c r="L236" s="79"/>
      <c r="M236" s="77"/>
      <c r="N236" s="80"/>
      <c r="O236" s="80"/>
      <c r="P236" s="80"/>
      <c r="Q236" s="72">
        <f t="shared" si="8"/>
        <v>0</v>
      </c>
    </row>
    <row r="237" spans="1:17" ht="24.95" customHeight="1" x14ac:dyDescent="0.2">
      <c r="A237" s="77" t="str">
        <f t="shared" si="9"/>
        <v>||||</v>
      </c>
      <c r="B237" s="77"/>
      <c r="C237" s="77"/>
      <c r="D237" s="77"/>
      <c r="E237" s="77"/>
      <c r="F237" s="77"/>
      <c r="G237" s="77"/>
      <c r="H237" s="77"/>
      <c r="I237" s="78"/>
      <c r="J237" s="77"/>
      <c r="K237" s="78"/>
      <c r="L237" s="79"/>
      <c r="M237" s="77"/>
      <c r="N237" s="80"/>
      <c r="O237" s="80"/>
      <c r="P237" s="80"/>
      <c r="Q237" s="72">
        <f t="shared" si="8"/>
        <v>0</v>
      </c>
    </row>
    <row r="238" spans="1:17" ht="24.95" customHeight="1" x14ac:dyDescent="0.2">
      <c r="A238" s="77" t="str">
        <f t="shared" si="9"/>
        <v>||||</v>
      </c>
      <c r="B238" s="77"/>
      <c r="C238" s="77"/>
      <c r="D238" s="77"/>
      <c r="E238" s="77"/>
      <c r="F238" s="77"/>
      <c r="G238" s="77"/>
      <c r="H238" s="77"/>
      <c r="I238" s="78"/>
      <c r="J238" s="77"/>
      <c r="K238" s="78"/>
      <c r="L238" s="79"/>
      <c r="M238" s="77"/>
      <c r="N238" s="80"/>
      <c r="O238" s="80"/>
      <c r="P238" s="80"/>
      <c r="Q238" s="72">
        <f t="shared" si="8"/>
        <v>0</v>
      </c>
    </row>
    <row r="239" spans="1:17" ht="24.95" customHeight="1" x14ac:dyDescent="0.2">
      <c r="A239" s="77" t="str">
        <f t="shared" si="9"/>
        <v>||||</v>
      </c>
      <c r="B239" s="77"/>
      <c r="C239" s="77"/>
      <c r="D239" s="77"/>
      <c r="E239" s="77"/>
      <c r="F239" s="77"/>
      <c r="G239" s="77"/>
      <c r="H239" s="77"/>
      <c r="I239" s="78"/>
      <c r="J239" s="77"/>
      <c r="K239" s="78"/>
      <c r="L239" s="79"/>
      <c r="M239" s="77"/>
      <c r="N239" s="80"/>
      <c r="O239" s="80"/>
      <c r="P239" s="80"/>
      <c r="Q239" s="72">
        <f t="shared" si="8"/>
        <v>0</v>
      </c>
    </row>
    <row r="240" spans="1:17" ht="24.95" customHeight="1" x14ac:dyDescent="0.2">
      <c r="A240" s="31" t="str">
        <f t="shared" si="9"/>
        <v>||||</v>
      </c>
      <c r="B240" s="31"/>
      <c r="C240" s="31"/>
      <c r="D240" s="31"/>
      <c r="E240" s="31"/>
      <c r="F240" s="31"/>
      <c r="G240" s="31"/>
      <c r="H240" s="31"/>
      <c r="I240" s="32"/>
      <c r="J240" s="31"/>
      <c r="K240" s="32"/>
      <c r="L240" s="18"/>
      <c r="M240" s="31"/>
      <c r="N240" s="33"/>
      <c r="O240" s="33"/>
      <c r="P240" s="33"/>
      <c r="Q240" s="72">
        <f t="shared" si="8"/>
        <v>0</v>
      </c>
    </row>
    <row r="241" spans="1:17" ht="24.95" customHeight="1" x14ac:dyDescent="0.2">
      <c r="A241" s="31" t="str">
        <f t="shared" si="9"/>
        <v>||||</v>
      </c>
      <c r="B241" s="31"/>
      <c r="C241" s="31"/>
      <c r="D241" s="31"/>
      <c r="E241" s="31"/>
      <c r="F241" s="31"/>
      <c r="G241" s="31"/>
      <c r="H241" s="31"/>
      <c r="I241" s="32"/>
      <c r="J241" s="31"/>
      <c r="K241" s="32"/>
      <c r="L241" s="18"/>
      <c r="M241" s="31"/>
      <c r="N241" s="33"/>
      <c r="O241" s="33"/>
      <c r="P241" s="33"/>
      <c r="Q241" s="72">
        <f t="shared" si="8"/>
        <v>0</v>
      </c>
    </row>
    <row r="242" spans="1:17" ht="24.95" customHeight="1" x14ac:dyDescent="0.2">
      <c r="A242" s="31" t="str">
        <f t="shared" si="9"/>
        <v>||||</v>
      </c>
      <c r="B242" s="31"/>
      <c r="C242" s="31"/>
      <c r="D242" s="31"/>
      <c r="E242" s="31"/>
      <c r="F242" s="31"/>
      <c r="G242" s="31"/>
      <c r="H242" s="31"/>
      <c r="I242" s="32"/>
      <c r="J242" s="31"/>
      <c r="K242" s="32"/>
      <c r="L242" s="18"/>
      <c r="M242" s="31"/>
      <c r="N242" s="33"/>
      <c r="O242" s="33"/>
      <c r="P242" s="33"/>
      <c r="Q242" s="72">
        <f t="shared" si="8"/>
        <v>0</v>
      </c>
    </row>
    <row r="243" spans="1:17" ht="24.95" customHeight="1" x14ac:dyDescent="0.2">
      <c r="A243" s="31" t="str">
        <f t="shared" si="9"/>
        <v>||||</v>
      </c>
      <c r="B243" s="31"/>
      <c r="C243" s="31"/>
      <c r="D243" s="31"/>
      <c r="E243" s="31"/>
      <c r="F243" s="31"/>
      <c r="G243" s="31"/>
      <c r="H243" s="31"/>
      <c r="I243" s="32"/>
      <c r="J243" s="31"/>
      <c r="K243" s="32"/>
      <c r="L243" s="18"/>
      <c r="M243" s="31"/>
      <c r="N243" s="33"/>
      <c r="O243" s="33"/>
      <c r="P243" s="33"/>
      <c r="Q243" s="72">
        <f t="shared" si="8"/>
        <v>0</v>
      </c>
    </row>
    <row r="244" spans="1:17" ht="24.95" customHeight="1" x14ac:dyDescent="0.2">
      <c r="A244" s="31" t="str">
        <f t="shared" si="9"/>
        <v>||||</v>
      </c>
      <c r="B244" s="31"/>
      <c r="C244" s="31"/>
      <c r="D244" s="31"/>
      <c r="E244" s="31"/>
      <c r="F244" s="31"/>
      <c r="G244" s="31"/>
      <c r="H244" s="31"/>
      <c r="I244" s="32"/>
      <c r="J244" s="31"/>
      <c r="K244" s="32"/>
      <c r="L244" s="18"/>
      <c r="M244" s="31"/>
      <c r="N244" s="33"/>
      <c r="O244" s="33"/>
      <c r="P244" s="33"/>
      <c r="Q244" s="72">
        <f t="shared" si="8"/>
        <v>0</v>
      </c>
    </row>
    <row r="245" spans="1:17" ht="24.95" customHeight="1" x14ac:dyDescent="0.2">
      <c r="A245" s="31" t="str">
        <f t="shared" si="9"/>
        <v>||||</v>
      </c>
      <c r="B245" s="31"/>
      <c r="C245" s="31"/>
      <c r="D245" s="31"/>
      <c r="E245" s="31"/>
      <c r="F245" s="31"/>
      <c r="G245" s="31"/>
      <c r="H245" s="31"/>
      <c r="I245" s="32"/>
      <c r="J245" s="31"/>
      <c r="K245" s="32"/>
      <c r="L245" s="18"/>
      <c r="M245" s="31"/>
      <c r="N245" s="33"/>
      <c r="O245" s="33"/>
      <c r="P245" s="33"/>
      <c r="Q245" s="72">
        <f t="shared" si="8"/>
        <v>0</v>
      </c>
    </row>
    <row r="246" spans="1:17" ht="24.95" customHeight="1" x14ac:dyDescent="0.2">
      <c r="A246" s="31" t="str">
        <f t="shared" si="9"/>
        <v>||||</v>
      </c>
      <c r="B246" s="31"/>
      <c r="C246" s="31"/>
      <c r="D246" s="31"/>
      <c r="E246" s="31"/>
      <c r="F246" s="31"/>
      <c r="G246" s="31"/>
      <c r="H246" s="31"/>
      <c r="I246" s="32"/>
      <c r="J246" s="31"/>
      <c r="K246" s="32"/>
      <c r="L246" s="18"/>
      <c r="M246" s="31"/>
      <c r="N246" s="33"/>
      <c r="O246" s="33"/>
      <c r="P246" s="33"/>
      <c r="Q246" s="72">
        <f t="shared" si="8"/>
        <v>0</v>
      </c>
    </row>
    <row r="247" spans="1:17" ht="24.95" customHeight="1" x14ac:dyDescent="0.2">
      <c r="A247" s="31" t="str">
        <f t="shared" si="9"/>
        <v>||||</v>
      </c>
      <c r="B247" s="31"/>
      <c r="C247" s="31"/>
      <c r="D247" s="31"/>
      <c r="E247" s="31"/>
      <c r="F247" s="31"/>
      <c r="G247" s="31"/>
      <c r="H247" s="31"/>
      <c r="I247" s="32"/>
      <c r="J247" s="31"/>
      <c r="K247" s="32"/>
      <c r="L247" s="18"/>
      <c r="M247" s="31"/>
      <c r="N247" s="33"/>
      <c r="O247" s="33"/>
      <c r="P247" s="33"/>
      <c r="Q247" s="72">
        <f t="shared" si="8"/>
        <v>0</v>
      </c>
    </row>
    <row r="248" spans="1:17" ht="24.95" customHeight="1" x14ac:dyDescent="0.2">
      <c r="A248" s="31" t="str">
        <f t="shared" si="9"/>
        <v>||||</v>
      </c>
      <c r="B248" s="31"/>
      <c r="C248" s="31"/>
      <c r="D248" s="31"/>
      <c r="E248" s="31"/>
      <c r="F248" s="31"/>
      <c r="G248" s="31"/>
      <c r="H248" s="31"/>
      <c r="I248" s="32"/>
      <c r="J248" s="31"/>
      <c r="K248" s="32"/>
      <c r="L248" s="18"/>
      <c r="M248" s="31"/>
      <c r="N248" s="33"/>
      <c r="O248" s="33"/>
      <c r="P248" s="33"/>
      <c r="Q248" s="72">
        <f t="shared" si="8"/>
        <v>0</v>
      </c>
    </row>
    <row r="249" spans="1:17" ht="24.95" customHeight="1" x14ac:dyDescent="0.2">
      <c r="A249" s="31" t="str">
        <f t="shared" si="9"/>
        <v>||||</v>
      </c>
      <c r="B249" s="31"/>
      <c r="C249" s="31"/>
      <c r="D249" s="31"/>
      <c r="E249" s="31"/>
      <c r="F249" s="31"/>
      <c r="G249" s="31"/>
      <c r="H249" s="31"/>
      <c r="I249" s="32"/>
      <c r="J249" s="31"/>
      <c r="K249" s="32"/>
      <c r="L249" s="18"/>
      <c r="M249" s="31"/>
      <c r="N249" s="33"/>
      <c r="O249" s="33"/>
      <c r="P249" s="33"/>
      <c r="Q249" s="72">
        <f t="shared" si="8"/>
        <v>0</v>
      </c>
    </row>
    <row r="250" spans="1:17" ht="24.95" customHeight="1" x14ac:dyDescent="0.2">
      <c r="A250" s="31" t="str">
        <f t="shared" si="9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18"/>
      <c r="M250" s="31"/>
      <c r="N250" s="33"/>
      <c r="O250" s="33"/>
      <c r="P250" s="33"/>
      <c r="Q250" s="72">
        <f t="shared" si="8"/>
        <v>0</v>
      </c>
    </row>
    <row r="251" spans="1:17" ht="24.95" customHeight="1" x14ac:dyDescent="0.2">
      <c r="A251" s="31" t="str">
        <f t="shared" si="9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18"/>
      <c r="M251" s="31"/>
      <c r="N251" s="33"/>
      <c r="O251" s="33"/>
      <c r="P251" s="33"/>
      <c r="Q251" s="72">
        <f t="shared" si="8"/>
        <v>0</v>
      </c>
    </row>
    <row r="252" spans="1:17" ht="24.95" customHeight="1" x14ac:dyDescent="0.2">
      <c r="A252" s="31" t="str">
        <f t="shared" si="9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18"/>
      <c r="M252" s="31"/>
      <c r="N252" s="33"/>
      <c r="O252" s="33"/>
      <c r="P252" s="33"/>
      <c r="Q252" s="72">
        <f t="shared" si="8"/>
        <v>0</v>
      </c>
    </row>
    <row r="253" spans="1:17" ht="24.95" customHeight="1" x14ac:dyDescent="0.2">
      <c r="A253" s="31" t="str">
        <f t="shared" si="9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18"/>
      <c r="M253" s="31"/>
      <c r="N253" s="33"/>
      <c r="O253" s="33"/>
      <c r="P253" s="33"/>
      <c r="Q253" s="72">
        <f t="shared" si="8"/>
        <v>0</v>
      </c>
    </row>
    <row r="254" spans="1:17" ht="24.95" customHeight="1" x14ac:dyDescent="0.2">
      <c r="A254" s="31" t="str">
        <f t="shared" si="9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18"/>
      <c r="M254" s="31"/>
      <c r="N254" s="33"/>
      <c r="O254" s="33"/>
      <c r="P254" s="33"/>
      <c r="Q254" s="72">
        <f t="shared" si="8"/>
        <v>0</v>
      </c>
    </row>
    <row r="255" spans="1:17" ht="24.95" customHeight="1" x14ac:dyDescent="0.2">
      <c r="A255" s="31" t="str">
        <f t="shared" si="9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18"/>
      <c r="M255" s="31"/>
      <c r="N255" s="33"/>
      <c r="O255" s="33"/>
      <c r="P255" s="33"/>
      <c r="Q255" s="72">
        <f t="shared" si="8"/>
        <v>0</v>
      </c>
    </row>
    <row r="256" spans="1:17" ht="24.95" customHeight="1" x14ac:dyDescent="0.2">
      <c r="A256" s="31" t="str">
        <f t="shared" si="9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18"/>
      <c r="M256" s="31"/>
      <c r="N256" s="33"/>
      <c r="O256" s="33"/>
      <c r="P256" s="33"/>
      <c r="Q256" s="72">
        <f t="shared" si="8"/>
        <v>0</v>
      </c>
    </row>
    <row r="257" spans="1:17" ht="24.95" customHeight="1" x14ac:dyDescent="0.2">
      <c r="A257" s="31" t="str">
        <f t="shared" si="9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18"/>
      <c r="M257" s="31"/>
      <c r="N257" s="33"/>
      <c r="O257" s="33"/>
      <c r="P257" s="33"/>
      <c r="Q257" s="72">
        <f t="shared" si="8"/>
        <v>0</v>
      </c>
    </row>
    <row r="258" spans="1:17" ht="24.95" customHeight="1" x14ac:dyDescent="0.2">
      <c r="A258" s="31" t="str">
        <f t="shared" si="9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18"/>
      <c r="M258" s="31"/>
      <c r="N258" s="33"/>
      <c r="O258" s="33"/>
      <c r="P258" s="33"/>
      <c r="Q258" s="72">
        <f t="shared" si="8"/>
        <v>0</v>
      </c>
    </row>
    <row r="259" spans="1:17" ht="24.95" customHeight="1" x14ac:dyDescent="0.2">
      <c r="A259" s="31" t="str">
        <f t="shared" si="9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18"/>
      <c r="M259" s="31"/>
      <c r="N259" s="33"/>
      <c r="O259" s="33"/>
      <c r="P259" s="33"/>
      <c r="Q259" s="72">
        <f t="shared" si="8"/>
        <v>0</v>
      </c>
    </row>
    <row r="260" spans="1:17" ht="24.95" customHeight="1" x14ac:dyDescent="0.2">
      <c r="A260" s="31" t="str">
        <f t="shared" si="9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18"/>
      <c r="M260" s="31"/>
      <c r="N260" s="33"/>
      <c r="O260" s="33"/>
      <c r="P260" s="33"/>
      <c r="Q260" s="72">
        <f t="shared" si="8"/>
        <v>0</v>
      </c>
    </row>
    <row r="261" spans="1:17" ht="24.95" customHeight="1" x14ac:dyDescent="0.2">
      <c r="A261" s="31" t="str">
        <f t="shared" si="9"/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18"/>
      <c r="M261" s="31"/>
      <c r="N261" s="33"/>
      <c r="O261" s="33"/>
      <c r="P261" s="33"/>
      <c r="Q261" s="72">
        <f t="shared" si="8"/>
        <v>0</v>
      </c>
    </row>
    <row r="262" spans="1:17" ht="24.95" customHeight="1" x14ac:dyDescent="0.2">
      <c r="A262" s="31" t="str">
        <f t="shared" si="9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18"/>
      <c r="M262" s="31"/>
      <c r="N262" s="33"/>
      <c r="O262" s="33"/>
      <c r="P262" s="33"/>
      <c r="Q262" s="72">
        <f t="shared" si="8"/>
        <v>0</v>
      </c>
    </row>
    <row r="263" spans="1:17" ht="24.95" customHeight="1" x14ac:dyDescent="0.2">
      <c r="A263" s="31" t="str">
        <f t="shared" si="9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18"/>
      <c r="M263" s="31"/>
      <c r="N263" s="33"/>
      <c r="O263" s="33"/>
      <c r="P263" s="33"/>
      <c r="Q263" s="72">
        <f t="shared" si="8"/>
        <v>0</v>
      </c>
    </row>
    <row r="264" spans="1:17" ht="24.95" customHeight="1" x14ac:dyDescent="0.2">
      <c r="A264" s="31" t="str">
        <f t="shared" si="9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18"/>
      <c r="M264" s="31"/>
      <c r="N264" s="33"/>
      <c r="O264" s="33"/>
      <c r="P264" s="33"/>
      <c r="Q264" s="72">
        <f t="shared" si="8"/>
        <v>0</v>
      </c>
    </row>
    <row r="265" spans="1:17" ht="24.95" customHeight="1" x14ac:dyDescent="0.2">
      <c r="A265" s="31" t="str">
        <f t="shared" si="9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18"/>
      <c r="M265" s="31"/>
      <c r="N265" s="33"/>
      <c r="O265" s="33"/>
      <c r="P265" s="33"/>
      <c r="Q265" s="72">
        <f t="shared" si="8"/>
        <v>0</v>
      </c>
    </row>
    <row r="266" spans="1:17" ht="24.95" customHeight="1" x14ac:dyDescent="0.2">
      <c r="A266" s="31" t="str">
        <f t="shared" si="9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18"/>
      <c r="M266" s="31"/>
      <c r="N266" s="33"/>
      <c r="O266" s="33"/>
      <c r="P266" s="33"/>
      <c r="Q266" s="72">
        <f t="shared" si="8"/>
        <v>0</v>
      </c>
    </row>
    <row r="267" spans="1:17" ht="24.95" customHeight="1" x14ac:dyDescent="0.2">
      <c r="A267" s="31" t="str">
        <f t="shared" si="9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18"/>
      <c r="M267" s="31"/>
      <c r="N267" s="33"/>
      <c r="O267" s="33"/>
      <c r="P267" s="33"/>
      <c r="Q267" s="72">
        <f t="shared" si="8"/>
        <v>0</v>
      </c>
    </row>
    <row r="268" spans="1:17" ht="24.95" customHeight="1" x14ac:dyDescent="0.2">
      <c r="A268" s="31" t="str">
        <f t="shared" si="9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18"/>
      <c r="M268" s="31"/>
      <c r="N268" s="33"/>
      <c r="O268" s="33"/>
      <c r="P268" s="33"/>
      <c r="Q268" s="72">
        <f t="shared" si="8"/>
        <v>0</v>
      </c>
    </row>
    <row r="269" spans="1:17" ht="24.95" customHeight="1" x14ac:dyDescent="0.2">
      <c r="A269" s="31" t="str">
        <f t="shared" si="9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18"/>
      <c r="M269" s="31"/>
      <c r="N269" s="33"/>
      <c r="O269" s="33"/>
      <c r="P269" s="33"/>
      <c r="Q269" s="72">
        <f t="shared" si="8"/>
        <v>0</v>
      </c>
    </row>
    <row r="270" spans="1:17" ht="24.95" customHeight="1" x14ac:dyDescent="0.2">
      <c r="A270" s="31" t="str">
        <f t="shared" si="9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18"/>
      <c r="M270" s="31"/>
      <c r="N270" s="33"/>
      <c r="O270" s="33"/>
      <c r="P270" s="33"/>
      <c r="Q270" s="72">
        <f t="shared" si="8"/>
        <v>0</v>
      </c>
    </row>
    <row r="271" spans="1:17" ht="24.95" customHeight="1" x14ac:dyDescent="0.2">
      <c r="A271" s="31" t="str">
        <f t="shared" si="9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18"/>
      <c r="M271" s="31"/>
      <c r="N271" s="33"/>
      <c r="O271" s="33"/>
      <c r="P271" s="33"/>
      <c r="Q271" s="72">
        <f t="shared" si="8"/>
        <v>0</v>
      </c>
    </row>
    <row r="272" spans="1:17" ht="24.95" customHeight="1" x14ac:dyDescent="0.2">
      <c r="A272" s="31" t="str">
        <f t="shared" si="9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18"/>
      <c r="M272" s="31"/>
      <c r="N272" s="33"/>
      <c r="O272" s="33"/>
      <c r="P272" s="33"/>
      <c r="Q272" s="72">
        <f t="shared" si="8"/>
        <v>0</v>
      </c>
    </row>
    <row r="273" spans="1:17" ht="24.95" customHeight="1" x14ac:dyDescent="0.2">
      <c r="A273" s="31" t="str">
        <f t="shared" si="9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18"/>
      <c r="M273" s="31"/>
      <c r="N273" s="33"/>
      <c r="O273" s="33"/>
      <c r="P273" s="33"/>
      <c r="Q273" s="72">
        <f t="shared" si="8"/>
        <v>0</v>
      </c>
    </row>
    <row r="274" spans="1:17" ht="24.95" customHeight="1" x14ac:dyDescent="0.2">
      <c r="A274" s="31" t="str">
        <f t="shared" si="9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18"/>
      <c r="M274" s="31"/>
      <c r="N274" s="33"/>
      <c r="O274" s="33"/>
      <c r="P274" s="33"/>
      <c r="Q274" s="72">
        <f t="shared" si="8"/>
        <v>0</v>
      </c>
    </row>
    <row r="275" spans="1:17" ht="24.95" customHeight="1" x14ac:dyDescent="0.2">
      <c r="A275" s="31" t="str">
        <f t="shared" si="9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18"/>
      <c r="M275" s="31"/>
      <c r="N275" s="33"/>
      <c r="O275" s="33"/>
      <c r="P275" s="33"/>
      <c r="Q275" s="72">
        <f t="shared" ref="Q275:Q338" si="10">N275-O275-P275</f>
        <v>0</v>
      </c>
    </row>
    <row r="276" spans="1:17" ht="24.95" customHeight="1" x14ac:dyDescent="0.2">
      <c r="A276" s="31" t="str">
        <f t="shared" si="9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18"/>
      <c r="M276" s="31"/>
      <c r="N276" s="33"/>
      <c r="O276" s="33"/>
      <c r="P276" s="33"/>
      <c r="Q276" s="72">
        <f t="shared" si="10"/>
        <v>0</v>
      </c>
    </row>
    <row r="277" spans="1:17" ht="24.95" customHeight="1" x14ac:dyDescent="0.2">
      <c r="A277" s="31" t="str">
        <f t="shared" si="9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18"/>
      <c r="M277" s="31"/>
      <c r="N277" s="33"/>
      <c r="O277" s="33"/>
      <c r="P277" s="33"/>
      <c r="Q277" s="72">
        <f t="shared" si="10"/>
        <v>0</v>
      </c>
    </row>
    <row r="278" spans="1:17" ht="24.95" customHeight="1" x14ac:dyDescent="0.2">
      <c r="A278" s="31" t="str">
        <f t="shared" si="9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18"/>
      <c r="M278" s="31"/>
      <c r="N278" s="33"/>
      <c r="O278" s="33"/>
      <c r="P278" s="33"/>
      <c r="Q278" s="72">
        <f t="shared" si="10"/>
        <v>0</v>
      </c>
    </row>
    <row r="279" spans="1:17" ht="24.95" customHeight="1" x14ac:dyDescent="0.2">
      <c r="A279" s="31" t="str">
        <f t="shared" si="9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18"/>
      <c r="M279" s="31"/>
      <c r="N279" s="33"/>
      <c r="O279" s="33"/>
      <c r="P279" s="33"/>
      <c r="Q279" s="72">
        <f t="shared" si="10"/>
        <v>0</v>
      </c>
    </row>
    <row r="280" spans="1:17" ht="24.95" customHeight="1" x14ac:dyDescent="0.2">
      <c r="A280" s="31" t="str">
        <f t="shared" si="9"/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18"/>
      <c r="M280" s="31"/>
      <c r="N280" s="33"/>
      <c r="O280" s="33"/>
      <c r="P280" s="33"/>
      <c r="Q280" s="72">
        <f t="shared" si="10"/>
        <v>0</v>
      </c>
    </row>
    <row r="281" spans="1:17" ht="24.95" customHeight="1" x14ac:dyDescent="0.2">
      <c r="A281" s="31" t="str">
        <f t="shared" ref="A281:A344" si="11">B281&amp;"|"&amp;C281&amp;"|"&amp;D281&amp;"|"&amp;E281&amp;"|"&amp;M281</f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18"/>
      <c r="M281" s="31"/>
      <c r="N281" s="33"/>
      <c r="O281" s="33"/>
      <c r="P281" s="33"/>
      <c r="Q281" s="72">
        <f t="shared" si="10"/>
        <v>0</v>
      </c>
    </row>
    <row r="282" spans="1:17" ht="24.95" customHeight="1" x14ac:dyDescent="0.2">
      <c r="A282" s="31" t="str">
        <f t="shared" si="11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18"/>
      <c r="M282" s="31"/>
      <c r="N282" s="33"/>
      <c r="O282" s="33"/>
      <c r="P282" s="33"/>
      <c r="Q282" s="72">
        <f t="shared" si="10"/>
        <v>0</v>
      </c>
    </row>
    <row r="283" spans="1:17" ht="24.95" customHeight="1" x14ac:dyDescent="0.2">
      <c r="A283" s="31" t="str">
        <f t="shared" si="11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18"/>
      <c r="M283" s="31"/>
      <c r="N283" s="33"/>
      <c r="O283" s="33"/>
      <c r="P283" s="33"/>
      <c r="Q283" s="72">
        <f t="shared" si="10"/>
        <v>0</v>
      </c>
    </row>
    <row r="284" spans="1:17" ht="24.95" customHeight="1" x14ac:dyDescent="0.2">
      <c r="A284" s="31" t="str">
        <f t="shared" si="11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10"/>
        <v>0</v>
      </c>
    </row>
    <row r="285" spans="1:17" ht="24.95" customHeight="1" x14ac:dyDescent="0.2">
      <c r="A285" s="31" t="str">
        <f t="shared" si="11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si="10"/>
        <v>0</v>
      </c>
    </row>
    <row r="286" spans="1:17" ht="24.95" customHeight="1" x14ac:dyDescent="0.2">
      <c r="A286" s="31" t="str">
        <f t="shared" si="11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10"/>
        <v>0</v>
      </c>
    </row>
    <row r="287" spans="1:17" ht="24.95" customHeight="1" x14ac:dyDescent="0.2">
      <c r="A287" s="31" t="str">
        <f t="shared" si="11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10"/>
        <v>0</v>
      </c>
    </row>
    <row r="288" spans="1:17" ht="24.95" customHeight="1" x14ac:dyDescent="0.2">
      <c r="A288" s="31" t="str">
        <f t="shared" si="11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10"/>
        <v>0</v>
      </c>
    </row>
    <row r="289" spans="1:17" ht="24.95" customHeight="1" x14ac:dyDescent="0.2">
      <c r="A289" s="31" t="str">
        <f t="shared" si="11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10"/>
        <v>0</v>
      </c>
    </row>
    <row r="290" spans="1:17" ht="24.95" customHeight="1" x14ac:dyDescent="0.2">
      <c r="A290" s="31" t="str">
        <f t="shared" si="11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10"/>
        <v>0</v>
      </c>
    </row>
    <row r="291" spans="1:17" ht="24.95" customHeight="1" x14ac:dyDescent="0.2">
      <c r="A291" s="31" t="str">
        <f t="shared" si="11"/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10"/>
        <v>0</v>
      </c>
    </row>
    <row r="292" spans="1:17" ht="24.95" customHeight="1" x14ac:dyDescent="0.2">
      <c r="A292" s="31" t="str">
        <f t="shared" si="11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10"/>
        <v>0</v>
      </c>
    </row>
    <row r="293" spans="1:17" ht="24.95" customHeight="1" x14ac:dyDescent="0.2">
      <c r="A293" s="31" t="str">
        <f t="shared" si="11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10"/>
        <v>0</v>
      </c>
    </row>
    <row r="294" spans="1:17" ht="24.95" customHeight="1" x14ac:dyDescent="0.2">
      <c r="A294" s="31" t="str">
        <f t="shared" si="11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10"/>
        <v>0</v>
      </c>
    </row>
    <row r="295" spans="1:17" ht="24.95" customHeight="1" x14ac:dyDescent="0.2">
      <c r="A295" s="31" t="str">
        <f t="shared" si="11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10"/>
        <v>0</v>
      </c>
    </row>
    <row r="296" spans="1:17" ht="24.95" customHeight="1" x14ac:dyDescent="0.2">
      <c r="A296" s="31" t="str">
        <f t="shared" si="11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10"/>
        <v>0</v>
      </c>
    </row>
    <row r="297" spans="1:17" ht="24.95" customHeight="1" x14ac:dyDescent="0.2">
      <c r="A297" s="31" t="str">
        <f t="shared" si="11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10"/>
        <v>0</v>
      </c>
    </row>
    <row r="298" spans="1:17" ht="24.95" customHeight="1" x14ac:dyDescent="0.2">
      <c r="A298" s="31" t="str">
        <f t="shared" si="11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10"/>
        <v>0</v>
      </c>
    </row>
    <row r="299" spans="1:17" ht="24.95" customHeight="1" x14ac:dyDescent="0.2">
      <c r="A299" s="31" t="str">
        <f t="shared" si="11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10"/>
        <v>0</v>
      </c>
    </row>
    <row r="300" spans="1:17" ht="24.95" customHeight="1" x14ac:dyDescent="0.2">
      <c r="A300" s="31" t="str">
        <f t="shared" si="11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10"/>
        <v>0</v>
      </c>
    </row>
    <row r="301" spans="1:17" ht="24.95" customHeight="1" x14ac:dyDescent="0.2">
      <c r="A301" s="31" t="str">
        <f t="shared" si="11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10"/>
        <v>0</v>
      </c>
    </row>
    <row r="302" spans="1:17" ht="24.95" customHeight="1" x14ac:dyDescent="0.2">
      <c r="A302" s="31" t="str">
        <f t="shared" si="11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10"/>
        <v>0</v>
      </c>
    </row>
    <row r="303" spans="1:17" ht="24.95" customHeight="1" x14ac:dyDescent="0.2">
      <c r="A303" s="31" t="str">
        <f t="shared" si="11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10"/>
        <v>0</v>
      </c>
    </row>
    <row r="304" spans="1:17" ht="24.95" customHeight="1" x14ac:dyDescent="0.2">
      <c r="A304" s="31" t="str">
        <f t="shared" si="11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10"/>
        <v>0</v>
      </c>
    </row>
    <row r="305" spans="1:17" ht="24.95" customHeight="1" x14ac:dyDescent="0.2">
      <c r="A305" s="31" t="str">
        <f t="shared" si="11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10"/>
        <v>0</v>
      </c>
    </row>
    <row r="306" spans="1:17" ht="24.95" customHeight="1" x14ac:dyDescent="0.2">
      <c r="A306" s="31" t="str">
        <f t="shared" si="11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10"/>
        <v>0</v>
      </c>
    </row>
    <row r="307" spans="1:17" ht="24.95" customHeight="1" x14ac:dyDescent="0.2">
      <c r="A307" s="31" t="str">
        <f t="shared" si="11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10"/>
        <v>0</v>
      </c>
    </row>
    <row r="308" spans="1:17" ht="24.95" customHeight="1" x14ac:dyDescent="0.2">
      <c r="A308" s="31" t="str">
        <f t="shared" si="11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10"/>
        <v>0</v>
      </c>
    </row>
    <row r="309" spans="1:17" ht="24.95" customHeight="1" x14ac:dyDescent="0.2">
      <c r="A309" s="31" t="str">
        <f t="shared" si="11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10"/>
        <v>0</v>
      </c>
    </row>
    <row r="310" spans="1:17" ht="24.95" customHeight="1" x14ac:dyDescent="0.2">
      <c r="A310" s="31" t="str">
        <f t="shared" si="11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10"/>
        <v>0</v>
      </c>
    </row>
    <row r="311" spans="1:17" ht="24.95" customHeight="1" x14ac:dyDescent="0.2">
      <c r="A311" s="31" t="str">
        <f t="shared" si="11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10"/>
        <v>0</v>
      </c>
    </row>
    <row r="312" spans="1:17" ht="24.95" customHeight="1" x14ac:dyDescent="0.2">
      <c r="A312" s="31" t="str">
        <f t="shared" si="11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10"/>
        <v>0</v>
      </c>
    </row>
    <row r="313" spans="1:17" ht="24.95" customHeight="1" x14ac:dyDescent="0.2">
      <c r="A313" s="31" t="str">
        <f t="shared" si="11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10"/>
        <v>0</v>
      </c>
    </row>
    <row r="314" spans="1:17" ht="24.95" customHeight="1" x14ac:dyDescent="0.2">
      <c r="A314" s="31" t="str">
        <f t="shared" si="11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10"/>
        <v>0</v>
      </c>
    </row>
    <row r="315" spans="1:17" ht="24.95" customHeight="1" x14ac:dyDescent="0.2">
      <c r="A315" s="31" t="str">
        <f t="shared" si="11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10"/>
        <v>0</v>
      </c>
    </row>
    <row r="316" spans="1:17" ht="24.95" customHeight="1" x14ac:dyDescent="0.2">
      <c r="A316" s="31" t="str">
        <f t="shared" si="11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10"/>
        <v>0</v>
      </c>
    </row>
    <row r="317" spans="1:17" ht="24.95" customHeight="1" x14ac:dyDescent="0.2">
      <c r="A317" s="31" t="str">
        <f t="shared" si="11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10"/>
        <v>0</v>
      </c>
    </row>
    <row r="318" spans="1:17" ht="24.95" customHeight="1" x14ac:dyDescent="0.2">
      <c r="A318" s="31" t="str">
        <f t="shared" si="11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10"/>
        <v>0</v>
      </c>
    </row>
    <row r="319" spans="1:17" ht="24.95" customHeight="1" x14ac:dyDescent="0.2">
      <c r="A319" s="31" t="str">
        <f t="shared" si="11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si="10"/>
        <v>0</v>
      </c>
    </row>
    <row r="320" spans="1:17" ht="24.95" customHeight="1" x14ac:dyDescent="0.2">
      <c r="A320" s="31" t="str">
        <f t="shared" si="11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10"/>
        <v>0</v>
      </c>
    </row>
    <row r="321" spans="1:17" ht="24.95" customHeight="1" x14ac:dyDescent="0.2">
      <c r="A321" s="31" t="str">
        <f t="shared" si="11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10"/>
        <v>0</v>
      </c>
    </row>
    <row r="322" spans="1:17" ht="24.95" customHeight="1" x14ac:dyDescent="0.2">
      <c r="A322" s="31" t="str">
        <f t="shared" si="11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10"/>
        <v>0</v>
      </c>
    </row>
    <row r="323" spans="1:17" ht="24.95" customHeight="1" x14ac:dyDescent="0.2">
      <c r="A323" s="31" t="str">
        <f t="shared" si="11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10"/>
        <v>0</v>
      </c>
    </row>
    <row r="324" spans="1:17" ht="24.95" customHeight="1" x14ac:dyDescent="0.2">
      <c r="A324" s="31" t="str">
        <f t="shared" si="11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10"/>
        <v>0</v>
      </c>
    </row>
    <row r="325" spans="1:17" ht="24.95" customHeight="1" x14ac:dyDescent="0.2">
      <c r="A325" s="31" t="str">
        <f t="shared" si="11"/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10"/>
        <v>0</v>
      </c>
    </row>
    <row r="326" spans="1:17" ht="24.95" customHeight="1" x14ac:dyDescent="0.2">
      <c r="A326" s="31" t="str">
        <f t="shared" si="11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10"/>
        <v>0</v>
      </c>
    </row>
    <row r="327" spans="1:17" ht="24.95" customHeight="1" x14ac:dyDescent="0.2">
      <c r="A327" s="31" t="str">
        <f t="shared" si="11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10"/>
        <v>0</v>
      </c>
    </row>
    <row r="328" spans="1:17" ht="24.95" customHeight="1" x14ac:dyDescent="0.2">
      <c r="A328" s="31" t="str">
        <f t="shared" si="11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10"/>
        <v>0</v>
      </c>
    </row>
    <row r="329" spans="1:17" ht="24.95" customHeight="1" x14ac:dyDescent="0.2">
      <c r="A329" s="31" t="str">
        <f t="shared" si="11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10"/>
        <v>0</v>
      </c>
    </row>
    <row r="330" spans="1:17" ht="24.95" customHeight="1" x14ac:dyDescent="0.2">
      <c r="A330" s="31" t="str">
        <f t="shared" si="11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10"/>
        <v>0</v>
      </c>
    </row>
    <row r="331" spans="1:17" ht="24.95" customHeight="1" x14ac:dyDescent="0.2">
      <c r="A331" s="31" t="str">
        <f t="shared" si="11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10"/>
        <v>0</v>
      </c>
    </row>
    <row r="332" spans="1:17" ht="24.95" customHeight="1" x14ac:dyDescent="0.2">
      <c r="A332" s="31" t="str">
        <f t="shared" si="11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10"/>
        <v>0</v>
      </c>
    </row>
    <row r="333" spans="1:17" ht="24.95" customHeight="1" x14ac:dyDescent="0.2">
      <c r="A333" s="31" t="str">
        <f t="shared" si="11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10"/>
        <v>0</v>
      </c>
    </row>
    <row r="334" spans="1:17" ht="24.95" customHeight="1" x14ac:dyDescent="0.2">
      <c r="A334" s="31" t="str">
        <f t="shared" si="11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10"/>
        <v>0</v>
      </c>
    </row>
    <row r="335" spans="1:17" ht="24.95" customHeight="1" x14ac:dyDescent="0.2">
      <c r="A335" s="31" t="str">
        <f t="shared" si="11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10"/>
        <v>0</v>
      </c>
    </row>
    <row r="336" spans="1:17" ht="24.95" customHeight="1" x14ac:dyDescent="0.2">
      <c r="A336" s="31" t="str">
        <f t="shared" si="11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10"/>
        <v>0</v>
      </c>
    </row>
    <row r="337" spans="1:17" ht="24.95" customHeight="1" x14ac:dyDescent="0.2">
      <c r="A337" s="31" t="str">
        <f t="shared" si="11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10"/>
        <v>0</v>
      </c>
    </row>
    <row r="338" spans="1:17" ht="24.95" customHeight="1" x14ac:dyDescent="0.2">
      <c r="A338" s="31" t="str">
        <f t="shared" si="11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si="10"/>
        <v>0</v>
      </c>
    </row>
    <row r="339" spans="1:17" ht="24.95" customHeight="1" x14ac:dyDescent="0.2">
      <c r="A339" s="31" t="str">
        <f t="shared" si="11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ref="Q339:Q402" si="12">N339-O339-P339</f>
        <v>0</v>
      </c>
    </row>
    <row r="340" spans="1:17" ht="24.95" customHeight="1" x14ac:dyDescent="0.2">
      <c r="A340" s="31" t="str">
        <f t="shared" si="11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12"/>
        <v>0</v>
      </c>
    </row>
    <row r="341" spans="1:17" ht="24.95" customHeight="1" x14ac:dyDescent="0.2">
      <c r="A341" s="31" t="str">
        <f t="shared" si="11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12"/>
        <v>0</v>
      </c>
    </row>
    <row r="342" spans="1:17" ht="24.95" customHeight="1" x14ac:dyDescent="0.2">
      <c r="A342" s="31" t="str">
        <f t="shared" si="11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12"/>
        <v>0</v>
      </c>
    </row>
    <row r="343" spans="1:17" ht="24.95" customHeight="1" x14ac:dyDescent="0.2">
      <c r="A343" s="31" t="str">
        <f t="shared" si="11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12"/>
        <v>0</v>
      </c>
    </row>
    <row r="344" spans="1:17" ht="24.95" customHeight="1" x14ac:dyDescent="0.2">
      <c r="A344" s="31" t="str">
        <f t="shared" si="11"/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12"/>
        <v>0</v>
      </c>
    </row>
    <row r="345" spans="1:17" ht="24.95" customHeight="1" x14ac:dyDescent="0.2">
      <c r="A345" s="31" t="str">
        <f t="shared" ref="A345:A408" si="13">B345&amp;"|"&amp;C345&amp;"|"&amp;D345&amp;"|"&amp;E345&amp;"|"&amp;M345</f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12"/>
        <v>0</v>
      </c>
    </row>
    <row r="346" spans="1:17" ht="24.95" customHeight="1" x14ac:dyDescent="0.2">
      <c r="A346" s="31" t="str">
        <f t="shared" si="13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12"/>
        <v>0</v>
      </c>
    </row>
    <row r="347" spans="1:17" ht="24.95" customHeight="1" x14ac:dyDescent="0.2">
      <c r="A347" s="31" t="str">
        <f t="shared" si="13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12"/>
        <v>0</v>
      </c>
    </row>
    <row r="348" spans="1:17" ht="24.95" customHeight="1" x14ac:dyDescent="0.2">
      <c r="A348" s="31" t="str">
        <f t="shared" si="13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12"/>
        <v>0</v>
      </c>
    </row>
    <row r="349" spans="1:17" ht="24.95" customHeight="1" x14ac:dyDescent="0.2">
      <c r="A349" s="31" t="str">
        <f t="shared" si="13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si="12"/>
        <v>0</v>
      </c>
    </row>
    <row r="350" spans="1:17" ht="24.95" customHeight="1" x14ac:dyDescent="0.2">
      <c r="A350" s="31" t="str">
        <f t="shared" si="13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12"/>
        <v>0</v>
      </c>
    </row>
    <row r="351" spans="1:17" ht="24.95" customHeight="1" x14ac:dyDescent="0.2">
      <c r="A351" s="31" t="str">
        <f t="shared" si="13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12"/>
        <v>0</v>
      </c>
    </row>
    <row r="352" spans="1:17" ht="24.95" customHeight="1" x14ac:dyDescent="0.2">
      <c r="A352" s="31" t="str">
        <f t="shared" si="13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12"/>
        <v>0</v>
      </c>
    </row>
    <row r="353" spans="1:17" ht="24.95" customHeight="1" x14ac:dyDescent="0.2">
      <c r="A353" s="31" t="str">
        <f t="shared" si="13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12"/>
        <v>0</v>
      </c>
    </row>
    <row r="354" spans="1:17" ht="24.95" customHeight="1" x14ac:dyDescent="0.2">
      <c r="A354" s="31" t="str">
        <f t="shared" si="13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12"/>
        <v>0</v>
      </c>
    </row>
    <row r="355" spans="1:17" ht="24.95" customHeight="1" x14ac:dyDescent="0.2">
      <c r="A355" s="31" t="str">
        <f t="shared" si="13"/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12"/>
        <v>0</v>
      </c>
    </row>
    <row r="356" spans="1:17" ht="24.95" customHeight="1" x14ac:dyDescent="0.2">
      <c r="A356" s="31" t="str">
        <f t="shared" si="13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12"/>
        <v>0</v>
      </c>
    </row>
    <row r="357" spans="1:17" ht="24.95" customHeight="1" x14ac:dyDescent="0.2">
      <c r="A357" s="31" t="str">
        <f t="shared" si="13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12"/>
        <v>0</v>
      </c>
    </row>
    <row r="358" spans="1:17" ht="24.95" customHeight="1" x14ac:dyDescent="0.2">
      <c r="A358" s="31" t="str">
        <f t="shared" si="13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12"/>
        <v>0</v>
      </c>
    </row>
    <row r="359" spans="1:17" ht="24.95" customHeight="1" x14ac:dyDescent="0.2">
      <c r="A359" s="31" t="str">
        <f t="shared" si="13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12"/>
        <v>0</v>
      </c>
    </row>
    <row r="360" spans="1:17" ht="24.95" customHeight="1" x14ac:dyDescent="0.2">
      <c r="A360" s="31" t="str">
        <f t="shared" si="13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12"/>
        <v>0</v>
      </c>
    </row>
    <row r="361" spans="1:17" ht="24.95" customHeight="1" x14ac:dyDescent="0.2">
      <c r="A361" s="31" t="str">
        <f t="shared" si="13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12"/>
        <v>0</v>
      </c>
    </row>
    <row r="362" spans="1:17" ht="24.95" customHeight="1" x14ac:dyDescent="0.2">
      <c r="A362" s="31" t="str">
        <f t="shared" si="13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12"/>
        <v>0</v>
      </c>
    </row>
    <row r="363" spans="1:17" ht="24.95" customHeight="1" x14ac:dyDescent="0.2">
      <c r="A363" s="31" t="str">
        <f t="shared" si="13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12"/>
        <v>0</v>
      </c>
    </row>
    <row r="364" spans="1:17" ht="24.95" customHeight="1" x14ac:dyDescent="0.2">
      <c r="A364" s="31" t="str">
        <f t="shared" si="13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12"/>
        <v>0</v>
      </c>
    </row>
    <row r="365" spans="1:17" ht="24.95" customHeight="1" x14ac:dyDescent="0.2">
      <c r="A365" s="31" t="str">
        <f t="shared" si="13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12"/>
        <v>0</v>
      </c>
    </row>
    <row r="366" spans="1:17" ht="24.95" customHeight="1" x14ac:dyDescent="0.2">
      <c r="A366" s="31" t="str">
        <f t="shared" si="13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12"/>
        <v>0</v>
      </c>
    </row>
    <row r="367" spans="1:17" ht="24.95" customHeight="1" x14ac:dyDescent="0.2">
      <c r="A367" s="31" t="str">
        <f t="shared" si="13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12"/>
        <v>0</v>
      </c>
    </row>
    <row r="368" spans="1:17" ht="24.95" customHeight="1" x14ac:dyDescent="0.2">
      <c r="A368" s="31" t="str">
        <f t="shared" si="13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12"/>
        <v>0</v>
      </c>
    </row>
    <row r="369" spans="1:17" ht="24.95" customHeight="1" x14ac:dyDescent="0.2">
      <c r="A369" s="31" t="str">
        <f t="shared" si="13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12"/>
        <v>0</v>
      </c>
    </row>
    <row r="370" spans="1:17" ht="24.95" customHeight="1" x14ac:dyDescent="0.2">
      <c r="A370" s="31" t="str">
        <f t="shared" si="13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12"/>
        <v>0</v>
      </c>
    </row>
    <row r="371" spans="1:17" ht="24.95" customHeight="1" x14ac:dyDescent="0.2">
      <c r="A371" s="31" t="str">
        <f t="shared" si="13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12"/>
        <v>0</v>
      </c>
    </row>
    <row r="372" spans="1:17" ht="24.95" customHeight="1" x14ac:dyDescent="0.2">
      <c r="A372" s="31" t="str">
        <f t="shared" si="13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12"/>
        <v>0</v>
      </c>
    </row>
    <row r="373" spans="1:17" ht="24.95" customHeight="1" x14ac:dyDescent="0.2">
      <c r="A373" s="31" t="str">
        <f t="shared" si="13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12"/>
        <v>0</v>
      </c>
    </row>
    <row r="374" spans="1:17" ht="24.95" customHeight="1" x14ac:dyDescent="0.2">
      <c r="A374" s="31" t="str">
        <f t="shared" si="13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12"/>
        <v>0</v>
      </c>
    </row>
    <row r="375" spans="1:17" ht="24.95" customHeight="1" x14ac:dyDescent="0.2">
      <c r="A375" s="31" t="str">
        <f t="shared" si="13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12"/>
        <v>0</v>
      </c>
    </row>
    <row r="376" spans="1:17" ht="24.95" customHeight="1" x14ac:dyDescent="0.2">
      <c r="A376" s="31" t="str">
        <f t="shared" si="13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12"/>
        <v>0</v>
      </c>
    </row>
    <row r="377" spans="1:17" ht="24.95" customHeight="1" x14ac:dyDescent="0.2">
      <c r="A377" s="31" t="str">
        <f t="shared" si="13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12"/>
        <v>0</v>
      </c>
    </row>
    <row r="378" spans="1:17" ht="24.95" customHeight="1" x14ac:dyDescent="0.2">
      <c r="A378" s="31" t="str">
        <f t="shared" si="13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12"/>
        <v>0</v>
      </c>
    </row>
    <row r="379" spans="1:17" ht="24.95" customHeight="1" x14ac:dyDescent="0.2">
      <c r="A379" s="31" t="str">
        <f t="shared" si="13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12"/>
        <v>0</v>
      </c>
    </row>
    <row r="380" spans="1:17" ht="24.95" customHeight="1" x14ac:dyDescent="0.2">
      <c r="A380" s="31" t="str">
        <f t="shared" si="13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12"/>
        <v>0</v>
      </c>
    </row>
    <row r="381" spans="1:17" ht="24.95" customHeight="1" x14ac:dyDescent="0.2">
      <c r="A381" s="31" t="str">
        <f t="shared" si="13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12"/>
        <v>0</v>
      </c>
    </row>
    <row r="382" spans="1:17" ht="24.95" customHeight="1" x14ac:dyDescent="0.2">
      <c r="A382" s="31" t="str">
        <f t="shared" si="13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12"/>
        <v>0</v>
      </c>
    </row>
    <row r="383" spans="1:17" ht="24.95" customHeight="1" x14ac:dyDescent="0.2">
      <c r="A383" s="31" t="str">
        <f t="shared" si="13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si="12"/>
        <v>0</v>
      </c>
    </row>
    <row r="384" spans="1:17" ht="24.95" customHeight="1" x14ac:dyDescent="0.2">
      <c r="A384" s="31" t="str">
        <f t="shared" si="13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12"/>
        <v>0</v>
      </c>
    </row>
    <row r="385" spans="1:17" ht="24.95" customHeight="1" x14ac:dyDescent="0.2">
      <c r="A385" s="31" t="str">
        <f t="shared" si="13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12"/>
        <v>0</v>
      </c>
    </row>
    <row r="386" spans="1:17" ht="24.95" customHeight="1" x14ac:dyDescent="0.2">
      <c r="A386" s="31" t="str">
        <f t="shared" si="13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12"/>
        <v>0</v>
      </c>
    </row>
    <row r="387" spans="1:17" ht="24.95" customHeight="1" x14ac:dyDescent="0.2">
      <c r="A387" s="31" t="str">
        <f t="shared" si="13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12"/>
        <v>0</v>
      </c>
    </row>
    <row r="388" spans="1:17" ht="24.95" customHeight="1" x14ac:dyDescent="0.2">
      <c r="A388" s="31" t="str">
        <f t="shared" si="13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12"/>
        <v>0</v>
      </c>
    </row>
    <row r="389" spans="1:17" ht="24.95" customHeight="1" x14ac:dyDescent="0.2">
      <c r="A389" s="31" t="str">
        <f t="shared" si="13"/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12"/>
        <v>0</v>
      </c>
    </row>
    <row r="390" spans="1:17" ht="24.95" customHeight="1" x14ac:dyDescent="0.2">
      <c r="A390" s="31" t="str">
        <f t="shared" si="13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12"/>
        <v>0</v>
      </c>
    </row>
    <row r="391" spans="1:17" ht="24.95" customHeight="1" x14ac:dyDescent="0.2">
      <c r="A391" s="31" t="str">
        <f t="shared" si="13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12"/>
        <v>0</v>
      </c>
    </row>
    <row r="392" spans="1:17" ht="24.95" customHeight="1" x14ac:dyDescent="0.2">
      <c r="A392" s="31" t="str">
        <f t="shared" si="13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12"/>
        <v>0</v>
      </c>
    </row>
    <row r="393" spans="1:17" ht="24.95" customHeight="1" x14ac:dyDescent="0.2">
      <c r="A393" s="31" t="str">
        <f t="shared" si="13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12"/>
        <v>0</v>
      </c>
    </row>
    <row r="394" spans="1:17" ht="24.95" customHeight="1" x14ac:dyDescent="0.2">
      <c r="A394" s="31" t="str">
        <f t="shared" si="13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12"/>
        <v>0</v>
      </c>
    </row>
    <row r="395" spans="1:17" ht="24.95" customHeight="1" x14ac:dyDescent="0.2">
      <c r="A395" s="31" t="str">
        <f t="shared" si="13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12"/>
        <v>0</v>
      </c>
    </row>
    <row r="396" spans="1:17" ht="24.95" customHeight="1" x14ac:dyDescent="0.2">
      <c r="A396" s="31" t="str">
        <f t="shared" si="13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12"/>
        <v>0</v>
      </c>
    </row>
    <row r="397" spans="1:17" ht="24.95" customHeight="1" x14ac:dyDescent="0.2">
      <c r="A397" s="31" t="str">
        <f t="shared" si="13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12"/>
        <v>0</v>
      </c>
    </row>
    <row r="398" spans="1:17" ht="24.95" customHeight="1" x14ac:dyDescent="0.2">
      <c r="A398" s="31" t="str">
        <f t="shared" si="13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12"/>
        <v>0</v>
      </c>
    </row>
    <row r="399" spans="1:17" ht="24.95" customHeight="1" x14ac:dyDescent="0.2">
      <c r="A399" s="31" t="str">
        <f t="shared" si="13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12"/>
        <v>0</v>
      </c>
    </row>
    <row r="400" spans="1:17" ht="24.95" customHeight="1" x14ac:dyDescent="0.2">
      <c r="A400" s="31" t="str">
        <f t="shared" si="13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12"/>
        <v>0</v>
      </c>
    </row>
    <row r="401" spans="1:17" ht="24.95" customHeight="1" x14ac:dyDescent="0.2">
      <c r="A401" s="31" t="str">
        <f t="shared" si="13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12"/>
        <v>0</v>
      </c>
    </row>
    <row r="402" spans="1:17" ht="24.95" customHeight="1" x14ac:dyDescent="0.2">
      <c r="A402" s="31" t="str">
        <f t="shared" si="13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si="12"/>
        <v>0</v>
      </c>
    </row>
    <row r="403" spans="1:17" ht="24.95" customHeight="1" x14ac:dyDescent="0.2">
      <c r="A403" s="31" t="str">
        <f t="shared" si="13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ref="Q403:Q466" si="14">N403-O403-P403</f>
        <v>0</v>
      </c>
    </row>
    <row r="404" spans="1:17" ht="24.95" customHeight="1" x14ac:dyDescent="0.2">
      <c r="A404" s="31" t="str">
        <f t="shared" si="13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14"/>
        <v>0</v>
      </c>
    </row>
    <row r="405" spans="1:17" ht="24.95" customHeight="1" x14ac:dyDescent="0.2">
      <c r="A405" s="31" t="str">
        <f t="shared" si="13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14"/>
        <v>0</v>
      </c>
    </row>
    <row r="406" spans="1:17" ht="24.95" customHeight="1" x14ac:dyDescent="0.2">
      <c r="A406" s="31" t="str">
        <f t="shared" si="13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14"/>
        <v>0</v>
      </c>
    </row>
    <row r="407" spans="1:17" ht="24.95" customHeight="1" x14ac:dyDescent="0.2">
      <c r="A407" s="31" t="str">
        <f t="shared" si="13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14"/>
        <v>0</v>
      </c>
    </row>
    <row r="408" spans="1:17" ht="24.95" customHeight="1" x14ac:dyDescent="0.2">
      <c r="A408" s="31" t="str">
        <f t="shared" si="13"/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14"/>
        <v>0</v>
      </c>
    </row>
    <row r="409" spans="1:17" ht="24.95" customHeight="1" x14ac:dyDescent="0.2">
      <c r="A409" s="31" t="str">
        <f t="shared" ref="A409:A472" si="15">B409&amp;"|"&amp;C409&amp;"|"&amp;D409&amp;"|"&amp;E409&amp;"|"&amp;M409</f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14"/>
        <v>0</v>
      </c>
    </row>
    <row r="410" spans="1:17" ht="24.95" customHeight="1" x14ac:dyDescent="0.2">
      <c r="A410" s="31" t="str">
        <f t="shared" si="15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14"/>
        <v>0</v>
      </c>
    </row>
    <row r="411" spans="1:17" ht="24.95" customHeight="1" x14ac:dyDescent="0.2">
      <c r="A411" s="31" t="str">
        <f t="shared" si="15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14"/>
        <v>0</v>
      </c>
    </row>
    <row r="412" spans="1:17" ht="24.95" customHeight="1" x14ac:dyDescent="0.2">
      <c r="A412" s="31" t="str">
        <f t="shared" si="15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14"/>
        <v>0</v>
      </c>
    </row>
    <row r="413" spans="1:17" ht="24.95" customHeight="1" x14ac:dyDescent="0.2">
      <c r="A413" s="31" t="str">
        <f t="shared" si="15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si="14"/>
        <v>0</v>
      </c>
    </row>
    <row r="414" spans="1:17" ht="24.95" customHeight="1" x14ac:dyDescent="0.2">
      <c r="A414" s="31" t="str">
        <f t="shared" si="15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14"/>
        <v>0</v>
      </c>
    </row>
    <row r="415" spans="1:17" ht="24.95" customHeight="1" x14ac:dyDescent="0.2">
      <c r="A415" s="31" t="str">
        <f t="shared" si="15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14"/>
        <v>0</v>
      </c>
    </row>
    <row r="416" spans="1:17" ht="24.95" customHeight="1" x14ac:dyDescent="0.2">
      <c r="A416" s="31" t="str">
        <f t="shared" si="15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14"/>
        <v>0</v>
      </c>
    </row>
    <row r="417" spans="1:17" ht="24.95" customHeight="1" x14ac:dyDescent="0.2">
      <c r="A417" s="31" t="str">
        <f t="shared" si="15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14"/>
        <v>0</v>
      </c>
    </row>
    <row r="418" spans="1:17" ht="24.95" customHeight="1" x14ac:dyDescent="0.2">
      <c r="A418" s="31" t="str">
        <f t="shared" si="15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14"/>
        <v>0</v>
      </c>
    </row>
    <row r="419" spans="1:17" ht="24.95" customHeight="1" x14ac:dyDescent="0.2">
      <c r="A419" s="31" t="str">
        <f t="shared" si="15"/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14"/>
        <v>0</v>
      </c>
    </row>
    <row r="420" spans="1:17" ht="24.95" customHeight="1" x14ac:dyDescent="0.2">
      <c r="A420" s="31" t="str">
        <f t="shared" si="15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14"/>
        <v>0</v>
      </c>
    </row>
    <row r="421" spans="1:17" ht="24.95" customHeight="1" x14ac:dyDescent="0.2">
      <c r="A421" s="31" t="str">
        <f t="shared" si="15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14"/>
        <v>0</v>
      </c>
    </row>
    <row r="422" spans="1:17" ht="24.95" customHeight="1" x14ac:dyDescent="0.2">
      <c r="A422" s="31" t="str">
        <f t="shared" si="15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14"/>
        <v>0</v>
      </c>
    </row>
    <row r="423" spans="1:17" ht="24.95" customHeight="1" x14ac:dyDescent="0.2">
      <c r="A423" s="31" t="str">
        <f t="shared" si="15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14"/>
        <v>0</v>
      </c>
    </row>
    <row r="424" spans="1:17" ht="24.95" customHeight="1" x14ac:dyDescent="0.2">
      <c r="A424" s="31" t="str">
        <f t="shared" si="15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14"/>
        <v>0</v>
      </c>
    </row>
    <row r="425" spans="1:17" ht="24.95" customHeight="1" x14ac:dyDescent="0.2">
      <c r="A425" s="31" t="str">
        <f t="shared" si="15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14"/>
        <v>0</v>
      </c>
    </row>
    <row r="426" spans="1:17" ht="24.95" customHeight="1" x14ac:dyDescent="0.2">
      <c r="A426" s="31" t="str">
        <f t="shared" si="15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14"/>
        <v>0</v>
      </c>
    </row>
    <row r="427" spans="1:17" ht="24.95" customHeight="1" x14ac:dyDescent="0.2">
      <c r="A427" s="31" t="str">
        <f t="shared" si="15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14"/>
        <v>0</v>
      </c>
    </row>
    <row r="428" spans="1:17" ht="24.95" customHeight="1" x14ac:dyDescent="0.2">
      <c r="A428" s="31" t="str">
        <f t="shared" si="15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14"/>
        <v>0</v>
      </c>
    </row>
    <row r="429" spans="1:17" ht="24.95" customHeight="1" x14ac:dyDescent="0.2">
      <c r="A429" s="31" t="str">
        <f t="shared" si="15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14"/>
        <v>0</v>
      </c>
    </row>
    <row r="430" spans="1:17" ht="24.95" customHeight="1" x14ac:dyDescent="0.2">
      <c r="A430" s="31" t="str">
        <f t="shared" si="15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14"/>
        <v>0</v>
      </c>
    </row>
    <row r="431" spans="1:17" ht="24.95" customHeight="1" x14ac:dyDescent="0.2">
      <c r="A431" s="31" t="str">
        <f t="shared" si="15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14"/>
        <v>0</v>
      </c>
    </row>
    <row r="432" spans="1:17" ht="24.95" customHeight="1" x14ac:dyDescent="0.2">
      <c r="A432" s="31" t="str">
        <f t="shared" si="15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14"/>
        <v>0</v>
      </c>
    </row>
    <row r="433" spans="1:17" ht="24.95" customHeight="1" x14ac:dyDescent="0.2">
      <c r="A433" s="31" t="str">
        <f t="shared" si="15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14"/>
        <v>0</v>
      </c>
    </row>
    <row r="434" spans="1:17" ht="24.95" customHeight="1" x14ac:dyDescent="0.2">
      <c r="A434" s="31" t="str">
        <f t="shared" si="15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14"/>
        <v>0</v>
      </c>
    </row>
    <row r="435" spans="1:17" ht="24.95" customHeight="1" x14ac:dyDescent="0.2">
      <c r="A435" s="31" t="str">
        <f t="shared" si="15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14"/>
        <v>0</v>
      </c>
    </row>
    <row r="436" spans="1:17" ht="24.95" customHeight="1" x14ac:dyDescent="0.2">
      <c r="A436" s="31" t="str">
        <f t="shared" si="15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14"/>
        <v>0</v>
      </c>
    </row>
    <row r="437" spans="1:17" ht="24.95" customHeight="1" x14ac:dyDescent="0.2">
      <c r="A437" s="31" t="str">
        <f t="shared" si="15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14"/>
        <v>0</v>
      </c>
    </row>
    <row r="438" spans="1:17" ht="24.95" customHeight="1" x14ac:dyDescent="0.2">
      <c r="A438" s="31" t="str">
        <f t="shared" si="15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14"/>
        <v>0</v>
      </c>
    </row>
    <row r="439" spans="1:17" ht="24.95" customHeight="1" x14ac:dyDescent="0.2">
      <c r="A439" s="31" t="str">
        <f t="shared" si="15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14"/>
        <v>0</v>
      </c>
    </row>
    <row r="440" spans="1:17" ht="24.95" customHeight="1" x14ac:dyDescent="0.2">
      <c r="A440" s="31" t="str">
        <f t="shared" si="15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14"/>
        <v>0</v>
      </c>
    </row>
    <row r="441" spans="1:17" ht="24.95" customHeight="1" x14ac:dyDescent="0.2">
      <c r="A441" s="31" t="str">
        <f t="shared" si="15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14"/>
        <v>0</v>
      </c>
    </row>
    <row r="442" spans="1:17" ht="24.95" customHeight="1" x14ac:dyDescent="0.2">
      <c r="A442" s="31" t="str">
        <f t="shared" si="15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14"/>
        <v>0</v>
      </c>
    </row>
    <row r="443" spans="1:17" ht="24.95" customHeight="1" x14ac:dyDescent="0.2">
      <c r="A443" s="31" t="str">
        <f t="shared" si="15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14"/>
        <v>0</v>
      </c>
    </row>
    <row r="444" spans="1:17" ht="24.95" customHeight="1" x14ac:dyDescent="0.2">
      <c r="A444" s="31" t="str">
        <f t="shared" si="15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14"/>
        <v>0</v>
      </c>
    </row>
    <row r="445" spans="1:17" ht="24.95" customHeight="1" x14ac:dyDescent="0.2">
      <c r="A445" s="31" t="str">
        <f t="shared" si="15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14"/>
        <v>0</v>
      </c>
    </row>
    <row r="446" spans="1:17" ht="24.95" customHeight="1" x14ac:dyDescent="0.2">
      <c r="A446" s="31" t="str">
        <f t="shared" si="15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14"/>
        <v>0</v>
      </c>
    </row>
    <row r="447" spans="1:17" ht="24.95" customHeight="1" x14ac:dyDescent="0.2">
      <c r="A447" s="31" t="str">
        <f t="shared" si="15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si="14"/>
        <v>0</v>
      </c>
    </row>
    <row r="448" spans="1:17" ht="24.95" customHeight="1" x14ac:dyDescent="0.2">
      <c r="A448" s="31" t="str">
        <f t="shared" si="15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14"/>
        <v>0</v>
      </c>
    </row>
    <row r="449" spans="1:17" ht="24.95" customHeight="1" x14ac:dyDescent="0.2">
      <c r="A449" s="31" t="str">
        <f t="shared" si="15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14"/>
        <v>0</v>
      </c>
    </row>
    <row r="450" spans="1:17" ht="24.95" customHeight="1" x14ac:dyDescent="0.2">
      <c r="A450" s="31" t="str">
        <f t="shared" si="15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14"/>
        <v>0</v>
      </c>
    </row>
    <row r="451" spans="1:17" ht="24.95" customHeight="1" x14ac:dyDescent="0.2">
      <c r="A451" s="31" t="str">
        <f t="shared" si="15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14"/>
        <v>0</v>
      </c>
    </row>
    <row r="452" spans="1:17" ht="24.95" customHeight="1" x14ac:dyDescent="0.2">
      <c r="A452" s="31" t="str">
        <f t="shared" si="15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14"/>
        <v>0</v>
      </c>
    </row>
    <row r="453" spans="1:17" ht="24.95" customHeight="1" x14ac:dyDescent="0.2">
      <c r="A453" s="31" t="str">
        <f t="shared" si="15"/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14"/>
        <v>0</v>
      </c>
    </row>
    <row r="454" spans="1:17" ht="24.95" customHeight="1" x14ac:dyDescent="0.2">
      <c r="A454" s="31" t="str">
        <f t="shared" si="15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14"/>
        <v>0</v>
      </c>
    </row>
    <row r="455" spans="1:17" ht="24.95" customHeight="1" x14ac:dyDescent="0.2">
      <c r="A455" s="31" t="str">
        <f t="shared" si="15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14"/>
        <v>0</v>
      </c>
    </row>
    <row r="456" spans="1:17" ht="24.95" customHeight="1" x14ac:dyDescent="0.2">
      <c r="A456" s="31" t="str">
        <f t="shared" si="15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14"/>
        <v>0</v>
      </c>
    </row>
    <row r="457" spans="1:17" ht="24.95" customHeight="1" x14ac:dyDescent="0.2">
      <c r="A457" s="31" t="str">
        <f t="shared" si="15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14"/>
        <v>0</v>
      </c>
    </row>
    <row r="458" spans="1:17" ht="24.95" customHeight="1" x14ac:dyDescent="0.2">
      <c r="A458" s="31" t="str">
        <f t="shared" si="15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14"/>
        <v>0</v>
      </c>
    </row>
    <row r="459" spans="1:17" ht="24.95" customHeight="1" x14ac:dyDescent="0.2">
      <c r="A459" s="31" t="str">
        <f t="shared" si="15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14"/>
        <v>0</v>
      </c>
    </row>
    <row r="460" spans="1:17" ht="24.95" customHeight="1" x14ac:dyDescent="0.2">
      <c r="A460" s="31" t="str">
        <f t="shared" si="15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14"/>
        <v>0</v>
      </c>
    </row>
    <row r="461" spans="1:17" ht="24.95" customHeight="1" x14ac:dyDescent="0.2">
      <c r="A461" s="31" t="str">
        <f t="shared" si="15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14"/>
        <v>0</v>
      </c>
    </row>
    <row r="462" spans="1:17" ht="24.95" customHeight="1" x14ac:dyDescent="0.2">
      <c r="A462" s="31" t="str">
        <f t="shared" si="15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14"/>
        <v>0</v>
      </c>
    </row>
    <row r="463" spans="1:17" ht="24.95" customHeight="1" x14ac:dyDescent="0.2">
      <c r="A463" s="31" t="str">
        <f t="shared" si="15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14"/>
        <v>0</v>
      </c>
    </row>
    <row r="464" spans="1:17" ht="24.95" customHeight="1" x14ac:dyDescent="0.2">
      <c r="A464" s="31" t="str">
        <f t="shared" si="15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14"/>
        <v>0</v>
      </c>
    </row>
    <row r="465" spans="1:17" ht="24.95" customHeight="1" x14ac:dyDescent="0.2">
      <c r="A465" s="31" t="str">
        <f t="shared" si="15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14"/>
        <v>0</v>
      </c>
    </row>
    <row r="466" spans="1:17" ht="24.95" customHeight="1" x14ac:dyDescent="0.2">
      <c r="A466" s="31" t="str">
        <f t="shared" si="15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si="14"/>
        <v>0</v>
      </c>
    </row>
    <row r="467" spans="1:17" ht="24.95" customHeight="1" x14ac:dyDescent="0.2">
      <c r="A467" s="31" t="str">
        <f t="shared" si="15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ref="Q467:Q530" si="16">N467-O467-P467</f>
        <v>0</v>
      </c>
    </row>
    <row r="468" spans="1:17" ht="24.95" customHeight="1" x14ac:dyDescent="0.2">
      <c r="A468" s="31" t="str">
        <f t="shared" si="15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16"/>
        <v>0</v>
      </c>
    </row>
    <row r="469" spans="1:17" ht="24.95" customHeight="1" x14ac:dyDescent="0.2">
      <c r="A469" s="31" t="str">
        <f t="shared" si="15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16"/>
        <v>0</v>
      </c>
    </row>
    <row r="470" spans="1:17" ht="24.95" customHeight="1" x14ac:dyDescent="0.2">
      <c r="A470" s="31" t="str">
        <f t="shared" si="15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16"/>
        <v>0</v>
      </c>
    </row>
    <row r="471" spans="1:17" ht="24.95" customHeight="1" x14ac:dyDescent="0.2">
      <c r="A471" s="31" t="str">
        <f t="shared" si="15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16"/>
        <v>0</v>
      </c>
    </row>
    <row r="472" spans="1:17" ht="24.95" customHeight="1" x14ac:dyDescent="0.2">
      <c r="A472" s="31" t="str">
        <f t="shared" si="15"/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16"/>
        <v>0</v>
      </c>
    </row>
    <row r="473" spans="1:17" ht="24.95" customHeight="1" x14ac:dyDescent="0.2">
      <c r="A473" s="31" t="str">
        <f t="shared" ref="A473:A536" si="17">B473&amp;"|"&amp;C473&amp;"|"&amp;D473&amp;"|"&amp;E473&amp;"|"&amp;M473</f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16"/>
        <v>0</v>
      </c>
    </row>
    <row r="474" spans="1:17" ht="24.95" customHeight="1" x14ac:dyDescent="0.2">
      <c r="A474" s="31" t="str">
        <f t="shared" si="17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16"/>
        <v>0</v>
      </c>
    </row>
    <row r="475" spans="1:17" ht="24.95" customHeight="1" x14ac:dyDescent="0.2">
      <c r="A475" s="31" t="str">
        <f t="shared" si="17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16"/>
        <v>0</v>
      </c>
    </row>
    <row r="476" spans="1:17" ht="24.95" customHeight="1" x14ac:dyDescent="0.2">
      <c r="A476" s="31" t="str">
        <f t="shared" si="17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16"/>
        <v>0</v>
      </c>
    </row>
    <row r="477" spans="1:17" ht="24.95" customHeight="1" x14ac:dyDescent="0.2">
      <c r="A477" s="31" t="str">
        <f t="shared" si="17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si="16"/>
        <v>0</v>
      </c>
    </row>
    <row r="478" spans="1:17" ht="24.95" customHeight="1" x14ac:dyDescent="0.2">
      <c r="A478" s="31" t="str">
        <f t="shared" si="17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16"/>
        <v>0</v>
      </c>
    </row>
    <row r="479" spans="1:17" ht="24.95" customHeight="1" x14ac:dyDescent="0.2">
      <c r="A479" s="31" t="str">
        <f t="shared" si="17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16"/>
        <v>0</v>
      </c>
    </row>
    <row r="480" spans="1:17" ht="24.95" customHeight="1" x14ac:dyDescent="0.2">
      <c r="A480" s="31" t="str">
        <f t="shared" si="17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16"/>
        <v>0</v>
      </c>
    </row>
    <row r="481" spans="1:17" ht="24.95" customHeight="1" x14ac:dyDescent="0.2">
      <c r="A481" s="31" t="str">
        <f t="shared" si="17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16"/>
        <v>0</v>
      </c>
    </row>
    <row r="482" spans="1:17" ht="24.95" customHeight="1" x14ac:dyDescent="0.2">
      <c r="A482" s="31" t="str">
        <f t="shared" si="17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16"/>
        <v>0</v>
      </c>
    </row>
    <row r="483" spans="1:17" ht="24.95" customHeight="1" x14ac:dyDescent="0.2">
      <c r="A483" s="31" t="str">
        <f t="shared" si="17"/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16"/>
        <v>0</v>
      </c>
    </row>
    <row r="484" spans="1:17" ht="24.95" customHeight="1" x14ac:dyDescent="0.2">
      <c r="A484" s="31" t="str">
        <f t="shared" si="17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16"/>
        <v>0</v>
      </c>
    </row>
    <row r="485" spans="1:17" ht="24.95" customHeight="1" x14ac:dyDescent="0.2">
      <c r="A485" s="31" t="str">
        <f t="shared" si="17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16"/>
        <v>0</v>
      </c>
    </row>
    <row r="486" spans="1:17" ht="24.95" customHeight="1" x14ac:dyDescent="0.2">
      <c r="A486" s="31" t="str">
        <f t="shared" si="17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16"/>
        <v>0</v>
      </c>
    </row>
    <row r="487" spans="1:17" ht="24.95" customHeight="1" x14ac:dyDescent="0.2">
      <c r="A487" s="31" t="str">
        <f t="shared" si="17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16"/>
        <v>0</v>
      </c>
    </row>
    <row r="488" spans="1:17" ht="24.95" customHeight="1" x14ac:dyDescent="0.2">
      <c r="A488" s="31" t="str">
        <f t="shared" si="17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16"/>
        <v>0</v>
      </c>
    </row>
    <row r="489" spans="1:17" ht="24.95" customHeight="1" x14ac:dyDescent="0.2">
      <c r="A489" s="31" t="str">
        <f t="shared" si="17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16"/>
        <v>0</v>
      </c>
    </row>
    <row r="490" spans="1:17" ht="24.95" customHeight="1" x14ac:dyDescent="0.2">
      <c r="A490" s="31" t="str">
        <f t="shared" si="17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16"/>
        <v>0</v>
      </c>
    </row>
    <row r="491" spans="1:17" ht="24.95" customHeight="1" x14ac:dyDescent="0.2">
      <c r="A491" s="31" t="str">
        <f t="shared" si="17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16"/>
        <v>0</v>
      </c>
    </row>
    <row r="492" spans="1:17" ht="24.95" customHeight="1" x14ac:dyDescent="0.2">
      <c r="A492" s="31" t="str">
        <f t="shared" si="17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16"/>
        <v>0</v>
      </c>
    </row>
    <row r="493" spans="1:17" ht="24.95" customHeight="1" x14ac:dyDescent="0.2">
      <c r="A493" s="31" t="str">
        <f t="shared" si="17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16"/>
        <v>0</v>
      </c>
    </row>
    <row r="494" spans="1:17" ht="24.95" customHeight="1" x14ac:dyDescent="0.2">
      <c r="A494" s="31" t="str">
        <f t="shared" si="17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16"/>
        <v>0</v>
      </c>
    </row>
    <row r="495" spans="1:17" ht="24.95" customHeight="1" x14ac:dyDescent="0.2">
      <c r="A495" s="31" t="str">
        <f t="shared" si="17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16"/>
        <v>0</v>
      </c>
    </row>
    <row r="496" spans="1:17" ht="24.95" customHeight="1" x14ac:dyDescent="0.2">
      <c r="A496" s="31" t="str">
        <f t="shared" si="17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16"/>
        <v>0</v>
      </c>
    </row>
    <row r="497" spans="1:17" ht="24.95" customHeight="1" x14ac:dyDescent="0.2">
      <c r="A497" s="31" t="str">
        <f t="shared" si="17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16"/>
        <v>0</v>
      </c>
    </row>
    <row r="498" spans="1:17" ht="24.95" customHeight="1" x14ac:dyDescent="0.2">
      <c r="A498" s="31" t="str">
        <f t="shared" si="17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16"/>
        <v>0</v>
      </c>
    </row>
    <row r="499" spans="1:17" ht="24.95" customHeight="1" x14ac:dyDescent="0.2">
      <c r="A499" s="31" t="str">
        <f t="shared" si="17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16"/>
        <v>0</v>
      </c>
    </row>
    <row r="500" spans="1:17" ht="24.95" customHeight="1" x14ac:dyDescent="0.2">
      <c r="A500" s="31" t="str">
        <f t="shared" si="17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16"/>
        <v>0</v>
      </c>
    </row>
    <row r="501" spans="1:17" ht="24.95" customHeight="1" x14ac:dyDescent="0.2">
      <c r="A501" s="31" t="str">
        <f t="shared" si="17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16"/>
        <v>0</v>
      </c>
    </row>
    <row r="502" spans="1:17" ht="24.95" customHeight="1" x14ac:dyDescent="0.2">
      <c r="A502" s="31" t="str">
        <f t="shared" si="17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16"/>
        <v>0</v>
      </c>
    </row>
    <row r="503" spans="1:17" ht="24.95" customHeight="1" x14ac:dyDescent="0.2">
      <c r="A503" s="31" t="str">
        <f t="shared" si="17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16"/>
        <v>0</v>
      </c>
    </row>
    <row r="504" spans="1:17" ht="24.95" customHeight="1" x14ac:dyDescent="0.2">
      <c r="A504" s="31" t="str">
        <f t="shared" si="17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16"/>
        <v>0</v>
      </c>
    </row>
    <row r="505" spans="1:17" ht="24.95" customHeight="1" x14ac:dyDescent="0.2">
      <c r="A505" s="31" t="str">
        <f t="shared" si="17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16"/>
        <v>0</v>
      </c>
    </row>
    <row r="506" spans="1:17" ht="24.95" customHeight="1" x14ac:dyDescent="0.2">
      <c r="A506" s="31" t="str">
        <f t="shared" si="17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16"/>
        <v>0</v>
      </c>
    </row>
    <row r="507" spans="1:17" ht="24.95" customHeight="1" x14ac:dyDescent="0.2">
      <c r="A507" s="31" t="str">
        <f t="shared" si="17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16"/>
        <v>0</v>
      </c>
    </row>
    <row r="508" spans="1:17" ht="24.95" customHeight="1" x14ac:dyDescent="0.2">
      <c r="A508" s="31" t="str">
        <f t="shared" si="17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16"/>
        <v>0</v>
      </c>
    </row>
    <row r="509" spans="1:17" ht="24.95" customHeight="1" x14ac:dyDescent="0.2">
      <c r="A509" s="31" t="str">
        <f t="shared" si="17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16"/>
        <v>0</v>
      </c>
    </row>
    <row r="510" spans="1:17" ht="24.95" customHeight="1" x14ac:dyDescent="0.2">
      <c r="A510" s="31" t="str">
        <f t="shared" si="17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16"/>
        <v>0</v>
      </c>
    </row>
    <row r="511" spans="1:17" ht="24.95" customHeight="1" x14ac:dyDescent="0.2">
      <c r="A511" s="31" t="str">
        <f t="shared" si="17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si="16"/>
        <v>0</v>
      </c>
    </row>
    <row r="512" spans="1:17" ht="24.95" customHeight="1" x14ac:dyDescent="0.2">
      <c r="A512" s="31" t="str">
        <f t="shared" si="17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16"/>
        <v>0</v>
      </c>
    </row>
    <row r="513" spans="1:17" ht="24.95" customHeight="1" x14ac:dyDescent="0.2">
      <c r="A513" s="31" t="str">
        <f t="shared" si="17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16"/>
        <v>0</v>
      </c>
    </row>
    <row r="514" spans="1:17" ht="24.95" customHeight="1" x14ac:dyDescent="0.2">
      <c r="A514" s="31" t="str">
        <f t="shared" si="17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16"/>
        <v>0</v>
      </c>
    </row>
    <row r="515" spans="1:17" ht="24.95" customHeight="1" x14ac:dyDescent="0.2">
      <c r="A515" s="31" t="str">
        <f t="shared" si="17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16"/>
        <v>0</v>
      </c>
    </row>
    <row r="516" spans="1:17" ht="24.95" customHeight="1" x14ac:dyDescent="0.2">
      <c r="A516" s="31" t="str">
        <f t="shared" si="17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16"/>
        <v>0</v>
      </c>
    </row>
    <row r="517" spans="1:17" ht="24.95" customHeight="1" x14ac:dyDescent="0.2">
      <c r="A517" s="31" t="str">
        <f t="shared" si="17"/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16"/>
        <v>0</v>
      </c>
    </row>
    <row r="518" spans="1:17" ht="24.95" customHeight="1" x14ac:dyDescent="0.2">
      <c r="A518" s="31" t="str">
        <f t="shared" si="17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16"/>
        <v>0</v>
      </c>
    </row>
    <row r="519" spans="1:17" ht="24.95" customHeight="1" x14ac:dyDescent="0.2">
      <c r="A519" s="31" t="str">
        <f t="shared" si="17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16"/>
        <v>0</v>
      </c>
    </row>
    <row r="520" spans="1:17" ht="24.95" customHeight="1" x14ac:dyDescent="0.2">
      <c r="A520" s="31" t="str">
        <f t="shared" si="17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16"/>
        <v>0</v>
      </c>
    </row>
    <row r="521" spans="1:17" ht="24.95" customHeight="1" x14ac:dyDescent="0.2">
      <c r="A521" s="31" t="str">
        <f t="shared" si="17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16"/>
        <v>0</v>
      </c>
    </row>
    <row r="522" spans="1:17" ht="24.95" customHeight="1" x14ac:dyDescent="0.2">
      <c r="A522" s="31" t="str">
        <f t="shared" si="17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16"/>
        <v>0</v>
      </c>
    </row>
    <row r="523" spans="1:17" ht="24.95" customHeight="1" x14ac:dyDescent="0.2">
      <c r="A523" s="31" t="str">
        <f t="shared" si="17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16"/>
        <v>0</v>
      </c>
    </row>
    <row r="524" spans="1:17" ht="24.95" customHeight="1" x14ac:dyDescent="0.2">
      <c r="A524" s="31" t="str">
        <f t="shared" si="17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16"/>
        <v>0</v>
      </c>
    </row>
    <row r="525" spans="1:17" ht="24.95" customHeight="1" x14ac:dyDescent="0.2">
      <c r="A525" s="31" t="str">
        <f t="shared" si="17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16"/>
        <v>0</v>
      </c>
    </row>
    <row r="526" spans="1:17" ht="24.95" customHeight="1" x14ac:dyDescent="0.2">
      <c r="A526" s="31" t="str">
        <f t="shared" si="17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16"/>
        <v>0</v>
      </c>
    </row>
    <row r="527" spans="1:17" ht="24.95" customHeight="1" x14ac:dyDescent="0.2">
      <c r="A527" s="31" t="str">
        <f t="shared" si="17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16"/>
        <v>0</v>
      </c>
    </row>
    <row r="528" spans="1:17" ht="24.95" customHeight="1" x14ac:dyDescent="0.2">
      <c r="A528" s="31" t="str">
        <f t="shared" si="17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16"/>
        <v>0</v>
      </c>
    </row>
    <row r="529" spans="1:17" ht="24.95" customHeight="1" x14ac:dyDescent="0.2">
      <c r="A529" s="31" t="str">
        <f t="shared" si="17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16"/>
        <v>0</v>
      </c>
    </row>
    <row r="530" spans="1:17" ht="24.95" customHeight="1" x14ac:dyDescent="0.2">
      <c r="A530" s="31" t="str">
        <f t="shared" si="17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si="16"/>
        <v>0</v>
      </c>
    </row>
    <row r="531" spans="1:17" ht="24.95" customHeight="1" x14ac:dyDescent="0.2">
      <c r="A531" s="31" t="str">
        <f t="shared" si="17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ref="Q531:Q568" si="18">N531-O531-P531</f>
        <v>0</v>
      </c>
    </row>
    <row r="532" spans="1:17" ht="24.95" customHeight="1" x14ac:dyDescent="0.2">
      <c r="A532" s="31" t="str">
        <f t="shared" si="17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18"/>
        <v>0</v>
      </c>
    </row>
    <row r="533" spans="1:17" ht="24.95" customHeight="1" x14ac:dyDescent="0.2">
      <c r="A533" s="31" t="str">
        <f t="shared" si="17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18"/>
        <v>0</v>
      </c>
    </row>
    <row r="534" spans="1:17" ht="24.95" customHeight="1" x14ac:dyDescent="0.2">
      <c r="A534" s="31" t="str">
        <f t="shared" si="17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18"/>
        <v>0</v>
      </c>
    </row>
    <row r="535" spans="1:17" ht="24.95" customHeight="1" x14ac:dyDescent="0.2">
      <c r="A535" s="31" t="str">
        <f t="shared" si="17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18"/>
        <v>0</v>
      </c>
    </row>
    <row r="536" spans="1:17" ht="24.95" customHeight="1" x14ac:dyDescent="0.2">
      <c r="A536" s="31" t="str">
        <f t="shared" si="17"/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18"/>
        <v>0</v>
      </c>
    </row>
    <row r="537" spans="1:17" ht="24.95" customHeight="1" x14ac:dyDescent="0.2">
      <c r="A537" s="31" t="str">
        <f t="shared" ref="A537:A570" si="19">B537&amp;"|"&amp;C537&amp;"|"&amp;D537&amp;"|"&amp;E537&amp;"|"&amp;M537</f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18"/>
        <v>0</v>
      </c>
    </row>
    <row r="538" spans="1:17" ht="24.95" customHeight="1" x14ac:dyDescent="0.2">
      <c r="A538" s="31" t="str">
        <f t="shared" si="19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18"/>
        <v>0</v>
      </c>
    </row>
    <row r="539" spans="1:17" ht="24.95" customHeight="1" x14ac:dyDescent="0.2">
      <c r="A539" s="31" t="str">
        <f t="shared" si="19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18"/>
        <v>0</v>
      </c>
    </row>
    <row r="540" spans="1:17" ht="24.95" customHeight="1" x14ac:dyDescent="0.2">
      <c r="A540" s="31" t="str">
        <f t="shared" si="19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18"/>
        <v>0</v>
      </c>
    </row>
    <row r="541" spans="1:17" ht="24.95" customHeight="1" x14ac:dyDescent="0.2">
      <c r="A541" s="31" t="str">
        <f t="shared" si="19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si="18"/>
        <v>0</v>
      </c>
    </row>
    <row r="542" spans="1:17" ht="24.95" customHeight="1" x14ac:dyDescent="0.2">
      <c r="A542" s="31" t="str">
        <f t="shared" si="19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18"/>
        <v>0</v>
      </c>
    </row>
    <row r="543" spans="1:17" ht="24.95" customHeight="1" x14ac:dyDescent="0.2">
      <c r="A543" s="31" t="str">
        <f t="shared" si="19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18"/>
        <v>0</v>
      </c>
    </row>
    <row r="544" spans="1:17" ht="24.95" customHeight="1" x14ac:dyDescent="0.2">
      <c r="A544" s="31" t="str">
        <f t="shared" si="19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18"/>
        <v>0</v>
      </c>
    </row>
    <row r="545" spans="1:17" ht="24.95" customHeight="1" x14ac:dyDescent="0.2">
      <c r="A545" s="31" t="str">
        <f t="shared" si="19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18"/>
        <v>0</v>
      </c>
    </row>
    <row r="546" spans="1:17" ht="24.95" customHeight="1" x14ac:dyDescent="0.2">
      <c r="A546" s="31" t="str">
        <f t="shared" si="19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18"/>
        <v>0</v>
      </c>
    </row>
    <row r="547" spans="1:17" ht="24.95" customHeight="1" x14ac:dyDescent="0.2">
      <c r="A547" s="31" t="str">
        <f t="shared" si="19"/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18"/>
        <v>0</v>
      </c>
    </row>
    <row r="548" spans="1:17" ht="24.95" customHeight="1" x14ac:dyDescent="0.2">
      <c r="A548" s="31" t="str">
        <f t="shared" si="19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18"/>
        <v>0</v>
      </c>
    </row>
    <row r="549" spans="1:17" ht="24.95" customHeight="1" x14ac:dyDescent="0.2">
      <c r="A549" s="31" t="str">
        <f t="shared" si="19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18"/>
        <v>0</v>
      </c>
    </row>
    <row r="550" spans="1:17" ht="24.95" customHeight="1" x14ac:dyDescent="0.2">
      <c r="A550" s="31" t="str">
        <f t="shared" si="19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18"/>
        <v>0</v>
      </c>
    </row>
    <row r="551" spans="1:17" ht="24.95" customHeight="1" x14ac:dyDescent="0.2">
      <c r="A551" s="31" t="str">
        <f t="shared" si="19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18"/>
        <v>0</v>
      </c>
    </row>
    <row r="552" spans="1:17" ht="24.95" customHeight="1" x14ac:dyDescent="0.2">
      <c r="A552" s="31" t="str">
        <f t="shared" si="19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18"/>
        <v>0</v>
      </c>
    </row>
    <row r="553" spans="1:17" ht="24.95" customHeight="1" x14ac:dyDescent="0.2">
      <c r="A553" s="31" t="str">
        <f t="shared" si="19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18"/>
        <v>0</v>
      </c>
    </row>
    <row r="554" spans="1:17" ht="24.95" customHeight="1" x14ac:dyDescent="0.2">
      <c r="A554" s="31" t="str">
        <f t="shared" si="19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18"/>
        <v>0</v>
      </c>
    </row>
    <row r="555" spans="1:17" ht="24.95" customHeight="1" x14ac:dyDescent="0.2">
      <c r="A555" s="31" t="str">
        <f t="shared" si="19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18"/>
        <v>0</v>
      </c>
    </row>
    <row r="556" spans="1:17" ht="24.95" customHeight="1" x14ac:dyDescent="0.2">
      <c r="A556" s="31" t="str">
        <f t="shared" si="19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18"/>
        <v>0</v>
      </c>
    </row>
    <row r="557" spans="1:17" ht="24.95" customHeight="1" x14ac:dyDescent="0.2">
      <c r="A557" s="31" t="str">
        <f t="shared" si="19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18"/>
        <v>0</v>
      </c>
    </row>
    <row r="558" spans="1:17" ht="24.95" customHeight="1" x14ac:dyDescent="0.2">
      <c r="A558" s="31" t="str">
        <f t="shared" si="19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18"/>
        <v>0</v>
      </c>
    </row>
    <row r="559" spans="1:17" ht="24.95" customHeight="1" x14ac:dyDescent="0.2">
      <c r="A559" s="31" t="str">
        <f t="shared" si="19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18"/>
        <v>0</v>
      </c>
    </row>
    <row r="560" spans="1:17" ht="24.95" customHeight="1" x14ac:dyDescent="0.2">
      <c r="A560" s="31" t="str">
        <f t="shared" si="19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18"/>
        <v>0</v>
      </c>
    </row>
    <row r="561" spans="1:17" ht="24.95" customHeight="1" x14ac:dyDescent="0.2">
      <c r="A561" s="31" t="str">
        <f t="shared" si="19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18"/>
        <v>0</v>
      </c>
    </row>
    <row r="562" spans="1:17" ht="24.95" customHeight="1" x14ac:dyDescent="0.2">
      <c r="A562" s="31" t="str">
        <f t="shared" si="19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18"/>
        <v>0</v>
      </c>
    </row>
    <row r="563" spans="1:17" ht="24.95" customHeight="1" x14ac:dyDescent="0.2">
      <c r="A563" s="31" t="str">
        <f t="shared" si="19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18"/>
        <v>0</v>
      </c>
    </row>
    <row r="564" spans="1:17" ht="24.95" customHeight="1" x14ac:dyDescent="0.2">
      <c r="A564" s="31" t="str">
        <f t="shared" si="19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18"/>
        <v>0</v>
      </c>
    </row>
    <row r="565" spans="1:17" ht="24.95" customHeight="1" x14ac:dyDescent="0.2">
      <c r="A565" s="31" t="str">
        <f t="shared" si="19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18"/>
        <v>0</v>
      </c>
    </row>
    <row r="566" spans="1:17" ht="24.95" customHeight="1" x14ac:dyDescent="0.2">
      <c r="A566" s="31" t="str">
        <f t="shared" si="19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18"/>
        <v>0</v>
      </c>
    </row>
    <row r="567" spans="1:17" ht="24.95" customHeight="1" x14ac:dyDescent="0.2">
      <c r="A567" s="31" t="str">
        <f t="shared" si="19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18"/>
        <v>0</v>
      </c>
    </row>
    <row r="568" spans="1:17" ht="24.95" customHeight="1" x14ac:dyDescent="0.2">
      <c r="A568" s="31" t="str">
        <f t="shared" si="19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si="18"/>
        <v>0</v>
      </c>
    </row>
    <row r="569" spans="1:17" ht="24.95" customHeight="1" x14ac:dyDescent="0.2">
      <c r="A569" s="31" t="str">
        <f t="shared" si="19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ref="Q569:Q570" si="20">N569-O569-P569</f>
        <v>0</v>
      </c>
    </row>
    <row r="570" spans="1:17" ht="24.95" customHeight="1" x14ac:dyDescent="0.2">
      <c r="A570" s="31" t="str">
        <f t="shared" si="19"/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18"/>
      <c r="M570" s="31"/>
      <c r="N570" s="33"/>
      <c r="O570" s="33"/>
      <c r="P570" s="33"/>
      <c r="Q570" s="72">
        <f t="shared" si="20"/>
        <v>0</v>
      </c>
    </row>
    <row r="571" spans="1:17" ht="24.95" customHeight="1" x14ac:dyDescent="0.2">
      <c r="A571" s="36"/>
      <c r="B571" s="36"/>
      <c r="C571" s="36"/>
      <c r="D571" s="36"/>
      <c r="E571" s="36"/>
      <c r="F571" s="36"/>
      <c r="G571" s="36"/>
      <c r="H571" s="36"/>
      <c r="I571" s="41"/>
      <c r="J571" s="36"/>
      <c r="K571" s="41"/>
      <c r="L571" s="38"/>
      <c r="M571" s="36"/>
      <c r="N571" s="39"/>
      <c r="O571" s="39"/>
      <c r="P571" s="39"/>
      <c r="Q571" s="34"/>
    </row>
    <row r="572" spans="1:17" ht="24.95" customHeight="1" x14ac:dyDescent="0.2">
      <c r="A572" s="36"/>
      <c r="B572" s="36"/>
      <c r="C572" s="36"/>
      <c r="D572" s="36"/>
      <c r="E572" s="36"/>
      <c r="F572" s="36"/>
      <c r="G572" s="36"/>
      <c r="H572" s="36"/>
      <c r="I572" s="41"/>
      <c r="J572" s="36"/>
      <c r="K572" s="41"/>
      <c r="L572" s="38"/>
      <c r="M572" s="36"/>
      <c r="N572" s="39"/>
      <c r="O572" s="39"/>
      <c r="P572" s="39"/>
      <c r="Q572" s="34"/>
    </row>
    <row r="573" spans="1:17" ht="24.95" customHeight="1" x14ac:dyDescent="0.2">
      <c r="A573" s="36"/>
      <c r="B573" s="36"/>
      <c r="C573" s="36"/>
      <c r="D573" s="36"/>
      <c r="E573" s="36"/>
      <c r="F573" s="36"/>
      <c r="G573" s="36"/>
      <c r="H573" s="36"/>
      <c r="I573" s="41"/>
      <c r="J573" s="36"/>
      <c r="K573" s="41"/>
      <c r="L573" s="38"/>
      <c r="M573" s="36"/>
      <c r="N573" s="39"/>
      <c r="O573" s="39"/>
      <c r="P573" s="39"/>
      <c r="Q573" s="34"/>
    </row>
    <row r="574" spans="1:17" ht="24.95" customHeight="1" x14ac:dyDescent="0.2">
      <c r="A574" s="36"/>
      <c r="B574" s="36"/>
      <c r="C574" s="36"/>
      <c r="D574" s="36"/>
      <c r="E574" s="36"/>
      <c r="F574" s="36"/>
      <c r="G574" s="36"/>
      <c r="H574" s="36"/>
      <c r="I574" s="41"/>
      <c r="J574" s="36"/>
      <c r="K574" s="41"/>
      <c r="L574" s="38"/>
      <c r="M574" s="36"/>
      <c r="N574" s="39"/>
      <c r="O574" s="39"/>
      <c r="P574" s="39"/>
      <c r="Q574" s="34"/>
    </row>
    <row r="575" spans="1:17" ht="24.95" customHeight="1" x14ac:dyDescent="0.2">
      <c r="A575" s="36"/>
      <c r="B575" s="36"/>
      <c r="C575" s="36"/>
      <c r="D575" s="36"/>
      <c r="E575" s="36"/>
      <c r="F575" s="36"/>
      <c r="G575" s="36"/>
      <c r="H575" s="36"/>
      <c r="I575" s="41"/>
      <c r="J575" s="36"/>
      <c r="K575" s="41"/>
      <c r="L575" s="38"/>
      <c r="M575" s="36"/>
      <c r="N575" s="39"/>
      <c r="O575" s="39"/>
      <c r="P575" s="39"/>
      <c r="Q575" s="34"/>
    </row>
    <row r="576" spans="1:17" ht="24.95" customHeight="1" x14ac:dyDescent="0.2">
      <c r="A576" s="36"/>
      <c r="B576" s="36"/>
      <c r="C576" s="36"/>
      <c r="D576" s="36"/>
      <c r="E576" s="36"/>
      <c r="F576" s="36"/>
      <c r="G576" s="36"/>
      <c r="H576" s="36"/>
      <c r="I576" s="41"/>
      <c r="J576" s="36"/>
      <c r="K576" s="41"/>
      <c r="L576" s="38"/>
      <c r="M576" s="36"/>
      <c r="N576" s="39"/>
      <c r="O576" s="39"/>
      <c r="P576" s="39"/>
      <c r="Q576" s="34"/>
    </row>
    <row r="577" spans="1:17" ht="24.95" customHeight="1" x14ac:dyDescent="0.2">
      <c r="A577" s="36"/>
      <c r="B577" s="36"/>
      <c r="C577" s="36"/>
      <c r="D577" s="36"/>
      <c r="E577" s="36"/>
      <c r="F577" s="36"/>
      <c r="G577" s="36"/>
      <c r="H577" s="36"/>
      <c r="I577" s="41"/>
      <c r="J577" s="36"/>
      <c r="K577" s="41"/>
      <c r="L577" s="38"/>
      <c r="M577" s="36"/>
      <c r="N577" s="39"/>
      <c r="O577" s="39"/>
      <c r="P577" s="39"/>
      <c r="Q577" s="34"/>
    </row>
    <row r="578" spans="1:17" ht="24.95" customHeight="1" x14ac:dyDescent="0.2">
      <c r="A578" s="36"/>
      <c r="B578" s="36"/>
      <c r="C578" s="36"/>
      <c r="D578" s="36"/>
      <c r="E578" s="36"/>
      <c r="F578" s="36"/>
      <c r="G578" s="36"/>
      <c r="H578" s="36"/>
      <c r="I578" s="41"/>
      <c r="J578" s="36"/>
      <c r="K578" s="41"/>
      <c r="L578" s="38"/>
      <c r="M578" s="36"/>
      <c r="N578" s="39"/>
      <c r="O578" s="39"/>
      <c r="P578" s="39"/>
      <c r="Q578" s="34"/>
    </row>
    <row r="579" spans="1:17" ht="24.95" customHeight="1" x14ac:dyDescent="0.2">
      <c r="A579" s="36"/>
      <c r="B579" s="36"/>
      <c r="C579" s="36"/>
      <c r="D579" s="36"/>
      <c r="E579" s="36"/>
      <c r="F579" s="36"/>
      <c r="G579" s="36"/>
      <c r="H579" s="36"/>
      <c r="I579" s="41"/>
      <c r="J579" s="36"/>
      <c r="K579" s="41"/>
      <c r="L579" s="38"/>
      <c r="M579" s="36"/>
      <c r="N579" s="39"/>
      <c r="O579" s="39"/>
      <c r="P579" s="39"/>
      <c r="Q579" s="34"/>
    </row>
    <row r="580" spans="1:17" ht="24.95" customHeight="1" x14ac:dyDescent="0.2">
      <c r="A580" s="36"/>
      <c r="B580" s="36"/>
      <c r="C580" s="36"/>
      <c r="D580" s="36"/>
      <c r="E580" s="36"/>
      <c r="F580" s="36"/>
      <c r="G580" s="36"/>
      <c r="H580" s="36"/>
      <c r="I580" s="41"/>
      <c r="J580" s="36"/>
      <c r="K580" s="41"/>
      <c r="L580" s="38"/>
      <c r="M580" s="36"/>
      <c r="N580" s="39"/>
      <c r="O580" s="39"/>
      <c r="P580" s="39"/>
      <c r="Q580" s="34"/>
    </row>
    <row r="581" spans="1:17" ht="24.95" customHeight="1" x14ac:dyDescent="0.2">
      <c r="A581" s="36"/>
      <c r="B581" s="36"/>
      <c r="C581" s="36"/>
      <c r="D581" s="36"/>
      <c r="E581" s="36"/>
      <c r="F581" s="36"/>
      <c r="G581" s="36"/>
      <c r="H581" s="36"/>
      <c r="I581" s="41"/>
      <c r="J581" s="36"/>
      <c r="K581" s="41"/>
      <c r="L581" s="38"/>
      <c r="M581" s="36"/>
      <c r="N581" s="39"/>
      <c r="O581" s="39"/>
      <c r="P581" s="39"/>
      <c r="Q581" s="34"/>
    </row>
    <row r="582" spans="1:17" ht="24.95" customHeight="1" x14ac:dyDescent="0.2">
      <c r="A582" s="36"/>
      <c r="B582" s="36"/>
      <c r="C582" s="36"/>
      <c r="D582" s="36"/>
      <c r="E582" s="36"/>
      <c r="F582" s="36"/>
      <c r="G582" s="36"/>
      <c r="H582" s="36"/>
      <c r="I582" s="41"/>
      <c r="J582" s="36"/>
      <c r="K582" s="41"/>
      <c r="L582" s="38"/>
      <c r="M582" s="36"/>
      <c r="N582" s="39"/>
      <c r="O582" s="39"/>
      <c r="P582" s="39"/>
      <c r="Q582" s="34"/>
    </row>
    <row r="583" spans="1:17" ht="24.95" customHeight="1" x14ac:dyDescent="0.2">
      <c r="A583" s="36"/>
      <c r="B583" s="36"/>
      <c r="C583" s="36"/>
      <c r="D583" s="36"/>
      <c r="E583" s="36"/>
      <c r="F583" s="36"/>
      <c r="G583" s="36"/>
      <c r="H583" s="36"/>
      <c r="I583" s="41"/>
      <c r="J583" s="36"/>
      <c r="K583" s="41"/>
      <c r="L583" s="38"/>
      <c r="M583" s="36"/>
      <c r="N583" s="39"/>
      <c r="O583" s="39"/>
      <c r="P583" s="39"/>
      <c r="Q583" s="34"/>
    </row>
    <row r="584" spans="1:17" ht="24.95" customHeight="1" x14ac:dyDescent="0.2">
      <c r="A584" s="36"/>
      <c r="B584" s="36"/>
      <c r="C584" s="36"/>
      <c r="D584" s="36"/>
      <c r="E584" s="36"/>
      <c r="F584" s="36"/>
      <c r="G584" s="36"/>
      <c r="H584" s="36"/>
      <c r="I584" s="41"/>
      <c r="J584" s="36"/>
      <c r="K584" s="41"/>
      <c r="L584" s="38"/>
      <c r="M584" s="36"/>
      <c r="N584" s="39"/>
      <c r="O584" s="39"/>
      <c r="P584" s="39"/>
      <c r="Q584" s="34"/>
    </row>
    <row r="585" spans="1:17" ht="24.95" customHeight="1" x14ac:dyDescent="0.2">
      <c r="A585" s="36"/>
      <c r="B585" s="36"/>
      <c r="C585" s="36"/>
      <c r="D585" s="36"/>
      <c r="E585" s="36"/>
      <c r="F585" s="36"/>
      <c r="G585" s="36"/>
      <c r="H585" s="36"/>
      <c r="I585" s="41"/>
      <c r="J585" s="36"/>
      <c r="K585" s="41"/>
      <c r="L585" s="38"/>
      <c r="M585" s="36"/>
      <c r="N585" s="39"/>
      <c r="O585" s="39"/>
      <c r="P585" s="39"/>
      <c r="Q585" s="34"/>
    </row>
    <row r="586" spans="1:17" ht="24.95" customHeight="1" x14ac:dyDescent="0.2">
      <c r="A586" s="36"/>
      <c r="B586" s="36"/>
      <c r="C586" s="36"/>
      <c r="D586" s="36"/>
      <c r="E586" s="36"/>
      <c r="F586" s="36"/>
      <c r="G586" s="36"/>
      <c r="H586" s="36"/>
      <c r="I586" s="41"/>
      <c r="J586" s="36"/>
      <c r="K586" s="41"/>
      <c r="L586" s="38"/>
      <c r="M586" s="36"/>
      <c r="N586" s="39"/>
      <c r="O586" s="39"/>
      <c r="P586" s="39"/>
      <c r="Q586" s="34"/>
    </row>
    <row r="587" spans="1:17" ht="24.95" customHeight="1" x14ac:dyDescent="0.2">
      <c r="A587" s="36"/>
      <c r="B587" s="36"/>
      <c r="C587" s="36"/>
      <c r="D587" s="36"/>
      <c r="E587" s="36"/>
      <c r="F587" s="36"/>
      <c r="G587" s="36"/>
      <c r="H587" s="36"/>
      <c r="I587" s="41"/>
      <c r="J587" s="36"/>
      <c r="K587" s="41"/>
      <c r="L587" s="38"/>
      <c r="M587" s="36"/>
      <c r="N587" s="39"/>
      <c r="O587" s="39"/>
      <c r="P587" s="39"/>
      <c r="Q587" s="34"/>
    </row>
    <row r="588" spans="1:17" ht="24.95" customHeight="1" x14ac:dyDescent="0.2">
      <c r="A588" s="36"/>
      <c r="B588" s="36"/>
      <c r="C588" s="36"/>
      <c r="D588" s="36"/>
      <c r="E588" s="36"/>
      <c r="F588" s="36"/>
      <c r="G588" s="36"/>
      <c r="H588" s="36"/>
      <c r="I588" s="41"/>
      <c r="J588" s="36"/>
      <c r="K588" s="41"/>
      <c r="L588" s="38"/>
      <c r="M588" s="36"/>
      <c r="N588" s="39"/>
      <c r="O588" s="39"/>
      <c r="P588" s="39"/>
      <c r="Q588" s="34"/>
    </row>
    <row r="589" spans="1:17" ht="24.95" customHeight="1" x14ac:dyDescent="0.2">
      <c r="A589" s="36"/>
      <c r="B589" s="36"/>
      <c r="C589" s="36"/>
      <c r="D589" s="36"/>
      <c r="E589" s="36"/>
      <c r="F589" s="36"/>
      <c r="G589" s="36"/>
      <c r="H589" s="36"/>
      <c r="I589" s="41"/>
      <c r="J589" s="36"/>
      <c r="K589" s="41"/>
      <c r="L589" s="38"/>
      <c r="M589" s="36"/>
      <c r="N589" s="39"/>
      <c r="O589" s="39"/>
      <c r="P589" s="39"/>
      <c r="Q589" s="34"/>
    </row>
    <row r="590" spans="1:17" ht="24.95" customHeight="1" x14ac:dyDescent="0.2">
      <c r="A590" s="36"/>
      <c r="B590" s="36"/>
      <c r="C590" s="36"/>
      <c r="D590" s="36"/>
      <c r="E590" s="36"/>
      <c r="F590" s="36"/>
      <c r="G590" s="36"/>
      <c r="H590" s="36"/>
      <c r="I590" s="41"/>
      <c r="J590" s="36"/>
      <c r="K590" s="41"/>
      <c r="L590" s="38"/>
      <c r="M590" s="36"/>
      <c r="N590" s="39"/>
      <c r="O590" s="39"/>
      <c r="P590" s="39"/>
      <c r="Q590" s="34"/>
    </row>
    <row r="591" spans="1:17" ht="24.95" customHeight="1" x14ac:dyDescent="0.2">
      <c r="A591" s="36"/>
      <c r="B591" s="36"/>
      <c r="C591" s="36"/>
      <c r="D591" s="36"/>
      <c r="E591" s="36"/>
      <c r="F591" s="36"/>
      <c r="G591" s="36"/>
      <c r="H591" s="36"/>
      <c r="I591" s="41"/>
      <c r="J591" s="36"/>
      <c r="K591" s="41"/>
      <c r="L591" s="38"/>
      <c r="M591" s="36"/>
      <c r="N591" s="39"/>
      <c r="O591" s="39"/>
      <c r="P591" s="39"/>
      <c r="Q591" s="34"/>
    </row>
    <row r="592" spans="1:17" ht="24.95" customHeight="1" x14ac:dyDescent="0.2">
      <c r="A592" s="36"/>
      <c r="B592" s="36"/>
      <c r="C592" s="36"/>
      <c r="D592" s="36"/>
      <c r="E592" s="36"/>
      <c r="F592" s="36"/>
      <c r="G592" s="36"/>
      <c r="H592" s="36"/>
      <c r="I592" s="41"/>
      <c r="J592" s="36"/>
      <c r="K592" s="41"/>
      <c r="L592" s="38"/>
      <c r="M592" s="36"/>
      <c r="N592" s="39"/>
      <c r="O592" s="39"/>
      <c r="P592" s="39"/>
      <c r="Q592" s="34"/>
    </row>
    <row r="593" spans="1:17" ht="24.95" customHeight="1" x14ac:dyDescent="0.2">
      <c r="A593" s="36"/>
      <c r="B593" s="36"/>
      <c r="C593" s="36"/>
      <c r="D593" s="36"/>
      <c r="E593" s="36"/>
      <c r="F593" s="36"/>
      <c r="G593" s="36"/>
      <c r="H593" s="36"/>
      <c r="I593" s="41"/>
      <c r="J593" s="36"/>
      <c r="K593" s="41"/>
      <c r="L593" s="38"/>
      <c r="M593" s="36"/>
      <c r="N593" s="39"/>
      <c r="O593" s="39"/>
      <c r="P593" s="39"/>
      <c r="Q593" s="34"/>
    </row>
    <row r="594" spans="1:17" ht="24.95" customHeight="1" x14ac:dyDescent="0.2">
      <c r="A594" s="36"/>
      <c r="B594" s="36"/>
      <c r="C594" s="36"/>
      <c r="D594" s="36"/>
      <c r="E594" s="36"/>
      <c r="F594" s="36"/>
      <c r="G594" s="36"/>
      <c r="H594" s="36"/>
      <c r="I594" s="41"/>
      <c r="J594" s="36"/>
      <c r="K594" s="41"/>
      <c r="L594" s="38"/>
      <c r="M594" s="36"/>
      <c r="N594" s="39"/>
      <c r="O594" s="39"/>
      <c r="P594" s="39"/>
      <c r="Q594" s="34"/>
    </row>
    <row r="595" spans="1:17" ht="24.95" customHeight="1" x14ac:dyDescent="0.2">
      <c r="A595" s="36"/>
      <c r="B595" s="36"/>
      <c r="C595" s="36"/>
      <c r="D595" s="36"/>
      <c r="E595" s="36"/>
      <c r="F595" s="36"/>
      <c r="G595" s="36"/>
      <c r="H595" s="36"/>
      <c r="I595" s="41"/>
      <c r="J595" s="36"/>
      <c r="K595" s="41"/>
      <c r="L595" s="38"/>
      <c r="M595" s="36"/>
      <c r="N595" s="39"/>
      <c r="O595" s="39"/>
      <c r="P595" s="39"/>
      <c r="Q595" s="34"/>
    </row>
    <row r="596" spans="1:17" ht="24.95" customHeight="1" x14ac:dyDescent="0.2">
      <c r="A596" s="36"/>
      <c r="B596" s="36"/>
      <c r="C596" s="36"/>
      <c r="D596" s="36"/>
      <c r="E596" s="36"/>
      <c r="F596" s="36"/>
      <c r="G596" s="36"/>
      <c r="H596" s="36"/>
      <c r="I596" s="41"/>
      <c r="J596" s="36"/>
      <c r="K596" s="41"/>
      <c r="L596" s="38"/>
      <c r="M596" s="36"/>
      <c r="N596" s="39"/>
      <c r="O596" s="39"/>
      <c r="P596" s="39"/>
      <c r="Q596" s="34"/>
    </row>
    <row r="597" spans="1:17" ht="24.95" customHeight="1" x14ac:dyDescent="0.2">
      <c r="A597" s="36"/>
      <c r="B597" s="36"/>
      <c r="C597" s="36"/>
      <c r="D597" s="36"/>
      <c r="E597" s="36"/>
      <c r="F597" s="36"/>
      <c r="G597" s="36"/>
      <c r="H597" s="36"/>
      <c r="I597" s="41"/>
      <c r="J597" s="36"/>
      <c r="K597" s="41"/>
      <c r="L597" s="38"/>
      <c r="M597" s="36"/>
      <c r="N597" s="39"/>
      <c r="O597" s="39"/>
      <c r="P597" s="39"/>
      <c r="Q597" s="34"/>
    </row>
    <row r="598" spans="1:17" ht="24.95" customHeight="1" x14ac:dyDescent="0.2">
      <c r="A598" s="36"/>
      <c r="B598" s="36"/>
      <c r="C598" s="36"/>
      <c r="D598" s="36"/>
      <c r="E598" s="36"/>
      <c r="F598" s="36"/>
      <c r="G598" s="36"/>
      <c r="H598" s="36"/>
      <c r="I598" s="41"/>
      <c r="J598" s="36"/>
      <c r="K598" s="41"/>
      <c r="L598" s="38"/>
      <c r="M598" s="36"/>
      <c r="N598" s="39"/>
      <c r="O598" s="39"/>
      <c r="P598" s="39"/>
      <c r="Q598" s="34"/>
    </row>
    <row r="599" spans="1:17" ht="24.95" customHeight="1" x14ac:dyDescent="0.2">
      <c r="A599" s="36"/>
      <c r="B599" s="36"/>
      <c r="C599" s="36"/>
      <c r="D599" s="36"/>
      <c r="E599" s="36"/>
      <c r="F599" s="36"/>
      <c r="G599" s="36"/>
      <c r="H599" s="36"/>
      <c r="I599" s="41"/>
      <c r="J599" s="36"/>
      <c r="K599" s="41"/>
      <c r="L599" s="38"/>
      <c r="M599" s="36"/>
      <c r="N599" s="39"/>
      <c r="O599" s="39"/>
      <c r="P599" s="39"/>
      <c r="Q599" s="34"/>
    </row>
    <row r="600" spans="1:17" ht="24.95" customHeight="1" x14ac:dyDescent="0.2">
      <c r="A600" s="36"/>
      <c r="B600" s="36"/>
      <c r="C600" s="36"/>
      <c r="D600" s="36"/>
      <c r="E600" s="36"/>
      <c r="F600" s="36"/>
      <c r="G600" s="36"/>
      <c r="H600" s="36"/>
      <c r="I600" s="41"/>
      <c r="J600" s="36"/>
      <c r="K600" s="41"/>
      <c r="L600" s="38"/>
      <c r="M600" s="36"/>
      <c r="N600" s="39"/>
      <c r="O600" s="39"/>
      <c r="P600" s="39"/>
      <c r="Q600" s="34"/>
    </row>
    <row r="601" spans="1:17" ht="24.95" customHeight="1" x14ac:dyDescent="0.2">
      <c r="A601" s="36"/>
      <c r="B601" s="36"/>
      <c r="C601" s="36"/>
      <c r="D601" s="36"/>
      <c r="E601" s="36"/>
      <c r="F601" s="36"/>
      <c r="G601" s="36"/>
      <c r="H601" s="36"/>
      <c r="I601" s="41"/>
      <c r="J601" s="36"/>
      <c r="K601" s="41"/>
      <c r="L601" s="38"/>
      <c r="M601" s="36"/>
      <c r="N601" s="39"/>
      <c r="O601" s="39"/>
      <c r="P601" s="39"/>
      <c r="Q601" s="34"/>
    </row>
    <row r="602" spans="1:17" ht="24.95" customHeight="1" x14ac:dyDescent="0.2">
      <c r="A602" s="36"/>
      <c r="B602" s="36"/>
      <c r="C602" s="36"/>
      <c r="D602" s="36"/>
      <c r="E602" s="36"/>
      <c r="F602" s="36"/>
      <c r="G602" s="36"/>
      <c r="H602" s="36"/>
      <c r="I602" s="41"/>
      <c r="J602" s="36"/>
      <c r="K602" s="41"/>
      <c r="L602" s="38"/>
      <c r="M602" s="36"/>
      <c r="N602" s="39"/>
      <c r="O602" s="39"/>
      <c r="P602" s="39"/>
      <c r="Q602" s="34"/>
    </row>
    <row r="603" spans="1:17" ht="24.95" customHeight="1" x14ac:dyDescent="0.2">
      <c r="A603" s="36"/>
      <c r="B603" s="36"/>
      <c r="C603" s="36"/>
      <c r="D603" s="36"/>
      <c r="E603" s="36"/>
      <c r="F603" s="36"/>
      <c r="G603" s="36"/>
      <c r="H603" s="36"/>
      <c r="I603" s="41"/>
      <c r="J603" s="36"/>
      <c r="K603" s="41"/>
      <c r="L603" s="38"/>
      <c r="M603" s="36"/>
      <c r="N603" s="39"/>
      <c r="O603" s="39"/>
      <c r="P603" s="39"/>
      <c r="Q603" s="34"/>
    </row>
    <row r="604" spans="1:17" ht="24.95" customHeight="1" x14ac:dyDescent="0.2">
      <c r="A604" s="36"/>
      <c r="B604" s="36"/>
      <c r="C604" s="36"/>
      <c r="D604" s="36"/>
      <c r="E604" s="36"/>
      <c r="F604" s="36"/>
      <c r="G604" s="36"/>
      <c r="H604" s="36"/>
      <c r="I604" s="41"/>
      <c r="J604" s="36"/>
      <c r="K604" s="41"/>
      <c r="L604" s="38"/>
      <c r="M604" s="36"/>
      <c r="N604" s="39"/>
      <c r="O604" s="39"/>
      <c r="P604" s="39"/>
      <c r="Q604" s="34"/>
    </row>
    <row r="605" spans="1:17" ht="24.95" customHeight="1" x14ac:dyDescent="0.2">
      <c r="A605" s="36"/>
      <c r="B605" s="36"/>
      <c r="C605" s="36"/>
      <c r="D605" s="36"/>
      <c r="E605" s="36"/>
      <c r="F605" s="36"/>
      <c r="G605" s="36"/>
      <c r="H605" s="36"/>
      <c r="I605" s="41"/>
      <c r="J605" s="36"/>
      <c r="K605" s="41"/>
      <c r="L605" s="38"/>
      <c r="M605" s="36"/>
      <c r="N605" s="39"/>
      <c r="O605" s="39"/>
      <c r="P605" s="39"/>
      <c r="Q605" s="34"/>
    </row>
    <row r="606" spans="1:17" ht="24.95" customHeight="1" x14ac:dyDescent="0.2">
      <c r="A606" s="36"/>
      <c r="B606" s="36"/>
      <c r="C606" s="36"/>
      <c r="D606" s="36"/>
      <c r="E606" s="36"/>
      <c r="F606" s="36"/>
      <c r="G606" s="36"/>
      <c r="H606" s="36"/>
      <c r="I606" s="41"/>
      <c r="J606" s="36"/>
      <c r="K606" s="41"/>
      <c r="L606" s="38"/>
      <c r="M606" s="36"/>
      <c r="N606" s="39"/>
      <c r="O606" s="39"/>
      <c r="P606" s="39"/>
      <c r="Q606" s="34"/>
    </row>
    <row r="607" spans="1:17" ht="24.95" customHeight="1" x14ac:dyDescent="0.2">
      <c r="A607" s="36"/>
      <c r="B607" s="36"/>
      <c r="C607" s="36"/>
      <c r="D607" s="36"/>
      <c r="E607" s="36"/>
      <c r="F607" s="36"/>
      <c r="G607" s="36"/>
      <c r="H607" s="36"/>
      <c r="I607" s="41"/>
      <c r="J607" s="36"/>
      <c r="K607" s="41"/>
      <c r="L607" s="38"/>
      <c r="M607" s="36"/>
      <c r="N607" s="39"/>
      <c r="O607" s="39"/>
      <c r="P607" s="39"/>
      <c r="Q607" s="34"/>
    </row>
    <row r="608" spans="1:17" ht="24.95" customHeight="1" x14ac:dyDescent="0.2">
      <c r="A608" s="36"/>
      <c r="B608" s="36"/>
      <c r="C608" s="36"/>
      <c r="D608" s="36"/>
      <c r="E608" s="36"/>
      <c r="F608" s="36"/>
      <c r="G608" s="36"/>
      <c r="H608" s="36"/>
      <c r="I608" s="41"/>
      <c r="J608" s="36"/>
      <c r="K608" s="41"/>
      <c r="L608" s="38"/>
      <c r="M608" s="36"/>
      <c r="N608" s="39"/>
      <c r="O608" s="39"/>
      <c r="P608" s="39"/>
      <c r="Q608" s="34"/>
    </row>
    <row r="609" spans="1:17" ht="24.95" customHeight="1" x14ac:dyDescent="0.2">
      <c r="A609" s="36"/>
      <c r="B609" s="36"/>
      <c r="C609" s="36"/>
      <c r="D609" s="36"/>
      <c r="E609" s="36"/>
      <c r="F609" s="36"/>
      <c r="G609" s="36"/>
      <c r="H609" s="36"/>
      <c r="I609" s="41"/>
      <c r="J609" s="36"/>
      <c r="K609" s="41"/>
      <c r="L609" s="38"/>
      <c r="M609" s="36"/>
      <c r="N609" s="39"/>
      <c r="O609" s="39"/>
      <c r="P609" s="39"/>
      <c r="Q609" s="34"/>
    </row>
    <row r="610" spans="1:17" ht="24.95" customHeight="1" x14ac:dyDescent="0.2">
      <c r="A610" s="36"/>
      <c r="B610" s="36"/>
      <c r="C610" s="36"/>
      <c r="D610" s="36"/>
      <c r="E610" s="36"/>
      <c r="F610" s="36"/>
      <c r="G610" s="36"/>
      <c r="H610" s="36"/>
      <c r="I610" s="41"/>
      <c r="J610" s="36"/>
      <c r="K610" s="41"/>
      <c r="L610" s="38"/>
      <c r="M610" s="36"/>
      <c r="N610" s="39"/>
      <c r="O610" s="39"/>
      <c r="P610" s="39"/>
      <c r="Q610" s="34"/>
    </row>
    <row r="611" spans="1:17" ht="24.95" customHeight="1" x14ac:dyDescent="0.2">
      <c r="A611" s="36"/>
      <c r="B611" s="36"/>
      <c r="C611" s="36"/>
      <c r="D611" s="36"/>
      <c r="E611" s="36"/>
      <c r="F611" s="36"/>
      <c r="G611" s="36"/>
      <c r="H611" s="36"/>
      <c r="I611" s="41"/>
      <c r="J611" s="36"/>
      <c r="K611" s="41"/>
      <c r="L611" s="38"/>
      <c r="M611" s="36"/>
      <c r="N611" s="39"/>
      <c r="O611" s="39"/>
      <c r="P611" s="39"/>
      <c r="Q611" s="34"/>
    </row>
    <row r="612" spans="1:17" ht="24.95" customHeight="1" x14ac:dyDescent="0.2">
      <c r="A612" s="36"/>
      <c r="B612" s="36"/>
      <c r="C612" s="36"/>
      <c r="D612" s="36"/>
      <c r="E612" s="36"/>
      <c r="F612" s="36"/>
      <c r="G612" s="36"/>
      <c r="H612" s="36"/>
      <c r="I612" s="41"/>
      <c r="J612" s="36"/>
      <c r="K612" s="41"/>
      <c r="L612" s="38"/>
      <c r="M612" s="36"/>
      <c r="N612" s="39"/>
      <c r="O612" s="39"/>
      <c r="P612" s="39"/>
      <c r="Q612" s="34"/>
    </row>
    <row r="613" spans="1:17" ht="24.95" customHeight="1" x14ac:dyDescent="0.2">
      <c r="A613" s="36"/>
      <c r="B613" s="36"/>
      <c r="C613" s="36"/>
      <c r="D613" s="36"/>
      <c r="E613" s="36"/>
      <c r="F613" s="36"/>
      <c r="G613" s="36"/>
      <c r="H613" s="36"/>
      <c r="I613" s="41"/>
      <c r="J613" s="36"/>
      <c r="K613" s="41"/>
      <c r="L613" s="38"/>
      <c r="M613" s="36"/>
      <c r="N613" s="39"/>
      <c r="O613" s="39"/>
      <c r="P613" s="39"/>
      <c r="Q613" s="34"/>
    </row>
    <row r="614" spans="1:17" ht="24.95" customHeight="1" x14ac:dyDescent="0.2">
      <c r="A614" s="36"/>
      <c r="B614" s="36"/>
      <c r="C614" s="36"/>
      <c r="D614" s="36"/>
      <c r="E614" s="36"/>
      <c r="F614" s="36"/>
      <c r="G614" s="36"/>
      <c r="H614" s="36"/>
      <c r="I614" s="41"/>
      <c r="J614" s="36"/>
      <c r="K614" s="41"/>
      <c r="L614" s="38"/>
      <c r="M614" s="36"/>
      <c r="N614" s="39"/>
      <c r="O614" s="39"/>
      <c r="P614" s="39"/>
      <c r="Q614" s="34"/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41"/>
      <c r="J5068" s="36"/>
      <c r="K5068" s="41"/>
      <c r="L5068" s="38"/>
      <c r="M5068" s="36"/>
      <c r="N5068" s="39"/>
      <c r="O5068" s="39"/>
      <c r="P5068" s="39"/>
      <c r="Q5068" s="34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37"/>
      <c r="J5069" s="36"/>
      <c r="K5069" s="37"/>
      <c r="L5069" s="36"/>
      <c r="M5069" s="39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37"/>
      <c r="J5070" s="36"/>
      <c r="K5070" s="37"/>
      <c r="L5070" s="36"/>
      <c r="M5070" s="39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37"/>
      <c r="J5071" s="36"/>
      <c r="K5071" s="37"/>
      <c r="L5071" s="36"/>
      <c r="M5071" s="39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37"/>
      <c r="J5072" s="36"/>
      <c r="K5072" s="37"/>
      <c r="L5072" s="36"/>
      <c r="M5072" s="39"/>
    </row>
    <row r="5073" spans="1:13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37"/>
      <c r="J5073" s="36"/>
      <c r="K5073" s="37"/>
      <c r="L5073" s="36"/>
      <c r="M5073" s="39"/>
    </row>
    <row r="5074" spans="1:13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37"/>
      <c r="J5074" s="36"/>
      <c r="K5074" s="37"/>
      <c r="L5074" s="36"/>
      <c r="M5074" s="39"/>
    </row>
    <row r="5075" spans="1:13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37"/>
      <c r="J5075" s="36"/>
      <c r="K5075" s="37"/>
      <c r="L5075" s="36"/>
      <c r="M5075" s="39"/>
    </row>
    <row r="5076" spans="1:13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37"/>
      <c r="J5076" s="36"/>
      <c r="K5076" s="37"/>
      <c r="L5076" s="36"/>
      <c r="M5076" s="39"/>
    </row>
    <row r="5077" spans="1:13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37"/>
      <c r="J5077" s="36"/>
      <c r="K5077" s="37"/>
      <c r="L5077" s="36"/>
      <c r="M5077" s="39"/>
    </row>
    <row r="5078" spans="1:13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37"/>
      <c r="J5078" s="36"/>
      <c r="K5078" s="37"/>
      <c r="L5078" s="36"/>
      <c r="M5078" s="39"/>
    </row>
    <row r="5079" spans="1:13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37"/>
      <c r="J5079" s="36"/>
      <c r="K5079" s="37"/>
      <c r="L5079" s="36"/>
      <c r="M5079" s="39"/>
    </row>
    <row r="5080" spans="1:13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37"/>
      <c r="J5080" s="36"/>
      <c r="K5080" s="37"/>
      <c r="L5080" s="36"/>
      <c r="M5080" s="39"/>
    </row>
    <row r="5081" spans="1:13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37"/>
      <c r="J5081" s="36"/>
      <c r="K5081" s="37"/>
      <c r="L5081" s="36"/>
      <c r="M5081" s="39"/>
    </row>
    <row r="5082" spans="1:13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37"/>
      <c r="J5082" s="36"/>
      <c r="K5082" s="37"/>
      <c r="L5082" s="36"/>
      <c r="M5082" s="39"/>
    </row>
    <row r="5083" spans="1:13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37"/>
      <c r="J5083" s="36"/>
      <c r="K5083" s="37"/>
      <c r="L5083" s="36"/>
      <c r="M5083" s="39"/>
    </row>
    <row r="5084" spans="1:13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37"/>
      <c r="J5084" s="36"/>
      <c r="K5084" s="37"/>
      <c r="L5084" s="36"/>
      <c r="M5084" s="39"/>
    </row>
    <row r="5085" spans="1:13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37"/>
      <c r="J5085" s="36"/>
      <c r="K5085" s="37"/>
      <c r="L5085" s="36"/>
      <c r="M5085" s="39"/>
    </row>
    <row r="5086" spans="1:13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37"/>
      <c r="J5086" s="36"/>
      <c r="K5086" s="37"/>
      <c r="L5086" s="36"/>
      <c r="M5086" s="39"/>
    </row>
    <row r="5087" spans="1:13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37"/>
      <c r="J5087" s="36"/>
      <c r="K5087" s="37"/>
      <c r="L5087" s="36"/>
      <c r="M5087" s="39"/>
    </row>
    <row r="5088" spans="1:13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37"/>
      <c r="J5088" s="36"/>
      <c r="K5088" s="37"/>
      <c r="L5088" s="36"/>
      <c r="M5088" s="39"/>
    </row>
    <row r="5089" spans="1:13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37"/>
      <c r="J5089" s="36"/>
      <c r="K5089" s="37"/>
      <c r="L5089" s="36"/>
      <c r="M5089" s="39"/>
    </row>
    <row r="5090" spans="1:13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37"/>
      <c r="J5090" s="36"/>
      <c r="K5090" s="37"/>
      <c r="L5090" s="36"/>
      <c r="M5090" s="39"/>
    </row>
    <row r="5091" spans="1:13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37"/>
      <c r="J5091" s="36"/>
      <c r="K5091" s="37"/>
      <c r="L5091" s="36"/>
      <c r="M5091" s="39"/>
    </row>
    <row r="5092" spans="1:13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37"/>
      <c r="J5092" s="36"/>
      <c r="K5092" s="37"/>
      <c r="L5092" s="36"/>
      <c r="M5092" s="39"/>
    </row>
    <row r="5093" spans="1:13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37"/>
      <c r="J5093" s="36"/>
      <c r="K5093" s="37"/>
      <c r="L5093" s="36"/>
      <c r="M5093" s="39"/>
    </row>
    <row r="5094" spans="1:13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37"/>
      <c r="J5094" s="36"/>
      <c r="K5094" s="37"/>
      <c r="L5094" s="36"/>
      <c r="M5094" s="39"/>
    </row>
    <row r="5095" spans="1:13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37"/>
      <c r="J5095" s="36"/>
      <c r="K5095" s="37"/>
      <c r="L5095" s="36"/>
      <c r="M5095" s="39"/>
    </row>
    <row r="5096" spans="1:13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37"/>
      <c r="J5096" s="36"/>
      <c r="K5096" s="37"/>
      <c r="L5096" s="36"/>
      <c r="M5096" s="39"/>
    </row>
    <row r="5097" spans="1:13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37"/>
      <c r="J5097" s="36"/>
      <c r="K5097" s="37"/>
      <c r="L5097" s="36"/>
      <c r="M5097" s="39"/>
    </row>
    <row r="5098" spans="1:13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37"/>
      <c r="J5098" s="36"/>
      <c r="K5098" s="37"/>
      <c r="L5098" s="36"/>
      <c r="M5098" s="39"/>
    </row>
    <row r="5099" spans="1:13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37"/>
      <c r="J5099" s="36"/>
      <c r="K5099" s="37"/>
      <c r="L5099" s="36"/>
      <c r="M5099" s="39"/>
    </row>
    <row r="5100" spans="1:13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37"/>
      <c r="J5100" s="36"/>
      <c r="K5100" s="37"/>
      <c r="L5100" s="36"/>
      <c r="M5100" s="39"/>
    </row>
    <row r="5101" spans="1:13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37"/>
      <c r="J5101" s="36"/>
      <c r="K5101" s="37"/>
      <c r="L5101" s="36"/>
      <c r="M5101" s="39"/>
    </row>
    <row r="5102" spans="1:13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37"/>
      <c r="J5102" s="36"/>
      <c r="K5102" s="37"/>
      <c r="L5102" s="36"/>
      <c r="M5102" s="39"/>
    </row>
    <row r="5103" spans="1:13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37"/>
      <c r="J5103" s="36"/>
      <c r="K5103" s="37"/>
      <c r="L5103" s="36"/>
      <c r="M5103" s="39"/>
    </row>
    <row r="5104" spans="1:13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37"/>
      <c r="J5104" s="36"/>
      <c r="K5104" s="37"/>
      <c r="L5104" s="36"/>
      <c r="M5104" s="39"/>
    </row>
    <row r="5105" spans="1:13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37"/>
      <c r="J5105" s="36"/>
      <c r="K5105" s="37"/>
      <c r="L5105" s="36"/>
      <c r="M5105" s="39"/>
    </row>
    <row r="5106" spans="1:13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37"/>
      <c r="J5106" s="36"/>
      <c r="K5106" s="37"/>
      <c r="L5106" s="36"/>
      <c r="M5106" s="39"/>
    </row>
    <row r="5107" spans="1:13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37"/>
      <c r="J5107" s="36"/>
      <c r="K5107" s="37"/>
      <c r="L5107" s="36"/>
      <c r="M5107" s="39"/>
    </row>
    <row r="5108" spans="1:13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37"/>
      <c r="J5108" s="36"/>
      <c r="K5108" s="37"/>
      <c r="L5108" s="36"/>
      <c r="M5108" s="39"/>
    </row>
    <row r="5109" spans="1:13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37"/>
      <c r="J5109" s="36"/>
      <c r="K5109" s="37"/>
      <c r="L5109" s="36"/>
      <c r="M5109" s="39"/>
    </row>
    <row r="5110" spans="1:13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37"/>
      <c r="J5110" s="36"/>
      <c r="K5110" s="37"/>
      <c r="L5110" s="36"/>
      <c r="M5110" s="39"/>
    </row>
    <row r="5111" spans="1:13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37"/>
      <c r="J5111" s="36"/>
      <c r="K5111" s="37"/>
      <c r="L5111" s="36"/>
      <c r="M5111" s="39"/>
    </row>
    <row r="5112" spans="1:13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37"/>
      <c r="J5112" s="36"/>
      <c r="K5112" s="37"/>
      <c r="L5112" s="36"/>
      <c r="M5112" s="39"/>
    </row>
    <row r="5113" spans="1:13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3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3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3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3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3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3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3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A11967" s="36"/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2:13" ht="24.95" customHeight="1" x14ac:dyDescent="0.2"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2:13" ht="24.95" customHeight="1" x14ac:dyDescent="0.2">
      <c r="B11970" s="36"/>
      <c r="C11970" s="36"/>
      <c r="D11970" s="36"/>
      <c r="E11970" s="36"/>
      <c r="F11970" s="36"/>
      <c r="G11970" s="36"/>
      <c r="H11970" s="36"/>
      <c r="I11970" s="37"/>
      <c r="J11970" s="36"/>
      <c r="K11970" s="37"/>
      <c r="L11970" s="36"/>
      <c r="M11970" s="39"/>
    </row>
    <row r="11971" spans="2:13" ht="24.95" customHeight="1" x14ac:dyDescent="0.2">
      <c r="B11971" s="17"/>
      <c r="C11971" s="17"/>
      <c r="D11971" s="17"/>
      <c r="E11971" s="17"/>
      <c r="F11971" s="17"/>
      <c r="G11971" s="17"/>
      <c r="H11971" s="17"/>
      <c r="I11971" s="17"/>
      <c r="J11971" s="17"/>
      <c r="K11971" s="17"/>
      <c r="L11971" s="17"/>
      <c r="M11971" s="17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P84 B5:O1048576" name="Intervalo1"/>
    <protectedRange sqref="P5:P83 P85:P1048576" name="Intervalo2"/>
  </protectedRanges>
  <autoFilter ref="A4:Q570"/>
  <mergeCells count="1">
    <mergeCell ref="B2:Q2"/>
  </mergeCells>
  <conditionalFormatting sqref="A5:A570">
    <cfRule type="duplicateValues" dxfId="0" priority="1927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P5" sqref="P5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2" t="s">
        <v>72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 t="shared" ref="A5:A68" si="0">C5&amp;"|"&amp;D5&amp;"|"&amp;E5&amp;"|"&amp;F5&amp;"|"&amp;G5&amp;"|"&amp;I5&amp;"|"&amp;N5+O5-P5</f>
        <v>1441|1440005|2|2025|201182000169|3008|5237</v>
      </c>
      <c r="B5" s="52" t="str">
        <f t="shared" ref="B5:B68" si="1">C5&amp;"|"&amp;D5&amp;"|"&amp;E5&amp;"|"&amp;F5&amp;"|"&amp;L5</f>
        <v>1441|1440005|2|2025|93</v>
      </c>
      <c r="C5" s="36">
        <v>1441</v>
      </c>
      <c r="D5" s="36">
        <v>1440005</v>
      </c>
      <c r="E5" s="36">
        <v>2</v>
      </c>
      <c r="F5" s="36">
        <v>2025</v>
      </c>
      <c r="G5" s="36">
        <v>201182000169</v>
      </c>
      <c r="H5" s="37" t="s">
        <v>105</v>
      </c>
      <c r="I5" s="36">
        <v>3008</v>
      </c>
      <c r="J5" s="36" t="s">
        <v>44</v>
      </c>
      <c r="K5" s="38">
        <v>45756</v>
      </c>
      <c r="L5" s="36">
        <v>93</v>
      </c>
      <c r="M5" s="73">
        <f>N5+O5</f>
        <v>5237</v>
      </c>
      <c r="N5" s="39">
        <v>5237</v>
      </c>
      <c r="O5" s="39">
        <v>0</v>
      </c>
      <c r="P5" s="33">
        <v>0</v>
      </c>
    </row>
    <row r="6" spans="1:16" ht="24.95" customHeight="1" x14ac:dyDescent="0.2">
      <c r="A6" s="52" t="str">
        <f t="shared" si="0"/>
        <v>1441|1440005|2|2025|201182000169|3008|4781</v>
      </c>
      <c r="B6" s="52" t="str">
        <f t="shared" si="1"/>
        <v>1441|1440005|2|2025|103</v>
      </c>
      <c r="C6" s="36">
        <v>1441</v>
      </c>
      <c r="D6" s="36">
        <v>1440005</v>
      </c>
      <c r="E6" s="36">
        <v>2</v>
      </c>
      <c r="F6" s="36">
        <v>2025</v>
      </c>
      <c r="G6" s="36">
        <v>201182000169</v>
      </c>
      <c r="H6" s="37" t="s">
        <v>105</v>
      </c>
      <c r="I6" s="36">
        <v>3008</v>
      </c>
      <c r="J6" s="36" t="s">
        <v>44</v>
      </c>
      <c r="K6" s="38">
        <v>45790</v>
      </c>
      <c r="L6" s="36">
        <v>103</v>
      </c>
      <c r="M6" s="73">
        <f t="shared" ref="M6:M69" si="2">N6+O6</f>
        <v>4781</v>
      </c>
      <c r="N6" s="39">
        <v>4781</v>
      </c>
      <c r="O6" s="39">
        <v>0</v>
      </c>
      <c r="P6" s="33">
        <v>0</v>
      </c>
    </row>
    <row r="7" spans="1:16" ht="24.95" customHeight="1" x14ac:dyDescent="0.2">
      <c r="A7" s="52" t="str">
        <f t="shared" si="0"/>
        <v>1441|1440005|3|2025|66455593000199|5214|24268,5</v>
      </c>
      <c r="B7" s="52" t="str">
        <f t="shared" si="1"/>
        <v>1441|1440005|3|2025|104</v>
      </c>
      <c r="C7" s="36">
        <v>1441</v>
      </c>
      <c r="D7" s="36">
        <v>1440005</v>
      </c>
      <c r="E7" s="36">
        <v>3</v>
      </c>
      <c r="F7" s="36">
        <v>2025</v>
      </c>
      <c r="G7" s="36">
        <v>66455593000199</v>
      </c>
      <c r="H7" s="37" t="s">
        <v>301</v>
      </c>
      <c r="I7" s="36">
        <v>5214</v>
      </c>
      <c r="J7" s="36" t="s">
        <v>302</v>
      </c>
      <c r="K7" s="38">
        <v>45790</v>
      </c>
      <c r="L7" s="36">
        <v>104</v>
      </c>
      <c r="M7" s="73">
        <f t="shared" si="2"/>
        <v>24268.5</v>
      </c>
      <c r="N7" s="39">
        <v>23977.279999999999</v>
      </c>
      <c r="O7" s="39">
        <v>291.22000000000003</v>
      </c>
      <c r="P7" s="33">
        <v>0</v>
      </c>
    </row>
    <row r="8" spans="1:16" ht="24.95" customHeight="1" x14ac:dyDescent="0.2">
      <c r="A8" s="52" t="str">
        <f t="shared" si="0"/>
        <v>1441|1440005|7|2025|58069360000120|4006|64179,22</v>
      </c>
      <c r="B8" s="52" t="str">
        <f t="shared" si="1"/>
        <v>1441|1440005|7|2025|90</v>
      </c>
      <c r="C8" s="36">
        <v>1441</v>
      </c>
      <c r="D8" s="36">
        <v>1440005</v>
      </c>
      <c r="E8" s="36">
        <v>7</v>
      </c>
      <c r="F8" s="36">
        <v>2025</v>
      </c>
      <c r="G8" s="36">
        <v>58069360000120</v>
      </c>
      <c r="H8" s="37" t="s">
        <v>107</v>
      </c>
      <c r="I8" s="36">
        <v>4006</v>
      </c>
      <c r="J8" s="36" t="s">
        <v>303</v>
      </c>
      <c r="K8" s="38">
        <v>45750</v>
      </c>
      <c r="L8" s="36">
        <v>90</v>
      </c>
      <c r="M8" s="73">
        <f t="shared" si="2"/>
        <v>64179.22</v>
      </c>
      <c r="N8" s="39">
        <v>61098.62</v>
      </c>
      <c r="O8" s="39">
        <v>3080.6</v>
      </c>
      <c r="P8" s="33">
        <v>0</v>
      </c>
    </row>
    <row r="9" spans="1:16" ht="24.95" customHeight="1" x14ac:dyDescent="0.2">
      <c r="A9" s="52" t="str">
        <f t="shared" si="0"/>
        <v>1441|1440005|7|2025|58069360000120|4006|59391,43</v>
      </c>
      <c r="B9" s="52" t="str">
        <f t="shared" si="1"/>
        <v>1441|1440005|7|2025|94</v>
      </c>
      <c r="C9" s="36">
        <v>1441</v>
      </c>
      <c r="D9" s="36">
        <v>1440005</v>
      </c>
      <c r="E9" s="36">
        <v>7</v>
      </c>
      <c r="F9" s="36">
        <v>2025</v>
      </c>
      <c r="G9" s="36">
        <v>58069360000120</v>
      </c>
      <c r="H9" s="37" t="s">
        <v>107</v>
      </c>
      <c r="I9" s="36">
        <v>4006</v>
      </c>
      <c r="J9" s="36" t="s">
        <v>303</v>
      </c>
      <c r="K9" s="38">
        <v>45757</v>
      </c>
      <c r="L9" s="36">
        <v>94</v>
      </c>
      <c r="M9" s="73">
        <f t="shared" si="2"/>
        <v>59391.43</v>
      </c>
      <c r="N9" s="39">
        <v>56540.639999999999</v>
      </c>
      <c r="O9" s="39">
        <v>2850.79</v>
      </c>
      <c r="P9" s="33">
        <v>0</v>
      </c>
    </row>
    <row r="10" spans="1:16" ht="24.95" customHeight="1" x14ac:dyDescent="0.2">
      <c r="A10" s="52" t="str">
        <f t="shared" si="0"/>
        <v>1441|1440005|8|2025|21306287000152|5214|116080</v>
      </c>
      <c r="B10" s="52" t="str">
        <f t="shared" si="1"/>
        <v>1441|1440005|8|2025|101</v>
      </c>
      <c r="C10" s="36">
        <v>1441</v>
      </c>
      <c r="D10" s="36">
        <v>1440005</v>
      </c>
      <c r="E10" s="36">
        <v>8</v>
      </c>
      <c r="F10" s="36">
        <v>2025</v>
      </c>
      <c r="G10" s="36">
        <v>21306287000152</v>
      </c>
      <c r="H10" s="37" t="s">
        <v>108</v>
      </c>
      <c r="I10" s="36">
        <v>5214</v>
      </c>
      <c r="J10" s="36" t="s">
        <v>302</v>
      </c>
      <c r="K10" s="38">
        <v>45776</v>
      </c>
      <c r="L10" s="36">
        <v>101</v>
      </c>
      <c r="M10" s="73">
        <f t="shared" si="2"/>
        <v>116080</v>
      </c>
      <c r="N10" s="39">
        <v>114687.03999999999</v>
      </c>
      <c r="O10" s="39">
        <v>1392.96</v>
      </c>
      <c r="P10" s="33">
        <v>0</v>
      </c>
    </row>
    <row r="11" spans="1:16" ht="24.95" customHeight="1" x14ac:dyDescent="0.2">
      <c r="A11" s="52" t="str">
        <f t="shared" si="0"/>
        <v>1441|1440005|14|2025|17138140000123|3008|24000</v>
      </c>
      <c r="B11" s="52" t="str">
        <f t="shared" si="1"/>
        <v>1441|1440005|14|2025|89</v>
      </c>
      <c r="C11" s="36">
        <v>1441</v>
      </c>
      <c r="D11" s="36">
        <v>1440005</v>
      </c>
      <c r="E11" s="36">
        <v>14</v>
      </c>
      <c r="F11" s="36">
        <v>2025</v>
      </c>
      <c r="G11" s="36">
        <v>17138140000123</v>
      </c>
      <c r="H11" s="37" t="s">
        <v>110</v>
      </c>
      <c r="I11" s="36">
        <v>3008</v>
      </c>
      <c r="J11" s="36" t="s">
        <v>44</v>
      </c>
      <c r="K11" s="38">
        <v>45750</v>
      </c>
      <c r="L11" s="36">
        <v>89</v>
      </c>
      <c r="M11" s="73">
        <f t="shared" si="2"/>
        <v>24000</v>
      </c>
      <c r="N11" s="39">
        <v>23712</v>
      </c>
      <c r="O11" s="39">
        <v>288</v>
      </c>
      <c r="P11" s="33">
        <v>0</v>
      </c>
    </row>
    <row r="12" spans="1:16" ht="24.95" customHeight="1" x14ac:dyDescent="0.2">
      <c r="A12" s="52" t="str">
        <f t="shared" si="0"/>
        <v>1441|1440005|14|2025|17138140000123|3008|24000</v>
      </c>
      <c r="B12" s="52" t="str">
        <f t="shared" si="1"/>
        <v>1441|1440005|14|2025|106</v>
      </c>
      <c r="C12" s="36">
        <v>1441</v>
      </c>
      <c r="D12" s="36">
        <v>1440005</v>
      </c>
      <c r="E12" s="36">
        <v>14</v>
      </c>
      <c r="F12" s="36">
        <v>2025</v>
      </c>
      <c r="G12" s="36">
        <v>17138140000123</v>
      </c>
      <c r="H12" s="37" t="s">
        <v>110</v>
      </c>
      <c r="I12" s="36">
        <v>3008</v>
      </c>
      <c r="J12" s="36" t="s">
        <v>44</v>
      </c>
      <c r="K12" s="38">
        <v>45790</v>
      </c>
      <c r="L12" s="36">
        <v>106</v>
      </c>
      <c r="M12" s="73">
        <f t="shared" si="2"/>
        <v>24000</v>
      </c>
      <c r="N12" s="39">
        <v>23712</v>
      </c>
      <c r="O12" s="39">
        <v>288</v>
      </c>
      <c r="P12" s="33">
        <v>0</v>
      </c>
    </row>
    <row r="13" spans="1:16" ht="24.95" customHeight="1" x14ac:dyDescent="0.2">
      <c r="A13" s="52" t="str">
        <f t="shared" si="0"/>
        <v>1441|1440005|15|2025|27386559000158|3008|4406,8</v>
      </c>
      <c r="B13" s="52" t="str">
        <f t="shared" si="1"/>
        <v>1441|1440005|15|2025|99</v>
      </c>
      <c r="C13" s="36">
        <v>1441</v>
      </c>
      <c r="D13" s="36">
        <v>1440005</v>
      </c>
      <c r="E13" s="36">
        <v>15</v>
      </c>
      <c r="F13" s="36">
        <v>2025</v>
      </c>
      <c r="G13" s="36">
        <v>27386559000158</v>
      </c>
      <c r="H13" s="37" t="s">
        <v>111</v>
      </c>
      <c r="I13" s="36">
        <v>3008</v>
      </c>
      <c r="J13" s="36" t="s">
        <v>44</v>
      </c>
      <c r="K13" s="38">
        <v>45761</v>
      </c>
      <c r="L13" s="36">
        <v>99</v>
      </c>
      <c r="M13" s="73">
        <f t="shared" si="2"/>
        <v>4406.8</v>
      </c>
      <c r="N13" s="39">
        <v>4406.8</v>
      </c>
      <c r="O13" s="39">
        <v>0</v>
      </c>
      <c r="P13" s="33">
        <v>0</v>
      </c>
    </row>
    <row r="14" spans="1:16" ht="24.95" customHeight="1" x14ac:dyDescent="0.2">
      <c r="A14" s="52" t="str">
        <f t="shared" si="0"/>
        <v>1441|1440005|18|2025|13743953000191|3008|662,3</v>
      </c>
      <c r="B14" s="52" t="str">
        <f t="shared" si="1"/>
        <v>1441|1440005|18|2025|97</v>
      </c>
      <c r="C14" s="36">
        <v>1441</v>
      </c>
      <c r="D14" s="36">
        <v>1440005</v>
      </c>
      <c r="E14" s="36">
        <v>18</v>
      </c>
      <c r="F14" s="36">
        <v>2025</v>
      </c>
      <c r="G14" s="36">
        <v>13743953000191</v>
      </c>
      <c r="H14" s="37" t="s">
        <v>112</v>
      </c>
      <c r="I14" s="36">
        <v>3008</v>
      </c>
      <c r="J14" s="36" t="s">
        <v>44</v>
      </c>
      <c r="K14" s="38">
        <v>45757</v>
      </c>
      <c r="L14" s="36">
        <v>97</v>
      </c>
      <c r="M14" s="73">
        <f t="shared" si="2"/>
        <v>662.3</v>
      </c>
      <c r="N14" s="39">
        <v>662.3</v>
      </c>
      <c r="O14" s="39">
        <v>0</v>
      </c>
      <c r="P14" s="33">
        <v>0</v>
      </c>
    </row>
    <row r="15" spans="1:16" ht="24.95" customHeight="1" x14ac:dyDescent="0.2">
      <c r="A15" s="52" t="str">
        <f t="shared" si="0"/>
        <v>1441|1440005|20|2025|20161464000197|3003|3136,2</v>
      </c>
      <c r="B15" s="52" t="str">
        <f t="shared" si="1"/>
        <v>1441|1440005|20|2025|98</v>
      </c>
      <c r="C15" s="36">
        <v>1441</v>
      </c>
      <c r="D15" s="36">
        <v>1440005</v>
      </c>
      <c r="E15" s="36">
        <v>20</v>
      </c>
      <c r="F15" s="36">
        <v>2025</v>
      </c>
      <c r="G15" s="36">
        <v>20161464000197</v>
      </c>
      <c r="H15" s="37" t="s">
        <v>113</v>
      </c>
      <c r="I15" s="36">
        <v>3003</v>
      </c>
      <c r="J15" s="36" t="s">
        <v>44</v>
      </c>
      <c r="K15" s="38">
        <v>45757</v>
      </c>
      <c r="L15" s="36">
        <v>98</v>
      </c>
      <c r="M15" s="73">
        <f t="shared" si="2"/>
        <v>3136.2000000000003</v>
      </c>
      <c r="N15" s="39">
        <v>3098.57</v>
      </c>
      <c r="O15" s="39">
        <v>37.630000000000003</v>
      </c>
      <c r="P15" s="33">
        <v>0</v>
      </c>
    </row>
    <row r="16" spans="1:16" ht="24.95" customHeight="1" x14ac:dyDescent="0.2">
      <c r="A16" s="52" t="str">
        <f t="shared" si="0"/>
        <v>1441|1440005|24|2025|19994997000170|3021|6345,5</v>
      </c>
      <c r="B16" s="52" t="str">
        <f t="shared" si="1"/>
        <v>1441|1440005|24|2025|91</v>
      </c>
      <c r="C16" s="36">
        <v>1441</v>
      </c>
      <c r="D16" s="36">
        <v>1440005</v>
      </c>
      <c r="E16" s="36">
        <v>24</v>
      </c>
      <c r="F16" s="36">
        <v>2025</v>
      </c>
      <c r="G16" s="36">
        <v>19994997000170</v>
      </c>
      <c r="H16" s="37" t="s">
        <v>115</v>
      </c>
      <c r="I16" s="36">
        <v>3021</v>
      </c>
      <c r="J16" s="36" t="s">
        <v>44</v>
      </c>
      <c r="K16" s="38">
        <v>45754</v>
      </c>
      <c r="L16" s="36">
        <v>91</v>
      </c>
      <c r="M16" s="73">
        <f t="shared" si="2"/>
        <v>6345.5</v>
      </c>
      <c r="N16" s="39">
        <v>6345.5</v>
      </c>
      <c r="O16" s="39">
        <v>0</v>
      </c>
      <c r="P16" s="33">
        <v>0</v>
      </c>
    </row>
    <row r="17" spans="1:16" ht="24.95" customHeight="1" x14ac:dyDescent="0.2">
      <c r="A17" s="52" t="str">
        <f t="shared" si="0"/>
        <v>1441|1440005|25|2025|19994997000170|3022|4367,7</v>
      </c>
      <c r="B17" s="52" t="str">
        <f t="shared" si="1"/>
        <v>1441|1440005|25|2025|92</v>
      </c>
      <c r="C17" s="36">
        <v>1441</v>
      </c>
      <c r="D17" s="36">
        <v>1440005</v>
      </c>
      <c r="E17" s="36">
        <v>25</v>
      </c>
      <c r="F17" s="36">
        <v>2025</v>
      </c>
      <c r="G17" s="36">
        <v>19994997000170</v>
      </c>
      <c r="H17" s="37" t="s">
        <v>115</v>
      </c>
      <c r="I17" s="36">
        <v>3022</v>
      </c>
      <c r="J17" s="36" t="s">
        <v>44</v>
      </c>
      <c r="K17" s="38">
        <v>45754</v>
      </c>
      <c r="L17" s="36">
        <v>92</v>
      </c>
      <c r="M17" s="73">
        <f t="shared" si="2"/>
        <v>4367.7</v>
      </c>
      <c r="N17" s="39">
        <v>4367.7</v>
      </c>
      <c r="O17" s="39">
        <v>0</v>
      </c>
      <c r="P17" s="33">
        <v>0</v>
      </c>
    </row>
    <row r="18" spans="1:16" ht="24.95" customHeight="1" x14ac:dyDescent="0.2">
      <c r="A18" s="52" t="str">
        <f t="shared" si="0"/>
        <v>1441|1440005|25|2025|19994997000170|3022|888</v>
      </c>
      <c r="B18" s="52" t="str">
        <f t="shared" si="1"/>
        <v>1441|1440005|25|2025|100</v>
      </c>
      <c r="C18" s="36">
        <v>1441</v>
      </c>
      <c r="D18" s="36">
        <v>1440005</v>
      </c>
      <c r="E18" s="36">
        <v>25</v>
      </c>
      <c r="F18" s="36">
        <v>2025</v>
      </c>
      <c r="G18" s="36">
        <v>19994997000170</v>
      </c>
      <c r="H18" s="37" t="s">
        <v>115</v>
      </c>
      <c r="I18" s="36">
        <v>3022</v>
      </c>
      <c r="J18" s="36" t="s">
        <v>44</v>
      </c>
      <c r="K18" s="38">
        <v>45761</v>
      </c>
      <c r="L18" s="36">
        <v>100</v>
      </c>
      <c r="M18" s="73">
        <f t="shared" si="2"/>
        <v>888</v>
      </c>
      <c r="N18" s="39">
        <v>888</v>
      </c>
      <c r="O18" s="39">
        <v>0</v>
      </c>
      <c r="P18" s="33">
        <v>0</v>
      </c>
    </row>
    <row r="19" spans="1:16" ht="24.95" customHeight="1" x14ac:dyDescent="0.2">
      <c r="A19" s="52" t="str">
        <f t="shared" si="0"/>
        <v>1441|1440005|31|2025|22906038000160|3024|160,68</v>
      </c>
      <c r="B19" s="52" t="str">
        <f t="shared" si="1"/>
        <v>1441|1440005|31|2025|95</v>
      </c>
      <c r="C19" s="36">
        <v>1441</v>
      </c>
      <c r="D19" s="36">
        <v>1440005</v>
      </c>
      <c r="E19" s="36">
        <v>31</v>
      </c>
      <c r="F19" s="36">
        <v>2025</v>
      </c>
      <c r="G19" s="36">
        <v>22906038000160</v>
      </c>
      <c r="H19" s="37" t="s">
        <v>118</v>
      </c>
      <c r="I19" s="36">
        <v>3024</v>
      </c>
      <c r="J19" s="36" t="s">
        <v>44</v>
      </c>
      <c r="K19" s="38">
        <v>45757</v>
      </c>
      <c r="L19" s="36">
        <v>95</v>
      </c>
      <c r="M19" s="73">
        <f t="shared" si="2"/>
        <v>160.68</v>
      </c>
      <c r="N19" s="39">
        <v>160.68</v>
      </c>
      <c r="O19" s="39">
        <v>0</v>
      </c>
      <c r="P19" s="33">
        <v>0</v>
      </c>
    </row>
    <row r="20" spans="1:16" ht="24.95" customHeight="1" x14ac:dyDescent="0.2">
      <c r="A20" s="52" t="str">
        <f t="shared" si="0"/>
        <v>1441|1440005|32|2025|22906038000160|3013|56,1</v>
      </c>
      <c r="B20" s="52" t="str">
        <f t="shared" si="1"/>
        <v>1441|1440005|32|2025|96</v>
      </c>
      <c r="C20" s="36">
        <v>1441</v>
      </c>
      <c r="D20" s="36">
        <v>1440005</v>
      </c>
      <c r="E20" s="36">
        <v>32</v>
      </c>
      <c r="F20" s="36">
        <v>2025</v>
      </c>
      <c r="G20" s="36">
        <v>22906038000160</v>
      </c>
      <c r="H20" s="37" t="s">
        <v>118</v>
      </c>
      <c r="I20" s="36">
        <v>3013</v>
      </c>
      <c r="J20" s="36" t="s">
        <v>44</v>
      </c>
      <c r="K20" s="38">
        <v>45757</v>
      </c>
      <c r="L20" s="36">
        <v>96</v>
      </c>
      <c r="M20" s="73">
        <f t="shared" si="2"/>
        <v>56.1</v>
      </c>
      <c r="N20" s="39">
        <v>56.1</v>
      </c>
      <c r="O20" s="39">
        <v>0</v>
      </c>
      <c r="P20" s="33">
        <v>0</v>
      </c>
    </row>
    <row r="21" spans="1:16" ht="24.95" customHeight="1" x14ac:dyDescent="0.2">
      <c r="A21" s="52" t="str">
        <f t="shared" si="0"/>
        <v>1441|1440005|100|2024|1342660000113|3001|96233,55</v>
      </c>
      <c r="B21" s="52" t="str">
        <f t="shared" si="1"/>
        <v>1441|1440005|100|2024|102</v>
      </c>
      <c r="C21" s="36">
        <v>1441</v>
      </c>
      <c r="D21" s="36">
        <v>1440005</v>
      </c>
      <c r="E21" s="36">
        <v>100</v>
      </c>
      <c r="F21" s="36">
        <v>2024</v>
      </c>
      <c r="G21" s="36">
        <v>1342660000113</v>
      </c>
      <c r="H21" s="37" t="s">
        <v>304</v>
      </c>
      <c r="I21" s="36">
        <v>3001</v>
      </c>
      <c r="J21" s="36" t="s">
        <v>44</v>
      </c>
      <c r="K21" s="38">
        <v>45786</v>
      </c>
      <c r="L21" s="36">
        <v>102</v>
      </c>
      <c r="M21" s="73">
        <f t="shared" si="2"/>
        <v>96233.55</v>
      </c>
      <c r="N21" s="39">
        <v>96233.55</v>
      </c>
      <c r="O21" s="39">
        <v>0</v>
      </c>
      <c r="P21" s="33">
        <v>0</v>
      </c>
    </row>
    <row r="22" spans="1:16" ht="24.95" customHeight="1" x14ac:dyDescent="0.2">
      <c r="A22" s="52" t="str">
        <f t="shared" si="0"/>
        <v>1441|1440005|127|2024|32032538000174|3016|8969,4</v>
      </c>
      <c r="B22" s="52" t="str">
        <f t="shared" si="1"/>
        <v>1441|1440005|127|2024|105</v>
      </c>
      <c r="C22" s="36">
        <v>1441</v>
      </c>
      <c r="D22" s="36">
        <v>1440005</v>
      </c>
      <c r="E22" s="36">
        <v>127</v>
      </c>
      <c r="F22" s="36">
        <v>2024</v>
      </c>
      <c r="G22" s="36">
        <v>32032538000174</v>
      </c>
      <c r="H22" s="37" t="s">
        <v>305</v>
      </c>
      <c r="I22" s="36">
        <v>3016</v>
      </c>
      <c r="J22" s="36" t="s">
        <v>44</v>
      </c>
      <c r="K22" s="38">
        <v>45790</v>
      </c>
      <c r="L22" s="36">
        <v>105</v>
      </c>
      <c r="M22" s="73">
        <f t="shared" si="2"/>
        <v>8969.4</v>
      </c>
      <c r="N22" s="39">
        <v>8969.4</v>
      </c>
      <c r="O22" s="39">
        <v>0</v>
      </c>
      <c r="P22" s="33">
        <v>0</v>
      </c>
    </row>
    <row r="23" spans="1:16" ht="24.95" customHeight="1" x14ac:dyDescent="0.2">
      <c r="A23" s="52" t="str">
        <f t="shared" si="0"/>
        <v>1441|1440006|0|0|18715383000140|0|249,6</v>
      </c>
      <c r="B23" s="52" t="str">
        <f t="shared" si="1"/>
        <v>1441|1440006|0|0|19</v>
      </c>
      <c r="C23" s="36">
        <v>1441</v>
      </c>
      <c r="D23" s="36">
        <v>1440006</v>
      </c>
      <c r="E23" s="36">
        <v>0</v>
      </c>
      <c r="F23" s="36">
        <v>0</v>
      </c>
      <c r="G23" s="36">
        <v>18715383000140</v>
      </c>
      <c r="H23" s="37" t="s">
        <v>125</v>
      </c>
      <c r="I23" s="36">
        <v>0</v>
      </c>
      <c r="J23" s="36" t="s">
        <v>306</v>
      </c>
      <c r="K23" s="38">
        <v>45761</v>
      </c>
      <c r="L23" s="36">
        <v>19</v>
      </c>
      <c r="M23" s="73">
        <f t="shared" si="2"/>
        <v>249.6</v>
      </c>
      <c r="N23" s="39">
        <v>249.6</v>
      </c>
      <c r="O23" s="39">
        <v>0</v>
      </c>
      <c r="P23" s="33">
        <v>0</v>
      </c>
    </row>
    <row r="24" spans="1:16" ht="24.95" customHeight="1" x14ac:dyDescent="0.2">
      <c r="A24" s="52" t="str">
        <f t="shared" si="0"/>
        <v>1441|1440006|1|2025|1017250000105|3304|1520,49</v>
      </c>
      <c r="B24" s="52" t="str">
        <f t="shared" si="1"/>
        <v>1441|1440006|1|2025|21</v>
      </c>
      <c r="C24" s="36">
        <v>1441</v>
      </c>
      <c r="D24" s="36">
        <v>1440006</v>
      </c>
      <c r="E24" s="36">
        <v>1</v>
      </c>
      <c r="F24" s="36">
        <v>2025</v>
      </c>
      <c r="G24" s="36">
        <v>1017250000105</v>
      </c>
      <c r="H24" s="37" t="s">
        <v>120</v>
      </c>
      <c r="I24" s="36">
        <v>3304</v>
      </c>
      <c r="J24" s="36" t="s">
        <v>307</v>
      </c>
      <c r="K24" s="38">
        <v>45770</v>
      </c>
      <c r="L24" s="36">
        <v>21</v>
      </c>
      <c r="M24" s="73">
        <f t="shared" si="2"/>
        <v>1520.49</v>
      </c>
      <c r="N24" s="39">
        <v>1482.06</v>
      </c>
      <c r="O24" s="39">
        <v>38.43</v>
      </c>
      <c r="P24" s="33">
        <v>0</v>
      </c>
    </row>
    <row r="25" spans="1:16" ht="24.95" customHeight="1" x14ac:dyDescent="0.2">
      <c r="A25" s="52" t="str">
        <f t="shared" si="0"/>
        <v>1441|1440006|13|2025|2536193780|3604|1048</v>
      </c>
      <c r="B25" s="52" t="str">
        <f t="shared" si="1"/>
        <v>1441|1440006|13|2025|14</v>
      </c>
      <c r="C25" s="36">
        <v>1441</v>
      </c>
      <c r="D25" s="36">
        <v>1440006</v>
      </c>
      <c r="E25" s="36">
        <v>13</v>
      </c>
      <c r="F25" s="36">
        <v>2025</v>
      </c>
      <c r="G25" s="36">
        <v>2536193780</v>
      </c>
      <c r="H25" s="37" t="s">
        <v>122</v>
      </c>
      <c r="I25" s="36">
        <v>3604</v>
      </c>
      <c r="J25" s="36" t="s">
        <v>308</v>
      </c>
      <c r="K25" s="38">
        <v>45748</v>
      </c>
      <c r="L25" s="36">
        <v>14</v>
      </c>
      <c r="M25" s="73">
        <f t="shared" si="2"/>
        <v>1048</v>
      </c>
      <c r="N25" s="39">
        <v>1048</v>
      </c>
      <c r="O25" s="39">
        <v>0</v>
      </c>
      <c r="P25" s="33">
        <v>0</v>
      </c>
    </row>
    <row r="26" spans="1:16" ht="24.95" customHeight="1" x14ac:dyDescent="0.2">
      <c r="A26" s="52" t="str">
        <f t="shared" si="0"/>
        <v>1441|1440006|14|2025|3039171488|3604|1048</v>
      </c>
      <c r="B26" s="52" t="str">
        <f t="shared" si="1"/>
        <v>1441|1440006|14|2025|15</v>
      </c>
      <c r="C26" s="36">
        <v>1441</v>
      </c>
      <c r="D26" s="36">
        <v>1440006</v>
      </c>
      <c r="E26" s="36">
        <v>14</v>
      </c>
      <c r="F26" s="36">
        <v>2025</v>
      </c>
      <c r="G26" s="36">
        <v>3039171488</v>
      </c>
      <c r="H26" s="37" t="s">
        <v>123</v>
      </c>
      <c r="I26" s="36">
        <v>3604</v>
      </c>
      <c r="J26" s="36" t="s">
        <v>308</v>
      </c>
      <c r="K26" s="38">
        <v>45750</v>
      </c>
      <c r="L26" s="36">
        <v>15</v>
      </c>
      <c r="M26" s="73">
        <f t="shared" si="2"/>
        <v>1048</v>
      </c>
      <c r="N26" s="39">
        <v>1048</v>
      </c>
      <c r="O26" s="39">
        <v>0</v>
      </c>
      <c r="P26" s="33">
        <v>0</v>
      </c>
    </row>
    <row r="27" spans="1:16" ht="24.95" customHeight="1" x14ac:dyDescent="0.2">
      <c r="A27" s="52" t="str">
        <f t="shared" si="0"/>
        <v>1441|1440006|15|2025|14409294000114|3948|13000</v>
      </c>
      <c r="B27" s="52" t="str">
        <f t="shared" si="1"/>
        <v>1441|1440006|15|2025|17</v>
      </c>
      <c r="C27" s="36">
        <v>1441</v>
      </c>
      <c r="D27" s="36">
        <v>1440006</v>
      </c>
      <c r="E27" s="36">
        <v>15</v>
      </c>
      <c r="F27" s="36">
        <v>2025</v>
      </c>
      <c r="G27" s="36">
        <v>14409294000114</v>
      </c>
      <c r="H27" s="37" t="s">
        <v>124</v>
      </c>
      <c r="I27" s="36">
        <v>3948</v>
      </c>
      <c r="J27" s="36" t="s">
        <v>309</v>
      </c>
      <c r="K27" s="38">
        <v>45758</v>
      </c>
      <c r="L27" s="36">
        <v>17</v>
      </c>
      <c r="M27" s="73">
        <f t="shared" si="2"/>
        <v>13000</v>
      </c>
      <c r="N27" s="39">
        <v>12376</v>
      </c>
      <c r="O27" s="39">
        <v>624</v>
      </c>
      <c r="P27" s="33">
        <v>0</v>
      </c>
    </row>
    <row r="28" spans="1:16" ht="24.95" customHeight="1" x14ac:dyDescent="0.2">
      <c r="A28" s="52" t="str">
        <f t="shared" si="0"/>
        <v>1441|1440006|16|2025|19912854000172|3948|7750,4</v>
      </c>
      <c r="B28" s="52" t="str">
        <f t="shared" si="1"/>
        <v>1441|1440006|16|2025|18</v>
      </c>
      <c r="C28" s="36">
        <v>1441</v>
      </c>
      <c r="D28" s="36">
        <v>1440006</v>
      </c>
      <c r="E28" s="36">
        <v>16</v>
      </c>
      <c r="F28" s="36">
        <v>2025</v>
      </c>
      <c r="G28" s="36">
        <v>19912854000172</v>
      </c>
      <c r="H28" s="37" t="s">
        <v>126</v>
      </c>
      <c r="I28" s="36">
        <v>3948</v>
      </c>
      <c r="J28" s="36" t="s">
        <v>309</v>
      </c>
      <c r="K28" s="38">
        <v>45761</v>
      </c>
      <c r="L28" s="36">
        <v>18</v>
      </c>
      <c r="M28" s="73">
        <f t="shared" si="2"/>
        <v>7750.4</v>
      </c>
      <c r="N28" s="39">
        <v>7750.4</v>
      </c>
      <c r="O28" s="39">
        <v>0</v>
      </c>
      <c r="P28" s="33">
        <v>0</v>
      </c>
    </row>
    <row r="29" spans="1:16" ht="24.95" customHeight="1" x14ac:dyDescent="0.2">
      <c r="A29" s="52" t="str">
        <f t="shared" si="0"/>
        <v>1441|1440006|17|2025|17077372820|3604|524</v>
      </c>
      <c r="B29" s="52" t="str">
        <f t="shared" si="1"/>
        <v>1441|1440006|17|2025|16</v>
      </c>
      <c r="C29" s="36">
        <v>1441</v>
      </c>
      <c r="D29" s="36">
        <v>1440006</v>
      </c>
      <c r="E29" s="36">
        <v>17</v>
      </c>
      <c r="F29" s="36">
        <v>2025</v>
      </c>
      <c r="G29" s="36">
        <v>17077372820</v>
      </c>
      <c r="H29" s="37" t="s">
        <v>127</v>
      </c>
      <c r="I29" s="36">
        <v>3604</v>
      </c>
      <c r="J29" s="36" t="s">
        <v>308</v>
      </c>
      <c r="K29" s="38">
        <v>45755</v>
      </c>
      <c r="L29" s="36">
        <v>16</v>
      </c>
      <c r="M29" s="73">
        <f t="shared" si="2"/>
        <v>524</v>
      </c>
      <c r="N29" s="39">
        <v>524</v>
      </c>
      <c r="O29" s="39">
        <v>0</v>
      </c>
      <c r="P29" s="33">
        <v>0</v>
      </c>
    </row>
    <row r="30" spans="1:16" ht="24.95" customHeight="1" x14ac:dyDescent="0.2">
      <c r="A30" s="52" t="str">
        <f t="shared" si="0"/>
        <v>1441|1440006|18|2025|79609635253|3604|1048</v>
      </c>
      <c r="B30" s="52" t="str">
        <f t="shared" si="1"/>
        <v>1441|1440006|18|2025|20</v>
      </c>
      <c r="C30" s="36">
        <v>1441</v>
      </c>
      <c r="D30" s="36">
        <v>1440006</v>
      </c>
      <c r="E30" s="36">
        <v>18</v>
      </c>
      <c r="F30" s="36">
        <v>2025</v>
      </c>
      <c r="G30" s="36">
        <v>79609635253</v>
      </c>
      <c r="H30" s="37" t="s">
        <v>128</v>
      </c>
      <c r="I30" s="36">
        <v>3604</v>
      </c>
      <c r="J30" s="36" t="s">
        <v>308</v>
      </c>
      <c r="K30" s="38">
        <v>45761</v>
      </c>
      <c r="L30" s="36">
        <v>20</v>
      </c>
      <c r="M30" s="73">
        <f t="shared" si="2"/>
        <v>1048</v>
      </c>
      <c r="N30" s="39">
        <v>1048</v>
      </c>
      <c r="O30" s="39">
        <v>0</v>
      </c>
      <c r="P30" s="33">
        <v>0</v>
      </c>
    </row>
    <row r="31" spans="1:16" ht="24.95" customHeight="1" x14ac:dyDescent="0.2">
      <c r="A31" s="52" t="str">
        <f t="shared" si="0"/>
        <v>1441|1440006|21|2025|6782080427|3604|524</v>
      </c>
      <c r="B31" s="52" t="str">
        <f t="shared" si="1"/>
        <v>1441|1440006|21|2025|23</v>
      </c>
      <c r="C31" s="36">
        <v>1441</v>
      </c>
      <c r="D31" s="36">
        <v>1440006</v>
      </c>
      <c r="E31" s="36">
        <v>21</v>
      </c>
      <c r="F31" s="36">
        <v>2025</v>
      </c>
      <c r="G31" s="36">
        <v>6782080427</v>
      </c>
      <c r="H31" s="37" t="s">
        <v>310</v>
      </c>
      <c r="I31" s="36">
        <v>3604</v>
      </c>
      <c r="J31" s="36" t="s">
        <v>308</v>
      </c>
      <c r="K31" s="38">
        <v>45782</v>
      </c>
      <c r="L31" s="36">
        <v>23</v>
      </c>
      <c r="M31" s="73">
        <f t="shared" si="2"/>
        <v>524</v>
      </c>
      <c r="N31" s="39">
        <v>524</v>
      </c>
      <c r="O31" s="39">
        <v>0</v>
      </c>
      <c r="P31" s="33">
        <v>0</v>
      </c>
    </row>
    <row r="32" spans="1:16" ht="24.95" customHeight="1" x14ac:dyDescent="0.2">
      <c r="A32" s="52" t="str">
        <f t="shared" si="0"/>
        <v>1441|1440011|0|0|16784720000125|0|207,25</v>
      </c>
      <c r="B32" s="52" t="str">
        <f t="shared" si="1"/>
        <v>1441|1440011|0|0|2018</v>
      </c>
      <c r="C32" s="36">
        <v>1441</v>
      </c>
      <c r="D32" s="36">
        <v>1440011</v>
      </c>
      <c r="E32" s="36">
        <v>0</v>
      </c>
      <c r="F32" s="36">
        <v>0</v>
      </c>
      <c r="G32" s="36">
        <v>16784720000125</v>
      </c>
      <c r="H32" s="37" t="s">
        <v>311</v>
      </c>
      <c r="I32" s="36">
        <v>0</v>
      </c>
      <c r="J32" s="36" t="s">
        <v>306</v>
      </c>
      <c r="K32" s="38">
        <v>45754</v>
      </c>
      <c r="L32" s="36">
        <v>2018</v>
      </c>
      <c r="M32" s="73">
        <f t="shared" si="2"/>
        <v>207.25</v>
      </c>
      <c r="N32" s="39">
        <v>207.25</v>
      </c>
      <c r="O32" s="39">
        <v>0</v>
      </c>
      <c r="P32" s="33">
        <v>0</v>
      </c>
    </row>
    <row r="33" spans="1:16" ht="24.95" customHeight="1" x14ac:dyDescent="0.2">
      <c r="A33" s="52" t="str">
        <f t="shared" si="0"/>
        <v>1441|1440011|0|0|16784720000125|0|223,59</v>
      </c>
      <c r="B33" s="52" t="str">
        <f t="shared" si="1"/>
        <v>1441|1440011|0|0|2783</v>
      </c>
      <c r="C33" s="36">
        <v>1441</v>
      </c>
      <c r="D33" s="36">
        <v>1440011</v>
      </c>
      <c r="E33" s="36">
        <v>0</v>
      </c>
      <c r="F33" s="36">
        <v>0</v>
      </c>
      <c r="G33" s="36">
        <v>16784720000125</v>
      </c>
      <c r="H33" s="37" t="s">
        <v>311</v>
      </c>
      <c r="I33" s="36">
        <v>0</v>
      </c>
      <c r="J33" s="36" t="s">
        <v>306</v>
      </c>
      <c r="K33" s="38">
        <v>45785</v>
      </c>
      <c r="L33" s="36">
        <v>2783</v>
      </c>
      <c r="M33" s="73">
        <f t="shared" si="2"/>
        <v>223.59</v>
      </c>
      <c r="N33" s="39">
        <v>223.59</v>
      </c>
      <c r="O33" s="39">
        <v>0</v>
      </c>
      <c r="P33" s="33">
        <v>0</v>
      </c>
    </row>
    <row r="34" spans="1:16" ht="24.95" customHeight="1" x14ac:dyDescent="0.2">
      <c r="A34" s="52" t="str">
        <f t="shared" si="0"/>
        <v>1441|1440011|0|0|16829640000149|0|111,54</v>
      </c>
      <c r="B34" s="52" t="str">
        <f t="shared" si="1"/>
        <v>1441|1440011|0|0|1994</v>
      </c>
      <c r="C34" s="36">
        <v>1441</v>
      </c>
      <c r="D34" s="36">
        <v>1440011</v>
      </c>
      <c r="E34" s="36">
        <v>0</v>
      </c>
      <c r="F34" s="36">
        <v>0</v>
      </c>
      <c r="G34" s="36">
        <v>16829640000149</v>
      </c>
      <c r="H34" s="37" t="s">
        <v>312</v>
      </c>
      <c r="I34" s="36">
        <v>0</v>
      </c>
      <c r="J34" s="36" t="s">
        <v>306</v>
      </c>
      <c r="K34" s="38">
        <v>45751</v>
      </c>
      <c r="L34" s="36">
        <v>1994</v>
      </c>
      <c r="M34" s="73">
        <f t="shared" si="2"/>
        <v>111.54</v>
      </c>
      <c r="N34" s="39">
        <v>111.54</v>
      </c>
      <c r="O34" s="39">
        <v>0</v>
      </c>
      <c r="P34" s="33">
        <v>0</v>
      </c>
    </row>
    <row r="35" spans="1:16" ht="24.95" customHeight="1" x14ac:dyDescent="0.2">
      <c r="A35" s="52" t="str">
        <f t="shared" si="0"/>
        <v>1441|1440011|0|0|16829640000149|0|478,98</v>
      </c>
      <c r="B35" s="52" t="str">
        <f t="shared" si="1"/>
        <v>1441|1440011|0|0|2116</v>
      </c>
      <c r="C35" s="36">
        <v>1441</v>
      </c>
      <c r="D35" s="36">
        <v>1440011</v>
      </c>
      <c r="E35" s="36">
        <v>0</v>
      </c>
      <c r="F35" s="36">
        <v>0</v>
      </c>
      <c r="G35" s="36">
        <v>16829640000149</v>
      </c>
      <c r="H35" s="37" t="s">
        <v>312</v>
      </c>
      <c r="I35" s="36">
        <v>0</v>
      </c>
      <c r="J35" s="36" t="s">
        <v>306</v>
      </c>
      <c r="K35" s="38">
        <v>45754</v>
      </c>
      <c r="L35" s="36">
        <v>2116</v>
      </c>
      <c r="M35" s="73">
        <f t="shared" si="2"/>
        <v>478.98</v>
      </c>
      <c r="N35" s="39">
        <v>478.98</v>
      </c>
      <c r="O35" s="39">
        <v>0</v>
      </c>
      <c r="P35" s="33">
        <v>0</v>
      </c>
    </row>
    <row r="36" spans="1:16" ht="24.95" customHeight="1" x14ac:dyDescent="0.2">
      <c r="A36" s="52" t="str">
        <f t="shared" si="0"/>
        <v>1441|1440011|0|0|16829640000149|0|111,54</v>
      </c>
      <c r="B36" s="52" t="str">
        <f t="shared" si="1"/>
        <v>1441|1440011|0|0|2646</v>
      </c>
      <c r="C36" s="36">
        <v>1441</v>
      </c>
      <c r="D36" s="36">
        <v>1440011</v>
      </c>
      <c r="E36" s="36">
        <v>0</v>
      </c>
      <c r="F36" s="36">
        <v>0</v>
      </c>
      <c r="G36" s="36">
        <v>16829640000149</v>
      </c>
      <c r="H36" s="37" t="s">
        <v>312</v>
      </c>
      <c r="I36" s="36">
        <v>0</v>
      </c>
      <c r="J36" s="36" t="s">
        <v>306</v>
      </c>
      <c r="K36" s="38">
        <v>45782</v>
      </c>
      <c r="L36" s="36">
        <v>2646</v>
      </c>
      <c r="M36" s="73">
        <f t="shared" si="2"/>
        <v>111.54</v>
      </c>
      <c r="N36" s="39">
        <v>111.54</v>
      </c>
      <c r="O36" s="39">
        <v>0</v>
      </c>
      <c r="P36" s="33">
        <v>0</v>
      </c>
    </row>
    <row r="37" spans="1:16" ht="24.95" customHeight="1" x14ac:dyDescent="0.2">
      <c r="A37" s="52" t="str">
        <f t="shared" si="0"/>
        <v>1441|1440011|0|0|16829640000149|0|480,98</v>
      </c>
      <c r="B37" s="52" t="str">
        <f t="shared" si="1"/>
        <v>1441|1440011|0|0|2866</v>
      </c>
      <c r="C37" s="36">
        <v>1441</v>
      </c>
      <c r="D37" s="36">
        <v>1440011</v>
      </c>
      <c r="E37" s="36">
        <v>0</v>
      </c>
      <c r="F37" s="36">
        <v>0</v>
      </c>
      <c r="G37" s="36">
        <v>16829640000149</v>
      </c>
      <c r="H37" s="37" t="s">
        <v>312</v>
      </c>
      <c r="I37" s="36">
        <v>0</v>
      </c>
      <c r="J37" s="36" t="s">
        <v>306</v>
      </c>
      <c r="K37" s="38">
        <v>45789</v>
      </c>
      <c r="L37" s="36">
        <v>2866</v>
      </c>
      <c r="M37" s="73">
        <f t="shared" si="2"/>
        <v>480.98</v>
      </c>
      <c r="N37" s="39">
        <v>480.98</v>
      </c>
      <c r="O37" s="39">
        <v>0</v>
      </c>
      <c r="P37" s="33">
        <v>0</v>
      </c>
    </row>
    <row r="38" spans="1:16" ht="24.95" customHeight="1" x14ac:dyDescent="0.2">
      <c r="A38" s="52" t="str">
        <f t="shared" si="0"/>
        <v>1441|1440011|0|0|16928483000129|0|206,22</v>
      </c>
      <c r="B38" s="52" t="str">
        <f t="shared" si="1"/>
        <v>1441|1440011|0|0|2029</v>
      </c>
      <c r="C38" s="36">
        <v>1441</v>
      </c>
      <c r="D38" s="36">
        <v>1440011</v>
      </c>
      <c r="E38" s="36">
        <v>0</v>
      </c>
      <c r="F38" s="36">
        <v>0</v>
      </c>
      <c r="G38" s="36">
        <v>16928483000129</v>
      </c>
      <c r="H38" s="37" t="s">
        <v>313</v>
      </c>
      <c r="I38" s="36">
        <v>0</v>
      </c>
      <c r="J38" s="36" t="s">
        <v>306</v>
      </c>
      <c r="K38" s="38">
        <v>45754</v>
      </c>
      <c r="L38" s="36">
        <v>2029</v>
      </c>
      <c r="M38" s="73">
        <f t="shared" si="2"/>
        <v>206.22</v>
      </c>
      <c r="N38" s="39">
        <v>206.22</v>
      </c>
      <c r="O38" s="39">
        <v>0</v>
      </c>
      <c r="P38" s="33">
        <v>0</v>
      </c>
    </row>
    <row r="39" spans="1:16" ht="24.95" customHeight="1" x14ac:dyDescent="0.2">
      <c r="A39" s="52" t="str">
        <f t="shared" si="0"/>
        <v>1441|1440011|0|0|16928483000129|0|207</v>
      </c>
      <c r="B39" s="52" t="str">
        <f t="shared" si="1"/>
        <v>1441|1440011|0|0|2801</v>
      </c>
      <c r="C39" s="36">
        <v>1441</v>
      </c>
      <c r="D39" s="36">
        <v>1440011</v>
      </c>
      <c r="E39" s="36">
        <v>0</v>
      </c>
      <c r="F39" s="36">
        <v>0</v>
      </c>
      <c r="G39" s="36">
        <v>16928483000129</v>
      </c>
      <c r="H39" s="37" t="s">
        <v>313</v>
      </c>
      <c r="I39" s="36">
        <v>0</v>
      </c>
      <c r="J39" s="36" t="s">
        <v>306</v>
      </c>
      <c r="K39" s="38">
        <v>45785</v>
      </c>
      <c r="L39" s="36">
        <v>2801</v>
      </c>
      <c r="M39" s="73">
        <f t="shared" si="2"/>
        <v>207</v>
      </c>
      <c r="N39" s="39">
        <v>207</v>
      </c>
      <c r="O39" s="39">
        <v>0</v>
      </c>
      <c r="P39" s="33">
        <v>0</v>
      </c>
    </row>
    <row r="40" spans="1:16" ht="24.95" customHeight="1" x14ac:dyDescent="0.2">
      <c r="A40" s="52" t="str">
        <f t="shared" si="0"/>
        <v>1441|1440011|0|0|17095043000109|0|1020,31</v>
      </c>
      <c r="B40" s="52" t="str">
        <f t="shared" si="1"/>
        <v>1441|1440011|0|0|1942</v>
      </c>
      <c r="C40" s="36">
        <v>1441</v>
      </c>
      <c r="D40" s="36">
        <v>1440011</v>
      </c>
      <c r="E40" s="36">
        <v>0</v>
      </c>
      <c r="F40" s="36">
        <v>0</v>
      </c>
      <c r="G40" s="36">
        <v>17095043000109</v>
      </c>
      <c r="H40" s="37" t="s">
        <v>314</v>
      </c>
      <c r="I40" s="36">
        <v>0</v>
      </c>
      <c r="J40" s="36" t="s">
        <v>306</v>
      </c>
      <c r="K40" s="38">
        <v>45751</v>
      </c>
      <c r="L40" s="36">
        <v>1942</v>
      </c>
      <c r="M40" s="73">
        <f t="shared" si="2"/>
        <v>1020.31</v>
      </c>
      <c r="N40" s="39">
        <v>1020.31</v>
      </c>
      <c r="O40" s="39">
        <v>0</v>
      </c>
      <c r="P40" s="33">
        <v>0</v>
      </c>
    </row>
    <row r="41" spans="1:16" ht="24.95" customHeight="1" x14ac:dyDescent="0.2">
      <c r="A41" s="52" t="str">
        <f t="shared" si="0"/>
        <v>1441|1440011|0|0|17095043000109|0|197,85</v>
      </c>
      <c r="B41" s="52" t="str">
        <f t="shared" si="1"/>
        <v>1441|1440011|0|0|1949</v>
      </c>
      <c r="C41" s="36">
        <v>1441</v>
      </c>
      <c r="D41" s="36">
        <v>1440011</v>
      </c>
      <c r="E41" s="36">
        <v>0</v>
      </c>
      <c r="F41" s="36">
        <v>0</v>
      </c>
      <c r="G41" s="36">
        <v>17095043000109</v>
      </c>
      <c r="H41" s="37" t="s">
        <v>314</v>
      </c>
      <c r="I41" s="36">
        <v>0</v>
      </c>
      <c r="J41" s="36" t="s">
        <v>306</v>
      </c>
      <c r="K41" s="38">
        <v>45751</v>
      </c>
      <c r="L41" s="36">
        <v>1949</v>
      </c>
      <c r="M41" s="73">
        <f t="shared" si="2"/>
        <v>197.85</v>
      </c>
      <c r="N41" s="39">
        <v>197.85</v>
      </c>
      <c r="O41" s="39">
        <v>0</v>
      </c>
      <c r="P41" s="33">
        <v>0</v>
      </c>
    </row>
    <row r="42" spans="1:16" ht="24.95" customHeight="1" x14ac:dyDescent="0.2">
      <c r="A42" s="52" t="str">
        <f t="shared" si="0"/>
        <v>1441|1440011|0|0|17095043000109|0|197,85</v>
      </c>
      <c r="B42" s="52" t="str">
        <f t="shared" si="1"/>
        <v>1441|1440011|0|0|2635</v>
      </c>
      <c r="C42" s="36">
        <v>1441</v>
      </c>
      <c r="D42" s="36">
        <v>1440011</v>
      </c>
      <c r="E42" s="36">
        <v>0</v>
      </c>
      <c r="F42" s="36">
        <v>0</v>
      </c>
      <c r="G42" s="36">
        <v>17095043000109</v>
      </c>
      <c r="H42" s="37" t="s">
        <v>314</v>
      </c>
      <c r="I42" s="36">
        <v>0</v>
      </c>
      <c r="J42" s="36" t="s">
        <v>306</v>
      </c>
      <c r="K42" s="38">
        <v>45782</v>
      </c>
      <c r="L42" s="36">
        <v>2635</v>
      </c>
      <c r="M42" s="73">
        <f t="shared" si="2"/>
        <v>197.85</v>
      </c>
      <c r="N42" s="39">
        <v>197.85</v>
      </c>
      <c r="O42" s="39">
        <v>0</v>
      </c>
      <c r="P42" s="33">
        <v>0</v>
      </c>
    </row>
    <row r="43" spans="1:16" ht="24.95" customHeight="1" x14ac:dyDescent="0.2">
      <c r="A43" s="52" t="str">
        <f t="shared" si="0"/>
        <v>1441|1440011|0|0|17095043000109|0|1024,32</v>
      </c>
      <c r="B43" s="52" t="str">
        <f t="shared" si="1"/>
        <v>1441|1440011|0|0|2714</v>
      </c>
      <c r="C43" s="36">
        <v>1441</v>
      </c>
      <c r="D43" s="36">
        <v>1440011</v>
      </c>
      <c r="E43" s="36">
        <v>0</v>
      </c>
      <c r="F43" s="36">
        <v>0</v>
      </c>
      <c r="G43" s="36">
        <v>17095043000109</v>
      </c>
      <c r="H43" s="37" t="s">
        <v>314</v>
      </c>
      <c r="I43" s="36">
        <v>0</v>
      </c>
      <c r="J43" s="36" t="s">
        <v>306</v>
      </c>
      <c r="K43" s="38">
        <v>45784</v>
      </c>
      <c r="L43" s="36">
        <v>2714</v>
      </c>
      <c r="M43" s="73">
        <f t="shared" si="2"/>
        <v>1024.32</v>
      </c>
      <c r="N43" s="39">
        <v>1024.32</v>
      </c>
      <c r="O43" s="39">
        <v>0</v>
      </c>
      <c r="P43" s="33">
        <v>0</v>
      </c>
    </row>
    <row r="44" spans="1:16" ht="24.95" customHeight="1" x14ac:dyDescent="0.2">
      <c r="A44" s="52" t="str">
        <f t="shared" si="0"/>
        <v>1441|1440011|0|0|17695024000105|0|471,54</v>
      </c>
      <c r="B44" s="52" t="str">
        <f t="shared" si="1"/>
        <v>1441|1440011|0|0|2044</v>
      </c>
      <c r="C44" s="36">
        <v>1441</v>
      </c>
      <c r="D44" s="36">
        <v>1440011</v>
      </c>
      <c r="E44" s="36">
        <v>0</v>
      </c>
      <c r="F44" s="36">
        <v>0</v>
      </c>
      <c r="G44" s="36">
        <v>17695024000105</v>
      </c>
      <c r="H44" s="37" t="s">
        <v>315</v>
      </c>
      <c r="I44" s="36">
        <v>0</v>
      </c>
      <c r="J44" s="36" t="s">
        <v>306</v>
      </c>
      <c r="K44" s="38">
        <v>45754</v>
      </c>
      <c r="L44" s="36">
        <v>2044</v>
      </c>
      <c r="M44" s="73">
        <f t="shared" si="2"/>
        <v>471.54</v>
      </c>
      <c r="N44" s="39">
        <v>471.54</v>
      </c>
      <c r="O44" s="39">
        <v>0</v>
      </c>
      <c r="P44" s="33">
        <v>0</v>
      </c>
    </row>
    <row r="45" spans="1:16" ht="24.95" customHeight="1" x14ac:dyDescent="0.2">
      <c r="A45" s="52" t="str">
        <f t="shared" si="0"/>
        <v>1441|1440011|0|0|17695024000105|0|480,98</v>
      </c>
      <c r="B45" s="52" t="str">
        <f t="shared" si="1"/>
        <v>1441|1440011|0|0|2834</v>
      </c>
      <c r="C45" s="36">
        <v>1441</v>
      </c>
      <c r="D45" s="36">
        <v>1440011</v>
      </c>
      <c r="E45" s="36">
        <v>0</v>
      </c>
      <c r="F45" s="36">
        <v>0</v>
      </c>
      <c r="G45" s="36">
        <v>17695024000105</v>
      </c>
      <c r="H45" s="37" t="s">
        <v>315</v>
      </c>
      <c r="I45" s="36">
        <v>0</v>
      </c>
      <c r="J45" s="36" t="s">
        <v>306</v>
      </c>
      <c r="K45" s="38">
        <v>45789</v>
      </c>
      <c r="L45" s="36">
        <v>2834</v>
      </c>
      <c r="M45" s="73">
        <f t="shared" si="2"/>
        <v>480.98</v>
      </c>
      <c r="N45" s="39">
        <v>480.98</v>
      </c>
      <c r="O45" s="39">
        <v>0</v>
      </c>
      <c r="P45" s="33">
        <v>0</v>
      </c>
    </row>
    <row r="46" spans="1:16" ht="24.95" customHeight="1" x14ac:dyDescent="0.2">
      <c r="A46" s="52" t="str">
        <f t="shared" si="0"/>
        <v>1441|1440011|0|0|17702499000181|0|285,22</v>
      </c>
      <c r="B46" s="52" t="str">
        <f t="shared" si="1"/>
        <v>1441|1440011|0|0|1950</v>
      </c>
      <c r="C46" s="36">
        <v>1441</v>
      </c>
      <c r="D46" s="36">
        <v>1440011</v>
      </c>
      <c r="E46" s="36">
        <v>0</v>
      </c>
      <c r="F46" s="36">
        <v>0</v>
      </c>
      <c r="G46" s="36">
        <v>17702499000181</v>
      </c>
      <c r="H46" s="37" t="s">
        <v>316</v>
      </c>
      <c r="I46" s="36">
        <v>0</v>
      </c>
      <c r="J46" s="36" t="s">
        <v>306</v>
      </c>
      <c r="K46" s="38">
        <v>45751</v>
      </c>
      <c r="L46" s="36">
        <v>1950</v>
      </c>
      <c r="M46" s="73">
        <f t="shared" si="2"/>
        <v>285.22000000000003</v>
      </c>
      <c r="N46" s="39">
        <v>285.22000000000003</v>
      </c>
      <c r="O46" s="39">
        <v>0</v>
      </c>
      <c r="P46" s="33">
        <v>0</v>
      </c>
    </row>
    <row r="47" spans="1:16" ht="24.95" customHeight="1" x14ac:dyDescent="0.2">
      <c r="A47" s="52" t="str">
        <f t="shared" si="0"/>
        <v>1441|1440011|0|0|17702499000181|0|550,98</v>
      </c>
      <c r="B47" s="52" t="str">
        <f t="shared" si="1"/>
        <v>1441|1440011|0|0|2119</v>
      </c>
      <c r="C47" s="36">
        <v>1441</v>
      </c>
      <c r="D47" s="36">
        <v>1440011</v>
      </c>
      <c r="E47" s="36">
        <v>0</v>
      </c>
      <c r="F47" s="36">
        <v>0</v>
      </c>
      <c r="G47" s="36">
        <v>17702499000181</v>
      </c>
      <c r="H47" s="37" t="s">
        <v>316</v>
      </c>
      <c r="I47" s="36">
        <v>0</v>
      </c>
      <c r="J47" s="36" t="s">
        <v>306</v>
      </c>
      <c r="K47" s="38">
        <v>45754</v>
      </c>
      <c r="L47" s="36">
        <v>2119</v>
      </c>
      <c r="M47" s="73">
        <f t="shared" si="2"/>
        <v>550.98</v>
      </c>
      <c r="N47" s="39">
        <v>550.98</v>
      </c>
      <c r="O47" s="39">
        <v>0</v>
      </c>
      <c r="P47" s="33">
        <v>0</v>
      </c>
    </row>
    <row r="48" spans="1:16" ht="24.95" customHeight="1" x14ac:dyDescent="0.2">
      <c r="A48" s="52" t="str">
        <f t="shared" si="0"/>
        <v>1441|1440011|0|0|17702499000181|0|40,95</v>
      </c>
      <c r="B48" s="52" t="str">
        <f t="shared" si="1"/>
        <v>1441|1440011|0|0|2120</v>
      </c>
      <c r="C48" s="36">
        <v>1441</v>
      </c>
      <c r="D48" s="36">
        <v>1440011</v>
      </c>
      <c r="E48" s="36">
        <v>0</v>
      </c>
      <c r="F48" s="36">
        <v>0</v>
      </c>
      <c r="G48" s="36">
        <v>17702499000181</v>
      </c>
      <c r="H48" s="37" t="s">
        <v>316</v>
      </c>
      <c r="I48" s="36">
        <v>0</v>
      </c>
      <c r="J48" s="36" t="s">
        <v>306</v>
      </c>
      <c r="K48" s="38">
        <v>45754</v>
      </c>
      <c r="L48" s="36">
        <v>2120</v>
      </c>
      <c r="M48" s="73">
        <f t="shared" si="2"/>
        <v>40.950000000000003</v>
      </c>
      <c r="N48" s="39">
        <v>40.950000000000003</v>
      </c>
      <c r="O48" s="39">
        <v>0</v>
      </c>
      <c r="P48" s="33">
        <v>0</v>
      </c>
    </row>
    <row r="49" spans="1:16" ht="24.95" customHeight="1" x14ac:dyDescent="0.2">
      <c r="A49" s="52" t="str">
        <f t="shared" si="0"/>
        <v>1441|1440011|0|0|17702499000181|0|20,41</v>
      </c>
      <c r="B49" s="52" t="str">
        <f t="shared" si="1"/>
        <v>1441|1440011|0|0|2122</v>
      </c>
      <c r="C49" s="36">
        <v>1441</v>
      </c>
      <c r="D49" s="36">
        <v>1440011</v>
      </c>
      <c r="E49" s="36">
        <v>0</v>
      </c>
      <c r="F49" s="36">
        <v>0</v>
      </c>
      <c r="G49" s="36">
        <v>17702499000181</v>
      </c>
      <c r="H49" s="37" t="s">
        <v>316</v>
      </c>
      <c r="I49" s="36">
        <v>0</v>
      </c>
      <c r="J49" s="36" t="s">
        <v>306</v>
      </c>
      <c r="K49" s="38">
        <v>45754</v>
      </c>
      <c r="L49" s="36">
        <v>2122</v>
      </c>
      <c r="M49" s="73">
        <f t="shared" si="2"/>
        <v>20.41</v>
      </c>
      <c r="N49" s="39">
        <v>20.41</v>
      </c>
      <c r="O49" s="39">
        <v>0</v>
      </c>
      <c r="P49" s="33">
        <v>0</v>
      </c>
    </row>
    <row r="50" spans="1:16" ht="24.95" customHeight="1" x14ac:dyDescent="0.2">
      <c r="A50" s="52" t="str">
        <f t="shared" si="0"/>
        <v>1441|1440011|0|0|17702499000181|0|204,45</v>
      </c>
      <c r="B50" s="52" t="str">
        <f t="shared" si="1"/>
        <v>1441|1440011|0|0|2124</v>
      </c>
      <c r="C50" s="36">
        <v>1441</v>
      </c>
      <c r="D50" s="36">
        <v>1440011</v>
      </c>
      <c r="E50" s="36">
        <v>0</v>
      </c>
      <c r="F50" s="36">
        <v>0</v>
      </c>
      <c r="G50" s="36">
        <v>17702499000181</v>
      </c>
      <c r="H50" s="37" t="s">
        <v>316</v>
      </c>
      <c r="I50" s="36">
        <v>0</v>
      </c>
      <c r="J50" s="36" t="s">
        <v>306</v>
      </c>
      <c r="K50" s="38">
        <v>45754</v>
      </c>
      <c r="L50" s="36">
        <v>2124</v>
      </c>
      <c r="M50" s="73">
        <f t="shared" si="2"/>
        <v>204.45</v>
      </c>
      <c r="N50" s="39">
        <v>204.45</v>
      </c>
      <c r="O50" s="39">
        <v>0</v>
      </c>
      <c r="P50" s="33">
        <v>0</v>
      </c>
    </row>
    <row r="51" spans="1:16" ht="24.95" customHeight="1" x14ac:dyDescent="0.2">
      <c r="A51" s="52" t="str">
        <f t="shared" si="0"/>
        <v>1441|1440011|0|0|17702499000181|0|285,22</v>
      </c>
      <c r="B51" s="52" t="str">
        <f t="shared" si="1"/>
        <v>1441|1440011|0|0|2636</v>
      </c>
      <c r="C51" s="36">
        <v>1441</v>
      </c>
      <c r="D51" s="36">
        <v>1440011</v>
      </c>
      <c r="E51" s="36">
        <v>0</v>
      </c>
      <c r="F51" s="36">
        <v>0</v>
      </c>
      <c r="G51" s="36">
        <v>17702499000181</v>
      </c>
      <c r="H51" s="37" t="s">
        <v>316</v>
      </c>
      <c r="I51" s="36">
        <v>0</v>
      </c>
      <c r="J51" s="36" t="s">
        <v>306</v>
      </c>
      <c r="K51" s="38">
        <v>45782</v>
      </c>
      <c r="L51" s="36">
        <v>2636</v>
      </c>
      <c r="M51" s="73">
        <f t="shared" si="2"/>
        <v>285.22000000000003</v>
      </c>
      <c r="N51" s="39">
        <v>285.22000000000003</v>
      </c>
      <c r="O51" s="39">
        <v>0</v>
      </c>
      <c r="P51" s="33">
        <v>0</v>
      </c>
    </row>
    <row r="52" spans="1:16" ht="24.95" customHeight="1" x14ac:dyDescent="0.2">
      <c r="A52" s="52" t="str">
        <f t="shared" si="0"/>
        <v>1441|1440011|0|0|17702499000181|0|550,98</v>
      </c>
      <c r="B52" s="52" t="str">
        <f t="shared" si="1"/>
        <v>1441|1440011|0|0|2720</v>
      </c>
      <c r="C52" s="36">
        <v>1441</v>
      </c>
      <c r="D52" s="36">
        <v>1440011</v>
      </c>
      <c r="E52" s="36">
        <v>0</v>
      </c>
      <c r="F52" s="36">
        <v>0</v>
      </c>
      <c r="G52" s="36">
        <v>17702499000181</v>
      </c>
      <c r="H52" s="37" t="s">
        <v>316</v>
      </c>
      <c r="I52" s="36">
        <v>0</v>
      </c>
      <c r="J52" s="36" t="s">
        <v>306</v>
      </c>
      <c r="K52" s="38">
        <v>45784</v>
      </c>
      <c r="L52" s="36">
        <v>2720</v>
      </c>
      <c r="M52" s="73">
        <f t="shared" si="2"/>
        <v>550.98</v>
      </c>
      <c r="N52" s="39">
        <v>550.98</v>
      </c>
      <c r="O52" s="39">
        <v>0</v>
      </c>
      <c r="P52" s="33">
        <v>0</v>
      </c>
    </row>
    <row r="53" spans="1:16" ht="24.95" customHeight="1" x14ac:dyDescent="0.2">
      <c r="A53" s="52" t="str">
        <f t="shared" si="0"/>
        <v>1441|1440011|0|0|17702499000181|0|43,22</v>
      </c>
      <c r="B53" s="52" t="str">
        <f t="shared" si="1"/>
        <v>1441|1440011|0|0|2721</v>
      </c>
      <c r="C53" s="36">
        <v>1441</v>
      </c>
      <c r="D53" s="36">
        <v>1440011</v>
      </c>
      <c r="E53" s="36">
        <v>0</v>
      </c>
      <c r="F53" s="36">
        <v>0</v>
      </c>
      <c r="G53" s="36">
        <v>17702499000181</v>
      </c>
      <c r="H53" s="37" t="s">
        <v>316</v>
      </c>
      <c r="I53" s="36">
        <v>0</v>
      </c>
      <c r="J53" s="36" t="s">
        <v>306</v>
      </c>
      <c r="K53" s="38">
        <v>45784</v>
      </c>
      <c r="L53" s="36">
        <v>2721</v>
      </c>
      <c r="M53" s="73">
        <f t="shared" si="2"/>
        <v>43.22</v>
      </c>
      <c r="N53" s="39">
        <v>43.22</v>
      </c>
      <c r="O53" s="39">
        <v>0</v>
      </c>
      <c r="P53" s="33">
        <v>0</v>
      </c>
    </row>
    <row r="54" spans="1:16" ht="24.95" customHeight="1" x14ac:dyDescent="0.2">
      <c r="A54" s="52" t="str">
        <f t="shared" si="0"/>
        <v>1441|1440011|0|0|17702499000181|0|204,45</v>
      </c>
      <c r="B54" s="52" t="str">
        <f t="shared" si="1"/>
        <v>1441|1440011|0|0|2722</v>
      </c>
      <c r="C54" s="36">
        <v>1441</v>
      </c>
      <c r="D54" s="36">
        <v>1440011</v>
      </c>
      <c r="E54" s="36">
        <v>0</v>
      </c>
      <c r="F54" s="36">
        <v>0</v>
      </c>
      <c r="G54" s="36">
        <v>17702499000181</v>
      </c>
      <c r="H54" s="37" t="s">
        <v>316</v>
      </c>
      <c r="I54" s="36">
        <v>0</v>
      </c>
      <c r="J54" s="36" t="s">
        <v>306</v>
      </c>
      <c r="K54" s="38">
        <v>45784</v>
      </c>
      <c r="L54" s="36">
        <v>2722</v>
      </c>
      <c r="M54" s="73">
        <f t="shared" si="2"/>
        <v>204.45</v>
      </c>
      <c r="N54" s="39">
        <v>204.45</v>
      </c>
      <c r="O54" s="39">
        <v>0</v>
      </c>
      <c r="P54" s="33">
        <v>0</v>
      </c>
    </row>
    <row r="55" spans="1:16" ht="24.95" customHeight="1" x14ac:dyDescent="0.2">
      <c r="A55" s="52" t="str">
        <f t="shared" si="0"/>
        <v>1441|1440011|0|0|17702499000181|0|21,55</v>
      </c>
      <c r="B55" s="52" t="str">
        <f t="shared" si="1"/>
        <v>1441|1440011|0|0|2723</v>
      </c>
      <c r="C55" s="36">
        <v>1441</v>
      </c>
      <c r="D55" s="36">
        <v>1440011</v>
      </c>
      <c r="E55" s="36">
        <v>0</v>
      </c>
      <c r="F55" s="36">
        <v>0</v>
      </c>
      <c r="G55" s="36">
        <v>17702499000181</v>
      </c>
      <c r="H55" s="37" t="s">
        <v>316</v>
      </c>
      <c r="I55" s="36">
        <v>0</v>
      </c>
      <c r="J55" s="36" t="s">
        <v>306</v>
      </c>
      <c r="K55" s="38">
        <v>45784</v>
      </c>
      <c r="L55" s="36">
        <v>2723</v>
      </c>
      <c r="M55" s="73">
        <f t="shared" si="2"/>
        <v>21.55</v>
      </c>
      <c r="N55" s="39">
        <v>21.55</v>
      </c>
      <c r="O55" s="39">
        <v>0</v>
      </c>
      <c r="P55" s="33">
        <v>0</v>
      </c>
    </row>
    <row r="56" spans="1:16" ht="24.95" customHeight="1" x14ac:dyDescent="0.2">
      <c r="A56" s="52" t="str">
        <f t="shared" si="0"/>
        <v>1441|1440011|0|0|17709197000135|0|106,47</v>
      </c>
      <c r="B56" s="52" t="str">
        <f t="shared" si="1"/>
        <v>1441|1440011|0|0|1940</v>
      </c>
      <c r="C56" s="36">
        <v>1441</v>
      </c>
      <c r="D56" s="36">
        <v>1440011</v>
      </c>
      <c r="E56" s="36">
        <v>0</v>
      </c>
      <c r="F56" s="36">
        <v>0</v>
      </c>
      <c r="G56" s="36">
        <v>17709197000135</v>
      </c>
      <c r="H56" s="37" t="s">
        <v>317</v>
      </c>
      <c r="I56" s="36">
        <v>0</v>
      </c>
      <c r="J56" s="36" t="s">
        <v>306</v>
      </c>
      <c r="K56" s="38">
        <v>45751</v>
      </c>
      <c r="L56" s="36">
        <v>1940</v>
      </c>
      <c r="M56" s="73">
        <f t="shared" si="2"/>
        <v>106.47</v>
      </c>
      <c r="N56" s="39">
        <v>106.47</v>
      </c>
      <c r="O56" s="39">
        <v>0</v>
      </c>
      <c r="P56" s="33">
        <v>0</v>
      </c>
    </row>
    <row r="57" spans="1:16" ht="24.95" customHeight="1" x14ac:dyDescent="0.2">
      <c r="A57" s="52" t="str">
        <f t="shared" si="0"/>
        <v>1441|1440011|0|0|17709197000135|0|7,5</v>
      </c>
      <c r="B57" s="52" t="str">
        <f t="shared" si="1"/>
        <v>1441|1440011|0|0|1941</v>
      </c>
      <c r="C57" s="36">
        <v>1441</v>
      </c>
      <c r="D57" s="36">
        <v>1440011</v>
      </c>
      <c r="E57" s="36">
        <v>0</v>
      </c>
      <c r="F57" s="36">
        <v>0</v>
      </c>
      <c r="G57" s="36">
        <v>17709197000135</v>
      </c>
      <c r="H57" s="37" t="s">
        <v>317</v>
      </c>
      <c r="I57" s="36">
        <v>0</v>
      </c>
      <c r="J57" s="36" t="s">
        <v>306</v>
      </c>
      <c r="K57" s="38">
        <v>45751</v>
      </c>
      <c r="L57" s="36">
        <v>1941</v>
      </c>
      <c r="M57" s="73">
        <f t="shared" si="2"/>
        <v>7.5</v>
      </c>
      <c r="N57" s="39">
        <v>7.5</v>
      </c>
      <c r="O57" s="39">
        <v>0</v>
      </c>
      <c r="P57" s="33">
        <v>0</v>
      </c>
    </row>
    <row r="58" spans="1:16" ht="24.95" customHeight="1" x14ac:dyDescent="0.2">
      <c r="A58" s="52" t="str">
        <f t="shared" si="0"/>
        <v>1441|1440011|0|0|17709197000135|0|106,47</v>
      </c>
      <c r="B58" s="52" t="str">
        <f t="shared" si="1"/>
        <v>1441|1440011|0|0|2712</v>
      </c>
      <c r="C58" s="36">
        <v>1441</v>
      </c>
      <c r="D58" s="36">
        <v>1440011</v>
      </c>
      <c r="E58" s="36">
        <v>0</v>
      </c>
      <c r="F58" s="36">
        <v>0</v>
      </c>
      <c r="G58" s="36">
        <v>17709197000135</v>
      </c>
      <c r="H58" s="37" t="s">
        <v>317</v>
      </c>
      <c r="I58" s="36">
        <v>0</v>
      </c>
      <c r="J58" s="36" t="s">
        <v>306</v>
      </c>
      <c r="K58" s="38">
        <v>45784</v>
      </c>
      <c r="L58" s="36">
        <v>2712</v>
      </c>
      <c r="M58" s="73">
        <f t="shared" si="2"/>
        <v>106.47</v>
      </c>
      <c r="N58" s="39">
        <v>106.47</v>
      </c>
      <c r="O58" s="39">
        <v>0</v>
      </c>
      <c r="P58" s="33">
        <v>0</v>
      </c>
    </row>
    <row r="59" spans="1:16" ht="24.95" customHeight="1" x14ac:dyDescent="0.2">
      <c r="A59" s="52" t="str">
        <f t="shared" si="0"/>
        <v>1441|1440011|0|0|17709197000135|0|8,38</v>
      </c>
      <c r="B59" s="52" t="str">
        <f t="shared" si="1"/>
        <v>1441|1440011|0|0|2713</v>
      </c>
      <c r="C59" s="36">
        <v>1441</v>
      </c>
      <c r="D59" s="36">
        <v>1440011</v>
      </c>
      <c r="E59" s="36">
        <v>0</v>
      </c>
      <c r="F59" s="36">
        <v>0</v>
      </c>
      <c r="G59" s="36">
        <v>17709197000135</v>
      </c>
      <c r="H59" s="37" t="s">
        <v>317</v>
      </c>
      <c r="I59" s="36">
        <v>0</v>
      </c>
      <c r="J59" s="36" t="s">
        <v>306</v>
      </c>
      <c r="K59" s="38">
        <v>45784</v>
      </c>
      <c r="L59" s="36">
        <v>2713</v>
      </c>
      <c r="M59" s="73">
        <f t="shared" si="2"/>
        <v>8.3800000000000008</v>
      </c>
      <c r="N59" s="39">
        <v>8.3800000000000008</v>
      </c>
      <c r="O59" s="39">
        <v>0</v>
      </c>
      <c r="P59" s="33">
        <v>0</v>
      </c>
    </row>
    <row r="60" spans="1:16" ht="24.95" customHeight="1" x14ac:dyDescent="0.2">
      <c r="A60" s="52" t="str">
        <f t="shared" si="0"/>
        <v>1441|1440011|0|0|17733643000147|0|201,34</v>
      </c>
      <c r="B60" s="52" t="str">
        <f t="shared" si="1"/>
        <v>1441|1440011|0|0|2010</v>
      </c>
      <c r="C60" s="36">
        <v>1441</v>
      </c>
      <c r="D60" s="36">
        <v>1440011</v>
      </c>
      <c r="E60" s="36">
        <v>0</v>
      </c>
      <c r="F60" s="36">
        <v>0</v>
      </c>
      <c r="G60" s="36">
        <v>17733643000147</v>
      </c>
      <c r="H60" s="37" t="s">
        <v>318</v>
      </c>
      <c r="I60" s="36">
        <v>0</v>
      </c>
      <c r="J60" s="36" t="s">
        <v>306</v>
      </c>
      <c r="K60" s="38">
        <v>45754</v>
      </c>
      <c r="L60" s="36">
        <v>2010</v>
      </c>
      <c r="M60" s="73">
        <f t="shared" si="2"/>
        <v>201.34</v>
      </c>
      <c r="N60" s="39">
        <v>201.34</v>
      </c>
      <c r="O60" s="39">
        <v>0</v>
      </c>
      <c r="P60" s="33">
        <v>0</v>
      </c>
    </row>
    <row r="61" spans="1:16" ht="24.95" customHeight="1" x14ac:dyDescent="0.2">
      <c r="A61" s="52" t="str">
        <f t="shared" si="0"/>
        <v>1441|1440011|0|0|17733643000147|0|202,22</v>
      </c>
      <c r="B61" s="52" t="str">
        <f t="shared" si="1"/>
        <v>1441|1440011|0|0|2735</v>
      </c>
      <c r="C61" s="36">
        <v>1441</v>
      </c>
      <c r="D61" s="36">
        <v>1440011</v>
      </c>
      <c r="E61" s="36">
        <v>0</v>
      </c>
      <c r="F61" s="36">
        <v>0</v>
      </c>
      <c r="G61" s="36">
        <v>17733643000147</v>
      </c>
      <c r="H61" s="37" t="s">
        <v>318</v>
      </c>
      <c r="I61" s="36">
        <v>0</v>
      </c>
      <c r="J61" s="36" t="s">
        <v>306</v>
      </c>
      <c r="K61" s="38">
        <v>45784</v>
      </c>
      <c r="L61" s="36">
        <v>2735</v>
      </c>
      <c r="M61" s="73">
        <f t="shared" si="2"/>
        <v>202.22</v>
      </c>
      <c r="N61" s="39">
        <v>202.22</v>
      </c>
      <c r="O61" s="39">
        <v>0</v>
      </c>
      <c r="P61" s="33">
        <v>0</v>
      </c>
    </row>
    <row r="62" spans="1:16" ht="24.95" customHeight="1" x14ac:dyDescent="0.2">
      <c r="A62" s="52" t="str">
        <f t="shared" si="0"/>
        <v>1441|1440011|0|0|17747924000159|0|181,81</v>
      </c>
      <c r="B62" s="52" t="str">
        <f t="shared" si="1"/>
        <v>1441|1440011|0|0|2002</v>
      </c>
      <c r="C62" s="36">
        <v>1441</v>
      </c>
      <c r="D62" s="36">
        <v>1440011</v>
      </c>
      <c r="E62" s="36">
        <v>0</v>
      </c>
      <c r="F62" s="36">
        <v>0</v>
      </c>
      <c r="G62" s="36">
        <v>17747924000159</v>
      </c>
      <c r="H62" s="37" t="s">
        <v>319</v>
      </c>
      <c r="I62" s="36">
        <v>0</v>
      </c>
      <c r="J62" s="36" t="s">
        <v>306</v>
      </c>
      <c r="K62" s="38">
        <v>45751</v>
      </c>
      <c r="L62" s="36">
        <v>2002</v>
      </c>
      <c r="M62" s="73">
        <f t="shared" si="2"/>
        <v>181.81</v>
      </c>
      <c r="N62" s="39">
        <v>181.81</v>
      </c>
      <c r="O62" s="39">
        <v>0</v>
      </c>
      <c r="P62" s="33">
        <v>0</v>
      </c>
    </row>
    <row r="63" spans="1:16" ht="24.95" customHeight="1" x14ac:dyDescent="0.2">
      <c r="A63" s="52" t="str">
        <f t="shared" si="0"/>
        <v>1441|1440011|0|0|17747924000159|0|132,53</v>
      </c>
      <c r="B63" s="52" t="str">
        <f t="shared" si="1"/>
        <v>1441|1440011|0|0|2743</v>
      </c>
      <c r="C63" s="36">
        <v>1441</v>
      </c>
      <c r="D63" s="36">
        <v>1440011</v>
      </c>
      <c r="E63" s="36">
        <v>0</v>
      </c>
      <c r="F63" s="36">
        <v>0</v>
      </c>
      <c r="G63" s="36">
        <v>17747924000159</v>
      </c>
      <c r="H63" s="37" t="s">
        <v>319</v>
      </c>
      <c r="I63" s="36">
        <v>0</v>
      </c>
      <c r="J63" s="36" t="s">
        <v>306</v>
      </c>
      <c r="K63" s="38">
        <v>45784</v>
      </c>
      <c r="L63" s="36">
        <v>2743</v>
      </c>
      <c r="M63" s="73">
        <f t="shared" si="2"/>
        <v>132.53</v>
      </c>
      <c r="N63" s="39">
        <v>132.53</v>
      </c>
      <c r="O63" s="39">
        <v>0</v>
      </c>
      <c r="P63" s="33">
        <v>0</v>
      </c>
    </row>
    <row r="64" spans="1:16" ht="24.95" customHeight="1" x14ac:dyDescent="0.2">
      <c r="A64" s="52" t="str">
        <f t="shared" si="0"/>
        <v>1441|1440011|0|0|17749896000109|0|369,14</v>
      </c>
      <c r="B64" s="52" t="str">
        <f t="shared" si="1"/>
        <v>1441|1440011|0|0|2003</v>
      </c>
      <c r="C64" s="36">
        <v>1441</v>
      </c>
      <c r="D64" s="36">
        <v>1440011</v>
      </c>
      <c r="E64" s="36">
        <v>0</v>
      </c>
      <c r="F64" s="36">
        <v>0</v>
      </c>
      <c r="G64" s="36">
        <v>17749896000109</v>
      </c>
      <c r="H64" s="37" t="s">
        <v>320</v>
      </c>
      <c r="I64" s="36">
        <v>0</v>
      </c>
      <c r="J64" s="36" t="s">
        <v>306</v>
      </c>
      <c r="K64" s="38">
        <v>45751</v>
      </c>
      <c r="L64" s="36">
        <v>2003</v>
      </c>
      <c r="M64" s="73">
        <f t="shared" si="2"/>
        <v>369.14</v>
      </c>
      <c r="N64" s="39">
        <v>369.14</v>
      </c>
      <c r="O64" s="39">
        <v>0</v>
      </c>
      <c r="P64" s="33">
        <v>0</v>
      </c>
    </row>
    <row r="65" spans="1:16" ht="24.95" customHeight="1" x14ac:dyDescent="0.2">
      <c r="A65" s="52" t="str">
        <f t="shared" si="0"/>
        <v>1441|1440011|0|0|17749896000109|0|337,53</v>
      </c>
      <c r="B65" s="52" t="str">
        <f t="shared" si="1"/>
        <v>1441|1440011|0|0|2752</v>
      </c>
      <c r="C65" s="36">
        <v>1441</v>
      </c>
      <c r="D65" s="36">
        <v>1440011</v>
      </c>
      <c r="E65" s="36">
        <v>0</v>
      </c>
      <c r="F65" s="36">
        <v>0</v>
      </c>
      <c r="G65" s="36">
        <v>17749896000109</v>
      </c>
      <c r="H65" s="37" t="s">
        <v>320</v>
      </c>
      <c r="I65" s="36">
        <v>0</v>
      </c>
      <c r="J65" s="36" t="s">
        <v>306</v>
      </c>
      <c r="K65" s="38">
        <v>45784</v>
      </c>
      <c r="L65" s="36">
        <v>2752</v>
      </c>
      <c r="M65" s="73">
        <f t="shared" si="2"/>
        <v>337.53</v>
      </c>
      <c r="N65" s="39">
        <v>337.53</v>
      </c>
      <c r="O65" s="39">
        <v>0</v>
      </c>
      <c r="P65" s="33">
        <v>0</v>
      </c>
    </row>
    <row r="66" spans="1:16" ht="24.95" customHeight="1" x14ac:dyDescent="0.2">
      <c r="A66" s="52" t="str">
        <f t="shared" si="0"/>
        <v>1441|1440011|0|0|17749912000163|0|358,36</v>
      </c>
      <c r="B66" s="52" t="str">
        <f t="shared" si="1"/>
        <v>1441|1440011|0|0|2028</v>
      </c>
      <c r="C66" s="36">
        <v>1441</v>
      </c>
      <c r="D66" s="36">
        <v>1440011</v>
      </c>
      <c r="E66" s="36">
        <v>0</v>
      </c>
      <c r="F66" s="36">
        <v>0</v>
      </c>
      <c r="G66" s="36">
        <v>17749912000163</v>
      </c>
      <c r="H66" s="37" t="s">
        <v>321</v>
      </c>
      <c r="I66" s="36">
        <v>0</v>
      </c>
      <c r="J66" s="36" t="s">
        <v>306</v>
      </c>
      <c r="K66" s="38">
        <v>45754</v>
      </c>
      <c r="L66" s="36">
        <v>2028</v>
      </c>
      <c r="M66" s="73">
        <f t="shared" si="2"/>
        <v>358.36</v>
      </c>
      <c r="N66" s="39">
        <v>358.36</v>
      </c>
      <c r="O66" s="39">
        <v>0</v>
      </c>
      <c r="P66" s="33">
        <v>0</v>
      </c>
    </row>
    <row r="67" spans="1:16" ht="24.95" customHeight="1" x14ac:dyDescent="0.2">
      <c r="A67" s="52" t="str">
        <f t="shared" si="0"/>
        <v>1441|1440011|0|0|17749912000163|0|359,92</v>
      </c>
      <c r="B67" s="52" t="str">
        <f t="shared" si="1"/>
        <v>1441|1440011|0|0|2767</v>
      </c>
      <c r="C67" s="36">
        <v>1441</v>
      </c>
      <c r="D67" s="36">
        <v>1440011</v>
      </c>
      <c r="E67" s="36">
        <v>0</v>
      </c>
      <c r="F67" s="36">
        <v>0</v>
      </c>
      <c r="G67" s="36">
        <v>17749912000163</v>
      </c>
      <c r="H67" s="37" t="s">
        <v>321</v>
      </c>
      <c r="I67" s="36">
        <v>0</v>
      </c>
      <c r="J67" s="36" t="s">
        <v>306</v>
      </c>
      <c r="K67" s="38">
        <v>45785</v>
      </c>
      <c r="L67" s="36">
        <v>2767</v>
      </c>
      <c r="M67" s="73">
        <f t="shared" si="2"/>
        <v>359.92</v>
      </c>
      <c r="N67" s="39">
        <v>359.92</v>
      </c>
      <c r="O67" s="39">
        <v>0</v>
      </c>
      <c r="P67" s="33">
        <v>0</v>
      </c>
    </row>
    <row r="68" spans="1:16" ht="24.95" customHeight="1" x14ac:dyDescent="0.2">
      <c r="A68" s="52" t="str">
        <f t="shared" si="0"/>
        <v>1441|1440011|0|0|17754136000190|0|272,6</v>
      </c>
      <c r="B68" s="52" t="str">
        <f t="shared" si="1"/>
        <v>1441|1440011|0|0|1951</v>
      </c>
      <c r="C68" s="36">
        <v>1441</v>
      </c>
      <c r="D68" s="36">
        <v>1440011</v>
      </c>
      <c r="E68" s="36">
        <v>0</v>
      </c>
      <c r="F68" s="36">
        <v>0</v>
      </c>
      <c r="G68" s="36">
        <v>17754136000190</v>
      </c>
      <c r="H68" s="37" t="s">
        <v>322</v>
      </c>
      <c r="I68" s="36">
        <v>0</v>
      </c>
      <c r="J68" s="36" t="s">
        <v>306</v>
      </c>
      <c r="K68" s="38">
        <v>45751</v>
      </c>
      <c r="L68" s="36">
        <v>1951</v>
      </c>
      <c r="M68" s="73">
        <f t="shared" si="2"/>
        <v>272.60000000000002</v>
      </c>
      <c r="N68" s="39">
        <v>272.60000000000002</v>
      </c>
      <c r="O68" s="39">
        <v>0</v>
      </c>
      <c r="P68" s="33">
        <v>0</v>
      </c>
    </row>
    <row r="69" spans="1:16" ht="24.95" customHeight="1" x14ac:dyDescent="0.2">
      <c r="A69" s="52" t="str">
        <f t="shared" ref="A69:A132" si="3">C69&amp;"|"&amp;D69&amp;"|"&amp;E69&amp;"|"&amp;F69&amp;"|"&amp;G69&amp;"|"&amp;I69&amp;"|"&amp;N69+O69-P69</f>
        <v>1441|1440011|0|0|17754136000190|0|29,48</v>
      </c>
      <c r="B69" s="52" t="str">
        <f t="shared" ref="B69:B132" si="4">C69&amp;"|"&amp;D69&amp;"|"&amp;E69&amp;"|"&amp;F69&amp;"|"&amp;L69</f>
        <v>1441|1440011|0|0|1953</v>
      </c>
      <c r="C69" s="36">
        <v>1441</v>
      </c>
      <c r="D69" s="36">
        <v>1440011</v>
      </c>
      <c r="E69" s="36">
        <v>0</v>
      </c>
      <c r="F69" s="36">
        <v>0</v>
      </c>
      <c r="G69" s="36">
        <v>17754136000190</v>
      </c>
      <c r="H69" s="37" t="s">
        <v>322</v>
      </c>
      <c r="I69" s="36">
        <v>0</v>
      </c>
      <c r="J69" s="36" t="s">
        <v>306</v>
      </c>
      <c r="K69" s="38">
        <v>45751</v>
      </c>
      <c r="L69" s="36">
        <v>1953</v>
      </c>
      <c r="M69" s="73">
        <f t="shared" si="2"/>
        <v>29.48</v>
      </c>
      <c r="N69" s="39">
        <v>29.48</v>
      </c>
      <c r="O69" s="39">
        <v>0</v>
      </c>
      <c r="P69" s="33">
        <v>0</v>
      </c>
    </row>
    <row r="70" spans="1:16" ht="24.95" customHeight="1" x14ac:dyDescent="0.2">
      <c r="A70" s="52" t="str">
        <f t="shared" si="3"/>
        <v>1441|1440011|0|0|17754136000190|0|20,47</v>
      </c>
      <c r="B70" s="52" t="str">
        <f t="shared" si="4"/>
        <v>1441|1440011|0|0|1954</v>
      </c>
      <c r="C70" s="36">
        <v>1441</v>
      </c>
      <c r="D70" s="36">
        <v>1440011</v>
      </c>
      <c r="E70" s="36">
        <v>0</v>
      </c>
      <c r="F70" s="36">
        <v>0</v>
      </c>
      <c r="G70" s="36">
        <v>17754136000190</v>
      </c>
      <c r="H70" s="37" t="s">
        <v>322</v>
      </c>
      <c r="I70" s="36">
        <v>0</v>
      </c>
      <c r="J70" s="36" t="s">
        <v>306</v>
      </c>
      <c r="K70" s="38">
        <v>45751</v>
      </c>
      <c r="L70" s="36">
        <v>1954</v>
      </c>
      <c r="M70" s="73">
        <f t="shared" ref="M70:M133" si="5">N70+O70</f>
        <v>20.47</v>
      </c>
      <c r="N70" s="39">
        <v>20.47</v>
      </c>
      <c r="O70" s="39">
        <v>0</v>
      </c>
      <c r="P70" s="33">
        <v>0</v>
      </c>
    </row>
    <row r="71" spans="1:16" ht="24.95" customHeight="1" x14ac:dyDescent="0.2">
      <c r="A71" s="52" t="str">
        <f t="shared" si="3"/>
        <v>1441|1440011|0|0|17754136000190|0|275,49</v>
      </c>
      <c r="B71" s="52" t="str">
        <f t="shared" si="4"/>
        <v>1441|1440011|0|0|1955</v>
      </c>
      <c r="C71" s="36">
        <v>1441</v>
      </c>
      <c r="D71" s="36">
        <v>1440011</v>
      </c>
      <c r="E71" s="36">
        <v>0</v>
      </c>
      <c r="F71" s="36">
        <v>0</v>
      </c>
      <c r="G71" s="36">
        <v>17754136000190</v>
      </c>
      <c r="H71" s="37" t="s">
        <v>322</v>
      </c>
      <c r="I71" s="36">
        <v>0</v>
      </c>
      <c r="J71" s="36" t="s">
        <v>306</v>
      </c>
      <c r="K71" s="38">
        <v>45751</v>
      </c>
      <c r="L71" s="36">
        <v>1955</v>
      </c>
      <c r="M71" s="73">
        <f t="shared" si="5"/>
        <v>275.49</v>
      </c>
      <c r="N71" s="39">
        <v>275.49</v>
      </c>
      <c r="O71" s="39">
        <v>0</v>
      </c>
      <c r="P71" s="33">
        <v>0</v>
      </c>
    </row>
    <row r="72" spans="1:16" ht="24.95" customHeight="1" x14ac:dyDescent="0.2">
      <c r="A72" s="52" t="str">
        <f t="shared" si="3"/>
        <v>1441|1440011|0|0|17754136000190|0|192,84</v>
      </c>
      <c r="B72" s="52" t="str">
        <f t="shared" si="4"/>
        <v>1441|1440011|0|0|2753</v>
      </c>
      <c r="C72" s="36">
        <v>1441</v>
      </c>
      <c r="D72" s="36">
        <v>1440011</v>
      </c>
      <c r="E72" s="36">
        <v>0</v>
      </c>
      <c r="F72" s="36">
        <v>0</v>
      </c>
      <c r="G72" s="36">
        <v>17754136000190</v>
      </c>
      <c r="H72" s="37" t="s">
        <v>322</v>
      </c>
      <c r="I72" s="36">
        <v>0</v>
      </c>
      <c r="J72" s="36" t="s">
        <v>306</v>
      </c>
      <c r="K72" s="38">
        <v>45784</v>
      </c>
      <c r="L72" s="36">
        <v>2753</v>
      </c>
      <c r="M72" s="73">
        <f t="shared" si="5"/>
        <v>192.84</v>
      </c>
      <c r="N72" s="39">
        <v>192.84</v>
      </c>
      <c r="O72" s="39">
        <v>0</v>
      </c>
      <c r="P72" s="33">
        <v>0</v>
      </c>
    </row>
    <row r="73" spans="1:16" ht="24.95" customHeight="1" x14ac:dyDescent="0.2">
      <c r="A73" s="52" t="str">
        <f t="shared" si="3"/>
        <v>1441|1440011|0|0|17754136000190|0|204,45</v>
      </c>
      <c r="B73" s="52" t="str">
        <f t="shared" si="4"/>
        <v>1441|1440011|0|0|2754</v>
      </c>
      <c r="C73" s="36">
        <v>1441</v>
      </c>
      <c r="D73" s="36">
        <v>1440011</v>
      </c>
      <c r="E73" s="36">
        <v>0</v>
      </c>
      <c r="F73" s="36">
        <v>0</v>
      </c>
      <c r="G73" s="36">
        <v>17754136000190</v>
      </c>
      <c r="H73" s="37" t="s">
        <v>322</v>
      </c>
      <c r="I73" s="36">
        <v>0</v>
      </c>
      <c r="J73" s="36" t="s">
        <v>306</v>
      </c>
      <c r="K73" s="38">
        <v>45784</v>
      </c>
      <c r="L73" s="36">
        <v>2754</v>
      </c>
      <c r="M73" s="73">
        <f t="shared" si="5"/>
        <v>204.45</v>
      </c>
      <c r="N73" s="39">
        <v>204.45</v>
      </c>
      <c r="O73" s="39">
        <v>0</v>
      </c>
      <c r="P73" s="33">
        <v>0</v>
      </c>
    </row>
    <row r="74" spans="1:16" ht="24.95" customHeight="1" x14ac:dyDescent="0.2">
      <c r="A74" s="52" t="str">
        <f t="shared" si="3"/>
        <v>1441|1440011|0|0|17754136000190|0|13,65</v>
      </c>
      <c r="B74" s="52" t="str">
        <f t="shared" si="4"/>
        <v>1441|1440011|0|0|2755</v>
      </c>
      <c r="C74" s="36">
        <v>1441</v>
      </c>
      <c r="D74" s="36">
        <v>1440011</v>
      </c>
      <c r="E74" s="36">
        <v>0</v>
      </c>
      <c r="F74" s="36">
        <v>0</v>
      </c>
      <c r="G74" s="36">
        <v>17754136000190</v>
      </c>
      <c r="H74" s="37" t="s">
        <v>322</v>
      </c>
      <c r="I74" s="36">
        <v>0</v>
      </c>
      <c r="J74" s="36" t="s">
        <v>306</v>
      </c>
      <c r="K74" s="38">
        <v>45784</v>
      </c>
      <c r="L74" s="36">
        <v>2755</v>
      </c>
      <c r="M74" s="73">
        <f t="shared" si="5"/>
        <v>13.65</v>
      </c>
      <c r="N74" s="39">
        <v>13.65</v>
      </c>
      <c r="O74" s="39">
        <v>0</v>
      </c>
      <c r="P74" s="33">
        <v>0</v>
      </c>
    </row>
    <row r="75" spans="1:16" ht="24.95" customHeight="1" x14ac:dyDescent="0.2">
      <c r="A75" s="52" t="str">
        <f t="shared" si="3"/>
        <v>1441|1440011|0|0|17754136000190|0|21,55</v>
      </c>
      <c r="B75" s="52" t="str">
        <f t="shared" si="4"/>
        <v>1441|1440011|0|0|2756</v>
      </c>
      <c r="C75" s="36">
        <v>1441</v>
      </c>
      <c r="D75" s="36">
        <v>1440011</v>
      </c>
      <c r="E75" s="36">
        <v>0</v>
      </c>
      <c r="F75" s="36">
        <v>0</v>
      </c>
      <c r="G75" s="36">
        <v>17754136000190</v>
      </c>
      <c r="H75" s="37" t="s">
        <v>322</v>
      </c>
      <c r="I75" s="36">
        <v>0</v>
      </c>
      <c r="J75" s="36" t="s">
        <v>306</v>
      </c>
      <c r="K75" s="38">
        <v>45784</v>
      </c>
      <c r="L75" s="36">
        <v>2756</v>
      </c>
      <c r="M75" s="73">
        <f t="shared" si="5"/>
        <v>21.55</v>
      </c>
      <c r="N75" s="39">
        <v>21.55</v>
      </c>
      <c r="O75" s="39">
        <v>0</v>
      </c>
      <c r="P75" s="33">
        <v>0</v>
      </c>
    </row>
    <row r="76" spans="1:16" ht="24.95" customHeight="1" x14ac:dyDescent="0.2">
      <c r="A76" s="52" t="str">
        <f t="shared" si="3"/>
        <v>1441|1440011|0|0|17894049000138|0|305,43</v>
      </c>
      <c r="B76" s="52" t="str">
        <f t="shared" si="4"/>
        <v>1441|1440011|0|0|2043</v>
      </c>
      <c r="C76" s="36">
        <v>1441</v>
      </c>
      <c r="D76" s="36">
        <v>1440011</v>
      </c>
      <c r="E76" s="36">
        <v>0</v>
      </c>
      <c r="F76" s="36">
        <v>0</v>
      </c>
      <c r="G76" s="36">
        <v>17894049000138</v>
      </c>
      <c r="H76" s="37" t="s">
        <v>323</v>
      </c>
      <c r="I76" s="36">
        <v>0</v>
      </c>
      <c r="J76" s="36" t="s">
        <v>306</v>
      </c>
      <c r="K76" s="38">
        <v>45754</v>
      </c>
      <c r="L76" s="36">
        <v>2043</v>
      </c>
      <c r="M76" s="73">
        <f t="shared" si="5"/>
        <v>305.43</v>
      </c>
      <c r="N76" s="39">
        <v>305.43</v>
      </c>
      <c r="O76" s="39">
        <v>0</v>
      </c>
      <c r="P76" s="33">
        <v>0</v>
      </c>
    </row>
    <row r="77" spans="1:16" ht="24.95" customHeight="1" x14ac:dyDescent="0.2">
      <c r="A77" s="52" t="str">
        <f t="shared" si="3"/>
        <v>1441|1440011|0|0|17894049000138|0|253,62</v>
      </c>
      <c r="B77" s="52" t="str">
        <f t="shared" si="4"/>
        <v>1441|1440011|0|0|2833</v>
      </c>
      <c r="C77" s="36">
        <v>1441</v>
      </c>
      <c r="D77" s="36">
        <v>1440011</v>
      </c>
      <c r="E77" s="36">
        <v>0</v>
      </c>
      <c r="F77" s="36">
        <v>0</v>
      </c>
      <c r="G77" s="36">
        <v>17894049000138</v>
      </c>
      <c r="H77" s="37" t="s">
        <v>323</v>
      </c>
      <c r="I77" s="36">
        <v>0</v>
      </c>
      <c r="J77" s="36" t="s">
        <v>306</v>
      </c>
      <c r="K77" s="38">
        <v>45789</v>
      </c>
      <c r="L77" s="36">
        <v>2833</v>
      </c>
      <c r="M77" s="73">
        <f t="shared" si="5"/>
        <v>253.62</v>
      </c>
      <c r="N77" s="39">
        <v>253.62</v>
      </c>
      <c r="O77" s="39">
        <v>0</v>
      </c>
      <c r="P77" s="33">
        <v>0</v>
      </c>
    </row>
    <row r="78" spans="1:16" ht="24.95" customHeight="1" x14ac:dyDescent="0.2">
      <c r="A78" s="52" t="str">
        <f t="shared" si="3"/>
        <v>1441|1440011|0|0|17894072000122|0|305,43</v>
      </c>
      <c r="B78" s="52" t="str">
        <f t="shared" si="4"/>
        <v>1441|1440011|0|0|1958</v>
      </c>
      <c r="C78" s="36">
        <v>1441</v>
      </c>
      <c r="D78" s="36">
        <v>1440011</v>
      </c>
      <c r="E78" s="36">
        <v>0</v>
      </c>
      <c r="F78" s="36">
        <v>0</v>
      </c>
      <c r="G78" s="36">
        <v>17894072000122</v>
      </c>
      <c r="H78" s="37" t="s">
        <v>324</v>
      </c>
      <c r="I78" s="36">
        <v>0</v>
      </c>
      <c r="J78" s="36" t="s">
        <v>306</v>
      </c>
      <c r="K78" s="38">
        <v>45751</v>
      </c>
      <c r="L78" s="36">
        <v>1958</v>
      </c>
      <c r="M78" s="73">
        <f t="shared" si="5"/>
        <v>305.43</v>
      </c>
      <c r="N78" s="39">
        <v>305.43</v>
      </c>
      <c r="O78" s="39">
        <v>0</v>
      </c>
      <c r="P78" s="33">
        <v>0</v>
      </c>
    </row>
    <row r="79" spans="1:16" ht="24.95" customHeight="1" x14ac:dyDescent="0.2">
      <c r="A79" s="52" t="str">
        <f t="shared" si="3"/>
        <v>1441|1440011|0|0|17894072000122|0|306,76</v>
      </c>
      <c r="B79" s="52" t="str">
        <f t="shared" si="4"/>
        <v>1441|1440011|0|0|2728</v>
      </c>
      <c r="C79" s="36">
        <v>1441</v>
      </c>
      <c r="D79" s="36">
        <v>1440011</v>
      </c>
      <c r="E79" s="36">
        <v>0</v>
      </c>
      <c r="F79" s="36">
        <v>0</v>
      </c>
      <c r="G79" s="36">
        <v>17894072000122</v>
      </c>
      <c r="H79" s="37" t="s">
        <v>324</v>
      </c>
      <c r="I79" s="36">
        <v>0</v>
      </c>
      <c r="J79" s="36" t="s">
        <v>306</v>
      </c>
      <c r="K79" s="38">
        <v>45784</v>
      </c>
      <c r="L79" s="36">
        <v>2728</v>
      </c>
      <c r="M79" s="73">
        <f t="shared" si="5"/>
        <v>306.76</v>
      </c>
      <c r="N79" s="39">
        <v>306.76</v>
      </c>
      <c r="O79" s="39">
        <v>0</v>
      </c>
      <c r="P79" s="33">
        <v>0</v>
      </c>
    </row>
    <row r="80" spans="1:16" ht="24.95" customHeight="1" x14ac:dyDescent="0.2">
      <c r="A80" s="52" t="str">
        <f t="shared" si="3"/>
        <v>1441|1440011|0|0|17900473000148|0|201,34</v>
      </c>
      <c r="B80" s="52" t="str">
        <f t="shared" si="4"/>
        <v>1441|1440011|0|0|2020</v>
      </c>
      <c r="C80" s="36">
        <v>1441</v>
      </c>
      <c r="D80" s="36">
        <v>1440011</v>
      </c>
      <c r="E80" s="36">
        <v>0</v>
      </c>
      <c r="F80" s="36">
        <v>0</v>
      </c>
      <c r="G80" s="36">
        <v>17900473000148</v>
      </c>
      <c r="H80" s="37" t="s">
        <v>325</v>
      </c>
      <c r="I80" s="36">
        <v>0</v>
      </c>
      <c r="J80" s="36" t="s">
        <v>306</v>
      </c>
      <c r="K80" s="38">
        <v>45754</v>
      </c>
      <c r="L80" s="36">
        <v>2020</v>
      </c>
      <c r="M80" s="73">
        <f t="shared" si="5"/>
        <v>201.34</v>
      </c>
      <c r="N80" s="39">
        <v>201.34</v>
      </c>
      <c r="O80" s="39">
        <v>0</v>
      </c>
      <c r="P80" s="33">
        <v>0</v>
      </c>
    </row>
    <row r="81" spans="1:16" ht="24.95" customHeight="1" x14ac:dyDescent="0.2">
      <c r="A81" s="52" t="str">
        <f t="shared" si="3"/>
        <v>1441|1440011|0|0|17900473000148|0|202,22</v>
      </c>
      <c r="B81" s="52" t="str">
        <f t="shared" si="4"/>
        <v>1441|1440011|0|0|2785</v>
      </c>
      <c r="C81" s="36">
        <v>1441</v>
      </c>
      <c r="D81" s="36">
        <v>1440011</v>
      </c>
      <c r="E81" s="36">
        <v>0</v>
      </c>
      <c r="F81" s="36">
        <v>0</v>
      </c>
      <c r="G81" s="36">
        <v>17900473000148</v>
      </c>
      <c r="H81" s="37" t="s">
        <v>325</v>
      </c>
      <c r="I81" s="36">
        <v>0</v>
      </c>
      <c r="J81" s="36" t="s">
        <v>306</v>
      </c>
      <c r="K81" s="38">
        <v>45785</v>
      </c>
      <c r="L81" s="36">
        <v>2785</v>
      </c>
      <c r="M81" s="73">
        <f t="shared" si="5"/>
        <v>202.22</v>
      </c>
      <c r="N81" s="39">
        <v>202.22</v>
      </c>
      <c r="O81" s="39">
        <v>0</v>
      </c>
      <c r="P81" s="33">
        <v>0</v>
      </c>
    </row>
    <row r="82" spans="1:16" ht="24.95" customHeight="1" x14ac:dyDescent="0.2">
      <c r="A82" s="52" t="str">
        <f t="shared" si="3"/>
        <v>1441|1440011|0|0|17935396000161|0|198,27</v>
      </c>
      <c r="B82" s="52" t="str">
        <f t="shared" si="4"/>
        <v>1441|1440011|0|0|1945</v>
      </c>
      <c r="C82" s="36">
        <v>1441</v>
      </c>
      <c r="D82" s="36">
        <v>1440011</v>
      </c>
      <c r="E82" s="36">
        <v>0</v>
      </c>
      <c r="F82" s="36">
        <v>0</v>
      </c>
      <c r="G82" s="36">
        <v>17935396000161</v>
      </c>
      <c r="H82" s="37" t="s">
        <v>326</v>
      </c>
      <c r="I82" s="36">
        <v>0</v>
      </c>
      <c r="J82" s="36" t="s">
        <v>306</v>
      </c>
      <c r="K82" s="38">
        <v>45751</v>
      </c>
      <c r="L82" s="36">
        <v>1945</v>
      </c>
      <c r="M82" s="73">
        <f t="shared" si="5"/>
        <v>198.27</v>
      </c>
      <c r="N82" s="39">
        <v>198.27</v>
      </c>
      <c r="O82" s="39">
        <v>0</v>
      </c>
      <c r="P82" s="33">
        <v>0</v>
      </c>
    </row>
    <row r="83" spans="1:16" ht="24.95" customHeight="1" x14ac:dyDescent="0.2">
      <c r="A83" s="52" t="str">
        <f t="shared" si="3"/>
        <v>1441|1440011|0|0|17935396000161|0|202,22</v>
      </c>
      <c r="B83" s="52" t="str">
        <f t="shared" si="4"/>
        <v>1441|1440011|0|0|2717</v>
      </c>
      <c r="C83" s="36">
        <v>1441</v>
      </c>
      <c r="D83" s="36">
        <v>1440011</v>
      </c>
      <c r="E83" s="36">
        <v>0</v>
      </c>
      <c r="F83" s="36">
        <v>0</v>
      </c>
      <c r="G83" s="36">
        <v>17935396000161</v>
      </c>
      <c r="H83" s="37" t="s">
        <v>326</v>
      </c>
      <c r="I83" s="36">
        <v>0</v>
      </c>
      <c r="J83" s="36" t="s">
        <v>306</v>
      </c>
      <c r="K83" s="38">
        <v>45784</v>
      </c>
      <c r="L83" s="36">
        <v>2717</v>
      </c>
      <c r="M83" s="73">
        <f t="shared" si="5"/>
        <v>202.22</v>
      </c>
      <c r="N83" s="39">
        <v>202.22</v>
      </c>
      <c r="O83" s="39">
        <v>0</v>
      </c>
      <c r="P83" s="33">
        <v>0</v>
      </c>
    </row>
    <row r="84" spans="1:16" ht="24.95" customHeight="1" x14ac:dyDescent="0.2">
      <c r="A84" s="52" t="str">
        <f t="shared" si="3"/>
        <v>1441|1440011|0|0|17947581000176|0|169,39</v>
      </c>
      <c r="B84" s="52" t="str">
        <f t="shared" si="4"/>
        <v>1441|1440011|0|0|1980</v>
      </c>
      <c r="C84" s="36">
        <v>1441</v>
      </c>
      <c r="D84" s="36">
        <v>1440011</v>
      </c>
      <c r="E84" s="36">
        <v>0</v>
      </c>
      <c r="F84" s="36">
        <v>0</v>
      </c>
      <c r="G84" s="36">
        <v>17947581000176</v>
      </c>
      <c r="H84" s="37" t="s">
        <v>327</v>
      </c>
      <c r="I84" s="36">
        <v>0</v>
      </c>
      <c r="J84" s="36" t="s">
        <v>306</v>
      </c>
      <c r="K84" s="38">
        <v>45751</v>
      </c>
      <c r="L84" s="36">
        <v>1980</v>
      </c>
      <c r="M84" s="73">
        <f t="shared" si="5"/>
        <v>169.39</v>
      </c>
      <c r="N84" s="39">
        <v>169.39</v>
      </c>
      <c r="O84" s="39">
        <v>0</v>
      </c>
      <c r="P84" s="33">
        <v>0</v>
      </c>
    </row>
    <row r="85" spans="1:16" ht="24.95" customHeight="1" x14ac:dyDescent="0.2">
      <c r="A85" s="52" t="str">
        <f t="shared" si="3"/>
        <v>1441|1440011|0|0|17947581000176|0|490,07</v>
      </c>
      <c r="B85" s="52" t="str">
        <f t="shared" si="4"/>
        <v>1441|1440011|0|0|2025</v>
      </c>
      <c r="C85" s="36">
        <v>1441</v>
      </c>
      <c r="D85" s="36">
        <v>1440011</v>
      </c>
      <c r="E85" s="36">
        <v>0</v>
      </c>
      <c r="F85" s="36">
        <v>0</v>
      </c>
      <c r="G85" s="36">
        <v>17947581000176</v>
      </c>
      <c r="H85" s="37" t="s">
        <v>327</v>
      </c>
      <c r="I85" s="36">
        <v>0</v>
      </c>
      <c r="J85" s="36" t="s">
        <v>306</v>
      </c>
      <c r="K85" s="38">
        <v>45754</v>
      </c>
      <c r="L85" s="36">
        <v>2025</v>
      </c>
      <c r="M85" s="73">
        <f t="shared" si="5"/>
        <v>490.07</v>
      </c>
      <c r="N85" s="39">
        <v>490.07</v>
      </c>
      <c r="O85" s="39">
        <v>0</v>
      </c>
      <c r="P85" s="33">
        <v>0</v>
      </c>
    </row>
    <row r="86" spans="1:16" ht="24.95" customHeight="1" x14ac:dyDescent="0.2">
      <c r="A86" s="52" t="str">
        <f t="shared" si="3"/>
        <v>1441|1440011|0|0|17947581000176|0|169,39</v>
      </c>
      <c r="B86" s="52" t="str">
        <f t="shared" si="4"/>
        <v>1441|1440011|0|0|2696</v>
      </c>
      <c r="C86" s="36">
        <v>1441</v>
      </c>
      <c r="D86" s="36">
        <v>1440011</v>
      </c>
      <c r="E86" s="36">
        <v>0</v>
      </c>
      <c r="F86" s="36">
        <v>0</v>
      </c>
      <c r="G86" s="36">
        <v>17947581000176</v>
      </c>
      <c r="H86" s="37" t="s">
        <v>327</v>
      </c>
      <c r="I86" s="36">
        <v>0</v>
      </c>
      <c r="J86" s="36" t="s">
        <v>306</v>
      </c>
      <c r="K86" s="38">
        <v>45784</v>
      </c>
      <c r="L86" s="36">
        <v>2696</v>
      </c>
      <c r="M86" s="73">
        <f t="shared" si="5"/>
        <v>169.39</v>
      </c>
      <c r="N86" s="39">
        <v>169.39</v>
      </c>
      <c r="O86" s="39">
        <v>0</v>
      </c>
      <c r="P86" s="33">
        <v>0</v>
      </c>
    </row>
    <row r="87" spans="1:16" ht="24.95" customHeight="1" x14ac:dyDescent="0.2">
      <c r="A87" s="52" t="str">
        <f t="shared" si="3"/>
        <v>1441|1440011|0|0|17947581000176|0|492,15</v>
      </c>
      <c r="B87" s="52" t="str">
        <f t="shared" si="4"/>
        <v>1441|1440011|0|0|2790</v>
      </c>
      <c r="C87" s="36">
        <v>1441</v>
      </c>
      <c r="D87" s="36">
        <v>1440011</v>
      </c>
      <c r="E87" s="36">
        <v>0</v>
      </c>
      <c r="F87" s="36">
        <v>0</v>
      </c>
      <c r="G87" s="36">
        <v>17947581000176</v>
      </c>
      <c r="H87" s="37" t="s">
        <v>327</v>
      </c>
      <c r="I87" s="36">
        <v>0</v>
      </c>
      <c r="J87" s="36" t="s">
        <v>306</v>
      </c>
      <c r="K87" s="38">
        <v>45785</v>
      </c>
      <c r="L87" s="36">
        <v>2790</v>
      </c>
      <c r="M87" s="73">
        <f t="shared" si="5"/>
        <v>492.15</v>
      </c>
      <c r="N87" s="39">
        <v>492.15</v>
      </c>
      <c r="O87" s="39">
        <v>0</v>
      </c>
      <c r="P87" s="33">
        <v>0</v>
      </c>
    </row>
    <row r="88" spans="1:16" ht="24.95" customHeight="1" x14ac:dyDescent="0.2">
      <c r="A88" s="52" t="str">
        <f t="shared" si="3"/>
        <v>1441|1440011|0|0|17955535000119|0|573,23</v>
      </c>
      <c r="B88" s="52" t="str">
        <f t="shared" si="4"/>
        <v>1441|1440011|0|0|2100</v>
      </c>
      <c r="C88" s="36">
        <v>1441</v>
      </c>
      <c r="D88" s="36">
        <v>1440011</v>
      </c>
      <c r="E88" s="36">
        <v>0</v>
      </c>
      <c r="F88" s="36">
        <v>0</v>
      </c>
      <c r="G88" s="36">
        <v>17955535000119</v>
      </c>
      <c r="H88" s="37" t="s">
        <v>328</v>
      </c>
      <c r="I88" s="36">
        <v>0</v>
      </c>
      <c r="J88" s="36" t="s">
        <v>306</v>
      </c>
      <c r="K88" s="38">
        <v>45754</v>
      </c>
      <c r="L88" s="36">
        <v>2100</v>
      </c>
      <c r="M88" s="73">
        <f t="shared" si="5"/>
        <v>573.23</v>
      </c>
      <c r="N88" s="39">
        <v>573.23</v>
      </c>
      <c r="O88" s="39">
        <v>0</v>
      </c>
      <c r="P88" s="33">
        <v>0</v>
      </c>
    </row>
    <row r="89" spans="1:16" ht="24.95" customHeight="1" x14ac:dyDescent="0.2">
      <c r="A89" s="52" t="str">
        <f t="shared" si="3"/>
        <v>1441|1440011|0|0|17955535000119|0|25,4</v>
      </c>
      <c r="B89" s="52" t="str">
        <f t="shared" si="4"/>
        <v>1441|1440011|0|0|2859</v>
      </c>
      <c r="C89" s="36">
        <v>1441</v>
      </c>
      <c r="D89" s="36">
        <v>1440011</v>
      </c>
      <c r="E89" s="36">
        <v>0</v>
      </c>
      <c r="F89" s="36">
        <v>0</v>
      </c>
      <c r="G89" s="36">
        <v>17955535000119</v>
      </c>
      <c r="H89" s="37" t="s">
        <v>328</v>
      </c>
      <c r="I89" s="36">
        <v>0</v>
      </c>
      <c r="J89" s="36" t="s">
        <v>306</v>
      </c>
      <c r="K89" s="38">
        <v>45789</v>
      </c>
      <c r="L89" s="36">
        <v>2859</v>
      </c>
      <c r="M89" s="73">
        <f t="shared" si="5"/>
        <v>25.4</v>
      </c>
      <c r="N89" s="39">
        <v>25.4</v>
      </c>
      <c r="O89" s="39">
        <v>0</v>
      </c>
      <c r="P89" s="33">
        <v>0</v>
      </c>
    </row>
    <row r="90" spans="1:16" ht="24.95" customHeight="1" x14ac:dyDescent="0.2">
      <c r="A90" s="52" t="str">
        <f t="shared" si="3"/>
        <v>1441|1440011|0|0|17955535000119|0|323,05</v>
      </c>
      <c r="B90" s="52" t="str">
        <f t="shared" si="4"/>
        <v>1441|1440011|0|0|2860</v>
      </c>
      <c r="C90" s="36">
        <v>1441</v>
      </c>
      <c r="D90" s="36">
        <v>1440011</v>
      </c>
      <c r="E90" s="36">
        <v>0</v>
      </c>
      <c r="F90" s="36">
        <v>0</v>
      </c>
      <c r="G90" s="36">
        <v>17955535000119</v>
      </c>
      <c r="H90" s="37" t="s">
        <v>328</v>
      </c>
      <c r="I90" s="36">
        <v>0</v>
      </c>
      <c r="J90" s="36" t="s">
        <v>306</v>
      </c>
      <c r="K90" s="38">
        <v>45789</v>
      </c>
      <c r="L90" s="36">
        <v>2860</v>
      </c>
      <c r="M90" s="73">
        <f t="shared" si="5"/>
        <v>323.05</v>
      </c>
      <c r="N90" s="39">
        <v>323.05</v>
      </c>
      <c r="O90" s="39">
        <v>0</v>
      </c>
      <c r="P90" s="33">
        <v>0</v>
      </c>
    </row>
    <row r="91" spans="1:16" ht="24.95" customHeight="1" x14ac:dyDescent="0.2">
      <c r="A91" s="52" t="str">
        <f t="shared" si="3"/>
        <v>1441|1440011|0|0|17955535000119|0|152,29</v>
      </c>
      <c r="B91" s="52" t="str">
        <f t="shared" si="4"/>
        <v>1441|1440011|0|0|2861</v>
      </c>
      <c r="C91" s="36">
        <v>1441</v>
      </c>
      <c r="D91" s="36">
        <v>1440011</v>
      </c>
      <c r="E91" s="36">
        <v>0</v>
      </c>
      <c r="F91" s="36">
        <v>0</v>
      </c>
      <c r="G91" s="36">
        <v>17955535000119</v>
      </c>
      <c r="H91" s="37" t="s">
        <v>328</v>
      </c>
      <c r="I91" s="36">
        <v>0</v>
      </c>
      <c r="J91" s="36" t="s">
        <v>306</v>
      </c>
      <c r="K91" s="38">
        <v>45789</v>
      </c>
      <c r="L91" s="36">
        <v>2861</v>
      </c>
      <c r="M91" s="73">
        <f t="shared" si="5"/>
        <v>152.29</v>
      </c>
      <c r="N91" s="39">
        <v>152.29</v>
      </c>
      <c r="O91" s="39">
        <v>0</v>
      </c>
      <c r="P91" s="33">
        <v>0</v>
      </c>
    </row>
    <row r="92" spans="1:16" ht="24.95" customHeight="1" x14ac:dyDescent="0.2">
      <c r="A92" s="52" t="str">
        <f t="shared" si="3"/>
        <v>1441|1440011|0|0|17955535000119|0|12,66</v>
      </c>
      <c r="B92" s="52" t="str">
        <f t="shared" si="4"/>
        <v>1441|1440011|0|0|2862</v>
      </c>
      <c r="C92" s="36">
        <v>1441</v>
      </c>
      <c r="D92" s="36">
        <v>1440011</v>
      </c>
      <c r="E92" s="36">
        <v>0</v>
      </c>
      <c r="F92" s="36">
        <v>0</v>
      </c>
      <c r="G92" s="36">
        <v>17955535000119</v>
      </c>
      <c r="H92" s="37" t="s">
        <v>328</v>
      </c>
      <c r="I92" s="36">
        <v>0</v>
      </c>
      <c r="J92" s="36" t="s">
        <v>306</v>
      </c>
      <c r="K92" s="38">
        <v>45789</v>
      </c>
      <c r="L92" s="36">
        <v>2862</v>
      </c>
      <c r="M92" s="73">
        <f t="shared" si="5"/>
        <v>12.66</v>
      </c>
      <c r="N92" s="39">
        <v>12.66</v>
      </c>
      <c r="O92" s="39">
        <v>0</v>
      </c>
      <c r="P92" s="33">
        <v>0</v>
      </c>
    </row>
    <row r="93" spans="1:16" ht="24.95" customHeight="1" x14ac:dyDescent="0.2">
      <c r="A93" s="52" t="str">
        <f t="shared" si="3"/>
        <v>1441|1440011|0|0|17963083000117|0|117,04</v>
      </c>
      <c r="B93" s="52" t="str">
        <f t="shared" si="4"/>
        <v>1441|1440011|0|0|2037</v>
      </c>
      <c r="C93" s="36">
        <v>1441</v>
      </c>
      <c r="D93" s="36">
        <v>1440011</v>
      </c>
      <c r="E93" s="36">
        <v>0</v>
      </c>
      <c r="F93" s="36">
        <v>0</v>
      </c>
      <c r="G93" s="36">
        <v>17963083000117</v>
      </c>
      <c r="H93" s="37" t="s">
        <v>329</v>
      </c>
      <c r="I93" s="36">
        <v>0</v>
      </c>
      <c r="J93" s="36" t="s">
        <v>306</v>
      </c>
      <c r="K93" s="38">
        <v>45754</v>
      </c>
      <c r="L93" s="36">
        <v>2037</v>
      </c>
      <c r="M93" s="73">
        <f t="shared" si="5"/>
        <v>117.04</v>
      </c>
      <c r="N93" s="39">
        <v>117.04</v>
      </c>
      <c r="O93" s="39">
        <v>0</v>
      </c>
      <c r="P93" s="33">
        <v>0</v>
      </c>
    </row>
    <row r="94" spans="1:16" ht="24.95" customHeight="1" x14ac:dyDescent="0.2">
      <c r="A94" s="52" t="str">
        <f t="shared" si="3"/>
        <v>1441|1440011|0|0|17963083000117|0|174,23</v>
      </c>
      <c r="B94" s="52" t="str">
        <f t="shared" si="4"/>
        <v>1441|1440011|0|0|2870</v>
      </c>
      <c r="C94" s="36">
        <v>1441</v>
      </c>
      <c r="D94" s="36">
        <v>1440011</v>
      </c>
      <c r="E94" s="36">
        <v>0</v>
      </c>
      <c r="F94" s="36">
        <v>0</v>
      </c>
      <c r="G94" s="36">
        <v>17963083000117</v>
      </c>
      <c r="H94" s="37" t="s">
        <v>329</v>
      </c>
      <c r="I94" s="36">
        <v>0</v>
      </c>
      <c r="J94" s="36" t="s">
        <v>306</v>
      </c>
      <c r="K94" s="38">
        <v>45789</v>
      </c>
      <c r="L94" s="36">
        <v>2870</v>
      </c>
      <c r="M94" s="73">
        <f t="shared" si="5"/>
        <v>174.23</v>
      </c>
      <c r="N94" s="39">
        <v>174.23</v>
      </c>
      <c r="O94" s="39">
        <v>0</v>
      </c>
      <c r="P94" s="33">
        <v>0</v>
      </c>
    </row>
    <row r="95" spans="1:16" ht="24.95" customHeight="1" x14ac:dyDescent="0.2">
      <c r="A95" s="52" t="str">
        <f t="shared" si="3"/>
        <v>1441|1440011|0|0|18008862000126|0|173,56</v>
      </c>
      <c r="B95" s="52" t="str">
        <f t="shared" si="4"/>
        <v>1441|1440011|0|0|2040</v>
      </c>
      <c r="C95" s="36">
        <v>1441</v>
      </c>
      <c r="D95" s="36">
        <v>1440011</v>
      </c>
      <c r="E95" s="36">
        <v>0</v>
      </c>
      <c r="F95" s="36">
        <v>0</v>
      </c>
      <c r="G95" s="36">
        <v>18008862000126</v>
      </c>
      <c r="H95" s="37" t="s">
        <v>330</v>
      </c>
      <c r="I95" s="36">
        <v>0</v>
      </c>
      <c r="J95" s="36" t="s">
        <v>306</v>
      </c>
      <c r="K95" s="38">
        <v>45754</v>
      </c>
      <c r="L95" s="36">
        <v>2040</v>
      </c>
      <c r="M95" s="73">
        <f t="shared" si="5"/>
        <v>173.56</v>
      </c>
      <c r="N95" s="39">
        <v>173.56</v>
      </c>
      <c r="O95" s="39">
        <v>0</v>
      </c>
      <c r="P95" s="33">
        <v>0</v>
      </c>
    </row>
    <row r="96" spans="1:16" ht="24.95" customHeight="1" x14ac:dyDescent="0.2">
      <c r="A96" s="52" t="str">
        <f t="shared" si="3"/>
        <v>1441|1440011|0|0|18008862000126|0|174,23</v>
      </c>
      <c r="B96" s="52" t="str">
        <f t="shared" si="4"/>
        <v>1441|1440011|0|0|2828</v>
      </c>
      <c r="C96" s="36">
        <v>1441</v>
      </c>
      <c r="D96" s="36">
        <v>1440011</v>
      </c>
      <c r="E96" s="36">
        <v>0</v>
      </c>
      <c r="F96" s="36">
        <v>0</v>
      </c>
      <c r="G96" s="36">
        <v>18008862000126</v>
      </c>
      <c r="H96" s="37" t="s">
        <v>330</v>
      </c>
      <c r="I96" s="36">
        <v>0</v>
      </c>
      <c r="J96" s="36" t="s">
        <v>306</v>
      </c>
      <c r="K96" s="38">
        <v>45789</v>
      </c>
      <c r="L96" s="36">
        <v>2828</v>
      </c>
      <c r="M96" s="73">
        <f t="shared" si="5"/>
        <v>174.23</v>
      </c>
      <c r="N96" s="39">
        <v>174.23</v>
      </c>
      <c r="O96" s="39">
        <v>0</v>
      </c>
      <c r="P96" s="33">
        <v>0</v>
      </c>
    </row>
    <row r="97" spans="1:16" ht="24.95" customHeight="1" x14ac:dyDescent="0.2">
      <c r="A97" s="52" t="str">
        <f t="shared" si="3"/>
        <v>1441|1440011|0|0|18008870000172|0|569,39</v>
      </c>
      <c r="B97" s="52" t="str">
        <f t="shared" si="4"/>
        <v>1441|1440011|0|0|2724</v>
      </c>
      <c r="C97" s="36">
        <v>1441</v>
      </c>
      <c r="D97" s="36">
        <v>1440011</v>
      </c>
      <c r="E97" s="36">
        <v>0</v>
      </c>
      <c r="F97" s="36">
        <v>0</v>
      </c>
      <c r="G97" s="36">
        <v>18008870000172</v>
      </c>
      <c r="H97" s="37" t="s">
        <v>331</v>
      </c>
      <c r="I97" s="36">
        <v>0</v>
      </c>
      <c r="J97" s="36" t="s">
        <v>306</v>
      </c>
      <c r="K97" s="38">
        <v>45784</v>
      </c>
      <c r="L97" s="36">
        <v>2724</v>
      </c>
      <c r="M97" s="73">
        <f t="shared" si="5"/>
        <v>569.39</v>
      </c>
      <c r="N97" s="39">
        <v>569.39</v>
      </c>
      <c r="O97" s="39">
        <v>0</v>
      </c>
      <c r="P97" s="33">
        <v>0</v>
      </c>
    </row>
    <row r="98" spans="1:16" ht="24.95" customHeight="1" x14ac:dyDescent="0.2">
      <c r="A98" s="52" t="str">
        <f t="shared" si="3"/>
        <v>1441|1440011|0|0|18017392000167|0|645,95</v>
      </c>
      <c r="B98" s="52" t="str">
        <f t="shared" si="4"/>
        <v>1441|1440011|0|0|2008</v>
      </c>
      <c r="C98" s="36">
        <v>1441</v>
      </c>
      <c r="D98" s="36">
        <v>1440011</v>
      </c>
      <c r="E98" s="36">
        <v>0</v>
      </c>
      <c r="F98" s="36">
        <v>0</v>
      </c>
      <c r="G98" s="36">
        <v>18017392000167</v>
      </c>
      <c r="H98" s="37" t="s">
        <v>332</v>
      </c>
      <c r="I98" s="36">
        <v>0</v>
      </c>
      <c r="J98" s="36" t="s">
        <v>306</v>
      </c>
      <c r="K98" s="38">
        <v>45751</v>
      </c>
      <c r="L98" s="36">
        <v>2008</v>
      </c>
      <c r="M98" s="73">
        <f t="shared" si="5"/>
        <v>645.95000000000005</v>
      </c>
      <c r="N98" s="39">
        <v>645.95000000000005</v>
      </c>
      <c r="O98" s="39">
        <v>0</v>
      </c>
      <c r="P98" s="33">
        <v>0</v>
      </c>
    </row>
    <row r="99" spans="1:16" ht="24.95" customHeight="1" x14ac:dyDescent="0.2">
      <c r="A99" s="52" t="str">
        <f t="shared" si="3"/>
        <v>1441|1440011|0|0|18017392000167|0|648,65</v>
      </c>
      <c r="B99" s="52" t="str">
        <f t="shared" si="4"/>
        <v>1441|1440011|0|0|2749</v>
      </c>
      <c r="C99" s="36">
        <v>1441</v>
      </c>
      <c r="D99" s="36">
        <v>1440011</v>
      </c>
      <c r="E99" s="36">
        <v>0</v>
      </c>
      <c r="F99" s="36">
        <v>0</v>
      </c>
      <c r="G99" s="36">
        <v>18017392000167</v>
      </c>
      <c r="H99" s="37" t="s">
        <v>332</v>
      </c>
      <c r="I99" s="36">
        <v>0</v>
      </c>
      <c r="J99" s="36" t="s">
        <v>306</v>
      </c>
      <c r="K99" s="38">
        <v>45784</v>
      </c>
      <c r="L99" s="36">
        <v>2749</v>
      </c>
      <c r="M99" s="73">
        <f t="shared" si="5"/>
        <v>648.65</v>
      </c>
      <c r="N99" s="39">
        <v>648.65</v>
      </c>
      <c r="O99" s="39">
        <v>0</v>
      </c>
      <c r="P99" s="33">
        <v>0</v>
      </c>
    </row>
    <row r="100" spans="1:16" ht="24.95" customHeight="1" x14ac:dyDescent="0.2">
      <c r="A100" s="52" t="str">
        <f t="shared" si="3"/>
        <v>1441|1440011|0|0|18017442000106|0|278,79</v>
      </c>
      <c r="B100" s="52" t="str">
        <f t="shared" si="4"/>
        <v>1441|1440011|0|0|2014</v>
      </c>
      <c r="C100" s="36">
        <v>1441</v>
      </c>
      <c r="D100" s="36">
        <v>1440011</v>
      </c>
      <c r="E100" s="36">
        <v>0</v>
      </c>
      <c r="F100" s="36">
        <v>0</v>
      </c>
      <c r="G100" s="36">
        <v>18017442000106</v>
      </c>
      <c r="H100" s="37" t="s">
        <v>333</v>
      </c>
      <c r="I100" s="36">
        <v>0</v>
      </c>
      <c r="J100" s="36" t="s">
        <v>306</v>
      </c>
      <c r="K100" s="38">
        <v>45754</v>
      </c>
      <c r="L100" s="36">
        <v>2014</v>
      </c>
      <c r="M100" s="73">
        <f t="shared" si="5"/>
        <v>278.79000000000002</v>
      </c>
      <c r="N100" s="39">
        <v>278.79000000000002</v>
      </c>
      <c r="O100" s="39">
        <v>0</v>
      </c>
      <c r="P100" s="33">
        <v>0</v>
      </c>
    </row>
    <row r="101" spans="1:16" ht="24.95" customHeight="1" x14ac:dyDescent="0.2">
      <c r="A101" s="52" t="str">
        <f t="shared" si="3"/>
        <v>1441|1440011|0|0|18017442000106|0|208,67</v>
      </c>
      <c r="B101" s="52" t="str">
        <f t="shared" si="4"/>
        <v>1441|1440011|0|0|2778</v>
      </c>
      <c r="C101" s="36">
        <v>1441</v>
      </c>
      <c r="D101" s="36">
        <v>1440011</v>
      </c>
      <c r="E101" s="36">
        <v>0</v>
      </c>
      <c r="F101" s="36">
        <v>0</v>
      </c>
      <c r="G101" s="36">
        <v>18017442000106</v>
      </c>
      <c r="H101" s="37" t="s">
        <v>333</v>
      </c>
      <c r="I101" s="36">
        <v>0</v>
      </c>
      <c r="J101" s="36" t="s">
        <v>306</v>
      </c>
      <c r="K101" s="38">
        <v>45785</v>
      </c>
      <c r="L101" s="36">
        <v>2778</v>
      </c>
      <c r="M101" s="73">
        <f t="shared" si="5"/>
        <v>208.67</v>
      </c>
      <c r="N101" s="39">
        <v>208.67</v>
      </c>
      <c r="O101" s="39">
        <v>0</v>
      </c>
      <c r="P101" s="33">
        <v>0</v>
      </c>
    </row>
    <row r="102" spans="1:16" ht="24.95" customHeight="1" x14ac:dyDescent="0.2">
      <c r="A102" s="52" t="str">
        <f t="shared" si="3"/>
        <v>1441|1440011|0|0|18025940000109|0|435,66</v>
      </c>
      <c r="B102" s="52" t="str">
        <f t="shared" si="4"/>
        <v>1441|1440011|0|0|1963</v>
      </c>
      <c r="C102" s="36">
        <v>1441</v>
      </c>
      <c r="D102" s="36">
        <v>1440011</v>
      </c>
      <c r="E102" s="36">
        <v>0</v>
      </c>
      <c r="F102" s="36">
        <v>0</v>
      </c>
      <c r="G102" s="36">
        <v>18025940000109</v>
      </c>
      <c r="H102" s="37" t="s">
        <v>334</v>
      </c>
      <c r="I102" s="36">
        <v>0</v>
      </c>
      <c r="J102" s="36" t="s">
        <v>306</v>
      </c>
      <c r="K102" s="38">
        <v>45751</v>
      </c>
      <c r="L102" s="36">
        <v>1963</v>
      </c>
      <c r="M102" s="73">
        <f t="shared" si="5"/>
        <v>435.66</v>
      </c>
      <c r="N102" s="39">
        <v>435.66</v>
      </c>
      <c r="O102" s="39">
        <v>0</v>
      </c>
      <c r="P102" s="33">
        <v>0</v>
      </c>
    </row>
    <row r="103" spans="1:16" ht="24.95" customHeight="1" x14ac:dyDescent="0.2">
      <c r="A103" s="52" t="str">
        <f t="shared" si="3"/>
        <v>1441|1440011|0|0|18025940000109|0|439,29</v>
      </c>
      <c r="B103" s="52" t="str">
        <f t="shared" si="4"/>
        <v>1441|1440011|0|0|2731</v>
      </c>
      <c r="C103" s="36">
        <v>1441</v>
      </c>
      <c r="D103" s="36">
        <v>1440011</v>
      </c>
      <c r="E103" s="36">
        <v>0</v>
      </c>
      <c r="F103" s="36">
        <v>0</v>
      </c>
      <c r="G103" s="36">
        <v>18025940000109</v>
      </c>
      <c r="H103" s="37" t="s">
        <v>334</v>
      </c>
      <c r="I103" s="36">
        <v>0</v>
      </c>
      <c r="J103" s="36" t="s">
        <v>306</v>
      </c>
      <c r="K103" s="38">
        <v>45784</v>
      </c>
      <c r="L103" s="36">
        <v>2731</v>
      </c>
      <c r="M103" s="73">
        <f t="shared" si="5"/>
        <v>439.29</v>
      </c>
      <c r="N103" s="39">
        <v>439.29</v>
      </c>
      <c r="O103" s="39">
        <v>0</v>
      </c>
      <c r="P103" s="33">
        <v>0</v>
      </c>
    </row>
    <row r="104" spans="1:16" ht="24.95" customHeight="1" x14ac:dyDescent="0.2">
      <c r="A104" s="52" t="str">
        <f t="shared" si="3"/>
        <v>1441|1440011|0|0|18125161000177|0|227,33</v>
      </c>
      <c r="B104" s="52" t="str">
        <f t="shared" si="4"/>
        <v>1441|1440011|0|0|1995</v>
      </c>
      <c r="C104" s="36">
        <v>1441</v>
      </c>
      <c r="D104" s="36">
        <v>1440011</v>
      </c>
      <c r="E104" s="36">
        <v>0</v>
      </c>
      <c r="F104" s="36">
        <v>0</v>
      </c>
      <c r="G104" s="36">
        <v>18125161000177</v>
      </c>
      <c r="H104" s="37" t="s">
        <v>335</v>
      </c>
      <c r="I104" s="36">
        <v>0</v>
      </c>
      <c r="J104" s="36" t="s">
        <v>306</v>
      </c>
      <c r="K104" s="38">
        <v>45751</v>
      </c>
      <c r="L104" s="36">
        <v>1995</v>
      </c>
      <c r="M104" s="73">
        <f t="shared" si="5"/>
        <v>227.33</v>
      </c>
      <c r="N104" s="39">
        <v>227.33</v>
      </c>
      <c r="O104" s="39">
        <v>0</v>
      </c>
      <c r="P104" s="33">
        <v>0</v>
      </c>
    </row>
    <row r="105" spans="1:16" ht="24.95" customHeight="1" x14ac:dyDescent="0.2">
      <c r="A105" s="52" t="str">
        <f t="shared" si="3"/>
        <v>1441|1440011|0|0|18125161000177|0|478,35</v>
      </c>
      <c r="B105" s="52" t="str">
        <f t="shared" si="4"/>
        <v>1441|1440011|0|0|2007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18125161000177</v>
      </c>
      <c r="H105" s="37" t="s">
        <v>335</v>
      </c>
      <c r="I105" s="36">
        <v>0</v>
      </c>
      <c r="J105" s="36" t="s">
        <v>306</v>
      </c>
      <c r="K105" s="38">
        <v>45751</v>
      </c>
      <c r="L105" s="36">
        <v>2007</v>
      </c>
      <c r="M105" s="73">
        <f t="shared" si="5"/>
        <v>478.35</v>
      </c>
      <c r="N105" s="39">
        <v>478.35</v>
      </c>
      <c r="O105" s="39">
        <v>0</v>
      </c>
      <c r="P105" s="33">
        <v>0</v>
      </c>
    </row>
    <row r="106" spans="1:16" ht="24.95" customHeight="1" x14ac:dyDescent="0.2">
      <c r="A106" s="52" t="str">
        <f t="shared" si="3"/>
        <v>1441|1440011|0|0|18125161000177|0|227,33</v>
      </c>
      <c r="B106" s="52" t="str">
        <f t="shared" si="4"/>
        <v>1441|1440011|0|0|2643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18125161000177</v>
      </c>
      <c r="H106" s="37" t="s">
        <v>335</v>
      </c>
      <c r="I106" s="36">
        <v>0</v>
      </c>
      <c r="J106" s="36" t="s">
        <v>306</v>
      </c>
      <c r="K106" s="38">
        <v>45782</v>
      </c>
      <c r="L106" s="36">
        <v>2643</v>
      </c>
      <c r="M106" s="73">
        <f t="shared" si="5"/>
        <v>227.33</v>
      </c>
      <c r="N106" s="39">
        <v>227.33</v>
      </c>
      <c r="O106" s="39">
        <v>0</v>
      </c>
      <c r="P106" s="33">
        <v>0</v>
      </c>
    </row>
    <row r="107" spans="1:16" ht="24.95" customHeight="1" x14ac:dyDescent="0.2">
      <c r="A107" s="52" t="str">
        <f t="shared" si="3"/>
        <v>1441|1440011|0|0|18125161000177|0|601,48</v>
      </c>
      <c r="B107" s="52" t="str">
        <f t="shared" si="4"/>
        <v>1441|1440011|0|0|2762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18125161000177</v>
      </c>
      <c r="H107" s="37" t="s">
        <v>335</v>
      </c>
      <c r="I107" s="36">
        <v>0</v>
      </c>
      <c r="J107" s="36" t="s">
        <v>306</v>
      </c>
      <c r="K107" s="38">
        <v>45784</v>
      </c>
      <c r="L107" s="36">
        <v>2762</v>
      </c>
      <c r="M107" s="73">
        <f t="shared" si="5"/>
        <v>601.48</v>
      </c>
      <c r="N107" s="39">
        <v>601.48</v>
      </c>
      <c r="O107" s="39">
        <v>0</v>
      </c>
      <c r="P107" s="33">
        <v>0</v>
      </c>
    </row>
    <row r="108" spans="1:16" ht="24.95" customHeight="1" x14ac:dyDescent="0.2">
      <c r="A108" s="52" t="str">
        <f t="shared" si="3"/>
        <v>1441|1440011|0|0|18128207000101|0|161,53</v>
      </c>
      <c r="B108" s="52" t="str">
        <f t="shared" si="4"/>
        <v>1441|1440011|0|0|2004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18128207000101</v>
      </c>
      <c r="H108" s="37" t="s">
        <v>336</v>
      </c>
      <c r="I108" s="36">
        <v>0</v>
      </c>
      <c r="J108" s="36" t="s">
        <v>306</v>
      </c>
      <c r="K108" s="38">
        <v>45751</v>
      </c>
      <c r="L108" s="36">
        <v>2004</v>
      </c>
      <c r="M108" s="73">
        <f t="shared" si="5"/>
        <v>161.53</v>
      </c>
      <c r="N108" s="39">
        <v>161.53</v>
      </c>
      <c r="O108" s="39">
        <v>0</v>
      </c>
      <c r="P108" s="33">
        <v>0</v>
      </c>
    </row>
    <row r="109" spans="1:16" ht="24.95" customHeight="1" x14ac:dyDescent="0.2">
      <c r="A109" s="52" t="str">
        <f t="shared" si="3"/>
        <v>1441|1440011|0|0|18128207000101|0|12,03</v>
      </c>
      <c r="B109" s="52" t="str">
        <f t="shared" si="4"/>
        <v>1441|1440011|0|0|2005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18128207000101</v>
      </c>
      <c r="H109" s="37" t="s">
        <v>336</v>
      </c>
      <c r="I109" s="36">
        <v>0</v>
      </c>
      <c r="J109" s="36" t="s">
        <v>306</v>
      </c>
      <c r="K109" s="38">
        <v>45751</v>
      </c>
      <c r="L109" s="36">
        <v>2005</v>
      </c>
      <c r="M109" s="73">
        <f t="shared" si="5"/>
        <v>12.03</v>
      </c>
      <c r="N109" s="39">
        <v>12.03</v>
      </c>
      <c r="O109" s="39">
        <v>0</v>
      </c>
      <c r="P109" s="33">
        <v>0</v>
      </c>
    </row>
    <row r="110" spans="1:16" ht="24.95" customHeight="1" x14ac:dyDescent="0.2">
      <c r="A110" s="52" t="str">
        <f t="shared" si="3"/>
        <v>1441|1440011|0|0|18128207000101|0|161,53</v>
      </c>
      <c r="B110" s="52" t="str">
        <f t="shared" si="4"/>
        <v>1441|1440011|0|0|2745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18128207000101</v>
      </c>
      <c r="H110" s="37" t="s">
        <v>336</v>
      </c>
      <c r="I110" s="36">
        <v>0</v>
      </c>
      <c r="J110" s="36" t="s">
        <v>306</v>
      </c>
      <c r="K110" s="38">
        <v>45784</v>
      </c>
      <c r="L110" s="36">
        <v>2745</v>
      </c>
      <c r="M110" s="73">
        <f t="shared" si="5"/>
        <v>161.53</v>
      </c>
      <c r="N110" s="39">
        <v>161.53</v>
      </c>
      <c r="O110" s="39">
        <v>0</v>
      </c>
      <c r="P110" s="33">
        <v>0</v>
      </c>
    </row>
    <row r="111" spans="1:16" ht="24.95" customHeight="1" x14ac:dyDescent="0.2">
      <c r="A111" s="52" t="str">
        <f t="shared" si="3"/>
        <v>1441|1440011|0|0|18128207000101|0|12,7</v>
      </c>
      <c r="B111" s="52" t="str">
        <f t="shared" si="4"/>
        <v>1441|1440011|0|0|2746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18128207000101</v>
      </c>
      <c r="H111" s="37" t="s">
        <v>336</v>
      </c>
      <c r="I111" s="36">
        <v>0</v>
      </c>
      <c r="J111" s="36" t="s">
        <v>306</v>
      </c>
      <c r="K111" s="38">
        <v>45784</v>
      </c>
      <c r="L111" s="36">
        <v>2746</v>
      </c>
      <c r="M111" s="73">
        <f t="shared" si="5"/>
        <v>12.7</v>
      </c>
      <c r="N111" s="39">
        <v>12.7</v>
      </c>
      <c r="O111" s="39">
        <v>0</v>
      </c>
      <c r="P111" s="33">
        <v>0</v>
      </c>
    </row>
    <row r="112" spans="1:16" ht="24.95" customHeight="1" x14ac:dyDescent="0.2">
      <c r="A112" s="52" t="str">
        <f t="shared" si="3"/>
        <v>1441|1440011|0|0|18132449000179|0|853,96</v>
      </c>
      <c r="B112" s="52" t="str">
        <f t="shared" si="4"/>
        <v>1441|1440011|0|0|2104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18132449000179</v>
      </c>
      <c r="H112" s="37" t="s">
        <v>337</v>
      </c>
      <c r="I112" s="36">
        <v>0</v>
      </c>
      <c r="J112" s="36" t="s">
        <v>306</v>
      </c>
      <c r="K112" s="38">
        <v>45754</v>
      </c>
      <c r="L112" s="36">
        <v>2104</v>
      </c>
      <c r="M112" s="73">
        <f t="shared" si="5"/>
        <v>853.96</v>
      </c>
      <c r="N112" s="39">
        <v>853.96</v>
      </c>
      <c r="O112" s="39">
        <v>0</v>
      </c>
      <c r="P112" s="33">
        <v>0</v>
      </c>
    </row>
    <row r="113" spans="1:16" ht="24.95" customHeight="1" x14ac:dyDescent="0.2">
      <c r="A113" s="52" t="str">
        <f t="shared" si="3"/>
        <v>1441|1440011|0|0|18132449000179|0|628,87</v>
      </c>
      <c r="B113" s="52" t="str">
        <f t="shared" si="4"/>
        <v>1441|1440011|0|0|2873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18132449000179</v>
      </c>
      <c r="H113" s="37" t="s">
        <v>337</v>
      </c>
      <c r="I113" s="36">
        <v>0</v>
      </c>
      <c r="J113" s="36" t="s">
        <v>306</v>
      </c>
      <c r="K113" s="38">
        <v>45789</v>
      </c>
      <c r="L113" s="36">
        <v>2873</v>
      </c>
      <c r="M113" s="73">
        <f t="shared" si="5"/>
        <v>628.87</v>
      </c>
      <c r="N113" s="39">
        <v>628.87</v>
      </c>
      <c r="O113" s="39">
        <v>0</v>
      </c>
      <c r="P113" s="33">
        <v>0</v>
      </c>
    </row>
    <row r="114" spans="1:16" ht="24.95" customHeight="1" x14ac:dyDescent="0.2">
      <c r="A114" s="52" t="str">
        <f t="shared" si="3"/>
        <v>1441|1440011|0|0|18132449000179|0|229,29</v>
      </c>
      <c r="B114" s="52" t="str">
        <f t="shared" si="4"/>
        <v>1441|1440011|0|0|2874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18132449000179</v>
      </c>
      <c r="H114" s="37" t="s">
        <v>337</v>
      </c>
      <c r="I114" s="36">
        <v>0</v>
      </c>
      <c r="J114" s="36" t="s">
        <v>306</v>
      </c>
      <c r="K114" s="38">
        <v>45789</v>
      </c>
      <c r="L114" s="36">
        <v>2874</v>
      </c>
      <c r="M114" s="73">
        <f t="shared" si="5"/>
        <v>229.29</v>
      </c>
      <c r="N114" s="39">
        <v>229.29</v>
      </c>
      <c r="O114" s="39">
        <v>0</v>
      </c>
      <c r="P114" s="33">
        <v>0</v>
      </c>
    </row>
    <row r="115" spans="1:16" ht="24.95" customHeight="1" x14ac:dyDescent="0.2">
      <c r="A115" s="52" t="str">
        <f t="shared" si="3"/>
        <v>1441|1440011|0|0|18133306000181|0|173,56</v>
      </c>
      <c r="B115" s="52" t="str">
        <f t="shared" si="4"/>
        <v>1441|1440011|0|0|2046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18133306000181</v>
      </c>
      <c r="H115" s="37" t="s">
        <v>338</v>
      </c>
      <c r="I115" s="36">
        <v>0</v>
      </c>
      <c r="J115" s="36" t="s">
        <v>306</v>
      </c>
      <c r="K115" s="38">
        <v>45754</v>
      </c>
      <c r="L115" s="36">
        <v>2046</v>
      </c>
      <c r="M115" s="73">
        <f t="shared" si="5"/>
        <v>173.56</v>
      </c>
      <c r="N115" s="39">
        <v>173.56</v>
      </c>
      <c r="O115" s="39">
        <v>0</v>
      </c>
      <c r="P115" s="33">
        <v>0</v>
      </c>
    </row>
    <row r="116" spans="1:16" ht="24.95" customHeight="1" x14ac:dyDescent="0.2">
      <c r="A116" s="52" t="str">
        <f t="shared" si="3"/>
        <v>1441|1440011|0|0|18133306000181|0|115,03</v>
      </c>
      <c r="B116" s="52" t="str">
        <f t="shared" si="4"/>
        <v>1441|1440011|0|0|2836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18133306000181</v>
      </c>
      <c r="H116" s="37" t="s">
        <v>338</v>
      </c>
      <c r="I116" s="36">
        <v>0</v>
      </c>
      <c r="J116" s="36" t="s">
        <v>306</v>
      </c>
      <c r="K116" s="38">
        <v>45789</v>
      </c>
      <c r="L116" s="36">
        <v>2836</v>
      </c>
      <c r="M116" s="73">
        <f t="shared" si="5"/>
        <v>115.03</v>
      </c>
      <c r="N116" s="39">
        <v>115.03</v>
      </c>
      <c r="O116" s="39">
        <v>0</v>
      </c>
      <c r="P116" s="33">
        <v>0</v>
      </c>
    </row>
    <row r="117" spans="1:16" ht="24.95" customHeight="1" x14ac:dyDescent="0.2">
      <c r="A117" s="52" t="str">
        <f t="shared" si="3"/>
        <v>1441|1440011|0|0|18137927000133|0|173,56</v>
      </c>
      <c r="B117" s="52" t="str">
        <f t="shared" si="4"/>
        <v>1441|1440011|0|0|2105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18137927000133</v>
      </c>
      <c r="H117" s="37" t="s">
        <v>339</v>
      </c>
      <c r="I117" s="36">
        <v>0</v>
      </c>
      <c r="J117" s="36" t="s">
        <v>306</v>
      </c>
      <c r="K117" s="38">
        <v>45754</v>
      </c>
      <c r="L117" s="36">
        <v>2105</v>
      </c>
      <c r="M117" s="73">
        <f t="shared" si="5"/>
        <v>173.56</v>
      </c>
      <c r="N117" s="39">
        <v>173.56</v>
      </c>
      <c r="O117" s="39">
        <v>0</v>
      </c>
      <c r="P117" s="33">
        <v>0</v>
      </c>
    </row>
    <row r="118" spans="1:16" ht="24.95" customHeight="1" x14ac:dyDescent="0.2">
      <c r="A118" s="52" t="str">
        <f t="shared" si="3"/>
        <v>1441|1440011|0|0|18137927000133|0|174,23</v>
      </c>
      <c r="B118" s="52" t="str">
        <f t="shared" si="4"/>
        <v>1441|1440011|0|0|2863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18137927000133</v>
      </c>
      <c r="H118" s="37" t="s">
        <v>339</v>
      </c>
      <c r="I118" s="36">
        <v>0</v>
      </c>
      <c r="J118" s="36" t="s">
        <v>306</v>
      </c>
      <c r="K118" s="38">
        <v>45789</v>
      </c>
      <c r="L118" s="36">
        <v>2863</v>
      </c>
      <c r="M118" s="73">
        <f t="shared" si="5"/>
        <v>174.23</v>
      </c>
      <c r="N118" s="39">
        <v>174.23</v>
      </c>
      <c r="O118" s="39">
        <v>0</v>
      </c>
      <c r="P118" s="33">
        <v>0</v>
      </c>
    </row>
    <row r="119" spans="1:16" ht="24.95" customHeight="1" x14ac:dyDescent="0.2">
      <c r="A119" s="52" t="str">
        <f t="shared" si="3"/>
        <v>1441|1440011|0|0|18140756000100|0|86,93</v>
      </c>
      <c r="B119" s="52" t="str">
        <f t="shared" si="4"/>
        <v>1441|1440011|0|0|2038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18140756000100</v>
      </c>
      <c r="H119" s="37" t="s">
        <v>340</v>
      </c>
      <c r="I119" s="36">
        <v>0</v>
      </c>
      <c r="J119" s="36" t="s">
        <v>306</v>
      </c>
      <c r="K119" s="38">
        <v>45754</v>
      </c>
      <c r="L119" s="36">
        <v>2038</v>
      </c>
      <c r="M119" s="73">
        <f t="shared" si="5"/>
        <v>86.93</v>
      </c>
      <c r="N119" s="39">
        <v>86.93</v>
      </c>
      <c r="O119" s="39">
        <v>0</v>
      </c>
      <c r="P119" s="33">
        <v>0</v>
      </c>
    </row>
    <row r="120" spans="1:16" ht="24.95" customHeight="1" x14ac:dyDescent="0.2">
      <c r="A120" s="52" t="str">
        <f t="shared" si="3"/>
        <v>1441|1440011|0|0|18140756000100|0|114,41</v>
      </c>
      <c r="B120" s="52" t="str">
        <f t="shared" si="4"/>
        <v>1441|1440011|0|0|2039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18140756000100</v>
      </c>
      <c r="H120" s="37" t="s">
        <v>340</v>
      </c>
      <c r="I120" s="36">
        <v>0</v>
      </c>
      <c r="J120" s="36" t="s">
        <v>306</v>
      </c>
      <c r="K120" s="38">
        <v>45754</v>
      </c>
      <c r="L120" s="36">
        <v>2039</v>
      </c>
      <c r="M120" s="73">
        <f t="shared" si="5"/>
        <v>114.41</v>
      </c>
      <c r="N120" s="39">
        <v>114.41</v>
      </c>
      <c r="O120" s="39">
        <v>0</v>
      </c>
      <c r="P120" s="33">
        <v>0</v>
      </c>
    </row>
    <row r="121" spans="1:16" ht="24.95" customHeight="1" x14ac:dyDescent="0.2">
      <c r="A121" s="52" t="str">
        <f t="shared" si="3"/>
        <v>1441|1440011|0|0|18140756000100|0|114,85</v>
      </c>
      <c r="B121" s="52" t="str">
        <f t="shared" si="4"/>
        <v>1441|1440011|0|0|2825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18140756000100</v>
      </c>
      <c r="H121" s="37" t="s">
        <v>340</v>
      </c>
      <c r="I121" s="36">
        <v>0</v>
      </c>
      <c r="J121" s="36" t="s">
        <v>306</v>
      </c>
      <c r="K121" s="38">
        <v>45789</v>
      </c>
      <c r="L121" s="36">
        <v>2825</v>
      </c>
      <c r="M121" s="73">
        <f t="shared" si="5"/>
        <v>114.85</v>
      </c>
      <c r="N121" s="39">
        <v>114.85</v>
      </c>
      <c r="O121" s="39">
        <v>0</v>
      </c>
      <c r="P121" s="33">
        <v>0</v>
      </c>
    </row>
    <row r="122" spans="1:16" ht="24.95" customHeight="1" x14ac:dyDescent="0.2">
      <c r="A122" s="52" t="str">
        <f t="shared" si="3"/>
        <v>1441|1440011|0|0|18140756000100|0|87,37</v>
      </c>
      <c r="B122" s="52" t="str">
        <f t="shared" si="4"/>
        <v>1441|1440011|0|0|2827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18140756000100</v>
      </c>
      <c r="H122" s="37" t="s">
        <v>340</v>
      </c>
      <c r="I122" s="36">
        <v>0</v>
      </c>
      <c r="J122" s="36" t="s">
        <v>306</v>
      </c>
      <c r="K122" s="38">
        <v>45789</v>
      </c>
      <c r="L122" s="36">
        <v>2827</v>
      </c>
      <c r="M122" s="73">
        <f t="shared" si="5"/>
        <v>87.37</v>
      </c>
      <c r="N122" s="39">
        <v>87.37</v>
      </c>
      <c r="O122" s="39">
        <v>0</v>
      </c>
      <c r="P122" s="33">
        <v>0</v>
      </c>
    </row>
    <row r="123" spans="1:16" ht="24.95" customHeight="1" x14ac:dyDescent="0.2">
      <c r="A123" s="52" t="str">
        <f t="shared" si="3"/>
        <v>1441|1440011|0|0|18140764000148|0|173,56</v>
      </c>
      <c r="B123" s="52" t="str">
        <f t="shared" si="4"/>
        <v>1441|1440011|0|0|2000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18140764000148</v>
      </c>
      <c r="H123" s="37" t="s">
        <v>341</v>
      </c>
      <c r="I123" s="36">
        <v>0</v>
      </c>
      <c r="J123" s="36" t="s">
        <v>306</v>
      </c>
      <c r="K123" s="38">
        <v>45751</v>
      </c>
      <c r="L123" s="36">
        <v>2000</v>
      </c>
      <c r="M123" s="73">
        <f t="shared" si="5"/>
        <v>173.56</v>
      </c>
      <c r="N123" s="39">
        <v>173.56</v>
      </c>
      <c r="O123" s="39">
        <v>0</v>
      </c>
      <c r="P123" s="33">
        <v>0</v>
      </c>
    </row>
    <row r="124" spans="1:16" ht="24.95" customHeight="1" x14ac:dyDescent="0.2">
      <c r="A124" s="52" t="str">
        <f t="shared" si="3"/>
        <v>1441|1440011|0|0|18140764000148|0|174,23</v>
      </c>
      <c r="B124" s="52" t="str">
        <f t="shared" si="4"/>
        <v>1441|1440011|0|0|2742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18140764000148</v>
      </c>
      <c r="H124" s="37" t="s">
        <v>341</v>
      </c>
      <c r="I124" s="36">
        <v>0</v>
      </c>
      <c r="J124" s="36" t="s">
        <v>306</v>
      </c>
      <c r="K124" s="38">
        <v>45784</v>
      </c>
      <c r="L124" s="36">
        <v>2742</v>
      </c>
      <c r="M124" s="73">
        <f t="shared" si="5"/>
        <v>174.23</v>
      </c>
      <c r="N124" s="39">
        <v>174.23</v>
      </c>
      <c r="O124" s="39">
        <v>0</v>
      </c>
      <c r="P124" s="33">
        <v>0</v>
      </c>
    </row>
    <row r="125" spans="1:16" ht="24.95" customHeight="1" x14ac:dyDescent="0.2">
      <c r="A125" s="52" t="str">
        <f t="shared" si="3"/>
        <v>1441|1440011|0|0|18188219000121|0|337,85</v>
      </c>
      <c r="B125" s="52" t="str">
        <f t="shared" si="4"/>
        <v>1441|1440011|0|0|2031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18188219000121</v>
      </c>
      <c r="H125" s="37" t="s">
        <v>342</v>
      </c>
      <c r="I125" s="36">
        <v>0</v>
      </c>
      <c r="J125" s="36" t="s">
        <v>306</v>
      </c>
      <c r="K125" s="38">
        <v>45754</v>
      </c>
      <c r="L125" s="36">
        <v>2031</v>
      </c>
      <c r="M125" s="73">
        <f t="shared" si="5"/>
        <v>337.85</v>
      </c>
      <c r="N125" s="39">
        <v>337.85</v>
      </c>
      <c r="O125" s="39">
        <v>0</v>
      </c>
      <c r="P125" s="33">
        <v>0</v>
      </c>
    </row>
    <row r="126" spans="1:16" ht="24.95" customHeight="1" x14ac:dyDescent="0.2">
      <c r="A126" s="52" t="str">
        <f t="shared" si="3"/>
        <v>1441|1440011|0|0|18188219000121|0|333,12</v>
      </c>
      <c r="B126" s="52" t="str">
        <f t="shared" si="4"/>
        <v>1441|1440011|0|0|2803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18188219000121</v>
      </c>
      <c r="H126" s="37" t="s">
        <v>342</v>
      </c>
      <c r="I126" s="36">
        <v>0</v>
      </c>
      <c r="J126" s="36" t="s">
        <v>306</v>
      </c>
      <c r="K126" s="38">
        <v>45785</v>
      </c>
      <c r="L126" s="36">
        <v>2803</v>
      </c>
      <c r="M126" s="73">
        <f t="shared" si="5"/>
        <v>333.12</v>
      </c>
      <c r="N126" s="39">
        <v>333.12</v>
      </c>
      <c r="O126" s="39">
        <v>0</v>
      </c>
      <c r="P126" s="33">
        <v>0</v>
      </c>
    </row>
    <row r="127" spans="1:16" ht="24.95" customHeight="1" x14ac:dyDescent="0.2">
      <c r="A127" s="52" t="str">
        <f t="shared" si="3"/>
        <v>1441|1440011|0|0|18192898000102|0|305,43</v>
      </c>
      <c r="B127" s="52" t="str">
        <f t="shared" si="4"/>
        <v>1441|1440011|0|0|2115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18192898000102</v>
      </c>
      <c r="H127" s="37" t="s">
        <v>343</v>
      </c>
      <c r="I127" s="36">
        <v>0</v>
      </c>
      <c r="J127" s="36" t="s">
        <v>306</v>
      </c>
      <c r="K127" s="38">
        <v>45754</v>
      </c>
      <c r="L127" s="36">
        <v>2115</v>
      </c>
      <c r="M127" s="73">
        <f t="shared" si="5"/>
        <v>305.43</v>
      </c>
      <c r="N127" s="39">
        <v>305.43</v>
      </c>
      <c r="O127" s="39">
        <v>0</v>
      </c>
      <c r="P127" s="33">
        <v>0</v>
      </c>
    </row>
    <row r="128" spans="1:16" ht="24.95" customHeight="1" x14ac:dyDescent="0.2">
      <c r="A128" s="52" t="str">
        <f t="shared" si="3"/>
        <v>1441|1440011|0|0|18192898000102|0|306,76</v>
      </c>
      <c r="B128" s="52" t="str">
        <f t="shared" si="4"/>
        <v>1441|1440011|0|0|2857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18192898000102</v>
      </c>
      <c r="H128" s="37" t="s">
        <v>343</v>
      </c>
      <c r="I128" s="36">
        <v>0</v>
      </c>
      <c r="J128" s="36" t="s">
        <v>306</v>
      </c>
      <c r="K128" s="38">
        <v>45789</v>
      </c>
      <c r="L128" s="36">
        <v>2857</v>
      </c>
      <c r="M128" s="73">
        <f t="shared" si="5"/>
        <v>306.76</v>
      </c>
      <c r="N128" s="39">
        <v>306.76</v>
      </c>
      <c r="O128" s="39">
        <v>0</v>
      </c>
      <c r="P128" s="33">
        <v>0</v>
      </c>
    </row>
    <row r="129" spans="1:16" ht="24.95" customHeight="1" x14ac:dyDescent="0.2">
      <c r="A129" s="52" t="str">
        <f t="shared" si="3"/>
        <v>1441|1440011|0|0|18239590000175|0|305,43</v>
      </c>
      <c r="B129" s="52" t="str">
        <f t="shared" si="4"/>
        <v>1441|1440011|0|0|2013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18239590000175</v>
      </c>
      <c r="H129" s="37" t="s">
        <v>344</v>
      </c>
      <c r="I129" s="36">
        <v>0</v>
      </c>
      <c r="J129" s="36" t="s">
        <v>306</v>
      </c>
      <c r="K129" s="38">
        <v>45754</v>
      </c>
      <c r="L129" s="36">
        <v>2013</v>
      </c>
      <c r="M129" s="73">
        <f t="shared" si="5"/>
        <v>305.43</v>
      </c>
      <c r="N129" s="39">
        <v>305.43</v>
      </c>
      <c r="O129" s="39">
        <v>0</v>
      </c>
      <c r="P129" s="33">
        <v>0</v>
      </c>
    </row>
    <row r="130" spans="1:16" ht="24.95" customHeight="1" x14ac:dyDescent="0.2">
      <c r="A130" s="52" t="str">
        <f t="shared" si="3"/>
        <v>1441|1440011|0|0|18239590000175|0|306,76</v>
      </c>
      <c r="B130" s="52" t="str">
        <f t="shared" si="4"/>
        <v>1441|1440011|0|0|2777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18239590000175</v>
      </c>
      <c r="H130" s="37" t="s">
        <v>344</v>
      </c>
      <c r="I130" s="36">
        <v>0</v>
      </c>
      <c r="J130" s="36" t="s">
        <v>306</v>
      </c>
      <c r="K130" s="38">
        <v>45785</v>
      </c>
      <c r="L130" s="36">
        <v>2777</v>
      </c>
      <c r="M130" s="73">
        <f t="shared" si="5"/>
        <v>306.76</v>
      </c>
      <c r="N130" s="39">
        <v>306.76</v>
      </c>
      <c r="O130" s="39">
        <v>0</v>
      </c>
      <c r="P130" s="33">
        <v>0</v>
      </c>
    </row>
    <row r="131" spans="1:16" ht="24.95" customHeight="1" x14ac:dyDescent="0.2">
      <c r="A131" s="52" t="str">
        <f t="shared" si="3"/>
        <v>1441|1440011|0|0|18240119000105|0|169,39</v>
      </c>
      <c r="B131" s="52" t="str">
        <f t="shared" si="4"/>
        <v>1441|1440011|0|0|1985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18240119000105</v>
      </c>
      <c r="H131" s="37" t="s">
        <v>345</v>
      </c>
      <c r="I131" s="36">
        <v>0</v>
      </c>
      <c r="J131" s="36" t="s">
        <v>306</v>
      </c>
      <c r="K131" s="38">
        <v>45751</v>
      </c>
      <c r="L131" s="36">
        <v>1985</v>
      </c>
      <c r="M131" s="73">
        <f t="shared" si="5"/>
        <v>169.39</v>
      </c>
      <c r="N131" s="39">
        <v>169.39</v>
      </c>
      <c r="O131" s="39">
        <v>0</v>
      </c>
      <c r="P131" s="33">
        <v>0</v>
      </c>
    </row>
    <row r="132" spans="1:16" ht="24.95" customHeight="1" x14ac:dyDescent="0.2">
      <c r="A132" s="52" t="str">
        <f t="shared" si="3"/>
        <v>1441|1440011|0|0|18240119000105|0|722,52</v>
      </c>
      <c r="B132" s="52" t="str">
        <f t="shared" si="4"/>
        <v>1441|1440011|0|0|2034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18240119000105</v>
      </c>
      <c r="H132" s="37" t="s">
        <v>345</v>
      </c>
      <c r="I132" s="36">
        <v>0</v>
      </c>
      <c r="J132" s="36" t="s">
        <v>306</v>
      </c>
      <c r="K132" s="38">
        <v>45754</v>
      </c>
      <c r="L132" s="36">
        <v>2034</v>
      </c>
      <c r="M132" s="73">
        <f t="shared" si="5"/>
        <v>722.52</v>
      </c>
      <c r="N132" s="39">
        <v>722.52</v>
      </c>
      <c r="O132" s="39">
        <v>0</v>
      </c>
      <c r="P132" s="33">
        <v>0</v>
      </c>
    </row>
    <row r="133" spans="1:16" ht="24.95" customHeight="1" x14ac:dyDescent="0.2">
      <c r="A133" s="52" t="str">
        <f t="shared" ref="A133:A196" si="6">C133&amp;"|"&amp;D133&amp;"|"&amp;E133&amp;"|"&amp;F133&amp;"|"&amp;G133&amp;"|"&amp;I133&amp;"|"&amp;N133+O133-P133</f>
        <v>1441|1440011|0|0|18240119000105|0|169,39</v>
      </c>
      <c r="B133" s="52" t="str">
        <f t="shared" ref="B133:B196" si="7">C133&amp;"|"&amp;D133&amp;"|"&amp;E133&amp;"|"&amp;F133&amp;"|"&amp;L133</f>
        <v>1441|1440011|0|0|2693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18240119000105</v>
      </c>
      <c r="H133" s="37" t="s">
        <v>345</v>
      </c>
      <c r="I133" s="36">
        <v>0</v>
      </c>
      <c r="J133" s="36" t="s">
        <v>306</v>
      </c>
      <c r="K133" s="38">
        <v>45784</v>
      </c>
      <c r="L133" s="36">
        <v>2693</v>
      </c>
      <c r="M133" s="73">
        <f t="shared" si="5"/>
        <v>169.39</v>
      </c>
      <c r="N133" s="39">
        <v>169.39</v>
      </c>
      <c r="O133" s="39">
        <v>0</v>
      </c>
      <c r="P133" s="33">
        <v>0</v>
      </c>
    </row>
    <row r="134" spans="1:16" ht="24.95" customHeight="1" x14ac:dyDescent="0.2">
      <c r="A134" s="52" t="str">
        <f t="shared" si="6"/>
        <v>1441|1440011|0|0|18240119000105|0|656,88</v>
      </c>
      <c r="B134" s="52" t="str">
        <f t="shared" si="7"/>
        <v>1441|1440011|0|0|2806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18240119000105</v>
      </c>
      <c r="H134" s="37" t="s">
        <v>345</v>
      </c>
      <c r="I134" s="36">
        <v>0</v>
      </c>
      <c r="J134" s="36" t="s">
        <v>306</v>
      </c>
      <c r="K134" s="38">
        <v>45785</v>
      </c>
      <c r="L134" s="36">
        <v>2806</v>
      </c>
      <c r="M134" s="73">
        <f t="shared" ref="M134:M197" si="8">N134+O134</f>
        <v>656.88</v>
      </c>
      <c r="N134" s="39">
        <v>656.88</v>
      </c>
      <c r="O134" s="39">
        <v>0</v>
      </c>
      <c r="P134" s="33">
        <v>0</v>
      </c>
    </row>
    <row r="135" spans="1:16" ht="24.95" customHeight="1" x14ac:dyDescent="0.2">
      <c r="A135" s="52" t="str">
        <f t="shared" si="6"/>
        <v>1441|1440011|0|0|18241349000180|0|478,98</v>
      </c>
      <c r="B135" s="52" t="str">
        <f t="shared" si="7"/>
        <v>1441|1440011|0|0|2032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18241349000180</v>
      </c>
      <c r="H135" s="37" t="s">
        <v>346</v>
      </c>
      <c r="I135" s="36">
        <v>0</v>
      </c>
      <c r="J135" s="36" t="s">
        <v>306</v>
      </c>
      <c r="K135" s="38">
        <v>45754</v>
      </c>
      <c r="L135" s="36">
        <v>2032</v>
      </c>
      <c r="M135" s="73">
        <f t="shared" si="8"/>
        <v>478.98</v>
      </c>
      <c r="N135" s="39">
        <v>478.98</v>
      </c>
      <c r="O135" s="39">
        <v>0</v>
      </c>
      <c r="P135" s="33">
        <v>0</v>
      </c>
    </row>
    <row r="136" spans="1:16" ht="24.95" customHeight="1" x14ac:dyDescent="0.2">
      <c r="A136" s="52" t="str">
        <f t="shared" si="6"/>
        <v>1441|1440011|0|0|18241349000180|0|440,36</v>
      </c>
      <c r="B136" s="52" t="str">
        <f t="shared" si="7"/>
        <v>1441|1440011|0|0|2804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18241349000180</v>
      </c>
      <c r="H136" s="37" t="s">
        <v>346</v>
      </c>
      <c r="I136" s="36">
        <v>0</v>
      </c>
      <c r="J136" s="36" t="s">
        <v>306</v>
      </c>
      <c r="K136" s="38">
        <v>45785</v>
      </c>
      <c r="L136" s="36">
        <v>2804</v>
      </c>
      <c r="M136" s="73">
        <f t="shared" si="8"/>
        <v>440.36</v>
      </c>
      <c r="N136" s="39">
        <v>440.36</v>
      </c>
      <c r="O136" s="39">
        <v>0</v>
      </c>
      <c r="P136" s="33">
        <v>0</v>
      </c>
    </row>
    <row r="137" spans="1:16" ht="24.95" customHeight="1" x14ac:dyDescent="0.2">
      <c r="A137" s="52" t="str">
        <f t="shared" si="6"/>
        <v>1441|1440011|0|0|18241372000175|0|110,86</v>
      </c>
      <c r="B137" s="52" t="str">
        <f t="shared" si="7"/>
        <v>1441|1440011|0|0|1972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18241372000175</v>
      </c>
      <c r="H137" s="37" t="s">
        <v>347</v>
      </c>
      <c r="I137" s="36">
        <v>0</v>
      </c>
      <c r="J137" s="36" t="s">
        <v>306</v>
      </c>
      <c r="K137" s="38">
        <v>45751</v>
      </c>
      <c r="L137" s="36">
        <v>1972</v>
      </c>
      <c r="M137" s="73">
        <f t="shared" si="8"/>
        <v>110.86</v>
      </c>
      <c r="N137" s="39">
        <v>110.86</v>
      </c>
      <c r="O137" s="39">
        <v>0</v>
      </c>
      <c r="P137" s="33">
        <v>0</v>
      </c>
    </row>
    <row r="138" spans="1:16" ht="24.95" customHeight="1" x14ac:dyDescent="0.2">
      <c r="A138" s="52" t="str">
        <f t="shared" si="6"/>
        <v>1441|1440011|0|0|18241372000175|0|79,82</v>
      </c>
      <c r="B138" s="52" t="str">
        <f t="shared" si="7"/>
        <v>1441|1440011|0|0|2759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18241372000175</v>
      </c>
      <c r="H138" s="37" t="s">
        <v>347</v>
      </c>
      <c r="I138" s="36">
        <v>0</v>
      </c>
      <c r="J138" s="36" t="s">
        <v>306</v>
      </c>
      <c r="K138" s="38">
        <v>45784</v>
      </c>
      <c r="L138" s="36">
        <v>2759</v>
      </c>
      <c r="M138" s="73">
        <f t="shared" si="8"/>
        <v>79.819999999999993</v>
      </c>
      <c r="N138" s="39">
        <v>79.819999999999993</v>
      </c>
      <c r="O138" s="39">
        <v>0</v>
      </c>
      <c r="P138" s="33">
        <v>0</v>
      </c>
    </row>
    <row r="139" spans="1:16" ht="24.95" customHeight="1" x14ac:dyDescent="0.2">
      <c r="A139" s="52" t="str">
        <f t="shared" si="6"/>
        <v>1441|1440011|0|0|18241380000111|0|173,56</v>
      </c>
      <c r="B139" s="52" t="str">
        <f t="shared" si="7"/>
        <v>1441|1440011|0|0|1964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18241380000111</v>
      </c>
      <c r="H139" s="37" t="s">
        <v>348</v>
      </c>
      <c r="I139" s="36">
        <v>0</v>
      </c>
      <c r="J139" s="36" t="s">
        <v>306</v>
      </c>
      <c r="K139" s="38">
        <v>45751</v>
      </c>
      <c r="L139" s="36">
        <v>1964</v>
      </c>
      <c r="M139" s="73">
        <f t="shared" si="8"/>
        <v>173.56</v>
      </c>
      <c r="N139" s="39">
        <v>173.56</v>
      </c>
      <c r="O139" s="39">
        <v>0</v>
      </c>
      <c r="P139" s="33">
        <v>0</v>
      </c>
    </row>
    <row r="140" spans="1:16" ht="24.95" customHeight="1" x14ac:dyDescent="0.2">
      <c r="A140" s="52" t="str">
        <f t="shared" si="6"/>
        <v>1441|1440011|0|0|18241380000111|0|174,23</v>
      </c>
      <c r="B140" s="52" t="str">
        <f t="shared" si="7"/>
        <v>1441|1440011|0|0|2732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18241380000111</v>
      </c>
      <c r="H140" s="37" t="s">
        <v>348</v>
      </c>
      <c r="I140" s="36">
        <v>0</v>
      </c>
      <c r="J140" s="36" t="s">
        <v>306</v>
      </c>
      <c r="K140" s="38">
        <v>45784</v>
      </c>
      <c r="L140" s="36">
        <v>2732</v>
      </c>
      <c r="M140" s="73">
        <f t="shared" si="8"/>
        <v>174.23</v>
      </c>
      <c r="N140" s="39">
        <v>174.23</v>
      </c>
      <c r="O140" s="39">
        <v>0</v>
      </c>
      <c r="P140" s="33">
        <v>0</v>
      </c>
    </row>
    <row r="141" spans="1:16" ht="24.95" customHeight="1" x14ac:dyDescent="0.2">
      <c r="A141" s="52" t="str">
        <f t="shared" si="6"/>
        <v>1441|1440011|0|0|18241745000108|0|168,53</v>
      </c>
      <c r="B141" s="52" t="str">
        <f t="shared" si="7"/>
        <v>1441|1440011|0|0|1971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18241745000108</v>
      </c>
      <c r="H141" s="37" t="s">
        <v>349</v>
      </c>
      <c r="I141" s="36">
        <v>0</v>
      </c>
      <c r="J141" s="36" t="s">
        <v>306</v>
      </c>
      <c r="K141" s="38">
        <v>45751</v>
      </c>
      <c r="L141" s="36">
        <v>1971</v>
      </c>
      <c r="M141" s="73">
        <f t="shared" si="8"/>
        <v>168.53</v>
      </c>
      <c r="N141" s="39">
        <v>168.53</v>
      </c>
      <c r="O141" s="39">
        <v>0</v>
      </c>
      <c r="P141" s="33">
        <v>0</v>
      </c>
    </row>
    <row r="142" spans="1:16" ht="24.95" customHeight="1" x14ac:dyDescent="0.2">
      <c r="A142" s="52" t="str">
        <f t="shared" si="6"/>
        <v>1441|1440011|0|0|18241745000108|0|718,37</v>
      </c>
      <c r="B142" s="52" t="str">
        <f t="shared" si="7"/>
        <v>1441|1440011|0|0|1996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18241745000108</v>
      </c>
      <c r="H142" s="37" t="s">
        <v>349</v>
      </c>
      <c r="I142" s="36">
        <v>0</v>
      </c>
      <c r="J142" s="36" t="s">
        <v>306</v>
      </c>
      <c r="K142" s="38">
        <v>45751</v>
      </c>
      <c r="L142" s="36">
        <v>1996</v>
      </c>
      <c r="M142" s="73">
        <f t="shared" si="8"/>
        <v>718.37</v>
      </c>
      <c r="N142" s="39">
        <v>718.37</v>
      </c>
      <c r="O142" s="39">
        <v>0</v>
      </c>
      <c r="P142" s="33">
        <v>0</v>
      </c>
    </row>
    <row r="143" spans="1:16" ht="24.95" customHeight="1" x14ac:dyDescent="0.2">
      <c r="A143" s="52" t="str">
        <f t="shared" si="6"/>
        <v>1441|1440011|0|0|18241745000108|0|168,53</v>
      </c>
      <c r="B143" s="52" t="str">
        <f t="shared" si="7"/>
        <v>1441|1440011|0|0|2641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18241745000108</v>
      </c>
      <c r="H143" s="37" t="s">
        <v>349</v>
      </c>
      <c r="I143" s="36">
        <v>0</v>
      </c>
      <c r="J143" s="36" t="s">
        <v>306</v>
      </c>
      <c r="K143" s="38">
        <v>45782</v>
      </c>
      <c r="L143" s="36">
        <v>2641</v>
      </c>
      <c r="M143" s="73">
        <f t="shared" si="8"/>
        <v>168.53</v>
      </c>
      <c r="N143" s="39">
        <v>168.53</v>
      </c>
      <c r="O143" s="39">
        <v>0</v>
      </c>
      <c r="P143" s="33">
        <v>0</v>
      </c>
    </row>
    <row r="144" spans="1:16" ht="24.95" customHeight="1" x14ac:dyDescent="0.2">
      <c r="A144" s="52" t="str">
        <f t="shared" si="6"/>
        <v>1441|1440011|0|0|18241745000108|0|666,37</v>
      </c>
      <c r="B144" s="52" t="str">
        <f t="shared" si="7"/>
        <v>1441|1440011|0|0|2740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18241745000108</v>
      </c>
      <c r="H144" s="37" t="s">
        <v>349</v>
      </c>
      <c r="I144" s="36">
        <v>0</v>
      </c>
      <c r="J144" s="36" t="s">
        <v>306</v>
      </c>
      <c r="K144" s="38">
        <v>45784</v>
      </c>
      <c r="L144" s="36">
        <v>2740</v>
      </c>
      <c r="M144" s="73">
        <f t="shared" si="8"/>
        <v>666.37</v>
      </c>
      <c r="N144" s="39">
        <v>666.37</v>
      </c>
      <c r="O144" s="39">
        <v>0</v>
      </c>
      <c r="P144" s="33">
        <v>0</v>
      </c>
    </row>
    <row r="145" spans="1:16" ht="24.95" customHeight="1" x14ac:dyDescent="0.2">
      <c r="A145" s="52" t="str">
        <f t="shared" si="6"/>
        <v>1441|1440011|0|0|18243220000101|0|314,43</v>
      </c>
      <c r="B145" s="52" t="str">
        <f t="shared" si="7"/>
        <v>1441|1440011|0|0|2036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18243220000101</v>
      </c>
      <c r="H145" s="37" t="s">
        <v>350</v>
      </c>
      <c r="I145" s="36">
        <v>0</v>
      </c>
      <c r="J145" s="36" t="s">
        <v>306</v>
      </c>
      <c r="K145" s="38">
        <v>45754</v>
      </c>
      <c r="L145" s="36">
        <v>2036</v>
      </c>
      <c r="M145" s="73">
        <f t="shared" si="8"/>
        <v>314.43</v>
      </c>
      <c r="N145" s="39">
        <v>314.43</v>
      </c>
      <c r="O145" s="39">
        <v>0</v>
      </c>
      <c r="P145" s="33">
        <v>0</v>
      </c>
    </row>
    <row r="146" spans="1:16" ht="24.95" customHeight="1" x14ac:dyDescent="0.2">
      <c r="A146" s="52" t="str">
        <f t="shared" si="6"/>
        <v>1441|1440011|0|0|18243220000101|0|222,18</v>
      </c>
      <c r="B146" s="52" t="str">
        <f t="shared" si="7"/>
        <v>1441|1440011|0|0|2824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18243220000101</v>
      </c>
      <c r="H146" s="37" t="s">
        <v>350</v>
      </c>
      <c r="I146" s="36">
        <v>0</v>
      </c>
      <c r="J146" s="36" t="s">
        <v>306</v>
      </c>
      <c r="K146" s="38">
        <v>45789</v>
      </c>
      <c r="L146" s="36">
        <v>2824</v>
      </c>
      <c r="M146" s="73">
        <f t="shared" si="8"/>
        <v>222.18</v>
      </c>
      <c r="N146" s="39">
        <v>222.18</v>
      </c>
      <c r="O146" s="39">
        <v>0</v>
      </c>
      <c r="P146" s="33">
        <v>0</v>
      </c>
    </row>
    <row r="147" spans="1:16" ht="24.95" customHeight="1" x14ac:dyDescent="0.2">
      <c r="A147" s="52" t="str">
        <f t="shared" si="6"/>
        <v>1441|1440011|0|0|18244376000107|0|901,96</v>
      </c>
      <c r="B147" s="52" t="str">
        <f t="shared" si="7"/>
        <v>1441|1440011|0|0|2072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18244376000107</v>
      </c>
      <c r="H147" s="37" t="s">
        <v>351</v>
      </c>
      <c r="I147" s="36">
        <v>0</v>
      </c>
      <c r="J147" s="36" t="s">
        <v>306</v>
      </c>
      <c r="K147" s="38">
        <v>45754</v>
      </c>
      <c r="L147" s="36">
        <v>2072</v>
      </c>
      <c r="M147" s="73">
        <f t="shared" si="8"/>
        <v>901.96</v>
      </c>
      <c r="N147" s="39">
        <v>901.96</v>
      </c>
      <c r="O147" s="39">
        <v>0</v>
      </c>
      <c r="P147" s="33">
        <v>0</v>
      </c>
    </row>
    <row r="148" spans="1:16" ht="24.95" customHeight="1" x14ac:dyDescent="0.2">
      <c r="A148" s="52" t="str">
        <f t="shared" si="6"/>
        <v>1441|1440011|0|0|18244376000107|0|804,3</v>
      </c>
      <c r="B148" s="52" t="str">
        <f t="shared" si="7"/>
        <v>1441|1440011|0|0|2844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18244376000107</v>
      </c>
      <c r="H148" s="37" t="s">
        <v>351</v>
      </c>
      <c r="I148" s="36">
        <v>0</v>
      </c>
      <c r="J148" s="36" t="s">
        <v>306</v>
      </c>
      <c r="K148" s="38">
        <v>45789</v>
      </c>
      <c r="L148" s="36">
        <v>2844</v>
      </c>
      <c r="M148" s="73">
        <f t="shared" si="8"/>
        <v>804.3</v>
      </c>
      <c r="N148" s="39">
        <v>804.3</v>
      </c>
      <c r="O148" s="39">
        <v>0</v>
      </c>
      <c r="P148" s="33">
        <v>0</v>
      </c>
    </row>
    <row r="149" spans="1:16" ht="24.95" customHeight="1" x14ac:dyDescent="0.2">
      <c r="A149" s="52" t="str">
        <f t="shared" si="6"/>
        <v>1441|1440011|0|0|18245167000188|0|253,08</v>
      </c>
      <c r="B149" s="52" t="str">
        <f t="shared" si="7"/>
        <v>1441|1440011|0|0|2101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18245167000188</v>
      </c>
      <c r="H149" s="37" t="s">
        <v>352</v>
      </c>
      <c r="I149" s="36">
        <v>0</v>
      </c>
      <c r="J149" s="36" t="s">
        <v>306</v>
      </c>
      <c r="K149" s="38">
        <v>45754</v>
      </c>
      <c r="L149" s="36">
        <v>2101</v>
      </c>
      <c r="M149" s="73">
        <f t="shared" si="8"/>
        <v>253.08</v>
      </c>
      <c r="N149" s="39">
        <v>253.08</v>
      </c>
      <c r="O149" s="39">
        <v>0</v>
      </c>
      <c r="P149" s="33">
        <v>0</v>
      </c>
    </row>
    <row r="150" spans="1:16" ht="24.95" customHeight="1" x14ac:dyDescent="0.2">
      <c r="A150" s="52" t="str">
        <f t="shared" si="6"/>
        <v>1441|1440011|0|0|18245167000188|0|254,2</v>
      </c>
      <c r="B150" s="52" t="str">
        <f t="shared" si="7"/>
        <v>1441|1440011|0|0|2871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18245167000188</v>
      </c>
      <c r="H150" s="37" t="s">
        <v>352</v>
      </c>
      <c r="I150" s="36">
        <v>0</v>
      </c>
      <c r="J150" s="36" t="s">
        <v>306</v>
      </c>
      <c r="K150" s="38">
        <v>45789</v>
      </c>
      <c r="L150" s="36">
        <v>2871</v>
      </c>
      <c r="M150" s="73">
        <f t="shared" si="8"/>
        <v>254.2</v>
      </c>
      <c r="N150" s="39">
        <v>254.2</v>
      </c>
      <c r="O150" s="39">
        <v>0</v>
      </c>
      <c r="P150" s="33">
        <v>0</v>
      </c>
    </row>
    <row r="151" spans="1:16" ht="24.95" customHeight="1" x14ac:dyDescent="0.2">
      <c r="A151" s="52" t="str">
        <f t="shared" si="6"/>
        <v>1441|1440011|0|0|18278051000145|0|0</v>
      </c>
      <c r="B151" s="52" t="str">
        <f t="shared" si="7"/>
        <v>1441|1440011|0|0|1986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18278051000145</v>
      </c>
      <c r="H151" s="37" t="s">
        <v>353</v>
      </c>
      <c r="I151" s="36">
        <v>0</v>
      </c>
      <c r="J151" s="36" t="s">
        <v>306</v>
      </c>
      <c r="K151" s="38">
        <v>45751</v>
      </c>
      <c r="L151" s="36">
        <v>1986</v>
      </c>
      <c r="M151" s="73">
        <f t="shared" si="8"/>
        <v>0</v>
      </c>
      <c r="N151" s="39">
        <v>0</v>
      </c>
      <c r="O151" s="39">
        <v>0</v>
      </c>
      <c r="P151" s="33">
        <v>0</v>
      </c>
    </row>
    <row r="152" spans="1:16" ht="24.95" customHeight="1" x14ac:dyDescent="0.2">
      <c r="A152" s="52" t="str">
        <f t="shared" si="6"/>
        <v>1441|1440011|0|0|18278051000145|0|397,74</v>
      </c>
      <c r="B152" s="52" t="str">
        <f t="shared" si="7"/>
        <v>1441|1440011|0|0|1993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18278051000145</v>
      </c>
      <c r="H152" s="37" t="s">
        <v>353</v>
      </c>
      <c r="I152" s="36">
        <v>0</v>
      </c>
      <c r="J152" s="36" t="s">
        <v>306</v>
      </c>
      <c r="K152" s="38">
        <v>45751</v>
      </c>
      <c r="L152" s="36">
        <v>1993</v>
      </c>
      <c r="M152" s="73">
        <f t="shared" si="8"/>
        <v>397.74</v>
      </c>
      <c r="N152" s="39">
        <v>397.74</v>
      </c>
      <c r="O152" s="39">
        <v>0</v>
      </c>
      <c r="P152" s="33">
        <v>0</v>
      </c>
    </row>
    <row r="153" spans="1:16" ht="24.95" customHeight="1" x14ac:dyDescent="0.2">
      <c r="A153" s="52" t="str">
        <f t="shared" si="6"/>
        <v>1441|1440011|0|0|18278051000145|0|674,68</v>
      </c>
      <c r="B153" s="52" t="str">
        <f t="shared" si="7"/>
        <v>1441|1440011|0|0|2739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18278051000145</v>
      </c>
      <c r="H153" s="37" t="s">
        <v>353</v>
      </c>
      <c r="I153" s="36">
        <v>0</v>
      </c>
      <c r="J153" s="36" t="s">
        <v>306</v>
      </c>
      <c r="K153" s="38">
        <v>45784</v>
      </c>
      <c r="L153" s="36">
        <v>2739</v>
      </c>
      <c r="M153" s="73">
        <f t="shared" si="8"/>
        <v>674.68</v>
      </c>
      <c r="N153" s="39">
        <v>674.68</v>
      </c>
      <c r="O153" s="39">
        <v>0</v>
      </c>
      <c r="P153" s="33">
        <v>0</v>
      </c>
    </row>
    <row r="154" spans="1:16" ht="24.95" customHeight="1" x14ac:dyDescent="0.2">
      <c r="A154" s="52" t="str">
        <f t="shared" si="6"/>
        <v>1441|1440011|0|0|18291351000164|0|111,4</v>
      </c>
      <c r="B154" s="52" t="str">
        <f t="shared" si="7"/>
        <v>1441|1440011|0|0|1988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18291351000164</v>
      </c>
      <c r="H154" s="37" t="s">
        <v>354</v>
      </c>
      <c r="I154" s="36">
        <v>0</v>
      </c>
      <c r="J154" s="36" t="s">
        <v>306</v>
      </c>
      <c r="K154" s="38">
        <v>45751</v>
      </c>
      <c r="L154" s="36">
        <v>1988</v>
      </c>
      <c r="M154" s="73">
        <f t="shared" si="8"/>
        <v>111.4</v>
      </c>
      <c r="N154" s="39">
        <v>111.4</v>
      </c>
      <c r="O154" s="39">
        <v>0</v>
      </c>
      <c r="P154" s="33">
        <v>0</v>
      </c>
    </row>
    <row r="155" spans="1:16" ht="24.95" customHeight="1" x14ac:dyDescent="0.2">
      <c r="A155" s="52" t="str">
        <f t="shared" si="6"/>
        <v>1441|1440011|0|0|18291351000164|0|716,89</v>
      </c>
      <c r="B155" s="52" t="str">
        <f t="shared" si="7"/>
        <v>1441|1440011|0|0|2045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18291351000164</v>
      </c>
      <c r="H155" s="37" t="s">
        <v>354</v>
      </c>
      <c r="I155" s="36">
        <v>0</v>
      </c>
      <c r="J155" s="36" t="s">
        <v>306</v>
      </c>
      <c r="K155" s="38">
        <v>45754</v>
      </c>
      <c r="L155" s="36">
        <v>2045</v>
      </c>
      <c r="M155" s="73">
        <f t="shared" si="8"/>
        <v>716.89</v>
      </c>
      <c r="N155" s="39">
        <v>716.89</v>
      </c>
      <c r="O155" s="39">
        <v>0</v>
      </c>
      <c r="P155" s="33">
        <v>0</v>
      </c>
    </row>
    <row r="156" spans="1:16" ht="24.95" customHeight="1" x14ac:dyDescent="0.2">
      <c r="A156" s="52" t="str">
        <f t="shared" si="6"/>
        <v>1441|1440011|0|0|18291351000164|0|111,4</v>
      </c>
      <c r="B156" s="52" t="str">
        <f t="shared" si="7"/>
        <v>1441|1440011|0|0|2692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18291351000164</v>
      </c>
      <c r="H156" s="37" t="s">
        <v>354</v>
      </c>
      <c r="I156" s="36">
        <v>0</v>
      </c>
      <c r="J156" s="36" t="s">
        <v>306</v>
      </c>
      <c r="K156" s="38">
        <v>45784</v>
      </c>
      <c r="L156" s="36">
        <v>2692</v>
      </c>
      <c r="M156" s="73">
        <f t="shared" si="8"/>
        <v>111.4</v>
      </c>
      <c r="N156" s="39">
        <v>111.4</v>
      </c>
      <c r="O156" s="39">
        <v>0</v>
      </c>
      <c r="P156" s="33">
        <v>0</v>
      </c>
    </row>
    <row r="157" spans="1:16" ht="24.95" customHeight="1" x14ac:dyDescent="0.2">
      <c r="A157" s="52" t="str">
        <f t="shared" si="6"/>
        <v>1441|1440011|0|0|18291351000164|0|823,85</v>
      </c>
      <c r="B157" s="52" t="str">
        <f t="shared" si="7"/>
        <v>1441|1440011|0|0|2835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18291351000164</v>
      </c>
      <c r="H157" s="37" t="s">
        <v>354</v>
      </c>
      <c r="I157" s="36">
        <v>0</v>
      </c>
      <c r="J157" s="36" t="s">
        <v>306</v>
      </c>
      <c r="K157" s="38">
        <v>45789</v>
      </c>
      <c r="L157" s="36">
        <v>2835</v>
      </c>
      <c r="M157" s="73">
        <f t="shared" si="8"/>
        <v>823.85</v>
      </c>
      <c r="N157" s="39">
        <v>823.85</v>
      </c>
      <c r="O157" s="39">
        <v>0</v>
      </c>
      <c r="P157" s="33">
        <v>0</v>
      </c>
    </row>
    <row r="158" spans="1:16" ht="24.95" customHeight="1" x14ac:dyDescent="0.2">
      <c r="A158" s="52" t="str">
        <f t="shared" si="6"/>
        <v>1441|1440011|0|0|18291377000102|0|114,41</v>
      </c>
      <c r="B158" s="52" t="str">
        <f t="shared" si="7"/>
        <v>1441|1440011|0|0|2111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18291377000102</v>
      </c>
      <c r="H158" s="37" t="s">
        <v>355</v>
      </c>
      <c r="I158" s="36">
        <v>0</v>
      </c>
      <c r="J158" s="36" t="s">
        <v>306</v>
      </c>
      <c r="K158" s="38">
        <v>45754</v>
      </c>
      <c r="L158" s="36">
        <v>2111</v>
      </c>
      <c r="M158" s="73">
        <f t="shared" si="8"/>
        <v>114.41</v>
      </c>
      <c r="N158" s="39">
        <v>114.41</v>
      </c>
      <c r="O158" s="39">
        <v>0</v>
      </c>
      <c r="P158" s="33">
        <v>0</v>
      </c>
    </row>
    <row r="159" spans="1:16" ht="24.95" customHeight="1" x14ac:dyDescent="0.2">
      <c r="A159" s="52" t="str">
        <f t="shared" si="6"/>
        <v>1441|1440011|0|0|18291377000102|0|114,85</v>
      </c>
      <c r="B159" s="52" t="str">
        <f t="shared" si="7"/>
        <v>1441|1440011|0|0|2832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18291377000102</v>
      </c>
      <c r="H159" s="37" t="s">
        <v>355</v>
      </c>
      <c r="I159" s="36">
        <v>0</v>
      </c>
      <c r="J159" s="36" t="s">
        <v>306</v>
      </c>
      <c r="K159" s="38">
        <v>45789</v>
      </c>
      <c r="L159" s="36">
        <v>2832</v>
      </c>
      <c r="M159" s="73">
        <f t="shared" si="8"/>
        <v>114.85</v>
      </c>
      <c r="N159" s="39">
        <v>114.85</v>
      </c>
      <c r="O159" s="39">
        <v>0</v>
      </c>
      <c r="P159" s="33">
        <v>0</v>
      </c>
    </row>
    <row r="160" spans="1:16" ht="24.95" customHeight="1" x14ac:dyDescent="0.2">
      <c r="A160" s="52" t="str">
        <f t="shared" si="6"/>
        <v>1441|1440011|0|0|18291385000159|0|234,09</v>
      </c>
      <c r="B160" s="52" t="str">
        <f t="shared" si="7"/>
        <v>1441|1440011|0|0|1979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18291385000159</v>
      </c>
      <c r="H160" s="37" t="s">
        <v>356</v>
      </c>
      <c r="I160" s="36">
        <v>0</v>
      </c>
      <c r="J160" s="36" t="s">
        <v>306</v>
      </c>
      <c r="K160" s="38">
        <v>45751</v>
      </c>
      <c r="L160" s="36">
        <v>1979</v>
      </c>
      <c r="M160" s="73">
        <f t="shared" si="8"/>
        <v>234.09</v>
      </c>
      <c r="N160" s="39">
        <v>234.09</v>
      </c>
      <c r="O160" s="39">
        <v>0</v>
      </c>
      <c r="P160" s="33">
        <v>0</v>
      </c>
    </row>
    <row r="161" spans="1:16" ht="24.95" customHeight="1" x14ac:dyDescent="0.2">
      <c r="A161" s="52" t="str">
        <f t="shared" si="6"/>
        <v>1441|1440011|0|0|18291385000159|0|348,45</v>
      </c>
      <c r="B161" s="52" t="str">
        <f t="shared" si="7"/>
        <v>1441|1440011|0|0|2738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18291385000159</v>
      </c>
      <c r="H161" s="37" t="s">
        <v>356</v>
      </c>
      <c r="I161" s="36">
        <v>0</v>
      </c>
      <c r="J161" s="36" t="s">
        <v>306</v>
      </c>
      <c r="K161" s="38">
        <v>45784</v>
      </c>
      <c r="L161" s="36">
        <v>2738</v>
      </c>
      <c r="M161" s="73">
        <f t="shared" si="8"/>
        <v>348.45</v>
      </c>
      <c r="N161" s="39">
        <v>348.45</v>
      </c>
      <c r="O161" s="39">
        <v>0</v>
      </c>
      <c r="P161" s="33">
        <v>0</v>
      </c>
    </row>
    <row r="162" spans="1:16" ht="24.95" customHeight="1" x14ac:dyDescent="0.2">
      <c r="A162" s="52" t="str">
        <f t="shared" si="6"/>
        <v>1441|1440011|0|0|18295303000144|0|350,72</v>
      </c>
      <c r="B162" s="52" t="str">
        <f t="shared" si="7"/>
        <v>1441|1440011|0|0|2024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18295303000144</v>
      </c>
      <c r="H162" s="37" t="s">
        <v>357</v>
      </c>
      <c r="I162" s="36">
        <v>0</v>
      </c>
      <c r="J162" s="36" t="s">
        <v>306</v>
      </c>
      <c r="K162" s="38">
        <v>45754</v>
      </c>
      <c r="L162" s="36">
        <v>2024</v>
      </c>
      <c r="M162" s="73">
        <f t="shared" si="8"/>
        <v>350.72</v>
      </c>
      <c r="N162" s="39">
        <v>350.72</v>
      </c>
      <c r="O162" s="39">
        <v>0</v>
      </c>
      <c r="P162" s="33">
        <v>0</v>
      </c>
    </row>
    <row r="163" spans="1:16" ht="24.95" customHeight="1" x14ac:dyDescent="0.2">
      <c r="A163" s="52" t="str">
        <f t="shared" si="6"/>
        <v>1441|1440011|0|0|18295303000144|0|306,76</v>
      </c>
      <c r="B163" s="52" t="str">
        <f t="shared" si="7"/>
        <v>1441|1440011|0|0|2789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18295303000144</v>
      </c>
      <c r="H163" s="37" t="s">
        <v>357</v>
      </c>
      <c r="I163" s="36">
        <v>0</v>
      </c>
      <c r="J163" s="36" t="s">
        <v>306</v>
      </c>
      <c r="K163" s="38">
        <v>45785</v>
      </c>
      <c r="L163" s="36">
        <v>2789</v>
      </c>
      <c r="M163" s="73">
        <f t="shared" si="8"/>
        <v>306.76</v>
      </c>
      <c r="N163" s="39">
        <v>306.76</v>
      </c>
      <c r="O163" s="39">
        <v>0</v>
      </c>
      <c r="P163" s="33">
        <v>0</v>
      </c>
    </row>
    <row r="164" spans="1:16" ht="24.95" customHeight="1" x14ac:dyDescent="0.2">
      <c r="A164" s="52" t="str">
        <f t="shared" si="6"/>
        <v>1441|1440011|0|0|18295329000192|0|141,9</v>
      </c>
      <c r="B164" s="52" t="str">
        <f t="shared" si="7"/>
        <v>1441|1440011|0|0|2774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18295329000192</v>
      </c>
      <c r="H164" s="37" t="s">
        <v>358</v>
      </c>
      <c r="I164" s="36">
        <v>0</v>
      </c>
      <c r="J164" s="36" t="s">
        <v>306</v>
      </c>
      <c r="K164" s="38">
        <v>45785</v>
      </c>
      <c r="L164" s="36">
        <v>2774</v>
      </c>
      <c r="M164" s="73">
        <f t="shared" si="8"/>
        <v>141.9</v>
      </c>
      <c r="N164" s="39">
        <v>141.9</v>
      </c>
      <c r="O164" s="39">
        <v>0</v>
      </c>
      <c r="P164" s="33">
        <v>0</v>
      </c>
    </row>
    <row r="165" spans="1:16" ht="24.95" customHeight="1" x14ac:dyDescent="0.2">
      <c r="A165" s="52" t="str">
        <f t="shared" si="6"/>
        <v>1441|1440011|0|0|18299446000124|0|305,43</v>
      </c>
      <c r="B165" s="52" t="str">
        <f t="shared" si="7"/>
        <v>1441|1440011|0|0|1962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18299446000124</v>
      </c>
      <c r="H165" s="37" t="s">
        <v>359</v>
      </c>
      <c r="I165" s="36">
        <v>0</v>
      </c>
      <c r="J165" s="36" t="s">
        <v>306</v>
      </c>
      <c r="K165" s="38">
        <v>45751</v>
      </c>
      <c r="L165" s="36">
        <v>1962</v>
      </c>
      <c r="M165" s="73">
        <f t="shared" si="8"/>
        <v>305.43</v>
      </c>
      <c r="N165" s="39">
        <v>305.43</v>
      </c>
      <c r="O165" s="39">
        <v>0</v>
      </c>
      <c r="P165" s="33">
        <v>0</v>
      </c>
    </row>
    <row r="166" spans="1:16" ht="24.95" customHeight="1" x14ac:dyDescent="0.2">
      <c r="A166" s="52" t="str">
        <f t="shared" si="6"/>
        <v>1441|1440011|0|0|18299446000124|0|168,67</v>
      </c>
      <c r="B166" s="52" t="str">
        <f t="shared" si="7"/>
        <v>1441|1440011|0|0|1965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18299446000124</v>
      </c>
      <c r="H166" s="37" t="s">
        <v>359</v>
      </c>
      <c r="I166" s="36">
        <v>0</v>
      </c>
      <c r="J166" s="36" t="s">
        <v>306</v>
      </c>
      <c r="K166" s="38">
        <v>45751</v>
      </c>
      <c r="L166" s="36">
        <v>1965</v>
      </c>
      <c r="M166" s="73">
        <f t="shared" si="8"/>
        <v>168.67</v>
      </c>
      <c r="N166" s="39">
        <v>168.67</v>
      </c>
      <c r="O166" s="39">
        <v>0</v>
      </c>
      <c r="P166" s="33">
        <v>0</v>
      </c>
    </row>
    <row r="167" spans="1:16" ht="24.95" customHeight="1" x14ac:dyDescent="0.2">
      <c r="A167" s="52" t="str">
        <f t="shared" si="6"/>
        <v>1441|1440011|0|0|18299446000124|0|168,67</v>
      </c>
      <c r="B167" s="52" t="str">
        <f t="shared" si="7"/>
        <v>1441|1440011|0|0|2639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18299446000124</v>
      </c>
      <c r="H167" s="37" t="s">
        <v>359</v>
      </c>
      <c r="I167" s="36">
        <v>0</v>
      </c>
      <c r="J167" s="36" t="s">
        <v>306</v>
      </c>
      <c r="K167" s="38">
        <v>45782</v>
      </c>
      <c r="L167" s="36">
        <v>2639</v>
      </c>
      <c r="M167" s="73">
        <f t="shared" si="8"/>
        <v>168.67</v>
      </c>
      <c r="N167" s="39">
        <v>168.67</v>
      </c>
      <c r="O167" s="39">
        <v>0</v>
      </c>
      <c r="P167" s="33">
        <v>0</v>
      </c>
    </row>
    <row r="168" spans="1:16" ht="24.95" customHeight="1" x14ac:dyDescent="0.2">
      <c r="A168" s="52" t="str">
        <f t="shared" si="6"/>
        <v>1441|1440011|0|0|18299446000124|0|253,62</v>
      </c>
      <c r="B168" s="52" t="str">
        <f t="shared" si="7"/>
        <v>1441|1440011|0|0|2730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18299446000124</v>
      </c>
      <c r="H168" s="37" t="s">
        <v>359</v>
      </c>
      <c r="I168" s="36">
        <v>0</v>
      </c>
      <c r="J168" s="36" t="s">
        <v>306</v>
      </c>
      <c r="K168" s="38">
        <v>45784</v>
      </c>
      <c r="L168" s="36">
        <v>2730</v>
      </c>
      <c r="M168" s="73">
        <f t="shared" si="8"/>
        <v>253.62</v>
      </c>
      <c r="N168" s="39">
        <v>253.62</v>
      </c>
      <c r="O168" s="39">
        <v>0</v>
      </c>
      <c r="P168" s="33">
        <v>0</v>
      </c>
    </row>
    <row r="169" spans="1:16" ht="24.95" customHeight="1" x14ac:dyDescent="0.2">
      <c r="A169" s="52" t="str">
        <f t="shared" si="6"/>
        <v>1441|1440011|0|0|18301002000186|0|0</v>
      </c>
      <c r="B169" s="52" t="str">
        <f t="shared" si="7"/>
        <v>1441|1440011|0|0|1943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18301002000186</v>
      </c>
      <c r="H169" s="37" t="s">
        <v>360</v>
      </c>
      <c r="I169" s="36">
        <v>0</v>
      </c>
      <c r="J169" s="36" t="s">
        <v>306</v>
      </c>
      <c r="K169" s="38">
        <v>45751</v>
      </c>
      <c r="L169" s="36">
        <v>1943</v>
      </c>
      <c r="M169" s="73">
        <f t="shared" si="8"/>
        <v>0</v>
      </c>
      <c r="N169" s="39">
        <v>0</v>
      </c>
      <c r="O169" s="39">
        <v>0</v>
      </c>
      <c r="P169" s="33">
        <v>0</v>
      </c>
    </row>
    <row r="170" spans="1:16" ht="24.95" customHeight="1" x14ac:dyDescent="0.2">
      <c r="A170" s="52" t="str">
        <f t="shared" si="6"/>
        <v>1441|1440011|0|0|18301002000186|0|173,56</v>
      </c>
      <c r="B170" s="52" t="str">
        <f t="shared" si="7"/>
        <v>1441|1440011|0|0|1944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18301002000186</v>
      </c>
      <c r="H170" s="37" t="s">
        <v>360</v>
      </c>
      <c r="I170" s="36">
        <v>0</v>
      </c>
      <c r="J170" s="36" t="s">
        <v>306</v>
      </c>
      <c r="K170" s="38">
        <v>45751</v>
      </c>
      <c r="L170" s="36">
        <v>1944</v>
      </c>
      <c r="M170" s="73">
        <f t="shared" si="8"/>
        <v>173.56</v>
      </c>
      <c r="N170" s="39">
        <v>173.56</v>
      </c>
      <c r="O170" s="39">
        <v>0</v>
      </c>
      <c r="P170" s="33">
        <v>0</v>
      </c>
    </row>
    <row r="171" spans="1:16" ht="24.95" customHeight="1" x14ac:dyDescent="0.2">
      <c r="A171" s="52" t="str">
        <f t="shared" si="6"/>
        <v>1441|1440011|0|0|18301002000186|0|259</v>
      </c>
      <c r="B171" s="52" t="str">
        <f t="shared" si="7"/>
        <v>1441|1440011|0|0|2716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18301002000186</v>
      </c>
      <c r="H171" s="37" t="s">
        <v>360</v>
      </c>
      <c r="I171" s="36">
        <v>0</v>
      </c>
      <c r="J171" s="36" t="s">
        <v>306</v>
      </c>
      <c r="K171" s="38">
        <v>45784</v>
      </c>
      <c r="L171" s="36">
        <v>2716</v>
      </c>
      <c r="M171" s="73">
        <f t="shared" si="8"/>
        <v>259</v>
      </c>
      <c r="N171" s="39">
        <v>259</v>
      </c>
      <c r="O171" s="39">
        <v>0</v>
      </c>
      <c r="P171" s="33">
        <v>0</v>
      </c>
    </row>
    <row r="172" spans="1:16" ht="24.95" customHeight="1" x14ac:dyDescent="0.2">
      <c r="A172" s="52" t="str">
        <f t="shared" si="6"/>
        <v>1441|1440011|0|0|18301036000170|0|305,43</v>
      </c>
      <c r="B172" s="52" t="str">
        <f t="shared" si="7"/>
        <v>1441|1440011|0|0|2079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18301036000170</v>
      </c>
      <c r="H172" s="37" t="s">
        <v>361</v>
      </c>
      <c r="I172" s="36">
        <v>0</v>
      </c>
      <c r="J172" s="36" t="s">
        <v>306</v>
      </c>
      <c r="K172" s="38">
        <v>45754</v>
      </c>
      <c r="L172" s="36">
        <v>2079</v>
      </c>
      <c r="M172" s="73">
        <f t="shared" si="8"/>
        <v>305.43</v>
      </c>
      <c r="N172" s="39">
        <v>305.43</v>
      </c>
      <c r="O172" s="39">
        <v>0</v>
      </c>
      <c r="P172" s="33">
        <v>0</v>
      </c>
    </row>
    <row r="173" spans="1:16" ht="24.95" customHeight="1" x14ac:dyDescent="0.2">
      <c r="A173" s="52" t="str">
        <f t="shared" si="6"/>
        <v>1441|1440011|0|0|18301036000170|0|306,76</v>
      </c>
      <c r="B173" s="52" t="str">
        <f t="shared" si="7"/>
        <v>1441|1440011|0|0|2845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18301036000170</v>
      </c>
      <c r="H173" s="37" t="s">
        <v>361</v>
      </c>
      <c r="I173" s="36">
        <v>0</v>
      </c>
      <c r="J173" s="36" t="s">
        <v>306</v>
      </c>
      <c r="K173" s="38">
        <v>45789</v>
      </c>
      <c r="L173" s="36">
        <v>2845</v>
      </c>
      <c r="M173" s="73">
        <f t="shared" si="8"/>
        <v>306.76</v>
      </c>
      <c r="N173" s="39">
        <v>306.76</v>
      </c>
      <c r="O173" s="39">
        <v>0</v>
      </c>
      <c r="P173" s="33">
        <v>0</v>
      </c>
    </row>
    <row r="174" spans="1:16" ht="24.95" customHeight="1" x14ac:dyDescent="0.2">
      <c r="A174" s="52" t="str">
        <f t="shared" si="6"/>
        <v>1441|1440011|0|0|18303156000107|0|173,56</v>
      </c>
      <c r="B174" s="52" t="str">
        <f t="shared" si="7"/>
        <v>1441|1440011|0|0|2016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18303156000107</v>
      </c>
      <c r="H174" s="37" t="s">
        <v>362</v>
      </c>
      <c r="I174" s="36">
        <v>0</v>
      </c>
      <c r="J174" s="36" t="s">
        <v>306</v>
      </c>
      <c r="K174" s="38">
        <v>45754</v>
      </c>
      <c r="L174" s="36">
        <v>2016</v>
      </c>
      <c r="M174" s="73">
        <f t="shared" si="8"/>
        <v>173.56</v>
      </c>
      <c r="N174" s="39">
        <v>173.56</v>
      </c>
      <c r="O174" s="39">
        <v>0</v>
      </c>
      <c r="P174" s="33">
        <v>0</v>
      </c>
    </row>
    <row r="175" spans="1:16" ht="24.95" customHeight="1" x14ac:dyDescent="0.2">
      <c r="A175" s="52" t="str">
        <f t="shared" si="6"/>
        <v>1441|1440011|0|0|18303156000107|0|174,23</v>
      </c>
      <c r="B175" s="52" t="str">
        <f t="shared" si="7"/>
        <v>1441|1440011|0|0|2781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18303156000107</v>
      </c>
      <c r="H175" s="37" t="s">
        <v>362</v>
      </c>
      <c r="I175" s="36">
        <v>0</v>
      </c>
      <c r="J175" s="36" t="s">
        <v>306</v>
      </c>
      <c r="K175" s="38">
        <v>45785</v>
      </c>
      <c r="L175" s="36">
        <v>2781</v>
      </c>
      <c r="M175" s="73">
        <f t="shared" si="8"/>
        <v>174.23</v>
      </c>
      <c r="N175" s="39">
        <v>174.23</v>
      </c>
      <c r="O175" s="39">
        <v>0</v>
      </c>
      <c r="P175" s="33">
        <v>0</v>
      </c>
    </row>
    <row r="176" spans="1:16" ht="24.95" customHeight="1" x14ac:dyDescent="0.2">
      <c r="A176" s="52" t="str">
        <f t="shared" si="6"/>
        <v>1441|1440011|0|0|18306688000106|0|173,56</v>
      </c>
      <c r="B176" s="52" t="str">
        <f t="shared" si="7"/>
        <v>1441|1440011|0|0|2021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18306688000106</v>
      </c>
      <c r="H176" s="37" t="s">
        <v>363</v>
      </c>
      <c r="I176" s="36">
        <v>0</v>
      </c>
      <c r="J176" s="36" t="s">
        <v>306</v>
      </c>
      <c r="K176" s="38">
        <v>45754</v>
      </c>
      <c r="L176" s="36">
        <v>2021</v>
      </c>
      <c r="M176" s="73">
        <f t="shared" si="8"/>
        <v>173.56</v>
      </c>
      <c r="N176" s="39">
        <v>173.56</v>
      </c>
      <c r="O176" s="39">
        <v>0</v>
      </c>
      <c r="P176" s="33">
        <v>0</v>
      </c>
    </row>
    <row r="177" spans="1:16" ht="24.95" customHeight="1" x14ac:dyDescent="0.2">
      <c r="A177" s="52" t="str">
        <f t="shared" si="6"/>
        <v>1441|1440011|0|0|18306688000106|0|174,23</v>
      </c>
      <c r="B177" s="52" t="str">
        <f t="shared" si="7"/>
        <v>1441|1440011|0|0|2786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18306688000106</v>
      </c>
      <c r="H177" s="37" t="s">
        <v>363</v>
      </c>
      <c r="I177" s="36">
        <v>0</v>
      </c>
      <c r="J177" s="36" t="s">
        <v>306</v>
      </c>
      <c r="K177" s="38">
        <v>45785</v>
      </c>
      <c r="L177" s="36">
        <v>2786</v>
      </c>
      <c r="M177" s="73">
        <f t="shared" si="8"/>
        <v>174.23</v>
      </c>
      <c r="N177" s="39">
        <v>174.23</v>
      </c>
      <c r="O177" s="39">
        <v>0</v>
      </c>
      <c r="P177" s="33">
        <v>0</v>
      </c>
    </row>
    <row r="178" spans="1:16" ht="24.95" customHeight="1" x14ac:dyDescent="0.2">
      <c r="A178" s="52" t="str">
        <f t="shared" si="6"/>
        <v>1441|1440011|0|0|18307439000127|0|396,4</v>
      </c>
      <c r="B178" s="52" t="str">
        <f t="shared" si="7"/>
        <v>1441|1440011|0|0|2019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18307439000127</v>
      </c>
      <c r="H178" s="37" t="s">
        <v>364</v>
      </c>
      <c r="I178" s="36">
        <v>0</v>
      </c>
      <c r="J178" s="36" t="s">
        <v>306</v>
      </c>
      <c r="K178" s="38">
        <v>45754</v>
      </c>
      <c r="L178" s="36">
        <v>2019</v>
      </c>
      <c r="M178" s="73">
        <f t="shared" si="8"/>
        <v>396.4</v>
      </c>
      <c r="N178" s="39">
        <v>396.4</v>
      </c>
      <c r="O178" s="39">
        <v>0</v>
      </c>
      <c r="P178" s="33">
        <v>0</v>
      </c>
    </row>
    <row r="179" spans="1:16" ht="24.95" customHeight="1" x14ac:dyDescent="0.2">
      <c r="A179" s="52" t="str">
        <f t="shared" si="6"/>
        <v>1441|1440011|0|0|18307439000127|0|328,51</v>
      </c>
      <c r="B179" s="52" t="str">
        <f t="shared" si="7"/>
        <v>1441|1440011|0|0|2784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18307439000127</v>
      </c>
      <c r="H179" s="37" t="s">
        <v>364</v>
      </c>
      <c r="I179" s="36">
        <v>0</v>
      </c>
      <c r="J179" s="36" t="s">
        <v>306</v>
      </c>
      <c r="K179" s="38">
        <v>45785</v>
      </c>
      <c r="L179" s="36">
        <v>2784</v>
      </c>
      <c r="M179" s="73">
        <f t="shared" si="8"/>
        <v>328.51</v>
      </c>
      <c r="N179" s="39">
        <v>328.51</v>
      </c>
      <c r="O179" s="39">
        <v>0</v>
      </c>
      <c r="P179" s="33">
        <v>0</v>
      </c>
    </row>
    <row r="180" spans="1:16" ht="24.95" customHeight="1" x14ac:dyDescent="0.2">
      <c r="A180" s="52" t="str">
        <f t="shared" si="6"/>
        <v>1441|1440011|0|0|18309724000187|0|315,76</v>
      </c>
      <c r="B180" s="52" t="str">
        <f t="shared" si="7"/>
        <v>1441|1440011|0|0|2065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18309724000187</v>
      </c>
      <c r="H180" s="37" t="s">
        <v>365</v>
      </c>
      <c r="I180" s="36">
        <v>0</v>
      </c>
      <c r="J180" s="36" t="s">
        <v>306</v>
      </c>
      <c r="K180" s="38">
        <v>45754</v>
      </c>
      <c r="L180" s="36">
        <v>2065</v>
      </c>
      <c r="M180" s="73">
        <f t="shared" si="8"/>
        <v>315.76</v>
      </c>
      <c r="N180" s="39">
        <v>315.76</v>
      </c>
      <c r="O180" s="39">
        <v>0</v>
      </c>
      <c r="P180" s="33">
        <v>0</v>
      </c>
    </row>
    <row r="181" spans="1:16" ht="24.95" customHeight="1" x14ac:dyDescent="0.2">
      <c r="A181" s="52" t="str">
        <f t="shared" si="6"/>
        <v>1441|1440011|0|0|18309724000187|0|317,07</v>
      </c>
      <c r="B181" s="52" t="str">
        <f t="shared" si="7"/>
        <v>1441|1440011|0|0|2875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18309724000187</v>
      </c>
      <c r="H181" s="37" t="s">
        <v>365</v>
      </c>
      <c r="I181" s="36">
        <v>0</v>
      </c>
      <c r="J181" s="36" t="s">
        <v>306</v>
      </c>
      <c r="K181" s="38">
        <v>45789</v>
      </c>
      <c r="L181" s="36">
        <v>2875</v>
      </c>
      <c r="M181" s="73">
        <f t="shared" si="8"/>
        <v>317.07</v>
      </c>
      <c r="N181" s="39">
        <v>317.07</v>
      </c>
      <c r="O181" s="39">
        <v>0</v>
      </c>
      <c r="P181" s="33">
        <v>0</v>
      </c>
    </row>
    <row r="182" spans="1:16" ht="24.95" customHeight="1" x14ac:dyDescent="0.2">
      <c r="A182" s="52" t="str">
        <f t="shared" si="6"/>
        <v>1441|1440011|0|0|18313866000118|0|114,41</v>
      </c>
      <c r="B182" s="52" t="str">
        <f t="shared" si="7"/>
        <v>1441|1440011|0|0|2026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18313866000118</v>
      </c>
      <c r="H182" s="37" t="s">
        <v>366</v>
      </c>
      <c r="I182" s="36">
        <v>0</v>
      </c>
      <c r="J182" s="36" t="s">
        <v>306</v>
      </c>
      <c r="K182" s="38">
        <v>45754</v>
      </c>
      <c r="L182" s="36">
        <v>2026</v>
      </c>
      <c r="M182" s="73">
        <f t="shared" si="8"/>
        <v>114.41</v>
      </c>
      <c r="N182" s="39">
        <v>114.41</v>
      </c>
      <c r="O182" s="39">
        <v>0</v>
      </c>
      <c r="P182" s="33">
        <v>0</v>
      </c>
    </row>
    <row r="183" spans="1:16" ht="24.95" customHeight="1" x14ac:dyDescent="0.2">
      <c r="A183" s="52" t="str">
        <f t="shared" si="6"/>
        <v>1441|1440011|0|0|18313866000118|0|114,85</v>
      </c>
      <c r="B183" s="52" t="str">
        <f t="shared" si="7"/>
        <v>1441|1440011|0|0|2791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18313866000118</v>
      </c>
      <c r="H183" s="37" t="s">
        <v>366</v>
      </c>
      <c r="I183" s="36">
        <v>0</v>
      </c>
      <c r="J183" s="36" t="s">
        <v>306</v>
      </c>
      <c r="K183" s="38">
        <v>45785</v>
      </c>
      <c r="L183" s="36">
        <v>2791</v>
      </c>
      <c r="M183" s="73">
        <f t="shared" si="8"/>
        <v>114.85</v>
      </c>
      <c r="N183" s="39">
        <v>114.85</v>
      </c>
      <c r="O183" s="39">
        <v>0</v>
      </c>
      <c r="P183" s="33">
        <v>0</v>
      </c>
    </row>
    <row r="184" spans="1:16" ht="24.95" customHeight="1" x14ac:dyDescent="0.2">
      <c r="A184" s="52" t="str">
        <f t="shared" si="6"/>
        <v>1441|1440011|0|0|18314609000109|0|1814,79</v>
      </c>
      <c r="B184" s="52" t="str">
        <f t="shared" si="7"/>
        <v>1441|1440011|0|0|1878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18314609000109</v>
      </c>
      <c r="H184" s="37" t="s">
        <v>265</v>
      </c>
      <c r="I184" s="36">
        <v>0</v>
      </c>
      <c r="J184" s="36" t="s">
        <v>306</v>
      </c>
      <c r="K184" s="38">
        <v>45749</v>
      </c>
      <c r="L184" s="36">
        <v>1878</v>
      </c>
      <c r="M184" s="73">
        <f t="shared" si="8"/>
        <v>1814.79</v>
      </c>
      <c r="N184" s="39">
        <v>1814.79</v>
      </c>
      <c r="O184" s="39">
        <v>0</v>
      </c>
      <c r="P184" s="33">
        <v>0</v>
      </c>
    </row>
    <row r="185" spans="1:16" ht="24.95" customHeight="1" x14ac:dyDescent="0.2">
      <c r="A185" s="52" t="str">
        <f t="shared" si="6"/>
        <v>1441|1440011|0|0|18314609000109|0|583,07</v>
      </c>
      <c r="B185" s="52" t="str">
        <f t="shared" si="7"/>
        <v>1441|1440011|0|0|1935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18314609000109</v>
      </c>
      <c r="H185" s="37" t="s">
        <v>265</v>
      </c>
      <c r="I185" s="36">
        <v>0</v>
      </c>
      <c r="J185" s="36" t="s">
        <v>306</v>
      </c>
      <c r="K185" s="38">
        <v>45751</v>
      </c>
      <c r="L185" s="36">
        <v>1935</v>
      </c>
      <c r="M185" s="73">
        <f t="shared" si="8"/>
        <v>583.07000000000005</v>
      </c>
      <c r="N185" s="39">
        <v>583.07000000000005</v>
      </c>
      <c r="O185" s="39">
        <v>0</v>
      </c>
      <c r="P185" s="33">
        <v>0</v>
      </c>
    </row>
    <row r="186" spans="1:16" ht="24.95" customHeight="1" x14ac:dyDescent="0.2">
      <c r="A186" s="52" t="str">
        <f t="shared" si="6"/>
        <v>1441|1440011|0|0|18314609000109|0|62,82</v>
      </c>
      <c r="B186" s="52" t="str">
        <f t="shared" si="7"/>
        <v>1441|1440011|0|0|2315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18314609000109</v>
      </c>
      <c r="H186" s="37" t="s">
        <v>265</v>
      </c>
      <c r="I186" s="36">
        <v>0</v>
      </c>
      <c r="J186" s="36" t="s">
        <v>306</v>
      </c>
      <c r="K186" s="38">
        <v>45758</v>
      </c>
      <c r="L186" s="36">
        <v>2315</v>
      </c>
      <c r="M186" s="73">
        <f t="shared" si="8"/>
        <v>62.82</v>
      </c>
      <c r="N186" s="39">
        <v>62.82</v>
      </c>
      <c r="O186" s="39">
        <v>0</v>
      </c>
      <c r="P186" s="33">
        <v>0</v>
      </c>
    </row>
    <row r="187" spans="1:16" ht="24.95" customHeight="1" x14ac:dyDescent="0.2">
      <c r="A187" s="52" t="str">
        <f t="shared" si="6"/>
        <v>1441|1440011|0|0|18314609000109|0|330,88</v>
      </c>
      <c r="B187" s="52" t="str">
        <f t="shared" si="7"/>
        <v>1441|1440011|0|0|2497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18314609000109</v>
      </c>
      <c r="H187" s="37" t="s">
        <v>265</v>
      </c>
      <c r="I187" s="36">
        <v>0</v>
      </c>
      <c r="J187" s="36" t="s">
        <v>306</v>
      </c>
      <c r="K187" s="38">
        <v>45771</v>
      </c>
      <c r="L187" s="36">
        <v>2497</v>
      </c>
      <c r="M187" s="73">
        <f t="shared" si="8"/>
        <v>330.88</v>
      </c>
      <c r="N187" s="39">
        <v>330.88</v>
      </c>
      <c r="O187" s="39">
        <v>0</v>
      </c>
      <c r="P187" s="33">
        <v>0</v>
      </c>
    </row>
    <row r="188" spans="1:16" ht="24.95" customHeight="1" x14ac:dyDescent="0.2">
      <c r="A188" s="52" t="str">
        <f t="shared" si="6"/>
        <v>1441|1440011|0|0|18314609000109|0|583,07</v>
      </c>
      <c r="B188" s="52" t="str">
        <f t="shared" si="7"/>
        <v>1441|1440011|0|0|2568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18314609000109</v>
      </c>
      <c r="H188" s="37" t="s">
        <v>265</v>
      </c>
      <c r="I188" s="36">
        <v>0</v>
      </c>
      <c r="J188" s="36" t="s">
        <v>306</v>
      </c>
      <c r="K188" s="38">
        <v>45777</v>
      </c>
      <c r="L188" s="36">
        <v>2568</v>
      </c>
      <c r="M188" s="73">
        <f t="shared" si="8"/>
        <v>583.07000000000005</v>
      </c>
      <c r="N188" s="39">
        <v>583.07000000000005</v>
      </c>
      <c r="O188" s="39">
        <v>0</v>
      </c>
      <c r="P188" s="33">
        <v>0</v>
      </c>
    </row>
    <row r="189" spans="1:16" ht="24.95" customHeight="1" x14ac:dyDescent="0.2">
      <c r="A189" s="52" t="str">
        <f t="shared" si="6"/>
        <v>1441|1440011|0|0|18314609000109|0|105,78</v>
      </c>
      <c r="B189" s="52" t="str">
        <f t="shared" si="7"/>
        <v>1441|1440011|0|0|2591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18314609000109</v>
      </c>
      <c r="H189" s="37" t="s">
        <v>265</v>
      </c>
      <c r="I189" s="36">
        <v>0</v>
      </c>
      <c r="J189" s="36" t="s">
        <v>306</v>
      </c>
      <c r="K189" s="38">
        <v>45777</v>
      </c>
      <c r="L189" s="36">
        <v>2591</v>
      </c>
      <c r="M189" s="73">
        <f t="shared" si="8"/>
        <v>105.78</v>
      </c>
      <c r="N189" s="39">
        <v>105.78</v>
      </c>
      <c r="O189" s="39">
        <v>0</v>
      </c>
      <c r="P189" s="33">
        <v>0</v>
      </c>
    </row>
    <row r="190" spans="1:16" ht="24.95" customHeight="1" x14ac:dyDescent="0.2">
      <c r="A190" s="52" t="str">
        <f t="shared" si="6"/>
        <v>1441|1440011|0|0|18314609000109|0|21,55</v>
      </c>
      <c r="B190" s="52" t="str">
        <f t="shared" si="7"/>
        <v>1441|1440011|0|0|2592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18314609000109</v>
      </c>
      <c r="H190" s="37" t="s">
        <v>265</v>
      </c>
      <c r="I190" s="36">
        <v>0</v>
      </c>
      <c r="J190" s="36" t="s">
        <v>306</v>
      </c>
      <c r="K190" s="38">
        <v>45777</v>
      </c>
      <c r="L190" s="36">
        <v>2592</v>
      </c>
      <c r="M190" s="73">
        <f t="shared" si="8"/>
        <v>21.55</v>
      </c>
      <c r="N190" s="39">
        <v>21.55</v>
      </c>
      <c r="O190" s="39">
        <v>0</v>
      </c>
      <c r="P190" s="33">
        <v>0</v>
      </c>
    </row>
    <row r="191" spans="1:16" ht="24.95" customHeight="1" x14ac:dyDescent="0.2">
      <c r="A191" s="52" t="str">
        <f t="shared" si="6"/>
        <v>1441|1440011|0|0|18314609000109|0|1359,08</v>
      </c>
      <c r="B191" s="52" t="str">
        <f t="shared" si="7"/>
        <v>1441|1440011|0|0|2594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18314609000109</v>
      </c>
      <c r="H191" s="37" t="s">
        <v>265</v>
      </c>
      <c r="I191" s="36">
        <v>0</v>
      </c>
      <c r="J191" s="36" t="s">
        <v>306</v>
      </c>
      <c r="K191" s="38">
        <v>45777</v>
      </c>
      <c r="L191" s="36">
        <v>2594</v>
      </c>
      <c r="M191" s="73">
        <f t="shared" si="8"/>
        <v>1359.08</v>
      </c>
      <c r="N191" s="39">
        <v>1359.08</v>
      </c>
      <c r="O191" s="39">
        <v>0</v>
      </c>
      <c r="P191" s="33">
        <v>0</v>
      </c>
    </row>
    <row r="192" spans="1:16" ht="24.95" customHeight="1" x14ac:dyDescent="0.2">
      <c r="A192" s="52" t="str">
        <f t="shared" si="6"/>
        <v>1441|1440011|0|0|18314609000109|0|259,73</v>
      </c>
      <c r="B192" s="52" t="str">
        <f t="shared" si="7"/>
        <v>1441|1440011|0|0|2596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18314609000109</v>
      </c>
      <c r="H192" s="37" t="s">
        <v>265</v>
      </c>
      <c r="I192" s="36">
        <v>0</v>
      </c>
      <c r="J192" s="36" t="s">
        <v>306</v>
      </c>
      <c r="K192" s="38">
        <v>45777</v>
      </c>
      <c r="L192" s="36">
        <v>2596</v>
      </c>
      <c r="M192" s="73">
        <f t="shared" si="8"/>
        <v>259.73</v>
      </c>
      <c r="N192" s="39">
        <v>259.73</v>
      </c>
      <c r="O192" s="39">
        <v>0</v>
      </c>
      <c r="P192" s="33">
        <v>0</v>
      </c>
    </row>
    <row r="193" spans="1:16" ht="24.95" customHeight="1" x14ac:dyDescent="0.2">
      <c r="A193" s="52" t="str">
        <f t="shared" si="6"/>
        <v>1441|1440011|0|0|18315226000147|0|11,87</v>
      </c>
      <c r="B193" s="52" t="str">
        <f t="shared" si="7"/>
        <v>1441|1440011|0|0|2128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18315226000147</v>
      </c>
      <c r="H193" s="37" t="s">
        <v>367</v>
      </c>
      <c r="I193" s="36">
        <v>0</v>
      </c>
      <c r="J193" s="36" t="s">
        <v>306</v>
      </c>
      <c r="K193" s="38">
        <v>45754</v>
      </c>
      <c r="L193" s="36">
        <v>2128</v>
      </c>
      <c r="M193" s="73">
        <f t="shared" si="8"/>
        <v>11.87</v>
      </c>
      <c r="N193" s="39">
        <v>11.87</v>
      </c>
      <c r="O193" s="39">
        <v>0</v>
      </c>
      <c r="P193" s="33">
        <v>0</v>
      </c>
    </row>
    <row r="194" spans="1:16" ht="24.95" customHeight="1" x14ac:dyDescent="0.2">
      <c r="A194" s="52" t="str">
        <f t="shared" si="6"/>
        <v>1441|1440011|0|0|18315226000147|0|107,99</v>
      </c>
      <c r="B194" s="52" t="str">
        <f t="shared" si="7"/>
        <v>1441|1440011|0|0|2130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18315226000147</v>
      </c>
      <c r="H194" s="37" t="s">
        <v>367</v>
      </c>
      <c r="I194" s="36">
        <v>0</v>
      </c>
      <c r="J194" s="36" t="s">
        <v>306</v>
      </c>
      <c r="K194" s="38">
        <v>45754</v>
      </c>
      <c r="L194" s="36">
        <v>2130</v>
      </c>
      <c r="M194" s="73">
        <f t="shared" si="8"/>
        <v>107.99</v>
      </c>
      <c r="N194" s="39">
        <v>107.99</v>
      </c>
      <c r="O194" s="39">
        <v>0</v>
      </c>
      <c r="P194" s="33">
        <v>0</v>
      </c>
    </row>
    <row r="195" spans="1:16" ht="24.95" customHeight="1" x14ac:dyDescent="0.2">
      <c r="A195" s="52" t="str">
        <f t="shared" si="6"/>
        <v>1441|1440011|0|0|18315226000147|0|7,94</v>
      </c>
      <c r="B195" s="52" t="str">
        <f t="shared" si="7"/>
        <v>1441|1440011|0|0|2131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18315226000147</v>
      </c>
      <c r="H195" s="37" t="s">
        <v>367</v>
      </c>
      <c r="I195" s="36">
        <v>0</v>
      </c>
      <c r="J195" s="36" t="s">
        <v>306</v>
      </c>
      <c r="K195" s="38">
        <v>45754</v>
      </c>
      <c r="L195" s="36">
        <v>2131</v>
      </c>
      <c r="M195" s="73">
        <f t="shared" si="8"/>
        <v>7.94</v>
      </c>
      <c r="N195" s="39">
        <v>7.94</v>
      </c>
      <c r="O195" s="39">
        <v>0</v>
      </c>
      <c r="P195" s="33">
        <v>0</v>
      </c>
    </row>
    <row r="196" spans="1:16" ht="24.95" customHeight="1" x14ac:dyDescent="0.2">
      <c r="A196" s="52" t="str">
        <f t="shared" si="6"/>
        <v>1441|1440011|0|0|18315226000147|0|106,47</v>
      </c>
      <c r="B196" s="52" t="str">
        <f t="shared" si="7"/>
        <v>1441|1440011|0|0|2259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18315226000147</v>
      </c>
      <c r="H196" s="37" t="s">
        <v>367</v>
      </c>
      <c r="I196" s="36">
        <v>0</v>
      </c>
      <c r="J196" s="36" t="s">
        <v>306</v>
      </c>
      <c r="K196" s="38">
        <v>45757</v>
      </c>
      <c r="L196" s="36">
        <v>2259</v>
      </c>
      <c r="M196" s="73">
        <f t="shared" si="8"/>
        <v>106.47</v>
      </c>
      <c r="N196" s="39">
        <v>106.47</v>
      </c>
      <c r="O196" s="39">
        <v>0</v>
      </c>
      <c r="P196" s="33">
        <v>0</v>
      </c>
    </row>
    <row r="197" spans="1:16" ht="24.95" customHeight="1" x14ac:dyDescent="0.2">
      <c r="A197" s="52" t="str">
        <f t="shared" ref="A197:A260" si="9">C197&amp;"|"&amp;D197&amp;"|"&amp;E197&amp;"|"&amp;F197&amp;"|"&amp;G197&amp;"|"&amp;I197&amp;"|"&amp;N197+O197-P197</f>
        <v>1441|1440011|0|0|18315226000147|0|8,36</v>
      </c>
      <c r="B197" s="52" t="str">
        <f t="shared" ref="B197:B260" si="10">C197&amp;"|"&amp;D197&amp;"|"&amp;E197&amp;"|"&amp;F197&amp;"|"&amp;L197</f>
        <v>1441|1440011|0|0|2793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18315226000147</v>
      </c>
      <c r="H197" s="37" t="s">
        <v>367</v>
      </c>
      <c r="I197" s="36">
        <v>0</v>
      </c>
      <c r="J197" s="36" t="s">
        <v>306</v>
      </c>
      <c r="K197" s="38">
        <v>45785</v>
      </c>
      <c r="L197" s="36">
        <v>2793</v>
      </c>
      <c r="M197" s="73">
        <f t="shared" si="8"/>
        <v>8.36</v>
      </c>
      <c r="N197" s="39">
        <v>8.36</v>
      </c>
      <c r="O197" s="39">
        <v>0</v>
      </c>
      <c r="P197" s="33">
        <v>0</v>
      </c>
    </row>
    <row r="198" spans="1:16" ht="24.95" customHeight="1" x14ac:dyDescent="0.2">
      <c r="A198" s="52" t="str">
        <f t="shared" si="9"/>
        <v>1441|1440011|0|0|18315226000147|0|106,47</v>
      </c>
      <c r="B198" s="52" t="str">
        <f t="shared" si="10"/>
        <v>1441|1440011|0|0|2794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18315226000147</v>
      </c>
      <c r="H198" s="37" t="s">
        <v>367</v>
      </c>
      <c r="I198" s="36">
        <v>0</v>
      </c>
      <c r="J198" s="36" t="s">
        <v>306</v>
      </c>
      <c r="K198" s="38">
        <v>45785</v>
      </c>
      <c r="L198" s="36">
        <v>2794</v>
      </c>
      <c r="M198" s="73">
        <f t="shared" ref="M198:M261" si="11">N198+O198</f>
        <v>106.47</v>
      </c>
      <c r="N198" s="39">
        <v>106.47</v>
      </c>
      <c r="O198" s="39">
        <v>0</v>
      </c>
      <c r="P198" s="33">
        <v>0</v>
      </c>
    </row>
    <row r="199" spans="1:16" ht="24.95" customHeight="1" x14ac:dyDescent="0.2">
      <c r="A199" s="52" t="str">
        <f t="shared" si="9"/>
        <v>1441|1440011|0|0|18315226000147|0|8,38</v>
      </c>
      <c r="B199" s="52" t="str">
        <f t="shared" si="10"/>
        <v>1441|1440011|0|0|2795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18315226000147</v>
      </c>
      <c r="H199" s="37" t="s">
        <v>367</v>
      </c>
      <c r="I199" s="36">
        <v>0</v>
      </c>
      <c r="J199" s="36" t="s">
        <v>306</v>
      </c>
      <c r="K199" s="38">
        <v>45785</v>
      </c>
      <c r="L199" s="36">
        <v>2795</v>
      </c>
      <c r="M199" s="73">
        <f t="shared" si="11"/>
        <v>8.3800000000000008</v>
      </c>
      <c r="N199" s="39">
        <v>8.3800000000000008</v>
      </c>
      <c r="O199" s="39">
        <v>0</v>
      </c>
      <c r="P199" s="33">
        <v>0</v>
      </c>
    </row>
    <row r="200" spans="1:16" ht="24.95" customHeight="1" x14ac:dyDescent="0.2">
      <c r="A200" s="52" t="str">
        <f t="shared" si="9"/>
        <v>1441|1440011|0|0|18315226000147|0|79,01</v>
      </c>
      <c r="B200" s="52" t="str">
        <f t="shared" si="10"/>
        <v>1441|1440011|0|0|2797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18315226000147</v>
      </c>
      <c r="H200" s="37" t="s">
        <v>367</v>
      </c>
      <c r="I200" s="36">
        <v>0</v>
      </c>
      <c r="J200" s="36" t="s">
        <v>306</v>
      </c>
      <c r="K200" s="38">
        <v>45785</v>
      </c>
      <c r="L200" s="36">
        <v>2797</v>
      </c>
      <c r="M200" s="73">
        <f t="shared" si="11"/>
        <v>79.010000000000005</v>
      </c>
      <c r="N200" s="39">
        <v>79.010000000000005</v>
      </c>
      <c r="O200" s="39">
        <v>0</v>
      </c>
      <c r="P200" s="33">
        <v>0</v>
      </c>
    </row>
    <row r="201" spans="1:16" ht="24.95" customHeight="1" x14ac:dyDescent="0.2">
      <c r="A201" s="52" t="str">
        <f t="shared" si="9"/>
        <v>1441|1440011|0|0|18318618000160|0|201,34</v>
      </c>
      <c r="B201" s="52" t="str">
        <f t="shared" si="10"/>
        <v>1441|1440011|0|0|2071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18318618000160</v>
      </c>
      <c r="H201" s="37" t="s">
        <v>368</v>
      </c>
      <c r="I201" s="36">
        <v>0</v>
      </c>
      <c r="J201" s="36" t="s">
        <v>306</v>
      </c>
      <c r="K201" s="38">
        <v>45754</v>
      </c>
      <c r="L201" s="36">
        <v>2071</v>
      </c>
      <c r="M201" s="73">
        <f t="shared" si="11"/>
        <v>201.34</v>
      </c>
      <c r="N201" s="39">
        <v>201.34</v>
      </c>
      <c r="O201" s="39">
        <v>0</v>
      </c>
      <c r="P201" s="33">
        <v>0</v>
      </c>
    </row>
    <row r="202" spans="1:16" ht="24.95" customHeight="1" x14ac:dyDescent="0.2">
      <c r="A202" s="52" t="str">
        <f t="shared" si="9"/>
        <v>1441|1440011|0|0|18318618000160|0|167,19</v>
      </c>
      <c r="B202" s="52" t="str">
        <f t="shared" si="10"/>
        <v>1441|1440011|0|0|2843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18318618000160</v>
      </c>
      <c r="H202" s="37" t="s">
        <v>368</v>
      </c>
      <c r="I202" s="36">
        <v>0</v>
      </c>
      <c r="J202" s="36" t="s">
        <v>306</v>
      </c>
      <c r="K202" s="38">
        <v>45789</v>
      </c>
      <c r="L202" s="36">
        <v>2843</v>
      </c>
      <c r="M202" s="73">
        <f t="shared" si="11"/>
        <v>167.19</v>
      </c>
      <c r="N202" s="39">
        <v>167.19</v>
      </c>
      <c r="O202" s="39">
        <v>0</v>
      </c>
      <c r="P202" s="33">
        <v>0</v>
      </c>
    </row>
    <row r="203" spans="1:16" ht="24.95" customHeight="1" x14ac:dyDescent="0.2">
      <c r="A203" s="52" t="str">
        <f t="shared" si="9"/>
        <v>1441|1440011|0|0|18334268000125|0|173,56</v>
      </c>
      <c r="B203" s="52" t="str">
        <f t="shared" si="10"/>
        <v>1441|1440011|0|0|1947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18334268000125</v>
      </c>
      <c r="H203" s="37" t="s">
        <v>369</v>
      </c>
      <c r="I203" s="36">
        <v>0</v>
      </c>
      <c r="J203" s="36" t="s">
        <v>306</v>
      </c>
      <c r="K203" s="38">
        <v>45751</v>
      </c>
      <c r="L203" s="36">
        <v>1947</v>
      </c>
      <c r="M203" s="73">
        <f t="shared" si="11"/>
        <v>173.56</v>
      </c>
      <c r="N203" s="39">
        <v>173.56</v>
      </c>
      <c r="O203" s="39">
        <v>0</v>
      </c>
      <c r="P203" s="33">
        <v>0</v>
      </c>
    </row>
    <row r="204" spans="1:16" ht="24.95" customHeight="1" x14ac:dyDescent="0.2">
      <c r="A204" s="52" t="str">
        <f t="shared" si="9"/>
        <v>1441|1440011|0|0|18334268000125|0|115,03</v>
      </c>
      <c r="B204" s="52" t="str">
        <f t="shared" si="10"/>
        <v>1441|1440011|0|0|2719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18334268000125</v>
      </c>
      <c r="H204" s="37" t="s">
        <v>369</v>
      </c>
      <c r="I204" s="36">
        <v>0</v>
      </c>
      <c r="J204" s="36" t="s">
        <v>306</v>
      </c>
      <c r="K204" s="38">
        <v>45784</v>
      </c>
      <c r="L204" s="36">
        <v>2719</v>
      </c>
      <c r="M204" s="73">
        <f t="shared" si="11"/>
        <v>115.03</v>
      </c>
      <c r="N204" s="39">
        <v>115.03</v>
      </c>
      <c r="O204" s="39">
        <v>0</v>
      </c>
      <c r="P204" s="33">
        <v>0</v>
      </c>
    </row>
    <row r="205" spans="1:16" ht="24.95" customHeight="1" x14ac:dyDescent="0.2">
      <c r="A205" s="52" t="str">
        <f t="shared" si="9"/>
        <v>1441|1440011|0|0|18338178000102|0|3009,32</v>
      </c>
      <c r="B205" s="52" t="str">
        <f t="shared" si="10"/>
        <v>1441|1440011|0|0|1883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18338178000102</v>
      </c>
      <c r="H205" s="37" t="s">
        <v>188</v>
      </c>
      <c r="I205" s="36">
        <v>0</v>
      </c>
      <c r="J205" s="36" t="s">
        <v>306</v>
      </c>
      <c r="K205" s="38">
        <v>45749</v>
      </c>
      <c r="L205" s="36">
        <v>1883</v>
      </c>
      <c r="M205" s="73">
        <f t="shared" si="11"/>
        <v>3009.32</v>
      </c>
      <c r="N205" s="39">
        <v>3009.32</v>
      </c>
      <c r="O205" s="39">
        <v>0</v>
      </c>
      <c r="P205" s="33">
        <v>0</v>
      </c>
    </row>
    <row r="206" spans="1:16" ht="24.95" customHeight="1" x14ac:dyDescent="0.2">
      <c r="A206" s="52" t="str">
        <f t="shared" si="9"/>
        <v>1441|1440011|0|0|18338178000102|0|286,67</v>
      </c>
      <c r="B206" s="52" t="str">
        <f t="shared" si="10"/>
        <v>1441|1440011|0|0|1934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18338178000102</v>
      </c>
      <c r="H206" s="37" t="s">
        <v>188</v>
      </c>
      <c r="I206" s="36">
        <v>0</v>
      </c>
      <c r="J206" s="36" t="s">
        <v>306</v>
      </c>
      <c r="K206" s="38">
        <v>45751</v>
      </c>
      <c r="L206" s="36">
        <v>1934</v>
      </c>
      <c r="M206" s="73">
        <f t="shared" si="11"/>
        <v>286.67</v>
      </c>
      <c r="N206" s="39">
        <v>286.67</v>
      </c>
      <c r="O206" s="39">
        <v>0</v>
      </c>
      <c r="P206" s="33">
        <v>0</v>
      </c>
    </row>
    <row r="207" spans="1:16" ht="24.95" customHeight="1" x14ac:dyDescent="0.2">
      <c r="A207" s="52" t="str">
        <f t="shared" si="9"/>
        <v>1441|1440011|0|0|18338178000102|0|48,19</v>
      </c>
      <c r="B207" s="52" t="str">
        <f t="shared" si="10"/>
        <v>1441|1440011|0|0|2162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18338178000102</v>
      </c>
      <c r="H207" s="37" t="s">
        <v>188</v>
      </c>
      <c r="I207" s="36">
        <v>0</v>
      </c>
      <c r="J207" s="36" t="s">
        <v>306</v>
      </c>
      <c r="K207" s="38">
        <v>45755</v>
      </c>
      <c r="L207" s="36">
        <v>2162</v>
      </c>
      <c r="M207" s="73">
        <f t="shared" si="11"/>
        <v>48.19</v>
      </c>
      <c r="N207" s="39">
        <v>48.19</v>
      </c>
      <c r="O207" s="39">
        <v>0</v>
      </c>
      <c r="P207" s="33">
        <v>0</v>
      </c>
    </row>
    <row r="208" spans="1:16" ht="24.95" customHeight="1" x14ac:dyDescent="0.2">
      <c r="A208" s="52" t="str">
        <f t="shared" si="9"/>
        <v>1441|1440011|0|0|18338178000102|0|286,67</v>
      </c>
      <c r="B208" s="52" t="str">
        <f t="shared" si="10"/>
        <v>1441|1440011|0|0|2569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18338178000102</v>
      </c>
      <c r="H208" s="37" t="s">
        <v>188</v>
      </c>
      <c r="I208" s="36">
        <v>0</v>
      </c>
      <c r="J208" s="36" t="s">
        <v>306</v>
      </c>
      <c r="K208" s="38">
        <v>45777</v>
      </c>
      <c r="L208" s="36">
        <v>2569</v>
      </c>
      <c r="M208" s="73">
        <f t="shared" si="11"/>
        <v>286.67</v>
      </c>
      <c r="N208" s="39">
        <v>286.67</v>
      </c>
      <c r="O208" s="39">
        <v>0</v>
      </c>
      <c r="P208" s="33">
        <v>0</v>
      </c>
    </row>
    <row r="209" spans="1:16" ht="24.95" customHeight="1" x14ac:dyDescent="0.2">
      <c r="A209" s="52" t="str">
        <f t="shared" si="9"/>
        <v>1441|1440011|0|0|18338178000102|0|3099,47</v>
      </c>
      <c r="B209" s="52" t="str">
        <f t="shared" si="10"/>
        <v>1441|1440011|0|0|2605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18338178000102</v>
      </c>
      <c r="H209" s="37" t="s">
        <v>188</v>
      </c>
      <c r="I209" s="36">
        <v>0</v>
      </c>
      <c r="J209" s="36" t="s">
        <v>306</v>
      </c>
      <c r="K209" s="38">
        <v>45777</v>
      </c>
      <c r="L209" s="36">
        <v>2605</v>
      </c>
      <c r="M209" s="73">
        <f t="shared" si="11"/>
        <v>3099.47</v>
      </c>
      <c r="N209" s="39">
        <v>3099.47</v>
      </c>
      <c r="O209" s="39">
        <v>0</v>
      </c>
      <c r="P209" s="33">
        <v>0</v>
      </c>
    </row>
    <row r="210" spans="1:16" ht="24.95" customHeight="1" x14ac:dyDescent="0.2">
      <c r="A210" s="52" t="str">
        <f t="shared" si="9"/>
        <v>1441|1440011|0|0|18338194000103|0|107,99</v>
      </c>
      <c r="B210" s="52" t="str">
        <f t="shared" si="10"/>
        <v>1441|1440011|0|0|1969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18338194000103</v>
      </c>
      <c r="H210" s="37" t="s">
        <v>370</v>
      </c>
      <c r="I210" s="36">
        <v>0</v>
      </c>
      <c r="J210" s="36" t="s">
        <v>306</v>
      </c>
      <c r="K210" s="38">
        <v>45751</v>
      </c>
      <c r="L210" s="36">
        <v>1969</v>
      </c>
      <c r="M210" s="73">
        <f t="shared" si="11"/>
        <v>107.99</v>
      </c>
      <c r="N210" s="39">
        <v>107.99</v>
      </c>
      <c r="O210" s="39">
        <v>0</v>
      </c>
      <c r="P210" s="33">
        <v>0</v>
      </c>
    </row>
    <row r="211" spans="1:16" ht="24.95" customHeight="1" x14ac:dyDescent="0.2">
      <c r="A211" s="52" t="str">
        <f t="shared" si="9"/>
        <v>1441|1440011|0|0|18338194000103|0|11,87</v>
      </c>
      <c r="B211" s="52" t="str">
        <f t="shared" si="10"/>
        <v>1441|1440011|0|0|1970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18338194000103</v>
      </c>
      <c r="H211" s="37" t="s">
        <v>370</v>
      </c>
      <c r="I211" s="36">
        <v>0</v>
      </c>
      <c r="J211" s="36" t="s">
        <v>306</v>
      </c>
      <c r="K211" s="38">
        <v>45751</v>
      </c>
      <c r="L211" s="36">
        <v>1970</v>
      </c>
      <c r="M211" s="73">
        <f t="shared" si="11"/>
        <v>11.87</v>
      </c>
      <c r="N211" s="39">
        <v>11.87</v>
      </c>
      <c r="O211" s="39">
        <v>0</v>
      </c>
      <c r="P211" s="33">
        <v>0</v>
      </c>
    </row>
    <row r="212" spans="1:16" ht="24.95" customHeight="1" x14ac:dyDescent="0.2">
      <c r="A212" s="52" t="str">
        <f t="shared" si="9"/>
        <v>1441|1440011|0|0|18338194000103|0|87,37</v>
      </c>
      <c r="B212" s="52" t="str">
        <f t="shared" si="10"/>
        <v>1441|1440011|0|0|2758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18338194000103</v>
      </c>
      <c r="H212" s="37" t="s">
        <v>370</v>
      </c>
      <c r="I212" s="36">
        <v>0</v>
      </c>
      <c r="J212" s="36" t="s">
        <v>306</v>
      </c>
      <c r="K212" s="38">
        <v>45784</v>
      </c>
      <c r="L212" s="36">
        <v>2758</v>
      </c>
      <c r="M212" s="73">
        <f t="shared" si="11"/>
        <v>87.37</v>
      </c>
      <c r="N212" s="39">
        <v>87.37</v>
      </c>
      <c r="O212" s="39">
        <v>0</v>
      </c>
      <c r="P212" s="33">
        <v>0</v>
      </c>
    </row>
    <row r="213" spans="1:16" ht="24.95" customHeight="1" x14ac:dyDescent="0.2">
      <c r="A213" s="52" t="str">
        <f t="shared" si="9"/>
        <v>1441|1440011|0|0|18338251000146|0|203,64</v>
      </c>
      <c r="B213" s="52" t="str">
        <f t="shared" si="10"/>
        <v>1441|1440011|0|0|1998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18338251000146</v>
      </c>
      <c r="H213" s="37" t="s">
        <v>371</v>
      </c>
      <c r="I213" s="36">
        <v>0</v>
      </c>
      <c r="J213" s="36" t="s">
        <v>306</v>
      </c>
      <c r="K213" s="38">
        <v>45751</v>
      </c>
      <c r="L213" s="36">
        <v>1998</v>
      </c>
      <c r="M213" s="73">
        <f t="shared" si="11"/>
        <v>203.64</v>
      </c>
      <c r="N213" s="39">
        <v>203.64</v>
      </c>
      <c r="O213" s="39">
        <v>0</v>
      </c>
      <c r="P213" s="33">
        <v>0</v>
      </c>
    </row>
    <row r="214" spans="1:16" ht="24.95" customHeight="1" x14ac:dyDescent="0.2">
      <c r="A214" s="52" t="str">
        <f t="shared" si="9"/>
        <v>1441|1440011|0|0|18338251000146|0|204,42</v>
      </c>
      <c r="B214" s="52" t="str">
        <f t="shared" si="10"/>
        <v>1441|1440011|0|0|2751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18338251000146</v>
      </c>
      <c r="H214" s="37" t="s">
        <v>371</v>
      </c>
      <c r="I214" s="36">
        <v>0</v>
      </c>
      <c r="J214" s="36" t="s">
        <v>306</v>
      </c>
      <c r="K214" s="38">
        <v>45784</v>
      </c>
      <c r="L214" s="36">
        <v>2751</v>
      </c>
      <c r="M214" s="73">
        <f t="shared" si="11"/>
        <v>204.42</v>
      </c>
      <c r="N214" s="39">
        <v>204.42</v>
      </c>
      <c r="O214" s="39">
        <v>0</v>
      </c>
      <c r="P214" s="33">
        <v>0</v>
      </c>
    </row>
    <row r="215" spans="1:16" ht="24.95" customHeight="1" x14ac:dyDescent="0.2">
      <c r="A215" s="52" t="str">
        <f t="shared" si="9"/>
        <v>1441|1440011|0|0|18363929000140|0|1134,12</v>
      </c>
      <c r="B215" s="52" t="str">
        <f t="shared" si="10"/>
        <v>1441|1440011|0|0|2042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18363929000140</v>
      </c>
      <c r="H215" s="37" t="s">
        <v>372</v>
      </c>
      <c r="I215" s="36">
        <v>0</v>
      </c>
      <c r="J215" s="36" t="s">
        <v>306</v>
      </c>
      <c r="K215" s="38">
        <v>45754</v>
      </c>
      <c r="L215" s="36">
        <v>2042</v>
      </c>
      <c r="M215" s="73">
        <f t="shared" si="11"/>
        <v>1134.1199999999999</v>
      </c>
      <c r="N215" s="39">
        <v>1134.1199999999999</v>
      </c>
      <c r="O215" s="39">
        <v>0</v>
      </c>
      <c r="P215" s="33">
        <v>0</v>
      </c>
    </row>
    <row r="216" spans="1:16" ht="24.95" customHeight="1" x14ac:dyDescent="0.2">
      <c r="A216" s="52" t="str">
        <f t="shared" si="9"/>
        <v>1441|1440011|0|0|18363929000140|0|1083,18</v>
      </c>
      <c r="B216" s="52" t="str">
        <f t="shared" si="10"/>
        <v>1441|1440011|0|0|2829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18363929000140</v>
      </c>
      <c r="H216" s="37" t="s">
        <v>372</v>
      </c>
      <c r="I216" s="36">
        <v>0</v>
      </c>
      <c r="J216" s="36" t="s">
        <v>306</v>
      </c>
      <c r="K216" s="38">
        <v>45789</v>
      </c>
      <c r="L216" s="36">
        <v>2829</v>
      </c>
      <c r="M216" s="73">
        <f t="shared" si="11"/>
        <v>1083.18</v>
      </c>
      <c r="N216" s="39">
        <v>1083.18</v>
      </c>
      <c r="O216" s="39">
        <v>0</v>
      </c>
      <c r="P216" s="33">
        <v>0</v>
      </c>
    </row>
    <row r="217" spans="1:16" ht="24.95" customHeight="1" x14ac:dyDescent="0.2">
      <c r="A217" s="52" t="str">
        <f t="shared" si="9"/>
        <v>1441|1440011|0|0|18385088000172|0|298,31</v>
      </c>
      <c r="B217" s="52" t="str">
        <f t="shared" si="10"/>
        <v>1441|1440011|0|0|2080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18385088000172</v>
      </c>
      <c r="H217" s="37" t="s">
        <v>373</v>
      </c>
      <c r="I217" s="36">
        <v>0</v>
      </c>
      <c r="J217" s="36" t="s">
        <v>306</v>
      </c>
      <c r="K217" s="38">
        <v>45754</v>
      </c>
      <c r="L217" s="36">
        <v>2080</v>
      </c>
      <c r="M217" s="73">
        <f t="shared" si="11"/>
        <v>298.31</v>
      </c>
      <c r="N217" s="39">
        <v>298.31</v>
      </c>
      <c r="O217" s="39">
        <v>0</v>
      </c>
      <c r="P217" s="33">
        <v>0</v>
      </c>
    </row>
    <row r="218" spans="1:16" ht="24.95" customHeight="1" x14ac:dyDescent="0.2">
      <c r="A218" s="52" t="str">
        <f t="shared" si="9"/>
        <v>1441|1440011|0|0|18385088000172|0|513,51</v>
      </c>
      <c r="B218" s="52" t="str">
        <f t="shared" si="10"/>
        <v>1441|1440011|0|0|2846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18385088000172</v>
      </c>
      <c r="H218" s="37" t="s">
        <v>373</v>
      </c>
      <c r="I218" s="36">
        <v>0</v>
      </c>
      <c r="J218" s="36" t="s">
        <v>306</v>
      </c>
      <c r="K218" s="38">
        <v>45789</v>
      </c>
      <c r="L218" s="36">
        <v>2846</v>
      </c>
      <c r="M218" s="73">
        <f t="shared" si="11"/>
        <v>513.51</v>
      </c>
      <c r="N218" s="39">
        <v>513.51</v>
      </c>
      <c r="O218" s="39">
        <v>0</v>
      </c>
      <c r="P218" s="33">
        <v>0</v>
      </c>
    </row>
    <row r="219" spans="1:16" ht="24.95" customHeight="1" x14ac:dyDescent="0.2">
      <c r="A219" s="52" t="str">
        <f t="shared" si="9"/>
        <v>1441|1440011|0|0|18392530000198|0|114,41</v>
      </c>
      <c r="B219" s="52" t="str">
        <f t="shared" si="10"/>
        <v>1441|1440011|0|0|1968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18392530000198</v>
      </c>
      <c r="H219" s="37" t="s">
        <v>374</v>
      </c>
      <c r="I219" s="36">
        <v>0</v>
      </c>
      <c r="J219" s="36" t="s">
        <v>306</v>
      </c>
      <c r="K219" s="38">
        <v>45751</v>
      </c>
      <c r="L219" s="36">
        <v>1968</v>
      </c>
      <c r="M219" s="73">
        <f t="shared" si="11"/>
        <v>114.41</v>
      </c>
      <c r="N219" s="39">
        <v>114.41</v>
      </c>
      <c r="O219" s="39">
        <v>0</v>
      </c>
      <c r="P219" s="33">
        <v>0</v>
      </c>
    </row>
    <row r="220" spans="1:16" ht="24.95" customHeight="1" x14ac:dyDescent="0.2">
      <c r="A220" s="52" t="str">
        <f t="shared" si="9"/>
        <v>1441|1440011|0|0|18392530000198|0|114,85</v>
      </c>
      <c r="B220" s="52" t="str">
        <f t="shared" si="10"/>
        <v>1441|1440011|0|0|2757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18392530000198</v>
      </c>
      <c r="H220" s="37" t="s">
        <v>374</v>
      </c>
      <c r="I220" s="36">
        <v>0</v>
      </c>
      <c r="J220" s="36" t="s">
        <v>306</v>
      </c>
      <c r="K220" s="38">
        <v>45784</v>
      </c>
      <c r="L220" s="36">
        <v>2757</v>
      </c>
      <c r="M220" s="73">
        <f t="shared" si="11"/>
        <v>114.85</v>
      </c>
      <c r="N220" s="39">
        <v>114.85</v>
      </c>
      <c r="O220" s="39">
        <v>0</v>
      </c>
      <c r="P220" s="33">
        <v>0</v>
      </c>
    </row>
    <row r="221" spans="1:16" ht="24.95" customHeight="1" x14ac:dyDescent="0.2">
      <c r="A221" s="52" t="str">
        <f t="shared" si="9"/>
        <v>1441|1440011|0|0|18398974000130|0|520,82</v>
      </c>
      <c r="B221" s="52" t="str">
        <f t="shared" si="10"/>
        <v>1441|1440011|0|0|1978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18398974000130</v>
      </c>
      <c r="H221" s="37" t="s">
        <v>375</v>
      </c>
      <c r="I221" s="36">
        <v>0</v>
      </c>
      <c r="J221" s="36" t="s">
        <v>306</v>
      </c>
      <c r="K221" s="38">
        <v>45751</v>
      </c>
      <c r="L221" s="36">
        <v>1978</v>
      </c>
      <c r="M221" s="73">
        <f t="shared" si="11"/>
        <v>520.82000000000005</v>
      </c>
      <c r="N221" s="39">
        <v>520.82000000000005</v>
      </c>
      <c r="O221" s="39">
        <v>0</v>
      </c>
      <c r="P221" s="33">
        <v>0</v>
      </c>
    </row>
    <row r="222" spans="1:16" ht="24.95" customHeight="1" x14ac:dyDescent="0.2">
      <c r="A222" s="52" t="str">
        <f t="shared" si="9"/>
        <v>1441|1440011|0|0|18398974000130|0|523,1</v>
      </c>
      <c r="B222" s="52" t="str">
        <f t="shared" si="10"/>
        <v>1441|1440011|0|0|2736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18398974000130</v>
      </c>
      <c r="H222" s="37" t="s">
        <v>375</v>
      </c>
      <c r="I222" s="36">
        <v>0</v>
      </c>
      <c r="J222" s="36" t="s">
        <v>306</v>
      </c>
      <c r="K222" s="38">
        <v>45784</v>
      </c>
      <c r="L222" s="36">
        <v>2736</v>
      </c>
      <c r="M222" s="73">
        <f t="shared" si="11"/>
        <v>523.1</v>
      </c>
      <c r="N222" s="39">
        <v>523.1</v>
      </c>
      <c r="O222" s="39">
        <v>0</v>
      </c>
      <c r="P222" s="33">
        <v>0</v>
      </c>
    </row>
    <row r="223" spans="1:16" ht="24.95" customHeight="1" x14ac:dyDescent="0.2">
      <c r="A223" s="52" t="str">
        <f t="shared" si="9"/>
        <v>1441|1440011|0|0|18401059000157|0|171,38</v>
      </c>
      <c r="B223" s="52" t="str">
        <f t="shared" si="10"/>
        <v>1441|1440011|0|0|2078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18401059000157</v>
      </c>
      <c r="H223" s="37" t="s">
        <v>376</v>
      </c>
      <c r="I223" s="36">
        <v>0</v>
      </c>
      <c r="J223" s="36" t="s">
        <v>306</v>
      </c>
      <c r="K223" s="38">
        <v>45754</v>
      </c>
      <c r="L223" s="36">
        <v>2078</v>
      </c>
      <c r="M223" s="73">
        <f t="shared" si="11"/>
        <v>171.38</v>
      </c>
      <c r="N223" s="39">
        <v>171.38</v>
      </c>
      <c r="O223" s="39">
        <v>0</v>
      </c>
      <c r="P223" s="33">
        <v>0</v>
      </c>
    </row>
    <row r="224" spans="1:16" ht="24.95" customHeight="1" x14ac:dyDescent="0.2">
      <c r="A224" s="52" t="str">
        <f t="shared" si="9"/>
        <v>1441|1440011|0|0|18401059000157|0|178,26</v>
      </c>
      <c r="B224" s="52" t="str">
        <f t="shared" si="10"/>
        <v>1441|1440011|0|0|2842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18401059000157</v>
      </c>
      <c r="H224" s="37" t="s">
        <v>376</v>
      </c>
      <c r="I224" s="36">
        <v>0</v>
      </c>
      <c r="J224" s="36" t="s">
        <v>306</v>
      </c>
      <c r="K224" s="38">
        <v>45789</v>
      </c>
      <c r="L224" s="36">
        <v>2842</v>
      </c>
      <c r="M224" s="73">
        <f t="shared" si="11"/>
        <v>178.26</v>
      </c>
      <c r="N224" s="39">
        <v>178.26</v>
      </c>
      <c r="O224" s="39">
        <v>0</v>
      </c>
      <c r="P224" s="33">
        <v>0</v>
      </c>
    </row>
    <row r="225" spans="1:16" ht="24.95" customHeight="1" x14ac:dyDescent="0.2">
      <c r="A225" s="52" t="str">
        <f t="shared" si="9"/>
        <v>1441|1440011|0|0|18404780000109|0|111,87</v>
      </c>
      <c r="B225" s="52" t="str">
        <f t="shared" si="10"/>
        <v>1441|1440011|0|0|1990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18404780000109</v>
      </c>
      <c r="H225" s="37" t="s">
        <v>377</v>
      </c>
      <c r="I225" s="36">
        <v>0</v>
      </c>
      <c r="J225" s="36" t="s">
        <v>306</v>
      </c>
      <c r="K225" s="38">
        <v>45751</v>
      </c>
      <c r="L225" s="36">
        <v>1990</v>
      </c>
      <c r="M225" s="73">
        <f t="shared" si="11"/>
        <v>111.87</v>
      </c>
      <c r="N225" s="39">
        <v>111.87</v>
      </c>
      <c r="O225" s="39">
        <v>0</v>
      </c>
      <c r="P225" s="33">
        <v>0</v>
      </c>
    </row>
    <row r="226" spans="1:16" ht="24.95" customHeight="1" x14ac:dyDescent="0.2">
      <c r="A226" s="52" t="str">
        <f t="shared" si="9"/>
        <v>1441|1440011|0|0|18404780000109|0|573,25</v>
      </c>
      <c r="B226" s="52" t="str">
        <f t="shared" si="10"/>
        <v>1441|1440011|0|0|2098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18404780000109</v>
      </c>
      <c r="H226" s="37" t="s">
        <v>377</v>
      </c>
      <c r="I226" s="36">
        <v>0</v>
      </c>
      <c r="J226" s="36" t="s">
        <v>306</v>
      </c>
      <c r="K226" s="38">
        <v>45754</v>
      </c>
      <c r="L226" s="36">
        <v>2098</v>
      </c>
      <c r="M226" s="73">
        <f t="shared" si="11"/>
        <v>573.25</v>
      </c>
      <c r="N226" s="39">
        <v>573.25</v>
      </c>
      <c r="O226" s="39">
        <v>0</v>
      </c>
      <c r="P226" s="33">
        <v>0</v>
      </c>
    </row>
    <row r="227" spans="1:16" ht="24.95" customHeight="1" x14ac:dyDescent="0.2">
      <c r="A227" s="52" t="str">
        <f t="shared" si="9"/>
        <v>1441|1440011|0|0|18404780000109|0|111,87</v>
      </c>
      <c r="B227" s="52" t="str">
        <f t="shared" si="10"/>
        <v>1441|1440011|0|0|2764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18404780000109</v>
      </c>
      <c r="H227" s="37" t="s">
        <v>377</v>
      </c>
      <c r="I227" s="36">
        <v>0</v>
      </c>
      <c r="J227" s="36" t="s">
        <v>306</v>
      </c>
      <c r="K227" s="38">
        <v>45784</v>
      </c>
      <c r="L227" s="36">
        <v>2764</v>
      </c>
      <c r="M227" s="73">
        <f t="shared" si="11"/>
        <v>111.87</v>
      </c>
      <c r="N227" s="39">
        <v>111.87</v>
      </c>
      <c r="O227" s="39">
        <v>0</v>
      </c>
      <c r="P227" s="33">
        <v>0</v>
      </c>
    </row>
    <row r="228" spans="1:16" ht="24.95" customHeight="1" x14ac:dyDescent="0.2">
      <c r="A228" s="52" t="str">
        <f t="shared" si="9"/>
        <v>1441|1440011|0|0|18404780000109|0|552,86</v>
      </c>
      <c r="B228" s="52" t="str">
        <f t="shared" si="10"/>
        <v>1441|1440011|0|0|2858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18404780000109</v>
      </c>
      <c r="H228" s="37" t="s">
        <v>377</v>
      </c>
      <c r="I228" s="36">
        <v>0</v>
      </c>
      <c r="J228" s="36" t="s">
        <v>306</v>
      </c>
      <c r="K228" s="38">
        <v>45789</v>
      </c>
      <c r="L228" s="36">
        <v>2858</v>
      </c>
      <c r="M228" s="73">
        <f t="shared" si="11"/>
        <v>552.86</v>
      </c>
      <c r="N228" s="39">
        <v>552.86</v>
      </c>
      <c r="O228" s="39">
        <v>0</v>
      </c>
      <c r="P228" s="33">
        <v>0</v>
      </c>
    </row>
    <row r="229" spans="1:16" ht="24.95" customHeight="1" x14ac:dyDescent="0.2">
      <c r="A229" s="52" t="str">
        <f t="shared" si="9"/>
        <v>1441|1440011|0|0|18404889000138|0|305,42</v>
      </c>
      <c r="B229" s="52" t="str">
        <f t="shared" si="10"/>
        <v>1441|1440011|0|0|2084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18404889000138</v>
      </c>
      <c r="H229" s="37" t="s">
        <v>378</v>
      </c>
      <c r="I229" s="36">
        <v>0</v>
      </c>
      <c r="J229" s="36" t="s">
        <v>306</v>
      </c>
      <c r="K229" s="38">
        <v>45754</v>
      </c>
      <c r="L229" s="36">
        <v>2084</v>
      </c>
      <c r="M229" s="73">
        <f t="shared" si="11"/>
        <v>305.42</v>
      </c>
      <c r="N229" s="39">
        <v>305.42</v>
      </c>
      <c r="O229" s="39">
        <v>0</v>
      </c>
      <c r="P229" s="33">
        <v>0</v>
      </c>
    </row>
    <row r="230" spans="1:16" ht="24.95" customHeight="1" x14ac:dyDescent="0.2">
      <c r="A230" s="52" t="str">
        <f t="shared" si="9"/>
        <v>1441|1440011|0|0|18404889000138|0|274,61</v>
      </c>
      <c r="B230" s="52" t="str">
        <f t="shared" si="10"/>
        <v>1441|1440011|0|0|2869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18404889000138</v>
      </c>
      <c r="H230" s="37" t="s">
        <v>378</v>
      </c>
      <c r="I230" s="36">
        <v>0</v>
      </c>
      <c r="J230" s="36" t="s">
        <v>306</v>
      </c>
      <c r="K230" s="38">
        <v>45789</v>
      </c>
      <c r="L230" s="36">
        <v>2869</v>
      </c>
      <c r="M230" s="73">
        <f t="shared" si="11"/>
        <v>274.61</v>
      </c>
      <c r="N230" s="39">
        <v>274.61</v>
      </c>
      <c r="O230" s="39">
        <v>0</v>
      </c>
      <c r="P230" s="33">
        <v>0</v>
      </c>
    </row>
    <row r="231" spans="1:16" ht="24.95" customHeight="1" x14ac:dyDescent="0.2">
      <c r="A231" s="52" t="str">
        <f t="shared" si="9"/>
        <v>1441|1440011|0|0|18428839000190|0|289,1</v>
      </c>
      <c r="B231" s="52" t="str">
        <f t="shared" si="10"/>
        <v>1441|1440011|0|0|1991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18428839000190</v>
      </c>
      <c r="H231" s="37" t="s">
        <v>379</v>
      </c>
      <c r="I231" s="36">
        <v>0</v>
      </c>
      <c r="J231" s="36" t="s">
        <v>306</v>
      </c>
      <c r="K231" s="38">
        <v>45751</v>
      </c>
      <c r="L231" s="36">
        <v>1991</v>
      </c>
      <c r="M231" s="73">
        <f t="shared" si="11"/>
        <v>289.10000000000002</v>
      </c>
      <c r="N231" s="39">
        <v>289.10000000000002</v>
      </c>
      <c r="O231" s="39">
        <v>0</v>
      </c>
      <c r="P231" s="33">
        <v>0</v>
      </c>
    </row>
    <row r="232" spans="1:16" ht="24.95" customHeight="1" x14ac:dyDescent="0.2">
      <c r="A232" s="52" t="str">
        <f t="shared" si="9"/>
        <v>1441|1440011|0|0|18428839000190|0|1374,57</v>
      </c>
      <c r="B232" s="52" t="str">
        <f t="shared" si="10"/>
        <v>1441|1440011|0|0|2102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18428839000190</v>
      </c>
      <c r="H232" s="37" t="s">
        <v>379</v>
      </c>
      <c r="I232" s="36">
        <v>0</v>
      </c>
      <c r="J232" s="36" t="s">
        <v>306</v>
      </c>
      <c r="K232" s="38">
        <v>45754</v>
      </c>
      <c r="L232" s="36">
        <v>2102</v>
      </c>
      <c r="M232" s="73">
        <f t="shared" si="11"/>
        <v>1374.57</v>
      </c>
      <c r="N232" s="39">
        <v>1374.57</v>
      </c>
      <c r="O232" s="39">
        <v>0</v>
      </c>
      <c r="P232" s="33">
        <v>0</v>
      </c>
    </row>
    <row r="233" spans="1:16" ht="24.95" customHeight="1" x14ac:dyDescent="0.2">
      <c r="A233" s="52" t="str">
        <f t="shared" si="9"/>
        <v>1441|1440011|0|0|18428839000190|0|289,1</v>
      </c>
      <c r="B233" s="52" t="str">
        <f t="shared" si="10"/>
        <v>1441|1440011|0|0|2690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18428839000190</v>
      </c>
      <c r="H233" s="37" t="s">
        <v>379</v>
      </c>
      <c r="I233" s="36">
        <v>0</v>
      </c>
      <c r="J233" s="36" t="s">
        <v>306</v>
      </c>
      <c r="K233" s="38">
        <v>45784</v>
      </c>
      <c r="L233" s="36">
        <v>2690</v>
      </c>
      <c r="M233" s="73">
        <f t="shared" si="11"/>
        <v>289.10000000000002</v>
      </c>
      <c r="N233" s="39">
        <v>289.10000000000002</v>
      </c>
      <c r="O233" s="39">
        <v>0</v>
      </c>
      <c r="P233" s="33">
        <v>0</v>
      </c>
    </row>
    <row r="234" spans="1:16" ht="24.95" customHeight="1" x14ac:dyDescent="0.2">
      <c r="A234" s="52" t="str">
        <f t="shared" si="9"/>
        <v>1441|1440011|0|0|18428839000190|0|1327,69</v>
      </c>
      <c r="B234" s="52" t="str">
        <f t="shared" si="10"/>
        <v>1441|1440011|0|0|2872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18428839000190</v>
      </c>
      <c r="H234" s="37" t="s">
        <v>379</v>
      </c>
      <c r="I234" s="36">
        <v>0</v>
      </c>
      <c r="J234" s="36" t="s">
        <v>306</v>
      </c>
      <c r="K234" s="38">
        <v>45789</v>
      </c>
      <c r="L234" s="36">
        <v>2872</v>
      </c>
      <c r="M234" s="73">
        <f t="shared" si="11"/>
        <v>1327.69</v>
      </c>
      <c r="N234" s="39">
        <v>1327.69</v>
      </c>
      <c r="O234" s="39">
        <v>0</v>
      </c>
      <c r="P234" s="33">
        <v>0</v>
      </c>
    </row>
    <row r="235" spans="1:16" ht="24.95" customHeight="1" x14ac:dyDescent="0.2">
      <c r="A235" s="52" t="str">
        <f t="shared" si="9"/>
        <v>1441|1440011|0|0|18431155000148|0|177,83</v>
      </c>
      <c r="B235" s="52" t="str">
        <f t="shared" si="10"/>
        <v>1441|1440011|0|0|2081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18431155000148</v>
      </c>
      <c r="H235" s="37" t="s">
        <v>380</v>
      </c>
      <c r="I235" s="36">
        <v>0</v>
      </c>
      <c r="J235" s="36" t="s">
        <v>306</v>
      </c>
      <c r="K235" s="38">
        <v>45754</v>
      </c>
      <c r="L235" s="36">
        <v>2081</v>
      </c>
      <c r="M235" s="73">
        <f t="shared" si="11"/>
        <v>177.83</v>
      </c>
      <c r="N235" s="39">
        <v>177.83</v>
      </c>
      <c r="O235" s="39">
        <v>0</v>
      </c>
      <c r="P235" s="33">
        <v>0</v>
      </c>
    </row>
    <row r="236" spans="1:16" ht="24.95" customHeight="1" x14ac:dyDescent="0.2">
      <c r="A236" s="52" t="str">
        <f t="shared" si="9"/>
        <v>1441|1440011|0|0|18431155000148|0|178,73</v>
      </c>
      <c r="B236" s="52" t="str">
        <f t="shared" si="10"/>
        <v>1441|1440011|0|0|2847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18431155000148</v>
      </c>
      <c r="H236" s="37" t="s">
        <v>380</v>
      </c>
      <c r="I236" s="36">
        <v>0</v>
      </c>
      <c r="J236" s="36" t="s">
        <v>306</v>
      </c>
      <c r="K236" s="38">
        <v>45789</v>
      </c>
      <c r="L236" s="36">
        <v>2847</v>
      </c>
      <c r="M236" s="73">
        <f t="shared" si="11"/>
        <v>178.73</v>
      </c>
      <c r="N236" s="39">
        <v>178.73</v>
      </c>
      <c r="O236" s="39">
        <v>0</v>
      </c>
      <c r="P236" s="33">
        <v>0</v>
      </c>
    </row>
    <row r="237" spans="1:16" ht="24.95" customHeight="1" x14ac:dyDescent="0.2">
      <c r="A237" s="52" t="str">
        <f t="shared" si="9"/>
        <v>1441|1440011|0|0|18431312000115|0|111,73</v>
      </c>
      <c r="B237" s="52" t="str">
        <f t="shared" si="10"/>
        <v>1441|1440011|0|0|1984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18431312000115</v>
      </c>
      <c r="H237" s="37" t="s">
        <v>381</v>
      </c>
      <c r="I237" s="36">
        <v>0</v>
      </c>
      <c r="J237" s="36" t="s">
        <v>306</v>
      </c>
      <c r="K237" s="38">
        <v>45751</v>
      </c>
      <c r="L237" s="36">
        <v>1984</v>
      </c>
      <c r="M237" s="73">
        <f t="shared" si="11"/>
        <v>111.73</v>
      </c>
      <c r="N237" s="39">
        <v>111.73</v>
      </c>
      <c r="O237" s="39">
        <v>0</v>
      </c>
      <c r="P237" s="33">
        <v>0</v>
      </c>
    </row>
    <row r="238" spans="1:16" ht="24.95" customHeight="1" x14ac:dyDescent="0.2">
      <c r="A238" s="52" t="str">
        <f t="shared" si="9"/>
        <v>1441|1440011|0|0|18431312000115|0|1186,43</v>
      </c>
      <c r="B238" s="52" t="str">
        <f t="shared" si="10"/>
        <v>1441|1440011|0|0|2033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18431312000115</v>
      </c>
      <c r="H238" s="37" t="s">
        <v>381</v>
      </c>
      <c r="I238" s="36">
        <v>0</v>
      </c>
      <c r="J238" s="36" t="s">
        <v>306</v>
      </c>
      <c r="K238" s="38">
        <v>45754</v>
      </c>
      <c r="L238" s="36">
        <v>2033</v>
      </c>
      <c r="M238" s="73">
        <f t="shared" si="11"/>
        <v>1186.43</v>
      </c>
      <c r="N238" s="39">
        <v>1186.43</v>
      </c>
      <c r="O238" s="39">
        <v>0</v>
      </c>
      <c r="P238" s="33">
        <v>0</v>
      </c>
    </row>
    <row r="239" spans="1:16" ht="24.95" customHeight="1" x14ac:dyDescent="0.2">
      <c r="A239" s="52" t="str">
        <f t="shared" si="9"/>
        <v>1441|1440011|0|0|18431312000115|0|111,73</v>
      </c>
      <c r="B239" s="52" t="str">
        <f t="shared" si="10"/>
        <v>1441|1440011|0|0|2694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18431312000115</v>
      </c>
      <c r="H239" s="37" t="s">
        <v>381</v>
      </c>
      <c r="I239" s="36">
        <v>0</v>
      </c>
      <c r="J239" s="36" t="s">
        <v>306</v>
      </c>
      <c r="K239" s="38">
        <v>45784</v>
      </c>
      <c r="L239" s="36">
        <v>2694</v>
      </c>
      <c r="M239" s="73">
        <f t="shared" si="11"/>
        <v>111.73</v>
      </c>
      <c r="N239" s="39">
        <v>111.73</v>
      </c>
      <c r="O239" s="39">
        <v>0</v>
      </c>
      <c r="P239" s="33">
        <v>0</v>
      </c>
    </row>
    <row r="240" spans="1:16" ht="24.95" customHeight="1" x14ac:dyDescent="0.2">
      <c r="A240" s="52" t="str">
        <f t="shared" si="9"/>
        <v>1441|1440011|0|0|18431312000115|0|1253,02</v>
      </c>
      <c r="B240" s="52" t="str">
        <f t="shared" si="10"/>
        <v>1441|1440011|0|0|2805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18431312000115</v>
      </c>
      <c r="H240" s="37" t="s">
        <v>381</v>
      </c>
      <c r="I240" s="36">
        <v>0</v>
      </c>
      <c r="J240" s="36" t="s">
        <v>306</v>
      </c>
      <c r="K240" s="38">
        <v>45785</v>
      </c>
      <c r="L240" s="36">
        <v>2805</v>
      </c>
      <c r="M240" s="73">
        <f t="shared" si="11"/>
        <v>1253.02</v>
      </c>
      <c r="N240" s="39">
        <v>1253.02</v>
      </c>
      <c r="O240" s="39">
        <v>0</v>
      </c>
      <c r="P240" s="33">
        <v>0</v>
      </c>
    </row>
    <row r="241" spans="1:16" ht="24.95" customHeight="1" x14ac:dyDescent="0.2">
      <c r="A241" s="52" t="str">
        <f t="shared" si="9"/>
        <v>1441|1440011|0|0|18449132000160|0|114,41</v>
      </c>
      <c r="B241" s="52" t="str">
        <f t="shared" si="10"/>
        <v>1441|1440011|0|0|2047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18449132000160</v>
      </c>
      <c r="H241" s="37" t="s">
        <v>382</v>
      </c>
      <c r="I241" s="36">
        <v>0</v>
      </c>
      <c r="J241" s="36" t="s">
        <v>306</v>
      </c>
      <c r="K241" s="38">
        <v>45754</v>
      </c>
      <c r="L241" s="36">
        <v>2047</v>
      </c>
      <c r="M241" s="73">
        <f t="shared" si="11"/>
        <v>114.41</v>
      </c>
      <c r="N241" s="39">
        <v>114.41</v>
      </c>
      <c r="O241" s="39">
        <v>0</v>
      </c>
      <c r="P241" s="33">
        <v>0</v>
      </c>
    </row>
    <row r="242" spans="1:16" ht="24.95" customHeight="1" x14ac:dyDescent="0.2">
      <c r="A242" s="52" t="str">
        <f t="shared" si="9"/>
        <v>1441|1440011|0|0|18449132000160|0|114,85</v>
      </c>
      <c r="B242" s="52" t="str">
        <f t="shared" si="10"/>
        <v>1441|1440011|0|0|2837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18449132000160</v>
      </c>
      <c r="H242" s="37" t="s">
        <v>382</v>
      </c>
      <c r="I242" s="36">
        <v>0</v>
      </c>
      <c r="J242" s="36" t="s">
        <v>306</v>
      </c>
      <c r="K242" s="38">
        <v>45789</v>
      </c>
      <c r="L242" s="36">
        <v>2837</v>
      </c>
      <c r="M242" s="73">
        <f t="shared" si="11"/>
        <v>114.85</v>
      </c>
      <c r="N242" s="39">
        <v>114.85</v>
      </c>
      <c r="O242" s="39">
        <v>0</v>
      </c>
      <c r="P242" s="33">
        <v>0</v>
      </c>
    </row>
    <row r="243" spans="1:16" ht="24.95" customHeight="1" x14ac:dyDescent="0.2">
      <c r="A243" s="52" t="str">
        <f t="shared" si="9"/>
        <v>1441|1440011|0|0|18457218000135|0|225,79</v>
      </c>
      <c r="B243" s="52" t="str">
        <f t="shared" si="10"/>
        <v>1441|1440011|0|0|1989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18457218000135</v>
      </c>
      <c r="H243" s="37" t="s">
        <v>383</v>
      </c>
      <c r="I243" s="36">
        <v>0</v>
      </c>
      <c r="J243" s="36" t="s">
        <v>306</v>
      </c>
      <c r="K243" s="38">
        <v>45751</v>
      </c>
      <c r="L243" s="36">
        <v>1989</v>
      </c>
      <c r="M243" s="73">
        <f t="shared" si="11"/>
        <v>225.79</v>
      </c>
      <c r="N243" s="39">
        <v>225.79</v>
      </c>
      <c r="O243" s="39">
        <v>0</v>
      </c>
      <c r="P243" s="33">
        <v>0</v>
      </c>
    </row>
    <row r="244" spans="1:16" ht="24.95" customHeight="1" x14ac:dyDescent="0.2">
      <c r="A244" s="52" t="str">
        <f t="shared" si="9"/>
        <v>1441|1440011|0|0|18457218000135|0|643,25</v>
      </c>
      <c r="B244" s="52" t="str">
        <f t="shared" si="10"/>
        <v>1441|1440011|0|0|2067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18457218000135</v>
      </c>
      <c r="H244" s="37" t="s">
        <v>383</v>
      </c>
      <c r="I244" s="36">
        <v>0</v>
      </c>
      <c r="J244" s="36" t="s">
        <v>306</v>
      </c>
      <c r="K244" s="38">
        <v>45754</v>
      </c>
      <c r="L244" s="36">
        <v>2067</v>
      </c>
      <c r="M244" s="73">
        <f t="shared" si="11"/>
        <v>643.25</v>
      </c>
      <c r="N244" s="39">
        <v>643.25</v>
      </c>
      <c r="O244" s="39">
        <v>0</v>
      </c>
      <c r="P244" s="33">
        <v>0</v>
      </c>
    </row>
    <row r="245" spans="1:16" ht="24.95" customHeight="1" x14ac:dyDescent="0.2">
      <c r="A245" s="52" t="str">
        <f t="shared" si="9"/>
        <v>1441|1440011|0|0|18457218000135|0|225,79</v>
      </c>
      <c r="B245" s="52" t="str">
        <f t="shared" si="10"/>
        <v>1441|1440011|0|0|2644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18457218000135</v>
      </c>
      <c r="H245" s="37" t="s">
        <v>383</v>
      </c>
      <c r="I245" s="36">
        <v>0</v>
      </c>
      <c r="J245" s="36" t="s">
        <v>306</v>
      </c>
      <c r="K245" s="38">
        <v>45782</v>
      </c>
      <c r="L245" s="36">
        <v>2644</v>
      </c>
      <c r="M245" s="73">
        <f t="shared" si="11"/>
        <v>225.79</v>
      </c>
      <c r="N245" s="39">
        <v>225.79</v>
      </c>
      <c r="O245" s="39">
        <v>0</v>
      </c>
      <c r="P245" s="33">
        <v>0</v>
      </c>
    </row>
    <row r="246" spans="1:16" ht="24.95" customHeight="1" x14ac:dyDescent="0.2">
      <c r="A246" s="52" t="str">
        <f t="shared" si="9"/>
        <v>1441|1440011|0|0|18457218000135|0|648,65</v>
      </c>
      <c r="B246" s="52" t="str">
        <f t="shared" si="10"/>
        <v>1441|1440011|0|0|2840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18457218000135</v>
      </c>
      <c r="H246" s="37" t="s">
        <v>383</v>
      </c>
      <c r="I246" s="36">
        <v>0</v>
      </c>
      <c r="J246" s="36" t="s">
        <v>306</v>
      </c>
      <c r="K246" s="38">
        <v>45789</v>
      </c>
      <c r="L246" s="36">
        <v>2840</v>
      </c>
      <c r="M246" s="73">
        <f t="shared" si="11"/>
        <v>648.65</v>
      </c>
      <c r="N246" s="39">
        <v>648.65</v>
      </c>
      <c r="O246" s="39">
        <v>0</v>
      </c>
      <c r="P246" s="33">
        <v>0</v>
      </c>
    </row>
    <row r="247" spans="1:16" ht="24.95" customHeight="1" x14ac:dyDescent="0.2">
      <c r="A247" s="52" t="str">
        <f t="shared" si="9"/>
        <v>1441|1440011|0|0|18457242000174|0|305,43</v>
      </c>
      <c r="B247" s="52" t="str">
        <f t="shared" si="10"/>
        <v>1441|1440011|0|0|2113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18457242000174</v>
      </c>
      <c r="H247" s="37" t="s">
        <v>384</v>
      </c>
      <c r="I247" s="36">
        <v>0</v>
      </c>
      <c r="J247" s="36" t="s">
        <v>306</v>
      </c>
      <c r="K247" s="38">
        <v>45754</v>
      </c>
      <c r="L247" s="36">
        <v>2113</v>
      </c>
      <c r="M247" s="73">
        <f t="shared" si="11"/>
        <v>305.43</v>
      </c>
      <c r="N247" s="39">
        <v>305.43</v>
      </c>
      <c r="O247" s="39">
        <v>0</v>
      </c>
      <c r="P247" s="33">
        <v>0</v>
      </c>
    </row>
    <row r="248" spans="1:16" ht="24.95" customHeight="1" x14ac:dyDescent="0.2">
      <c r="A248" s="52" t="str">
        <f t="shared" si="9"/>
        <v>1441|1440011|0|0|18457242000174|0|306,76</v>
      </c>
      <c r="B248" s="52" t="str">
        <f t="shared" si="10"/>
        <v>1441|1440011|0|0|2864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18457242000174</v>
      </c>
      <c r="H248" s="37" t="s">
        <v>384</v>
      </c>
      <c r="I248" s="36">
        <v>0</v>
      </c>
      <c r="J248" s="36" t="s">
        <v>306</v>
      </c>
      <c r="K248" s="38">
        <v>45789</v>
      </c>
      <c r="L248" s="36">
        <v>2864</v>
      </c>
      <c r="M248" s="73">
        <f t="shared" si="11"/>
        <v>306.76</v>
      </c>
      <c r="N248" s="39">
        <v>306.76</v>
      </c>
      <c r="O248" s="39">
        <v>0</v>
      </c>
      <c r="P248" s="33">
        <v>0</v>
      </c>
    </row>
    <row r="249" spans="1:16" ht="24.95" customHeight="1" x14ac:dyDescent="0.2">
      <c r="A249" s="52" t="str">
        <f t="shared" si="9"/>
        <v>1441|1440011|0|0|18457291000107|0|173,56</v>
      </c>
      <c r="B249" s="52" t="str">
        <f t="shared" si="10"/>
        <v>1441|1440011|0|0|2109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18457291000107</v>
      </c>
      <c r="H249" s="37" t="s">
        <v>385</v>
      </c>
      <c r="I249" s="36">
        <v>0</v>
      </c>
      <c r="J249" s="36" t="s">
        <v>306</v>
      </c>
      <c r="K249" s="38">
        <v>45754</v>
      </c>
      <c r="L249" s="36">
        <v>2109</v>
      </c>
      <c r="M249" s="73">
        <f t="shared" si="11"/>
        <v>173.56</v>
      </c>
      <c r="N249" s="39">
        <v>173.56</v>
      </c>
      <c r="O249" s="39">
        <v>0</v>
      </c>
      <c r="P249" s="33">
        <v>0</v>
      </c>
    </row>
    <row r="250" spans="1:16" ht="24.95" customHeight="1" x14ac:dyDescent="0.2">
      <c r="A250" s="52" t="str">
        <f t="shared" si="9"/>
        <v>1441|1440011|0|0|18457291000107|0|174,23</v>
      </c>
      <c r="B250" s="52" t="str">
        <f t="shared" si="10"/>
        <v>1441|1440011|0|0|2830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18457291000107</v>
      </c>
      <c r="H250" s="37" t="s">
        <v>385</v>
      </c>
      <c r="I250" s="36">
        <v>0</v>
      </c>
      <c r="J250" s="36" t="s">
        <v>306</v>
      </c>
      <c r="K250" s="38">
        <v>45789</v>
      </c>
      <c r="L250" s="36">
        <v>2830</v>
      </c>
      <c r="M250" s="73">
        <f t="shared" si="11"/>
        <v>174.23</v>
      </c>
      <c r="N250" s="39">
        <v>174.23</v>
      </c>
      <c r="O250" s="39">
        <v>0</v>
      </c>
      <c r="P250" s="33">
        <v>0</v>
      </c>
    </row>
    <row r="251" spans="1:16" ht="24.95" customHeight="1" x14ac:dyDescent="0.2">
      <c r="A251" s="52" t="str">
        <f t="shared" si="9"/>
        <v>1441|1440011|0|0|18468033000126|0|234,27</v>
      </c>
      <c r="B251" s="52" t="str">
        <f t="shared" si="10"/>
        <v>1441|1440011|0|0|2118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18468033000126</v>
      </c>
      <c r="H251" s="37" t="s">
        <v>386</v>
      </c>
      <c r="I251" s="36">
        <v>0</v>
      </c>
      <c r="J251" s="36" t="s">
        <v>306</v>
      </c>
      <c r="K251" s="38">
        <v>45754</v>
      </c>
      <c r="L251" s="36">
        <v>2118</v>
      </c>
      <c r="M251" s="73">
        <f t="shared" si="11"/>
        <v>234.27</v>
      </c>
      <c r="N251" s="39">
        <v>234.27</v>
      </c>
      <c r="O251" s="39">
        <v>0</v>
      </c>
      <c r="P251" s="33">
        <v>0</v>
      </c>
    </row>
    <row r="252" spans="1:16" ht="24.95" customHeight="1" x14ac:dyDescent="0.2">
      <c r="A252" s="52" t="str">
        <f t="shared" si="9"/>
        <v>1441|1440011|0|0|18468033000126|0|202,22</v>
      </c>
      <c r="B252" s="52" t="str">
        <f t="shared" si="10"/>
        <v>1441|1440011|0|0|2853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18468033000126</v>
      </c>
      <c r="H252" s="37" t="s">
        <v>386</v>
      </c>
      <c r="I252" s="36">
        <v>0</v>
      </c>
      <c r="J252" s="36" t="s">
        <v>306</v>
      </c>
      <c r="K252" s="38">
        <v>45789</v>
      </c>
      <c r="L252" s="36">
        <v>2853</v>
      </c>
      <c r="M252" s="73">
        <f t="shared" si="11"/>
        <v>202.22</v>
      </c>
      <c r="N252" s="39">
        <v>202.22</v>
      </c>
      <c r="O252" s="39">
        <v>0</v>
      </c>
      <c r="P252" s="33">
        <v>0</v>
      </c>
    </row>
    <row r="253" spans="1:16" ht="24.95" customHeight="1" x14ac:dyDescent="0.2">
      <c r="A253" s="52" t="str">
        <f t="shared" si="9"/>
        <v>1441|1440011|0|0|18558072000114|0|131,87</v>
      </c>
      <c r="B253" s="52" t="str">
        <f t="shared" si="10"/>
        <v>1441|1440011|0|0|1999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18558072000114</v>
      </c>
      <c r="H253" s="37" t="s">
        <v>387</v>
      </c>
      <c r="I253" s="36">
        <v>0</v>
      </c>
      <c r="J253" s="36" t="s">
        <v>306</v>
      </c>
      <c r="K253" s="38">
        <v>45751</v>
      </c>
      <c r="L253" s="36">
        <v>1999</v>
      </c>
      <c r="M253" s="73">
        <f t="shared" si="11"/>
        <v>131.87</v>
      </c>
      <c r="N253" s="39">
        <v>131.87</v>
      </c>
      <c r="O253" s="39">
        <v>0</v>
      </c>
      <c r="P253" s="33">
        <v>0</v>
      </c>
    </row>
    <row r="254" spans="1:16" ht="24.95" customHeight="1" x14ac:dyDescent="0.2">
      <c r="A254" s="52" t="str">
        <f t="shared" si="9"/>
        <v>1441|1440011|0|0|18558072000114|0|132,53</v>
      </c>
      <c r="B254" s="52" t="str">
        <f t="shared" si="10"/>
        <v>1441|1440011|0|0|2744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18558072000114</v>
      </c>
      <c r="H254" s="37" t="s">
        <v>387</v>
      </c>
      <c r="I254" s="36">
        <v>0</v>
      </c>
      <c r="J254" s="36" t="s">
        <v>306</v>
      </c>
      <c r="K254" s="38">
        <v>45784</v>
      </c>
      <c r="L254" s="36">
        <v>2744</v>
      </c>
      <c r="M254" s="73">
        <f t="shared" si="11"/>
        <v>132.53</v>
      </c>
      <c r="N254" s="39">
        <v>132.53</v>
      </c>
      <c r="O254" s="39">
        <v>0</v>
      </c>
      <c r="P254" s="33">
        <v>0</v>
      </c>
    </row>
    <row r="255" spans="1:16" ht="24.95" customHeight="1" x14ac:dyDescent="0.2">
      <c r="A255" s="52" t="str">
        <f t="shared" si="9"/>
        <v>1441|1440011|0|0|18591149000158|0|173,56</v>
      </c>
      <c r="B255" s="52" t="str">
        <f t="shared" si="10"/>
        <v>1441|1440011|0|0|2117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18591149000158</v>
      </c>
      <c r="H255" s="37" t="s">
        <v>388</v>
      </c>
      <c r="I255" s="36">
        <v>0</v>
      </c>
      <c r="J255" s="36" t="s">
        <v>306</v>
      </c>
      <c r="K255" s="38">
        <v>45754</v>
      </c>
      <c r="L255" s="36">
        <v>2117</v>
      </c>
      <c r="M255" s="73">
        <f t="shared" si="11"/>
        <v>173.56</v>
      </c>
      <c r="N255" s="39">
        <v>173.56</v>
      </c>
      <c r="O255" s="39">
        <v>0</v>
      </c>
      <c r="P255" s="33">
        <v>0</v>
      </c>
    </row>
    <row r="256" spans="1:16" ht="24.95" customHeight="1" x14ac:dyDescent="0.2">
      <c r="A256" s="52" t="str">
        <f t="shared" si="9"/>
        <v>1441|1440011|0|0|18591149000158|0|161,53</v>
      </c>
      <c r="B256" s="52" t="str">
        <f t="shared" si="10"/>
        <v>1441|1440011|0|0|2867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18591149000158</v>
      </c>
      <c r="H256" s="37" t="s">
        <v>388</v>
      </c>
      <c r="I256" s="36">
        <v>0</v>
      </c>
      <c r="J256" s="36" t="s">
        <v>306</v>
      </c>
      <c r="K256" s="38">
        <v>45789</v>
      </c>
      <c r="L256" s="36">
        <v>2867</v>
      </c>
      <c r="M256" s="73">
        <f t="shared" si="11"/>
        <v>161.53</v>
      </c>
      <c r="N256" s="39">
        <v>161.53</v>
      </c>
      <c r="O256" s="39">
        <v>0</v>
      </c>
      <c r="P256" s="33">
        <v>0</v>
      </c>
    </row>
    <row r="257" spans="1:16" ht="24.95" customHeight="1" x14ac:dyDescent="0.2">
      <c r="A257" s="52" t="str">
        <f t="shared" si="9"/>
        <v>1441|1440011|0|0|18591149000158|0|12,6</v>
      </c>
      <c r="B257" s="52" t="str">
        <f t="shared" si="10"/>
        <v>1441|1440011|0|0|2868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18591149000158</v>
      </c>
      <c r="H257" s="37" t="s">
        <v>388</v>
      </c>
      <c r="I257" s="36">
        <v>0</v>
      </c>
      <c r="J257" s="36" t="s">
        <v>306</v>
      </c>
      <c r="K257" s="38">
        <v>45789</v>
      </c>
      <c r="L257" s="36">
        <v>2868</v>
      </c>
      <c r="M257" s="73">
        <f t="shared" si="11"/>
        <v>12.6</v>
      </c>
      <c r="N257" s="39">
        <v>12.6</v>
      </c>
      <c r="O257" s="39">
        <v>0</v>
      </c>
      <c r="P257" s="33">
        <v>0</v>
      </c>
    </row>
    <row r="258" spans="1:16" ht="24.95" customHeight="1" x14ac:dyDescent="0.2">
      <c r="A258" s="52" t="str">
        <f t="shared" si="9"/>
        <v>1441|1440011|0|0|18602011000107|0|24,77</v>
      </c>
      <c r="B258" s="52" t="str">
        <f t="shared" si="10"/>
        <v>1441|1440011|0|0|2087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18602011000107</v>
      </c>
      <c r="H258" s="37" t="s">
        <v>389</v>
      </c>
      <c r="I258" s="36">
        <v>0</v>
      </c>
      <c r="J258" s="36" t="s">
        <v>306</v>
      </c>
      <c r="K258" s="38">
        <v>45754</v>
      </c>
      <c r="L258" s="36">
        <v>2087</v>
      </c>
      <c r="M258" s="73">
        <f t="shared" si="11"/>
        <v>24.77</v>
      </c>
      <c r="N258" s="39">
        <v>24.77</v>
      </c>
      <c r="O258" s="39">
        <v>0</v>
      </c>
      <c r="P258" s="33">
        <v>0</v>
      </c>
    </row>
    <row r="259" spans="1:16" ht="24.95" customHeight="1" x14ac:dyDescent="0.2">
      <c r="A259" s="52" t="str">
        <f t="shared" si="9"/>
        <v>1441|1440011|0|0|18602011000107|0|137,19</v>
      </c>
      <c r="B259" s="52" t="str">
        <f t="shared" si="10"/>
        <v>1441|1440011|0|0|2088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18602011000107</v>
      </c>
      <c r="H259" s="37" t="s">
        <v>389</v>
      </c>
      <c r="I259" s="36">
        <v>0</v>
      </c>
      <c r="J259" s="36" t="s">
        <v>306</v>
      </c>
      <c r="K259" s="38">
        <v>45754</v>
      </c>
      <c r="L259" s="36">
        <v>2088</v>
      </c>
      <c r="M259" s="73">
        <f t="shared" si="11"/>
        <v>137.19</v>
      </c>
      <c r="N259" s="39">
        <v>137.19</v>
      </c>
      <c r="O259" s="39">
        <v>0</v>
      </c>
      <c r="P259" s="33">
        <v>0</v>
      </c>
    </row>
    <row r="260" spans="1:16" ht="24.95" customHeight="1" x14ac:dyDescent="0.2">
      <c r="A260" s="52" t="str">
        <f t="shared" si="9"/>
        <v>1441|1440011|0|0|18602011000107|0|11,87</v>
      </c>
      <c r="B260" s="52" t="str">
        <f t="shared" si="10"/>
        <v>1441|1440011|0|0|2089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18602011000107</v>
      </c>
      <c r="H260" s="37" t="s">
        <v>389</v>
      </c>
      <c r="I260" s="36">
        <v>0</v>
      </c>
      <c r="J260" s="36" t="s">
        <v>306</v>
      </c>
      <c r="K260" s="38">
        <v>45754</v>
      </c>
      <c r="L260" s="36">
        <v>2089</v>
      </c>
      <c r="M260" s="73">
        <f t="shared" si="11"/>
        <v>11.87</v>
      </c>
      <c r="N260" s="39">
        <v>11.87</v>
      </c>
      <c r="O260" s="39">
        <v>0</v>
      </c>
      <c r="P260" s="33">
        <v>0</v>
      </c>
    </row>
    <row r="261" spans="1:16" ht="24.95" customHeight="1" x14ac:dyDescent="0.2">
      <c r="A261" s="52" t="str">
        <f t="shared" ref="A261:A324" si="12">C261&amp;"|"&amp;D261&amp;"|"&amp;E261&amp;"|"&amp;F261&amp;"|"&amp;G261&amp;"|"&amp;I261&amp;"|"&amp;N261+O261-P261</f>
        <v>1441|1440011|0|0|18602011000107|0|348,51</v>
      </c>
      <c r="B261" s="52" t="str">
        <f t="shared" ref="B261:B324" si="13">C261&amp;"|"&amp;D261&amp;"|"&amp;E261&amp;"|"&amp;F261&amp;"|"&amp;L261</f>
        <v>1441|1440011|0|0|2091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18602011000107</v>
      </c>
      <c r="H261" s="37" t="s">
        <v>389</v>
      </c>
      <c r="I261" s="36">
        <v>0</v>
      </c>
      <c r="J261" s="36" t="s">
        <v>306</v>
      </c>
      <c r="K261" s="38">
        <v>45754</v>
      </c>
      <c r="L261" s="36">
        <v>2091</v>
      </c>
      <c r="M261" s="73">
        <f t="shared" si="11"/>
        <v>348.51</v>
      </c>
      <c r="N261" s="39">
        <v>348.51</v>
      </c>
      <c r="O261" s="39">
        <v>0</v>
      </c>
      <c r="P261" s="33">
        <v>0</v>
      </c>
    </row>
    <row r="262" spans="1:16" ht="24.95" customHeight="1" x14ac:dyDescent="0.2">
      <c r="A262" s="52" t="str">
        <f t="shared" si="12"/>
        <v>1441|1440011|0|0|18602011000107|0|26,25</v>
      </c>
      <c r="B262" s="52" t="str">
        <f t="shared" si="13"/>
        <v>1441|1440011|0|0|2849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18602011000107</v>
      </c>
      <c r="H262" s="37" t="s">
        <v>389</v>
      </c>
      <c r="I262" s="36">
        <v>0</v>
      </c>
      <c r="J262" s="36" t="s">
        <v>306</v>
      </c>
      <c r="K262" s="38">
        <v>45789</v>
      </c>
      <c r="L262" s="36">
        <v>2849</v>
      </c>
      <c r="M262" s="73">
        <f t="shared" ref="M262:M325" si="14">N262+O262</f>
        <v>26.25</v>
      </c>
      <c r="N262" s="39">
        <v>26.25</v>
      </c>
      <c r="O262" s="39">
        <v>0</v>
      </c>
      <c r="P262" s="33">
        <v>0</v>
      </c>
    </row>
    <row r="263" spans="1:16" ht="24.95" customHeight="1" x14ac:dyDescent="0.2">
      <c r="A263" s="52" t="str">
        <f t="shared" si="12"/>
        <v>1441|1440011|0|0|18602011000107|0|100,38</v>
      </c>
      <c r="B263" s="52" t="str">
        <f t="shared" si="13"/>
        <v>1441|1440011|0|0|2850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18602011000107</v>
      </c>
      <c r="H263" s="37" t="s">
        <v>389</v>
      </c>
      <c r="I263" s="36">
        <v>0</v>
      </c>
      <c r="J263" s="36" t="s">
        <v>306</v>
      </c>
      <c r="K263" s="38">
        <v>45789</v>
      </c>
      <c r="L263" s="36">
        <v>2850</v>
      </c>
      <c r="M263" s="73">
        <f t="shared" si="14"/>
        <v>100.38</v>
      </c>
      <c r="N263" s="39">
        <v>100.38</v>
      </c>
      <c r="O263" s="39">
        <v>0</v>
      </c>
      <c r="P263" s="33">
        <v>0</v>
      </c>
    </row>
    <row r="264" spans="1:16" ht="24.95" customHeight="1" x14ac:dyDescent="0.2">
      <c r="A264" s="52" t="str">
        <f t="shared" si="12"/>
        <v>1441|1440011|0|0|18602011000107|0|8,36</v>
      </c>
      <c r="B264" s="52" t="str">
        <f t="shared" si="13"/>
        <v>1441|1440011|0|0|2851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18602011000107</v>
      </c>
      <c r="H264" s="37" t="s">
        <v>389</v>
      </c>
      <c r="I264" s="36">
        <v>0</v>
      </c>
      <c r="J264" s="36" t="s">
        <v>306</v>
      </c>
      <c r="K264" s="38">
        <v>45789</v>
      </c>
      <c r="L264" s="36">
        <v>2851</v>
      </c>
      <c r="M264" s="73">
        <f t="shared" si="14"/>
        <v>8.36</v>
      </c>
      <c r="N264" s="39">
        <v>8.36</v>
      </c>
      <c r="O264" s="39">
        <v>0</v>
      </c>
      <c r="P264" s="33">
        <v>0</v>
      </c>
    </row>
    <row r="265" spans="1:16" ht="24.95" customHeight="1" x14ac:dyDescent="0.2">
      <c r="A265" s="52" t="str">
        <f t="shared" si="12"/>
        <v>1441|1440011|0|0|18602011000107|0|334,31</v>
      </c>
      <c r="B265" s="52" t="str">
        <f t="shared" si="13"/>
        <v>1441|1440011|0|0|2852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18602011000107</v>
      </c>
      <c r="H265" s="37" t="s">
        <v>389</v>
      </c>
      <c r="I265" s="36">
        <v>0</v>
      </c>
      <c r="J265" s="36" t="s">
        <v>306</v>
      </c>
      <c r="K265" s="38">
        <v>45789</v>
      </c>
      <c r="L265" s="36">
        <v>2852</v>
      </c>
      <c r="M265" s="73">
        <f t="shared" si="14"/>
        <v>334.31</v>
      </c>
      <c r="N265" s="39">
        <v>334.31</v>
      </c>
      <c r="O265" s="39">
        <v>0</v>
      </c>
      <c r="P265" s="33">
        <v>0</v>
      </c>
    </row>
    <row r="266" spans="1:16" ht="24.95" customHeight="1" x14ac:dyDescent="0.2">
      <c r="A266" s="52" t="str">
        <f t="shared" si="12"/>
        <v>1441|1440011|0|0|18629840000183|0|292,14</v>
      </c>
      <c r="B266" s="52" t="str">
        <f t="shared" si="13"/>
        <v>1441|1440011|0|0|1992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18629840000183</v>
      </c>
      <c r="H266" s="37" t="s">
        <v>390</v>
      </c>
      <c r="I266" s="36">
        <v>0</v>
      </c>
      <c r="J266" s="36" t="s">
        <v>306</v>
      </c>
      <c r="K266" s="38">
        <v>45751</v>
      </c>
      <c r="L266" s="36">
        <v>1992</v>
      </c>
      <c r="M266" s="73">
        <f t="shared" si="14"/>
        <v>292.14</v>
      </c>
      <c r="N266" s="39">
        <v>292.14</v>
      </c>
      <c r="O266" s="39">
        <v>0</v>
      </c>
      <c r="P266" s="33">
        <v>0</v>
      </c>
    </row>
    <row r="267" spans="1:16" ht="24.95" customHeight="1" x14ac:dyDescent="0.2">
      <c r="A267" s="52" t="str">
        <f t="shared" si="12"/>
        <v>1441|1440011|0|0|18629840000183|0|827,97</v>
      </c>
      <c r="B267" s="52" t="str">
        <f t="shared" si="13"/>
        <v>1441|1440011|0|0|2114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18629840000183</v>
      </c>
      <c r="H267" s="37" t="s">
        <v>390</v>
      </c>
      <c r="I267" s="36">
        <v>0</v>
      </c>
      <c r="J267" s="36" t="s">
        <v>306</v>
      </c>
      <c r="K267" s="38">
        <v>45754</v>
      </c>
      <c r="L267" s="36">
        <v>2114</v>
      </c>
      <c r="M267" s="73">
        <f t="shared" si="14"/>
        <v>827.97</v>
      </c>
      <c r="N267" s="39">
        <v>827.97</v>
      </c>
      <c r="O267" s="39">
        <v>0</v>
      </c>
      <c r="P267" s="33">
        <v>0</v>
      </c>
    </row>
    <row r="268" spans="1:16" ht="24.95" customHeight="1" x14ac:dyDescent="0.2">
      <c r="A268" s="52" t="str">
        <f t="shared" si="12"/>
        <v>1441|1440011|0|0|18629840000183|0|292,14</v>
      </c>
      <c r="B268" s="52" t="str">
        <f t="shared" si="13"/>
        <v>1441|1440011|0|0|2645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18629840000183</v>
      </c>
      <c r="H268" s="37" t="s">
        <v>390</v>
      </c>
      <c r="I268" s="36">
        <v>0</v>
      </c>
      <c r="J268" s="36" t="s">
        <v>306</v>
      </c>
      <c r="K268" s="38">
        <v>45782</v>
      </c>
      <c r="L268" s="36">
        <v>2645</v>
      </c>
      <c r="M268" s="73">
        <f t="shared" si="14"/>
        <v>292.14</v>
      </c>
      <c r="N268" s="39">
        <v>292.14</v>
      </c>
      <c r="O268" s="39">
        <v>0</v>
      </c>
      <c r="P268" s="33">
        <v>0</v>
      </c>
    </row>
    <row r="269" spans="1:16" ht="24.95" customHeight="1" x14ac:dyDescent="0.2">
      <c r="A269" s="52" t="str">
        <f t="shared" si="12"/>
        <v>1441|1440011|0|0|18629840000183|0|1503,4</v>
      </c>
      <c r="B269" s="52" t="str">
        <f t="shared" si="13"/>
        <v>1441|1440011|0|0|2865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18629840000183</v>
      </c>
      <c r="H269" s="37" t="s">
        <v>390</v>
      </c>
      <c r="I269" s="36">
        <v>0</v>
      </c>
      <c r="J269" s="36" t="s">
        <v>306</v>
      </c>
      <c r="K269" s="38">
        <v>45789</v>
      </c>
      <c r="L269" s="36">
        <v>2865</v>
      </c>
      <c r="M269" s="73">
        <f t="shared" si="14"/>
        <v>1503.4</v>
      </c>
      <c r="N269" s="39">
        <v>1503.4</v>
      </c>
      <c r="O269" s="39">
        <v>0</v>
      </c>
      <c r="P269" s="33">
        <v>0</v>
      </c>
    </row>
    <row r="270" spans="1:16" ht="24.95" customHeight="1" x14ac:dyDescent="0.2">
      <c r="A270" s="52" t="str">
        <f t="shared" si="12"/>
        <v>1441|1440011|0|0|18659334000137|0|131,87</v>
      </c>
      <c r="B270" s="52" t="str">
        <f t="shared" si="13"/>
        <v>1441|1440011|0|0|1946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18659334000137</v>
      </c>
      <c r="H270" s="37" t="s">
        <v>391</v>
      </c>
      <c r="I270" s="36">
        <v>0</v>
      </c>
      <c r="J270" s="36" t="s">
        <v>306</v>
      </c>
      <c r="K270" s="38">
        <v>45751</v>
      </c>
      <c r="L270" s="36">
        <v>1946</v>
      </c>
      <c r="M270" s="73">
        <f t="shared" si="14"/>
        <v>131.87</v>
      </c>
      <c r="N270" s="39">
        <v>131.87</v>
      </c>
      <c r="O270" s="39">
        <v>0</v>
      </c>
      <c r="P270" s="33">
        <v>0</v>
      </c>
    </row>
    <row r="271" spans="1:16" ht="24.95" customHeight="1" x14ac:dyDescent="0.2">
      <c r="A271" s="52" t="str">
        <f t="shared" si="12"/>
        <v>1441|1440011|0|0|18659334000137|0|253,62</v>
      </c>
      <c r="B271" s="52" t="str">
        <f t="shared" si="13"/>
        <v>1441|1440011|0|0|2718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18659334000137</v>
      </c>
      <c r="H271" s="37" t="s">
        <v>391</v>
      </c>
      <c r="I271" s="36">
        <v>0</v>
      </c>
      <c r="J271" s="36" t="s">
        <v>306</v>
      </c>
      <c r="K271" s="38">
        <v>45784</v>
      </c>
      <c r="L271" s="36">
        <v>2718</v>
      </c>
      <c r="M271" s="73">
        <f t="shared" si="14"/>
        <v>253.62</v>
      </c>
      <c r="N271" s="39">
        <v>253.62</v>
      </c>
      <c r="O271" s="39">
        <v>0</v>
      </c>
      <c r="P271" s="33">
        <v>0</v>
      </c>
    </row>
    <row r="272" spans="1:16" ht="24.95" customHeight="1" x14ac:dyDescent="0.2">
      <c r="A272" s="52" t="str">
        <f t="shared" si="12"/>
        <v>1441|1440011|0|0|18663401000197|0|253,08</v>
      </c>
      <c r="B272" s="52" t="str">
        <f t="shared" si="13"/>
        <v>1441|1440011|0|0|2049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18663401000197</v>
      </c>
      <c r="H272" s="37" t="s">
        <v>392</v>
      </c>
      <c r="I272" s="36">
        <v>0</v>
      </c>
      <c r="J272" s="36" t="s">
        <v>306</v>
      </c>
      <c r="K272" s="38">
        <v>45754</v>
      </c>
      <c r="L272" s="36">
        <v>2049</v>
      </c>
      <c r="M272" s="73">
        <f t="shared" si="14"/>
        <v>253.08</v>
      </c>
      <c r="N272" s="39">
        <v>253.08</v>
      </c>
      <c r="O272" s="39">
        <v>0</v>
      </c>
      <c r="P272" s="33">
        <v>0</v>
      </c>
    </row>
    <row r="273" spans="1:16" ht="24.95" customHeight="1" x14ac:dyDescent="0.2">
      <c r="A273" s="52" t="str">
        <f t="shared" si="12"/>
        <v>1441|1440011|0|0|18663401000197|0|254,2</v>
      </c>
      <c r="B273" s="52" t="str">
        <f t="shared" si="13"/>
        <v>1441|1440011|0|0|2839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18663401000197</v>
      </c>
      <c r="H273" s="37" t="s">
        <v>392</v>
      </c>
      <c r="I273" s="36">
        <v>0</v>
      </c>
      <c r="J273" s="36" t="s">
        <v>306</v>
      </c>
      <c r="K273" s="38">
        <v>45789</v>
      </c>
      <c r="L273" s="36">
        <v>2839</v>
      </c>
      <c r="M273" s="73">
        <f t="shared" si="14"/>
        <v>254.2</v>
      </c>
      <c r="N273" s="39">
        <v>254.2</v>
      </c>
      <c r="O273" s="39">
        <v>0</v>
      </c>
      <c r="P273" s="33">
        <v>0</v>
      </c>
    </row>
    <row r="274" spans="1:16" ht="24.95" customHeight="1" x14ac:dyDescent="0.2">
      <c r="A274" s="52" t="str">
        <f t="shared" si="12"/>
        <v>1441|1440011|0|0|18666750000162|0|172,89</v>
      </c>
      <c r="B274" s="52" t="str">
        <f t="shared" si="13"/>
        <v>1441|1440011|0|0|1967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18666750000162</v>
      </c>
      <c r="H274" s="37" t="s">
        <v>393</v>
      </c>
      <c r="I274" s="36">
        <v>0</v>
      </c>
      <c r="J274" s="36" t="s">
        <v>306</v>
      </c>
      <c r="K274" s="38">
        <v>45751</v>
      </c>
      <c r="L274" s="36">
        <v>1967</v>
      </c>
      <c r="M274" s="73">
        <f t="shared" si="14"/>
        <v>172.89</v>
      </c>
      <c r="N274" s="39">
        <v>172.89</v>
      </c>
      <c r="O274" s="39">
        <v>0</v>
      </c>
      <c r="P274" s="33">
        <v>0</v>
      </c>
    </row>
    <row r="275" spans="1:16" ht="24.95" customHeight="1" x14ac:dyDescent="0.2">
      <c r="A275" s="52" t="str">
        <f t="shared" si="12"/>
        <v>1441|1440011|0|0|18666750000162|0|174,23</v>
      </c>
      <c r="B275" s="52" t="str">
        <f t="shared" si="13"/>
        <v>1441|1440011|0|0|2733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18666750000162</v>
      </c>
      <c r="H275" s="37" t="s">
        <v>393</v>
      </c>
      <c r="I275" s="36">
        <v>0</v>
      </c>
      <c r="J275" s="36" t="s">
        <v>306</v>
      </c>
      <c r="K275" s="38">
        <v>45784</v>
      </c>
      <c r="L275" s="36">
        <v>2733</v>
      </c>
      <c r="M275" s="73">
        <f t="shared" si="14"/>
        <v>174.23</v>
      </c>
      <c r="N275" s="39">
        <v>174.23</v>
      </c>
      <c r="O275" s="39">
        <v>0</v>
      </c>
      <c r="P275" s="33">
        <v>0</v>
      </c>
    </row>
    <row r="276" spans="1:16" ht="24.95" customHeight="1" x14ac:dyDescent="0.2">
      <c r="A276" s="52" t="str">
        <f t="shared" si="12"/>
        <v>1441|1440011|0|0|18671271000134|0|106,47</v>
      </c>
      <c r="B276" s="52" t="str">
        <f t="shared" si="13"/>
        <v>1441|1440011|0|0|1981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18671271000134</v>
      </c>
      <c r="H276" s="37" t="s">
        <v>394</v>
      </c>
      <c r="I276" s="36">
        <v>0</v>
      </c>
      <c r="J276" s="36" t="s">
        <v>306</v>
      </c>
      <c r="K276" s="38">
        <v>45751</v>
      </c>
      <c r="L276" s="36">
        <v>1981</v>
      </c>
      <c r="M276" s="73">
        <f t="shared" si="14"/>
        <v>106.47</v>
      </c>
      <c r="N276" s="39">
        <v>106.47</v>
      </c>
      <c r="O276" s="39">
        <v>0</v>
      </c>
      <c r="P276" s="33">
        <v>0</v>
      </c>
    </row>
    <row r="277" spans="1:16" ht="24.95" customHeight="1" x14ac:dyDescent="0.2">
      <c r="A277" s="52" t="str">
        <f t="shared" si="12"/>
        <v>1441|1440011|0|0|18671271000134|0|7,94</v>
      </c>
      <c r="B277" s="52" t="str">
        <f t="shared" si="13"/>
        <v>1441|1440011|0|0|1983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18671271000134</v>
      </c>
      <c r="H277" s="37" t="s">
        <v>394</v>
      </c>
      <c r="I277" s="36">
        <v>0</v>
      </c>
      <c r="J277" s="36" t="s">
        <v>306</v>
      </c>
      <c r="K277" s="38">
        <v>45751</v>
      </c>
      <c r="L277" s="36">
        <v>1983</v>
      </c>
      <c r="M277" s="73">
        <f t="shared" si="14"/>
        <v>7.94</v>
      </c>
      <c r="N277" s="39">
        <v>7.94</v>
      </c>
      <c r="O277" s="39">
        <v>0</v>
      </c>
      <c r="P277" s="33">
        <v>0</v>
      </c>
    </row>
    <row r="278" spans="1:16" ht="24.95" customHeight="1" x14ac:dyDescent="0.2">
      <c r="A278" s="52" t="str">
        <f t="shared" si="12"/>
        <v>1441|1440011|0|0|18671271000134|0|114,85</v>
      </c>
      <c r="B278" s="52" t="str">
        <f t="shared" si="13"/>
        <v>1441|1440011|0|0|2760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18671271000134</v>
      </c>
      <c r="H278" s="37" t="s">
        <v>394</v>
      </c>
      <c r="I278" s="36">
        <v>0</v>
      </c>
      <c r="J278" s="36" t="s">
        <v>306</v>
      </c>
      <c r="K278" s="38">
        <v>45784</v>
      </c>
      <c r="L278" s="36">
        <v>2760</v>
      </c>
      <c r="M278" s="73">
        <f t="shared" si="14"/>
        <v>114.85</v>
      </c>
      <c r="N278" s="39">
        <v>114.85</v>
      </c>
      <c r="O278" s="39">
        <v>0</v>
      </c>
      <c r="P278" s="33">
        <v>0</v>
      </c>
    </row>
    <row r="279" spans="1:16" ht="24.95" customHeight="1" x14ac:dyDescent="0.2">
      <c r="A279" s="52" t="str">
        <f t="shared" si="12"/>
        <v>1441|1440011|0|0|18675975000185|0|98,9</v>
      </c>
      <c r="B279" s="52" t="str">
        <f t="shared" si="13"/>
        <v>1441|1440011|0|0|2015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18675975000185</v>
      </c>
      <c r="H279" s="37" t="s">
        <v>395</v>
      </c>
      <c r="I279" s="36">
        <v>0</v>
      </c>
      <c r="J279" s="36" t="s">
        <v>306</v>
      </c>
      <c r="K279" s="38">
        <v>45754</v>
      </c>
      <c r="L279" s="36">
        <v>2015</v>
      </c>
      <c r="M279" s="73">
        <f t="shared" si="14"/>
        <v>98.9</v>
      </c>
      <c r="N279" s="39">
        <v>98.9</v>
      </c>
      <c r="O279" s="39">
        <v>0</v>
      </c>
      <c r="P279" s="33">
        <v>0</v>
      </c>
    </row>
    <row r="280" spans="1:16" ht="24.95" customHeight="1" x14ac:dyDescent="0.2">
      <c r="A280" s="52" t="str">
        <f t="shared" si="12"/>
        <v>1441|1440011|0|0|18675975000185|0|87,37</v>
      </c>
      <c r="B280" s="52" t="str">
        <f t="shared" si="13"/>
        <v>1441|1440011|0|0|2779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18675975000185</v>
      </c>
      <c r="H280" s="37" t="s">
        <v>395</v>
      </c>
      <c r="I280" s="36">
        <v>0</v>
      </c>
      <c r="J280" s="36" t="s">
        <v>306</v>
      </c>
      <c r="K280" s="38">
        <v>45785</v>
      </c>
      <c r="L280" s="36">
        <v>2779</v>
      </c>
      <c r="M280" s="73">
        <f t="shared" si="14"/>
        <v>87.37</v>
      </c>
      <c r="N280" s="39">
        <v>87.37</v>
      </c>
      <c r="O280" s="39">
        <v>0</v>
      </c>
      <c r="P280" s="33">
        <v>0</v>
      </c>
    </row>
    <row r="281" spans="1:16" ht="24.95" customHeight="1" x14ac:dyDescent="0.2">
      <c r="A281" s="52" t="str">
        <f t="shared" si="12"/>
        <v>1441|1440011|0|0|18675983000121|0|111,09</v>
      </c>
      <c r="B281" s="52" t="str">
        <f t="shared" si="13"/>
        <v>1441|1440011|0|0|1982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18675983000121</v>
      </c>
      <c r="H281" s="37" t="s">
        <v>396</v>
      </c>
      <c r="I281" s="36">
        <v>0</v>
      </c>
      <c r="J281" s="36" t="s">
        <v>306</v>
      </c>
      <c r="K281" s="38">
        <v>45751</v>
      </c>
      <c r="L281" s="36">
        <v>1982</v>
      </c>
      <c r="M281" s="73">
        <f t="shared" si="14"/>
        <v>111.09</v>
      </c>
      <c r="N281" s="39">
        <v>111.09</v>
      </c>
      <c r="O281" s="39">
        <v>0</v>
      </c>
      <c r="P281" s="33">
        <v>0</v>
      </c>
    </row>
    <row r="282" spans="1:16" ht="24.95" customHeight="1" x14ac:dyDescent="0.2">
      <c r="A282" s="52" t="str">
        <f t="shared" si="12"/>
        <v>1441|1440011|0|0|18675983000121|0|750,19</v>
      </c>
      <c r="B282" s="52" t="str">
        <f t="shared" si="13"/>
        <v>1441|1440011|0|0|2027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18675983000121</v>
      </c>
      <c r="H282" s="37" t="s">
        <v>396</v>
      </c>
      <c r="I282" s="36">
        <v>0</v>
      </c>
      <c r="J282" s="36" t="s">
        <v>306</v>
      </c>
      <c r="K282" s="38">
        <v>45754</v>
      </c>
      <c r="L282" s="36">
        <v>2027</v>
      </c>
      <c r="M282" s="73">
        <f t="shared" si="14"/>
        <v>750.19</v>
      </c>
      <c r="N282" s="39">
        <v>750.19</v>
      </c>
      <c r="O282" s="39">
        <v>0</v>
      </c>
      <c r="P282" s="33">
        <v>0</v>
      </c>
    </row>
    <row r="283" spans="1:16" ht="24.95" customHeight="1" x14ac:dyDescent="0.2">
      <c r="A283" s="52" t="str">
        <f t="shared" si="12"/>
        <v>1441|1440011|0|0|18675983000121|0|111,09</v>
      </c>
      <c r="B283" s="52" t="str">
        <f t="shared" si="13"/>
        <v>1441|1440011|0|0|2695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18675983000121</v>
      </c>
      <c r="H283" s="37" t="s">
        <v>396</v>
      </c>
      <c r="I283" s="36">
        <v>0</v>
      </c>
      <c r="J283" s="36" t="s">
        <v>306</v>
      </c>
      <c r="K283" s="38">
        <v>45784</v>
      </c>
      <c r="L283" s="36">
        <v>2695</v>
      </c>
      <c r="M283" s="73">
        <f t="shared" si="14"/>
        <v>111.09</v>
      </c>
      <c r="N283" s="39">
        <v>111.09</v>
      </c>
      <c r="O283" s="39">
        <v>0</v>
      </c>
      <c r="P283" s="33">
        <v>0</v>
      </c>
    </row>
    <row r="284" spans="1:16" ht="24.95" customHeight="1" x14ac:dyDescent="0.2">
      <c r="A284" s="52" t="str">
        <f t="shared" si="12"/>
        <v>1441|1440011|0|0|18675983000121|0|620,99</v>
      </c>
      <c r="B284" s="52" t="str">
        <f t="shared" si="13"/>
        <v>1441|1440011|0|0|2798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18675983000121</v>
      </c>
      <c r="H284" s="37" t="s">
        <v>396</v>
      </c>
      <c r="I284" s="36">
        <v>0</v>
      </c>
      <c r="J284" s="36" t="s">
        <v>306</v>
      </c>
      <c r="K284" s="38">
        <v>45785</v>
      </c>
      <c r="L284" s="36">
        <v>2798</v>
      </c>
      <c r="M284" s="73">
        <f t="shared" si="14"/>
        <v>620.99</v>
      </c>
      <c r="N284" s="39">
        <v>620.99</v>
      </c>
      <c r="O284" s="39">
        <v>0</v>
      </c>
      <c r="P284" s="33">
        <v>0</v>
      </c>
    </row>
    <row r="285" spans="1:16" ht="24.95" customHeight="1" x14ac:dyDescent="0.2">
      <c r="A285" s="52" t="str">
        <f t="shared" si="12"/>
        <v>1441|1440011|0|0|18677591000100|0|201,34</v>
      </c>
      <c r="B285" s="52" t="str">
        <f t="shared" si="13"/>
        <v>1441|1440011|0|0|1956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18677591000100</v>
      </c>
      <c r="H285" s="37" t="s">
        <v>397</v>
      </c>
      <c r="I285" s="36">
        <v>0</v>
      </c>
      <c r="J285" s="36" t="s">
        <v>306</v>
      </c>
      <c r="K285" s="38">
        <v>45751</v>
      </c>
      <c r="L285" s="36">
        <v>1956</v>
      </c>
      <c r="M285" s="73">
        <f t="shared" si="14"/>
        <v>201.34</v>
      </c>
      <c r="N285" s="39">
        <v>201.34</v>
      </c>
      <c r="O285" s="39">
        <v>0</v>
      </c>
      <c r="P285" s="33">
        <v>0</v>
      </c>
    </row>
    <row r="286" spans="1:16" ht="24.95" customHeight="1" x14ac:dyDescent="0.2">
      <c r="A286" s="52" t="str">
        <f t="shared" si="12"/>
        <v>1441|1440011|0|0|18677591000100|0|202,22</v>
      </c>
      <c r="B286" s="52" t="str">
        <f t="shared" si="13"/>
        <v>1441|1440011|0|0|2747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18677591000100</v>
      </c>
      <c r="H286" s="37" t="s">
        <v>397</v>
      </c>
      <c r="I286" s="36">
        <v>0</v>
      </c>
      <c r="J286" s="36" t="s">
        <v>306</v>
      </c>
      <c r="K286" s="38">
        <v>45784</v>
      </c>
      <c r="L286" s="36">
        <v>2747</v>
      </c>
      <c r="M286" s="73">
        <f t="shared" si="14"/>
        <v>202.22</v>
      </c>
      <c r="N286" s="39">
        <v>202.22</v>
      </c>
      <c r="O286" s="39">
        <v>0</v>
      </c>
      <c r="P286" s="33">
        <v>0</v>
      </c>
    </row>
    <row r="287" spans="1:16" ht="24.95" customHeight="1" x14ac:dyDescent="0.2">
      <c r="A287" s="52" t="str">
        <f t="shared" si="12"/>
        <v>1441|1440011|0|0|18712174000142|0|305,43</v>
      </c>
      <c r="B287" s="52" t="str">
        <f t="shared" si="13"/>
        <v>1441|1440011|0|0|2132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18712174000142</v>
      </c>
      <c r="H287" s="37" t="s">
        <v>398</v>
      </c>
      <c r="I287" s="36">
        <v>0</v>
      </c>
      <c r="J287" s="36" t="s">
        <v>306</v>
      </c>
      <c r="K287" s="38">
        <v>45754</v>
      </c>
      <c r="L287" s="36">
        <v>2132</v>
      </c>
      <c r="M287" s="73">
        <f t="shared" si="14"/>
        <v>305.43</v>
      </c>
      <c r="N287" s="39">
        <v>305.43</v>
      </c>
      <c r="O287" s="39">
        <v>0</v>
      </c>
      <c r="P287" s="33">
        <v>0</v>
      </c>
    </row>
    <row r="288" spans="1:16" ht="24.95" customHeight="1" x14ac:dyDescent="0.2">
      <c r="A288" s="52" t="str">
        <f t="shared" si="12"/>
        <v>1441|1440011|0|0|18712174000142|0|306,76</v>
      </c>
      <c r="B288" s="52" t="str">
        <f t="shared" si="13"/>
        <v>1441|1440011|0|0|2780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18712174000142</v>
      </c>
      <c r="H288" s="37" t="s">
        <v>398</v>
      </c>
      <c r="I288" s="36">
        <v>0</v>
      </c>
      <c r="J288" s="36" t="s">
        <v>306</v>
      </c>
      <c r="K288" s="38">
        <v>45785</v>
      </c>
      <c r="L288" s="36">
        <v>2780</v>
      </c>
      <c r="M288" s="73">
        <f t="shared" si="14"/>
        <v>306.76</v>
      </c>
      <c r="N288" s="39">
        <v>306.76</v>
      </c>
      <c r="O288" s="39">
        <v>0</v>
      </c>
      <c r="P288" s="33">
        <v>0</v>
      </c>
    </row>
    <row r="289" spans="1:16" ht="24.95" customHeight="1" x14ac:dyDescent="0.2">
      <c r="A289" s="52" t="str">
        <f t="shared" si="12"/>
        <v>1441|1440011|0|0|18715383000140|0|602,49</v>
      </c>
      <c r="B289" s="52" t="str">
        <f t="shared" si="13"/>
        <v>1441|1440011|0|0|2240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18715383000140</v>
      </c>
      <c r="H289" s="37" t="s">
        <v>125</v>
      </c>
      <c r="I289" s="36">
        <v>0</v>
      </c>
      <c r="J289" s="36" t="s">
        <v>306</v>
      </c>
      <c r="K289" s="38">
        <v>45756</v>
      </c>
      <c r="L289" s="36">
        <v>2240</v>
      </c>
      <c r="M289" s="73">
        <f t="shared" si="14"/>
        <v>602.49</v>
      </c>
      <c r="N289" s="39">
        <v>602.49</v>
      </c>
      <c r="O289" s="39">
        <v>0</v>
      </c>
      <c r="P289" s="33">
        <v>0</v>
      </c>
    </row>
    <row r="290" spans="1:16" ht="24.95" customHeight="1" x14ac:dyDescent="0.2">
      <c r="A290" s="52" t="str">
        <f t="shared" si="12"/>
        <v>1441|1440011|0|0|18715383000140|0|4086</v>
      </c>
      <c r="B290" s="52" t="str">
        <f t="shared" si="13"/>
        <v>1441|1440011|0|0|2244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18715383000140</v>
      </c>
      <c r="H290" s="37" t="s">
        <v>125</v>
      </c>
      <c r="I290" s="36">
        <v>0</v>
      </c>
      <c r="J290" s="36" t="s">
        <v>306</v>
      </c>
      <c r="K290" s="38">
        <v>45756</v>
      </c>
      <c r="L290" s="36">
        <v>2244</v>
      </c>
      <c r="M290" s="73">
        <f t="shared" si="14"/>
        <v>4086</v>
      </c>
      <c r="N290" s="39">
        <v>4086</v>
      </c>
      <c r="O290" s="39">
        <v>0</v>
      </c>
      <c r="P290" s="33">
        <v>0</v>
      </c>
    </row>
    <row r="291" spans="1:16" ht="24.95" customHeight="1" x14ac:dyDescent="0.2">
      <c r="A291" s="52" t="str">
        <f t="shared" si="12"/>
        <v>1441|1440011|0|0|18715383000140|0|550,28</v>
      </c>
      <c r="B291" s="52" t="str">
        <f t="shared" si="13"/>
        <v>1441|1440011|0|0|2246</v>
      </c>
      <c r="C291" s="36">
        <v>1441</v>
      </c>
      <c r="D291" s="36">
        <v>1440011</v>
      </c>
      <c r="E291" s="36">
        <v>0</v>
      </c>
      <c r="F291" s="36">
        <v>0</v>
      </c>
      <c r="G291" s="36">
        <v>18715383000140</v>
      </c>
      <c r="H291" s="37" t="s">
        <v>125</v>
      </c>
      <c r="I291" s="36">
        <v>0</v>
      </c>
      <c r="J291" s="36" t="s">
        <v>306</v>
      </c>
      <c r="K291" s="38">
        <v>45756</v>
      </c>
      <c r="L291" s="36">
        <v>2246</v>
      </c>
      <c r="M291" s="73">
        <f t="shared" si="14"/>
        <v>550.28</v>
      </c>
      <c r="N291" s="39">
        <v>550.28</v>
      </c>
      <c r="O291" s="39">
        <v>0</v>
      </c>
      <c r="P291" s="33">
        <v>0</v>
      </c>
    </row>
    <row r="292" spans="1:16" ht="24.95" customHeight="1" x14ac:dyDescent="0.2">
      <c r="A292" s="52" t="str">
        <f t="shared" si="12"/>
        <v>1441|1440011|0|0|18715383000140|0|1293,72</v>
      </c>
      <c r="B292" s="52" t="str">
        <f t="shared" si="13"/>
        <v>1441|1440011|0|0|2248</v>
      </c>
      <c r="C292" s="36">
        <v>1441</v>
      </c>
      <c r="D292" s="36">
        <v>1440011</v>
      </c>
      <c r="E292" s="36">
        <v>0</v>
      </c>
      <c r="F292" s="36">
        <v>0</v>
      </c>
      <c r="G292" s="36">
        <v>18715383000140</v>
      </c>
      <c r="H292" s="37" t="s">
        <v>125</v>
      </c>
      <c r="I292" s="36">
        <v>0</v>
      </c>
      <c r="J292" s="36" t="s">
        <v>306</v>
      </c>
      <c r="K292" s="38">
        <v>45756</v>
      </c>
      <c r="L292" s="36">
        <v>2248</v>
      </c>
      <c r="M292" s="73">
        <f t="shared" si="14"/>
        <v>1293.72</v>
      </c>
      <c r="N292" s="39">
        <v>1293.72</v>
      </c>
      <c r="O292" s="39">
        <v>0</v>
      </c>
      <c r="P292" s="33">
        <v>0</v>
      </c>
    </row>
    <row r="293" spans="1:16" ht="24.95" customHeight="1" x14ac:dyDescent="0.2">
      <c r="A293" s="52" t="str">
        <f t="shared" si="12"/>
        <v>1441|1440011|0|0|18715383000140|0|16,93</v>
      </c>
      <c r="B293" s="52" t="str">
        <f t="shared" si="13"/>
        <v>1441|1440011|0|0|2250</v>
      </c>
      <c r="C293" s="36">
        <v>1441</v>
      </c>
      <c r="D293" s="36">
        <v>1440011</v>
      </c>
      <c r="E293" s="36">
        <v>0</v>
      </c>
      <c r="F293" s="36">
        <v>0</v>
      </c>
      <c r="G293" s="36">
        <v>18715383000140</v>
      </c>
      <c r="H293" s="37" t="s">
        <v>125</v>
      </c>
      <c r="I293" s="36">
        <v>0</v>
      </c>
      <c r="J293" s="36" t="s">
        <v>306</v>
      </c>
      <c r="K293" s="38">
        <v>45756</v>
      </c>
      <c r="L293" s="36">
        <v>2250</v>
      </c>
      <c r="M293" s="73">
        <f t="shared" si="14"/>
        <v>16.93</v>
      </c>
      <c r="N293" s="39">
        <v>16.93</v>
      </c>
      <c r="O293" s="39">
        <v>0</v>
      </c>
      <c r="P293" s="33">
        <v>0</v>
      </c>
    </row>
    <row r="294" spans="1:16" ht="24.95" customHeight="1" x14ac:dyDescent="0.2">
      <c r="A294" s="52" t="str">
        <f t="shared" si="12"/>
        <v>1441|1440011|0|0|18715383000140|0|1117,47</v>
      </c>
      <c r="B294" s="52" t="str">
        <f t="shared" si="13"/>
        <v>1441|1440011|0|0|2252</v>
      </c>
      <c r="C294" s="36">
        <v>1441</v>
      </c>
      <c r="D294" s="36">
        <v>1440011</v>
      </c>
      <c r="E294" s="36">
        <v>0</v>
      </c>
      <c r="F294" s="36">
        <v>0</v>
      </c>
      <c r="G294" s="36">
        <v>18715383000140</v>
      </c>
      <c r="H294" s="37" t="s">
        <v>125</v>
      </c>
      <c r="I294" s="36">
        <v>0</v>
      </c>
      <c r="J294" s="36" t="s">
        <v>306</v>
      </c>
      <c r="K294" s="38">
        <v>45756</v>
      </c>
      <c r="L294" s="36">
        <v>2252</v>
      </c>
      <c r="M294" s="73">
        <f t="shared" si="14"/>
        <v>1117.47</v>
      </c>
      <c r="N294" s="39">
        <v>1117.47</v>
      </c>
      <c r="O294" s="39">
        <v>0</v>
      </c>
      <c r="P294" s="33">
        <v>0</v>
      </c>
    </row>
    <row r="295" spans="1:16" ht="24.95" customHeight="1" x14ac:dyDescent="0.2">
      <c r="A295" s="52" t="str">
        <f t="shared" si="12"/>
        <v>1441|1440011|0|0|18715383000140|0|65,05</v>
      </c>
      <c r="B295" s="52" t="str">
        <f t="shared" si="13"/>
        <v>1441|1440011|0|0|2254</v>
      </c>
      <c r="C295" s="36">
        <v>1441</v>
      </c>
      <c r="D295" s="36">
        <v>1440011</v>
      </c>
      <c r="E295" s="36">
        <v>0</v>
      </c>
      <c r="F295" s="36">
        <v>0</v>
      </c>
      <c r="G295" s="36">
        <v>18715383000140</v>
      </c>
      <c r="H295" s="37" t="s">
        <v>125</v>
      </c>
      <c r="I295" s="36">
        <v>0</v>
      </c>
      <c r="J295" s="36" t="s">
        <v>306</v>
      </c>
      <c r="K295" s="38">
        <v>45756</v>
      </c>
      <c r="L295" s="36">
        <v>2254</v>
      </c>
      <c r="M295" s="73">
        <f t="shared" si="14"/>
        <v>65.05</v>
      </c>
      <c r="N295" s="39">
        <v>65.05</v>
      </c>
      <c r="O295" s="39">
        <v>0</v>
      </c>
      <c r="P295" s="33">
        <v>0</v>
      </c>
    </row>
    <row r="296" spans="1:16" ht="24.95" customHeight="1" x14ac:dyDescent="0.2">
      <c r="A296" s="52" t="str">
        <f t="shared" si="12"/>
        <v>1441|1440011|0|0|18715383000140|0|636,69</v>
      </c>
      <c r="B296" s="52" t="str">
        <f t="shared" si="13"/>
        <v>1441|1440011|0|0|2256</v>
      </c>
      <c r="C296" s="36">
        <v>1441</v>
      </c>
      <c r="D296" s="36">
        <v>1440011</v>
      </c>
      <c r="E296" s="36">
        <v>0</v>
      </c>
      <c r="F296" s="36">
        <v>0</v>
      </c>
      <c r="G296" s="36">
        <v>18715383000140</v>
      </c>
      <c r="H296" s="37" t="s">
        <v>125</v>
      </c>
      <c r="I296" s="36">
        <v>0</v>
      </c>
      <c r="J296" s="36" t="s">
        <v>306</v>
      </c>
      <c r="K296" s="38">
        <v>45756</v>
      </c>
      <c r="L296" s="36">
        <v>2256</v>
      </c>
      <c r="M296" s="73">
        <f t="shared" si="14"/>
        <v>636.69000000000005</v>
      </c>
      <c r="N296" s="39">
        <v>636.69000000000005</v>
      </c>
      <c r="O296" s="39">
        <v>0</v>
      </c>
      <c r="P296" s="33">
        <v>0</v>
      </c>
    </row>
    <row r="297" spans="1:16" ht="24.95" customHeight="1" x14ac:dyDescent="0.2">
      <c r="A297" s="52" t="str">
        <f t="shared" si="12"/>
        <v>1441|1440011|0|0|18715383000140|0|467,77</v>
      </c>
      <c r="B297" s="52" t="str">
        <f t="shared" si="13"/>
        <v>1441|1440011|0|0|2258</v>
      </c>
      <c r="C297" s="36">
        <v>1441</v>
      </c>
      <c r="D297" s="36">
        <v>1440011</v>
      </c>
      <c r="E297" s="36">
        <v>0</v>
      </c>
      <c r="F297" s="36">
        <v>0</v>
      </c>
      <c r="G297" s="36">
        <v>18715383000140</v>
      </c>
      <c r="H297" s="37" t="s">
        <v>125</v>
      </c>
      <c r="I297" s="36">
        <v>0</v>
      </c>
      <c r="J297" s="36" t="s">
        <v>306</v>
      </c>
      <c r="K297" s="38">
        <v>45757</v>
      </c>
      <c r="L297" s="36">
        <v>2258</v>
      </c>
      <c r="M297" s="73">
        <f t="shared" si="14"/>
        <v>467.77</v>
      </c>
      <c r="N297" s="39">
        <v>467.77</v>
      </c>
      <c r="O297" s="39">
        <v>0</v>
      </c>
      <c r="P297" s="33">
        <v>0</v>
      </c>
    </row>
    <row r="298" spans="1:16" ht="24.95" customHeight="1" x14ac:dyDescent="0.2">
      <c r="A298" s="52" t="str">
        <f t="shared" si="12"/>
        <v>1441|1440011|0|0|18715383000140|0|4223,39</v>
      </c>
      <c r="B298" s="52" t="str">
        <f t="shared" si="13"/>
        <v>1441|1440011|0|0|2266</v>
      </c>
      <c r="C298" s="36">
        <v>1441</v>
      </c>
      <c r="D298" s="36">
        <v>1440011</v>
      </c>
      <c r="E298" s="36">
        <v>0</v>
      </c>
      <c r="F298" s="36">
        <v>0</v>
      </c>
      <c r="G298" s="36">
        <v>18715383000140</v>
      </c>
      <c r="H298" s="37" t="s">
        <v>125</v>
      </c>
      <c r="I298" s="36">
        <v>0</v>
      </c>
      <c r="J298" s="36" t="s">
        <v>306</v>
      </c>
      <c r="K298" s="38">
        <v>45757</v>
      </c>
      <c r="L298" s="36">
        <v>2266</v>
      </c>
      <c r="M298" s="73">
        <f t="shared" si="14"/>
        <v>4223.3900000000003</v>
      </c>
      <c r="N298" s="39">
        <v>4223.3900000000003</v>
      </c>
      <c r="O298" s="39">
        <v>0</v>
      </c>
      <c r="P298" s="33">
        <v>0</v>
      </c>
    </row>
    <row r="299" spans="1:16" ht="24.95" customHeight="1" x14ac:dyDescent="0.2">
      <c r="A299" s="52" t="str">
        <f t="shared" si="12"/>
        <v>1441|1440011|0|0|18715383000140|0|46,13</v>
      </c>
      <c r="B299" s="52" t="str">
        <f t="shared" si="13"/>
        <v>1441|1440011|0|0|2298</v>
      </c>
      <c r="C299" s="36">
        <v>1441</v>
      </c>
      <c r="D299" s="36">
        <v>1440011</v>
      </c>
      <c r="E299" s="36">
        <v>0</v>
      </c>
      <c r="F299" s="36">
        <v>0</v>
      </c>
      <c r="G299" s="36">
        <v>18715383000140</v>
      </c>
      <c r="H299" s="37" t="s">
        <v>125</v>
      </c>
      <c r="I299" s="36">
        <v>0</v>
      </c>
      <c r="J299" s="36" t="s">
        <v>306</v>
      </c>
      <c r="K299" s="38">
        <v>45757</v>
      </c>
      <c r="L299" s="36">
        <v>2298</v>
      </c>
      <c r="M299" s="73">
        <f t="shared" si="14"/>
        <v>46.13</v>
      </c>
      <c r="N299" s="39">
        <v>46.13</v>
      </c>
      <c r="O299" s="39">
        <v>0</v>
      </c>
      <c r="P299" s="33">
        <v>0</v>
      </c>
    </row>
    <row r="300" spans="1:16" ht="24.95" customHeight="1" x14ac:dyDescent="0.2">
      <c r="A300" s="52" t="str">
        <f t="shared" si="12"/>
        <v>1441|1440011|0|0|18715383000140|0|398,25</v>
      </c>
      <c r="B300" s="52" t="str">
        <f t="shared" si="13"/>
        <v>1441|1440011|0|0|2303</v>
      </c>
      <c r="C300" s="36">
        <v>1441</v>
      </c>
      <c r="D300" s="36">
        <v>1440011</v>
      </c>
      <c r="E300" s="36">
        <v>0</v>
      </c>
      <c r="F300" s="36">
        <v>0</v>
      </c>
      <c r="G300" s="36">
        <v>18715383000140</v>
      </c>
      <c r="H300" s="37" t="s">
        <v>125</v>
      </c>
      <c r="I300" s="36">
        <v>0</v>
      </c>
      <c r="J300" s="36" t="s">
        <v>306</v>
      </c>
      <c r="K300" s="38">
        <v>45757</v>
      </c>
      <c r="L300" s="36">
        <v>2303</v>
      </c>
      <c r="M300" s="73">
        <f t="shared" si="14"/>
        <v>398.25</v>
      </c>
      <c r="N300" s="39">
        <v>398.25</v>
      </c>
      <c r="O300" s="39">
        <v>0</v>
      </c>
      <c r="P300" s="33">
        <v>0</v>
      </c>
    </row>
    <row r="301" spans="1:16" ht="24.95" customHeight="1" x14ac:dyDescent="0.2">
      <c r="A301" s="52" t="str">
        <f t="shared" si="12"/>
        <v>1441|1440011|0|0|18715383000140|0|691,14</v>
      </c>
      <c r="B301" s="52" t="str">
        <f t="shared" si="13"/>
        <v>1441|1440011|0|0|2306</v>
      </c>
      <c r="C301" s="36">
        <v>1441</v>
      </c>
      <c r="D301" s="36">
        <v>1440011</v>
      </c>
      <c r="E301" s="36">
        <v>0</v>
      </c>
      <c r="F301" s="36">
        <v>0</v>
      </c>
      <c r="G301" s="36">
        <v>18715383000140</v>
      </c>
      <c r="H301" s="37" t="s">
        <v>125</v>
      </c>
      <c r="I301" s="36">
        <v>0</v>
      </c>
      <c r="J301" s="36" t="s">
        <v>306</v>
      </c>
      <c r="K301" s="38">
        <v>45757</v>
      </c>
      <c r="L301" s="36">
        <v>2306</v>
      </c>
      <c r="M301" s="73">
        <f t="shared" si="14"/>
        <v>691.14</v>
      </c>
      <c r="N301" s="39">
        <v>691.14</v>
      </c>
      <c r="O301" s="39">
        <v>0</v>
      </c>
      <c r="P301" s="33">
        <v>0</v>
      </c>
    </row>
    <row r="302" spans="1:16" ht="24.95" customHeight="1" x14ac:dyDescent="0.2">
      <c r="A302" s="52" t="str">
        <f t="shared" si="12"/>
        <v>1441|1440011|0|0|18715383000140|0|31,13</v>
      </c>
      <c r="B302" s="52" t="str">
        <f t="shared" si="13"/>
        <v>1441|1440011|0|0|2310</v>
      </c>
      <c r="C302" s="36">
        <v>1441</v>
      </c>
      <c r="D302" s="36">
        <v>1440011</v>
      </c>
      <c r="E302" s="36">
        <v>0</v>
      </c>
      <c r="F302" s="36">
        <v>0</v>
      </c>
      <c r="G302" s="36">
        <v>18715383000140</v>
      </c>
      <c r="H302" s="37" t="s">
        <v>125</v>
      </c>
      <c r="I302" s="36">
        <v>0</v>
      </c>
      <c r="J302" s="36" t="s">
        <v>306</v>
      </c>
      <c r="K302" s="38">
        <v>45757</v>
      </c>
      <c r="L302" s="36">
        <v>2310</v>
      </c>
      <c r="M302" s="73">
        <f t="shared" si="14"/>
        <v>31.13</v>
      </c>
      <c r="N302" s="39">
        <v>31.13</v>
      </c>
      <c r="O302" s="39">
        <v>0</v>
      </c>
      <c r="P302" s="33">
        <v>0</v>
      </c>
    </row>
    <row r="303" spans="1:16" ht="24.95" customHeight="1" x14ac:dyDescent="0.2">
      <c r="A303" s="52" t="str">
        <f t="shared" si="12"/>
        <v>1441|1440011|0|0|18715383000140|0|33,92</v>
      </c>
      <c r="B303" s="52" t="str">
        <f t="shared" si="13"/>
        <v>1441|1440011|0|0|2317</v>
      </c>
      <c r="C303" s="36">
        <v>1441</v>
      </c>
      <c r="D303" s="36">
        <v>1440011</v>
      </c>
      <c r="E303" s="36">
        <v>0</v>
      </c>
      <c r="F303" s="36">
        <v>0</v>
      </c>
      <c r="G303" s="36">
        <v>18715383000140</v>
      </c>
      <c r="H303" s="37" t="s">
        <v>125</v>
      </c>
      <c r="I303" s="36">
        <v>0</v>
      </c>
      <c r="J303" s="36" t="s">
        <v>306</v>
      </c>
      <c r="K303" s="38">
        <v>45758</v>
      </c>
      <c r="L303" s="36">
        <v>2317</v>
      </c>
      <c r="M303" s="73">
        <f t="shared" si="14"/>
        <v>33.92</v>
      </c>
      <c r="N303" s="39">
        <v>33.92</v>
      </c>
      <c r="O303" s="39">
        <v>0</v>
      </c>
      <c r="P303" s="33">
        <v>0</v>
      </c>
    </row>
    <row r="304" spans="1:16" ht="24.95" customHeight="1" x14ac:dyDescent="0.2">
      <c r="A304" s="52" t="str">
        <f t="shared" si="12"/>
        <v>1441|1440011|0|0|18715383000140|0|34,52</v>
      </c>
      <c r="B304" s="52" t="str">
        <f t="shared" si="13"/>
        <v>1441|1440011|0|0|2319</v>
      </c>
      <c r="C304" s="36">
        <v>1441</v>
      </c>
      <c r="D304" s="36">
        <v>1440011</v>
      </c>
      <c r="E304" s="36">
        <v>0</v>
      </c>
      <c r="F304" s="36">
        <v>0</v>
      </c>
      <c r="G304" s="36">
        <v>18715383000140</v>
      </c>
      <c r="H304" s="37" t="s">
        <v>125</v>
      </c>
      <c r="I304" s="36">
        <v>0</v>
      </c>
      <c r="J304" s="36" t="s">
        <v>306</v>
      </c>
      <c r="K304" s="38">
        <v>45758</v>
      </c>
      <c r="L304" s="36">
        <v>2319</v>
      </c>
      <c r="M304" s="73">
        <f t="shared" si="14"/>
        <v>34.520000000000003</v>
      </c>
      <c r="N304" s="39">
        <v>34.520000000000003</v>
      </c>
      <c r="O304" s="39">
        <v>0</v>
      </c>
      <c r="P304" s="33">
        <v>0</v>
      </c>
    </row>
    <row r="305" spans="1:16" ht="24.95" customHeight="1" x14ac:dyDescent="0.2">
      <c r="A305" s="52" t="str">
        <f t="shared" si="12"/>
        <v>1441|1440011|0|0|18715383000140|0|63,91</v>
      </c>
      <c r="B305" s="52" t="str">
        <f t="shared" si="13"/>
        <v>1441|1440011|0|0|2321</v>
      </c>
      <c r="C305" s="36">
        <v>1441</v>
      </c>
      <c r="D305" s="36">
        <v>1440011</v>
      </c>
      <c r="E305" s="36">
        <v>0</v>
      </c>
      <c r="F305" s="36">
        <v>0</v>
      </c>
      <c r="G305" s="36">
        <v>18715383000140</v>
      </c>
      <c r="H305" s="37" t="s">
        <v>125</v>
      </c>
      <c r="I305" s="36">
        <v>0</v>
      </c>
      <c r="J305" s="36" t="s">
        <v>306</v>
      </c>
      <c r="K305" s="38">
        <v>45758</v>
      </c>
      <c r="L305" s="36">
        <v>2321</v>
      </c>
      <c r="M305" s="73">
        <f t="shared" si="14"/>
        <v>63.91</v>
      </c>
      <c r="N305" s="39">
        <v>63.91</v>
      </c>
      <c r="O305" s="39">
        <v>0</v>
      </c>
      <c r="P305" s="33">
        <v>0</v>
      </c>
    </row>
    <row r="306" spans="1:16" ht="24.95" customHeight="1" x14ac:dyDescent="0.2">
      <c r="A306" s="52" t="str">
        <f t="shared" si="12"/>
        <v>1441|1440011|0|0|18715383000140|0|72,85</v>
      </c>
      <c r="B306" s="52" t="str">
        <f t="shared" si="13"/>
        <v>1441|1440011|0|0|2323</v>
      </c>
      <c r="C306" s="36">
        <v>1441</v>
      </c>
      <c r="D306" s="36">
        <v>1440011</v>
      </c>
      <c r="E306" s="36">
        <v>0</v>
      </c>
      <c r="F306" s="36">
        <v>0</v>
      </c>
      <c r="G306" s="36">
        <v>18715383000140</v>
      </c>
      <c r="H306" s="37" t="s">
        <v>125</v>
      </c>
      <c r="I306" s="36">
        <v>0</v>
      </c>
      <c r="J306" s="36" t="s">
        <v>306</v>
      </c>
      <c r="K306" s="38">
        <v>45758</v>
      </c>
      <c r="L306" s="36">
        <v>2323</v>
      </c>
      <c r="M306" s="73">
        <f t="shared" si="14"/>
        <v>72.849999999999994</v>
      </c>
      <c r="N306" s="39">
        <v>72.849999999999994</v>
      </c>
      <c r="O306" s="39">
        <v>0</v>
      </c>
      <c r="P306" s="33">
        <v>0</v>
      </c>
    </row>
    <row r="307" spans="1:16" ht="24.95" customHeight="1" x14ac:dyDescent="0.2">
      <c r="A307" s="52" t="str">
        <f t="shared" si="12"/>
        <v>1441|1440011|0|0|18715383000140|0|37,83</v>
      </c>
      <c r="B307" s="52" t="str">
        <f t="shared" si="13"/>
        <v>1441|1440011|0|0|2325</v>
      </c>
      <c r="C307" s="36">
        <v>1441</v>
      </c>
      <c r="D307" s="36">
        <v>1440011</v>
      </c>
      <c r="E307" s="36">
        <v>0</v>
      </c>
      <c r="F307" s="36">
        <v>0</v>
      </c>
      <c r="G307" s="36">
        <v>18715383000140</v>
      </c>
      <c r="H307" s="37" t="s">
        <v>125</v>
      </c>
      <c r="I307" s="36">
        <v>0</v>
      </c>
      <c r="J307" s="36" t="s">
        <v>306</v>
      </c>
      <c r="K307" s="38">
        <v>45758</v>
      </c>
      <c r="L307" s="36">
        <v>2325</v>
      </c>
      <c r="M307" s="73">
        <f t="shared" si="14"/>
        <v>37.83</v>
      </c>
      <c r="N307" s="39">
        <v>37.83</v>
      </c>
      <c r="O307" s="39">
        <v>0</v>
      </c>
      <c r="P307" s="33">
        <v>0</v>
      </c>
    </row>
    <row r="308" spans="1:16" ht="24.95" customHeight="1" x14ac:dyDescent="0.2">
      <c r="A308" s="52" t="str">
        <f t="shared" si="12"/>
        <v>1441|1440011|0|0|18715383000140|0|86,49</v>
      </c>
      <c r="B308" s="52" t="str">
        <f t="shared" si="13"/>
        <v>1441|1440011|0|0|2333</v>
      </c>
      <c r="C308" s="36">
        <v>1441</v>
      </c>
      <c r="D308" s="36">
        <v>1440011</v>
      </c>
      <c r="E308" s="36">
        <v>0</v>
      </c>
      <c r="F308" s="36">
        <v>0</v>
      </c>
      <c r="G308" s="36">
        <v>18715383000140</v>
      </c>
      <c r="H308" s="37" t="s">
        <v>125</v>
      </c>
      <c r="I308" s="36">
        <v>0</v>
      </c>
      <c r="J308" s="36" t="s">
        <v>306</v>
      </c>
      <c r="K308" s="38">
        <v>45758</v>
      </c>
      <c r="L308" s="36">
        <v>2333</v>
      </c>
      <c r="M308" s="73">
        <f t="shared" si="14"/>
        <v>86.49</v>
      </c>
      <c r="N308" s="39">
        <v>86.49</v>
      </c>
      <c r="O308" s="39">
        <v>0</v>
      </c>
      <c r="P308" s="33">
        <v>0</v>
      </c>
    </row>
    <row r="309" spans="1:16" ht="24.95" customHeight="1" x14ac:dyDescent="0.2">
      <c r="A309" s="52" t="str">
        <f t="shared" si="12"/>
        <v>1441|1440011|0|0|18715383000140|0|226,15</v>
      </c>
      <c r="B309" s="52" t="str">
        <f t="shared" si="13"/>
        <v>1441|1440011|0|0|2335</v>
      </c>
      <c r="C309" s="36">
        <v>1441</v>
      </c>
      <c r="D309" s="36">
        <v>1440011</v>
      </c>
      <c r="E309" s="36">
        <v>0</v>
      </c>
      <c r="F309" s="36">
        <v>0</v>
      </c>
      <c r="G309" s="36">
        <v>18715383000140</v>
      </c>
      <c r="H309" s="37" t="s">
        <v>125</v>
      </c>
      <c r="I309" s="36">
        <v>0</v>
      </c>
      <c r="J309" s="36" t="s">
        <v>306</v>
      </c>
      <c r="K309" s="38">
        <v>45758</v>
      </c>
      <c r="L309" s="36">
        <v>2335</v>
      </c>
      <c r="M309" s="73">
        <f t="shared" si="14"/>
        <v>226.15</v>
      </c>
      <c r="N309" s="39">
        <v>226.15</v>
      </c>
      <c r="O309" s="39">
        <v>0</v>
      </c>
      <c r="P309" s="33">
        <v>0</v>
      </c>
    </row>
    <row r="310" spans="1:16" ht="24.95" customHeight="1" x14ac:dyDescent="0.2">
      <c r="A310" s="52" t="str">
        <f t="shared" si="12"/>
        <v>1441|1440011|0|0|18715383000140|0|58,97</v>
      </c>
      <c r="B310" s="52" t="str">
        <f t="shared" si="13"/>
        <v>1441|1440011|0|0|2342</v>
      </c>
      <c r="C310" s="36">
        <v>1441</v>
      </c>
      <c r="D310" s="36">
        <v>1440011</v>
      </c>
      <c r="E310" s="36">
        <v>0</v>
      </c>
      <c r="F310" s="36">
        <v>0</v>
      </c>
      <c r="G310" s="36">
        <v>18715383000140</v>
      </c>
      <c r="H310" s="37" t="s">
        <v>125</v>
      </c>
      <c r="I310" s="36">
        <v>0</v>
      </c>
      <c r="J310" s="36" t="s">
        <v>306</v>
      </c>
      <c r="K310" s="38">
        <v>45758</v>
      </c>
      <c r="L310" s="36">
        <v>2342</v>
      </c>
      <c r="M310" s="73">
        <f t="shared" si="14"/>
        <v>58.97</v>
      </c>
      <c r="N310" s="39">
        <v>58.97</v>
      </c>
      <c r="O310" s="39">
        <v>0</v>
      </c>
      <c r="P310" s="33">
        <v>0</v>
      </c>
    </row>
    <row r="311" spans="1:16" ht="24.95" customHeight="1" x14ac:dyDescent="0.2">
      <c r="A311" s="52" t="str">
        <f t="shared" si="12"/>
        <v>1441|1440011|0|0|18715383000140|0|5502,23</v>
      </c>
      <c r="B311" s="52" t="str">
        <f t="shared" si="13"/>
        <v>1441|1440011|0|0|2376</v>
      </c>
      <c r="C311" s="36">
        <v>1441</v>
      </c>
      <c r="D311" s="36">
        <v>1440011</v>
      </c>
      <c r="E311" s="36">
        <v>0</v>
      </c>
      <c r="F311" s="36">
        <v>0</v>
      </c>
      <c r="G311" s="36">
        <v>18715383000140</v>
      </c>
      <c r="H311" s="37" t="s">
        <v>125</v>
      </c>
      <c r="I311" s="36">
        <v>0</v>
      </c>
      <c r="J311" s="36" t="s">
        <v>306</v>
      </c>
      <c r="K311" s="38">
        <v>45761</v>
      </c>
      <c r="L311" s="36">
        <v>2376</v>
      </c>
      <c r="M311" s="73">
        <f t="shared" si="14"/>
        <v>5502.23</v>
      </c>
      <c r="N311" s="39">
        <v>5502.23</v>
      </c>
      <c r="O311" s="39">
        <v>0</v>
      </c>
      <c r="P311" s="33">
        <v>0</v>
      </c>
    </row>
    <row r="312" spans="1:16" ht="24.95" customHeight="1" x14ac:dyDescent="0.2">
      <c r="A312" s="52" t="str">
        <f t="shared" si="12"/>
        <v>1441|1440011|0|0|18715383000140|0|7,17</v>
      </c>
      <c r="B312" s="52" t="str">
        <f t="shared" si="13"/>
        <v>1441|1440011|0|0|2385</v>
      </c>
      <c r="C312" s="36">
        <v>1441</v>
      </c>
      <c r="D312" s="36">
        <v>1440011</v>
      </c>
      <c r="E312" s="36">
        <v>0</v>
      </c>
      <c r="F312" s="36">
        <v>0</v>
      </c>
      <c r="G312" s="36">
        <v>18715383000140</v>
      </c>
      <c r="H312" s="37" t="s">
        <v>125</v>
      </c>
      <c r="I312" s="36">
        <v>0</v>
      </c>
      <c r="J312" s="36" t="s">
        <v>306</v>
      </c>
      <c r="K312" s="38">
        <v>45761</v>
      </c>
      <c r="L312" s="36">
        <v>2385</v>
      </c>
      <c r="M312" s="73">
        <f t="shared" si="14"/>
        <v>7.17</v>
      </c>
      <c r="N312" s="39">
        <v>7.17</v>
      </c>
      <c r="O312" s="39">
        <v>0</v>
      </c>
      <c r="P312" s="33">
        <v>0</v>
      </c>
    </row>
    <row r="313" spans="1:16" ht="24.95" customHeight="1" x14ac:dyDescent="0.2">
      <c r="A313" s="52" t="str">
        <f t="shared" si="12"/>
        <v>1441|1440011|0|0|18715383000140|0|4114,18</v>
      </c>
      <c r="B313" s="52" t="str">
        <f t="shared" si="13"/>
        <v>1441|1440011|0|0|2402</v>
      </c>
      <c r="C313" s="36">
        <v>1441</v>
      </c>
      <c r="D313" s="36">
        <v>1440011</v>
      </c>
      <c r="E313" s="36">
        <v>0</v>
      </c>
      <c r="F313" s="36">
        <v>0</v>
      </c>
      <c r="G313" s="36">
        <v>18715383000140</v>
      </c>
      <c r="H313" s="37" t="s">
        <v>125</v>
      </c>
      <c r="I313" s="36">
        <v>0</v>
      </c>
      <c r="J313" s="36" t="s">
        <v>306</v>
      </c>
      <c r="K313" s="38">
        <v>45761</v>
      </c>
      <c r="L313" s="36">
        <v>2402</v>
      </c>
      <c r="M313" s="73">
        <f t="shared" si="14"/>
        <v>4114.18</v>
      </c>
      <c r="N313" s="39">
        <v>4114.18</v>
      </c>
      <c r="O313" s="39">
        <v>0</v>
      </c>
      <c r="P313" s="33">
        <v>0</v>
      </c>
    </row>
    <row r="314" spans="1:16" ht="24.95" customHeight="1" x14ac:dyDescent="0.2">
      <c r="A314" s="52" t="str">
        <f t="shared" si="12"/>
        <v>1441|1440011|0|0|18715383000140|0|26,14</v>
      </c>
      <c r="B314" s="52" t="str">
        <f t="shared" si="13"/>
        <v>1441|1440011|0|0|2435</v>
      </c>
      <c r="C314" s="36">
        <v>1441</v>
      </c>
      <c r="D314" s="36">
        <v>1440011</v>
      </c>
      <c r="E314" s="36">
        <v>0</v>
      </c>
      <c r="F314" s="36">
        <v>0</v>
      </c>
      <c r="G314" s="36">
        <v>18715383000140</v>
      </c>
      <c r="H314" s="37" t="s">
        <v>125</v>
      </c>
      <c r="I314" s="36">
        <v>0</v>
      </c>
      <c r="J314" s="36" t="s">
        <v>306</v>
      </c>
      <c r="K314" s="38">
        <v>45762</v>
      </c>
      <c r="L314" s="36">
        <v>2435</v>
      </c>
      <c r="M314" s="73">
        <f t="shared" si="14"/>
        <v>26.14</v>
      </c>
      <c r="N314" s="39">
        <v>26.14</v>
      </c>
      <c r="O314" s="39">
        <v>0</v>
      </c>
      <c r="P314" s="33">
        <v>0</v>
      </c>
    </row>
    <row r="315" spans="1:16" ht="24.95" customHeight="1" x14ac:dyDescent="0.2">
      <c r="A315" s="52" t="str">
        <f t="shared" si="12"/>
        <v>1441|1440011|0|0|18715383000140|0|4116</v>
      </c>
      <c r="B315" s="52" t="str">
        <f t="shared" si="13"/>
        <v>1441|1440011|0|0|2475</v>
      </c>
      <c r="C315" s="36">
        <v>1441</v>
      </c>
      <c r="D315" s="36">
        <v>1440011</v>
      </c>
      <c r="E315" s="36">
        <v>0</v>
      </c>
      <c r="F315" s="36">
        <v>0</v>
      </c>
      <c r="G315" s="36">
        <v>18715383000140</v>
      </c>
      <c r="H315" s="37" t="s">
        <v>125</v>
      </c>
      <c r="I315" s="36">
        <v>0</v>
      </c>
      <c r="J315" s="36" t="s">
        <v>306</v>
      </c>
      <c r="K315" s="38">
        <v>45770</v>
      </c>
      <c r="L315" s="36">
        <v>2475</v>
      </c>
      <c r="M315" s="73">
        <f t="shared" si="14"/>
        <v>4116</v>
      </c>
      <c r="N315" s="39">
        <v>4116</v>
      </c>
      <c r="O315" s="39">
        <v>0</v>
      </c>
      <c r="P315" s="33">
        <v>0</v>
      </c>
    </row>
    <row r="316" spans="1:16" ht="24.95" customHeight="1" x14ac:dyDescent="0.2">
      <c r="A316" s="52" t="str">
        <f t="shared" si="12"/>
        <v>1441|1440011|0|0|18715383000140|0|3,24</v>
      </c>
      <c r="B316" s="52" t="str">
        <f t="shared" si="13"/>
        <v>1441|1440011|0|0|2505</v>
      </c>
      <c r="C316" s="36">
        <v>1441</v>
      </c>
      <c r="D316" s="36">
        <v>1440011</v>
      </c>
      <c r="E316" s="36">
        <v>0</v>
      </c>
      <c r="F316" s="36">
        <v>0</v>
      </c>
      <c r="G316" s="36">
        <v>18715383000140</v>
      </c>
      <c r="H316" s="37" t="s">
        <v>125</v>
      </c>
      <c r="I316" s="36">
        <v>0</v>
      </c>
      <c r="J316" s="36" t="s">
        <v>306</v>
      </c>
      <c r="K316" s="38">
        <v>45771</v>
      </c>
      <c r="L316" s="36">
        <v>2505</v>
      </c>
      <c r="M316" s="73">
        <f t="shared" si="14"/>
        <v>3.24</v>
      </c>
      <c r="N316" s="39">
        <v>3.24</v>
      </c>
      <c r="O316" s="39">
        <v>0</v>
      </c>
      <c r="P316" s="33">
        <v>0</v>
      </c>
    </row>
    <row r="317" spans="1:16" ht="24.95" customHeight="1" x14ac:dyDescent="0.2">
      <c r="A317" s="52" t="str">
        <f t="shared" si="12"/>
        <v>1441|1440011|0|0|18715383000140|0|85,49</v>
      </c>
      <c r="B317" s="52" t="str">
        <f t="shared" si="13"/>
        <v>1441|1440011|0|0|2549</v>
      </c>
      <c r="C317" s="36">
        <v>1441</v>
      </c>
      <c r="D317" s="36">
        <v>1440011</v>
      </c>
      <c r="E317" s="36">
        <v>0</v>
      </c>
      <c r="F317" s="36">
        <v>0</v>
      </c>
      <c r="G317" s="36">
        <v>18715383000140</v>
      </c>
      <c r="H317" s="37" t="s">
        <v>125</v>
      </c>
      <c r="I317" s="36">
        <v>0</v>
      </c>
      <c r="J317" s="36" t="s">
        <v>306</v>
      </c>
      <c r="K317" s="38">
        <v>45776</v>
      </c>
      <c r="L317" s="36">
        <v>2549</v>
      </c>
      <c r="M317" s="73">
        <f t="shared" si="14"/>
        <v>85.49</v>
      </c>
      <c r="N317" s="39">
        <v>85.49</v>
      </c>
      <c r="O317" s="39">
        <v>0</v>
      </c>
      <c r="P317" s="33">
        <v>0</v>
      </c>
    </row>
    <row r="318" spans="1:16" ht="24.95" customHeight="1" x14ac:dyDescent="0.2">
      <c r="A318" s="52" t="str">
        <f t="shared" si="12"/>
        <v>1441|1440011|0|0|18715383000140|0|389,31</v>
      </c>
      <c r="B318" s="52" t="str">
        <f t="shared" si="13"/>
        <v>1441|1440011|0|0|2551</v>
      </c>
      <c r="C318" s="36">
        <v>1441</v>
      </c>
      <c r="D318" s="36">
        <v>1440011</v>
      </c>
      <c r="E318" s="36">
        <v>0</v>
      </c>
      <c r="F318" s="36">
        <v>0</v>
      </c>
      <c r="G318" s="36">
        <v>18715383000140</v>
      </c>
      <c r="H318" s="37" t="s">
        <v>125</v>
      </c>
      <c r="I318" s="36">
        <v>0</v>
      </c>
      <c r="J318" s="36" t="s">
        <v>306</v>
      </c>
      <c r="K318" s="38">
        <v>45776</v>
      </c>
      <c r="L318" s="36">
        <v>2551</v>
      </c>
      <c r="M318" s="73">
        <f t="shared" si="14"/>
        <v>389.31</v>
      </c>
      <c r="N318" s="39">
        <v>389.31</v>
      </c>
      <c r="O318" s="39">
        <v>0</v>
      </c>
      <c r="P318" s="33">
        <v>0</v>
      </c>
    </row>
    <row r="319" spans="1:16" ht="24.95" customHeight="1" x14ac:dyDescent="0.2">
      <c r="A319" s="52" t="str">
        <f t="shared" si="12"/>
        <v>1441|1440011|0|0|18715383000140|0|8,04</v>
      </c>
      <c r="B319" s="52" t="str">
        <f t="shared" si="13"/>
        <v>1441|1440011|0|0|2564</v>
      </c>
      <c r="C319" s="36">
        <v>1441</v>
      </c>
      <c r="D319" s="36">
        <v>1440011</v>
      </c>
      <c r="E319" s="36">
        <v>0</v>
      </c>
      <c r="F319" s="36">
        <v>0</v>
      </c>
      <c r="G319" s="36">
        <v>18715383000140</v>
      </c>
      <c r="H319" s="37" t="s">
        <v>125</v>
      </c>
      <c r="I319" s="36">
        <v>0</v>
      </c>
      <c r="J319" s="36" t="s">
        <v>306</v>
      </c>
      <c r="K319" s="38">
        <v>45777</v>
      </c>
      <c r="L319" s="36">
        <v>2564</v>
      </c>
      <c r="M319" s="73">
        <f t="shared" si="14"/>
        <v>8.0399999999999991</v>
      </c>
      <c r="N319" s="39">
        <v>8.0399999999999991</v>
      </c>
      <c r="O319" s="39">
        <v>0</v>
      </c>
      <c r="P319" s="33">
        <v>0</v>
      </c>
    </row>
    <row r="320" spans="1:16" ht="24.95" customHeight="1" x14ac:dyDescent="0.2">
      <c r="A320" s="52" t="str">
        <f t="shared" si="12"/>
        <v>1441|1440011|0|0|18715383000140|0|58,97</v>
      </c>
      <c r="B320" s="52" t="str">
        <f t="shared" si="13"/>
        <v>1441|1440011|0|0|2669</v>
      </c>
      <c r="C320" s="36">
        <v>1441</v>
      </c>
      <c r="D320" s="36">
        <v>1440011</v>
      </c>
      <c r="E320" s="36">
        <v>0</v>
      </c>
      <c r="F320" s="36">
        <v>0</v>
      </c>
      <c r="G320" s="36">
        <v>18715383000140</v>
      </c>
      <c r="H320" s="37" t="s">
        <v>125</v>
      </c>
      <c r="I320" s="36">
        <v>0</v>
      </c>
      <c r="J320" s="36" t="s">
        <v>306</v>
      </c>
      <c r="K320" s="38">
        <v>45783</v>
      </c>
      <c r="L320" s="36">
        <v>2669</v>
      </c>
      <c r="M320" s="73">
        <f t="shared" si="14"/>
        <v>58.97</v>
      </c>
      <c r="N320" s="39">
        <v>58.97</v>
      </c>
      <c r="O320" s="39">
        <v>0</v>
      </c>
      <c r="P320" s="33">
        <v>0</v>
      </c>
    </row>
    <row r="321" spans="1:16" ht="24.95" customHeight="1" x14ac:dyDescent="0.2">
      <c r="A321" s="52" t="str">
        <f t="shared" si="12"/>
        <v>1441|1440011|0|0|18715383000140|0|7,88</v>
      </c>
      <c r="B321" s="52" t="str">
        <f t="shared" si="13"/>
        <v>1441|1440011|0|0|2769</v>
      </c>
      <c r="C321" s="36">
        <v>1441</v>
      </c>
      <c r="D321" s="36">
        <v>1440011</v>
      </c>
      <c r="E321" s="36">
        <v>0</v>
      </c>
      <c r="F321" s="36">
        <v>0</v>
      </c>
      <c r="G321" s="36">
        <v>18715383000140</v>
      </c>
      <c r="H321" s="37" t="s">
        <v>125</v>
      </c>
      <c r="I321" s="36">
        <v>0</v>
      </c>
      <c r="J321" s="36" t="s">
        <v>306</v>
      </c>
      <c r="K321" s="38">
        <v>45785</v>
      </c>
      <c r="L321" s="36">
        <v>2769</v>
      </c>
      <c r="M321" s="73">
        <f t="shared" si="14"/>
        <v>7.88</v>
      </c>
      <c r="N321" s="39">
        <v>7.88</v>
      </c>
      <c r="O321" s="39">
        <v>0</v>
      </c>
      <c r="P321" s="33">
        <v>0</v>
      </c>
    </row>
    <row r="322" spans="1:16" ht="24.95" customHeight="1" x14ac:dyDescent="0.2">
      <c r="A322" s="52" t="str">
        <f t="shared" si="12"/>
        <v>1441|1440011|0|0|18715383000140|0|914,45</v>
      </c>
      <c r="B322" s="52" t="str">
        <f t="shared" si="13"/>
        <v>1441|1440011|0|0|2771</v>
      </c>
      <c r="C322" s="36">
        <v>1441</v>
      </c>
      <c r="D322" s="36">
        <v>1440011</v>
      </c>
      <c r="E322" s="36">
        <v>0</v>
      </c>
      <c r="F322" s="36">
        <v>0</v>
      </c>
      <c r="G322" s="36">
        <v>18715383000140</v>
      </c>
      <c r="H322" s="37" t="s">
        <v>125</v>
      </c>
      <c r="I322" s="36">
        <v>0</v>
      </c>
      <c r="J322" s="36" t="s">
        <v>306</v>
      </c>
      <c r="K322" s="38">
        <v>45785</v>
      </c>
      <c r="L322" s="36">
        <v>2771</v>
      </c>
      <c r="M322" s="73">
        <f t="shared" si="14"/>
        <v>914.45</v>
      </c>
      <c r="N322" s="39">
        <v>914.45</v>
      </c>
      <c r="O322" s="39">
        <v>0</v>
      </c>
      <c r="P322" s="33">
        <v>0</v>
      </c>
    </row>
    <row r="323" spans="1:16" ht="24.95" customHeight="1" x14ac:dyDescent="0.2">
      <c r="A323" s="52" t="str">
        <f t="shared" si="12"/>
        <v>1441|1440011|0|0|18715383000140|0|523,4</v>
      </c>
      <c r="B323" s="52" t="str">
        <f t="shared" si="13"/>
        <v>1441|1440011|0|0|2773</v>
      </c>
      <c r="C323" s="36">
        <v>1441</v>
      </c>
      <c r="D323" s="36">
        <v>1440011</v>
      </c>
      <c r="E323" s="36">
        <v>0</v>
      </c>
      <c r="F323" s="36">
        <v>0</v>
      </c>
      <c r="G323" s="36">
        <v>18715383000140</v>
      </c>
      <c r="H323" s="37" t="s">
        <v>125</v>
      </c>
      <c r="I323" s="36">
        <v>0</v>
      </c>
      <c r="J323" s="36" t="s">
        <v>306</v>
      </c>
      <c r="K323" s="38">
        <v>45785</v>
      </c>
      <c r="L323" s="36">
        <v>2773</v>
      </c>
      <c r="M323" s="73">
        <f t="shared" si="14"/>
        <v>523.4</v>
      </c>
      <c r="N323" s="39">
        <v>523.4</v>
      </c>
      <c r="O323" s="39">
        <v>0</v>
      </c>
      <c r="P323" s="33">
        <v>0</v>
      </c>
    </row>
    <row r="324" spans="1:16" ht="24.95" customHeight="1" x14ac:dyDescent="0.2">
      <c r="A324" s="52" t="str">
        <f t="shared" si="12"/>
        <v>1441|1440011|0|0|18715383000140|0|1293,72</v>
      </c>
      <c r="B324" s="52" t="str">
        <f t="shared" si="13"/>
        <v>1441|1440011|0|0|2802</v>
      </c>
      <c r="C324" s="36">
        <v>1441</v>
      </c>
      <c r="D324" s="36">
        <v>1440011</v>
      </c>
      <c r="E324" s="36">
        <v>0</v>
      </c>
      <c r="F324" s="36">
        <v>0</v>
      </c>
      <c r="G324" s="36">
        <v>18715383000140</v>
      </c>
      <c r="H324" s="37" t="s">
        <v>125</v>
      </c>
      <c r="I324" s="36">
        <v>0</v>
      </c>
      <c r="J324" s="36" t="s">
        <v>306</v>
      </c>
      <c r="K324" s="38">
        <v>45785</v>
      </c>
      <c r="L324" s="36">
        <v>2802</v>
      </c>
      <c r="M324" s="73">
        <f t="shared" si="14"/>
        <v>1293.72</v>
      </c>
      <c r="N324" s="39">
        <v>1293.72</v>
      </c>
      <c r="O324" s="39">
        <v>0</v>
      </c>
      <c r="P324" s="33">
        <v>0</v>
      </c>
    </row>
    <row r="325" spans="1:16" ht="24.95" customHeight="1" x14ac:dyDescent="0.2">
      <c r="A325" s="52" t="str">
        <f t="shared" ref="A325:A388" si="15">C325&amp;"|"&amp;D325&amp;"|"&amp;E325&amp;"|"&amp;F325&amp;"|"&amp;G325&amp;"|"&amp;I325&amp;"|"&amp;N325+O325-P325</f>
        <v>1441|1440011|0|0|18715383000140|0|61,85</v>
      </c>
      <c r="B325" s="52" t="str">
        <f t="shared" ref="B325:B388" si="16">C325&amp;"|"&amp;D325&amp;"|"&amp;E325&amp;"|"&amp;F325&amp;"|"&amp;L325</f>
        <v>1441|1440011|0|0|2812</v>
      </c>
      <c r="C325" s="36">
        <v>1441</v>
      </c>
      <c r="D325" s="36">
        <v>1440011</v>
      </c>
      <c r="E325" s="36">
        <v>0</v>
      </c>
      <c r="F325" s="36">
        <v>0</v>
      </c>
      <c r="G325" s="36">
        <v>18715383000140</v>
      </c>
      <c r="H325" s="37" t="s">
        <v>125</v>
      </c>
      <c r="I325" s="36">
        <v>0</v>
      </c>
      <c r="J325" s="36" t="s">
        <v>306</v>
      </c>
      <c r="K325" s="38">
        <v>45785</v>
      </c>
      <c r="L325" s="36">
        <v>2812</v>
      </c>
      <c r="M325" s="73">
        <f t="shared" si="14"/>
        <v>61.85</v>
      </c>
      <c r="N325" s="39">
        <v>61.85</v>
      </c>
      <c r="O325" s="39">
        <v>0</v>
      </c>
      <c r="P325" s="33">
        <v>0</v>
      </c>
    </row>
    <row r="326" spans="1:16" ht="24.95" customHeight="1" x14ac:dyDescent="0.2">
      <c r="A326" s="52" t="str">
        <f t="shared" si="15"/>
        <v>1441|1440011|0|0|18715383000140|0|948,05</v>
      </c>
      <c r="B326" s="52" t="str">
        <f t="shared" si="16"/>
        <v>1441|1440011|0|0|2814</v>
      </c>
      <c r="C326" s="36">
        <v>1441</v>
      </c>
      <c r="D326" s="36">
        <v>1440011</v>
      </c>
      <c r="E326" s="36">
        <v>0</v>
      </c>
      <c r="F326" s="36">
        <v>0</v>
      </c>
      <c r="G326" s="36">
        <v>18715383000140</v>
      </c>
      <c r="H326" s="37" t="s">
        <v>125</v>
      </c>
      <c r="I326" s="36">
        <v>0</v>
      </c>
      <c r="J326" s="36" t="s">
        <v>306</v>
      </c>
      <c r="K326" s="38">
        <v>45785</v>
      </c>
      <c r="L326" s="36">
        <v>2814</v>
      </c>
      <c r="M326" s="73">
        <f t="shared" ref="M326:M389" si="17">N326+O326</f>
        <v>948.05</v>
      </c>
      <c r="N326" s="39">
        <v>948.05</v>
      </c>
      <c r="O326" s="39">
        <v>0</v>
      </c>
      <c r="P326" s="33">
        <v>0</v>
      </c>
    </row>
    <row r="327" spans="1:16" ht="24.95" customHeight="1" x14ac:dyDescent="0.2">
      <c r="A327" s="52" t="str">
        <f t="shared" si="15"/>
        <v>1441|1440011|0|0|18715383000140|0|212,2</v>
      </c>
      <c r="B327" s="52" t="str">
        <f t="shared" si="16"/>
        <v>1441|1440011|0|0|2816</v>
      </c>
      <c r="C327" s="36">
        <v>1441</v>
      </c>
      <c r="D327" s="36">
        <v>1440011</v>
      </c>
      <c r="E327" s="36">
        <v>0</v>
      </c>
      <c r="F327" s="36">
        <v>0</v>
      </c>
      <c r="G327" s="36">
        <v>18715383000140</v>
      </c>
      <c r="H327" s="37" t="s">
        <v>125</v>
      </c>
      <c r="I327" s="36">
        <v>0</v>
      </c>
      <c r="J327" s="36" t="s">
        <v>306</v>
      </c>
      <c r="K327" s="38">
        <v>45785</v>
      </c>
      <c r="L327" s="36">
        <v>2816</v>
      </c>
      <c r="M327" s="73">
        <f t="shared" si="17"/>
        <v>212.2</v>
      </c>
      <c r="N327" s="39">
        <v>212.2</v>
      </c>
      <c r="O327" s="39">
        <v>0</v>
      </c>
      <c r="P327" s="33">
        <v>0</v>
      </c>
    </row>
    <row r="328" spans="1:16" ht="24.95" customHeight="1" x14ac:dyDescent="0.2">
      <c r="A328" s="52" t="str">
        <f t="shared" si="15"/>
        <v>1441|1440011|0|0|18715383000140|0|7</v>
      </c>
      <c r="B328" s="52" t="str">
        <f t="shared" si="16"/>
        <v>1441|1440011|0|0|2818</v>
      </c>
      <c r="C328" s="36">
        <v>1441</v>
      </c>
      <c r="D328" s="36">
        <v>1440011</v>
      </c>
      <c r="E328" s="36">
        <v>0</v>
      </c>
      <c r="F328" s="36">
        <v>0</v>
      </c>
      <c r="G328" s="36">
        <v>18715383000140</v>
      </c>
      <c r="H328" s="37" t="s">
        <v>125</v>
      </c>
      <c r="I328" s="36">
        <v>0</v>
      </c>
      <c r="J328" s="36" t="s">
        <v>306</v>
      </c>
      <c r="K328" s="38">
        <v>45785</v>
      </c>
      <c r="L328" s="36">
        <v>2818</v>
      </c>
      <c r="M328" s="73">
        <f t="shared" si="17"/>
        <v>7</v>
      </c>
      <c r="N328" s="39">
        <v>7</v>
      </c>
      <c r="O328" s="39">
        <v>0</v>
      </c>
      <c r="P328" s="33">
        <v>0</v>
      </c>
    </row>
    <row r="329" spans="1:16" ht="24.95" customHeight="1" x14ac:dyDescent="0.2">
      <c r="A329" s="52" t="str">
        <f t="shared" si="15"/>
        <v>1441|1440011|0|0|18715383000140|0|602,49</v>
      </c>
      <c r="B329" s="52" t="str">
        <f t="shared" si="16"/>
        <v>1441|1440011|0|0|2820</v>
      </c>
      <c r="C329" s="36">
        <v>1441</v>
      </c>
      <c r="D329" s="36">
        <v>1440011</v>
      </c>
      <c r="E329" s="36">
        <v>0</v>
      </c>
      <c r="F329" s="36">
        <v>0</v>
      </c>
      <c r="G329" s="36">
        <v>18715383000140</v>
      </c>
      <c r="H329" s="37" t="s">
        <v>125</v>
      </c>
      <c r="I329" s="36">
        <v>0</v>
      </c>
      <c r="J329" s="36" t="s">
        <v>306</v>
      </c>
      <c r="K329" s="38">
        <v>45786</v>
      </c>
      <c r="L329" s="36">
        <v>2820</v>
      </c>
      <c r="M329" s="73">
        <f t="shared" si="17"/>
        <v>602.49</v>
      </c>
      <c r="N329" s="39">
        <v>602.49</v>
      </c>
      <c r="O329" s="39">
        <v>0</v>
      </c>
      <c r="P329" s="33">
        <v>0</v>
      </c>
    </row>
    <row r="330" spans="1:16" ht="24.95" customHeight="1" x14ac:dyDescent="0.2">
      <c r="A330" s="52" t="str">
        <f t="shared" si="15"/>
        <v>1441|1440011|0|0|18715383000140|0|398,25</v>
      </c>
      <c r="B330" s="52" t="str">
        <f t="shared" si="16"/>
        <v>1441|1440011|0|0|2910</v>
      </c>
      <c r="C330" s="36">
        <v>1441</v>
      </c>
      <c r="D330" s="36">
        <v>1440011</v>
      </c>
      <c r="E330" s="36">
        <v>0</v>
      </c>
      <c r="F330" s="36">
        <v>0</v>
      </c>
      <c r="G330" s="36">
        <v>18715383000140</v>
      </c>
      <c r="H330" s="37" t="s">
        <v>125</v>
      </c>
      <c r="I330" s="36">
        <v>0</v>
      </c>
      <c r="J330" s="36" t="s">
        <v>306</v>
      </c>
      <c r="K330" s="38">
        <v>45789</v>
      </c>
      <c r="L330" s="36">
        <v>2910</v>
      </c>
      <c r="M330" s="73">
        <f t="shared" si="17"/>
        <v>398.25</v>
      </c>
      <c r="N330" s="39">
        <v>398.25</v>
      </c>
      <c r="O330" s="39">
        <v>0</v>
      </c>
      <c r="P330" s="33">
        <v>0</v>
      </c>
    </row>
    <row r="331" spans="1:16" ht="24.95" customHeight="1" x14ac:dyDescent="0.2">
      <c r="A331" s="52" t="str">
        <f t="shared" si="15"/>
        <v>1441|1440011|0|0|18715383000140|0|31,13</v>
      </c>
      <c r="B331" s="52" t="str">
        <f t="shared" si="16"/>
        <v>1441|1440011|0|0|2935</v>
      </c>
      <c r="C331" s="36">
        <v>1441</v>
      </c>
      <c r="D331" s="36">
        <v>1440011</v>
      </c>
      <c r="E331" s="36">
        <v>0</v>
      </c>
      <c r="F331" s="36">
        <v>0</v>
      </c>
      <c r="G331" s="36">
        <v>18715383000140</v>
      </c>
      <c r="H331" s="37" t="s">
        <v>125</v>
      </c>
      <c r="I331" s="36">
        <v>0</v>
      </c>
      <c r="J331" s="36" t="s">
        <v>306</v>
      </c>
      <c r="K331" s="38">
        <v>45790</v>
      </c>
      <c r="L331" s="36">
        <v>2935</v>
      </c>
      <c r="M331" s="73">
        <f t="shared" si="17"/>
        <v>31.13</v>
      </c>
      <c r="N331" s="39">
        <v>31.13</v>
      </c>
      <c r="O331" s="39">
        <v>0</v>
      </c>
      <c r="P331" s="33">
        <v>0</v>
      </c>
    </row>
    <row r="332" spans="1:16" ht="24.95" customHeight="1" x14ac:dyDescent="0.2">
      <c r="A332" s="52" t="str">
        <f t="shared" si="15"/>
        <v>1441|1440011|0|0|18715383000140|0|27,29</v>
      </c>
      <c r="B332" s="52" t="str">
        <f t="shared" si="16"/>
        <v>1441|1440011|0|0|2937</v>
      </c>
      <c r="C332" s="36">
        <v>1441</v>
      </c>
      <c r="D332" s="36">
        <v>1440011</v>
      </c>
      <c r="E332" s="36">
        <v>0</v>
      </c>
      <c r="F332" s="36">
        <v>0</v>
      </c>
      <c r="G332" s="36">
        <v>18715383000140</v>
      </c>
      <c r="H332" s="37" t="s">
        <v>125</v>
      </c>
      <c r="I332" s="36">
        <v>0</v>
      </c>
      <c r="J332" s="36" t="s">
        <v>306</v>
      </c>
      <c r="K332" s="38">
        <v>45790</v>
      </c>
      <c r="L332" s="36">
        <v>2937</v>
      </c>
      <c r="M332" s="73">
        <f t="shared" si="17"/>
        <v>27.29</v>
      </c>
      <c r="N332" s="39">
        <v>27.29</v>
      </c>
      <c r="O332" s="39">
        <v>0</v>
      </c>
      <c r="P332" s="33">
        <v>0</v>
      </c>
    </row>
    <row r="333" spans="1:16" ht="24.95" customHeight="1" x14ac:dyDescent="0.2">
      <c r="A333" s="52" t="str">
        <f t="shared" si="15"/>
        <v>1441|1440011|0|0|18715383000140|0|550,28</v>
      </c>
      <c r="B333" s="52" t="str">
        <f t="shared" si="16"/>
        <v>1441|1440011|0|0|2939</v>
      </c>
      <c r="C333" s="36">
        <v>1441</v>
      </c>
      <c r="D333" s="36">
        <v>1440011</v>
      </c>
      <c r="E333" s="36">
        <v>0</v>
      </c>
      <c r="F333" s="36">
        <v>0</v>
      </c>
      <c r="G333" s="36">
        <v>18715383000140</v>
      </c>
      <c r="H333" s="37" t="s">
        <v>125</v>
      </c>
      <c r="I333" s="36">
        <v>0</v>
      </c>
      <c r="J333" s="36" t="s">
        <v>306</v>
      </c>
      <c r="K333" s="38">
        <v>45790</v>
      </c>
      <c r="L333" s="36">
        <v>2939</v>
      </c>
      <c r="M333" s="73">
        <f t="shared" si="17"/>
        <v>550.28</v>
      </c>
      <c r="N333" s="39">
        <v>550.28</v>
      </c>
      <c r="O333" s="39">
        <v>0</v>
      </c>
      <c r="P333" s="33">
        <v>0</v>
      </c>
    </row>
    <row r="334" spans="1:16" ht="24.95" customHeight="1" x14ac:dyDescent="0.2">
      <c r="A334" s="52" t="str">
        <f t="shared" si="15"/>
        <v>1441|1440011|0|0|18715383000140|0|108,94</v>
      </c>
      <c r="B334" s="52" t="str">
        <f t="shared" si="16"/>
        <v>1441|1440011|0|0|2958</v>
      </c>
      <c r="C334" s="36">
        <v>1441</v>
      </c>
      <c r="D334" s="36">
        <v>1440011</v>
      </c>
      <c r="E334" s="36">
        <v>0</v>
      </c>
      <c r="F334" s="36">
        <v>0</v>
      </c>
      <c r="G334" s="36">
        <v>18715383000140</v>
      </c>
      <c r="H334" s="37" t="s">
        <v>125</v>
      </c>
      <c r="I334" s="36">
        <v>0</v>
      </c>
      <c r="J334" s="36" t="s">
        <v>306</v>
      </c>
      <c r="K334" s="38">
        <v>45790</v>
      </c>
      <c r="L334" s="36">
        <v>2958</v>
      </c>
      <c r="M334" s="73">
        <f t="shared" si="17"/>
        <v>108.94</v>
      </c>
      <c r="N334" s="39">
        <v>108.94</v>
      </c>
      <c r="O334" s="39">
        <v>0</v>
      </c>
      <c r="P334" s="33">
        <v>0</v>
      </c>
    </row>
    <row r="335" spans="1:16" ht="24.95" customHeight="1" x14ac:dyDescent="0.2">
      <c r="A335" s="52" t="str">
        <f t="shared" si="15"/>
        <v>1441|1440011|0|0|18715383000140|0|639,77</v>
      </c>
      <c r="B335" s="52" t="str">
        <f t="shared" si="16"/>
        <v>1441|1440011|0|0|2963</v>
      </c>
      <c r="C335" s="36">
        <v>1441</v>
      </c>
      <c r="D335" s="36">
        <v>1440011</v>
      </c>
      <c r="E335" s="36">
        <v>0</v>
      </c>
      <c r="F335" s="36">
        <v>0</v>
      </c>
      <c r="G335" s="36">
        <v>18715383000140</v>
      </c>
      <c r="H335" s="37" t="s">
        <v>125</v>
      </c>
      <c r="I335" s="36">
        <v>0</v>
      </c>
      <c r="J335" s="36" t="s">
        <v>306</v>
      </c>
      <c r="K335" s="38">
        <v>45790</v>
      </c>
      <c r="L335" s="36">
        <v>2963</v>
      </c>
      <c r="M335" s="73">
        <f t="shared" si="17"/>
        <v>639.77</v>
      </c>
      <c r="N335" s="39">
        <v>639.77</v>
      </c>
      <c r="O335" s="39">
        <v>0</v>
      </c>
      <c r="P335" s="33">
        <v>0</v>
      </c>
    </row>
    <row r="336" spans="1:16" ht="24.95" customHeight="1" x14ac:dyDescent="0.2">
      <c r="A336" s="52" t="str">
        <f t="shared" si="15"/>
        <v>1441|1440011|0|0|18715383000140|0|1122,88</v>
      </c>
      <c r="B336" s="52" t="str">
        <f t="shared" si="16"/>
        <v>1441|1440011|0|0|2966</v>
      </c>
      <c r="C336" s="36">
        <v>1441</v>
      </c>
      <c r="D336" s="36">
        <v>1440011</v>
      </c>
      <c r="E336" s="36">
        <v>0</v>
      </c>
      <c r="F336" s="36">
        <v>0</v>
      </c>
      <c r="G336" s="36">
        <v>18715383000140</v>
      </c>
      <c r="H336" s="37" t="s">
        <v>125</v>
      </c>
      <c r="I336" s="36">
        <v>0</v>
      </c>
      <c r="J336" s="36" t="s">
        <v>306</v>
      </c>
      <c r="K336" s="38">
        <v>45790</v>
      </c>
      <c r="L336" s="36">
        <v>2966</v>
      </c>
      <c r="M336" s="73">
        <f t="shared" si="17"/>
        <v>1122.8800000000001</v>
      </c>
      <c r="N336" s="39">
        <v>1122.8800000000001</v>
      </c>
      <c r="O336" s="39">
        <v>0</v>
      </c>
      <c r="P336" s="33">
        <v>0</v>
      </c>
    </row>
    <row r="337" spans="1:16" ht="24.95" customHeight="1" x14ac:dyDescent="0.2">
      <c r="A337" s="52" t="str">
        <f t="shared" si="15"/>
        <v>1441|1440011|0|0|18715383000140|0|59,55</v>
      </c>
      <c r="B337" s="52" t="str">
        <f t="shared" si="16"/>
        <v>1441|1440011|0|0|2968</v>
      </c>
      <c r="C337" s="36">
        <v>1441</v>
      </c>
      <c r="D337" s="36">
        <v>1440011</v>
      </c>
      <c r="E337" s="36">
        <v>0</v>
      </c>
      <c r="F337" s="36">
        <v>0</v>
      </c>
      <c r="G337" s="36">
        <v>18715383000140</v>
      </c>
      <c r="H337" s="37" t="s">
        <v>125</v>
      </c>
      <c r="I337" s="36">
        <v>0</v>
      </c>
      <c r="J337" s="36" t="s">
        <v>306</v>
      </c>
      <c r="K337" s="38">
        <v>45790</v>
      </c>
      <c r="L337" s="36">
        <v>2968</v>
      </c>
      <c r="M337" s="73">
        <f t="shared" si="17"/>
        <v>59.55</v>
      </c>
      <c r="N337" s="39">
        <v>59.55</v>
      </c>
      <c r="O337" s="39">
        <v>0</v>
      </c>
      <c r="P337" s="33">
        <v>0</v>
      </c>
    </row>
    <row r="338" spans="1:16" ht="24.95" customHeight="1" x14ac:dyDescent="0.2">
      <c r="A338" s="52" t="str">
        <f t="shared" si="15"/>
        <v>1441|1440011|0|0|18715391000196|0|218,42</v>
      </c>
      <c r="B338" s="52" t="str">
        <f t="shared" si="16"/>
        <v>1441|1440011|0|0|1973</v>
      </c>
      <c r="C338" s="36">
        <v>1441</v>
      </c>
      <c r="D338" s="36">
        <v>1440011</v>
      </c>
      <c r="E338" s="36">
        <v>0</v>
      </c>
      <c r="F338" s="36">
        <v>0</v>
      </c>
      <c r="G338" s="36">
        <v>18715391000196</v>
      </c>
      <c r="H338" s="37" t="s">
        <v>399</v>
      </c>
      <c r="I338" s="36">
        <v>0</v>
      </c>
      <c r="J338" s="36" t="s">
        <v>306</v>
      </c>
      <c r="K338" s="38">
        <v>45751</v>
      </c>
      <c r="L338" s="36">
        <v>1973</v>
      </c>
      <c r="M338" s="73">
        <f t="shared" si="17"/>
        <v>218.42</v>
      </c>
      <c r="N338" s="39">
        <v>218.42</v>
      </c>
      <c r="O338" s="39">
        <v>0</v>
      </c>
      <c r="P338" s="33">
        <v>0</v>
      </c>
    </row>
    <row r="339" spans="1:16" ht="24.95" customHeight="1" x14ac:dyDescent="0.2">
      <c r="A339" s="52" t="str">
        <f t="shared" si="15"/>
        <v>1441|1440011|0|0|18715391000196|0|1549,84</v>
      </c>
      <c r="B339" s="52" t="str">
        <f t="shared" si="16"/>
        <v>1441|1440011|0|0|2012</v>
      </c>
      <c r="C339" s="36">
        <v>1441</v>
      </c>
      <c r="D339" s="36">
        <v>1440011</v>
      </c>
      <c r="E339" s="36">
        <v>0</v>
      </c>
      <c r="F339" s="36">
        <v>0</v>
      </c>
      <c r="G339" s="36">
        <v>18715391000196</v>
      </c>
      <c r="H339" s="37" t="s">
        <v>399</v>
      </c>
      <c r="I339" s="36">
        <v>0</v>
      </c>
      <c r="J339" s="36" t="s">
        <v>306</v>
      </c>
      <c r="K339" s="38">
        <v>45754</v>
      </c>
      <c r="L339" s="36">
        <v>2012</v>
      </c>
      <c r="M339" s="73">
        <f t="shared" si="17"/>
        <v>1549.84</v>
      </c>
      <c r="N339" s="39">
        <v>1549.84</v>
      </c>
      <c r="O339" s="39">
        <v>0</v>
      </c>
      <c r="P339" s="33">
        <v>0</v>
      </c>
    </row>
    <row r="340" spans="1:16" ht="24.95" customHeight="1" x14ac:dyDescent="0.2">
      <c r="A340" s="52" t="str">
        <f t="shared" si="15"/>
        <v>1441|1440011|0|0|18715391000196|0|218,42</v>
      </c>
      <c r="B340" s="52" t="str">
        <f t="shared" si="16"/>
        <v>1441|1440011|0|0|2698</v>
      </c>
      <c r="C340" s="36">
        <v>1441</v>
      </c>
      <c r="D340" s="36">
        <v>1440011</v>
      </c>
      <c r="E340" s="36">
        <v>0</v>
      </c>
      <c r="F340" s="36">
        <v>0</v>
      </c>
      <c r="G340" s="36">
        <v>18715391000196</v>
      </c>
      <c r="H340" s="37" t="s">
        <v>399</v>
      </c>
      <c r="I340" s="36">
        <v>0</v>
      </c>
      <c r="J340" s="36" t="s">
        <v>306</v>
      </c>
      <c r="K340" s="38">
        <v>45784</v>
      </c>
      <c r="L340" s="36">
        <v>2698</v>
      </c>
      <c r="M340" s="73">
        <f t="shared" si="17"/>
        <v>218.42</v>
      </c>
      <c r="N340" s="39">
        <v>218.42</v>
      </c>
      <c r="O340" s="39">
        <v>0</v>
      </c>
      <c r="P340" s="33">
        <v>0</v>
      </c>
    </row>
    <row r="341" spans="1:16" ht="24.95" customHeight="1" x14ac:dyDescent="0.2">
      <c r="A341" s="52" t="str">
        <f t="shared" si="15"/>
        <v>1441|1440011|0|0|18715391000196|0|1548,57</v>
      </c>
      <c r="B341" s="52" t="str">
        <f t="shared" si="16"/>
        <v>1441|1440011|0|0|2776</v>
      </c>
      <c r="C341" s="36">
        <v>1441</v>
      </c>
      <c r="D341" s="36">
        <v>1440011</v>
      </c>
      <c r="E341" s="36">
        <v>0</v>
      </c>
      <c r="F341" s="36">
        <v>0</v>
      </c>
      <c r="G341" s="36">
        <v>18715391000196</v>
      </c>
      <c r="H341" s="37" t="s">
        <v>399</v>
      </c>
      <c r="I341" s="36">
        <v>0</v>
      </c>
      <c r="J341" s="36" t="s">
        <v>306</v>
      </c>
      <c r="K341" s="38">
        <v>45785</v>
      </c>
      <c r="L341" s="36">
        <v>2776</v>
      </c>
      <c r="M341" s="73">
        <f t="shared" si="17"/>
        <v>1548.57</v>
      </c>
      <c r="N341" s="39">
        <v>1548.57</v>
      </c>
      <c r="O341" s="39">
        <v>0</v>
      </c>
      <c r="P341" s="33">
        <v>0</v>
      </c>
    </row>
    <row r="342" spans="1:16" ht="24.95" customHeight="1" x14ac:dyDescent="0.2">
      <c r="A342" s="52" t="str">
        <f t="shared" si="15"/>
        <v>1441|1440011|0|0|18715409000150|0|238,79</v>
      </c>
      <c r="B342" s="52" t="str">
        <f t="shared" si="16"/>
        <v>1441|1440011|0|0|2030</v>
      </c>
      <c r="C342" s="36">
        <v>1441</v>
      </c>
      <c r="D342" s="36">
        <v>1440011</v>
      </c>
      <c r="E342" s="36">
        <v>0</v>
      </c>
      <c r="F342" s="36">
        <v>0</v>
      </c>
      <c r="G342" s="36">
        <v>18715409000150</v>
      </c>
      <c r="H342" s="37" t="s">
        <v>400</v>
      </c>
      <c r="I342" s="36">
        <v>0</v>
      </c>
      <c r="J342" s="36" t="s">
        <v>306</v>
      </c>
      <c r="K342" s="38">
        <v>45754</v>
      </c>
      <c r="L342" s="36">
        <v>2030</v>
      </c>
      <c r="M342" s="73">
        <f t="shared" si="17"/>
        <v>238.79</v>
      </c>
      <c r="N342" s="39">
        <v>238.79</v>
      </c>
      <c r="O342" s="39">
        <v>0</v>
      </c>
      <c r="P342" s="33">
        <v>0</v>
      </c>
    </row>
    <row r="343" spans="1:16" ht="24.95" customHeight="1" x14ac:dyDescent="0.2">
      <c r="A343" s="52" t="str">
        <f t="shared" si="15"/>
        <v>1441|1440011|0|0|18715409000150|0|239,67</v>
      </c>
      <c r="B343" s="52" t="str">
        <f t="shared" si="16"/>
        <v>1441|1440011|0|0|2799</v>
      </c>
      <c r="C343" s="36">
        <v>1441</v>
      </c>
      <c r="D343" s="36">
        <v>1440011</v>
      </c>
      <c r="E343" s="36">
        <v>0</v>
      </c>
      <c r="F343" s="36">
        <v>0</v>
      </c>
      <c r="G343" s="36">
        <v>18715409000150</v>
      </c>
      <c r="H343" s="37" t="s">
        <v>400</v>
      </c>
      <c r="I343" s="36">
        <v>0</v>
      </c>
      <c r="J343" s="36" t="s">
        <v>306</v>
      </c>
      <c r="K343" s="38">
        <v>45785</v>
      </c>
      <c r="L343" s="36">
        <v>2799</v>
      </c>
      <c r="M343" s="73">
        <f t="shared" si="17"/>
        <v>239.67</v>
      </c>
      <c r="N343" s="39">
        <v>239.67</v>
      </c>
      <c r="O343" s="39">
        <v>0</v>
      </c>
      <c r="P343" s="33">
        <v>0</v>
      </c>
    </row>
    <row r="344" spans="1:16" ht="24.95" customHeight="1" x14ac:dyDescent="0.2">
      <c r="A344" s="52" t="str">
        <f t="shared" si="15"/>
        <v>1441|1440011|0|0|18715417000104|0|355,37</v>
      </c>
      <c r="B344" s="52" t="str">
        <f t="shared" si="16"/>
        <v>1441|1440011|0|0|2023</v>
      </c>
      <c r="C344" s="36">
        <v>1441</v>
      </c>
      <c r="D344" s="36">
        <v>1440011</v>
      </c>
      <c r="E344" s="36">
        <v>0</v>
      </c>
      <c r="F344" s="36">
        <v>0</v>
      </c>
      <c r="G344" s="36">
        <v>18715417000104</v>
      </c>
      <c r="H344" s="37" t="s">
        <v>401</v>
      </c>
      <c r="I344" s="36">
        <v>0</v>
      </c>
      <c r="J344" s="36" t="s">
        <v>306</v>
      </c>
      <c r="K344" s="38">
        <v>45754</v>
      </c>
      <c r="L344" s="36">
        <v>2023</v>
      </c>
      <c r="M344" s="73">
        <f t="shared" si="17"/>
        <v>355.37</v>
      </c>
      <c r="N344" s="39">
        <v>355.37</v>
      </c>
      <c r="O344" s="39">
        <v>0</v>
      </c>
      <c r="P344" s="33">
        <v>0</v>
      </c>
    </row>
    <row r="345" spans="1:16" ht="24.95" customHeight="1" x14ac:dyDescent="0.2">
      <c r="A345" s="52" t="str">
        <f t="shared" si="15"/>
        <v>1441|1440011|0|0|18715417000104|0|306,76</v>
      </c>
      <c r="B345" s="52" t="str">
        <f t="shared" si="16"/>
        <v>1441|1440011|0|0|2788</v>
      </c>
      <c r="C345" s="36">
        <v>1441</v>
      </c>
      <c r="D345" s="36">
        <v>1440011</v>
      </c>
      <c r="E345" s="36">
        <v>0</v>
      </c>
      <c r="F345" s="36">
        <v>0</v>
      </c>
      <c r="G345" s="36">
        <v>18715417000104</v>
      </c>
      <c r="H345" s="37" t="s">
        <v>401</v>
      </c>
      <c r="I345" s="36">
        <v>0</v>
      </c>
      <c r="J345" s="36" t="s">
        <v>306</v>
      </c>
      <c r="K345" s="38">
        <v>45785</v>
      </c>
      <c r="L345" s="36">
        <v>2788</v>
      </c>
      <c r="M345" s="73">
        <f t="shared" si="17"/>
        <v>306.76</v>
      </c>
      <c r="N345" s="39">
        <v>306.76</v>
      </c>
      <c r="O345" s="39">
        <v>0</v>
      </c>
      <c r="P345" s="33">
        <v>0</v>
      </c>
    </row>
    <row r="346" spans="1:16" ht="24.95" customHeight="1" x14ac:dyDescent="0.2">
      <c r="A346" s="52" t="str">
        <f t="shared" si="15"/>
        <v>1441|1440011|0|0|18715425000142|0|168,17</v>
      </c>
      <c r="B346" s="52" t="str">
        <f t="shared" si="16"/>
        <v>1441|1440011|0|0|1987</v>
      </c>
      <c r="C346" s="36">
        <v>1441</v>
      </c>
      <c r="D346" s="36">
        <v>1440011</v>
      </c>
      <c r="E346" s="36">
        <v>0</v>
      </c>
      <c r="F346" s="36">
        <v>0</v>
      </c>
      <c r="G346" s="36">
        <v>18715425000142</v>
      </c>
      <c r="H346" s="37" t="s">
        <v>402</v>
      </c>
      <c r="I346" s="36">
        <v>0</v>
      </c>
      <c r="J346" s="36" t="s">
        <v>306</v>
      </c>
      <c r="K346" s="38">
        <v>45751</v>
      </c>
      <c r="L346" s="36">
        <v>1987</v>
      </c>
      <c r="M346" s="73">
        <f t="shared" si="17"/>
        <v>168.17</v>
      </c>
      <c r="N346" s="39">
        <v>168.17</v>
      </c>
      <c r="O346" s="39">
        <v>0</v>
      </c>
      <c r="P346" s="33">
        <v>0</v>
      </c>
    </row>
    <row r="347" spans="1:16" ht="24.95" customHeight="1" x14ac:dyDescent="0.2">
      <c r="A347" s="52" t="str">
        <f t="shared" si="15"/>
        <v>1441|1440011|0|0|18715425000142|0|606,7</v>
      </c>
      <c r="B347" s="52" t="str">
        <f t="shared" si="16"/>
        <v>1441|1440011|0|0|2035</v>
      </c>
      <c r="C347" s="36">
        <v>1441</v>
      </c>
      <c r="D347" s="36">
        <v>1440011</v>
      </c>
      <c r="E347" s="36">
        <v>0</v>
      </c>
      <c r="F347" s="36">
        <v>0</v>
      </c>
      <c r="G347" s="36">
        <v>18715425000142</v>
      </c>
      <c r="H347" s="37" t="s">
        <v>402</v>
      </c>
      <c r="I347" s="36">
        <v>0</v>
      </c>
      <c r="J347" s="36" t="s">
        <v>306</v>
      </c>
      <c r="K347" s="38">
        <v>45754</v>
      </c>
      <c r="L347" s="36">
        <v>2035</v>
      </c>
      <c r="M347" s="73">
        <f t="shared" si="17"/>
        <v>606.70000000000005</v>
      </c>
      <c r="N347" s="39">
        <v>606.70000000000005</v>
      </c>
      <c r="O347" s="39">
        <v>0</v>
      </c>
      <c r="P347" s="33">
        <v>0</v>
      </c>
    </row>
    <row r="348" spans="1:16" ht="24.95" customHeight="1" x14ac:dyDescent="0.2">
      <c r="A348" s="52" t="str">
        <f t="shared" si="15"/>
        <v>1441|1440011|0|0|18715425000142|0|168,17</v>
      </c>
      <c r="B348" s="52" t="str">
        <f t="shared" si="16"/>
        <v>1441|1440011|0|0|2691</v>
      </c>
      <c r="C348" s="36">
        <v>1441</v>
      </c>
      <c r="D348" s="36">
        <v>1440011</v>
      </c>
      <c r="E348" s="36">
        <v>0</v>
      </c>
      <c r="F348" s="36">
        <v>0</v>
      </c>
      <c r="G348" s="36">
        <v>18715425000142</v>
      </c>
      <c r="H348" s="37" t="s">
        <v>402</v>
      </c>
      <c r="I348" s="36">
        <v>0</v>
      </c>
      <c r="J348" s="36" t="s">
        <v>306</v>
      </c>
      <c r="K348" s="38">
        <v>45784</v>
      </c>
      <c r="L348" s="36">
        <v>2691</v>
      </c>
      <c r="M348" s="73">
        <f t="shared" si="17"/>
        <v>168.17</v>
      </c>
      <c r="N348" s="39">
        <v>168.17</v>
      </c>
      <c r="O348" s="39">
        <v>0</v>
      </c>
      <c r="P348" s="33">
        <v>0</v>
      </c>
    </row>
    <row r="349" spans="1:16" ht="24.95" customHeight="1" x14ac:dyDescent="0.2">
      <c r="A349" s="52" t="str">
        <f t="shared" si="15"/>
        <v>1441|1440011|0|0|18715425000142|0|568,14</v>
      </c>
      <c r="B349" s="52" t="str">
        <f t="shared" si="16"/>
        <v>1441|1440011|0|0|2807</v>
      </c>
      <c r="C349" s="36">
        <v>1441</v>
      </c>
      <c r="D349" s="36">
        <v>1440011</v>
      </c>
      <c r="E349" s="36">
        <v>0</v>
      </c>
      <c r="F349" s="36">
        <v>0</v>
      </c>
      <c r="G349" s="36">
        <v>18715425000142</v>
      </c>
      <c r="H349" s="37" t="s">
        <v>402</v>
      </c>
      <c r="I349" s="36">
        <v>0</v>
      </c>
      <c r="J349" s="36" t="s">
        <v>306</v>
      </c>
      <c r="K349" s="38">
        <v>45785</v>
      </c>
      <c r="L349" s="36">
        <v>2807</v>
      </c>
      <c r="M349" s="73">
        <f t="shared" si="17"/>
        <v>568.14</v>
      </c>
      <c r="N349" s="39">
        <v>568.14</v>
      </c>
      <c r="O349" s="39">
        <v>0</v>
      </c>
      <c r="P349" s="33">
        <v>0</v>
      </c>
    </row>
    <row r="350" spans="1:16" ht="24.95" customHeight="1" x14ac:dyDescent="0.2">
      <c r="A350" s="52" t="str">
        <f t="shared" si="15"/>
        <v>1441|1440011|0|0|18715441000135|0|204,42</v>
      </c>
      <c r="B350" s="52" t="str">
        <f t="shared" si="16"/>
        <v>1441|1440011|0|0|2096</v>
      </c>
      <c r="C350" s="36">
        <v>1441</v>
      </c>
      <c r="D350" s="36">
        <v>1440011</v>
      </c>
      <c r="E350" s="36">
        <v>0</v>
      </c>
      <c r="F350" s="36">
        <v>0</v>
      </c>
      <c r="G350" s="36">
        <v>18715441000135</v>
      </c>
      <c r="H350" s="37" t="s">
        <v>403</v>
      </c>
      <c r="I350" s="36">
        <v>0</v>
      </c>
      <c r="J350" s="36" t="s">
        <v>306</v>
      </c>
      <c r="K350" s="38">
        <v>45754</v>
      </c>
      <c r="L350" s="36">
        <v>2096</v>
      </c>
      <c r="M350" s="73">
        <f t="shared" si="17"/>
        <v>204.42</v>
      </c>
      <c r="N350" s="39">
        <v>204.42</v>
      </c>
      <c r="O350" s="39">
        <v>0</v>
      </c>
      <c r="P350" s="33">
        <v>0</v>
      </c>
    </row>
    <row r="351" spans="1:16" ht="24.95" customHeight="1" x14ac:dyDescent="0.2">
      <c r="A351" s="52" t="str">
        <f t="shared" si="15"/>
        <v>1441|1440011|0|0|18715441000135|0|175,44</v>
      </c>
      <c r="B351" s="52" t="str">
        <f t="shared" si="16"/>
        <v>1441|1440011|0|0|2856</v>
      </c>
      <c r="C351" s="36">
        <v>1441</v>
      </c>
      <c r="D351" s="36">
        <v>1440011</v>
      </c>
      <c r="E351" s="36">
        <v>0</v>
      </c>
      <c r="F351" s="36">
        <v>0</v>
      </c>
      <c r="G351" s="36">
        <v>18715441000135</v>
      </c>
      <c r="H351" s="37" t="s">
        <v>403</v>
      </c>
      <c r="I351" s="36">
        <v>0</v>
      </c>
      <c r="J351" s="36" t="s">
        <v>306</v>
      </c>
      <c r="K351" s="38">
        <v>45789</v>
      </c>
      <c r="L351" s="36">
        <v>2856</v>
      </c>
      <c r="M351" s="73">
        <f t="shared" si="17"/>
        <v>175.44</v>
      </c>
      <c r="N351" s="39">
        <v>175.44</v>
      </c>
      <c r="O351" s="39">
        <v>0</v>
      </c>
      <c r="P351" s="33">
        <v>0</v>
      </c>
    </row>
    <row r="352" spans="1:16" ht="24.95" customHeight="1" x14ac:dyDescent="0.2">
      <c r="A352" s="52" t="str">
        <f t="shared" si="15"/>
        <v>1441|1440011|0|0|18715474000185|0|300,71</v>
      </c>
      <c r="B352" s="52" t="str">
        <f t="shared" si="16"/>
        <v>1441|1440011|0|0|1961</v>
      </c>
      <c r="C352" s="36">
        <v>1441</v>
      </c>
      <c r="D352" s="36">
        <v>1440011</v>
      </c>
      <c r="E352" s="36">
        <v>0</v>
      </c>
      <c r="F352" s="36">
        <v>0</v>
      </c>
      <c r="G352" s="36">
        <v>18715474000185</v>
      </c>
      <c r="H352" s="37" t="s">
        <v>404</v>
      </c>
      <c r="I352" s="36">
        <v>0</v>
      </c>
      <c r="J352" s="36" t="s">
        <v>306</v>
      </c>
      <c r="K352" s="38">
        <v>45751</v>
      </c>
      <c r="L352" s="36">
        <v>1961</v>
      </c>
      <c r="M352" s="73">
        <f t="shared" si="17"/>
        <v>300.70999999999998</v>
      </c>
      <c r="N352" s="39">
        <v>300.70999999999998</v>
      </c>
      <c r="O352" s="39">
        <v>0</v>
      </c>
      <c r="P352" s="33">
        <v>0</v>
      </c>
    </row>
    <row r="353" spans="1:16" ht="24.95" customHeight="1" x14ac:dyDescent="0.2">
      <c r="A353" s="52" t="str">
        <f t="shared" si="15"/>
        <v>1441|1440011|0|0|18715474000185|0|317,07</v>
      </c>
      <c r="B353" s="52" t="str">
        <f t="shared" si="16"/>
        <v>1441|1440011|0|0|2729</v>
      </c>
      <c r="C353" s="36">
        <v>1441</v>
      </c>
      <c r="D353" s="36">
        <v>1440011</v>
      </c>
      <c r="E353" s="36">
        <v>0</v>
      </c>
      <c r="F353" s="36">
        <v>0</v>
      </c>
      <c r="G353" s="36">
        <v>18715474000185</v>
      </c>
      <c r="H353" s="37" t="s">
        <v>404</v>
      </c>
      <c r="I353" s="36">
        <v>0</v>
      </c>
      <c r="J353" s="36" t="s">
        <v>306</v>
      </c>
      <c r="K353" s="38">
        <v>45784</v>
      </c>
      <c r="L353" s="36">
        <v>2729</v>
      </c>
      <c r="M353" s="73">
        <f t="shared" si="17"/>
        <v>317.07</v>
      </c>
      <c r="N353" s="39">
        <v>317.07</v>
      </c>
      <c r="O353" s="39">
        <v>0</v>
      </c>
      <c r="P353" s="33">
        <v>0</v>
      </c>
    </row>
    <row r="354" spans="1:16" ht="24.95" customHeight="1" x14ac:dyDescent="0.2">
      <c r="A354" s="52" t="str">
        <f t="shared" si="15"/>
        <v>1441|1440011|0|0|18715490000178|0|337,12</v>
      </c>
      <c r="B354" s="52" t="str">
        <f t="shared" si="16"/>
        <v>1441|1440011|0|0|1959</v>
      </c>
      <c r="C354" s="36">
        <v>1441</v>
      </c>
      <c r="D354" s="36">
        <v>1440011</v>
      </c>
      <c r="E354" s="36">
        <v>0</v>
      </c>
      <c r="F354" s="36">
        <v>0</v>
      </c>
      <c r="G354" s="36">
        <v>18715490000178</v>
      </c>
      <c r="H354" s="37" t="s">
        <v>405</v>
      </c>
      <c r="I354" s="36">
        <v>0</v>
      </c>
      <c r="J354" s="36" t="s">
        <v>306</v>
      </c>
      <c r="K354" s="38">
        <v>45751</v>
      </c>
      <c r="L354" s="36">
        <v>1959</v>
      </c>
      <c r="M354" s="73">
        <f t="shared" si="17"/>
        <v>337.12</v>
      </c>
      <c r="N354" s="39">
        <v>337.12</v>
      </c>
      <c r="O354" s="39">
        <v>0</v>
      </c>
      <c r="P354" s="33">
        <v>0</v>
      </c>
    </row>
    <row r="355" spans="1:16" ht="24.95" customHeight="1" x14ac:dyDescent="0.2">
      <c r="A355" s="52" t="str">
        <f t="shared" si="15"/>
        <v>1441|1440011|0|0|18715490000178|0|338,44</v>
      </c>
      <c r="B355" s="52" t="str">
        <f t="shared" si="16"/>
        <v>1441|1440011|0|0|2748</v>
      </c>
      <c r="C355" s="36">
        <v>1441</v>
      </c>
      <c r="D355" s="36">
        <v>1440011</v>
      </c>
      <c r="E355" s="36">
        <v>0</v>
      </c>
      <c r="F355" s="36">
        <v>0</v>
      </c>
      <c r="G355" s="36">
        <v>18715490000178</v>
      </c>
      <c r="H355" s="37" t="s">
        <v>405</v>
      </c>
      <c r="I355" s="36">
        <v>0</v>
      </c>
      <c r="J355" s="36" t="s">
        <v>306</v>
      </c>
      <c r="K355" s="38">
        <v>45784</v>
      </c>
      <c r="L355" s="36">
        <v>2748</v>
      </c>
      <c r="M355" s="73">
        <f t="shared" si="17"/>
        <v>338.44</v>
      </c>
      <c r="N355" s="39">
        <v>338.44</v>
      </c>
      <c r="O355" s="39">
        <v>0</v>
      </c>
      <c r="P355" s="33">
        <v>0</v>
      </c>
    </row>
    <row r="356" spans="1:16" ht="24.95" customHeight="1" x14ac:dyDescent="0.2">
      <c r="A356" s="52" t="str">
        <f t="shared" si="15"/>
        <v>1441|1440011|0|0|18715508000131|0|1703,86</v>
      </c>
      <c r="B356" s="52" t="str">
        <f t="shared" si="16"/>
        <v>1441|1440011|0|0|1948</v>
      </c>
      <c r="C356" s="36">
        <v>1441</v>
      </c>
      <c r="D356" s="36">
        <v>1440011</v>
      </c>
      <c r="E356" s="36">
        <v>0</v>
      </c>
      <c r="F356" s="36">
        <v>0</v>
      </c>
      <c r="G356" s="36">
        <v>18715508000131</v>
      </c>
      <c r="H356" s="37" t="s">
        <v>406</v>
      </c>
      <c r="I356" s="36">
        <v>0</v>
      </c>
      <c r="J356" s="36" t="s">
        <v>306</v>
      </c>
      <c r="K356" s="38">
        <v>45751</v>
      </c>
      <c r="L356" s="36">
        <v>1948</v>
      </c>
      <c r="M356" s="73">
        <f t="shared" si="17"/>
        <v>1703.86</v>
      </c>
      <c r="N356" s="39">
        <v>1703.86</v>
      </c>
      <c r="O356" s="39">
        <v>0</v>
      </c>
      <c r="P356" s="33">
        <v>0</v>
      </c>
    </row>
    <row r="357" spans="1:16" ht="24.95" customHeight="1" x14ac:dyDescent="0.2">
      <c r="A357" s="52" t="str">
        <f t="shared" si="15"/>
        <v>1441|1440011|0|0|18715508000131|0|201,2</v>
      </c>
      <c r="B357" s="52" t="str">
        <f t="shared" si="16"/>
        <v>1441|1440011|0|0|1952</v>
      </c>
      <c r="C357" s="36">
        <v>1441</v>
      </c>
      <c r="D357" s="36">
        <v>1440011</v>
      </c>
      <c r="E357" s="36">
        <v>0</v>
      </c>
      <c r="F357" s="36">
        <v>0</v>
      </c>
      <c r="G357" s="36">
        <v>18715508000131</v>
      </c>
      <c r="H357" s="37" t="s">
        <v>406</v>
      </c>
      <c r="I357" s="36">
        <v>0</v>
      </c>
      <c r="J357" s="36" t="s">
        <v>306</v>
      </c>
      <c r="K357" s="38">
        <v>45751</v>
      </c>
      <c r="L357" s="36">
        <v>1952</v>
      </c>
      <c r="M357" s="73">
        <f t="shared" si="17"/>
        <v>201.2</v>
      </c>
      <c r="N357" s="39">
        <v>201.2</v>
      </c>
      <c r="O357" s="39">
        <v>0</v>
      </c>
      <c r="P357" s="33">
        <v>0</v>
      </c>
    </row>
    <row r="358" spans="1:16" ht="24.95" customHeight="1" x14ac:dyDescent="0.2">
      <c r="A358" s="52" t="str">
        <f t="shared" si="15"/>
        <v>1441|1440011|0|0|18715508000131|0|201,2</v>
      </c>
      <c r="B358" s="52" t="str">
        <f t="shared" si="16"/>
        <v>1441|1440011|0|0|2637</v>
      </c>
      <c r="C358" s="36">
        <v>1441</v>
      </c>
      <c r="D358" s="36">
        <v>1440011</v>
      </c>
      <c r="E358" s="36">
        <v>0</v>
      </c>
      <c r="F358" s="36">
        <v>0</v>
      </c>
      <c r="G358" s="36">
        <v>18715508000131</v>
      </c>
      <c r="H358" s="37" t="s">
        <v>406</v>
      </c>
      <c r="I358" s="36">
        <v>0</v>
      </c>
      <c r="J358" s="36" t="s">
        <v>306</v>
      </c>
      <c r="K358" s="38">
        <v>45782</v>
      </c>
      <c r="L358" s="36">
        <v>2637</v>
      </c>
      <c r="M358" s="73">
        <f t="shared" si="17"/>
        <v>201.2</v>
      </c>
      <c r="N358" s="39">
        <v>201.2</v>
      </c>
      <c r="O358" s="39">
        <v>0</v>
      </c>
      <c r="P358" s="33">
        <v>0</v>
      </c>
    </row>
    <row r="359" spans="1:16" ht="24.95" customHeight="1" x14ac:dyDescent="0.2">
      <c r="A359" s="52" t="str">
        <f t="shared" si="15"/>
        <v>1441|1440011|0|0|18715508000131|0|1837,78</v>
      </c>
      <c r="B359" s="52" t="str">
        <f t="shared" si="16"/>
        <v>1441|1440011|0|0|2725</v>
      </c>
      <c r="C359" s="36">
        <v>1441</v>
      </c>
      <c r="D359" s="36">
        <v>1440011</v>
      </c>
      <c r="E359" s="36">
        <v>0</v>
      </c>
      <c r="F359" s="36">
        <v>0</v>
      </c>
      <c r="G359" s="36">
        <v>18715508000131</v>
      </c>
      <c r="H359" s="37" t="s">
        <v>406</v>
      </c>
      <c r="I359" s="36">
        <v>0</v>
      </c>
      <c r="J359" s="36" t="s">
        <v>306</v>
      </c>
      <c r="K359" s="38">
        <v>45784</v>
      </c>
      <c r="L359" s="36">
        <v>2725</v>
      </c>
      <c r="M359" s="73">
        <f t="shared" si="17"/>
        <v>1837.78</v>
      </c>
      <c r="N359" s="39">
        <v>1837.78</v>
      </c>
      <c r="O359" s="39">
        <v>0</v>
      </c>
      <c r="P359" s="33">
        <v>0</v>
      </c>
    </row>
    <row r="360" spans="1:16" ht="24.95" customHeight="1" x14ac:dyDescent="0.2">
      <c r="A360" s="52" t="str">
        <f t="shared" si="15"/>
        <v>1441|1440011|0|0|18837278000183|0|215,52</v>
      </c>
      <c r="B360" s="52" t="str">
        <f t="shared" si="16"/>
        <v>1441|1440011|0|0|1939</v>
      </c>
      <c r="C360" s="36">
        <v>1441</v>
      </c>
      <c r="D360" s="36">
        <v>1440011</v>
      </c>
      <c r="E360" s="36">
        <v>0</v>
      </c>
      <c r="F360" s="36">
        <v>0</v>
      </c>
      <c r="G360" s="36">
        <v>18837278000183</v>
      </c>
      <c r="H360" s="37" t="s">
        <v>407</v>
      </c>
      <c r="I360" s="36">
        <v>0</v>
      </c>
      <c r="J360" s="36" t="s">
        <v>306</v>
      </c>
      <c r="K360" s="38">
        <v>45751</v>
      </c>
      <c r="L360" s="36">
        <v>1939</v>
      </c>
      <c r="M360" s="73">
        <f t="shared" si="17"/>
        <v>215.52</v>
      </c>
      <c r="N360" s="39">
        <v>215.52</v>
      </c>
      <c r="O360" s="39">
        <v>0</v>
      </c>
      <c r="P360" s="33">
        <v>0</v>
      </c>
    </row>
    <row r="361" spans="1:16" ht="24.95" customHeight="1" x14ac:dyDescent="0.2">
      <c r="A361" s="52" t="str">
        <f t="shared" si="15"/>
        <v>1441|1440011|0|0|18837278000183|0|306,76</v>
      </c>
      <c r="B361" s="52" t="str">
        <f t="shared" si="16"/>
        <v>1441|1440011|0|0|2710</v>
      </c>
      <c r="C361" s="36">
        <v>1441</v>
      </c>
      <c r="D361" s="36">
        <v>1440011</v>
      </c>
      <c r="E361" s="36">
        <v>0</v>
      </c>
      <c r="F361" s="36">
        <v>0</v>
      </c>
      <c r="G361" s="36">
        <v>18837278000183</v>
      </c>
      <c r="H361" s="37" t="s">
        <v>407</v>
      </c>
      <c r="I361" s="36">
        <v>0</v>
      </c>
      <c r="J361" s="36" t="s">
        <v>306</v>
      </c>
      <c r="K361" s="38">
        <v>45784</v>
      </c>
      <c r="L361" s="36">
        <v>2710</v>
      </c>
      <c r="M361" s="73">
        <f t="shared" si="17"/>
        <v>306.76</v>
      </c>
      <c r="N361" s="39">
        <v>306.76</v>
      </c>
      <c r="O361" s="39">
        <v>0</v>
      </c>
      <c r="P361" s="33">
        <v>0</v>
      </c>
    </row>
    <row r="362" spans="1:16" ht="24.95" customHeight="1" x14ac:dyDescent="0.2">
      <c r="A362" s="52" t="str">
        <f t="shared" si="15"/>
        <v>1441|1440011|0|0|19718360000151|0|287,52</v>
      </c>
      <c r="B362" s="52" t="str">
        <f t="shared" si="16"/>
        <v>1441|1440011|0|0|1974</v>
      </c>
      <c r="C362" s="36">
        <v>1441</v>
      </c>
      <c r="D362" s="36">
        <v>1440011</v>
      </c>
      <c r="E362" s="36">
        <v>0</v>
      </c>
      <c r="F362" s="36">
        <v>0</v>
      </c>
      <c r="G362" s="36">
        <v>19718360000151</v>
      </c>
      <c r="H362" s="37" t="s">
        <v>408</v>
      </c>
      <c r="I362" s="36">
        <v>0</v>
      </c>
      <c r="J362" s="36" t="s">
        <v>306</v>
      </c>
      <c r="K362" s="38">
        <v>45751</v>
      </c>
      <c r="L362" s="36">
        <v>1974</v>
      </c>
      <c r="M362" s="73">
        <f t="shared" si="17"/>
        <v>287.52</v>
      </c>
      <c r="N362" s="39">
        <v>287.52</v>
      </c>
      <c r="O362" s="39">
        <v>0</v>
      </c>
      <c r="P362" s="33">
        <v>0</v>
      </c>
    </row>
    <row r="363" spans="1:16" ht="24.95" customHeight="1" x14ac:dyDescent="0.2">
      <c r="A363" s="52" t="str">
        <f t="shared" si="15"/>
        <v>1441|1440011|0|0|19718360000151|0|479,25</v>
      </c>
      <c r="B363" s="52" t="str">
        <f t="shared" si="16"/>
        <v>1441|1440011|0|0|2017</v>
      </c>
      <c r="C363" s="36">
        <v>1441</v>
      </c>
      <c r="D363" s="36">
        <v>1440011</v>
      </c>
      <c r="E363" s="36">
        <v>0</v>
      </c>
      <c r="F363" s="36">
        <v>0</v>
      </c>
      <c r="G363" s="36">
        <v>19718360000151</v>
      </c>
      <c r="H363" s="37" t="s">
        <v>408</v>
      </c>
      <c r="I363" s="36">
        <v>0</v>
      </c>
      <c r="J363" s="36" t="s">
        <v>306</v>
      </c>
      <c r="K363" s="38">
        <v>45754</v>
      </c>
      <c r="L363" s="36">
        <v>2017</v>
      </c>
      <c r="M363" s="73">
        <f t="shared" si="17"/>
        <v>479.25</v>
      </c>
      <c r="N363" s="39">
        <v>479.25</v>
      </c>
      <c r="O363" s="39">
        <v>0</v>
      </c>
      <c r="P363" s="33">
        <v>0</v>
      </c>
    </row>
    <row r="364" spans="1:16" ht="24.95" customHeight="1" x14ac:dyDescent="0.2">
      <c r="A364" s="52" t="str">
        <f t="shared" si="15"/>
        <v>1441|1440011|0|0|19718360000151|0|287,52</v>
      </c>
      <c r="B364" s="52" t="str">
        <f t="shared" si="16"/>
        <v>1441|1440011|0|0|2699</v>
      </c>
      <c r="C364" s="36">
        <v>1441</v>
      </c>
      <c r="D364" s="36">
        <v>1440011</v>
      </c>
      <c r="E364" s="36">
        <v>0</v>
      </c>
      <c r="F364" s="36">
        <v>0</v>
      </c>
      <c r="G364" s="36">
        <v>19718360000151</v>
      </c>
      <c r="H364" s="37" t="s">
        <v>408</v>
      </c>
      <c r="I364" s="36">
        <v>0</v>
      </c>
      <c r="J364" s="36" t="s">
        <v>306</v>
      </c>
      <c r="K364" s="38">
        <v>45784</v>
      </c>
      <c r="L364" s="36">
        <v>2699</v>
      </c>
      <c r="M364" s="73">
        <f t="shared" si="17"/>
        <v>287.52</v>
      </c>
      <c r="N364" s="39">
        <v>287.52</v>
      </c>
      <c r="O364" s="39">
        <v>0</v>
      </c>
      <c r="P364" s="33">
        <v>0</v>
      </c>
    </row>
    <row r="365" spans="1:16" ht="24.95" customHeight="1" x14ac:dyDescent="0.2">
      <c r="A365" s="52" t="str">
        <f t="shared" si="15"/>
        <v>1441|1440011|0|0|19718360000151|0|413,69</v>
      </c>
      <c r="B365" s="52" t="str">
        <f t="shared" si="16"/>
        <v>1441|1440011|0|0|2782</v>
      </c>
      <c r="C365" s="36">
        <v>1441</v>
      </c>
      <c r="D365" s="36">
        <v>1440011</v>
      </c>
      <c r="E365" s="36">
        <v>0</v>
      </c>
      <c r="F365" s="36">
        <v>0</v>
      </c>
      <c r="G365" s="36">
        <v>19718360000151</v>
      </c>
      <c r="H365" s="37" t="s">
        <v>408</v>
      </c>
      <c r="I365" s="36">
        <v>0</v>
      </c>
      <c r="J365" s="36" t="s">
        <v>306</v>
      </c>
      <c r="K365" s="38">
        <v>45785</v>
      </c>
      <c r="L365" s="36">
        <v>2782</v>
      </c>
      <c r="M365" s="73">
        <f t="shared" si="17"/>
        <v>413.69</v>
      </c>
      <c r="N365" s="39">
        <v>413.69</v>
      </c>
      <c r="O365" s="39">
        <v>0</v>
      </c>
      <c r="P365" s="33">
        <v>0</v>
      </c>
    </row>
    <row r="366" spans="1:16" ht="24.95" customHeight="1" x14ac:dyDescent="0.2">
      <c r="A366" s="52" t="str">
        <f t="shared" si="15"/>
        <v>1441|1440011|0|0|19876424000142|0|169,25</v>
      </c>
      <c r="B366" s="52" t="str">
        <f t="shared" si="16"/>
        <v>1441|1440011|0|0|1976</v>
      </c>
      <c r="C366" s="36">
        <v>1441</v>
      </c>
      <c r="D366" s="36">
        <v>1440011</v>
      </c>
      <c r="E366" s="36">
        <v>0</v>
      </c>
      <c r="F366" s="36">
        <v>0</v>
      </c>
      <c r="G366" s="36">
        <v>19876424000142</v>
      </c>
      <c r="H366" s="37" t="s">
        <v>409</v>
      </c>
      <c r="I366" s="36">
        <v>0</v>
      </c>
      <c r="J366" s="36" t="s">
        <v>306</v>
      </c>
      <c r="K366" s="38">
        <v>45751</v>
      </c>
      <c r="L366" s="36">
        <v>1976</v>
      </c>
      <c r="M366" s="73">
        <f t="shared" si="17"/>
        <v>169.25</v>
      </c>
      <c r="N366" s="39">
        <v>169.25</v>
      </c>
      <c r="O366" s="39">
        <v>0</v>
      </c>
      <c r="P366" s="33">
        <v>0</v>
      </c>
    </row>
    <row r="367" spans="1:16" ht="24.95" customHeight="1" x14ac:dyDescent="0.2">
      <c r="A367" s="52" t="str">
        <f t="shared" si="15"/>
        <v>1441|1440011|0|0|19876424000142|0|863,55</v>
      </c>
      <c r="B367" s="52" t="str">
        <f t="shared" si="16"/>
        <v>1441|1440011|0|0|2022</v>
      </c>
      <c r="C367" s="36">
        <v>1441</v>
      </c>
      <c r="D367" s="36">
        <v>1440011</v>
      </c>
      <c r="E367" s="36">
        <v>0</v>
      </c>
      <c r="F367" s="36">
        <v>0</v>
      </c>
      <c r="G367" s="36">
        <v>19876424000142</v>
      </c>
      <c r="H367" s="37" t="s">
        <v>409</v>
      </c>
      <c r="I367" s="36">
        <v>0</v>
      </c>
      <c r="J367" s="36" t="s">
        <v>306</v>
      </c>
      <c r="K367" s="38">
        <v>45754</v>
      </c>
      <c r="L367" s="36">
        <v>2022</v>
      </c>
      <c r="M367" s="73">
        <f t="shared" si="17"/>
        <v>863.55</v>
      </c>
      <c r="N367" s="39">
        <v>863.55</v>
      </c>
      <c r="O367" s="39">
        <v>0</v>
      </c>
      <c r="P367" s="33">
        <v>0</v>
      </c>
    </row>
    <row r="368" spans="1:16" ht="24.95" customHeight="1" x14ac:dyDescent="0.2">
      <c r="A368" s="52" t="str">
        <f t="shared" si="15"/>
        <v>1441|1440011|0|0|19876424000142|0|169,25</v>
      </c>
      <c r="B368" s="52" t="str">
        <f t="shared" si="16"/>
        <v>1441|1440011|0|0|2697</v>
      </c>
      <c r="C368" s="36">
        <v>1441</v>
      </c>
      <c r="D368" s="36">
        <v>1440011</v>
      </c>
      <c r="E368" s="36">
        <v>0</v>
      </c>
      <c r="F368" s="36">
        <v>0</v>
      </c>
      <c r="G368" s="36">
        <v>19876424000142</v>
      </c>
      <c r="H368" s="37" t="s">
        <v>409</v>
      </c>
      <c r="I368" s="36">
        <v>0</v>
      </c>
      <c r="J368" s="36" t="s">
        <v>306</v>
      </c>
      <c r="K368" s="38">
        <v>45784</v>
      </c>
      <c r="L368" s="36">
        <v>2697</v>
      </c>
      <c r="M368" s="73">
        <f t="shared" si="17"/>
        <v>169.25</v>
      </c>
      <c r="N368" s="39">
        <v>169.25</v>
      </c>
      <c r="O368" s="39">
        <v>0</v>
      </c>
      <c r="P368" s="33">
        <v>0</v>
      </c>
    </row>
    <row r="369" spans="1:16" ht="24.95" customHeight="1" x14ac:dyDescent="0.2">
      <c r="A369" s="52" t="str">
        <f t="shared" si="15"/>
        <v>1441|1440011|0|0|19876424000142|0|860,1</v>
      </c>
      <c r="B369" s="52" t="str">
        <f t="shared" si="16"/>
        <v>1441|1440011|0|0|2787</v>
      </c>
      <c r="C369" s="36">
        <v>1441</v>
      </c>
      <c r="D369" s="36">
        <v>1440011</v>
      </c>
      <c r="E369" s="36">
        <v>0</v>
      </c>
      <c r="F369" s="36">
        <v>0</v>
      </c>
      <c r="G369" s="36">
        <v>19876424000142</v>
      </c>
      <c r="H369" s="37" t="s">
        <v>409</v>
      </c>
      <c r="I369" s="36">
        <v>0</v>
      </c>
      <c r="J369" s="36" t="s">
        <v>306</v>
      </c>
      <c r="K369" s="38">
        <v>45785</v>
      </c>
      <c r="L369" s="36">
        <v>2787</v>
      </c>
      <c r="M369" s="73">
        <f t="shared" si="17"/>
        <v>860.1</v>
      </c>
      <c r="N369" s="39">
        <v>860.1</v>
      </c>
      <c r="O369" s="39">
        <v>0</v>
      </c>
      <c r="P369" s="33">
        <v>0</v>
      </c>
    </row>
    <row r="370" spans="1:16" ht="24.95" customHeight="1" x14ac:dyDescent="0.2">
      <c r="A370" s="52" t="str">
        <f t="shared" si="15"/>
        <v>1441|1440011|0|0|20622890000180|0|288,01</v>
      </c>
      <c r="B370" s="52" t="str">
        <f t="shared" si="16"/>
        <v>1441|1440011|0|0|1960</v>
      </c>
      <c r="C370" s="36">
        <v>1441</v>
      </c>
      <c r="D370" s="36">
        <v>1440011</v>
      </c>
      <c r="E370" s="36">
        <v>0</v>
      </c>
      <c r="F370" s="36">
        <v>0</v>
      </c>
      <c r="G370" s="36">
        <v>20622890000180</v>
      </c>
      <c r="H370" s="37" t="s">
        <v>410</v>
      </c>
      <c r="I370" s="36">
        <v>0</v>
      </c>
      <c r="J370" s="36" t="s">
        <v>306</v>
      </c>
      <c r="K370" s="38">
        <v>45751</v>
      </c>
      <c r="L370" s="36">
        <v>1960</v>
      </c>
      <c r="M370" s="73">
        <f t="shared" si="17"/>
        <v>288.01</v>
      </c>
      <c r="N370" s="39">
        <v>288.01</v>
      </c>
      <c r="O370" s="39">
        <v>0</v>
      </c>
      <c r="P370" s="33">
        <v>0</v>
      </c>
    </row>
    <row r="371" spans="1:16" ht="24.95" customHeight="1" x14ac:dyDescent="0.2">
      <c r="A371" s="52" t="str">
        <f t="shared" si="15"/>
        <v>1441|1440011|0|0|20622890000180|0|2332,75</v>
      </c>
      <c r="B371" s="52" t="str">
        <f t="shared" si="16"/>
        <v>1441|1440011|0|0|2006</v>
      </c>
      <c r="C371" s="36">
        <v>1441</v>
      </c>
      <c r="D371" s="36">
        <v>1440011</v>
      </c>
      <c r="E371" s="36">
        <v>0</v>
      </c>
      <c r="F371" s="36">
        <v>0</v>
      </c>
      <c r="G371" s="36">
        <v>20622890000180</v>
      </c>
      <c r="H371" s="37" t="s">
        <v>410</v>
      </c>
      <c r="I371" s="36">
        <v>0</v>
      </c>
      <c r="J371" s="36" t="s">
        <v>306</v>
      </c>
      <c r="K371" s="38">
        <v>45751</v>
      </c>
      <c r="L371" s="36">
        <v>2006</v>
      </c>
      <c r="M371" s="73">
        <f t="shared" si="17"/>
        <v>2332.75</v>
      </c>
      <c r="N371" s="39">
        <v>2332.75</v>
      </c>
      <c r="O371" s="39">
        <v>0</v>
      </c>
      <c r="P371" s="33">
        <v>0</v>
      </c>
    </row>
    <row r="372" spans="1:16" ht="24.95" customHeight="1" x14ac:dyDescent="0.2">
      <c r="A372" s="52" t="str">
        <f t="shared" si="15"/>
        <v>1441|1440011|0|0|20622890000180|0|288,01</v>
      </c>
      <c r="B372" s="52" t="str">
        <f t="shared" si="16"/>
        <v>1441|1440011|0|0|2638</v>
      </c>
      <c r="C372" s="36">
        <v>1441</v>
      </c>
      <c r="D372" s="36">
        <v>1440011</v>
      </c>
      <c r="E372" s="36">
        <v>0</v>
      </c>
      <c r="F372" s="36">
        <v>0</v>
      </c>
      <c r="G372" s="36">
        <v>20622890000180</v>
      </c>
      <c r="H372" s="37" t="s">
        <v>410</v>
      </c>
      <c r="I372" s="36">
        <v>0</v>
      </c>
      <c r="J372" s="36" t="s">
        <v>306</v>
      </c>
      <c r="K372" s="38">
        <v>45782</v>
      </c>
      <c r="L372" s="36">
        <v>2638</v>
      </c>
      <c r="M372" s="73">
        <f t="shared" si="17"/>
        <v>288.01</v>
      </c>
      <c r="N372" s="39">
        <v>288.01</v>
      </c>
      <c r="O372" s="39">
        <v>0</v>
      </c>
      <c r="P372" s="33">
        <v>0</v>
      </c>
    </row>
    <row r="373" spans="1:16" ht="24.95" customHeight="1" x14ac:dyDescent="0.2">
      <c r="A373" s="52" t="str">
        <f t="shared" si="15"/>
        <v>1441|1440011|0|0|20622890000180|0|2154,97</v>
      </c>
      <c r="B373" s="52" t="str">
        <f t="shared" si="16"/>
        <v>1441|1440011|0|0|2727</v>
      </c>
      <c r="C373" s="36">
        <v>1441</v>
      </c>
      <c r="D373" s="36">
        <v>1440011</v>
      </c>
      <c r="E373" s="36">
        <v>0</v>
      </c>
      <c r="F373" s="36">
        <v>0</v>
      </c>
      <c r="G373" s="36">
        <v>20622890000180</v>
      </c>
      <c r="H373" s="37" t="s">
        <v>410</v>
      </c>
      <c r="I373" s="36">
        <v>0</v>
      </c>
      <c r="J373" s="36" t="s">
        <v>306</v>
      </c>
      <c r="K373" s="38">
        <v>45784</v>
      </c>
      <c r="L373" s="36">
        <v>2727</v>
      </c>
      <c r="M373" s="73">
        <f t="shared" si="17"/>
        <v>2154.9699999999998</v>
      </c>
      <c r="N373" s="39">
        <v>2154.9699999999998</v>
      </c>
      <c r="O373" s="39">
        <v>0</v>
      </c>
      <c r="P373" s="33">
        <v>0</v>
      </c>
    </row>
    <row r="374" spans="1:16" ht="24.95" customHeight="1" x14ac:dyDescent="0.2">
      <c r="A374" s="52" t="str">
        <f t="shared" si="15"/>
        <v>1441|1440011|0|0|20920567000193|0|173,56</v>
      </c>
      <c r="B374" s="52" t="str">
        <f t="shared" si="16"/>
        <v>1441|1440011|0|0|2011</v>
      </c>
      <c r="C374" s="36">
        <v>1441</v>
      </c>
      <c r="D374" s="36">
        <v>1440011</v>
      </c>
      <c r="E374" s="36">
        <v>0</v>
      </c>
      <c r="F374" s="36">
        <v>0</v>
      </c>
      <c r="G374" s="36">
        <v>20920567000193</v>
      </c>
      <c r="H374" s="37" t="s">
        <v>411</v>
      </c>
      <c r="I374" s="36">
        <v>0</v>
      </c>
      <c r="J374" s="36" t="s">
        <v>306</v>
      </c>
      <c r="K374" s="38">
        <v>45754</v>
      </c>
      <c r="L374" s="36">
        <v>2011</v>
      </c>
      <c r="M374" s="73">
        <f t="shared" si="17"/>
        <v>173.56</v>
      </c>
      <c r="N374" s="39">
        <v>173.56</v>
      </c>
      <c r="O374" s="39">
        <v>0</v>
      </c>
      <c r="P374" s="33">
        <v>0</v>
      </c>
    </row>
    <row r="375" spans="1:16" ht="24.95" customHeight="1" x14ac:dyDescent="0.2">
      <c r="A375" s="52" t="str">
        <f t="shared" si="15"/>
        <v>1441|1440011|0|0|20920567000193|0|174,23</v>
      </c>
      <c r="B375" s="52" t="str">
        <f t="shared" si="16"/>
        <v>1441|1440011|0|0|2775</v>
      </c>
      <c r="C375" s="36">
        <v>1441</v>
      </c>
      <c r="D375" s="36">
        <v>1440011</v>
      </c>
      <c r="E375" s="36">
        <v>0</v>
      </c>
      <c r="F375" s="36">
        <v>0</v>
      </c>
      <c r="G375" s="36">
        <v>20920567000193</v>
      </c>
      <c r="H375" s="37" t="s">
        <v>411</v>
      </c>
      <c r="I375" s="36">
        <v>0</v>
      </c>
      <c r="J375" s="36" t="s">
        <v>306</v>
      </c>
      <c r="K375" s="38">
        <v>45785</v>
      </c>
      <c r="L375" s="36">
        <v>2775</v>
      </c>
      <c r="M375" s="73">
        <f t="shared" si="17"/>
        <v>174.23</v>
      </c>
      <c r="N375" s="39">
        <v>174.23</v>
      </c>
      <c r="O375" s="39">
        <v>0</v>
      </c>
      <c r="P375" s="33">
        <v>0</v>
      </c>
    </row>
    <row r="376" spans="1:16" ht="24.95" customHeight="1" x14ac:dyDescent="0.2">
      <c r="A376" s="52" t="str">
        <f t="shared" si="15"/>
        <v>1441|1440011|0|0|21461546000110|0|0</v>
      </c>
      <c r="B376" s="52" t="str">
        <f t="shared" si="16"/>
        <v>1441|1440011|0|0|2068</v>
      </c>
      <c r="C376" s="36">
        <v>1441</v>
      </c>
      <c r="D376" s="36">
        <v>1440011</v>
      </c>
      <c r="E376" s="36">
        <v>0</v>
      </c>
      <c r="F376" s="36">
        <v>0</v>
      </c>
      <c r="G376" s="36">
        <v>21461546000110</v>
      </c>
      <c r="H376" s="37" t="s">
        <v>412</v>
      </c>
      <c r="I376" s="36">
        <v>0</v>
      </c>
      <c r="J376" s="36" t="s">
        <v>306</v>
      </c>
      <c r="K376" s="38">
        <v>45754</v>
      </c>
      <c r="L376" s="36">
        <v>2068</v>
      </c>
      <c r="M376" s="73">
        <f t="shared" si="17"/>
        <v>0</v>
      </c>
      <c r="N376" s="39">
        <v>0</v>
      </c>
      <c r="O376" s="39">
        <v>0</v>
      </c>
      <c r="P376" s="33">
        <v>0</v>
      </c>
    </row>
    <row r="377" spans="1:16" ht="24.95" customHeight="1" x14ac:dyDescent="0.2">
      <c r="A377" s="52" t="str">
        <f t="shared" si="15"/>
        <v>1441|1440011|0|0|21461546000110|0|337,85</v>
      </c>
      <c r="B377" s="52" t="str">
        <f t="shared" si="16"/>
        <v>1441|1440011|0|0|2069</v>
      </c>
      <c r="C377" s="36">
        <v>1441</v>
      </c>
      <c r="D377" s="36">
        <v>1440011</v>
      </c>
      <c r="E377" s="36">
        <v>0</v>
      </c>
      <c r="F377" s="36">
        <v>0</v>
      </c>
      <c r="G377" s="36">
        <v>21461546000110</v>
      </c>
      <c r="H377" s="37" t="s">
        <v>412</v>
      </c>
      <c r="I377" s="36">
        <v>0</v>
      </c>
      <c r="J377" s="36" t="s">
        <v>306</v>
      </c>
      <c r="K377" s="38">
        <v>45754</v>
      </c>
      <c r="L377" s="36">
        <v>2069</v>
      </c>
      <c r="M377" s="73">
        <f t="shared" si="17"/>
        <v>337.85</v>
      </c>
      <c r="N377" s="39">
        <v>337.85</v>
      </c>
      <c r="O377" s="39">
        <v>0</v>
      </c>
      <c r="P377" s="33">
        <v>0</v>
      </c>
    </row>
    <row r="378" spans="1:16" ht="24.95" customHeight="1" x14ac:dyDescent="0.2">
      <c r="A378" s="52" t="str">
        <f t="shared" si="15"/>
        <v>1441|1440011|0|0|21461546000110|0|339,18</v>
      </c>
      <c r="B378" s="52" t="str">
        <f t="shared" si="16"/>
        <v>1441|1440011|0|0|2841</v>
      </c>
      <c r="C378" s="36">
        <v>1441</v>
      </c>
      <c r="D378" s="36">
        <v>1440011</v>
      </c>
      <c r="E378" s="36">
        <v>0</v>
      </c>
      <c r="F378" s="36">
        <v>0</v>
      </c>
      <c r="G378" s="36">
        <v>21461546000110</v>
      </c>
      <c r="H378" s="37" t="s">
        <v>412</v>
      </c>
      <c r="I378" s="36">
        <v>0</v>
      </c>
      <c r="J378" s="36" t="s">
        <v>306</v>
      </c>
      <c r="K378" s="38">
        <v>45789</v>
      </c>
      <c r="L378" s="36">
        <v>2841</v>
      </c>
      <c r="M378" s="73">
        <f t="shared" si="17"/>
        <v>339.18</v>
      </c>
      <c r="N378" s="39">
        <v>339.18</v>
      </c>
      <c r="O378" s="39">
        <v>0</v>
      </c>
      <c r="P378" s="33">
        <v>0</v>
      </c>
    </row>
    <row r="379" spans="1:16" ht="24.95" customHeight="1" x14ac:dyDescent="0.2">
      <c r="A379" s="52" t="str">
        <f t="shared" si="15"/>
        <v>1441|1440011|0|0|22646525000131|0|305,43</v>
      </c>
      <c r="B379" s="52" t="str">
        <f t="shared" si="16"/>
        <v>1441|1440011|0|0|1975</v>
      </c>
      <c r="C379" s="36">
        <v>1441</v>
      </c>
      <c r="D379" s="36">
        <v>1440011</v>
      </c>
      <c r="E379" s="36">
        <v>0</v>
      </c>
      <c r="F379" s="36">
        <v>0</v>
      </c>
      <c r="G379" s="36">
        <v>22646525000131</v>
      </c>
      <c r="H379" s="37" t="s">
        <v>413</v>
      </c>
      <c r="I379" s="36">
        <v>0</v>
      </c>
      <c r="J379" s="36" t="s">
        <v>306</v>
      </c>
      <c r="K379" s="38">
        <v>45751</v>
      </c>
      <c r="L379" s="36">
        <v>1975</v>
      </c>
      <c r="M379" s="73">
        <f t="shared" si="17"/>
        <v>305.43</v>
      </c>
      <c r="N379" s="39">
        <v>305.43</v>
      </c>
      <c r="O379" s="39">
        <v>0</v>
      </c>
      <c r="P379" s="33">
        <v>0</v>
      </c>
    </row>
    <row r="380" spans="1:16" ht="24.95" customHeight="1" x14ac:dyDescent="0.2">
      <c r="A380" s="52" t="str">
        <f t="shared" si="15"/>
        <v>1441|1440011|0|0|22646525000131|0|306,76</v>
      </c>
      <c r="B380" s="52" t="str">
        <f t="shared" si="16"/>
        <v>1441|1440011|0|0|2750</v>
      </c>
      <c r="C380" s="36">
        <v>1441</v>
      </c>
      <c r="D380" s="36">
        <v>1440011</v>
      </c>
      <c r="E380" s="36">
        <v>0</v>
      </c>
      <c r="F380" s="36">
        <v>0</v>
      </c>
      <c r="G380" s="36">
        <v>22646525000131</v>
      </c>
      <c r="H380" s="37" t="s">
        <v>413</v>
      </c>
      <c r="I380" s="36">
        <v>0</v>
      </c>
      <c r="J380" s="36" t="s">
        <v>306</v>
      </c>
      <c r="K380" s="38">
        <v>45784</v>
      </c>
      <c r="L380" s="36">
        <v>2750</v>
      </c>
      <c r="M380" s="73">
        <f t="shared" si="17"/>
        <v>306.76</v>
      </c>
      <c r="N380" s="39">
        <v>306.76</v>
      </c>
      <c r="O380" s="39">
        <v>0</v>
      </c>
      <c r="P380" s="33">
        <v>0</v>
      </c>
    </row>
    <row r="381" spans="1:16" ht="24.95" customHeight="1" x14ac:dyDescent="0.2">
      <c r="A381" s="52" t="str">
        <f t="shared" si="15"/>
        <v>1441|1440011|0|0|22678874000135|0|227,82</v>
      </c>
      <c r="B381" s="52" t="str">
        <f t="shared" si="16"/>
        <v>1441|1440011|0|0|1966</v>
      </c>
      <c r="C381" s="36">
        <v>1441</v>
      </c>
      <c r="D381" s="36">
        <v>1440011</v>
      </c>
      <c r="E381" s="36">
        <v>0</v>
      </c>
      <c r="F381" s="36">
        <v>0</v>
      </c>
      <c r="G381" s="36">
        <v>22678874000135</v>
      </c>
      <c r="H381" s="37" t="s">
        <v>414</v>
      </c>
      <c r="I381" s="36">
        <v>0</v>
      </c>
      <c r="J381" s="36" t="s">
        <v>306</v>
      </c>
      <c r="K381" s="38">
        <v>45751</v>
      </c>
      <c r="L381" s="36">
        <v>1966</v>
      </c>
      <c r="M381" s="73">
        <f t="shared" si="17"/>
        <v>227.82</v>
      </c>
      <c r="N381" s="39">
        <v>227.82</v>
      </c>
      <c r="O381" s="39">
        <v>0</v>
      </c>
      <c r="P381" s="33">
        <v>0</v>
      </c>
    </row>
    <row r="382" spans="1:16" ht="24.95" customHeight="1" x14ac:dyDescent="0.2">
      <c r="A382" s="52" t="str">
        <f t="shared" si="15"/>
        <v>1441|1440011|0|0|22678874000135|0|1558,97</v>
      </c>
      <c r="B382" s="52" t="str">
        <f t="shared" si="16"/>
        <v>1441|1440011|0|0|1977</v>
      </c>
      <c r="C382" s="36">
        <v>1441</v>
      </c>
      <c r="D382" s="36">
        <v>1440011</v>
      </c>
      <c r="E382" s="36">
        <v>0</v>
      </c>
      <c r="F382" s="36">
        <v>0</v>
      </c>
      <c r="G382" s="36">
        <v>22678874000135</v>
      </c>
      <c r="H382" s="37" t="s">
        <v>414</v>
      </c>
      <c r="I382" s="36">
        <v>0</v>
      </c>
      <c r="J382" s="36" t="s">
        <v>306</v>
      </c>
      <c r="K382" s="38">
        <v>45751</v>
      </c>
      <c r="L382" s="36">
        <v>1977</v>
      </c>
      <c r="M382" s="73">
        <f t="shared" si="17"/>
        <v>1558.97</v>
      </c>
      <c r="N382" s="39">
        <v>1558.97</v>
      </c>
      <c r="O382" s="39">
        <v>0</v>
      </c>
      <c r="P382" s="33">
        <v>0</v>
      </c>
    </row>
    <row r="383" spans="1:16" ht="24.95" customHeight="1" x14ac:dyDescent="0.2">
      <c r="A383" s="52" t="str">
        <f t="shared" si="15"/>
        <v>1441|1440011|0|0|22678874000135|0|227,82</v>
      </c>
      <c r="B383" s="52" t="str">
        <f t="shared" si="16"/>
        <v>1441|1440011|0|0|2640</v>
      </c>
      <c r="C383" s="36">
        <v>1441</v>
      </c>
      <c r="D383" s="36">
        <v>1440011</v>
      </c>
      <c r="E383" s="36">
        <v>0</v>
      </c>
      <c r="F383" s="36">
        <v>0</v>
      </c>
      <c r="G383" s="36">
        <v>22678874000135</v>
      </c>
      <c r="H383" s="37" t="s">
        <v>414</v>
      </c>
      <c r="I383" s="36">
        <v>0</v>
      </c>
      <c r="J383" s="36" t="s">
        <v>306</v>
      </c>
      <c r="K383" s="38">
        <v>45782</v>
      </c>
      <c r="L383" s="36">
        <v>2640</v>
      </c>
      <c r="M383" s="73">
        <f t="shared" si="17"/>
        <v>227.82</v>
      </c>
      <c r="N383" s="39">
        <v>227.82</v>
      </c>
      <c r="O383" s="39">
        <v>0</v>
      </c>
      <c r="P383" s="33">
        <v>0</v>
      </c>
    </row>
    <row r="384" spans="1:16" ht="24.95" customHeight="1" x14ac:dyDescent="0.2">
      <c r="A384" s="52" t="str">
        <f t="shared" si="15"/>
        <v>1441|1440011|0|0|22678874000135|0|1380,25</v>
      </c>
      <c r="B384" s="52" t="str">
        <f t="shared" si="16"/>
        <v>1441|1440011|0|0|2763</v>
      </c>
      <c r="C384" s="36">
        <v>1441</v>
      </c>
      <c r="D384" s="36">
        <v>1440011</v>
      </c>
      <c r="E384" s="36">
        <v>0</v>
      </c>
      <c r="F384" s="36">
        <v>0</v>
      </c>
      <c r="G384" s="36">
        <v>22678874000135</v>
      </c>
      <c r="H384" s="37" t="s">
        <v>414</v>
      </c>
      <c r="I384" s="36">
        <v>0</v>
      </c>
      <c r="J384" s="36" t="s">
        <v>306</v>
      </c>
      <c r="K384" s="38">
        <v>45784</v>
      </c>
      <c r="L384" s="36">
        <v>2763</v>
      </c>
      <c r="M384" s="73">
        <f t="shared" si="17"/>
        <v>1380.25</v>
      </c>
      <c r="N384" s="39">
        <v>1380.25</v>
      </c>
      <c r="O384" s="39">
        <v>0</v>
      </c>
      <c r="P384" s="33">
        <v>0</v>
      </c>
    </row>
    <row r="385" spans="1:16" ht="24.95" customHeight="1" x14ac:dyDescent="0.2">
      <c r="A385" s="52" t="str">
        <f t="shared" si="15"/>
        <v>1441|1440011|0|0|22681423000157|0|234,06</v>
      </c>
      <c r="B385" s="52" t="str">
        <f t="shared" si="16"/>
        <v>1441|1440011|0|0|1957</v>
      </c>
      <c r="C385" s="36">
        <v>1441</v>
      </c>
      <c r="D385" s="36">
        <v>1440011</v>
      </c>
      <c r="E385" s="36">
        <v>0</v>
      </c>
      <c r="F385" s="36">
        <v>0</v>
      </c>
      <c r="G385" s="36">
        <v>22681423000157</v>
      </c>
      <c r="H385" s="37" t="s">
        <v>415</v>
      </c>
      <c r="I385" s="36">
        <v>0</v>
      </c>
      <c r="J385" s="36" t="s">
        <v>306</v>
      </c>
      <c r="K385" s="38">
        <v>45751</v>
      </c>
      <c r="L385" s="36">
        <v>1957</v>
      </c>
      <c r="M385" s="73">
        <f t="shared" si="17"/>
        <v>234.06</v>
      </c>
      <c r="N385" s="39">
        <v>234.06</v>
      </c>
      <c r="O385" s="39">
        <v>0</v>
      </c>
      <c r="P385" s="33">
        <v>0</v>
      </c>
    </row>
    <row r="386" spans="1:16" ht="24.95" customHeight="1" x14ac:dyDescent="0.2">
      <c r="A386" s="52" t="str">
        <f t="shared" si="15"/>
        <v>1441|1440011|0|0|22681423000157|0|234,96</v>
      </c>
      <c r="B386" s="52" t="str">
        <f t="shared" si="16"/>
        <v>1441|1440011|0|0|2726</v>
      </c>
      <c r="C386" s="36">
        <v>1441</v>
      </c>
      <c r="D386" s="36">
        <v>1440011</v>
      </c>
      <c r="E386" s="36">
        <v>0</v>
      </c>
      <c r="F386" s="36">
        <v>0</v>
      </c>
      <c r="G386" s="36">
        <v>22681423000157</v>
      </c>
      <c r="H386" s="37" t="s">
        <v>415</v>
      </c>
      <c r="I386" s="36">
        <v>0</v>
      </c>
      <c r="J386" s="36" t="s">
        <v>306</v>
      </c>
      <c r="K386" s="38">
        <v>45784</v>
      </c>
      <c r="L386" s="36">
        <v>2726</v>
      </c>
      <c r="M386" s="73">
        <f t="shared" si="17"/>
        <v>234.96</v>
      </c>
      <c r="N386" s="39">
        <v>234.96</v>
      </c>
      <c r="O386" s="39">
        <v>0</v>
      </c>
      <c r="P386" s="33">
        <v>0</v>
      </c>
    </row>
    <row r="387" spans="1:16" ht="24.95" customHeight="1" x14ac:dyDescent="0.2">
      <c r="A387" s="52" t="str">
        <f t="shared" si="15"/>
        <v>1441|1440011|0|0|22934889000117|0|305,43</v>
      </c>
      <c r="B387" s="52" t="str">
        <f t="shared" si="16"/>
        <v>1441|1440011|0|0|2125</v>
      </c>
      <c r="C387" s="36">
        <v>1441</v>
      </c>
      <c r="D387" s="36">
        <v>1440011</v>
      </c>
      <c r="E387" s="36">
        <v>0</v>
      </c>
      <c r="F387" s="36">
        <v>0</v>
      </c>
      <c r="G387" s="36">
        <v>22934889000117</v>
      </c>
      <c r="H387" s="37" t="s">
        <v>416</v>
      </c>
      <c r="I387" s="36">
        <v>0</v>
      </c>
      <c r="J387" s="36" t="s">
        <v>306</v>
      </c>
      <c r="K387" s="38">
        <v>45754</v>
      </c>
      <c r="L387" s="36">
        <v>2125</v>
      </c>
      <c r="M387" s="73">
        <f t="shared" si="17"/>
        <v>305.43</v>
      </c>
      <c r="N387" s="39">
        <v>305.43</v>
      </c>
      <c r="O387" s="39">
        <v>0</v>
      </c>
      <c r="P387" s="33">
        <v>0</v>
      </c>
    </row>
    <row r="388" spans="1:16" ht="24.95" customHeight="1" x14ac:dyDescent="0.2">
      <c r="A388" s="52" t="str">
        <f t="shared" si="15"/>
        <v>1441|1440011|0|0|22934889000117|0|306,76</v>
      </c>
      <c r="B388" s="52" t="str">
        <f t="shared" si="16"/>
        <v>1441|1440011|0|0|2737</v>
      </c>
      <c r="C388" s="36">
        <v>1441</v>
      </c>
      <c r="D388" s="36">
        <v>1440011</v>
      </c>
      <c r="E388" s="36">
        <v>0</v>
      </c>
      <c r="F388" s="36">
        <v>0</v>
      </c>
      <c r="G388" s="36">
        <v>22934889000117</v>
      </c>
      <c r="H388" s="37" t="s">
        <v>416</v>
      </c>
      <c r="I388" s="36">
        <v>0</v>
      </c>
      <c r="J388" s="36" t="s">
        <v>306</v>
      </c>
      <c r="K388" s="38">
        <v>45784</v>
      </c>
      <c r="L388" s="36">
        <v>2737</v>
      </c>
      <c r="M388" s="73">
        <f t="shared" si="17"/>
        <v>306.76</v>
      </c>
      <c r="N388" s="39">
        <v>306.76</v>
      </c>
      <c r="O388" s="39">
        <v>0</v>
      </c>
      <c r="P388" s="33">
        <v>0</v>
      </c>
    </row>
    <row r="389" spans="1:16" ht="24.95" customHeight="1" x14ac:dyDescent="0.2">
      <c r="A389" s="52" t="str">
        <f t="shared" ref="A389:A452" si="18">C389&amp;"|"&amp;D389&amp;"|"&amp;E389&amp;"|"&amp;F389&amp;"|"&amp;G389&amp;"|"&amp;I389&amp;"|"&amp;N389+O389-P389</f>
        <v>1441|1440011|0|0|23245806000145|0|173,56</v>
      </c>
      <c r="B389" s="52" t="str">
        <f t="shared" ref="B389:B452" si="19">C389&amp;"|"&amp;D389&amp;"|"&amp;E389&amp;"|"&amp;F389&amp;"|"&amp;L389</f>
        <v>1441|1440011|0|0|2085</v>
      </c>
      <c r="C389" s="36">
        <v>1441</v>
      </c>
      <c r="D389" s="36">
        <v>1440011</v>
      </c>
      <c r="E389" s="36">
        <v>0</v>
      </c>
      <c r="F389" s="36">
        <v>0</v>
      </c>
      <c r="G389" s="36">
        <v>23245806000145</v>
      </c>
      <c r="H389" s="37" t="s">
        <v>417</v>
      </c>
      <c r="I389" s="36">
        <v>0</v>
      </c>
      <c r="J389" s="36" t="s">
        <v>306</v>
      </c>
      <c r="K389" s="38">
        <v>45754</v>
      </c>
      <c r="L389" s="36">
        <v>2085</v>
      </c>
      <c r="M389" s="73">
        <f t="shared" si="17"/>
        <v>173.56</v>
      </c>
      <c r="N389" s="39">
        <v>173.56</v>
      </c>
      <c r="O389" s="39">
        <v>0</v>
      </c>
      <c r="P389" s="33">
        <v>0</v>
      </c>
    </row>
    <row r="390" spans="1:16" ht="24.95" customHeight="1" x14ac:dyDescent="0.2">
      <c r="A390" s="52" t="str">
        <f t="shared" si="18"/>
        <v>1441|1440011|0|0|23245806000145|0|174,23</v>
      </c>
      <c r="B390" s="52" t="str">
        <f t="shared" si="19"/>
        <v>1441|1440011|0|0|2848</v>
      </c>
      <c r="C390" s="36">
        <v>1441</v>
      </c>
      <c r="D390" s="36">
        <v>1440011</v>
      </c>
      <c r="E390" s="36">
        <v>0</v>
      </c>
      <c r="F390" s="36">
        <v>0</v>
      </c>
      <c r="G390" s="36">
        <v>23245806000145</v>
      </c>
      <c r="H390" s="37" t="s">
        <v>417</v>
      </c>
      <c r="I390" s="36">
        <v>0</v>
      </c>
      <c r="J390" s="36" t="s">
        <v>306</v>
      </c>
      <c r="K390" s="38">
        <v>45789</v>
      </c>
      <c r="L390" s="36">
        <v>2848</v>
      </c>
      <c r="M390" s="73">
        <f t="shared" ref="M390:M453" si="20">N390+O390</f>
        <v>174.23</v>
      </c>
      <c r="N390" s="39">
        <v>174.23</v>
      </c>
      <c r="O390" s="39">
        <v>0</v>
      </c>
      <c r="P390" s="33">
        <v>0</v>
      </c>
    </row>
    <row r="391" spans="1:16" ht="24.95" customHeight="1" x14ac:dyDescent="0.2">
      <c r="A391" s="52" t="str">
        <f t="shared" si="18"/>
        <v>1441|1440011|0|0|23456650000141|0|429,63</v>
      </c>
      <c r="B391" s="52" t="str">
        <f t="shared" si="19"/>
        <v>1441|1440011|0|0|2092</v>
      </c>
      <c r="C391" s="36">
        <v>1441</v>
      </c>
      <c r="D391" s="36">
        <v>1440011</v>
      </c>
      <c r="E391" s="36">
        <v>0</v>
      </c>
      <c r="F391" s="36">
        <v>0</v>
      </c>
      <c r="G391" s="36">
        <v>23456650000141</v>
      </c>
      <c r="H391" s="37" t="s">
        <v>418</v>
      </c>
      <c r="I391" s="36">
        <v>0</v>
      </c>
      <c r="J391" s="36" t="s">
        <v>306</v>
      </c>
      <c r="K391" s="38">
        <v>45754</v>
      </c>
      <c r="L391" s="36">
        <v>2092</v>
      </c>
      <c r="M391" s="73">
        <f t="shared" si="20"/>
        <v>429.63</v>
      </c>
      <c r="N391" s="39">
        <v>429.63</v>
      </c>
      <c r="O391" s="39">
        <v>0</v>
      </c>
      <c r="P391" s="33">
        <v>0</v>
      </c>
    </row>
    <row r="392" spans="1:16" ht="24.95" customHeight="1" x14ac:dyDescent="0.2">
      <c r="A392" s="52" t="str">
        <f t="shared" si="18"/>
        <v>1441|1440011|0|0|23456650000141|0|431,43</v>
      </c>
      <c r="B392" s="52" t="str">
        <f t="shared" si="19"/>
        <v>1441|1440011|0|0|2854</v>
      </c>
      <c r="C392" s="36">
        <v>1441</v>
      </c>
      <c r="D392" s="36">
        <v>1440011</v>
      </c>
      <c r="E392" s="36">
        <v>0</v>
      </c>
      <c r="F392" s="36">
        <v>0</v>
      </c>
      <c r="G392" s="36">
        <v>23456650000141</v>
      </c>
      <c r="H392" s="37" t="s">
        <v>418</v>
      </c>
      <c r="I392" s="36">
        <v>0</v>
      </c>
      <c r="J392" s="36" t="s">
        <v>306</v>
      </c>
      <c r="K392" s="38">
        <v>45789</v>
      </c>
      <c r="L392" s="36">
        <v>2854</v>
      </c>
      <c r="M392" s="73">
        <f t="shared" si="20"/>
        <v>431.43</v>
      </c>
      <c r="N392" s="39">
        <v>431.43</v>
      </c>
      <c r="O392" s="39">
        <v>0</v>
      </c>
      <c r="P392" s="33">
        <v>0</v>
      </c>
    </row>
    <row r="393" spans="1:16" ht="24.95" customHeight="1" x14ac:dyDescent="0.2">
      <c r="A393" s="52" t="str">
        <f t="shared" si="18"/>
        <v>1441|1440011|0|0|23539463000121|0|416,96</v>
      </c>
      <c r="B393" s="52" t="str">
        <f t="shared" si="19"/>
        <v>1441|1440011|0|0|1997</v>
      </c>
      <c r="C393" s="36">
        <v>1441</v>
      </c>
      <c r="D393" s="36">
        <v>1440011</v>
      </c>
      <c r="E393" s="36">
        <v>0</v>
      </c>
      <c r="F393" s="36">
        <v>0</v>
      </c>
      <c r="G393" s="36">
        <v>23539463000121</v>
      </c>
      <c r="H393" s="37" t="s">
        <v>419</v>
      </c>
      <c r="I393" s="36">
        <v>0</v>
      </c>
      <c r="J393" s="36" t="s">
        <v>306</v>
      </c>
      <c r="K393" s="38">
        <v>45751</v>
      </c>
      <c r="L393" s="36">
        <v>1997</v>
      </c>
      <c r="M393" s="73">
        <f t="shared" si="20"/>
        <v>416.96</v>
      </c>
      <c r="N393" s="39">
        <v>416.96</v>
      </c>
      <c r="O393" s="39">
        <v>0</v>
      </c>
      <c r="P393" s="33">
        <v>0</v>
      </c>
    </row>
    <row r="394" spans="1:16" ht="24.95" customHeight="1" x14ac:dyDescent="0.2">
      <c r="A394" s="52" t="str">
        <f t="shared" si="18"/>
        <v>1441|1440011|0|0|23539463000121|0|359,92</v>
      </c>
      <c r="B394" s="52" t="str">
        <f t="shared" si="19"/>
        <v>1441|1440011|0|0|2741</v>
      </c>
      <c r="C394" s="36">
        <v>1441</v>
      </c>
      <c r="D394" s="36">
        <v>1440011</v>
      </c>
      <c r="E394" s="36">
        <v>0</v>
      </c>
      <c r="F394" s="36">
        <v>0</v>
      </c>
      <c r="G394" s="36">
        <v>23539463000121</v>
      </c>
      <c r="H394" s="37" t="s">
        <v>419</v>
      </c>
      <c r="I394" s="36">
        <v>0</v>
      </c>
      <c r="J394" s="36" t="s">
        <v>306</v>
      </c>
      <c r="K394" s="38">
        <v>45784</v>
      </c>
      <c r="L394" s="36">
        <v>2741</v>
      </c>
      <c r="M394" s="73">
        <f t="shared" si="20"/>
        <v>359.92</v>
      </c>
      <c r="N394" s="39">
        <v>359.92</v>
      </c>
      <c r="O394" s="39">
        <v>0</v>
      </c>
      <c r="P394" s="33">
        <v>0</v>
      </c>
    </row>
    <row r="395" spans="1:16" ht="24.95" customHeight="1" x14ac:dyDescent="0.2">
      <c r="A395" s="52" t="str">
        <f t="shared" si="18"/>
        <v>1441|1440011|0|0|23804149000129|0|483,81</v>
      </c>
      <c r="B395" s="52" t="str">
        <f t="shared" si="19"/>
        <v>1441|1440011|0|0|2095</v>
      </c>
      <c r="C395" s="36">
        <v>1441</v>
      </c>
      <c r="D395" s="36">
        <v>1440011</v>
      </c>
      <c r="E395" s="36">
        <v>0</v>
      </c>
      <c r="F395" s="36">
        <v>0</v>
      </c>
      <c r="G395" s="36">
        <v>23804149000129</v>
      </c>
      <c r="H395" s="37" t="s">
        <v>420</v>
      </c>
      <c r="I395" s="36">
        <v>0</v>
      </c>
      <c r="J395" s="36" t="s">
        <v>306</v>
      </c>
      <c r="K395" s="38">
        <v>45754</v>
      </c>
      <c r="L395" s="36">
        <v>2095</v>
      </c>
      <c r="M395" s="73">
        <f t="shared" si="20"/>
        <v>483.81</v>
      </c>
      <c r="N395" s="39">
        <v>483.81</v>
      </c>
      <c r="O395" s="39">
        <v>0</v>
      </c>
      <c r="P395" s="33">
        <v>0</v>
      </c>
    </row>
    <row r="396" spans="1:16" ht="24.95" customHeight="1" x14ac:dyDescent="0.2">
      <c r="A396" s="52" t="str">
        <f t="shared" si="18"/>
        <v>1441|1440011|0|0|23804149000129|0|463,05</v>
      </c>
      <c r="B396" s="52" t="str">
        <f t="shared" si="19"/>
        <v>1441|1440011|0|0|2855</v>
      </c>
      <c r="C396" s="36">
        <v>1441</v>
      </c>
      <c r="D396" s="36">
        <v>1440011</v>
      </c>
      <c r="E396" s="36">
        <v>0</v>
      </c>
      <c r="F396" s="36">
        <v>0</v>
      </c>
      <c r="G396" s="36">
        <v>23804149000129</v>
      </c>
      <c r="H396" s="37" t="s">
        <v>420</v>
      </c>
      <c r="I396" s="36">
        <v>0</v>
      </c>
      <c r="J396" s="36" t="s">
        <v>306</v>
      </c>
      <c r="K396" s="38">
        <v>45789</v>
      </c>
      <c r="L396" s="36">
        <v>2855</v>
      </c>
      <c r="M396" s="73">
        <f t="shared" si="20"/>
        <v>463.05</v>
      </c>
      <c r="N396" s="39">
        <v>463.05</v>
      </c>
      <c r="O396" s="39">
        <v>0</v>
      </c>
      <c r="P396" s="33">
        <v>0</v>
      </c>
    </row>
    <row r="397" spans="1:16" ht="24.95" customHeight="1" x14ac:dyDescent="0.2">
      <c r="A397" s="52" t="str">
        <f t="shared" si="18"/>
        <v>1441|1440011|0|0|24359333000170|0|86,61</v>
      </c>
      <c r="B397" s="52" t="str">
        <f t="shared" si="19"/>
        <v>1441|1440011|0|0|2001</v>
      </c>
      <c r="C397" s="36">
        <v>1441</v>
      </c>
      <c r="D397" s="36">
        <v>1440011</v>
      </c>
      <c r="E397" s="36">
        <v>0</v>
      </c>
      <c r="F397" s="36">
        <v>0</v>
      </c>
      <c r="G397" s="36">
        <v>24359333000170</v>
      </c>
      <c r="H397" s="37" t="s">
        <v>421</v>
      </c>
      <c r="I397" s="36">
        <v>0</v>
      </c>
      <c r="J397" s="36" t="s">
        <v>306</v>
      </c>
      <c r="K397" s="38">
        <v>45751</v>
      </c>
      <c r="L397" s="36">
        <v>2001</v>
      </c>
      <c r="M397" s="73">
        <f t="shared" si="20"/>
        <v>86.61</v>
      </c>
      <c r="N397" s="39">
        <v>86.61</v>
      </c>
      <c r="O397" s="39">
        <v>0</v>
      </c>
      <c r="P397" s="33">
        <v>0</v>
      </c>
    </row>
    <row r="398" spans="1:16" ht="24.95" customHeight="1" x14ac:dyDescent="0.2">
      <c r="A398" s="52" t="str">
        <f t="shared" si="18"/>
        <v>1441|1440011|0|0|24359333000170|0|566,27</v>
      </c>
      <c r="B398" s="52" t="str">
        <f t="shared" si="19"/>
        <v>1441|1440011|0|0|2761</v>
      </c>
      <c r="C398" s="36">
        <v>1441</v>
      </c>
      <c r="D398" s="36">
        <v>1440011</v>
      </c>
      <c r="E398" s="36">
        <v>0</v>
      </c>
      <c r="F398" s="36">
        <v>0</v>
      </c>
      <c r="G398" s="36">
        <v>24359333000170</v>
      </c>
      <c r="H398" s="37" t="s">
        <v>421</v>
      </c>
      <c r="I398" s="36">
        <v>0</v>
      </c>
      <c r="J398" s="36" t="s">
        <v>306</v>
      </c>
      <c r="K398" s="38">
        <v>45784</v>
      </c>
      <c r="L398" s="36">
        <v>2761</v>
      </c>
      <c r="M398" s="73">
        <f t="shared" si="20"/>
        <v>566.27</v>
      </c>
      <c r="N398" s="39">
        <v>566.27</v>
      </c>
      <c r="O398" s="39">
        <v>0</v>
      </c>
      <c r="P398" s="33">
        <v>0</v>
      </c>
    </row>
    <row r="399" spans="1:16" ht="24.95" customHeight="1" x14ac:dyDescent="0.2">
      <c r="A399" s="52" t="str">
        <f t="shared" si="18"/>
        <v>1441|1440011|0|0|24996969000122|0|333,82</v>
      </c>
      <c r="B399" s="52" t="str">
        <f t="shared" si="19"/>
        <v>1441|1440011|0|0|1879</v>
      </c>
      <c r="C399" s="36">
        <v>1441</v>
      </c>
      <c r="D399" s="36">
        <v>1440011</v>
      </c>
      <c r="E399" s="36">
        <v>0</v>
      </c>
      <c r="F399" s="36">
        <v>0</v>
      </c>
      <c r="G399" s="36">
        <v>24996969000122</v>
      </c>
      <c r="H399" s="37" t="s">
        <v>422</v>
      </c>
      <c r="I399" s="36">
        <v>0</v>
      </c>
      <c r="J399" s="36" t="s">
        <v>306</v>
      </c>
      <c r="K399" s="38">
        <v>45749</v>
      </c>
      <c r="L399" s="36">
        <v>1879</v>
      </c>
      <c r="M399" s="73">
        <f t="shared" si="20"/>
        <v>333.82</v>
      </c>
      <c r="N399" s="39">
        <v>333.82</v>
      </c>
      <c r="O399" s="39">
        <v>0</v>
      </c>
      <c r="P399" s="33">
        <v>0</v>
      </c>
    </row>
    <row r="400" spans="1:16" ht="24.95" customHeight="1" x14ac:dyDescent="0.2">
      <c r="A400" s="52" t="str">
        <f t="shared" si="18"/>
        <v>1441|1440011|0|0|24996969000122|0|238,58</v>
      </c>
      <c r="B400" s="52" t="str">
        <f t="shared" si="19"/>
        <v>1441|1440011|0|0|1880</v>
      </c>
      <c r="C400" s="36">
        <v>1441</v>
      </c>
      <c r="D400" s="36">
        <v>1440011</v>
      </c>
      <c r="E400" s="36">
        <v>0</v>
      </c>
      <c r="F400" s="36">
        <v>0</v>
      </c>
      <c r="G400" s="36">
        <v>24996969000122</v>
      </c>
      <c r="H400" s="37" t="s">
        <v>422</v>
      </c>
      <c r="I400" s="36">
        <v>0</v>
      </c>
      <c r="J400" s="36" t="s">
        <v>306</v>
      </c>
      <c r="K400" s="38">
        <v>45749</v>
      </c>
      <c r="L400" s="36">
        <v>1880</v>
      </c>
      <c r="M400" s="73">
        <f t="shared" si="20"/>
        <v>238.58</v>
      </c>
      <c r="N400" s="39">
        <v>238.58</v>
      </c>
      <c r="O400" s="39">
        <v>0</v>
      </c>
      <c r="P400" s="33">
        <v>0</v>
      </c>
    </row>
    <row r="401" spans="1:16" ht="24.95" customHeight="1" x14ac:dyDescent="0.2">
      <c r="A401" s="52" t="str">
        <f t="shared" si="18"/>
        <v>1441|1440011|0|0|24996969000122|0|25,4</v>
      </c>
      <c r="B401" s="52" t="str">
        <f t="shared" si="19"/>
        <v>1441|1440011|0|0|1881</v>
      </c>
      <c r="C401" s="36">
        <v>1441</v>
      </c>
      <c r="D401" s="36">
        <v>1440011</v>
      </c>
      <c r="E401" s="36">
        <v>0</v>
      </c>
      <c r="F401" s="36">
        <v>0</v>
      </c>
      <c r="G401" s="36">
        <v>24996969000122</v>
      </c>
      <c r="H401" s="37" t="s">
        <v>422</v>
      </c>
      <c r="I401" s="36">
        <v>0</v>
      </c>
      <c r="J401" s="36" t="s">
        <v>306</v>
      </c>
      <c r="K401" s="38">
        <v>45749</v>
      </c>
      <c r="L401" s="36">
        <v>1881</v>
      </c>
      <c r="M401" s="73">
        <f t="shared" si="20"/>
        <v>25.4</v>
      </c>
      <c r="N401" s="39">
        <v>25.4</v>
      </c>
      <c r="O401" s="39">
        <v>0</v>
      </c>
      <c r="P401" s="33">
        <v>0</v>
      </c>
    </row>
    <row r="402" spans="1:16" ht="24.95" customHeight="1" x14ac:dyDescent="0.2">
      <c r="A402" s="52" t="str">
        <f t="shared" si="18"/>
        <v>1441|1440011|0|0|24996969000122|0|20,66</v>
      </c>
      <c r="B402" s="52" t="str">
        <f t="shared" si="19"/>
        <v>1441|1440011|0|0|1882</v>
      </c>
      <c r="C402" s="36">
        <v>1441</v>
      </c>
      <c r="D402" s="36">
        <v>1440011</v>
      </c>
      <c r="E402" s="36">
        <v>0</v>
      </c>
      <c r="F402" s="36">
        <v>0</v>
      </c>
      <c r="G402" s="36">
        <v>24996969000122</v>
      </c>
      <c r="H402" s="37" t="s">
        <v>422</v>
      </c>
      <c r="I402" s="36">
        <v>0</v>
      </c>
      <c r="J402" s="36" t="s">
        <v>306</v>
      </c>
      <c r="K402" s="38">
        <v>45749</v>
      </c>
      <c r="L402" s="36">
        <v>1882</v>
      </c>
      <c r="M402" s="73">
        <f t="shared" si="20"/>
        <v>20.66</v>
      </c>
      <c r="N402" s="39">
        <v>20.66</v>
      </c>
      <c r="O402" s="39">
        <v>0</v>
      </c>
      <c r="P402" s="33">
        <v>0</v>
      </c>
    </row>
    <row r="403" spans="1:16" ht="24.95" customHeight="1" x14ac:dyDescent="0.2">
      <c r="A403" s="52" t="str">
        <f t="shared" si="18"/>
        <v>1441|1440011|0|0|24996969000122|0|28,07</v>
      </c>
      <c r="B403" s="52" t="str">
        <f t="shared" si="19"/>
        <v>1441|1440011|0|0|2597</v>
      </c>
      <c r="C403" s="36">
        <v>1441</v>
      </c>
      <c r="D403" s="36">
        <v>1440011</v>
      </c>
      <c r="E403" s="36">
        <v>0</v>
      </c>
      <c r="F403" s="36">
        <v>0</v>
      </c>
      <c r="G403" s="36">
        <v>24996969000122</v>
      </c>
      <c r="H403" s="37" t="s">
        <v>422</v>
      </c>
      <c r="I403" s="36">
        <v>0</v>
      </c>
      <c r="J403" s="36" t="s">
        <v>306</v>
      </c>
      <c r="K403" s="38">
        <v>45777</v>
      </c>
      <c r="L403" s="36">
        <v>2597</v>
      </c>
      <c r="M403" s="73">
        <f t="shared" si="20"/>
        <v>28.07</v>
      </c>
      <c r="N403" s="39">
        <v>28.07</v>
      </c>
      <c r="O403" s="39">
        <v>0</v>
      </c>
      <c r="P403" s="33">
        <v>0</v>
      </c>
    </row>
    <row r="404" spans="1:16" ht="24.95" customHeight="1" x14ac:dyDescent="0.2">
      <c r="A404" s="52" t="str">
        <f t="shared" si="18"/>
        <v>1441|1440011|0|0|24996969000122|0|344,59</v>
      </c>
      <c r="B404" s="52" t="str">
        <f t="shared" si="19"/>
        <v>1441|1440011|0|0|2599</v>
      </c>
      <c r="C404" s="36">
        <v>1441</v>
      </c>
      <c r="D404" s="36">
        <v>1440011</v>
      </c>
      <c r="E404" s="36">
        <v>0</v>
      </c>
      <c r="F404" s="36">
        <v>0</v>
      </c>
      <c r="G404" s="36">
        <v>24996969000122</v>
      </c>
      <c r="H404" s="37" t="s">
        <v>422</v>
      </c>
      <c r="I404" s="36">
        <v>0</v>
      </c>
      <c r="J404" s="36" t="s">
        <v>306</v>
      </c>
      <c r="K404" s="38">
        <v>45777</v>
      </c>
      <c r="L404" s="36">
        <v>2599</v>
      </c>
      <c r="M404" s="73">
        <f t="shared" si="20"/>
        <v>344.59</v>
      </c>
      <c r="N404" s="39">
        <v>344.59</v>
      </c>
      <c r="O404" s="39">
        <v>0</v>
      </c>
      <c r="P404" s="33">
        <v>0</v>
      </c>
    </row>
    <row r="405" spans="1:16" ht="24.95" customHeight="1" x14ac:dyDescent="0.2">
      <c r="A405" s="52" t="str">
        <f t="shared" si="18"/>
        <v>1441|1440011|0|0|24996969000122|0|18,66</v>
      </c>
      <c r="B405" s="52" t="str">
        <f t="shared" si="19"/>
        <v>1441|1440011|0|0|2601</v>
      </c>
      <c r="C405" s="36">
        <v>1441</v>
      </c>
      <c r="D405" s="36">
        <v>1440011</v>
      </c>
      <c r="E405" s="36">
        <v>0</v>
      </c>
      <c r="F405" s="36">
        <v>0</v>
      </c>
      <c r="G405" s="36">
        <v>24996969000122</v>
      </c>
      <c r="H405" s="37" t="s">
        <v>422</v>
      </c>
      <c r="I405" s="36">
        <v>0</v>
      </c>
      <c r="J405" s="36" t="s">
        <v>306</v>
      </c>
      <c r="K405" s="38">
        <v>45777</v>
      </c>
      <c r="L405" s="36">
        <v>2601</v>
      </c>
      <c r="M405" s="73">
        <f t="shared" si="20"/>
        <v>18.66</v>
      </c>
      <c r="N405" s="39">
        <v>18.66</v>
      </c>
      <c r="O405" s="39">
        <v>0</v>
      </c>
      <c r="P405" s="33">
        <v>0</v>
      </c>
    </row>
    <row r="406" spans="1:16" ht="24.95" customHeight="1" x14ac:dyDescent="0.2">
      <c r="A406" s="52" t="str">
        <f t="shared" si="18"/>
        <v>1441|1440011|0|0|24996969000122|0|218,28</v>
      </c>
      <c r="B406" s="52" t="str">
        <f t="shared" si="19"/>
        <v>1441|1440011|0|0|2603</v>
      </c>
      <c r="C406" s="36">
        <v>1441</v>
      </c>
      <c r="D406" s="36">
        <v>1440011</v>
      </c>
      <c r="E406" s="36">
        <v>0</v>
      </c>
      <c r="F406" s="36">
        <v>0</v>
      </c>
      <c r="G406" s="36">
        <v>24996969000122</v>
      </c>
      <c r="H406" s="37" t="s">
        <v>422</v>
      </c>
      <c r="I406" s="36">
        <v>0</v>
      </c>
      <c r="J406" s="36" t="s">
        <v>306</v>
      </c>
      <c r="K406" s="38">
        <v>45777</v>
      </c>
      <c r="L406" s="36">
        <v>2603</v>
      </c>
      <c r="M406" s="73">
        <f t="shared" si="20"/>
        <v>218.28</v>
      </c>
      <c r="N406" s="39">
        <v>218.28</v>
      </c>
      <c r="O406" s="39">
        <v>0</v>
      </c>
      <c r="P406" s="33">
        <v>0</v>
      </c>
    </row>
    <row r="407" spans="1:16" ht="24.95" customHeight="1" x14ac:dyDescent="0.2">
      <c r="A407" s="52" t="str">
        <f t="shared" si="18"/>
        <v>1441|1440011|0|0|29979036000140|0|15627,58</v>
      </c>
      <c r="B407" s="52" t="str">
        <f t="shared" si="19"/>
        <v>1441|1440011|0|0|2141</v>
      </c>
      <c r="C407" s="36">
        <v>1441</v>
      </c>
      <c r="D407" s="36">
        <v>1440011</v>
      </c>
      <c r="E407" s="36">
        <v>0</v>
      </c>
      <c r="F407" s="36">
        <v>0</v>
      </c>
      <c r="G407" s="36">
        <v>29979036000140</v>
      </c>
      <c r="H407" s="37" t="s">
        <v>423</v>
      </c>
      <c r="I407" s="36">
        <v>0</v>
      </c>
      <c r="J407" s="36" t="s">
        <v>306</v>
      </c>
      <c r="K407" s="38">
        <v>45755</v>
      </c>
      <c r="L407" s="36">
        <v>2141</v>
      </c>
      <c r="M407" s="73">
        <f t="shared" si="20"/>
        <v>15627.58</v>
      </c>
      <c r="N407" s="39">
        <v>15627.58</v>
      </c>
      <c r="O407" s="39">
        <v>0</v>
      </c>
      <c r="P407" s="33">
        <v>0</v>
      </c>
    </row>
    <row r="408" spans="1:16" ht="24.95" customHeight="1" x14ac:dyDescent="0.2">
      <c r="A408" s="52" t="str">
        <f t="shared" si="18"/>
        <v>1441|1440011|0|0|29979036000140|0|462506,4</v>
      </c>
      <c r="B408" s="52" t="str">
        <f t="shared" si="19"/>
        <v>1441|1440011|0|0|2212</v>
      </c>
      <c r="C408" s="36">
        <v>1441</v>
      </c>
      <c r="D408" s="36">
        <v>1440011</v>
      </c>
      <c r="E408" s="36">
        <v>0</v>
      </c>
      <c r="F408" s="36">
        <v>0</v>
      </c>
      <c r="G408" s="36">
        <v>29979036000140</v>
      </c>
      <c r="H408" s="37" t="s">
        <v>423</v>
      </c>
      <c r="I408" s="36">
        <v>0</v>
      </c>
      <c r="J408" s="36" t="s">
        <v>306</v>
      </c>
      <c r="K408" s="38">
        <v>45756</v>
      </c>
      <c r="L408" s="36">
        <v>2212</v>
      </c>
      <c r="M408" s="73">
        <f t="shared" si="20"/>
        <v>462506.4</v>
      </c>
      <c r="N408" s="39">
        <v>462506.4</v>
      </c>
      <c r="O408" s="39">
        <v>0</v>
      </c>
      <c r="P408" s="33">
        <v>0</v>
      </c>
    </row>
    <row r="409" spans="1:16" ht="24.95" customHeight="1" x14ac:dyDescent="0.2">
      <c r="A409" s="52" t="str">
        <f t="shared" si="18"/>
        <v>1441|1440011|0|0|29979036000140|0|4645,73</v>
      </c>
      <c r="B409" s="52" t="str">
        <f t="shared" si="19"/>
        <v>1441|1440011|0|0|2265</v>
      </c>
      <c r="C409" s="36">
        <v>1441</v>
      </c>
      <c r="D409" s="36">
        <v>1440011</v>
      </c>
      <c r="E409" s="36">
        <v>0</v>
      </c>
      <c r="F409" s="36">
        <v>0</v>
      </c>
      <c r="G409" s="36">
        <v>29979036000140</v>
      </c>
      <c r="H409" s="37" t="s">
        <v>423</v>
      </c>
      <c r="I409" s="36">
        <v>0</v>
      </c>
      <c r="J409" s="36" t="s">
        <v>306</v>
      </c>
      <c r="K409" s="38">
        <v>45757</v>
      </c>
      <c r="L409" s="36">
        <v>2265</v>
      </c>
      <c r="M409" s="73">
        <f t="shared" si="20"/>
        <v>4645.7299999999996</v>
      </c>
      <c r="N409" s="39">
        <v>4645.7299999999996</v>
      </c>
      <c r="O409" s="39">
        <v>0</v>
      </c>
      <c r="P409" s="33">
        <v>0</v>
      </c>
    </row>
    <row r="410" spans="1:16" ht="24.95" customHeight="1" x14ac:dyDescent="0.2">
      <c r="A410" s="52" t="str">
        <f t="shared" si="18"/>
        <v>1441|1440011|0|0|29979036000140|0|6052,45</v>
      </c>
      <c r="B410" s="52" t="str">
        <f t="shared" si="19"/>
        <v>1441|1440011|0|0|2377</v>
      </c>
      <c r="C410" s="36">
        <v>1441</v>
      </c>
      <c r="D410" s="36">
        <v>1440011</v>
      </c>
      <c r="E410" s="36">
        <v>0</v>
      </c>
      <c r="F410" s="36">
        <v>0</v>
      </c>
      <c r="G410" s="36">
        <v>29979036000140</v>
      </c>
      <c r="H410" s="37" t="s">
        <v>423</v>
      </c>
      <c r="I410" s="36">
        <v>0</v>
      </c>
      <c r="J410" s="36" t="s">
        <v>306</v>
      </c>
      <c r="K410" s="38">
        <v>45761</v>
      </c>
      <c r="L410" s="36">
        <v>2377</v>
      </c>
      <c r="M410" s="73">
        <f t="shared" si="20"/>
        <v>6052.45</v>
      </c>
      <c r="N410" s="39">
        <v>6052.45</v>
      </c>
      <c r="O410" s="39">
        <v>0</v>
      </c>
      <c r="P410" s="33">
        <v>0</v>
      </c>
    </row>
    <row r="411" spans="1:16" ht="24.95" customHeight="1" x14ac:dyDescent="0.2">
      <c r="A411" s="52" t="str">
        <f t="shared" si="18"/>
        <v>1441|1440011|0|0|29979036000140|0|9051,2</v>
      </c>
      <c r="B411" s="52" t="str">
        <f t="shared" si="19"/>
        <v>1441|1440011|0|0|2403</v>
      </c>
      <c r="C411" s="36">
        <v>1441</v>
      </c>
      <c r="D411" s="36">
        <v>1440011</v>
      </c>
      <c r="E411" s="36">
        <v>0</v>
      </c>
      <c r="F411" s="36">
        <v>0</v>
      </c>
      <c r="G411" s="36">
        <v>29979036000140</v>
      </c>
      <c r="H411" s="37" t="s">
        <v>423</v>
      </c>
      <c r="I411" s="36">
        <v>0</v>
      </c>
      <c r="J411" s="36" t="s">
        <v>306</v>
      </c>
      <c r="K411" s="38">
        <v>45761</v>
      </c>
      <c r="L411" s="36">
        <v>2403</v>
      </c>
      <c r="M411" s="73">
        <f t="shared" si="20"/>
        <v>9051.2000000000007</v>
      </c>
      <c r="N411" s="39">
        <v>9051.2000000000007</v>
      </c>
      <c r="O411" s="39">
        <v>0</v>
      </c>
      <c r="P411" s="33">
        <v>0</v>
      </c>
    </row>
    <row r="412" spans="1:16" ht="24.95" customHeight="1" x14ac:dyDescent="0.2">
      <c r="A412" s="52" t="str">
        <f t="shared" si="18"/>
        <v>1441|1440011|0|0|29979036000140|0|130,18</v>
      </c>
      <c r="B412" s="52" t="str">
        <f t="shared" si="19"/>
        <v>1441|1440011|0|0|2674</v>
      </c>
      <c r="C412" s="36">
        <v>1441</v>
      </c>
      <c r="D412" s="36">
        <v>1440011</v>
      </c>
      <c r="E412" s="36">
        <v>0</v>
      </c>
      <c r="F412" s="36">
        <v>0</v>
      </c>
      <c r="G412" s="36">
        <v>29979036000140</v>
      </c>
      <c r="H412" s="37" t="s">
        <v>423</v>
      </c>
      <c r="I412" s="36">
        <v>0</v>
      </c>
      <c r="J412" s="36" t="s">
        <v>306</v>
      </c>
      <c r="K412" s="38">
        <v>45783</v>
      </c>
      <c r="L412" s="36">
        <v>2674</v>
      </c>
      <c r="M412" s="73">
        <f t="shared" si="20"/>
        <v>130.18</v>
      </c>
      <c r="N412" s="39">
        <v>130.18</v>
      </c>
      <c r="O412" s="39">
        <v>0</v>
      </c>
      <c r="P412" s="33">
        <v>0</v>
      </c>
    </row>
    <row r="413" spans="1:16" ht="24.95" customHeight="1" x14ac:dyDescent="0.2">
      <c r="A413" s="52" t="str">
        <f t="shared" si="18"/>
        <v>1441|1440011|0|0|29979036000140|0|15627,58</v>
      </c>
      <c r="B413" s="52" t="str">
        <f t="shared" si="19"/>
        <v>1441|1440011|0|0|2711</v>
      </c>
      <c r="C413" s="36">
        <v>1441</v>
      </c>
      <c r="D413" s="36">
        <v>1440011</v>
      </c>
      <c r="E413" s="36">
        <v>0</v>
      </c>
      <c r="F413" s="36">
        <v>0</v>
      </c>
      <c r="G413" s="36">
        <v>29979036000140</v>
      </c>
      <c r="H413" s="37" t="s">
        <v>423</v>
      </c>
      <c r="I413" s="36">
        <v>0</v>
      </c>
      <c r="J413" s="36" t="s">
        <v>306</v>
      </c>
      <c r="K413" s="38">
        <v>45784</v>
      </c>
      <c r="L413" s="36">
        <v>2711</v>
      </c>
      <c r="M413" s="73">
        <f t="shared" si="20"/>
        <v>15627.58</v>
      </c>
      <c r="N413" s="39">
        <v>15627.58</v>
      </c>
      <c r="O413" s="39">
        <v>0</v>
      </c>
      <c r="P413" s="33">
        <v>0</v>
      </c>
    </row>
    <row r="414" spans="1:16" ht="24.95" customHeight="1" x14ac:dyDescent="0.2">
      <c r="A414" s="52" t="str">
        <f t="shared" si="18"/>
        <v>1441|1440011|0|0|29979036000140|0|469381,68</v>
      </c>
      <c r="B414" s="52" t="str">
        <f t="shared" si="19"/>
        <v>1441|1440011|0|0|2766</v>
      </c>
      <c r="C414" s="36">
        <v>1441</v>
      </c>
      <c r="D414" s="36">
        <v>1440011</v>
      </c>
      <c r="E414" s="36">
        <v>0</v>
      </c>
      <c r="F414" s="36">
        <v>0</v>
      </c>
      <c r="G414" s="36">
        <v>29979036000140</v>
      </c>
      <c r="H414" s="37" t="s">
        <v>423</v>
      </c>
      <c r="I414" s="36">
        <v>0</v>
      </c>
      <c r="J414" s="36" t="s">
        <v>306</v>
      </c>
      <c r="K414" s="38">
        <v>45785</v>
      </c>
      <c r="L414" s="36">
        <v>2766</v>
      </c>
      <c r="M414" s="73">
        <f t="shared" si="20"/>
        <v>469381.68</v>
      </c>
      <c r="N414" s="39">
        <v>469381.68</v>
      </c>
      <c r="O414" s="39">
        <v>0</v>
      </c>
      <c r="P414" s="33">
        <v>0</v>
      </c>
    </row>
    <row r="415" spans="1:16" ht="24.95" customHeight="1" x14ac:dyDescent="0.2">
      <c r="A415" s="52" t="str">
        <f t="shared" si="18"/>
        <v>1441|1440011|0|0|50876159000142|0|428,87</v>
      </c>
      <c r="B415" s="52" t="str">
        <f t="shared" si="19"/>
        <v>1441|1440011|0|0|2041</v>
      </c>
      <c r="C415" s="36">
        <v>1441</v>
      </c>
      <c r="D415" s="36">
        <v>1440011</v>
      </c>
      <c r="E415" s="36">
        <v>0</v>
      </c>
      <c r="F415" s="36">
        <v>0</v>
      </c>
      <c r="G415" s="36">
        <v>50876159000142</v>
      </c>
      <c r="H415" s="37" t="s">
        <v>290</v>
      </c>
      <c r="I415" s="36">
        <v>0</v>
      </c>
      <c r="J415" s="36" t="s">
        <v>306</v>
      </c>
      <c r="K415" s="38">
        <v>45754</v>
      </c>
      <c r="L415" s="36">
        <v>2041</v>
      </c>
      <c r="M415" s="73">
        <f t="shared" si="20"/>
        <v>428.87</v>
      </c>
      <c r="N415" s="39">
        <v>428.87</v>
      </c>
      <c r="O415" s="39">
        <v>0</v>
      </c>
      <c r="P415" s="33">
        <v>0</v>
      </c>
    </row>
    <row r="416" spans="1:16" ht="24.95" customHeight="1" x14ac:dyDescent="0.2">
      <c r="A416" s="52" t="str">
        <f t="shared" si="18"/>
        <v>1441|1440011|0|0|50876159000142|0|3359,92</v>
      </c>
      <c r="B416" s="52" t="str">
        <f t="shared" si="19"/>
        <v>1441|1440011|0|0|2383</v>
      </c>
      <c r="C416" s="36">
        <v>1441</v>
      </c>
      <c r="D416" s="36">
        <v>1440011</v>
      </c>
      <c r="E416" s="36">
        <v>0</v>
      </c>
      <c r="F416" s="36">
        <v>0</v>
      </c>
      <c r="G416" s="36">
        <v>50876159000142</v>
      </c>
      <c r="H416" s="37" t="s">
        <v>290</v>
      </c>
      <c r="I416" s="36">
        <v>0</v>
      </c>
      <c r="J416" s="36" t="s">
        <v>306</v>
      </c>
      <c r="K416" s="38">
        <v>45761</v>
      </c>
      <c r="L416" s="36">
        <v>2383</v>
      </c>
      <c r="M416" s="73">
        <f t="shared" si="20"/>
        <v>3359.92</v>
      </c>
      <c r="N416" s="39">
        <v>3359.92</v>
      </c>
      <c r="O416" s="39">
        <v>0</v>
      </c>
      <c r="P416" s="33">
        <v>0</v>
      </c>
    </row>
    <row r="417" spans="1:16" ht="24.95" customHeight="1" x14ac:dyDescent="0.2">
      <c r="A417" s="52" t="str">
        <f t="shared" si="18"/>
        <v>1441|1440011|0|0|50876159000142|0|24</v>
      </c>
      <c r="B417" s="52" t="str">
        <f t="shared" si="19"/>
        <v>1441|1440011|0|0|2822</v>
      </c>
      <c r="C417" s="36">
        <v>1441</v>
      </c>
      <c r="D417" s="36">
        <v>1440011</v>
      </c>
      <c r="E417" s="36">
        <v>0</v>
      </c>
      <c r="F417" s="36">
        <v>0</v>
      </c>
      <c r="G417" s="36">
        <v>50876159000142</v>
      </c>
      <c r="H417" s="37" t="s">
        <v>290</v>
      </c>
      <c r="I417" s="36">
        <v>0</v>
      </c>
      <c r="J417" s="36" t="s">
        <v>306</v>
      </c>
      <c r="K417" s="38">
        <v>45786</v>
      </c>
      <c r="L417" s="36">
        <v>2822</v>
      </c>
      <c r="M417" s="73">
        <f t="shared" si="20"/>
        <v>24</v>
      </c>
      <c r="N417" s="39">
        <v>24</v>
      </c>
      <c r="O417" s="39">
        <v>0</v>
      </c>
      <c r="P417" s="33">
        <v>0</v>
      </c>
    </row>
    <row r="418" spans="1:16" ht="24.95" customHeight="1" x14ac:dyDescent="0.2">
      <c r="A418" s="52" t="str">
        <f t="shared" si="18"/>
        <v>1441|1440011|0|0|50876159000142|0|329,73</v>
      </c>
      <c r="B418" s="52" t="str">
        <f t="shared" si="19"/>
        <v>1441|1440011|0|0|2933</v>
      </c>
      <c r="C418" s="36">
        <v>1441</v>
      </c>
      <c r="D418" s="36">
        <v>1440011</v>
      </c>
      <c r="E418" s="36">
        <v>0</v>
      </c>
      <c r="F418" s="36">
        <v>0</v>
      </c>
      <c r="G418" s="36">
        <v>50876159000142</v>
      </c>
      <c r="H418" s="37" t="s">
        <v>290</v>
      </c>
      <c r="I418" s="36">
        <v>0</v>
      </c>
      <c r="J418" s="36" t="s">
        <v>306</v>
      </c>
      <c r="K418" s="38">
        <v>45790</v>
      </c>
      <c r="L418" s="36">
        <v>2933</v>
      </c>
      <c r="M418" s="73">
        <f t="shared" si="20"/>
        <v>329.73</v>
      </c>
      <c r="N418" s="39">
        <v>329.73</v>
      </c>
      <c r="O418" s="39">
        <v>0</v>
      </c>
      <c r="P418" s="33">
        <v>0</v>
      </c>
    </row>
    <row r="419" spans="1:16" ht="24.95" customHeight="1" x14ac:dyDescent="0.2">
      <c r="A419" s="52" t="str">
        <f t="shared" si="18"/>
        <v>1441|1440011|0|0|73357469000156|0|305,43</v>
      </c>
      <c r="B419" s="52" t="str">
        <f t="shared" si="19"/>
        <v>1441|1440011|0|0|2009</v>
      </c>
      <c r="C419" s="36">
        <v>1441</v>
      </c>
      <c r="D419" s="36">
        <v>1440011</v>
      </c>
      <c r="E419" s="36">
        <v>0</v>
      </c>
      <c r="F419" s="36">
        <v>0</v>
      </c>
      <c r="G419" s="36">
        <v>73357469000156</v>
      </c>
      <c r="H419" s="37" t="s">
        <v>424</v>
      </c>
      <c r="I419" s="36">
        <v>0</v>
      </c>
      <c r="J419" s="36" t="s">
        <v>306</v>
      </c>
      <c r="K419" s="38">
        <v>45754</v>
      </c>
      <c r="L419" s="36">
        <v>2009</v>
      </c>
      <c r="M419" s="73">
        <f t="shared" si="20"/>
        <v>305.43</v>
      </c>
      <c r="N419" s="39">
        <v>305.43</v>
      </c>
      <c r="O419" s="39">
        <v>0</v>
      </c>
      <c r="P419" s="33">
        <v>0</v>
      </c>
    </row>
    <row r="420" spans="1:16" ht="24.95" customHeight="1" x14ac:dyDescent="0.2">
      <c r="A420" s="52" t="str">
        <f t="shared" si="18"/>
        <v>1441|1440011|0|0|73357469000156|0|511,27</v>
      </c>
      <c r="B420" s="52" t="str">
        <f t="shared" si="19"/>
        <v>1441|1440011|0|0|2734</v>
      </c>
      <c r="C420" s="36">
        <v>1441</v>
      </c>
      <c r="D420" s="36">
        <v>1440011</v>
      </c>
      <c r="E420" s="36">
        <v>0</v>
      </c>
      <c r="F420" s="36">
        <v>0</v>
      </c>
      <c r="G420" s="36">
        <v>73357469000156</v>
      </c>
      <c r="H420" s="37" t="s">
        <v>424</v>
      </c>
      <c r="I420" s="36">
        <v>0</v>
      </c>
      <c r="J420" s="36" t="s">
        <v>306</v>
      </c>
      <c r="K420" s="38">
        <v>45784</v>
      </c>
      <c r="L420" s="36">
        <v>2734</v>
      </c>
      <c r="M420" s="73">
        <f t="shared" si="20"/>
        <v>511.27</v>
      </c>
      <c r="N420" s="39">
        <v>511.27</v>
      </c>
      <c r="O420" s="39">
        <v>0</v>
      </c>
      <c r="P420" s="33">
        <v>0</v>
      </c>
    </row>
    <row r="421" spans="1:16" ht="24.95" customHeight="1" x14ac:dyDescent="0.2">
      <c r="A421" s="52" t="str">
        <f t="shared" si="18"/>
        <v>1441|1440011|2|2025|17281106000103|3913|62,46</v>
      </c>
      <c r="B421" s="52" t="str">
        <f t="shared" si="19"/>
        <v>1441|1440011|2|2025|1862</v>
      </c>
      <c r="C421" s="36">
        <v>1441</v>
      </c>
      <c r="D421" s="36">
        <v>1440011</v>
      </c>
      <c r="E421" s="36">
        <v>2</v>
      </c>
      <c r="F421" s="36">
        <v>2025</v>
      </c>
      <c r="G421" s="36">
        <v>17281106000103</v>
      </c>
      <c r="H421" s="37" t="s">
        <v>425</v>
      </c>
      <c r="I421" s="36">
        <v>3913</v>
      </c>
      <c r="J421" s="36" t="s">
        <v>309</v>
      </c>
      <c r="K421" s="38">
        <v>45748</v>
      </c>
      <c r="L421" s="36">
        <v>1862</v>
      </c>
      <c r="M421" s="73">
        <f t="shared" si="20"/>
        <v>62.46</v>
      </c>
      <c r="N421" s="39">
        <v>59.46</v>
      </c>
      <c r="O421" s="39">
        <v>3</v>
      </c>
      <c r="P421" s="33">
        <v>0</v>
      </c>
    </row>
    <row r="422" spans="1:16" ht="24.95" customHeight="1" x14ac:dyDescent="0.2">
      <c r="A422" s="52" t="str">
        <f t="shared" si="18"/>
        <v>1441|1440011|2|2025|17281106000103|3913|96,07</v>
      </c>
      <c r="B422" s="52" t="str">
        <f t="shared" si="19"/>
        <v>1441|1440011|2|2025|1863</v>
      </c>
      <c r="C422" s="36">
        <v>1441</v>
      </c>
      <c r="D422" s="36">
        <v>1440011</v>
      </c>
      <c r="E422" s="36">
        <v>2</v>
      </c>
      <c r="F422" s="36">
        <v>2025</v>
      </c>
      <c r="G422" s="36">
        <v>17281106000103</v>
      </c>
      <c r="H422" s="37" t="s">
        <v>425</v>
      </c>
      <c r="I422" s="36">
        <v>3913</v>
      </c>
      <c r="J422" s="36" t="s">
        <v>309</v>
      </c>
      <c r="K422" s="38">
        <v>45748</v>
      </c>
      <c r="L422" s="36">
        <v>1863</v>
      </c>
      <c r="M422" s="73">
        <f t="shared" si="20"/>
        <v>96.07</v>
      </c>
      <c r="N422" s="39">
        <v>91.46</v>
      </c>
      <c r="O422" s="39">
        <v>4.6100000000000003</v>
      </c>
      <c r="P422" s="33">
        <v>0</v>
      </c>
    </row>
    <row r="423" spans="1:16" ht="24.95" customHeight="1" x14ac:dyDescent="0.2">
      <c r="A423" s="52" t="str">
        <f t="shared" si="18"/>
        <v>1441|1440011|2|2025|17281106000103|3913|7643,57</v>
      </c>
      <c r="B423" s="52" t="str">
        <f t="shared" si="19"/>
        <v>1441|1440011|2|2025|1864</v>
      </c>
      <c r="C423" s="36">
        <v>1441</v>
      </c>
      <c r="D423" s="36">
        <v>1440011</v>
      </c>
      <c r="E423" s="36">
        <v>2</v>
      </c>
      <c r="F423" s="36">
        <v>2025</v>
      </c>
      <c r="G423" s="36">
        <v>17281106000103</v>
      </c>
      <c r="H423" s="37" t="s">
        <v>425</v>
      </c>
      <c r="I423" s="36">
        <v>3913</v>
      </c>
      <c r="J423" s="36" t="s">
        <v>309</v>
      </c>
      <c r="K423" s="38">
        <v>45748</v>
      </c>
      <c r="L423" s="36">
        <v>1864</v>
      </c>
      <c r="M423" s="73">
        <f t="shared" si="20"/>
        <v>7643.5700000000006</v>
      </c>
      <c r="N423" s="39">
        <v>7276.68</v>
      </c>
      <c r="O423" s="39">
        <v>366.89</v>
      </c>
      <c r="P423" s="33">
        <v>0</v>
      </c>
    </row>
    <row r="424" spans="1:16" ht="24.95" customHeight="1" x14ac:dyDescent="0.2">
      <c r="A424" s="52" t="str">
        <f t="shared" si="18"/>
        <v>1441|1440011|2|2025|17281106000103|3913|69,75</v>
      </c>
      <c r="B424" s="52" t="str">
        <f t="shared" si="19"/>
        <v>1441|1440011|2|2025|1865</v>
      </c>
      <c r="C424" s="36">
        <v>1441</v>
      </c>
      <c r="D424" s="36">
        <v>1440011</v>
      </c>
      <c r="E424" s="36">
        <v>2</v>
      </c>
      <c r="F424" s="36">
        <v>2025</v>
      </c>
      <c r="G424" s="36">
        <v>17281106000103</v>
      </c>
      <c r="H424" s="37" t="s">
        <v>425</v>
      </c>
      <c r="I424" s="36">
        <v>3913</v>
      </c>
      <c r="J424" s="36" t="s">
        <v>309</v>
      </c>
      <c r="K424" s="38">
        <v>45748</v>
      </c>
      <c r="L424" s="36">
        <v>1865</v>
      </c>
      <c r="M424" s="73">
        <f t="shared" si="20"/>
        <v>69.75</v>
      </c>
      <c r="N424" s="39">
        <v>66.400000000000006</v>
      </c>
      <c r="O424" s="39">
        <v>3.35</v>
      </c>
      <c r="P424" s="33">
        <v>0</v>
      </c>
    </row>
    <row r="425" spans="1:16" ht="24.95" customHeight="1" x14ac:dyDescent="0.2">
      <c r="A425" s="52" t="str">
        <f t="shared" si="18"/>
        <v>1441|1440011|2|2025|17281106000103|3913|54,19</v>
      </c>
      <c r="B425" s="52" t="str">
        <f t="shared" si="19"/>
        <v>1441|1440011|2|2025|1866</v>
      </c>
      <c r="C425" s="36">
        <v>1441</v>
      </c>
      <c r="D425" s="36">
        <v>1440011</v>
      </c>
      <c r="E425" s="36">
        <v>2</v>
      </c>
      <c r="F425" s="36">
        <v>2025</v>
      </c>
      <c r="G425" s="36">
        <v>17281106000103</v>
      </c>
      <c r="H425" s="37" t="s">
        <v>425</v>
      </c>
      <c r="I425" s="36">
        <v>3913</v>
      </c>
      <c r="J425" s="36" t="s">
        <v>309</v>
      </c>
      <c r="K425" s="38">
        <v>45748</v>
      </c>
      <c r="L425" s="36">
        <v>1866</v>
      </c>
      <c r="M425" s="73">
        <f t="shared" si="20"/>
        <v>54.190000000000005</v>
      </c>
      <c r="N425" s="39">
        <v>51.59</v>
      </c>
      <c r="O425" s="39">
        <v>2.6</v>
      </c>
      <c r="P425" s="33">
        <v>0</v>
      </c>
    </row>
    <row r="426" spans="1:16" ht="24.95" customHeight="1" x14ac:dyDescent="0.2">
      <c r="A426" s="52" t="str">
        <f t="shared" si="18"/>
        <v>1441|1440011|2|2025|17281106000103|3913|108,61</v>
      </c>
      <c r="B426" s="52" t="str">
        <f t="shared" si="19"/>
        <v>1441|1440011|2|2025|1867</v>
      </c>
      <c r="C426" s="36">
        <v>1441</v>
      </c>
      <c r="D426" s="36">
        <v>1440011</v>
      </c>
      <c r="E426" s="36">
        <v>2</v>
      </c>
      <c r="F426" s="36">
        <v>2025</v>
      </c>
      <c r="G426" s="36">
        <v>17281106000103</v>
      </c>
      <c r="H426" s="37" t="s">
        <v>425</v>
      </c>
      <c r="I426" s="36">
        <v>3913</v>
      </c>
      <c r="J426" s="36" t="s">
        <v>309</v>
      </c>
      <c r="K426" s="38">
        <v>45748</v>
      </c>
      <c r="L426" s="36">
        <v>1867</v>
      </c>
      <c r="M426" s="73">
        <f t="shared" si="20"/>
        <v>108.61</v>
      </c>
      <c r="N426" s="39">
        <v>103.4</v>
      </c>
      <c r="O426" s="39">
        <v>5.21</v>
      </c>
      <c r="P426" s="33">
        <v>0</v>
      </c>
    </row>
    <row r="427" spans="1:16" ht="24.95" customHeight="1" x14ac:dyDescent="0.2">
      <c r="A427" s="52" t="str">
        <f t="shared" si="18"/>
        <v>1441|1440011|2|2025|17281106000103|3913|393,8</v>
      </c>
      <c r="B427" s="52" t="str">
        <f t="shared" si="19"/>
        <v>1441|1440011|2|2025|1900</v>
      </c>
      <c r="C427" s="36">
        <v>1441</v>
      </c>
      <c r="D427" s="36">
        <v>1440011</v>
      </c>
      <c r="E427" s="36">
        <v>2</v>
      </c>
      <c r="F427" s="36">
        <v>2025</v>
      </c>
      <c r="G427" s="36">
        <v>17281106000103</v>
      </c>
      <c r="H427" s="37" t="s">
        <v>425</v>
      </c>
      <c r="I427" s="36">
        <v>3913</v>
      </c>
      <c r="J427" s="36" t="s">
        <v>309</v>
      </c>
      <c r="K427" s="38">
        <v>45749</v>
      </c>
      <c r="L427" s="36">
        <v>1900</v>
      </c>
      <c r="M427" s="73">
        <f t="shared" si="20"/>
        <v>393.79999999999995</v>
      </c>
      <c r="N427" s="39">
        <v>374.9</v>
      </c>
      <c r="O427" s="39">
        <v>18.899999999999999</v>
      </c>
      <c r="P427" s="33">
        <v>0</v>
      </c>
    </row>
    <row r="428" spans="1:16" ht="24.95" customHeight="1" x14ac:dyDescent="0.2">
      <c r="A428" s="52" t="str">
        <f t="shared" si="18"/>
        <v>1441|1440011|2|2025|17281106000103|3913|79,4</v>
      </c>
      <c r="B428" s="52" t="str">
        <f t="shared" si="19"/>
        <v>1441|1440011|2|2025|1902</v>
      </c>
      <c r="C428" s="36">
        <v>1441</v>
      </c>
      <c r="D428" s="36">
        <v>1440011</v>
      </c>
      <c r="E428" s="36">
        <v>2</v>
      </c>
      <c r="F428" s="36">
        <v>2025</v>
      </c>
      <c r="G428" s="36">
        <v>17281106000103</v>
      </c>
      <c r="H428" s="37" t="s">
        <v>425</v>
      </c>
      <c r="I428" s="36">
        <v>3913</v>
      </c>
      <c r="J428" s="36" t="s">
        <v>309</v>
      </c>
      <c r="K428" s="38">
        <v>45749</v>
      </c>
      <c r="L428" s="36">
        <v>1902</v>
      </c>
      <c r="M428" s="73">
        <f t="shared" si="20"/>
        <v>79.400000000000006</v>
      </c>
      <c r="N428" s="39">
        <v>75.59</v>
      </c>
      <c r="O428" s="39">
        <v>3.81</v>
      </c>
      <c r="P428" s="33">
        <v>0</v>
      </c>
    </row>
    <row r="429" spans="1:16" ht="24.95" customHeight="1" x14ac:dyDescent="0.2">
      <c r="A429" s="52" t="str">
        <f t="shared" si="18"/>
        <v>1441|1440011|2|2025|17281106000103|3913|337,15</v>
      </c>
      <c r="B429" s="52" t="str">
        <f t="shared" si="19"/>
        <v>1441|1440011|2|2025|1904</v>
      </c>
      <c r="C429" s="36">
        <v>1441</v>
      </c>
      <c r="D429" s="36">
        <v>1440011</v>
      </c>
      <c r="E429" s="36">
        <v>2</v>
      </c>
      <c r="F429" s="36">
        <v>2025</v>
      </c>
      <c r="G429" s="36">
        <v>17281106000103</v>
      </c>
      <c r="H429" s="37" t="s">
        <v>425</v>
      </c>
      <c r="I429" s="36">
        <v>3913</v>
      </c>
      <c r="J429" s="36" t="s">
        <v>309</v>
      </c>
      <c r="K429" s="38">
        <v>45749</v>
      </c>
      <c r="L429" s="36">
        <v>1904</v>
      </c>
      <c r="M429" s="73">
        <f t="shared" si="20"/>
        <v>337.15000000000003</v>
      </c>
      <c r="N429" s="39">
        <v>320.97000000000003</v>
      </c>
      <c r="O429" s="39">
        <v>16.18</v>
      </c>
      <c r="P429" s="33">
        <v>0</v>
      </c>
    </row>
    <row r="430" spans="1:16" ht="24.95" customHeight="1" x14ac:dyDescent="0.2">
      <c r="A430" s="52" t="str">
        <f t="shared" si="18"/>
        <v>1441|1440011|2|2025|17281106000103|3913|45,6</v>
      </c>
      <c r="B430" s="52" t="str">
        <f t="shared" si="19"/>
        <v>1441|1440011|2|2025|1908</v>
      </c>
      <c r="C430" s="36">
        <v>1441</v>
      </c>
      <c r="D430" s="36">
        <v>1440011</v>
      </c>
      <c r="E430" s="36">
        <v>2</v>
      </c>
      <c r="F430" s="36">
        <v>2025</v>
      </c>
      <c r="G430" s="36">
        <v>17281106000103</v>
      </c>
      <c r="H430" s="37" t="s">
        <v>425</v>
      </c>
      <c r="I430" s="36">
        <v>3913</v>
      </c>
      <c r="J430" s="36" t="s">
        <v>309</v>
      </c>
      <c r="K430" s="38">
        <v>45750</v>
      </c>
      <c r="L430" s="36">
        <v>1908</v>
      </c>
      <c r="M430" s="73">
        <f t="shared" si="20"/>
        <v>45.599999999999994</v>
      </c>
      <c r="N430" s="39">
        <v>43.41</v>
      </c>
      <c r="O430" s="39">
        <v>2.19</v>
      </c>
      <c r="P430" s="33">
        <v>0</v>
      </c>
    </row>
    <row r="431" spans="1:16" ht="24.95" customHeight="1" x14ac:dyDescent="0.2">
      <c r="A431" s="52" t="str">
        <f t="shared" si="18"/>
        <v>1441|1440011|2|2025|17281106000103|3913|87,5</v>
      </c>
      <c r="B431" s="52" t="str">
        <f t="shared" si="19"/>
        <v>1441|1440011|2|2025|1914</v>
      </c>
      <c r="C431" s="36">
        <v>1441</v>
      </c>
      <c r="D431" s="36">
        <v>1440011</v>
      </c>
      <c r="E431" s="36">
        <v>2</v>
      </c>
      <c r="F431" s="36">
        <v>2025</v>
      </c>
      <c r="G431" s="36">
        <v>17281106000103</v>
      </c>
      <c r="H431" s="37" t="s">
        <v>425</v>
      </c>
      <c r="I431" s="36">
        <v>3913</v>
      </c>
      <c r="J431" s="36" t="s">
        <v>309</v>
      </c>
      <c r="K431" s="38">
        <v>45750</v>
      </c>
      <c r="L431" s="36">
        <v>1914</v>
      </c>
      <c r="M431" s="73">
        <f t="shared" si="20"/>
        <v>87.5</v>
      </c>
      <c r="N431" s="39">
        <v>83.3</v>
      </c>
      <c r="O431" s="39">
        <v>4.2</v>
      </c>
      <c r="P431" s="33">
        <v>0</v>
      </c>
    </row>
    <row r="432" spans="1:16" ht="24.95" customHeight="1" x14ac:dyDescent="0.2">
      <c r="A432" s="52" t="str">
        <f t="shared" si="18"/>
        <v>1441|1440011|2|2025|17281106000103|3913|62,47</v>
      </c>
      <c r="B432" s="52" t="str">
        <f t="shared" si="19"/>
        <v>1441|1440011|2|2025|1916</v>
      </c>
      <c r="C432" s="36">
        <v>1441</v>
      </c>
      <c r="D432" s="36">
        <v>1440011</v>
      </c>
      <c r="E432" s="36">
        <v>2</v>
      </c>
      <c r="F432" s="36">
        <v>2025</v>
      </c>
      <c r="G432" s="36">
        <v>17281106000103</v>
      </c>
      <c r="H432" s="37" t="s">
        <v>425</v>
      </c>
      <c r="I432" s="36">
        <v>3913</v>
      </c>
      <c r="J432" s="36" t="s">
        <v>309</v>
      </c>
      <c r="K432" s="38">
        <v>45750</v>
      </c>
      <c r="L432" s="36">
        <v>1916</v>
      </c>
      <c r="M432" s="73">
        <f t="shared" si="20"/>
        <v>62.47</v>
      </c>
      <c r="N432" s="39">
        <v>59.47</v>
      </c>
      <c r="O432" s="39">
        <v>3</v>
      </c>
      <c r="P432" s="33">
        <v>0</v>
      </c>
    </row>
    <row r="433" spans="1:16" ht="24.95" customHeight="1" x14ac:dyDescent="0.2">
      <c r="A433" s="52" t="str">
        <f t="shared" si="18"/>
        <v>1441|1440011|2|2025|17281106000103|3913|70,8</v>
      </c>
      <c r="B433" s="52" t="str">
        <f t="shared" si="19"/>
        <v>1441|1440011|2|2025|1917</v>
      </c>
      <c r="C433" s="36">
        <v>1441</v>
      </c>
      <c r="D433" s="36">
        <v>1440011</v>
      </c>
      <c r="E433" s="36">
        <v>2</v>
      </c>
      <c r="F433" s="36">
        <v>2025</v>
      </c>
      <c r="G433" s="36">
        <v>17281106000103</v>
      </c>
      <c r="H433" s="37" t="s">
        <v>425</v>
      </c>
      <c r="I433" s="36">
        <v>3913</v>
      </c>
      <c r="J433" s="36" t="s">
        <v>309</v>
      </c>
      <c r="K433" s="38">
        <v>45750</v>
      </c>
      <c r="L433" s="36">
        <v>1917</v>
      </c>
      <c r="M433" s="73">
        <f t="shared" si="20"/>
        <v>70.800000000000011</v>
      </c>
      <c r="N433" s="39">
        <v>67.400000000000006</v>
      </c>
      <c r="O433" s="39">
        <v>3.4</v>
      </c>
      <c r="P433" s="33">
        <v>0</v>
      </c>
    </row>
    <row r="434" spans="1:16" ht="24.95" customHeight="1" x14ac:dyDescent="0.2">
      <c r="A434" s="52" t="str">
        <f t="shared" si="18"/>
        <v>1441|1440011|2|2025|17281106000103|3913|96,01</v>
      </c>
      <c r="B434" s="52" t="str">
        <f t="shared" si="19"/>
        <v>1441|1440011|2|2025|2197</v>
      </c>
      <c r="C434" s="36">
        <v>1441</v>
      </c>
      <c r="D434" s="36">
        <v>1440011</v>
      </c>
      <c r="E434" s="36">
        <v>2</v>
      </c>
      <c r="F434" s="36">
        <v>2025</v>
      </c>
      <c r="G434" s="36">
        <v>17281106000103</v>
      </c>
      <c r="H434" s="37" t="s">
        <v>425</v>
      </c>
      <c r="I434" s="36">
        <v>3913</v>
      </c>
      <c r="J434" s="36" t="s">
        <v>309</v>
      </c>
      <c r="K434" s="38">
        <v>45756</v>
      </c>
      <c r="L434" s="36">
        <v>2197</v>
      </c>
      <c r="M434" s="73">
        <f t="shared" si="20"/>
        <v>96.01</v>
      </c>
      <c r="N434" s="39">
        <v>91.4</v>
      </c>
      <c r="O434" s="39">
        <v>4.6100000000000003</v>
      </c>
      <c r="P434" s="33">
        <v>0</v>
      </c>
    </row>
    <row r="435" spans="1:16" ht="24.95" customHeight="1" x14ac:dyDescent="0.2">
      <c r="A435" s="52" t="str">
        <f t="shared" si="18"/>
        <v>1441|1440011|2|2025|17281106000103|3913|121,13</v>
      </c>
      <c r="B435" s="52" t="str">
        <f t="shared" si="19"/>
        <v>1441|1440011|2|2025|2200</v>
      </c>
      <c r="C435" s="36">
        <v>1441</v>
      </c>
      <c r="D435" s="36">
        <v>1440011</v>
      </c>
      <c r="E435" s="36">
        <v>2</v>
      </c>
      <c r="F435" s="36">
        <v>2025</v>
      </c>
      <c r="G435" s="36">
        <v>17281106000103</v>
      </c>
      <c r="H435" s="37" t="s">
        <v>425</v>
      </c>
      <c r="I435" s="36">
        <v>3913</v>
      </c>
      <c r="J435" s="36" t="s">
        <v>309</v>
      </c>
      <c r="K435" s="38">
        <v>45756</v>
      </c>
      <c r="L435" s="36">
        <v>2200</v>
      </c>
      <c r="M435" s="73">
        <f t="shared" si="20"/>
        <v>121.13</v>
      </c>
      <c r="N435" s="39">
        <v>115.32</v>
      </c>
      <c r="O435" s="39">
        <v>5.81</v>
      </c>
      <c r="P435" s="33">
        <v>0</v>
      </c>
    </row>
    <row r="436" spans="1:16" ht="24.95" customHeight="1" x14ac:dyDescent="0.2">
      <c r="A436" s="52" t="str">
        <f t="shared" si="18"/>
        <v>1441|1440011|2|2025|17281106000103|3913|96,2</v>
      </c>
      <c r="B436" s="52" t="str">
        <f t="shared" si="19"/>
        <v>1441|1440011|2|2025|2205</v>
      </c>
      <c r="C436" s="36">
        <v>1441</v>
      </c>
      <c r="D436" s="36">
        <v>1440011</v>
      </c>
      <c r="E436" s="36">
        <v>2</v>
      </c>
      <c r="F436" s="36">
        <v>2025</v>
      </c>
      <c r="G436" s="36">
        <v>17281106000103</v>
      </c>
      <c r="H436" s="37" t="s">
        <v>425</v>
      </c>
      <c r="I436" s="36">
        <v>3913</v>
      </c>
      <c r="J436" s="36" t="s">
        <v>309</v>
      </c>
      <c r="K436" s="38">
        <v>45756</v>
      </c>
      <c r="L436" s="36">
        <v>2205</v>
      </c>
      <c r="M436" s="73">
        <f t="shared" si="20"/>
        <v>96.2</v>
      </c>
      <c r="N436" s="39">
        <v>91.58</v>
      </c>
      <c r="O436" s="39">
        <v>4.62</v>
      </c>
      <c r="P436" s="33">
        <v>0</v>
      </c>
    </row>
    <row r="437" spans="1:16" ht="24.95" customHeight="1" x14ac:dyDescent="0.2">
      <c r="A437" s="52" t="str">
        <f t="shared" si="18"/>
        <v>1441|1440011|2|2025|17281106000103|3913|62,58</v>
      </c>
      <c r="B437" s="52" t="str">
        <f t="shared" si="19"/>
        <v>1441|1440011|2|2025|2208</v>
      </c>
      <c r="C437" s="36">
        <v>1441</v>
      </c>
      <c r="D437" s="36">
        <v>1440011</v>
      </c>
      <c r="E437" s="36">
        <v>2</v>
      </c>
      <c r="F437" s="36">
        <v>2025</v>
      </c>
      <c r="G437" s="36">
        <v>17281106000103</v>
      </c>
      <c r="H437" s="37" t="s">
        <v>425</v>
      </c>
      <c r="I437" s="36">
        <v>3913</v>
      </c>
      <c r="J437" s="36" t="s">
        <v>309</v>
      </c>
      <c r="K437" s="38">
        <v>45756</v>
      </c>
      <c r="L437" s="36">
        <v>2208</v>
      </c>
      <c r="M437" s="73">
        <f t="shared" si="20"/>
        <v>62.58</v>
      </c>
      <c r="N437" s="39">
        <v>59.58</v>
      </c>
      <c r="O437" s="39">
        <v>3</v>
      </c>
      <c r="P437" s="33">
        <v>0</v>
      </c>
    </row>
    <row r="438" spans="1:16" ht="24.95" customHeight="1" x14ac:dyDescent="0.2">
      <c r="A438" s="52" t="str">
        <f t="shared" si="18"/>
        <v>1441|1440011|2|2025|17281106000103|3913|87,85</v>
      </c>
      <c r="B438" s="52" t="str">
        <f t="shared" si="19"/>
        <v>1441|1440011|2|2025|2269</v>
      </c>
      <c r="C438" s="36">
        <v>1441</v>
      </c>
      <c r="D438" s="36">
        <v>1440011</v>
      </c>
      <c r="E438" s="36">
        <v>2</v>
      </c>
      <c r="F438" s="36">
        <v>2025</v>
      </c>
      <c r="G438" s="36">
        <v>17281106000103</v>
      </c>
      <c r="H438" s="37" t="s">
        <v>425</v>
      </c>
      <c r="I438" s="36">
        <v>3913</v>
      </c>
      <c r="J438" s="36" t="s">
        <v>309</v>
      </c>
      <c r="K438" s="38">
        <v>45757</v>
      </c>
      <c r="L438" s="36">
        <v>2269</v>
      </c>
      <c r="M438" s="73">
        <f t="shared" si="20"/>
        <v>87.85</v>
      </c>
      <c r="N438" s="39">
        <v>83.63</v>
      </c>
      <c r="O438" s="39">
        <v>4.22</v>
      </c>
      <c r="P438" s="33">
        <v>0</v>
      </c>
    </row>
    <row r="439" spans="1:16" ht="24.95" customHeight="1" x14ac:dyDescent="0.2">
      <c r="A439" s="52" t="str">
        <f t="shared" si="18"/>
        <v>1441|1440011|2|2025|17281106000103|3913|192,5</v>
      </c>
      <c r="B439" s="52" t="str">
        <f t="shared" si="19"/>
        <v>1441|1440011|2|2025|2274</v>
      </c>
      <c r="C439" s="36">
        <v>1441</v>
      </c>
      <c r="D439" s="36">
        <v>1440011</v>
      </c>
      <c r="E439" s="36">
        <v>2</v>
      </c>
      <c r="F439" s="36">
        <v>2025</v>
      </c>
      <c r="G439" s="36">
        <v>17281106000103</v>
      </c>
      <c r="H439" s="37" t="s">
        <v>425</v>
      </c>
      <c r="I439" s="36">
        <v>3913</v>
      </c>
      <c r="J439" s="36" t="s">
        <v>309</v>
      </c>
      <c r="K439" s="38">
        <v>45757</v>
      </c>
      <c r="L439" s="36">
        <v>2274</v>
      </c>
      <c r="M439" s="73">
        <f t="shared" si="20"/>
        <v>192.5</v>
      </c>
      <c r="N439" s="39">
        <v>183.26</v>
      </c>
      <c r="O439" s="39">
        <v>9.24</v>
      </c>
      <c r="P439" s="33">
        <v>0</v>
      </c>
    </row>
    <row r="440" spans="1:16" ht="24.95" customHeight="1" x14ac:dyDescent="0.2">
      <c r="A440" s="52" t="str">
        <f t="shared" si="18"/>
        <v>1441|1440011|2|2025|17281106000103|3913|121,77</v>
      </c>
      <c r="B440" s="52" t="str">
        <f t="shared" si="19"/>
        <v>1441|1440011|2|2025|2275</v>
      </c>
      <c r="C440" s="36">
        <v>1441</v>
      </c>
      <c r="D440" s="36">
        <v>1440011</v>
      </c>
      <c r="E440" s="36">
        <v>2</v>
      </c>
      <c r="F440" s="36">
        <v>2025</v>
      </c>
      <c r="G440" s="36">
        <v>17281106000103</v>
      </c>
      <c r="H440" s="37" t="s">
        <v>425</v>
      </c>
      <c r="I440" s="36">
        <v>3913</v>
      </c>
      <c r="J440" s="36" t="s">
        <v>309</v>
      </c>
      <c r="K440" s="38">
        <v>45757</v>
      </c>
      <c r="L440" s="36">
        <v>2275</v>
      </c>
      <c r="M440" s="73">
        <f t="shared" si="20"/>
        <v>121.77000000000001</v>
      </c>
      <c r="N440" s="39">
        <v>115.93</v>
      </c>
      <c r="O440" s="39">
        <v>5.84</v>
      </c>
      <c r="P440" s="33">
        <v>0</v>
      </c>
    </row>
    <row r="441" spans="1:16" ht="24.95" customHeight="1" x14ac:dyDescent="0.2">
      <c r="A441" s="52" t="str">
        <f t="shared" si="18"/>
        <v>1441|1440011|2|2025|17281106000103|3913|71,04</v>
      </c>
      <c r="B441" s="52" t="str">
        <f t="shared" si="19"/>
        <v>1441|1440011|2|2025|2276</v>
      </c>
      <c r="C441" s="36">
        <v>1441</v>
      </c>
      <c r="D441" s="36">
        <v>1440011</v>
      </c>
      <c r="E441" s="36">
        <v>2</v>
      </c>
      <c r="F441" s="36">
        <v>2025</v>
      </c>
      <c r="G441" s="36">
        <v>17281106000103</v>
      </c>
      <c r="H441" s="37" t="s">
        <v>425</v>
      </c>
      <c r="I441" s="36">
        <v>3913</v>
      </c>
      <c r="J441" s="36" t="s">
        <v>309</v>
      </c>
      <c r="K441" s="38">
        <v>45757</v>
      </c>
      <c r="L441" s="36">
        <v>2276</v>
      </c>
      <c r="M441" s="73">
        <f t="shared" si="20"/>
        <v>71.039999999999992</v>
      </c>
      <c r="N441" s="39">
        <v>67.63</v>
      </c>
      <c r="O441" s="39">
        <v>3.41</v>
      </c>
      <c r="P441" s="33">
        <v>0</v>
      </c>
    </row>
    <row r="442" spans="1:16" ht="24.95" customHeight="1" x14ac:dyDescent="0.2">
      <c r="A442" s="52" t="str">
        <f t="shared" si="18"/>
        <v>1441|1440011|2|2025|17281106000103|3913|92,2</v>
      </c>
      <c r="B442" s="52" t="str">
        <f t="shared" si="19"/>
        <v>1441|1440011|2|2025|2277</v>
      </c>
      <c r="C442" s="36">
        <v>1441</v>
      </c>
      <c r="D442" s="36">
        <v>1440011</v>
      </c>
      <c r="E442" s="36">
        <v>2</v>
      </c>
      <c r="F442" s="36">
        <v>2025</v>
      </c>
      <c r="G442" s="36">
        <v>17281106000103</v>
      </c>
      <c r="H442" s="37" t="s">
        <v>425</v>
      </c>
      <c r="I442" s="36">
        <v>3913</v>
      </c>
      <c r="J442" s="36" t="s">
        <v>309</v>
      </c>
      <c r="K442" s="38">
        <v>45757</v>
      </c>
      <c r="L442" s="36">
        <v>2277</v>
      </c>
      <c r="M442" s="73">
        <f t="shared" si="20"/>
        <v>92.199999999999989</v>
      </c>
      <c r="N442" s="39">
        <v>87.77</v>
      </c>
      <c r="O442" s="39">
        <v>4.43</v>
      </c>
      <c r="P442" s="33">
        <v>0</v>
      </c>
    </row>
    <row r="443" spans="1:16" ht="24.95" customHeight="1" x14ac:dyDescent="0.2">
      <c r="A443" s="52" t="str">
        <f t="shared" si="18"/>
        <v>1441|1440011|2|2025|17281106000103|3913|93,05</v>
      </c>
      <c r="B443" s="52" t="str">
        <f t="shared" si="19"/>
        <v>1441|1440011|2|2025|2278</v>
      </c>
      <c r="C443" s="36">
        <v>1441</v>
      </c>
      <c r="D443" s="36">
        <v>1440011</v>
      </c>
      <c r="E443" s="36">
        <v>2</v>
      </c>
      <c r="F443" s="36">
        <v>2025</v>
      </c>
      <c r="G443" s="36">
        <v>17281106000103</v>
      </c>
      <c r="H443" s="37" t="s">
        <v>425</v>
      </c>
      <c r="I443" s="36">
        <v>3913</v>
      </c>
      <c r="J443" s="36" t="s">
        <v>309</v>
      </c>
      <c r="K443" s="38">
        <v>45757</v>
      </c>
      <c r="L443" s="36">
        <v>2278</v>
      </c>
      <c r="M443" s="73">
        <f t="shared" si="20"/>
        <v>93.05</v>
      </c>
      <c r="N443" s="39">
        <v>88.58</v>
      </c>
      <c r="O443" s="39">
        <v>4.47</v>
      </c>
      <c r="P443" s="33">
        <v>0</v>
      </c>
    </row>
    <row r="444" spans="1:16" ht="24.95" customHeight="1" x14ac:dyDescent="0.2">
      <c r="A444" s="52" t="str">
        <f t="shared" si="18"/>
        <v>1441|1440011|2|2025|17281106000103|3913|31,1</v>
      </c>
      <c r="B444" s="52" t="str">
        <f t="shared" si="19"/>
        <v>1441|1440011|2|2025|2279</v>
      </c>
      <c r="C444" s="36">
        <v>1441</v>
      </c>
      <c r="D444" s="36">
        <v>1440011</v>
      </c>
      <c r="E444" s="36">
        <v>2</v>
      </c>
      <c r="F444" s="36">
        <v>2025</v>
      </c>
      <c r="G444" s="36">
        <v>17281106000103</v>
      </c>
      <c r="H444" s="37" t="s">
        <v>425</v>
      </c>
      <c r="I444" s="36">
        <v>3913</v>
      </c>
      <c r="J444" s="36" t="s">
        <v>309</v>
      </c>
      <c r="K444" s="38">
        <v>45757</v>
      </c>
      <c r="L444" s="36">
        <v>2279</v>
      </c>
      <c r="M444" s="73">
        <f t="shared" si="20"/>
        <v>31.099999999999998</v>
      </c>
      <c r="N444" s="39">
        <v>29.61</v>
      </c>
      <c r="O444" s="39">
        <v>1.49</v>
      </c>
      <c r="P444" s="33">
        <v>0</v>
      </c>
    </row>
    <row r="445" spans="1:16" ht="24.95" customHeight="1" x14ac:dyDescent="0.2">
      <c r="A445" s="52" t="str">
        <f t="shared" si="18"/>
        <v>1441|1440011|2|2025|17281106000103|3913|55,83</v>
      </c>
      <c r="B445" s="52" t="str">
        <f t="shared" si="19"/>
        <v>1441|1440011|2|2025|2280</v>
      </c>
      <c r="C445" s="36">
        <v>1441</v>
      </c>
      <c r="D445" s="36">
        <v>1440011</v>
      </c>
      <c r="E445" s="36">
        <v>2</v>
      </c>
      <c r="F445" s="36">
        <v>2025</v>
      </c>
      <c r="G445" s="36">
        <v>17281106000103</v>
      </c>
      <c r="H445" s="37" t="s">
        <v>425</v>
      </c>
      <c r="I445" s="36">
        <v>3913</v>
      </c>
      <c r="J445" s="36" t="s">
        <v>309</v>
      </c>
      <c r="K445" s="38">
        <v>45757</v>
      </c>
      <c r="L445" s="36">
        <v>2280</v>
      </c>
      <c r="M445" s="73">
        <f t="shared" si="20"/>
        <v>55.83</v>
      </c>
      <c r="N445" s="39">
        <v>53.15</v>
      </c>
      <c r="O445" s="39">
        <v>2.68</v>
      </c>
      <c r="P445" s="33">
        <v>0</v>
      </c>
    </row>
    <row r="446" spans="1:16" ht="24.95" customHeight="1" x14ac:dyDescent="0.2">
      <c r="A446" s="52" t="str">
        <f t="shared" si="18"/>
        <v>1441|1440011|2|2025|17281106000103|3913|79,27</v>
      </c>
      <c r="B446" s="52" t="str">
        <f t="shared" si="19"/>
        <v>1441|1440011|2|2025|2281</v>
      </c>
      <c r="C446" s="36">
        <v>1441</v>
      </c>
      <c r="D446" s="36">
        <v>1440011</v>
      </c>
      <c r="E446" s="36">
        <v>2</v>
      </c>
      <c r="F446" s="36">
        <v>2025</v>
      </c>
      <c r="G446" s="36">
        <v>17281106000103</v>
      </c>
      <c r="H446" s="37" t="s">
        <v>425</v>
      </c>
      <c r="I446" s="36">
        <v>3913</v>
      </c>
      <c r="J446" s="36" t="s">
        <v>309</v>
      </c>
      <c r="K446" s="38">
        <v>45757</v>
      </c>
      <c r="L446" s="36">
        <v>2281</v>
      </c>
      <c r="M446" s="73">
        <f t="shared" si="20"/>
        <v>79.27</v>
      </c>
      <c r="N446" s="39">
        <v>75.47</v>
      </c>
      <c r="O446" s="39">
        <v>3.8</v>
      </c>
      <c r="P446" s="33">
        <v>0</v>
      </c>
    </row>
    <row r="447" spans="1:16" ht="24.95" customHeight="1" x14ac:dyDescent="0.2">
      <c r="A447" s="52" t="str">
        <f t="shared" si="18"/>
        <v>1441|1440011|2|2025|17281106000103|3913|62</v>
      </c>
      <c r="B447" s="52" t="str">
        <f t="shared" si="19"/>
        <v>1441|1440011|2|2025|2287</v>
      </c>
      <c r="C447" s="36">
        <v>1441</v>
      </c>
      <c r="D447" s="36">
        <v>1440011</v>
      </c>
      <c r="E447" s="36">
        <v>2</v>
      </c>
      <c r="F447" s="36">
        <v>2025</v>
      </c>
      <c r="G447" s="36">
        <v>17281106000103</v>
      </c>
      <c r="H447" s="37" t="s">
        <v>425</v>
      </c>
      <c r="I447" s="36">
        <v>3913</v>
      </c>
      <c r="J447" s="36" t="s">
        <v>309</v>
      </c>
      <c r="K447" s="38">
        <v>45757</v>
      </c>
      <c r="L447" s="36">
        <v>2287</v>
      </c>
      <c r="M447" s="73">
        <f t="shared" si="20"/>
        <v>62</v>
      </c>
      <c r="N447" s="39">
        <v>59.02</v>
      </c>
      <c r="O447" s="39">
        <v>2.98</v>
      </c>
      <c r="P447" s="33">
        <v>0</v>
      </c>
    </row>
    <row r="448" spans="1:16" ht="24.95" customHeight="1" x14ac:dyDescent="0.2">
      <c r="A448" s="52" t="str">
        <f t="shared" si="18"/>
        <v>1441|1440011|2|2025|17281106000103|3913|5188,86</v>
      </c>
      <c r="B448" s="52" t="str">
        <f t="shared" si="19"/>
        <v>1441|1440011|2|2025|2288</v>
      </c>
      <c r="C448" s="36">
        <v>1441</v>
      </c>
      <c r="D448" s="36">
        <v>1440011</v>
      </c>
      <c r="E448" s="36">
        <v>2</v>
      </c>
      <c r="F448" s="36">
        <v>2025</v>
      </c>
      <c r="G448" s="36">
        <v>17281106000103</v>
      </c>
      <c r="H448" s="37" t="s">
        <v>425</v>
      </c>
      <c r="I448" s="36">
        <v>3913</v>
      </c>
      <c r="J448" s="36" t="s">
        <v>309</v>
      </c>
      <c r="K448" s="38">
        <v>45757</v>
      </c>
      <c r="L448" s="36">
        <v>2288</v>
      </c>
      <c r="M448" s="73">
        <f t="shared" si="20"/>
        <v>5188.8599999999997</v>
      </c>
      <c r="N448" s="39">
        <v>4939.79</v>
      </c>
      <c r="O448" s="39">
        <v>249.07</v>
      </c>
      <c r="P448" s="33">
        <v>0</v>
      </c>
    </row>
    <row r="449" spans="1:16" ht="24.95" customHeight="1" x14ac:dyDescent="0.2">
      <c r="A449" s="52" t="str">
        <f t="shared" si="18"/>
        <v>1441|1440011|2|2025|17281106000103|3913|40,75</v>
      </c>
      <c r="B449" s="52" t="str">
        <f t="shared" si="19"/>
        <v>1441|1440011|2|2025|2297</v>
      </c>
      <c r="C449" s="36">
        <v>1441</v>
      </c>
      <c r="D449" s="36">
        <v>1440011</v>
      </c>
      <c r="E449" s="36">
        <v>2</v>
      </c>
      <c r="F449" s="36">
        <v>2025</v>
      </c>
      <c r="G449" s="36">
        <v>17281106000103</v>
      </c>
      <c r="H449" s="37" t="s">
        <v>425</v>
      </c>
      <c r="I449" s="36">
        <v>3913</v>
      </c>
      <c r="J449" s="36" t="s">
        <v>309</v>
      </c>
      <c r="K449" s="38">
        <v>45757</v>
      </c>
      <c r="L449" s="36">
        <v>2297</v>
      </c>
      <c r="M449" s="73">
        <f t="shared" si="20"/>
        <v>40.75</v>
      </c>
      <c r="N449" s="39">
        <v>38.79</v>
      </c>
      <c r="O449" s="39">
        <v>1.96</v>
      </c>
      <c r="P449" s="33">
        <v>0</v>
      </c>
    </row>
    <row r="450" spans="1:16" ht="24.95" customHeight="1" x14ac:dyDescent="0.2">
      <c r="A450" s="52" t="str">
        <f t="shared" si="18"/>
        <v>1441|1440011|2|2025|17281106000103|3913|50,45</v>
      </c>
      <c r="B450" s="52" t="str">
        <f t="shared" si="19"/>
        <v>1441|1440011|2|2025|2313</v>
      </c>
      <c r="C450" s="36">
        <v>1441</v>
      </c>
      <c r="D450" s="36">
        <v>1440011</v>
      </c>
      <c r="E450" s="36">
        <v>2</v>
      </c>
      <c r="F450" s="36">
        <v>2025</v>
      </c>
      <c r="G450" s="36">
        <v>17281106000103</v>
      </c>
      <c r="H450" s="37" t="s">
        <v>425</v>
      </c>
      <c r="I450" s="36">
        <v>3913</v>
      </c>
      <c r="J450" s="36" t="s">
        <v>309</v>
      </c>
      <c r="K450" s="38">
        <v>45758</v>
      </c>
      <c r="L450" s="36">
        <v>2313</v>
      </c>
      <c r="M450" s="73">
        <f t="shared" si="20"/>
        <v>50.45</v>
      </c>
      <c r="N450" s="39">
        <v>48.03</v>
      </c>
      <c r="O450" s="39">
        <v>2.42</v>
      </c>
      <c r="P450" s="33">
        <v>0</v>
      </c>
    </row>
    <row r="451" spans="1:16" ht="24.95" customHeight="1" x14ac:dyDescent="0.2">
      <c r="A451" s="52" t="str">
        <f t="shared" si="18"/>
        <v>1441|1440011|2|2025|17281106000103|3913|192,7</v>
      </c>
      <c r="B451" s="52" t="str">
        <f t="shared" si="19"/>
        <v>1441|1440011|2|2025|2340</v>
      </c>
      <c r="C451" s="36">
        <v>1441</v>
      </c>
      <c r="D451" s="36">
        <v>1440011</v>
      </c>
      <c r="E451" s="36">
        <v>2</v>
      </c>
      <c r="F451" s="36">
        <v>2025</v>
      </c>
      <c r="G451" s="36">
        <v>17281106000103</v>
      </c>
      <c r="H451" s="37" t="s">
        <v>425</v>
      </c>
      <c r="I451" s="36">
        <v>3913</v>
      </c>
      <c r="J451" s="36" t="s">
        <v>309</v>
      </c>
      <c r="K451" s="38">
        <v>45758</v>
      </c>
      <c r="L451" s="36">
        <v>2340</v>
      </c>
      <c r="M451" s="73">
        <f t="shared" si="20"/>
        <v>192.7</v>
      </c>
      <c r="N451" s="39">
        <v>183.45</v>
      </c>
      <c r="O451" s="39">
        <v>9.25</v>
      </c>
      <c r="P451" s="33">
        <v>0</v>
      </c>
    </row>
    <row r="452" spans="1:16" ht="24.95" customHeight="1" x14ac:dyDescent="0.2">
      <c r="A452" s="52" t="str">
        <f t="shared" si="18"/>
        <v>1441|1440011|2|2025|17281106000103|3913|133,7</v>
      </c>
      <c r="B452" s="52" t="str">
        <f t="shared" si="19"/>
        <v>1441|1440011|2|2025|2344</v>
      </c>
      <c r="C452" s="36">
        <v>1441</v>
      </c>
      <c r="D452" s="36">
        <v>1440011</v>
      </c>
      <c r="E452" s="36">
        <v>2</v>
      </c>
      <c r="F452" s="36">
        <v>2025</v>
      </c>
      <c r="G452" s="36">
        <v>17281106000103</v>
      </c>
      <c r="H452" s="37" t="s">
        <v>425</v>
      </c>
      <c r="I452" s="36">
        <v>3913</v>
      </c>
      <c r="J452" s="36" t="s">
        <v>309</v>
      </c>
      <c r="K452" s="38">
        <v>45758</v>
      </c>
      <c r="L452" s="36">
        <v>2344</v>
      </c>
      <c r="M452" s="73">
        <f t="shared" si="20"/>
        <v>133.69999999999999</v>
      </c>
      <c r="N452" s="39">
        <v>127.28</v>
      </c>
      <c r="O452" s="39">
        <v>6.42</v>
      </c>
      <c r="P452" s="33">
        <v>0</v>
      </c>
    </row>
    <row r="453" spans="1:16" ht="24.95" customHeight="1" x14ac:dyDescent="0.2">
      <c r="A453" s="52" t="str">
        <f t="shared" ref="A453:A516" si="21">C453&amp;"|"&amp;D453&amp;"|"&amp;E453&amp;"|"&amp;F453&amp;"|"&amp;G453&amp;"|"&amp;I453&amp;"|"&amp;N453+O453-P453</f>
        <v>1441|1440011|2|2025|17281106000103|3913|276,79</v>
      </c>
      <c r="B453" s="52" t="str">
        <f t="shared" ref="B453:B516" si="22">C453&amp;"|"&amp;D453&amp;"|"&amp;E453&amp;"|"&amp;F453&amp;"|"&amp;L453</f>
        <v>1441|1440011|2|2025|2345</v>
      </c>
      <c r="C453" s="36">
        <v>1441</v>
      </c>
      <c r="D453" s="36">
        <v>1440011</v>
      </c>
      <c r="E453" s="36">
        <v>2</v>
      </c>
      <c r="F453" s="36">
        <v>2025</v>
      </c>
      <c r="G453" s="36">
        <v>17281106000103</v>
      </c>
      <c r="H453" s="37" t="s">
        <v>425</v>
      </c>
      <c r="I453" s="36">
        <v>3913</v>
      </c>
      <c r="J453" s="36" t="s">
        <v>309</v>
      </c>
      <c r="K453" s="38">
        <v>45758</v>
      </c>
      <c r="L453" s="36">
        <v>2345</v>
      </c>
      <c r="M453" s="73">
        <f t="shared" si="20"/>
        <v>276.79000000000002</v>
      </c>
      <c r="N453" s="39">
        <v>263.5</v>
      </c>
      <c r="O453" s="39">
        <v>13.29</v>
      </c>
      <c r="P453" s="33">
        <v>0</v>
      </c>
    </row>
    <row r="454" spans="1:16" ht="24.95" customHeight="1" x14ac:dyDescent="0.2">
      <c r="A454" s="52" t="str">
        <f t="shared" si="21"/>
        <v>1441|1440011|2|2025|17281106000103|3913|349,02</v>
      </c>
      <c r="B454" s="52" t="str">
        <f t="shared" si="22"/>
        <v>1441|1440011|2|2025|2346</v>
      </c>
      <c r="C454" s="36">
        <v>1441</v>
      </c>
      <c r="D454" s="36">
        <v>1440011</v>
      </c>
      <c r="E454" s="36">
        <v>2</v>
      </c>
      <c r="F454" s="36">
        <v>2025</v>
      </c>
      <c r="G454" s="36">
        <v>17281106000103</v>
      </c>
      <c r="H454" s="37" t="s">
        <v>425</v>
      </c>
      <c r="I454" s="36">
        <v>3913</v>
      </c>
      <c r="J454" s="36" t="s">
        <v>309</v>
      </c>
      <c r="K454" s="38">
        <v>45758</v>
      </c>
      <c r="L454" s="36">
        <v>2346</v>
      </c>
      <c r="M454" s="73">
        <f t="shared" ref="M454:M517" si="23">N454+O454</f>
        <v>349.02</v>
      </c>
      <c r="N454" s="39">
        <v>332.27</v>
      </c>
      <c r="O454" s="39">
        <v>16.75</v>
      </c>
      <c r="P454" s="33">
        <v>0</v>
      </c>
    </row>
    <row r="455" spans="1:16" ht="24.95" customHeight="1" x14ac:dyDescent="0.2">
      <c r="A455" s="52" t="str">
        <f t="shared" si="21"/>
        <v>1441|1440011|2|2025|17281106000103|3913|62,53</v>
      </c>
      <c r="B455" s="52" t="str">
        <f t="shared" si="22"/>
        <v>1441|1440011|2|2025|2347</v>
      </c>
      <c r="C455" s="36">
        <v>1441</v>
      </c>
      <c r="D455" s="36">
        <v>1440011</v>
      </c>
      <c r="E455" s="36">
        <v>2</v>
      </c>
      <c r="F455" s="36">
        <v>2025</v>
      </c>
      <c r="G455" s="36">
        <v>17281106000103</v>
      </c>
      <c r="H455" s="37" t="s">
        <v>425</v>
      </c>
      <c r="I455" s="36">
        <v>3913</v>
      </c>
      <c r="J455" s="36" t="s">
        <v>309</v>
      </c>
      <c r="K455" s="38">
        <v>45758</v>
      </c>
      <c r="L455" s="36">
        <v>2347</v>
      </c>
      <c r="M455" s="73">
        <f t="shared" si="23"/>
        <v>62.53</v>
      </c>
      <c r="N455" s="39">
        <v>59.53</v>
      </c>
      <c r="O455" s="39">
        <v>3</v>
      </c>
      <c r="P455" s="33">
        <v>0</v>
      </c>
    </row>
    <row r="456" spans="1:16" ht="24.95" customHeight="1" x14ac:dyDescent="0.2">
      <c r="A456" s="52" t="str">
        <f t="shared" si="21"/>
        <v>1441|1440011|2|2025|17281106000103|3913|71,06</v>
      </c>
      <c r="B456" s="52" t="str">
        <f t="shared" si="22"/>
        <v>1441|1440011|2|2025|2350</v>
      </c>
      <c r="C456" s="36">
        <v>1441</v>
      </c>
      <c r="D456" s="36">
        <v>1440011</v>
      </c>
      <c r="E456" s="36">
        <v>2</v>
      </c>
      <c r="F456" s="36">
        <v>2025</v>
      </c>
      <c r="G456" s="36">
        <v>17281106000103</v>
      </c>
      <c r="H456" s="37" t="s">
        <v>425</v>
      </c>
      <c r="I456" s="36">
        <v>3913</v>
      </c>
      <c r="J456" s="36" t="s">
        <v>309</v>
      </c>
      <c r="K456" s="38">
        <v>45761</v>
      </c>
      <c r="L456" s="36">
        <v>2350</v>
      </c>
      <c r="M456" s="73">
        <f t="shared" si="23"/>
        <v>71.06</v>
      </c>
      <c r="N456" s="39">
        <v>67.650000000000006</v>
      </c>
      <c r="O456" s="39">
        <v>3.41</v>
      </c>
      <c r="P456" s="33">
        <v>0</v>
      </c>
    </row>
    <row r="457" spans="1:16" ht="24.95" customHeight="1" x14ac:dyDescent="0.2">
      <c r="A457" s="52" t="str">
        <f t="shared" si="21"/>
        <v>1441|1440011|2|2025|17281106000103|3913|40,9</v>
      </c>
      <c r="B457" s="52" t="str">
        <f t="shared" si="22"/>
        <v>1441|1440011|2|2025|2351</v>
      </c>
      <c r="C457" s="36">
        <v>1441</v>
      </c>
      <c r="D457" s="36">
        <v>1440011</v>
      </c>
      <c r="E457" s="36">
        <v>2</v>
      </c>
      <c r="F457" s="36">
        <v>2025</v>
      </c>
      <c r="G457" s="36">
        <v>17281106000103</v>
      </c>
      <c r="H457" s="37" t="s">
        <v>425</v>
      </c>
      <c r="I457" s="36">
        <v>3913</v>
      </c>
      <c r="J457" s="36" t="s">
        <v>309</v>
      </c>
      <c r="K457" s="38">
        <v>45761</v>
      </c>
      <c r="L457" s="36">
        <v>2351</v>
      </c>
      <c r="M457" s="73">
        <f t="shared" si="23"/>
        <v>40.9</v>
      </c>
      <c r="N457" s="39">
        <v>38.94</v>
      </c>
      <c r="O457" s="39">
        <v>1.96</v>
      </c>
      <c r="P457" s="33">
        <v>0</v>
      </c>
    </row>
    <row r="458" spans="1:16" ht="24.95" customHeight="1" x14ac:dyDescent="0.2">
      <c r="A458" s="52" t="str">
        <f t="shared" si="21"/>
        <v>1441|1440011|2|2025|17281106000103|3913|40,7</v>
      </c>
      <c r="B458" s="52" t="str">
        <f t="shared" si="22"/>
        <v>1441|1440011|2|2025|2352</v>
      </c>
      <c r="C458" s="36">
        <v>1441</v>
      </c>
      <c r="D458" s="36">
        <v>1440011</v>
      </c>
      <c r="E458" s="36">
        <v>2</v>
      </c>
      <c r="F458" s="36">
        <v>2025</v>
      </c>
      <c r="G458" s="36">
        <v>17281106000103</v>
      </c>
      <c r="H458" s="37" t="s">
        <v>425</v>
      </c>
      <c r="I458" s="36">
        <v>3913</v>
      </c>
      <c r="J458" s="36" t="s">
        <v>309</v>
      </c>
      <c r="K458" s="38">
        <v>45761</v>
      </c>
      <c r="L458" s="36">
        <v>2352</v>
      </c>
      <c r="M458" s="73">
        <f t="shared" si="23"/>
        <v>40.700000000000003</v>
      </c>
      <c r="N458" s="39">
        <v>38.75</v>
      </c>
      <c r="O458" s="39">
        <v>1.95</v>
      </c>
      <c r="P458" s="33">
        <v>0</v>
      </c>
    </row>
    <row r="459" spans="1:16" ht="24.95" customHeight="1" x14ac:dyDescent="0.2">
      <c r="A459" s="52" t="str">
        <f t="shared" si="21"/>
        <v>1441|1440011|2|2025|17281106000103|3913|146,54</v>
      </c>
      <c r="B459" s="52" t="str">
        <f t="shared" si="22"/>
        <v>1441|1440011|2|2025|2353</v>
      </c>
      <c r="C459" s="36">
        <v>1441</v>
      </c>
      <c r="D459" s="36">
        <v>1440011</v>
      </c>
      <c r="E459" s="36">
        <v>2</v>
      </c>
      <c r="F459" s="36">
        <v>2025</v>
      </c>
      <c r="G459" s="36">
        <v>17281106000103</v>
      </c>
      <c r="H459" s="37" t="s">
        <v>425</v>
      </c>
      <c r="I459" s="36">
        <v>3913</v>
      </c>
      <c r="J459" s="36" t="s">
        <v>309</v>
      </c>
      <c r="K459" s="38">
        <v>45761</v>
      </c>
      <c r="L459" s="36">
        <v>2353</v>
      </c>
      <c r="M459" s="73">
        <f t="shared" si="23"/>
        <v>146.54</v>
      </c>
      <c r="N459" s="39">
        <v>139.51</v>
      </c>
      <c r="O459" s="39">
        <v>7.03</v>
      </c>
      <c r="P459" s="33">
        <v>0</v>
      </c>
    </row>
    <row r="460" spans="1:16" ht="24.95" customHeight="1" x14ac:dyDescent="0.2">
      <c r="A460" s="52" t="str">
        <f t="shared" si="21"/>
        <v>1441|1440011|2|2025|17281106000103|3913|70,92</v>
      </c>
      <c r="B460" s="52" t="str">
        <f t="shared" si="22"/>
        <v>1441|1440011|2|2025|2354</v>
      </c>
      <c r="C460" s="36">
        <v>1441</v>
      </c>
      <c r="D460" s="36">
        <v>1440011</v>
      </c>
      <c r="E460" s="36">
        <v>2</v>
      </c>
      <c r="F460" s="36">
        <v>2025</v>
      </c>
      <c r="G460" s="36">
        <v>17281106000103</v>
      </c>
      <c r="H460" s="37" t="s">
        <v>425</v>
      </c>
      <c r="I460" s="36">
        <v>3913</v>
      </c>
      <c r="J460" s="36" t="s">
        <v>309</v>
      </c>
      <c r="K460" s="38">
        <v>45761</v>
      </c>
      <c r="L460" s="36">
        <v>2354</v>
      </c>
      <c r="M460" s="73">
        <f t="shared" si="23"/>
        <v>70.92</v>
      </c>
      <c r="N460" s="39">
        <v>67.52</v>
      </c>
      <c r="O460" s="39">
        <v>3.4</v>
      </c>
      <c r="P460" s="33">
        <v>0</v>
      </c>
    </row>
    <row r="461" spans="1:16" ht="24.95" customHeight="1" x14ac:dyDescent="0.2">
      <c r="A461" s="52" t="str">
        <f t="shared" si="21"/>
        <v>1441|1440011|2|2025|17281106000103|3913|62,46</v>
      </c>
      <c r="B461" s="52" t="str">
        <f t="shared" si="22"/>
        <v>1441|1440011|2|2025|2355</v>
      </c>
      <c r="C461" s="36">
        <v>1441</v>
      </c>
      <c r="D461" s="36">
        <v>1440011</v>
      </c>
      <c r="E461" s="36">
        <v>2</v>
      </c>
      <c r="F461" s="36">
        <v>2025</v>
      </c>
      <c r="G461" s="36">
        <v>17281106000103</v>
      </c>
      <c r="H461" s="37" t="s">
        <v>425</v>
      </c>
      <c r="I461" s="36">
        <v>3913</v>
      </c>
      <c r="J461" s="36" t="s">
        <v>309</v>
      </c>
      <c r="K461" s="38">
        <v>45761</v>
      </c>
      <c r="L461" s="36">
        <v>2355</v>
      </c>
      <c r="M461" s="73">
        <f t="shared" si="23"/>
        <v>62.46</v>
      </c>
      <c r="N461" s="39">
        <v>59.46</v>
      </c>
      <c r="O461" s="39">
        <v>3</v>
      </c>
      <c r="P461" s="33">
        <v>0</v>
      </c>
    </row>
    <row r="462" spans="1:16" ht="24.95" customHeight="1" x14ac:dyDescent="0.2">
      <c r="A462" s="52" t="str">
        <f t="shared" si="21"/>
        <v>1441|1440011|2|2025|17281106000103|3913|62,58</v>
      </c>
      <c r="B462" s="52" t="str">
        <f t="shared" si="22"/>
        <v>1441|1440011|2|2025|2356</v>
      </c>
      <c r="C462" s="36">
        <v>1441</v>
      </c>
      <c r="D462" s="36">
        <v>1440011</v>
      </c>
      <c r="E462" s="36">
        <v>2</v>
      </c>
      <c r="F462" s="36">
        <v>2025</v>
      </c>
      <c r="G462" s="36">
        <v>17281106000103</v>
      </c>
      <c r="H462" s="37" t="s">
        <v>425</v>
      </c>
      <c r="I462" s="36">
        <v>3913</v>
      </c>
      <c r="J462" s="36" t="s">
        <v>309</v>
      </c>
      <c r="K462" s="38">
        <v>45761</v>
      </c>
      <c r="L462" s="36">
        <v>2356</v>
      </c>
      <c r="M462" s="73">
        <f t="shared" si="23"/>
        <v>62.58</v>
      </c>
      <c r="N462" s="39">
        <v>59.58</v>
      </c>
      <c r="O462" s="39">
        <v>3</v>
      </c>
      <c r="P462" s="33">
        <v>0</v>
      </c>
    </row>
    <row r="463" spans="1:16" ht="24.95" customHeight="1" x14ac:dyDescent="0.2">
      <c r="A463" s="52" t="str">
        <f t="shared" si="21"/>
        <v>1441|1440011|2|2025|17281106000103|3913|87,48</v>
      </c>
      <c r="B463" s="52" t="str">
        <f t="shared" si="22"/>
        <v>1441|1440011|2|2025|2386</v>
      </c>
      <c r="C463" s="36">
        <v>1441</v>
      </c>
      <c r="D463" s="36">
        <v>1440011</v>
      </c>
      <c r="E463" s="36">
        <v>2</v>
      </c>
      <c r="F463" s="36">
        <v>2025</v>
      </c>
      <c r="G463" s="36">
        <v>17281106000103</v>
      </c>
      <c r="H463" s="37" t="s">
        <v>425</v>
      </c>
      <c r="I463" s="36">
        <v>3913</v>
      </c>
      <c r="J463" s="36" t="s">
        <v>309</v>
      </c>
      <c r="K463" s="38">
        <v>45761</v>
      </c>
      <c r="L463" s="36">
        <v>2386</v>
      </c>
      <c r="M463" s="73">
        <f t="shared" si="23"/>
        <v>87.48</v>
      </c>
      <c r="N463" s="39">
        <v>83.28</v>
      </c>
      <c r="O463" s="39">
        <v>4.2</v>
      </c>
      <c r="P463" s="33">
        <v>0</v>
      </c>
    </row>
    <row r="464" spans="1:16" ht="24.95" customHeight="1" x14ac:dyDescent="0.2">
      <c r="A464" s="52" t="str">
        <f t="shared" si="21"/>
        <v>1441|1440011|2|2025|17281106000103|3913|62,46</v>
      </c>
      <c r="B464" s="52" t="str">
        <f t="shared" si="22"/>
        <v>1441|1440011|2|2025|2387</v>
      </c>
      <c r="C464" s="36">
        <v>1441</v>
      </c>
      <c r="D464" s="36">
        <v>1440011</v>
      </c>
      <c r="E464" s="36">
        <v>2</v>
      </c>
      <c r="F464" s="36">
        <v>2025</v>
      </c>
      <c r="G464" s="36">
        <v>17281106000103</v>
      </c>
      <c r="H464" s="37" t="s">
        <v>425</v>
      </c>
      <c r="I464" s="36">
        <v>3913</v>
      </c>
      <c r="J464" s="36" t="s">
        <v>309</v>
      </c>
      <c r="K464" s="38">
        <v>45761</v>
      </c>
      <c r="L464" s="36">
        <v>2387</v>
      </c>
      <c r="M464" s="73">
        <f t="shared" si="23"/>
        <v>62.46</v>
      </c>
      <c r="N464" s="39">
        <v>59.46</v>
      </c>
      <c r="O464" s="39">
        <v>3</v>
      </c>
      <c r="P464" s="33">
        <v>0</v>
      </c>
    </row>
    <row r="465" spans="1:16" ht="24.95" customHeight="1" x14ac:dyDescent="0.2">
      <c r="A465" s="52" t="str">
        <f t="shared" si="21"/>
        <v>1441|1440011|2|2025|17281106000103|3913|5887,8</v>
      </c>
      <c r="B465" s="52" t="str">
        <f t="shared" si="22"/>
        <v>1441|1440011|2|2025|2389</v>
      </c>
      <c r="C465" s="36">
        <v>1441</v>
      </c>
      <c r="D465" s="36">
        <v>1440011</v>
      </c>
      <c r="E465" s="36">
        <v>2</v>
      </c>
      <c r="F465" s="36">
        <v>2025</v>
      </c>
      <c r="G465" s="36">
        <v>17281106000103</v>
      </c>
      <c r="H465" s="37" t="s">
        <v>425</v>
      </c>
      <c r="I465" s="36">
        <v>3913</v>
      </c>
      <c r="J465" s="36" t="s">
        <v>309</v>
      </c>
      <c r="K465" s="38">
        <v>45761</v>
      </c>
      <c r="L465" s="36">
        <v>2389</v>
      </c>
      <c r="M465" s="73">
        <f t="shared" si="23"/>
        <v>5887.7999999999993</v>
      </c>
      <c r="N465" s="39">
        <v>5605.19</v>
      </c>
      <c r="O465" s="39">
        <v>282.61</v>
      </c>
      <c r="P465" s="33">
        <v>0</v>
      </c>
    </row>
    <row r="466" spans="1:16" ht="24.95" customHeight="1" x14ac:dyDescent="0.2">
      <c r="A466" s="52" t="str">
        <f t="shared" si="21"/>
        <v>1441|1440011|2|2025|17281106000103|3913|310,68</v>
      </c>
      <c r="B466" s="52" t="str">
        <f t="shared" si="22"/>
        <v>1441|1440011|2|2025|2390</v>
      </c>
      <c r="C466" s="36">
        <v>1441</v>
      </c>
      <c r="D466" s="36">
        <v>1440011</v>
      </c>
      <c r="E466" s="36">
        <v>2</v>
      </c>
      <c r="F466" s="36">
        <v>2025</v>
      </c>
      <c r="G466" s="36">
        <v>17281106000103</v>
      </c>
      <c r="H466" s="37" t="s">
        <v>425</v>
      </c>
      <c r="I466" s="36">
        <v>3913</v>
      </c>
      <c r="J466" s="36" t="s">
        <v>309</v>
      </c>
      <c r="K466" s="38">
        <v>45761</v>
      </c>
      <c r="L466" s="36">
        <v>2390</v>
      </c>
      <c r="M466" s="73">
        <f t="shared" si="23"/>
        <v>310.68</v>
      </c>
      <c r="N466" s="39">
        <v>295.77</v>
      </c>
      <c r="O466" s="39">
        <v>14.91</v>
      </c>
      <c r="P466" s="33">
        <v>0</v>
      </c>
    </row>
    <row r="467" spans="1:16" ht="24.95" customHeight="1" x14ac:dyDescent="0.2">
      <c r="A467" s="52" t="str">
        <f t="shared" si="21"/>
        <v>1441|1440011|2|2025|17281106000103|3913|294,33</v>
      </c>
      <c r="B467" s="52" t="str">
        <f t="shared" si="22"/>
        <v>1441|1440011|2|2025|2391</v>
      </c>
      <c r="C467" s="36">
        <v>1441</v>
      </c>
      <c r="D467" s="36">
        <v>1440011</v>
      </c>
      <c r="E467" s="36">
        <v>2</v>
      </c>
      <c r="F467" s="36">
        <v>2025</v>
      </c>
      <c r="G467" s="36">
        <v>17281106000103</v>
      </c>
      <c r="H467" s="37" t="s">
        <v>425</v>
      </c>
      <c r="I467" s="36">
        <v>3913</v>
      </c>
      <c r="J467" s="36" t="s">
        <v>309</v>
      </c>
      <c r="K467" s="38">
        <v>45761</v>
      </c>
      <c r="L467" s="36">
        <v>2391</v>
      </c>
      <c r="M467" s="73">
        <f t="shared" si="23"/>
        <v>294.33</v>
      </c>
      <c r="N467" s="39">
        <v>280.2</v>
      </c>
      <c r="O467" s="39">
        <v>14.13</v>
      </c>
      <c r="P467" s="33">
        <v>0</v>
      </c>
    </row>
    <row r="468" spans="1:16" ht="24.95" customHeight="1" x14ac:dyDescent="0.2">
      <c r="A468" s="52" t="str">
        <f t="shared" si="21"/>
        <v>1441|1440011|2|2025|17281106000103|3913|91,61</v>
      </c>
      <c r="B468" s="52" t="str">
        <f t="shared" si="22"/>
        <v>1441|1440011|2|2025|2392</v>
      </c>
      <c r="C468" s="36">
        <v>1441</v>
      </c>
      <c r="D468" s="36">
        <v>1440011</v>
      </c>
      <c r="E468" s="36">
        <v>2</v>
      </c>
      <c r="F468" s="36">
        <v>2025</v>
      </c>
      <c r="G468" s="36">
        <v>17281106000103</v>
      </c>
      <c r="H468" s="37" t="s">
        <v>425</v>
      </c>
      <c r="I468" s="36">
        <v>3913</v>
      </c>
      <c r="J468" s="36" t="s">
        <v>309</v>
      </c>
      <c r="K468" s="38">
        <v>45761</v>
      </c>
      <c r="L468" s="36">
        <v>2392</v>
      </c>
      <c r="M468" s="73">
        <f t="shared" si="23"/>
        <v>91.61</v>
      </c>
      <c r="N468" s="39">
        <v>87.21</v>
      </c>
      <c r="O468" s="39">
        <v>4.4000000000000004</v>
      </c>
      <c r="P468" s="33">
        <v>0</v>
      </c>
    </row>
    <row r="469" spans="1:16" ht="24.95" customHeight="1" x14ac:dyDescent="0.2">
      <c r="A469" s="52" t="str">
        <f t="shared" si="21"/>
        <v>1441|1440011|2|2025|17281106000103|3913|261,24</v>
      </c>
      <c r="B469" s="52" t="str">
        <f t="shared" si="22"/>
        <v>1441|1440011|2|2025|2438</v>
      </c>
      <c r="C469" s="36">
        <v>1441</v>
      </c>
      <c r="D469" s="36">
        <v>1440011</v>
      </c>
      <c r="E469" s="36">
        <v>2</v>
      </c>
      <c r="F469" s="36">
        <v>2025</v>
      </c>
      <c r="G469" s="36">
        <v>17281106000103</v>
      </c>
      <c r="H469" s="37" t="s">
        <v>425</v>
      </c>
      <c r="I469" s="36">
        <v>3913</v>
      </c>
      <c r="J469" s="36" t="s">
        <v>309</v>
      </c>
      <c r="K469" s="38">
        <v>45762</v>
      </c>
      <c r="L469" s="36">
        <v>2438</v>
      </c>
      <c r="M469" s="73">
        <f t="shared" si="23"/>
        <v>261.24</v>
      </c>
      <c r="N469" s="39">
        <v>248.7</v>
      </c>
      <c r="O469" s="39">
        <v>12.54</v>
      </c>
      <c r="P469" s="33">
        <v>0</v>
      </c>
    </row>
    <row r="470" spans="1:16" ht="24.95" customHeight="1" x14ac:dyDescent="0.2">
      <c r="A470" s="52" t="str">
        <f t="shared" si="21"/>
        <v>1441|1440011|2|2025|17281106000103|3913|296,67</v>
      </c>
      <c r="B470" s="52" t="str">
        <f t="shared" si="22"/>
        <v>1441|1440011|2|2025|2439</v>
      </c>
      <c r="C470" s="36">
        <v>1441</v>
      </c>
      <c r="D470" s="36">
        <v>1440011</v>
      </c>
      <c r="E470" s="36">
        <v>2</v>
      </c>
      <c r="F470" s="36">
        <v>2025</v>
      </c>
      <c r="G470" s="36">
        <v>17281106000103</v>
      </c>
      <c r="H470" s="37" t="s">
        <v>425</v>
      </c>
      <c r="I470" s="36">
        <v>3913</v>
      </c>
      <c r="J470" s="36" t="s">
        <v>309</v>
      </c>
      <c r="K470" s="38">
        <v>45762</v>
      </c>
      <c r="L470" s="36">
        <v>2439</v>
      </c>
      <c r="M470" s="73">
        <f t="shared" si="23"/>
        <v>296.67</v>
      </c>
      <c r="N470" s="39">
        <v>282.43</v>
      </c>
      <c r="O470" s="39">
        <v>14.24</v>
      </c>
      <c r="P470" s="33">
        <v>0</v>
      </c>
    </row>
    <row r="471" spans="1:16" ht="24.95" customHeight="1" x14ac:dyDescent="0.2">
      <c r="A471" s="52" t="str">
        <f t="shared" si="21"/>
        <v>1441|1440011|2|2025|17281106000103|3913|70,93</v>
      </c>
      <c r="B471" s="52" t="str">
        <f t="shared" si="22"/>
        <v>1441|1440011|2|2025|2441</v>
      </c>
      <c r="C471" s="36">
        <v>1441</v>
      </c>
      <c r="D471" s="36">
        <v>1440011</v>
      </c>
      <c r="E471" s="36">
        <v>2</v>
      </c>
      <c r="F471" s="36">
        <v>2025</v>
      </c>
      <c r="G471" s="36">
        <v>17281106000103</v>
      </c>
      <c r="H471" s="37" t="s">
        <v>425</v>
      </c>
      <c r="I471" s="36">
        <v>3913</v>
      </c>
      <c r="J471" s="36" t="s">
        <v>309</v>
      </c>
      <c r="K471" s="38">
        <v>45762</v>
      </c>
      <c r="L471" s="36">
        <v>2441</v>
      </c>
      <c r="M471" s="73">
        <f t="shared" si="23"/>
        <v>70.930000000000007</v>
      </c>
      <c r="N471" s="39">
        <v>67.53</v>
      </c>
      <c r="O471" s="39">
        <v>3.4</v>
      </c>
      <c r="P471" s="33">
        <v>0</v>
      </c>
    </row>
    <row r="472" spans="1:16" ht="24.95" customHeight="1" x14ac:dyDescent="0.2">
      <c r="A472" s="52" t="str">
        <f t="shared" si="21"/>
        <v>1441|1440011|2|2025|17281106000103|3913|45,81</v>
      </c>
      <c r="B472" s="52" t="str">
        <f t="shared" si="22"/>
        <v>1441|1440011|2|2025|2447</v>
      </c>
      <c r="C472" s="36">
        <v>1441</v>
      </c>
      <c r="D472" s="36">
        <v>1440011</v>
      </c>
      <c r="E472" s="36">
        <v>2</v>
      </c>
      <c r="F472" s="36">
        <v>2025</v>
      </c>
      <c r="G472" s="36">
        <v>17281106000103</v>
      </c>
      <c r="H472" s="37" t="s">
        <v>425</v>
      </c>
      <c r="I472" s="36">
        <v>3913</v>
      </c>
      <c r="J472" s="36" t="s">
        <v>309</v>
      </c>
      <c r="K472" s="38">
        <v>45762</v>
      </c>
      <c r="L472" s="36">
        <v>2447</v>
      </c>
      <c r="M472" s="73">
        <f t="shared" si="23"/>
        <v>45.81</v>
      </c>
      <c r="N472" s="39">
        <v>43.61</v>
      </c>
      <c r="O472" s="39">
        <v>2.2000000000000002</v>
      </c>
      <c r="P472" s="33">
        <v>0</v>
      </c>
    </row>
    <row r="473" spans="1:16" ht="24.95" customHeight="1" x14ac:dyDescent="0.2">
      <c r="A473" s="52" t="str">
        <f t="shared" si="21"/>
        <v>1441|1440011|2|2025|17281106000103|3913|88,11</v>
      </c>
      <c r="B473" s="52" t="str">
        <f t="shared" si="22"/>
        <v>1441|1440011|2|2025|2450</v>
      </c>
      <c r="C473" s="36">
        <v>1441</v>
      </c>
      <c r="D473" s="36">
        <v>1440011</v>
      </c>
      <c r="E473" s="36">
        <v>2</v>
      </c>
      <c r="F473" s="36">
        <v>2025</v>
      </c>
      <c r="G473" s="36">
        <v>17281106000103</v>
      </c>
      <c r="H473" s="37" t="s">
        <v>425</v>
      </c>
      <c r="I473" s="36">
        <v>3913</v>
      </c>
      <c r="J473" s="36" t="s">
        <v>309</v>
      </c>
      <c r="K473" s="38">
        <v>45762</v>
      </c>
      <c r="L473" s="36">
        <v>2450</v>
      </c>
      <c r="M473" s="73">
        <f t="shared" si="23"/>
        <v>88.11</v>
      </c>
      <c r="N473" s="39">
        <v>83.88</v>
      </c>
      <c r="O473" s="39">
        <v>4.2300000000000004</v>
      </c>
      <c r="P473" s="33">
        <v>0</v>
      </c>
    </row>
    <row r="474" spans="1:16" ht="24.95" customHeight="1" x14ac:dyDescent="0.2">
      <c r="A474" s="52" t="str">
        <f t="shared" si="21"/>
        <v>1441|1440011|2|2025|17281106000103|3913|62,59</v>
      </c>
      <c r="B474" s="52" t="str">
        <f t="shared" si="22"/>
        <v>1441|1440011|2|2025|2455</v>
      </c>
      <c r="C474" s="36">
        <v>1441</v>
      </c>
      <c r="D474" s="36">
        <v>1440011</v>
      </c>
      <c r="E474" s="36">
        <v>2</v>
      </c>
      <c r="F474" s="36">
        <v>2025</v>
      </c>
      <c r="G474" s="36">
        <v>17281106000103</v>
      </c>
      <c r="H474" s="37" t="s">
        <v>425</v>
      </c>
      <c r="I474" s="36">
        <v>3913</v>
      </c>
      <c r="J474" s="36" t="s">
        <v>309</v>
      </c>
      <c r="K474" s="38">
        <v>45762</v>
      </c>
      <c r="L474" s="36">
        <v>2455</v>
      </c>
      <c r="M474" s="73">
        <f t="shared" si="23"/>
        <v>62.59</v>
      </c>
      <c r="N474" s="39">
        <v>59.59</v>
      </c>
      <c r="O474" s="39">
        <v>3</v>
      </c>
      <c r="P474" s="33">
        <v>0</v>
      </c>
    </row>
    <row r="475" spans="1:16" ht="24.95" customHeight="1" x14ac:dyDescent="0.2">
      <c r="A475" s="52" t="str">
        <f t="shared" si="21"/>
        <v>1441|1440011|2|2025|17281106000103|3913|96,49</v>
      </c>
      <c r="B475" s="52" t="str">
        <f t="shared" si="22"/>
        <v>1441|1440011|2|2025|2457</v>
      </c>
      <c r="C475" s="36">
        <v>1441</v>
      </c>
      <c r="D475" s="36">
        <v>1440011</v>
      </c>
      <c r="E475" s="36">
        <v>2</v>
      </c>
      <c r="F475" s="36">
        <v>2025</v>
      </c>
      <c r="G475" s="36">
        <v>17281106000103</v>
      </c>
      <c r="H475" s="37" t="s">
        <v>425</v>
      </c>
      <c r="I475" s="36">
        <v>3913</v>
      </c>
      <c r="J475" s="36" t="s">
        <v>309</v>
      </c>
      <c r="K475" s="38">
        <v>45762</v>
      </c>
      <c r="L475" s="36">
        <v>2457</v>
      </c>
      <c r="M475" s="73">
        <f t="shared" si="23"/>
        <v>96.49</v>
      </c>
      <c r="N475" s="39">
        <v>91.86</v>
      </c>
      <c r="O475" s="39">
        <v>4.63</v>
      </c>
      <c r="P475" s="33">
        <v>0</v>
      </c>
    </row>
    <row r="476" spans="1:16" ht="24.95" customHeight="1" x14ac:dyDescent="0.2">
      <c r="A476" s="52" t="str">
        <f t="shared" si="21"/>
        <v>1441|1440011|2|2025|17281106000103|3913|394,89</v>
      </c>
      <c r="B476" s="52" t="str">
        <f t="shared" si="22"/>
        <v>1441|1440011|2|2025|2464</v>
      </c>
      <c r="C476" s="36">
        <v>1441</v>
      </c>
      <c r="D476" s="36">
        <v>1440011</v>
      </c>
      <c r="E476" s="36">
        <v>2</v>
      </c>
      <c r="F476" s="36">
        <v>2025</v>
      </c>
      <c r="G476" s="36">
        <v>17281106000103</v>
      </c>
      <c r="H476" s="37" t="s">
        <v>425</v>
      </c>
      <c r="I476" s="36">
        <v>3913</v>
      </c>
      <c r="J476" s="36" t="s">
        <v>309</v>
      </c>
      <c r="K476" s="38">
        <v>45769</v>
      </c>
      <c r="L476" s="36">
        <v>2464</v>
      </c>
      <c r="M476" s="73">
        <f t="shared" si="23"/>
        <v>394.89</v>
      </c>
      <c r="N476" s="39">
        <v>375.94</v>
      </c>
      <c r="O476" s="39">
        <v>18.95</v>
      </c>
      <c r="P476" s="33">
        <v>0</v>
      </c>
    </row>
    <row r="477" spans="1:16" ht="24.95" customHeight="1" x14ac:dyDescent="0.2">
      <c r="A477" s="52" t="str">
        <f t="shared" si="21"/>
        <v>1441|1440011|2|2025|17281106000103|3913|87,87</v>
      </c>
      <c r="B477" s="52" t="str">
        <f t="shared" si="22"/>
        <v>1441|1440011|2|2025|2557</v>
      </c>
      <c r="C477" s="36">
        <v>1441</v>
      </c>
      <c r="D477" s="36">
        <v>1440011</v>
      </c>
      <c r="E477" s="36">
        <v>2</v>
      </c>
      <c r="F477" s="36">
        <v>2025</v>
      </c>
      <c r="G477" s="36">
        <v>17281106000103</v>
      </c>
      <c r="H477" s="37" t="s">
        <v>425</v>
      </c>
      <c r="I477" s="36">
        <v>3913</v>
      </c>
      <c r="J477" s="36" t="s">
        <v>309</v>
      </c>
      <c r="K477" s="38">
        <v>45776</v>
      </c>
      <c r="L477" s="36">
        <v>2557</v>
      </c>
      <c r="M477" s="73">
        <f t="shared" si="23"/>
        <v>87.87</v>
      </c>
      <c r="N477" s="39">
        <v>83.65</v>
      </c>
      <c r="O477" s="39">
        <v>4.22</v>
      </c>
      <c r="P477" s="33">
        <v>0</v>
      </c>
    </row>
    <row r="478" spans="1:16" ht="24.95" customHeight="1" x14ac:dyDescent="0.2">
      <c r="A478" s="52" t="str">
        <f t="shared" si="21"/>
        <v>1441|1440011|2|2025|17281106000103|3913|54,12</v>
      </c>
      <c r="B478" s="52" t="str">
        <f t="shared" si="22"/>
        <v>1441|1440011|2|2025|2558</v>
      </c>
      <c r="C478" s="36">
        <v>1441</v>
      </c>
      <c r="D478" s="36">
        <v>1440011</v>
      </c>
      <c r="E478" s="36">
        <v>2</v>
      </c>
      <c r="F478" s="36">
        <v>2025</v>
      </c>
      <c r="G478" s="36">
        <v>17281106000103</v>
      </c>
      <c r="H478" s="37" t="s">
        <v>425</v>
      </c>
      <c r="I478" s="36">
        <v>3913</v>
      </c>
      <c r="J478" s="36" t="s">
        <v>309</v>
      </c>
      <c r="K478" s="38">
        <v>45776</v>
      </c>
      <c r="L478" s="36">
        <v>2558</v>
      </c>
      <c r="M478" s="73">
        <f t="shared" si="23"/>
        <v>54.120000000000005</v>
      </c>
      <c r="N478" s="39">
        <v>51.52</v>
      </c>
      <c r="O478" s="39">
        <v>2.6</v>
      </c>
      <c r="P478" s="33">
        <v>0</v>
      </c>
    </row>
    <row r="479" spans="1:16" ht="24.95" customHeight="1" x14ac:dyDescent="0.2">
      <c r="A479" s="52" t="str">
        <f t="shared" si="21"/>
        <v>1441|1440011|2|2025|17281106000103|3913|96,5</v>
      </c>
      <c r="B479" s="52" t="str">
        <f t="shared" si="22"/>
        <v>1441|1440011|2|2025|2559</v>
      </c>
      <c r="C479" s="36">
        <v>1441</v>
      </c>
      <c r="D479" s="36">
        <v>1440011</v>
      </c>
      <c r="E479" s="36">
        <v>2</v>
      </c>
      <c r="F479" s="36">
        <v>2025</v>
      </c>
      <c r="G479" s="36">
        <v>17281106000103</v>
      </c>
      <c r="H479" s="37" t="s">
        <v>425</v>
      </c>
      <c r="I479" s="36">
        <v>3913</v>
      </c>
      <c r="J479" s="36" t="s">
        <v>309</v>
      </c>
      <c r="K479" s="38">
        <v>45776</v>
      </c>
      <c r="L479" s="36">
        <v>2559</v>
      </c>
      <c r="M479" s="73">
        <f t="shared" si="23"/>
        <v>96.5</v>
      </c>
      <c r="N479" s="39">
        <v>91.87</v>
      </c>
      <c r="O479" s="39">
        <v>4.63</v>
      </c>
      <c r="P479" s="33">
        <v>0</v>
      </c>
    </row>
    <row r="480" spans="1:16" ht="24.95" customHeight="1" x14ac:dyDescent="0.2">
      <c r="A480" s="52" t="str">
        <f t="shared" si="21"/>
        <v>1441|1440011|2|2025|17281106000103|3913|69,77</v>
      </c>
      <c r="B480" s="52" t="str">
        <f t="shared" si="22"/>
        <v>1441|1440011|2|2025|2570</v>
      </c>
      <c r="C480" s="36">
        <v>1441</v>
      </c>
      <c r="D480" s="36">
        <v>1440011</v>
      </c>
      <c r="E480" s="36">
        <v>2</v>
      </c>
      <c r="F480" s="36">
        <v>2025</v>
      </c>
      <c r="G480" s="36">
        <v>17281106000103</v>
      </c>
      <c r="H480" s="37" t="s">
        <v>425</v>
      </c>
      <c r="I480" s="36">
        <v>3913</v>
      </c>
      <c r="J480" s="36" t="s">
        <v>309</v>
      </c>
      <c r="K480" s="38">
        <v>45777</v>
      </c>
      <c r="L480" s="36">
        <v>2570</v>
      </c>
      <c r="M480" s="73">
        <f t="shared" si="23"/>
        <v>69.77</v>
      </c>
      <c r="N480" s="39">
        <v>66.42</v>
      </c>
      <c r="O480" s="39">
        <v>3.35</v>
      </c>
      <c r="P480" s="33">
        <v>0</v>
      </c>
    </row>
    <row r="481" spans="1:16" ht="24.95" customHeight="1" x14ac:dyDescent="0.2">
      <c r="A481" s="52" t="str">
        <f t="shared" si="21"/>
        <v>1441|1440011|2|2025|17281106000103|3913|87,75</v>
      </c>
      <c r="B481" s="52" t="str">
        <f t="shared" si="22"/>
        <v>1441|1440011|2|2025|2571</v>
      </c>
      <c r="C481" s="36">
        <v>1441</v>
      </c>
      <c r="D481" s="36">
        <v>1440011</v>
      </c>
      <c r="E481" s="36">
        <v>2</v>
      </c>
      <c r="F481" s="36">
        <v>2025</v>
      </c>
      <c r="G481" s="36">
        <v>17281106000103</v>
      </c>
      <c r="H481" s="37" t="s">
        <v>425</v>
      </c>
      <c r="I481" s="36">
        <v>3913</v>
      </c>
      <c r="J481" s="36" t="s">
        <v>309</v>
      </c>
      <c r="K481" s="38">
        <v>45777</v>
      </c>
      <c r="L481" s="36">
        <v>2571</v>
      </c>
      <c r="M481" s="73">
        <f t="shared" si="23"/>
        <v>87.75</v>
      </c>
      <c r="N481" s="39">
        <v>83.54</v>
      </c>
      <c r="O481" s="39">
        <v>4.21</v>
      </c>
      <c r="P481" s="33">
        <v>0</v>
      </c>
    </row>
    <row r="482" spans="1:16" ht="24.95" customHeight="1" x14ac:dyDescent="0.2">
      <c r="A482" s="52" t="str">
        <f t="shared" si="21"/>
        <v>1441|1440011|2|2025|17281106000103|3913|70,82</v>
      </c>
      <c r="B482" s="52" t="str">
        <f t="shared" si="22"/>
        <v>1441|1440011|2|2025|2573</v>
      </c>
      <c r="C482" s="36">
        <v>1441</v>
      </c>
      <c r="D482" s="36">
        <v>1440011</v>
      </c>
      <c r="E482" s="36">
        <v>2</v>
      </c>
      <c r="F482" s="36">
        <v>2025</v>
      </c>
      <c r="G482" s="36">
        <v>17281106000103</v>
      </c>
      <c r="H482" s="37" t="s">
        <v>425</v>
      </c>
      <c r="I482" s="36">
        <v>3913</v>
      </c>
      <c r="J482" s="36" t="s">
        <v>309</v>
      </c>
      <c r="K482" s="38">
        <v>45777</v>
      </c>
      <c r="L482" s="36">
        <v>2573</v>
      </c>
      <c r="M482" s="73">
        <f t="shared" si="23"/>
        <v>70.820000000000007</v>
      </c>
      <c r="N482" s="39">
        <v>67.42</v>
      </c>
      <c r="O482" s="39">
        <v>3.4</v>
      </c>
      <c r="P482" s="33">
        <v>0</v>
      </c>
    </row>
    <row r="483" spans="1:16" ht="24.95" customHeight="1" x14ac:dyDescent="0.2">
      <c r="A483" s="52" t="str">
        <f t="shared" si="21"/>
        <v>1441|1440011|2|2025|17281106000103|3913|79,16</v>
      </c>
      <c r="B483" s="52" t="str">
        <f t="shared" si="22"/>
        <v>1441|1440011|2|2025|2576</v>
      </c>
      <c r="C483" s="36">
        <v>1441</v>
      </c>
      <c r="D483" s="36">
        <v>1440011</v>
      </c>
      <c r="E483" s="36">
        <v>2</v>
      </c>
      <c r="F483" s="36">
        <v>2025</v>
      </c>
      <c r="G483" s="36">
        <v>17281106000103</v>
      </c>
      <c r="H483" s="37" t="s">
        <v>425</v>
      </c>
      <c r="I483" s="36">
        <v>3913</v>
      </c>
      <c r="J483" s="36" t="s">
        <v>309</v>
      </c>
      <c r="K483" s="38">
        <v>45777</v>
      </c>
      <c r="L483" s="36">
        <v>2576</v>
      </c>
      <c r="M483" s="73">
        <f t="shared" si="23"/>
        <v>79.16</v>
      </c>
      <c r="N483" s="39">
        <v>75.36</v>
      </c>
      <c r="O483" s="39">
        <v>3.8</v>
      </c>
      <c r="P483" s="33">
        <v>0</v>
      </c>
    </row>
    <row r="484" spans="1:16" ht="24.95" customHeight="1" x14ac:dyDescent="0.2">
      <c r="A484" s="52" t="str">
        <f t="shared" si="21"/>
        <v>1441|1440011|2|2025|17281106000103|3913|62,47</v>
      </c>
      <c r="B484" s="52" t="str">
        <f t="shared" si="22"/>
        <v>1441|1440011|2|2025|2579</v>
      </c>
      <c r="C484" s="36">
        <v>1441</v>
      </c>
      <c r="D484" s="36">
        <v>1440011</v>
      </c>
      <c r="E484" s="36">
        <v>2</v>
      </c>
      <c r="F484" s="36">
        <v>2025</v>
      </c>
      <c r="G484" s="36">
        <v>17281106000103</v>
      </c>
      <c r="H484" s="37" t="s">
        <v>425</v>
      </c>
      <c r="I484" s="36">
        <v>3913</v>
      </c>
      <c r="J484" s="36" t="s">
        <v>309</v>
      </c>
      <c r="K484" s="38">
        <v>45777</v>
      </c>
      <c r="L484" s="36">
        <v>2579</v>
      </c>
      <c r="M484" s="73">
        <f t="shared" si="23"/>
        <v>62.47</v>
      </c>
      <c r="N484" s="39">
        <v>59.47</v>
      </c>
      <c r="O484" s="39">
        <v>3</v>
      </c>
      <c r="P484" s="33">
        <v>0</v>
      </c>
    </row>
    <row r="485" spans="1:16" ht="24.95" customHeight="1" x14ac:dyDescent="0.2">
      <c r="A485" s="52" t="str">
        <f t="shared" si="21"/>
        <v>1441|1440011|2|2025|17281106000103|3913|55,83</v>
      </c>
      <c r="B485" s="52" t="str">
        <f t="shared" si="22"/>
        <v>1441|1440011|2|2025|2626</v>
      </c>
      <c r="C485" s="36">
        <v>1441</v>
      </c>
      <c r="D485" s="36">
        <v>1440011</v>
      </c>
      <c r="E485" s="36">
        <v>2</v>
      </c>
      <c r="F485" s="36">
        <v>2025</v>
      </c>
      <c r="G485" s="36">
        <v>17281106000103</v>
      </c>
      <c r="H485" s="37" t="s">
        <v>425</v>
      </c>
      <c r="I485" s="36">
        <v>3913</v>
      </c>
      <c r="J485" s="36" t="s">
        <v>309</v>
      </c>
      <c r="K485" s="38">
        <v>45777</v>
      </c>
      <c r="L485" s="36">
        <v>2626</v>
      </c>
      <c r="M485" s="73">
        <f t="shared" si="23"/>
        <v>55.83</v>
      </c>
      <c r="N485" s="39">
        <v>53.15</v>
      </c>
      <c r="O485" s="39">
        <v>2.68</v>
      </c>
      <c r="P485" s="33">
        <v>0</v>
      </c>
    </row>
    <row r="486" spans="1:16" ht="24.95" customHeight="1" x14ac:dyDescent="0.2">
      <c r="A486" s="52" t="str">
        <f t="shared" si="21"/>
        <v>1441|1440011|2|2025|17281106000103|3913|31,1</v>
      </c>
      <c r="B486" s="52" t="str">
        <f t="shared" si="22"/>
        <v>1441|1440011|2|2025|2627</v>
      </c>
      <c r="C486" s="36">
        <v>1441</v>
      </c>
      <c r="D486" s="36">
        <v>1440011</v>
      </c>
      <c r="E486" s="36">
        <v>2</v>
      </c>
      <c r="F486" s="36">
        <v>2025</v>
      </c>
      <c r="G486" s="36">
        <v>17281106000103</v>
      </c>
      <c r="H486" s="37" t="s">
        <v>425</v>
      </c>
      <c r="I486" s="36">
        <v>3913</v>
      </c>
      <c r="J486" s="36" t="s">
        <v>309</v>
      </c>
      <c r="K486" s="38">
        <v>45777</v>
      </c>
      <c r="L486" s="36">
        <v>2627</v>
      </c>
      <c r="M486" s="73">
        <f t="shared" si="23"/>
        <v>31.099999999999998</v>
      </c>
      <c r="N486" s="39">
        <v>29.61</v>
      </c>
      <c r="O486" s="39">
        <v>1.49</v>
      </c>
      <c r="P486" s="33">
        <v>0</v>
      </c>
    </row>
    <row r="487" spans="1:16" ht="24.95" customHeight="1" x14ac:dyDescent="0.2">
      <c r="A487" s="52" t="str">
        <f t="shared" si="21"/>
        <v>1441|1440011|2|2025|17281106000103|3913|40,75</v>
      </c>
      <c r="B487" s="52" t="str">
        <f t="shared" si="22"/>
        <v>1441|1440011|2|2025|2628</v>
      </c>
      <c r="C487" s="36">
        <v>1441</v>
      </c>
      <c r="D487" s="36">
        <v>1440011</v>
      </c>
      <c r="E487" s="36">
        <v>2</v>
      </c>
      <c r="F487" s="36">
        <v>2025</v>
      </c>
      <c r="G487" s="36">
        <v>17281106000103</v>
      </c>
      <c r="H487" s="37" t="s">
        <v>425</v>
      </c>
      <c r="I487" s="36">
        <v>3913</v>
      </c>
      <c r="J487" s="36" t="s">
        <v>309</v>
      </c>
      <c r="K487" s="38">
        <v>45777</v>
      </c>
      <c r="L487" s="36">
        <v>2628</v>
      </c>
      <c r="M487" s="73">
        <f t="shared" si="23"/>
        <v>40.75</v>
      </c>
      <c r="N487" s="39">
        <v>38.79</v>
      </c>
      <c r="O487" s="39">
        <v>1.96</v>
      </c>
      <c r="P487" s="33">
        <v>0</v>
      </c>
    </row>
    <row r="488" spans="1:16" ht="24.95" customHeight="1" x14ac:dyDescent="0.2">
      <c r="A488" s="52" t="str">
        <f t="shared" si="21"/>
        <v>1441|1440011|2|2025|17281106000103|3913|51,81</v>
      </c>
      <c r="B488" s="52" t="str">
        <f t="shared" si="22"/>
        <v>1441|1440011|2|2025|2629</v>
      </c>
      <c r="C488" s="36">
        <v>1441</v>
      </c>
      <c r="D488" s="36">
        <v>1440011</v>
      </c>
      <c r="E488" s="36">
        <v>2</v>
      </c>
      <c r="F488" s="36">
        <v>2025</v>
      </c>
      <c r="G488" s="36">
        <v>17281106000103</v>
      </c>
      <c r="H488" s="37" t="s">
        <v>425</v>
      </c>
      <c r="I488" s="36">
        <v>3913</v>
      </c>
      <c r="J488" s="36" t="s">
        <v>309</v>
      </c>
      <c r="K488" s="38">
        <v>45777</v>
      </c>
      <c r="L488" s="36">
        <v>2629</v>
      </c>
      <c r="M488" s="73">
        <f t="shared" si="23"/>
        <v>51.81</v>
      </c>
      <c r="N488" s="39">
        <v>49.32</v>
      </c>
      <c r="O488" s="39">
        <v>2.4900000000000002</v>
      </c>
      <c r="P488" s="33">
        <v>0</v>
      </c>
    </row>
    <row r="489" spans="1:16" ht="24.95" customHeight="1" x14ac:dyDescent="0.2">
      <c r="A489" s="52" t="str">
        <f t="shared" si="21"/>
        <v>1441|1440011|2|2025|17281106000103|3913|183,41</v>
      </c>
      <c r="B489" s="52" t="str">
        <f t="shared" si="22"/>
        <v>1441|1440011|2|2025|2652</v>
      </c>
      <c r="C489" s="36">
        <v>1441</v>
      </c>
      <c r="D489" s="36">
        <v>1440011</v>
      </c>
      <c r="E489" s="36">
        <v>2</v>
      </c>
      <c r="F489" s="36">
        <v>2025</v>
      </c>
      <c r="G489" s="36">
        <v>17281106000103</v>
      </c>
      <c r="H489" s="37" t="s">
        <v>425</v>
      </c>
      <c r="I489" s="36">
        <v>3913</v>
      </c>
      <c r="J489" s="36" t="s">
        <v>309</v>
      </c>
      <c r="K489" s="38">
        <v>45782</v>
      </c>
      <c r="L489" s="36">
        <v>2652</v>
      </c>
      <c r="M489" s="73">
        <f t="shared" si="23"/>
        <v>183.41000000000003</v>
      </c>
      <c r="N489" s="39">
        <v>174.61</v>
      </c>
      <c r="O489" s="39">
        <v>8.8000000000000007</v>
      </c>
      <c r="P489" s="33">
        <v>0</v>
      </c>
    </row>
    <row r="490" spans="1:16" ht="24.95" customHeight="1" x14ac:dyDescent="0.2">
      <c r="A490" s="52" t="str">
        <f t="shared" si="21"/>
        <v>1441|1440011|2|2025|17281106000103|3913|7212,92</v>
      </c>
      <c r="B490" s="52" t="str">
        <f t="shared" si="22"/>
        <v>1441|1440011|2|2025|2653</v>
      </c>
      <c r="C490" s="36">
        <v>1441</v>
      </c>
      <c r="D490" s="36">
        <v>1440011</v>
      </c>
      <c r="E490" s="36">
        <v>2</v>
      </c>
      <c r="F490" s="36">
        <v>2025</v>
      </c>
      <c r="G490" s="36">
        <v>17281106000103</v>
      </c>
      <c r="H490" s="37" t="s">
        <v>425</v>
      </c>
      <c r="I490" s="36">
        <v>3913</v>
      </c>
      <c r="J490" s="36" t="s">
        <v>309</v>
      </c>
      <c r="K490" s="38">
        <v>45783</v>
      </c>
      <c r="L490" s="36">
        <v>2653</v>
      </c>
      <c r="M490" s="73">
        <f t="shared" si="23"/>
        <v>7212.92</v>
      </c>
      <c r="N490" s="39">
        <v>6866.7</v>
      </c>
      <c r="O490" s="39">
        <v>346.22</v>
      </c>
      <c r="P490" s="33">
        <v>0</v>
      </c>
    </row>
    <row r="491" spans="1:16" ht="24.95" customHeight="1" x14ac:dyDescent="0.2">
      <c r="A491" s="52" t="str">
        <f t="shared" si="21"/>
        <v>1441|1440011|2|2025|17281106000103|3913|100,94</v>
      </c>
      <c r="B491" s="52" t="str">
        <f t="shared" si="22"/>
        <v>1441|1440011|2|2025|2654</v>
      </c>
      <c r="C491" s="36">
        <v>1441</v>
      </c>
      <c r="D491" s="36">
        <v>1440011</v>
      </c>
      <c r="E491" s="36">
        <v>2</v>
      </c>
      <c r="F491" s="36">
        <v>2025</v>
      </c>
      <c r="G491" s="36">
        <v>17281106000103</v>
      </c>
      <c r="H491" s="37" t="s">
        <v>425</v>
      </c>
      <c r="I491" s="36">
        <v>3913</v>
      </c>
      <c r="J491" s="36" t="s">
        <v>309</v>
      </c>
      <c r="K491" s="38">
        <v>45783</v>
      </c>
      <c r="L491" s="36">
        <v>2654</v>
      </c>
      <c r="M491" s="73">
        <f t="shared" si="23"/>
        <v>100.94</v>
      </c>
      <c r="N491" s="39">
        <v>96.09</v>
      </c>
      <c r="O491" s="39">
        <v>4.8499999999999996</v>
      </c>
      <c r="P491" s="33">
        <v>0</v>
      </c>
    </row>
    <row r="492" spans="1:16" ht="24.95" customHeight="1" x14ac:dyDescent="0.2">
      <c r="A492" s="52" t="str">
        <f t="shared" si="21"/>
        <v>1441|1440011|2|2025|17281106000103|3913|50,51</v>
      </c>
      <c r="B492" s="52" t="str">
        <f t="shared" si="22"/>
        <v>1441|1440011|2|2025|2655</v>
      </c>
      <c r="C492" s="36">
        <v>1441</v>
      </c>
      <c r="D492" s="36">
        <v>1440011</v>
      </c>
      <c r="E492" s="36">
        <v>2</v>
      </c>
      <c r="F492" s="36">
        <v>2025</v>
      </c>
      <c r="G492" s="36">
        <v>17281106000103</v>
      </c>
      <c r="H492" s="37" t="s">
        <v>425</v>
      </c>
      <c r="I492" s="36">
        <v>3913</v>
      </c>
      <c r="J492" s="36" t="s">
        <v>309</v>
      </c>
      <c r="K492" s="38">
        <v>45783</v>
      </c>
      <c r="L492" s="36">
        <v>2655</v>
      </c>
      <c r="M492" s="73">
        <f t="shared" si="23"/>
        <v>50.510000000000005</v>
      </c>
      <c r="N492" s="39">
        <v>48.09</v>
      </c>
      <c r="O492" s="39">
        <v>2.42</v>
      </c>
      <c r="P492" s="33">
        <v>0</v>
      </c>
    </row>
    <row r="493" spans="1:16" ht="24.95" customHeight="1" x14ac:dyDescent="0.2">
      <c r="A493" s="52" t="str">
        <f t="shared" si="21"/>
        <v>1441|1440011|2|2025|17281106000103|3913|277,56</v>
      </c>
      <c r="B493" s="52" t="str">
        <f t="shared" si="22"/>
        <v>1441|1440011|2|2025|2656</v>
      </c>
      <c r="C493" s="36">
        <v>1441</v>
      </c>
      <c r="D493" s="36">
        <v>1440011</v>
      </c>
      <c r="E493" s="36">
        <v>2</v>
      </c>
      <c r="F493" s="36">
        <v>2025</v>
      </c>
      <c r="G493" s="36">
        <v>17281106000103</v>
      </c>
      <c r="H493" s="37" t="s">
        <v>425</v>
      </c>
      <c r="I493" s="36">
        <v>3913</v>
      </c>
      <c r="J493" s="36" t="s">
        <v>309</v>
      </c>
      <c r="K493" s="38">
        <v>45783</v>
      </c>
      <c r="L493" s="36">
        <v>2656</v>
      </c>
      <c r="M493" s="73">
        <f t="shared" si="23"/>
        <v>277.56</v>
      </c>
      <c r="N493" s="39">
        <v>264.24</v>
      </c>
      <c r="O493" s="39">
        <v>13.32</v>
      </c>
      <c r="P493" s="33">
        <v>0</v>
      </c>
    </row>
    <row r="494" spans="1:16" ht="24.95" customHeight="1" x14ac:dyDescent="0.2">
      <c r="A494" s="52" t="str">
        <f t="shared" si="21"/>
        <v>1441|1440011|2|2025|17281106000103|3913|260,93</v>
      </c>
      <c r="B494" s="52" t="str">
        <f t="shared" si="22"/>
        <v>1441|1440011|2|2025|2657</v>
      </c>
      <c r="C494" s="36">
        <v>1441</v>
      </c>
      <c r="D494" s="36">
        <v>1440011</v>
      </c>
      <c r="E494" s="36">
        <v>2</v>
      </c>
      <c r="F494" s="36">
        <v>2025</v>
      </c>
      <c r="G494" s="36">
        <v>17281106000103</v>
      </c>
      <c r="H494" s="37" t="s">
        <v>425</v>
      </c>
      <c r="I494" s="36">
        <v>3913</v>
      </c>
      <c r="J494" s="36" t="s">
        <v>309</v>
      </c>
      <c r="K494" s="38">
        <v>45783</v>
      </c>
      <c r="L494" s="36">
        <v>2657</v>
      </c>
      <c r="M494" s="73">
        <f t="shared" si="23"/>
        <v>260.93</v>
      </c>
      <c r="N494" s="39">
        <v>248.41</v>
      </c>
      <c r="O494" s="39">
        <v>12.52</v>
      </c>
      <c r="P494" s="33">
        <v>0</v>
      </c>
    </row>
    <row r="495" spans="1:16" ht="24.95" customHeight="1" x14ac:dyDescent="0.2">
      <c r="A495" s="52" t="str">
        <f t="shared" si="21"/>
        <v>1441|1440011|2|2025|17281106000103|3913|121,91</v>
      </c>
      <c r="B495" s="52" t="str">
        <f t="shared" si="22"/>
        <v>1441|1440011|2|2025|2658</v>
      </c>
      <c r="C495" s="36">
        <v>1441</v>
      </c>
      <c r="D495" s="36">
        <v>1440011</v>
      </c>
      <c r="E495" s="36">
        <v>2</v>
      </c>
      <c r="F495" s="36">
        <v>2025</v>
      </c>
      <c r="G495" s="36">
        <v>17281106000103</v>
      </c>
      <c r="H495" s="37" t="s">
        <v>425</v>
      </c>
      <c r="I495" s="36">
        <v>3913</v>
      </c>
      <c r="J495" s="36" t="s">
        <v>309</v>
      </c>
      <c r="K495" s="38">
        <v>45783</v>
      </c>
      <c r="L495" s="36">
        <v>2658</v>
      </c>
      <c r="M495" s="73">
        <f t="shared" si="23"/>
        <v>121.91</v>
      </c>
      <c r="N495" s="39">
        <v>116.06</v>
      </c>
      <c r="O495" s="39">
        <v>5.85</v>
      </c>
      <c r="P495" s="33">
        <v>0</v>
      </c>
    </row>
    <row r="496" spans="1:16" ht="24.95" customHeight="1" x14ac:dyDescent="0.2">
      <c r="A496" s="52" t="str">
        <f t="shared" si="21"/>
        <v>1441|1440011|2|2025|17281106000103|3913|71,06</v>
      </c>
      <c r="B496" s="52" t="str">
        <f t="shared" si="22"/>
        <v>1441|1440011|2|2025|2659</v>
      </c>
      <c r="C496" s="36">
        <v>1441</v>
      </c>
      <c r="D496" s="36">
        <v>1440011</v>
      </c>
      <c r="E496" s="36">
        <v>2</v>
      </c>
      <c r="F496" s="36">
        <v>2025</v>
      </c>
      <c r="G496" s="36">
        <v>17281106000103</v>
      </c>
      <c r="H496" s="37" t="s">
        <v>425</v>
      </c>
      <c r="I496" s="36">
        <v>3913</v>
      </c>
      <c r="J496" s="36" t="s">
        <v>309</v>
      </c>
      <c r="K496" s="38">
        <v>45783</v>
      </c>
      <c r="L496" s="36">
        <v>2659</v>
      </c>
      <c r="M496" s="73">
        <f t="shared" si="23"/>
        <v>71.06</v>
      </c>
      <c r="N496" s="39">
        <v>67.650000000000006</v>
      </c>
      <c r="O496" s="39">
        <v>3.41</v>
      </c>
      <c r="P496" s="33">
        <v>0</v>
      </c>
    </row>
    <row r="497" spans="1:16" ht="24.95" customHeight="1" x14ac:dyDescent="0.2">
      <c r="A497" s="52" t="str">
        <f t="shared" si="21"/>
        <v>1441|1440011|2|2025|17281106000103|3913|62,72</v>
      </c>
      <c r="B497" s="52" t="str">
        <f t="shared" si="22"/>
        <v>1441|1440011|2|2025|2660</v>
      </c>
      <c r="C497" s="36">
        <v>1441</v>
      </c>
      <c r="D497" s="36">
        <v>1440011</v>
      </c>
      <c r="E497" s="36">
        <v>2</v>
      </c>
      <c r="F497" s="36">
        <v>2025</v>
      </c>
      <c r="G497" s="36">
        <v>17281106000103</v>
      </c>
      <c r="H497" s="37" t="s">
        <v>425</v>
      </c>
      <c r="I497" s="36">
        <v>3913</v>
      </c>
      <c r="J497" s="36" t="s">
        <v>309</v>
      </c>
      <c r="K497" s="38">
        <v>45783</v>
      </c>
      <c r="L497" s="36">
        <v>2660</v>
      </c>
      <c r="M497" s="73">
        <f t="shared" si="23"/>
        <v>62.72</v>
      </c>
      <c r="N497" s="39">
        <v>59.71</v>
      </c>
      <c r="O497" s="39">
        <v>3.01</v>
      </c>
      <c r="P497" s="33">
        <v>0</v>
      </c>
    </row>
    <row r="498" spans="1:16" ht="24.95" customHeight="1" x14ac:dyDescent="0.2">
      <c r="A498" s="52" t="str">
        <f t="shared" si="21"/>
        <v>1441|1440011|2|2025|17281106000103|3913|62,58</v>
      </c>
      <c r="B498" s="52" t="str">
        <f t="shared" si="22"/>
        <v>1441|1440011|2|2025|2661</v>
      </c>
      <c r="C498" s="36">
        <v>1441</v>
      </c>
      <c r="D498" s="36">
        <v>1440011</v>
      </c>
      <c r="E498" s="36">
        <v>2</v>
      </c>
      <c r="F498" s="36">
        <v>2025</v>
      </c>
      <c r="G498" s="36">
        <v>17281106000103</v>
      </c>
      <c r="H498" s="37" t="s">
        <v>425</v>
      </c>
      <c r="I498" s="36">
        <v>3913</v>
      </c>
      <c r="J498" s="36" t="s">
        <v>309</v>
      </c>
      <c r="K498" s="38">
        <v>45783</v>
      </c>
      <c r="L498" s="36">
        <v>2661</v>
      </c>
      <c r="M498" s="73">
        <f t="shared" si="23"/>
        <v>62.58</v>
      </c>
      <c r="N498" s="39">
        <v>59.58</v>
      </c>
      <c r="O498" s="39">
        <v>3</v>
      </c>
      <c r="P498" s="33">
        <v>0</v>
      </c>
    </row>
    <row r="499" spans="1:16" ht="24.95" customHeight="1" x14ac:dyDescent="0.2">
      <c r="A499" s="52" t="str">
        <f t="shared" si="21"/>
        <v>1441|1440011|2|2025|17281106000103|3913|61,95</v>
      </c>
      <c r="B499" s="52" t="str">
        <f t="shared" si="22"/>
        <v>1441|1440011|2|2025|2662</v>
      </c>
      <c r="C499" s="36">
        <v>1441</v>
      </c>
      <c r="D499" s="36">
        <v>1440011</v>
      </c>
      <c r="E499" s="36">
        <v>2</v>
      </c>
      <c r="F499" s="36">
        <v>2025</v>
      </c>
      <c r="G499" s="36">
        <v>17281106000103</v>
      </c>
      <c r="H499" s="37" t="s">
        <v>425</v>
      </c>
      <c r="I499" s="36">
        <v>3913</v>
      </c>
      <c r="J499" s="36" t="s">
        <v>309</v>
      </c>
      <c r="K499" s="38">
        <v>45783</v>
      </c>
      <c r="L499" s="36">
        <v>2662</v>
      </c>
      <c r="M499" s="73">
        <f t="shared" si="23"/>
        <v>61.949999999999996</v>
      </c>
      <c r="N499" s="39">
        <v>58.98</v>
      </c>
      <c r="O499" s="39">
        <v>2.97</v>
      </c>
      <c r="P499" s="33">
        <v>0</v>
      </c>
    </row>
    <row r="500" spans="1:16" ht="24.95" customHeight="1" x14ac:dyDescent="0.2">
      <c r="A500" s="52" t="str">
        <f t="shared" si="21"/>
        <v>1441|1440011|2|2025|17281106000103|3913|6818,78</v>
      </c>
      <c r="B500" s="52" t="str">
        <f t="shared" si="22"/>
        <v>1441|1440011|2|2025|2663</v>
      </c>
      <c r="C500" s="36">
        <v>1441</v>
      </c>
      <c r="D500" s="36">
        <v>1440011</v>
      </c>
      <c r="E500" s="36">
        <v>2</v>
      </c>
      <c r="F500" s="36">
        <v>2025</v>
      </c>
      <c r="G500" s="36">
        <v>17281106000103</v>
      </c>
      <c r="H500" s="37" t="s">
        <v>425</v>
      </c>
      <c r="I500" s="36">
        <v>3913</v>
      </c>
      <c r="J500" s="36" t="s">
        <v>309</v>
      </c>
      <c r="K500" s="38">
        <v>45783</v>
      </c>
      <c r="L500" s="36">
        <v>2663</v>
      </c>
      <c r="M500" s="73">
        <f t="shared" si="23"/>
        <v>6818.78</v>
      </c>
      <c r="N500" s="39">
        <v>6491.48</v>
      </c>
      <c r="O500" s="39">
        <v>327.3</v>
      </c>
      <c r="P500" s="33">
        <v>0</v>
      </c>
    </row>
    <row r="501" spans="1:16" ht="24.95" customHeight="1" x14ac:dyDescent="0.2">
      <c r="A501" s="52" t="str">
        <f t="shared" si="21"/>
        <v>1441|1440011|2|2025|17281106000103|3913|133,8</v>
      </c>
      <c r="B501" s="52" t="str">
        <f t="shared" si="22"/>
        <v>1441|1440011|2|2025|2665</v>
      </c>
      <c r="C501" s="36">
        <v>1441</v>
      </c>
      <c r="D501" s="36">
        <v>1440011</v>
      </c>
      <c r="E501" s="36">
        <v>2</v>
      </c>
      <c r="F501" s="36">
        <v>2025</v>
      </c>
      <c r="G501" s="36">
        <v>17281106000103</v>
      </c>
      <c r="H501" s="37" t="s">
        <v>425</v>
      </c>
      <c r="I501" s="36">
        <v>3913</v>
      </c>
      <c r="J501" s="36" t="s">
        <v>309</v>
      </c>
      <c r="K501" s="38">
        <v>45783</v>
      </c>
      <c r="L501" s="36">
        <v>2665</v>
      </c>
      <c r="M501" s="73">
        <f t="shared" si="23"/>
        <v>133.79999999999998</v>
      </c>
      <c r="N501" s="39">
        <v>127.38</v>
      </c>
      <c r="O501" s="39">
        <v>6.42</v>
      </c>
      <c r="P501" s="33">
        <v>0</v>
      </c>
    </row>
    <row r="502" spans="1:16" ht="24.95" customHeight="1" x14ac:dyDescent="0.2">
      <c r="A502" s="52" t="str">
        <f t="shared" si="21"/>
        <v>1441|1440011|2|2025|17281106000103|3913|329,39</v>
      </c>
      <c r="B502" s="52" t="str">
        <f t="shared" si="22"/>
        <v>1441|1440011|2|2025|2667</v>
      </c>
      <c r="C502" s="36">
        <v>1441</v>
      </c>
      <c r="D502" s="36">
        <v>1440011</v>
      </c>
      <c r="E502" s="36">
        <v>2</v>
      </c>
      <c r="F502" s="36">
        <v>2025</v>
      </c>
      <c r="G502" s="36">
        <v>17281106000103</v>
      </c>
      <c r="H502" s="37" t="s">
        <v>425</v>
      </c>
      <c r="I502" s="36">
        <v>3913</v>
      </c>
      <c r="J502" s="36" t="s">
        <v>309</v>
      </c>
      <c r="K502" s="38">
        <v>45783</v>
      </c>
      <c r="L502" s="36">
        <v>2667</v>
      </c>
      <c r="M502" s="73">
        <f t="shared" si="23"/>
        <v>329.39</v>
      </c>
      <c r="N502" s="39">
        <v>313.58</v>
      </c>
      <c r="O502" s="39">
        <v>15.81</v>
      </c>
      <c r="P502" s="33">
        <v>0</v>
      </c>
    </row>
    <row r="503" spans="1:16" ht="24.95" customHeight="1" x14ac:dyDescent="0.2">
      <c r="A503" s="52" t="str">
        <f t="shared" si="21"/>
        <v>1441|1440011|2|2025|17281106000103|3913|159,11</v>
      </c>
      <c r="B503" s="52" t="str">
        <f t="shared" si="22"/>
        <v>1441|1440011|2|2025|2671</v>
      </c>
      <c r="C503" s="36">
        <v>1441</v>
      </c>
      <c r="D503" s="36">
        <v>1440011</v>
      </c>
      <c r="E503" s="36">
        <v>2</v>
      </c>
      <c r="F503" s="36">
        <v>2025</v>
      </c>
      <c r="G503" s="36">
        <v>17281106000103</v>
      </c>
      <c r="H503" s="37" t="s">
        <v>425</v>
      </c>
      <c r="I503" s="36">
        <v>3913</v>
      </c>
      <c r="J503" s="36" t="s">
        <v>309</v>
      </c>
      <c r="K503" s="38">
        <v>45783</v>
      </c>
      <c r="L503" s="36">
        <v>2671</v>
      </c>
      <c r="M503" s="73">
        <f t="shared" si="23"/>
        <v>159.10999999999999</v>
      </c>
      <c r="N503" s="39">
        <v>151.47</v>
      </c>
      <c r="O503" s="39">
        <v>7.64</v>
      </c>
      <c r="P503" s="33">
        <v>0</v>
      </c>
    </row>
    <row r="504" spans="1:16" ht="24.95" customHeight="1" x14ac:dyDescent="0.2">
      <c r="A504" s="52" t="str">
        <f t="shared" si="21"/>
        <v>1441|1440011|2|2025|17281106000103|3913|96,17</v>
      </c>
      <c r="B504" s="52" t="str">
        <f t="shared" si="22"/>
        <v>1441|1440011|2|2025|2672</v>
      </c>
      <c r="C504" s="36">
        <v>1441</v>
      </c>
      <c r="D504" s="36">
        <v>1440011</v>
      </c>
      <c r="E504" s="36">
        <v>2</v>
      </c>
      <c r="F504" s="36">
        <v>2025</v>
      </c>
      <c r="G504" s="36">
        <v>17281106000103</v>
      </c>
      <c r="H504" s="37" t="s">
        <v>425</v>
      </c>
      <c r="I504" s="36">
        <v>3913</v>
      </c>
      <c r="J504" s="36" t="s">
        <v>309</v>
      </c>
      <c r="K504" s="38">
        <v>45783</v>
      </c>
      <c r="L504" s="36">
        <v>2672</v>
      </c>
      <c r="M504" s="73">
        <f t="shared" si="23"/>
        <v>96.17</v>
      </c>
      <c r="N504" s="39">
        <v>91.55</v>
      </c>
      <c r="O504" s="39">
        <v>4.62</v>
      </c>
      <c r="P504" s="33">
        <v>0</v>
      </c>
    </row>
    <row r="505" spans="1:16" ht="24.95" customHeight="1" x14ac:dyDescent="0.2">
      <c r="A505" s="52" t="str">
        <f t="shared" si="21"/>
        <v>1441|1440011|2|2025|17281106000103|3913|79,58</v>
      </c>
      <c r="B505" s="52" t="str">
        <f t="shared" si="22"/>
        <v>1441|1440011|2|2025|2675</v>
      </c>
      <c r="C505" s="36">
        <v>1441</v>
      </c>
      <c r="D505" s="36">
        <v>1440011</v>
      </c>
      <c r="E505" s="36">
        <v>2</v>
      </c>
      <c r="F505" s="36">
        <v>2025</v>
      </c>
      <c r="G505" s="36">
        <v>17281106000103</v>
      </c>
      <c r="H505" s="37" t="s">
        <v>425</v>
      </c>
      <c r="I505" s="36">
        <v>3913</v>
      </c>
      <c r="J505" s="36" t="s">
        <v>309</v>
      </c>
      <c r="K505" s="38">
        <v>45783</v>
      </c>
      <c r="L505" s="36">
        <v>2675</v>
      </c>
      <c r="M505" s="73">
        <f t="shared" si="23"/>
        <v>79.58</v>
      </c>
      <c r="N505" s="39">
        <v>75.760000000000005</v>
      </c>
      <c r="O505" s="39">
        <v>3.82</v>
      </c>
      <c r="P505" s="33">
        <v>0</v>
      </c>
    </row>
    <row r="506" spans="1:16" ht="24.95" customHeight="1" x14ac:dyDescent="0.2">
      <c r="A506" s="52" t="str">
        <f t="shared" si="21"/>
        <v>1441|1440011|2|2025|17281106000103|3913|62,57</v>
      </c>
      <c r="B506" s="52" t="str">
        <f t="shared" si="22"/>
        <v>1441|1440011|2|2025|2678</v>
      </c>
      <c r="C506" s="36">
        <v>1441</v>
      </c>
      <c r="D506" s="36">
        <v>1440011</v>
      </c>
      <c r="E506" s="36">
        <v>2</v>
      </c>
      <c r="F506" s="36">
        <v>2025</v>
      </c>
      <c r="G506" s="36">
        <v>17281106000103</v>
      </c>
      <c r="H506" s="37" t="s">
        <v>425</v>
      </c>
      <c r="I506" s="36">
        <v>3913</v>
      </c>
      <c r="J506" s="36" t="s">
        <v>309</v>
      </c>
      <c r="K506" s="38">
        <v>45783</v>
      </c>
      <c r="L506" s="36">
        <v>2678</v>
      </c>
      <c r="M506" s="73">
        <f t="shared" si="23"/>
        <v>62.57</v>
      </c>
      <c r="N506" s="39">
        <v>59.57</v>
      </c>
      <c r="O506" s="39">
        <v>3</v>
      </c>
      <c r="P506" s="33">
        <v>0</v>
      </c>
    </row>
    <row r="507" spans="1:16" ht="24.95" customHeight="1" x14ac:dyDescent="0.2">
      <c r="A507" s="52" t="str">
        <f t="shared" si="21"/>
        <v>1441|1440011|2|2025|17281106000103|3913|108,99</v>
      </c>
      <c r="B507" s="52" t="str">
        <f t="shared" si="22"/>
        <v>1441|1440011|2|2025|2831</v>
      </c>
      <c r="C507" s="36">
        <v>1441</v>
      </c>
      <c r="D507" s="36">
        <v>1440011</v>
      </c>
      <c r="E507" s="36">
        <v>2</v>
      </c>
      <c r="F507" s="36">
        <v>2025</v>
      </c>
      <c r="G507" s="36">
        <v>17281106000103</v>
      </c>
      <c r="H507" s="37" t="s">
        <v>425</v>
      </c>
      <c r="I507" s="36">
        <v>3913</v>
      </c>
      <c r="J507" s="36" t="s">
        <v>309</v>
      </c>
      <c r="K507" s="38">
        <v>45789</v>
      </c>
      <c r="L507" s="36">
        <v>2831</v>
      </c>
      <c r="M507" s="73">
        <f t="shared" si="23"/>
        <v>108.99000000000001</v>
      </c>
      <c r="N507" s="39">
        <v>103.76</v>
      </c>
      <c r="O507" s="39">
        <v>5.23</v>
      </c>
      <c r="P507" s="33">
        <v>0</v>
      </c>
    </row>
    <row r="508" spans="1:16" ht="24.95" customHeight="1" x14ac:dyDescent="0.2">
      <c r="A508" s="52" t="str">
        <f t="shared" si="21"/>
        <v>1441|1440011|2|2025|17281106000103|3913|62,67</v>
      </c>
      <c r="B508" s="52" t="str">
        <f t="shared" si="22"/>
        <v>1441|1440011|2|2025|2945</v>
      </c>
      <c r="C508" s="36">
        <v>1441</v>
      </c>
      <c r="D508" s="36">
        <v>1440011</v>
      </c>
      <c r="E508" s="36">
        <v>2</v>
      </c>
      <c r="F508" s="36">
        <v>2025</v>
      </c>
      <c r="G508" s="36">
        <v>17281106000103</v>
      </c>
      <c r="H508" s="37" t="s">
        <v>425</v>
      </c>
      <c r="I508" s="36">
        <v>3913</v>
      </c>
      <c r="J508" s="36" t="s">
        <v>309</v>
      </c>
      <c r="K508" s="38">
        <v>45790</v>
      </c>
      <c r="L508" s="36">
        <v>2945</v>
      </c>
      <c r="M508" s="73">
        <f t="shared" si="23"/>
        <v>62.669999999999995</v>
      </c>
      <c r="N508" s="39">
        <v>59.66</v>
      </c>
      <c r="O508" s="39">
        <v>3.01</v>
      </c>
      <c r="P508" s="33">
        <v>0</v>
      </c>
    </row>
    <row r="509" spans="1:16" ht="24.95" customHeight="1" x14ac:dyDescent="0.2">
      <c r="A509" s="52" t="str">
        <f t="shared" si="21"/>
        <v>1441|1440011|2|2025|17281106000103|3913|134,21</v>
      </c>
      <c r="B509" s="52" t="str">
        <f t="shared" si="22"/>
        <v>1441|1440011|2|2025|2948</v>
      </c>
      <c r="C509" s="36">
        <v>1441</v>
      </c>
      <c r="D509" s="36">
        <v>1440011</v>
      </c>
      <c r="E509" s="36">
        <v>2</v>
      </c>
      <c r="F509" s="36">
        <v>2025</v>
      </c>
      <c r="G509" s="36">
        <v>17281106000103</v>
      </c>
      <c r="H509" s="37" t="s">
        <v>425</v>
      </c>
      <c r="I509" s="36">
        <v>3913</v>
      </c>
      <c r="J509" s="36" t="s">
        <v>309</v>
      </c>
      <c r="K509" s="38">
        <v>45790</v>
      </c>
      <c r="L509" s="36">
        <v>2948</v>
      </c>
      <c r="M509" s="73">
        <f t="shared" si="23"/>
        <v>134.21</v>
      </c>
      <c r="N509" s="39">
        <v>127.77</v>
      </c>
      <c r="O509" s="39">
        <v>6.44</v>
      </c>
      <c r="P509" s="33">
        <v>0</v>
      </c>
    </row>
    <row r="510" spans="1:16" ht="24.95" customHeight="1" x14ac:dyDescent="0.2">
      <c r="A510" s="52" t="str">
        <f t="shared" si="21"/>
        <v>1441|1440011|2|2025|17281106000103|3913|294,97</v>
      </c>
      <c r="B510" s="52" t="str">
        <f t="shared" si="22"/>
        <v>1441|1440011|2|2025|2951</v>
      </c>
      <c r="C510" s="36">
        <v>1441</v>
      </c>
      <c r="D510" s="36">
        <v>1440011</v>
      </c>
      <c r="E510" s="36">
        <v>2</v>
      </c>
      <c r="F510" s="36">
        <v>2025</v>
      </c>
      <c r="G510" s="36">
        <v>17281106000103</v>
      </c>
      <c r="H510" s="37" t="s">
        <v>425</v>
      </c>
      <c r="I510" s="36">
        <v>3913</v>
      </c>
      <c r="J510" s="36" t="s">
        <v>309</v>
      </c>
      <c r="K510" s="38">
        <v>45790</v>
      </c>
      <c r="L510" s="36">
        <v>2951</v>
      </c>
      <c r="M510" s="73">
        <f t="shared" si="23"/>
        <v>294.97000000000003</v>
      </c>
      <c r="N510" s="39">
        <v>280.81</v>
      </c>
      <c r="O510" s="39">
        <v>14.16</v>
      </c>
      <c r="P510" s="33">
        <v>0</v>
      </c>
    </row>
    <row r="511" spans="1:16" ht="24.95" customHeight="1" x14ac:dyDescent="0.2">
      <c r="A511" s="52" t="str">
        <f t="shared" si="21"/>
        <v>1441|1440011|2|2025|17281106000103|3913|260,94</v>
      </c>
      <c r="B511" s="52" t="str">
        <f t="shared" si="22"/>
        <v>1441|1440011|2|2025|2953</v>
      </c>
      <c r="C511" s="36">
        <v>1441</v>
      </c>
      <c r="D511" s="36">
        <v>1440011</v>
      </c>
      <c r="E511" s="36">
        <v>2</v>
      </c>
      <c r="F511" s="36">
        <v>2025</v>
      </c>
      <c r="G511" s="36">
        <v>17281106000103</v>
      </c>
      <c r="H511" s="37" t="s">
        <v>425</v>
      </c>
      <c r="I511" s="36">
        <v>3913</v>
      </c>
      <c r="J511" s="36" t="s">
        <v>309</v>
      </c>
      <c r="K511" s="38">
        <v>45790</v>
      </c>
      <c r="L511" s="36">
        <v>2953</v>
      </c>
      <c r="M511" s="73">
        <f t="shared" si="23"/>
        <v>260.94</v>
      </c>
      <c r="N511" s="39">
        <v>248.41</v>
      </c>
      <c r="O511" s="39">
        <v>12.53</v>
      </c>
      <c r="P511" s="33">
        <v>0</v>
      </c>
    </row>
    <row r="512" spans="1:16" ht="24.95" customHeight="1" x14ac:dyDescent="0.2">
      <c r="A512" s="52" t="str">
        <f t="shared" si="21"/>
        <v>1441|1440011|2|2025|17281106000103|3913|101,57</v>
      </c>
      <c r="B512" s="52" t="str">
        <f t="shared" si="22"/>
        <v>1441|1440011|2|2025|2954</v>
      </c>
      <c r="C512" s="36">
        <v>1441</v>
      </c>
      <c r="D512" s="36">
        <v>1440011</v>
      </c>
      <c r="E512" s="36">
        <v>2</v>
      </c>
      <c r="F512" s="36">
        <v>2025</v>
      </c>
      <c r="G512" s="36">
        <v>17281106000103</v>
      </c>
      <c r="H512" s="37" t="s">
        <v>425</v>
      </c>
      <c r="I512" s="36">
        <v>3913</v>
      </c>
      <c r="J512" s="36" t="s">
        <v>309</v>
      </c>
      <c r="K512" s="38">
        <v>45790</v>
      </c>
      <c r="L512" s="36">
        <v>2954</v>
      </c>
      <c r="M512" s="73">
        <f t="shared" si="23"/>
        <v>101.57</v>
      </c>
      <c r="N512" s="39">
        <v>96.69</v>
      </c>
      <c r="O512" s="39">
        <v>4.88</v>
      </c>
      <c r="P512" s="33">
        <v>0</v>
      </c>
    </row>
    <row r="513" spans="1:16" ht="24.95" customHeight="1" x14ac:dyDescent="0.2">
      <c r="A513" s="52" t="str">
        <f t="shared" si="21"/>
        <v>1441|1440011|2|2025|17281106000103|3913|71,03</v>
      </c>
      <c r="B513" s="52" t="str">
        <f t="shared" si="22"/>
        <v>1441|1440011|2|2025|2956</v>
      </c>
      <c r="C513" s="36">
        <v>1441</v>
      </c>
      <c r="D513" s="36">
        <v>1440011</v>
      </c>
      <c r="E513" s="36">
        <v>2</v>
      </c>
      <c r="F513" s="36">
        <v>2025</v>
      </c>
      <c r="G513" s="36">
        <v>17281106000103</v>
      </c>
      <c r="H513" s="37" t="s">
        <v>425</v>
      </c>
      <c r="I513" s="36">
        <v>3913</v>
      </c>
      <c r="J513" s="36" t="s">
        <v>309</v>
      </c>
      <c r="K513" s="38">
        <v>45790</v>
      </c>
      <c r="L513" s="36">
        <v>2956</v>
      </c>
      <c r="M513" s="73">
        <f t="shared" si="23"/>
        <v>71.03</v>
      </c>
      <c r="N513" s="39">
        <v>67.62</v>
      </c>
      <c r="O513" s="39">
        <v>3.41</v>
      </c>
      <c r="P513" s="33">
        <v>0</v>
      </c>
    </row>
    <row r="514" spans="1:16" ht="24.95" customHeight="1" x14ac:dyDescent="0.2">
      <c r="A514" s="52" t="str">
        <f t="shared" si="21"/>
        <v>1441|1440011|8|2025|16829475000125|3913|198,96</v>
      </c>
      <c r="B514" s="52" t="str">
        <f t="shared" si="22"/>
        <v>1441|1440011|8|2025|1898</v>
      </c>
      <c r="C514" s="36">
        <v>1441</v>
      </c>
      <c r="D514" s="36">
        <v>1440011</v>
      </c>
      <c r="E514" s="36">
        <v>8</v>
      </c>
      <c r="F514" s="36">
        <v>2025</v>
      </c>
      <c r="G514" s="36">
        <v>16829475000125</v>
      </c>
      <c r="H514" s="37" t="s">
        <v>426</v>
      </c>
      <c r="I514" s="36">
        <v>3913</v>
      </c>
      <c r="J514" s="36" t="s">
        <v>309</v>
      </c>
      <c r="K514" s="38">
        <v>45749</v>
      </c>
      <c r="L514" s="36">
        <v>1898</v>
      </c>
      <c r="M514" s="73">
        <f t="shared" si="23"/>
        <v>198.96</v>
      </c>
      <c r="N514" s="39">
        <v>198.96</v>
      </c>
      <c r="O514" s="39">
        <v>0</v>
      </c>
      <c r="P514" s="33">
        <v>0</v>
      </c>
    </row>
    <row r="515" spans="1:16" ht="24.95" customHeight="1" x14ac:dyDescent="0.2">
      <c r="A515" s="52" t="str">
        <f t="shared" si="21"/>
        <v>1441|1440011|8|2025|16829475000125|3913|100,46</v>
      </c>
      <c r="B515" s="52" t="str">
        <f t="shared" si="22"/>
        <v>1441|1440011|8|2025|2492</v>
      </c>
      <c r="C515" s="36">
        <v>1441</v>
      </c>
      <c r="D515" s="36">
        <v>1440011</v>
      </c>
      <c r="E515" s="36">
        <v>8</v>
      </c>
      <c r="F515" s="36">
        <v>2025</v>
      </c>
      <c r="G515" s="36">
        <v>16829475000125</v>
      </c>
      <c r="H515" s="37" t="s">
        <v>426</v>
      </c>
      <c r="I515" s="36">
        <v>3913</v>
      </c>
      <c r="J515" s="36" t="s">
        <v>309</v>
      </c>
      <c r="K515" s="38">
        <v>45771</v>
      </c>
      <c r="L515" s="36">
        <v>2492</v>
      </c>
      <c r="M515" s="73">
        <f t="shared" si="23"/>
        <v>100.46</v>
      </c>
      <c r="N515" s="39">
        <v>100.46</v>
      </c>
      <c r="O515" s="39">
        <v>0</v>
      </c>
      <c r="P515" s="33">
        <v>0</v>
      </c>
    </row>
    <row r="516" spans="1:16" ht="24.95" customHeight="1" x14ac:dyDescent="0.2">
      <c r="A516" s="52" t="str">
        <f t="shared" si="21"/>
        <v>1441|1440011|9|2025|18781070000190|3913|128,42</v>
      </c>
      <c r="B516" s="52" t="str">
        <f t="shared" si="22"/>
        <v>1441|1440011|9|2025|1857</v>
      </c>
      <c r="C516" s="36">
        <v>1441</v>
      </c>
      <c r="D516" s="36">
        <v>1440011</v>
      </c>
      <c r="E516" s="36">
        <v>9</v>
      </c>
      <c r="F516" s="36">
        <v>2025</v>
      </c>
      <c r="G516" s="36">
        <v>18781070000190</v>
      </c>
      <c r="H516" s="37" t="s">
        <v>427</v>
      </c>
      <c r="I516" s="36">
        <v>3913</v>
      </c>
      <c r="J516" s="36" t="s">
        <v>309</v>
      </c>
      <c r="K516" s="38">
        <v>45748</v>
      </c>
      <c r="L516" s="36">
        <v>1857</v>
      </c>
      <c r="M516" s="73">
        <f t="shared" si="23"/>
        <v>128.41999999999999</v>
      </c>
      <c r="N516" s="39">
        <v>128.41999999999999</v>
      </c>
      <c r="O516" s="39">
        <v>0</v>
      </c>
      <c r="P516" s="33">
        <v>0</v>
      </c>
    </row>
    <row r="517" spans="1:16" ht="24.95" customHeight="1" x14ac:dyDescent="0.2">
      <c r="A517" s="52" t="str">
        <f t="shared" ref="A517:A580" si="24">C517&amp;"|"&amp;D517&amp;"|"&amp;E517&amp;"|"&amp;F517&amp;"|"&amp;G517&amp;"|"&amp;I517&amp;"|"&amp;N517+O517-P517</f>
        <v>1441|1440011|9|2025|18781070000190|3913|128,42</v>
      </c>
      <c r="B517" s="52" t="str">
        <f t="shared" ref="B517:B580" si="25">C517&amp;"|"&amp;D517&amp;"|"&amp;E517&amp;"|"&amp;F517&amp;"|"&amp;L517</f>
        <v>1441|1440011|9|2025|2290</v>
      </c>
      <c r="C517" s="36">
        <v>1441</v>
      </c>
      <c r="D517" s="36">
        <v>1440011</v>
      </c>
      <c r="E517" s="36">
        <v>9</v>
      </c>
      <c r="F517" s="36">
        <v>2025</v>
      </c>
      <c r="G517" s="36">
        <v>18781070000190</v>
      </c>
      <c r="H517" s="37" t="s">
        <v>427</v>
      </c>
      <c r="I517" s="36">
        <v>3913</v>
      </c>
      <c r="J517" s="36" t="s">
        <v>309</v>
      </c>
      <c r="K517" s="38">
        <v>45757</v>
      </c>
      <c r="L517" s="36">
        <v>2290</v>
      </c>
      <c r="M517" s="73">
        <f t="shared" si="23"/>
        <v>128.41999999999999</v>
      </c>
      <c r="N517" s="39">
        <v>128.41999999999999</v>
      </c>
      <c r="O517" s="39">
        <v>0</v>
      </c>
      <c r="P517" s="33">
        <v>0</v>
      </c>
    </row>
    <row r="518" spans="1:16" ht="24.95" customHeight="1" x14ac:dyDescent="0.2">
      <c r="A518" s="52" t="str">
        <f t="shared" si="24"/>
        <v>1441|1440011|10|2025|19130038000107|3913|58,91</v>
      </c>
      <c r="B518" s="52" t="str">
        <f t="shared" si="25"/>
        <v>1441|1440011|10|2025|1858</v>
      </c>
      <c r="C518" s="36">
        <v>1441</v>
      </c>
      <c r="D518" s="36">
        <v>1440011</v>
      </c>
      <c r="E518" s="36">
        <v>10</v>
      </c>
      <c r="F518" s="36">
        <v>2025</v>
      </c>
      <c r="G518" s="36">
        <v>19130038000107</v>
      </c>
      <c r="H518" s="37" t="s">
        <v>428</v>
      </c>
      <c r="I518" s="36">
        <v>3913</v>
      </c>
      <c r="J518" s="36" t="s">
        <v>309</v>
      </c>
      <c r="K518" s="38">
        <v>45748</v>
      </c>
      <c r="L518" s="36">
        <v>1858</v>
      </c>
      <c r="M518" s="73">
        <f t="shared" ref="M518:M581" si="26">N518+O518</f>
        <v>58.91</v>
      </c>
      <c r="N518" s="39">
        <v>58.91</v>
      </c>
      <c r="O518" s="39">
        <v>0</v>
      </c>
      <c r="P518" s="33">
        <v>0</v>
      </c>
    </row>
    <row r="519" spans="1:16" ht="24.95" customHeight="1" x14ac:dyDescent="0.2">
      <c r="A519" s="52" t="str">
        <f t="shared" si="24"/>
        <v>1441|1440011|10|2025|19130038000107|3913|58,91</v>
      </c>
      <c r="B519" s="52" t="str">
        <f t="shared" si="25"/>
        <v>1441|1440011|10|2025|2509</v>
      </c>
      <c r="C519" s="36">
        <v>1441</v>
      </c>
      <c r="D519" s="36">
        <v>1440011</v>
      </c>
      <c r="E519" s="36">
        <v>10</v>
      </c>
      <c r="F519" s="36">
        <v>2025</v>
      </c>
      <c r="G519" s="36">
        <v>19130038000107</v>
      </c>
      <c r="H519" s="37" t="s">
        <v>428</v>
      </c>
      <c r="I519" s="36">
        <v>3913</v>
      </c>
      <c r="J519" s="36" t="s">
        <v>309</v>
      </c>
      <c r="K519" s="38">
        <v>45771</v>
      </c>
      <c r="L519" s="36">
        <v>2509</v>
      </c>
      <c r="M519" s="73">
        <f t="shared" si="26"/>
        <v>58.91</v>
      </c>
      <c r="N519" s="39">
        <v>58.91</v>
      </c>
      <c r="O519" s="39">
        <v>0</v>
      </c>
      <c r="P519" s="33">
        <v>0</v>
      </c>
    </row>
    <row r="520" spans="1:16" ht="24.95" customHeight="1" x14ac:dyDescent="0.2">
      <c r="A520" s="52" t="str">
        <f t="shared" si="24"/>
        <v>1441|1440011|11|2025|16782211000163|3913|62,96</v>
      </c>
      <c r="B520" s="52" t="str">
        <f t="shared" si="25"/>
        <v>1441|1440011|11|2025|2498</v>
      </c>
      <c r="C520" s="36">
        <v>1441</v>
      </c>
      <c r="D520" s="36">
        <v>1440011</v>
      </c>
      <c r="E520" s="36">
        <v>11</v>
      </c>
      <c r="F520" s="36">
        <v>2025</v>
      </c>
      <c r="G520" s="36">
        <v>16782211000163</v>
      </c>
      <c r="H520" s="37" t="s">
        <v>429</v>
      </c>
      <c r="I520" s="36">
        <v>3913</v>
      </c>
      <c r="J520" s="36" t="s">
        <v>309</v>
      </c>
      <c r="K520" s="38">
        <v>45771</v>
      </c>
      <c r="L520" s="36">
        <v>2498</v>
      </c>
      <c r="M520" s="73">
        <f t="shared" si="26"/>
        <v>62.96</v>
      </c>
      <c r="N520" s="39">
        <v>62.96</v>
      </c>
      <c r="O520" s="39">
        <v>0</v>
      </c>
      <c r="P520" s="33">
        <v>0</v>
      </c>
    </row>
    <row r="521" spans="1:16" ht="24.95" customHeight="1" x14ac:dyDescent="0.2">
      <c r="A521" s="52" t="str">
        <f t="shared" si="24"/>
        <v>1441|1440011|12|2025|21371513000189|3913|50,74</v>
      </c>
      <c r="B521" s="52" t="str">
        <f t="shared" si="25"/>
        <v>1441|1440011|12|2025|1860</v>
      </c>
      <c r="C521" s="36">
        <v>1441</v>
      </c>
      <c r="D521" s="36">
        <v>1440011</v>
      </c>
      <c r="E521" s="36">
        <v>12</v>
      </c>
      <c r="F521" s="36">
        <v>2025</v>
      </c>
      <c r="G521" s="36">
        <v>21371513000189</v>
      </c>
      <c r="H521" s="37" t="s">
        <v>430</v>
      </c>
      <c r="I521" s="36">
        <v>3913</v>
      </c>
      <c r="J521" s="36" t="s">
        <v>309</v>
      </c>
      <c r="K521" s="38">
        <v>45748</v>
      </c>
      <c r="L521" s="36">
        <v>1860</v>
      </c>
      <c r="M521" s="73">
        <f t="shared" si="26"/>
        <v>50.74</v>
      </c>
      <c r="N521" s="39">
        <v>50.74</v>
      </c>
      <c r="O521" s="39">
        <v>0</v>
      </c>
      <c r="P521" s="33">
        <v>0</v>
      </c>
    </row>
    <row r="522" spans="1:16" ht="24.95" customHeight="1" x14ac:dyDescent="0.2">
      <c r="A522" s="52" t="str">
        <f t="shared" si="24"/>
        <v>1441|1440011|12|2025|21371513000189|3913|50,74</v>
      </c>
      <c r="B522" s="52" t="str">
        <f t="shared" si="25"/>
        <v>1441|1440011|12|2025|2584</v>
      </c>
      <c r="C522" s="36">
        <v>1441</v>
      </c>
      <c r="D522" s="36">
        <v>1440011</v>
      </c>
      <c r="E522" s="36">
        <v>12</v>
      </c>
      <c r="F522" s="36">
        <v>2025</v>
      </c>
      <c r="G522" s="36">
        <v>21371513000189</v>
      </c>
      <c r="H522" s="37" t="s">
        <v>430</v>
      </c>
      <c r="I522" s="36">
        <v>3913</v>
      </c>
      <c r="J522" s="36" t="s">
        <v>309</v>
      </c>
      <c r="K522" s="38">
        <v>45777</v>
      </c>
      <c r="L522" s="36">
        <v>2584</v>
      </c>
      <c r="M522" s="73">
        <f t="shared" si="26"/>
        <v>50.74</v>
      </c>
      <c r="N522" s="39">
        <v>50.74</v>
      </c>
      <c r="O522" s="39">
        <v>0</v>
      </c>
      <c r="P522" s="33">
        <v>0</v>
      </c>
    </row>
    <row r="523" spans="1:16" ht="24.95" customHeight="1" x14ac:dyDescent="0.2">
      <c r="A523" s="52" t="str">
        <f t="shared" si="24"/>
        <v>1441|1440011|13|2025|53667104000110|3913|43,5</v>
      </c>
      <c r="B523" s="52" t="str">
        <f t="shared" si="25"/>
        <v>1441|1440011|13|2025|2330</v>
      </c>
      <c r="C523" s="36">
        <v>1441</v>
      </c>
      <c r="D523" s="36">
        <v>1440011</v>
      </c>
      <c r="E523" s="36">
        <v>13</v>
      </c>
      <c r="F523" s="36">
        <v>2025</v>
      </c>
      <c r="G523" s="36">
        <v>53667104000110</v>
      </c>
      <c r="H523" s="37" t="s">
        <v>431</v>
      </c>
      <c r="I523" s="36">
        <v>3913</v>
      </c>
      <c r="J523" s="36" t="s">
        <v>309</v>
      </c>
      <c r="K523" s="38">
        <v>45758</v>
      </c>
      <c r="L523" s="36">
        <v>2330</v>
      </c>
      <c r="M523" s="73">
        <f t="shared" si="26"/>
        <v>43.5</v>
      </c>
      <c r="N523" s="39">
        <v>41.41</v>
      </c>
      <c r="O523" s="39">
        <v>2.09</v>
      </c>
      <c r="P523" s="33">
        <v>0</v>
      </c>
    </row>
    <row r="524" spans="1:16" ht="24.95" customHeight="1" x14ac:dyDescent="0.2">
      <c r="A524" s="52" t="str">
        <f t="shared" si="24"/>
        <v>1441|1440011|13|2025|53667104000110|3913|94,37</v>
      </c>
      <c r="B524" s="52" t="str">
        <f t="shared" si="25"/>
        <v>1441|1440011|13|2025|2336</v>
      </c>
      <c r="C524" s="36">
        <v>1441</v>
      </c>
      <c r="D524" s="36">
        <v>1440011</v>
      </c>
      <c r="E524" s="36">
        <v>13</v>
      </c>
      <c r="F524" s="36">
        <v>2025</v>
      </c>
      <c r="G524" s="36">
        <v>53667104000110</v>
      </c>
      <c r="H524" s="37" t="s">
        <v>431</v>
      </c>
      <c r="I524" s="36">
        <v>3913</v>
      </c>
      <c r="J524" s="36" t="s">
        <v>309</v>
      </c>
      <c r="K524" s="38">
        <v>45758</v>
      </c>
      <c r="L524" s="36">
        <v>2336</v>
      </c>
      <c r="M524" s="73">
        <f t="shared" si="26"/>
        <v>94.37</v>
      </c>
      <c r="N524" s="39">
        <v>89.84</v>
      </c>
      <c r="O524" s="39">
        <v>4.53</v>
      </c>
      <c r="P524" s="33">
        <v>0</v>
      </c>
    </row>
    <row r="525" spans="1:16" ht="24.95" customHeight="1" x14ac:dyDescent="0.2">
      <c r="A525" s="52" t="str">
        <f t="shared" si="24"/>
        <v>1441|1440011|14|2025|21250048000128|3913|48,59</v>
      </c>
      <c r="B525" s="52" t="str">
        <f t="shared" si="25"/>
        <v>1441|1440011|14|2025|1859</v>
      </c>
      <c r="C525" s="36">
        <v>1441</v>
      </c>
      <c r="D525" s="36">
        <v>1440011</v>
      </c>
      <c r="E525" s="36">
        <v>14</v>
      </c>
      <c r="F525" s="36">
        <v>2025</v>
      </c>
      <c r="G525" s="36">
        <v>21250048000128</v>
      </c>
      <c r="H525" s="37" t="s">
        <v>429</v>
      </c>
      <c r="I525" s="36">
        <v>3913</v>
      </c>
      <c r="J525" s="36" t="s">
        <v>309</v>
      </c>
      <c r="K525" s="38">
        <v>45748</v>
      </c>
      <c r="L525" s="36">
        <v>1859</v>
      </c>
      <c r="M525" s="73">
        <f t="shared" si="26"/>
        <v>48.59</v>
      </c>
      <c r="N525" s="39">
        <v>48.59</v>
      </c>
      <c r="O525" s="39">
        <v>0</v>
      </c>
      <c r="P525" s="33">
        <v>0</v>
      </c>
    </row>
    <row r="526" spans="1:16" ht="24.95" customHeight="1" x14ac:dyDescent="0.2">
      <c r="A526" s="52" t="str">
        <f t="shared" si="24"/>
        <v>1441|1440011|14|2025|21250048000128|3913|51,27</v>
      </c>
      <c r="B526" s="52" t="str">
        <f t="shared" si="25"/>
        <v>1441|1440011|14|2025|2647</v>
      </c>
      <c r="C526" s="36">
        <v>1441</v>
      </c>
      <c r="D526" s="36">
        <v>1440011</v>
      </c>
      <c r="E526" s="36">
        <v>14</v>
      </c>
      <c r="F526" s="36">
        <v>2025</v>
      </c>
      <c r="G526" s="36">
        <v>21250048000128</v>
      </c>
      <c r="H526" s="37" t="s">
        <v>429</v>
      </c>
      <c r="I526" s="36">
        <v>3913</v>
      </c>
      <c r="J526" s="36" t="s">
        <v>309</v>
      </c>
      <c r="K526" s="38">
        <v>45782</v>
      </c>
      <c r="L526" s="36">
        <v>2647</v>
      </c>
      <c r="M526" s="73">
        <f t="shared" si="26"/>
        <v>51.27</v>
      </c>
      <c r="N526" s="39">
        <v>51.27</v>
      </c>
      <c r="O526" s="39">
        <v>0</v>
      </c>
      <c r="P526" s="33">
        <v>0</v>
      </c>
    </row>
    <row r="527" spans="1:16" ht="24.95" customHeight="1" x14ac:dyDescent="0.2">
      <c r="A527" s="52" t="str">
        <f t="shared" si="24"/>
        <v>1441|1440011|15|2025|20959219000120|3913|63,51</v>
      </c>
      <c r="B527" s="52" t="str">
        <f t="shared" si="25"/>
        <v>1441|1440011|15|2025|2216</v>
      </c>
      <c r="C527" s="36">
        <v>1441</v>
      </c>
      <c r="D527" s="36">
        <v>1440011</v>
      </c>
      <c r="E527" s="36">
        <v>15</v>
      </c>
      <c r="F527" s="36">
        <v>2025</v>
      </c>
      <c r="G527" s="36">
        <v>20959219000120</v>
      </c>
      <c r="H527" s="37" t="s">
        <v>429</v>
      </c>
      <c r="I527" s="36">
        <v>3913</v>
      </c>
      <c r="J527" s="36" t="s">
        <v>309</v>
      </c>
      <c r="K527" s="38">
        <v>45756</v>
      </c>
      <c r="L527" s="36">
        <v>2216</v>
      </c>
      <c r="M527" s="73">
        <f t="shared" si="26"/>
        <v>63.51</v>
      </c>
      <c r="N527" s="39">
        <v>63.51</v>
      </c>
      <c r="O527" s="39">
        <v>0</v>
      </c>
      <c r="P527" s="33">
        <v>0</v>
      </c>
    </row>
    <row r="528" spans="1:16" ht="24.95" customHeight="1" x14ac:dyDescent="0.2">
      <c r="A528" s="52" t="str">
        <f t="shared" si="24"/>
        <v>1441|1440011|15|2025|20959219000120|3913|77,46</v>
      </c>
      <c r="B528" s="52" t="str">
        <f t="shared" si="25"/>
        <v>1441|1440011|15|2025|2838</v>
      </c>
      <c r="C528" s="36">
        <v>1441</v>
      </c>
      <c r="D528" s="36">
        <v>1440011</v>
      </c>
      <c r="E528" s="36">
        <v>15</v>
      </c>
      <c r="F528" s="36">
        <v>2025</v>
      </c>
      <c r="G528" s="36">
        <v>20959219000120</v>
      </c>
      <c r="H528" s="37" t="s">
        <v>429</v>
      </c>
      <c r="I528" s="36">
        <v>3913</v>
      </c>
      <c r="J528" s="36" t="s">
        <v>309</v>
      </c>
      <c r="K528" s="38">
        <v>45789</v>
      </c>
      <c r="L528" s="36">
        <v>2838</v>
      </c>
      <c r="M528" s="73">
        <f t="shared" si="26"/>
        <v>77.459999999999994</v>
      </c>
      <c r="N528" s="39">
        <v>77.459999999999994</v>
      </c>
      <c r="O528" s="39">
        <v>0</v>
      </c>
      <c r="P528" s="33">
        <v>0</v>
      </c>
    </row>
    <row r="529" spans="1:16" ht="24.95" customHeight="1" x14ac:dyDescent="0.2">
      <c r="A529" s="52" t="str">
        <f t="shared" si="24"/>
        <v>1441|1440011|16|2025|21260443000191|3913|158,69</v>
      </c>
      <c r="B529" s="52" t="str">
        <f t="shared" si="25"/>
        <v>1441|1440011|16|2025|1896</v>
      </c>
      <c r="C529" s="36">
        <v>1441</v>
      </c>
      <c r="D529" s="36">
        <v>1440011</v>
      </c>
      <c r="E529" s="36">
        <v>16</v>
      </c>
      <c r="F529" s="36">
        <v>2025</v>
      </c>
      <c r="G529" s="36">
        <v>21260443000191</v>
      </c>
      <c r="H529" s="37" t="s">
        <v>432</v>
      </c>
      <c r="I529" s="36">
        <v>3913</v>
      </c>
      <c r="J529" s="36" t="s">
        <v>309</v>
      </c>
      <c r="K529" s="38">
        <v>45749</v>
      </c>
      <c r="L529" s="36">
        <v>1896</v>
      </c>
      <c r="M529" s="73">
        <f t="shared" si="26"/>
        <v>158.69</v>
      </c>
      <c r="N529" s="39">
        <v>158.69</v>
      </c>
      <c r="O529" s="39">
        <v>0</v>
      </c>
      <c r="P529" s="33">
        <v>0</v>
      </c>
    </row>
    <row r="530" spans="1:16" ht="24.95" customHeight="1" x14ac:dyDescent="0.2">
      <c r="A530" s="52" t="str">
        <f t="shared" si="24"/>
        <v>1441|1440011|16|2025|21260443000191|3913|169,6</v>
      </c>
      <c r="B530" s="52" t="str">
        <f t="shared" si="25"/>
        <v>1441|1440011|16|2025|2462</v>
      </c>
      <c r="C530" s="36">
        <v>1441</v>
      </c>
      <c r="D530" s="36">
        <v>1440011</v>
      </c>
      <c r="E530" s="36">
        <v>16</v>
      </c>
      <c r="F530" s="36">
        <v>2025</v>
      </c>
      <c r="G530" s="36">
        <v>21260443000191</v>
      </c>
      <c r="H530" s="37" t="s">
        <v>432</v>
      </c>
      <c r="I530" s="36">
        <v>3913</v>
      </c>
      <c r="J530" s="36" t="s">
        <v>309</v>
      </c>
      <c r="K530" s="38">
        <v>45762</v>
      </c>
      <c r="L530" s="36">
        <v>2462</v>
      </c>
      <c r="M530" s="73">
        <f t="shared" si="26"/>
        <v>169.6</v>
      </c>
      <c r="N530" s="39">
        <v>169.6</v>
      </c>
      <c r="O530" s="39">
        <v>0</v>
      </c>
      <c r="P530" s="33">
        <v>0</v>
      </c>
    </row>
    <row r="531" spans="1:16" ht="24.95" customHeight="1" x14ac:dyDescent="0.2">
      <c r="A531" s="52" t="str">
        <f t="shared" si="24"/>
        <v>1441|1440011|17|2025|17819061000188|3913|56,54</v>
      </c>
      <c r="B531" s="52" t="str">
        <f t="shared" si="25"/>
        <v>1441|1440011|17|2025|1861</v>
      </c>
      <c r="C531" s="36">
        <v>1441</v>
      </c>
      <c r="D531" s="36">
        <v>1440011</v>
      </c>
      <c r="E531" s="36">
        <v>17</v>
      </c>
      <c r="F531" s="36">
        <v>2025</v>
      </c>
      <c r="G531" s="36">
        <v>17819061000188</v>
      </c>
      <c r="H531" s="37" t="s">
        <v>433</v>
      </c>
      <c r="I531" s="36">
        <v>3913</v>
      </c>
      <c r="J531" s="36" t="s">
        <v>309</v>
      </c>
      <c r="K531" s="38">
        <v>45748</v>
      </c>
      <c r="L531" s="36">
        <v>1861</v>
      </c>
      <c r="M531" s="73">
        <f t="shared" si="26"/>
        <v>56.54</v>
      </c>
      <c r="N531" s="39">
        <v>56.54</v>
      </c>
      <c r="O531" s="39">
        <v>0</v>
      </c>
      <c r="P531" s="33">
        <v>0</v>
      </c>
    </row>
    <row r="532" spans="1:16" ht="24.95" customHeight="1" x14ac:dyDescent="0.2">
      <c r="A532" s="52" t="str">
        <f t="shared" si="24"/>
        <v>1441|1440011|17|2025|17819061000188|3913|243,7</v>
      </c>
      <c r="B532" s="52" t="str">
        <f t="shared" si="25"/>
        <v>1441|1440011|17|2025|2648</v>
      </c>
      <c r="C532" s="36">
        <v>1441</v>
      </c>
      <c r="D532" s="36">
        <v>1440011</v>
      </c>
      <c r="E532" s="36">
        <v>17</v>
      </c>
      <c r="F532" s="36">
        <v>2025</v>
      </c>
      <c r="G532" s="36">
        <v>17819061000188</v>
      </c>
      <c r="H532" s="37" t="s">
        <v>433</v>
      </c>
      <c r="I532" s="36">
        <v>3913</v>
      </c>
      <c r="J532" s="36" t="s">
        <v>309</v>
      </c>
      <c r="K532" s="38">
        <v>45782</v>
      </c>
      <c r="L532" s="36">
        <v>2648</v>
      </c>
      <c r="M532" s="73">
        <f t="shared" si="26"/>
        <v>243.7</v>
      </c>
      <c r="N532" s="39">
        <v>243.7</v>
      </c>
      <c r="O532" s="39">
        <v>0</v>
      </c>
      <c r="P532" s="33">
        <v>0</v>
      </c>
    </row>
    <row r="533" spans="1:16" ht="24.95" customHeight="1" x14ac:dyDescent="0.2">
      <c r="A533" s="52" t="str">
        <f t="shared" si="24"/>
        <v>1441|1440011|18|2025|17058108000138|3913|99,05</v>
      </c>
      <c r="B533" s="52" t="str">
        <f t="shared" si="25"/>
        <v>1441|1440011|18|2025|1899</v>
      </c>
      <c r="C533" s="36">
        <v>1441</v>
      </c>
      <c r="D533" s="36">
        <v>1440011</v>
      </c>
      <c r="E533" s="36">
        <v>18</v>
      </c>
      <c r="F533" s="36">
        <v>2025</v>
      </c>
      <c r="G533" s="36">
        <v>17058108000138</v>
      </c>
      <c r="H533" s="37" t="s">
        <v>434</v>
      </c>
      <c r="I533" s="36">
        <v>3913</v>
      </c>
      <c r="J533" s="36" t="s">
        <v>309</v>
      </c>
      <c r="K533" s="38">
        <v>45749</v>
      </c>
      <c r="L533" s="36">
        <v>1899</v>
      </c>
      <c r="M533" s="73">
        <f t="shared" si="26"/>
        <v>99.05</v>
      </c>
      <c r="N533" s="39">
        <v>99.05</v>
      </c>
      <c r="O533" s="39">
        <v>0</v>
      </c>
      <c r="P533" s="33">
        <v>0</v>
      </c>
    </row>
    <row r="534" spans="1:16" ht="24.95" customHeight="1" x14ac:dyDescent="0.2">
      <c r="A534" s="52" t="str">
        <f t="shared" si="24"/>
        <v>1441|1440011|18|2025|17058108000138|3913|99,05</v>
      </c>
      <c r="B534" s="52" t="str">
        <f t="shared" si="25"/>
        <v>1441|1440011|18|2025|2826</v>
      </c>
      <c r="C534" s="36">
        <v>1441</v>
      </c>
      <c r="D534" s="36">
        <v>1440011</v>
      </c>
      <c r="E534" s="36">
        <v>18</v>
      </c>
      <c r="F534" s="36">
        <v>2025</v>
      </c>
      <c r="G534" s="36">
        <v>17058108000138</v>
      </c>
      <c r="H534" s="37" t="s">
        <v>434</v>
      </c>
      <c r="I534" s="36">
        <v>3913</v>
      </c>
      <c r="J534" s="36" t="s">
        <v>309</v>
      </c>
      <c r="K534" s="38">
        <v>45789</v>
      </c>
      <c r="L534" s="36">
        <v>2826</v>
      </c>
      <c r="M534" s="73">
        <f t="shared" si="26"/>
        <v>99.05</v>
      </c>
      <c r="N534" s="39">
        <v>99.05</v>
      </c>
      <c r="O534" s="39">
        <v>0</v>
      </c>
      <c r="P534" s="33">
        <v>0</v>
      </c>
    </row>
    <row r="535" spans="1:16" ht="24.95" customHeight="1" x14ac:dyDescent="0.2">
      <c r="A535" s="52" t="str">
        <f t="shared" si="24"/>
        <v>1441|1440011|19|2025|18423582000184|3913|59,85</v>
      </c>
      <c r="B535" s="52" t="str">
        <f t="shared" si="25"/>
        <v>1441|1440011|19|2025|2292</v>
      </c>
      <c r="C535" s="36">
        <v>1441</v>
      </c>
      <c r="D535" s="36">
        <v>1440011</v>
      </c>
      <c r="E535" s="36">
        <v>19</v>
      </c>
      <c r="F535" s="36">
        <v>2025</v>
      </c>
      <c r="G535" s="36">
        <v>18423582000184</v>
      </c>
      <c r="H535" s="37" t="s">
        <v>435</v>
      </c>
      <c r="I535" s="36">
        <v>3913</v>
      </c>
      <c r="J535" s="36" t="s">
        <v>309</v>
      </c>
      <c r="K535" s="38">
        <v>45757</v>
      </c>
      <c r="L535" s="36">
        <v>2292</v>
      </c>
      <c r="M535" s="73">
        <f t="shared" si="26"/>
        <v>59.85</v>
      </c>
      <c r="N535" s="39">
        <v>59.85</v>
      </c>
      <c r="O535" s="39">
        <v>0</v>
      </c>
      <c r="P535" s="33">
        <v>0</v>
      </c>
    </row>
    <row r="536" spans="1:16" ht="24.95" customHeight="1" x14ac:dyDescent="0.2">
      <c r="A536" s="52" t="str">
        <f t="shared" si="24"/>
        <v>1441|1440011|20|2025|12989105000102|3913|13,8</v>
      </c>
      <c r="B536" s="52" t="str">
        <f t="shared" si="25"/>
        <v>1441|1440011|20|2025|2555</v>
      </c>
      <c r="C536" s="36">
        <v>1441</v>
      </c>
      <c r="D536" s="36">
        <v>1440011</v>
      </c>
      <c r="E536" s="36">
        <v>20</v>
      </c>
      <c r="F536" s="36">
        <v>2025</v>
      </c>
      <c r="G536" s="36">
        <v>12989105000102</v>
      </c>
      <c r="H536" s="37" t="s">
        <v>436</v>
      </c>
      <c r="I536" s="36">
        <v>3913</v>
      </c>
      <c r="J536" s="36" t="s">
        <v>309</v>
      </c>
      <c r="K536" s="38">
        <v>45776</v>
      </c>
      <c r="L536" s="36">
        <v>2555</v>
      </c>
      <c r="M536" s="73">
        <f t="shared" si="26"/>
        <v>13.8</v>
      </c>
      <c r="N536" s="39">
        <v>13.8</v>
      </c>
      <c r="O536" s="39">
        <v>0</v>
      </c>
      <c r="P536" s="33">
        <v>0</v>
      </c>
    </row>
    <row r="537" spans="1:16" ht="24.95" customHeight="1" x14ac:dyDescent="0.2">
      <c r="A537" s="52" t="str">
        <f t="shared" si="24"/>
        <v>1441|1440011|21|2025|7711512000105|3913|46,9</v>
      </c>
      <c r="B537" s="52" t="str">
        <f t="shared" si="25"/>
        <v>1441|1440011|21|2025|2625</v>
      </c>
      <c r="C537" s="36">
        <v>1441</v>
      </c>
      <c r="D537" s="36">
        <v>1440011</v>
      </c>
      <c r="E537" s="36">
        <v>21</v>
      </c>
      <c r="F537" s="36">
        <v>2025</v>
      </c>
      <c r="G537" s="36">
        <v>7711512000105</v>
      </c>
      <c r="H537" s="37" t="s">
        <v>437</v>
      </c>
      <c r="I537" s="36">
        <v>3913</v>
      </c>
      <c r="J537" s="36" t="s">
        <v>309</v>
      </c>
      <c r="K537" s="38">
        <v>45777</v>
      </c>
      <c r="L537" s="36">
        <v>2625</v>
      </c>
      <c r="M537" s="73">
        <f t="shared" si="26"/>
        <v>46.9</v>
      </c>
      <c r="N537" s="39">
        <v>46.9</v>
      </c>
      <c r="O537" s="39">
        <v>0</v>
      </c>
      <c r="P537" s="33">
        <v>0</v>
      </c>
    </row>
    <row r="538" spans="1:16" ht="24.95" customHeight="1" x14ac:dyDescent="0.2">
      <c r="A538" s="52" t="str">
        <f t="shared" si="24"/>
        <v>1441|1440011|22|2025|18431155000148|3913|51,91</v>
      </c>
      <c r="B538" s="52" t="str">
        <f t="shared" si="25"/>
        <v>1441|1440011|22|2025|2490</v>
      </c>
      <c r="C538" s="36">
        <v>1441</v>
      </c>
      <c r="D538" s="36">
        <v>1440011</v>
      </c>
      <c r="E538" s="36">
        <v>22</v>
      </c>
      <c r="F538" s="36">
        <v>2025</v>
      </c>
      <c r="G538" s="36">
        <v>18431155000148</v>
      </c>
      <c r="H538" s="37" t="s">
        <v>380</v>
      </c>
      <c r="I538" s="36">
        <v>3913</v>
      </c>
      <c r="J538" s="36" t="s">
        <v>309</v>
      </c>
      <c r="K538" s="38">
        <v>45771</v>
      </c>
      <c r="L538" s="36">
        <v>2490</v>
      </c>
      <c r="M538" s="73">
        <f t="shared" si="26"/>
        <v>51.91</v>
      </c>
      <c r="N538" s="39">
        <v>51.91</v>
      </c>
      <c r="O538" s="39">
        <v>0</v>
      </c>
      <c r="P538" s="33">
        <v>0</v>
      </c>
    </row>
    <row r="539" spans="1:16" ht="24.95" customHeight="1" x14ac:dyDescent="0.2">
      <c r="A539" s="52" t="str">
        <f t="shared" si="24"/>
        <v>1441|1440011|23|2025|50150909000102|3913|59,94</v>
      </c>
      <c r="B539" s="52" t="str">
        <f t="shared" si="25"/>
        <v>1441|1440011|23|2025|2566</v>
      </c>
      <c r="C539" s="36">
        <v>1441</v>
      </c>
      <c r="D539" s="36">
        <v>1440011</v>
      </c>
      <c r="E539" s="36">
        <v>23</v>
      </c>
      <c r="F539" s="36">
        <v>2025</v>
      </c>
      <c r="G539" s="36">
        <v>50150909000102</v>
      </c>
      <c r="H539" s="37" t="s">
        <v>438</v>
      </c>
      <c r="I539" s="36">
        <v>3913</v>
      </c>
      <c r="J539" s="36" t="s">
        <v>309</v>
      </c>
      <c r="K539" s="38">
        <v>45777</v>
      </c>
      <c r="L539" s="36">
        <v>2566</v>
      </c>
      <c r="M539" s="73">
        <f t="shared" si="26"/>
        <v>59.940000000000005</v>
      </c>
      <c r="N539" s="39">
        <v>57.06</v>
      </c>
      <c r="O539" s="39">
        <v>2.88</v>
      </c>
      <c r="P539" s="33">
        <v>0</v>
      </c>
    </row>
    <row r="540" spans="1:16" ht="24.95" customHeight="1" x14ac:dyDescent="0.2">
      <c r="A540" s="52" t="str">
        <f t="shared" si="24"/>
        <v>1441|1440011|24|2025|23278690000140|3913|44,83</v>
      </c>
      <c r="B540" s="52" t="str">
        <f t="shared" si="25"/>
        <v>1441|1440011|24|2025|2282</v>
      </c>
      <c r="C540" s="36">
        <v>1441</v>
      </c>
      <c r="D540" s="36">
        <v>1440011</v>
      </c>
      <c r="E540" s="36">
        <v>24</v>
      </c>
      <c r="F540" s="36">
        <v>2025</v>
      </c>
      <c r="G540" s="36">
        <v>23278690000140</v>
      </c>
      <c r="H540" s="37" t="s">
        <v>429</v>
      </c>
      <c r="I540" s="36">
        <v>3913</v>
      </c>
      <c r="J540" s="36" t="s">
        <v>309</v>
      </c>
      <c r="K540" s="38">
        <v>45757</v>
      </c>
      <c r="L540" s="36">
        <v>2282</v>
      </c>
      <c r="M540" s="73">
        <f t="shared" si="26"/>
        <v>44.83</v>
      </c>
      <c r="N540" s="39">
        <v>44.83</v>
      </c>
      <c r="O540" s="39">
        <v>0</v>
      </c>
      <c r="P540" s="33">
        <v>0</v>
      </c>
    </row>
    <row r="541" spans="1:16" ht="24.95" customHeight="1" x14ac:dyDescent="0.2">
      <c r="A541" s="52" t="str">
        <f t="shared" si="24"/>
        <v>1441|1440011|24|2025|23278690000140|3913|52,03</v>
      </c>
      <c r="B541" s="52" t="str">
        <f t="shared" si="25"/>
        <v>1441|1440011|24|2025|2650</v>
      </c>
      <c r="C541" s="36">
        <v>1441</v>
      </c>
      <c r="D541" s="36">
        <v>1440011</v>
      </c>
      <c r="E541" s="36">
        <v>24</v>
      </c>
      <c r="F541" s="36">
        <v>2025</v>
      </c>
      <c r="G541" s="36">
        <v>23278690000140</v>
      </c>
      <c r="H541" s="37" t="s">
        <v>429</v>
      </c>
      <c r="I541" s="36">
        <v>3913</v>
      </c>
      <c r="J541" s="36" t="s">
        <v>309</v>
      </c>
      <c r="K541" s="38">
        <v>45782</v>
      </c>
      <c r="L541" s="36">
        <v>2650</v>
      </c>
      <c r="M541" s="73">
        <f t="shared" si="26"/>
        <v>52.03</v>
      </c>
      <c r="N541" s="39">
        <v>52.03</v>
      </c>
      <c r="O541" s="39">
        <v>0</v>
      </c>
      <c r="P541" s="33">
        <v>0</v>
      </c>
    </row>
    <row r="542" spans="1:16" ht="24.95" customHeight="1" x14ac:dyDescent="0.2">
      <c r="A542" s="52" t="str">
        <f t="shared" si="24"/>
        <v>1441|1440011|25|2025|20266755000140|3913|87,59</v>
      </c>
      <c r="B542" s="52" t="str">
        <f t="shared" si="25"/>
        <v>1441|1440011|25|2025|2273</v>
      </c>
      <c r="C542" s="36">
        <v>1441</v>
      </c>
      <c r="D542" s="36">
        <v>1440011</v>
      </c>
      <c r="E542" s="36">
        <v>25</v>
      </c>
      <c r="F542" s="36">
        <v>2025</v>
      </c>
      <c r="G542" s="36">
        <v>20266755000140</v>
      </c>
      <c r="H542" s="37" t="s">
        <v>439</v>
      </c>
      <c r="I542" s="36">
        <v>3913</v>
      </c>
      <c r="J542" s="36" t="s">
        <v>309</v>
      </c>
      <c r="K542" s="38">
        <v>45757</v>
      </c>
      <c r="L542" s="36">
        <v>2273</v>
      </c>
      <c r="M542" s="73">
        <f t="shared" si="26"/>
        <v>87.59</v>
      </c>
      <c r="N542" s="39">
        <v>87.59</v>
      </c>
      <c r="O542" s="39">
        <v>0</v>
      </c>
      <c r="P542" s="33">
        <v>0</v>
      </c>
    </row>
    <row r="543" spans="1:16" ht="24.95" customHeight="1" x14ac:dyDescent="0.2">
      <c r="A543" s="52" t="str">
        <f t="shared" si="24"/>
        <v>1441|1440011|25|2025|20266755000140|3913|68,13</v>
      </c>
      <c r="B543" s="52" t="str">
        <f t="shared" si="25"/>
        <v>1441|1440011|25|2025|2582</v>
      </c>
      <c r="C543" s="36">
        <v>1441</v>
      </c>
      <c r="D543" s="36">
        <v>1440011</v>
      </c>
      <c r="E543" s="36">
        <v>25</v>
      </c>
      <c r="F543" s="36">
        <v>2025</v>
      </c>
      <c r="G543" s="36">
        <v>20266755000140</v>
      </c>
      <c r="H543" s="37" t="s">
        <v>439</v>
      </c>
      <c r="I543" s="36">
        <v>3913</v>
      </c>
      <c r="J543" s="36" t="s">
        <v>309</v>
      </c>
      <c r="K543" s="38">
        <v>45777</v>
      </c>
      <c r="L543" s="36">
        <v>2582</v>
      </c>
      <c r="M543" s="73">
        <f t="shared" si="26"/>
        <v>68.13</v>
      </c>
      <c r="N543" s="39">
        <v>68.13</v>
      </c>
      <c r="O543" s="39">
        <v>0</v>
      </c>
      <c r="P543" s="33">
        <v>0</v>
      </c>
    </row>
    <row r="544" spans="1:16" ht="24.95" customHeight="1" x14ac:dyDescent="0.2">
      <c r="A544" s="52" t="str">
        <f t="shared" si="24"/>
        <v>1441|1440011|26|2025|23535271000147|3913|111,78</v>
      </c>
      <c r="B544" s="52" t="str">
        <f t="shared" si="25"/>
        <v>1441|1440011|26|2025|2508</v>
      </c>
      <c r="C544" s="36">
        <v>1441</v>
      </c>
      <c r="D544" s="36">
        <v>1440011</v>
      </c>
      <c r="E544" s="36">
        <v>26</v>
      </c>
      <c r="F544" s="36">
        <v>2025</v>
      </c>
      <c r="G544" s="36">
        <v>23535271000147</v>
      </c>
      <c r="H544" s="37" t="s">
        <v>429</v>
      </c>
      <c r="I544" s="36">
        <v>3913</v>
      </c>
      <c r="J544" s="36" t="s">
        <v>309</v>
      </c>
      <c r="K544" s="38">
        <v>45771</v>
      </c>
      <c r="L544" s="36">
        <v>2508</v>
      </c>
      <c r="M544" s="73">
        <f t="shared" si="26"/>
        <v>111.78</v>
      </c>
      <c r="N544" s="39">
        <v>111.78</v>
      </c>
      <c r="O544" s="39">
        <v>0</v>
      </c>
      <c r="P544" s="33">
        <v>0</v>
      </c>
    </row>
    <row r="545" spans="1:16" ht="24.95" customHeight="1" x14ac:dyDescent="0.2">
      <c r="A545" s="52" t="str">
        <f t="shared" si="24"/>
        <v>1441|1440011|27|2025|23802507000164|3913|71,83</v>
      </c>
      <c r="B545" s="52" t="str">
        <f t="shared" si="25"/>
        <v>1441|1440011|27|2025|2494</v>
      </c>
      <c r="C545" s="36">
        <v>1441</v>
      </c>
      <c r="D545" s="36">
        <v>1440011</v>
      </c>
      <c r="E545" s="36">
        <v>27</v>
      </c>
      <c r="F545" s="36">
        <v>2025</v>
      </c>
      <c r="G545" s="36">
        <v>23802507000164</v>
      </c>
      <c r="H545" s="37" t="s">
        <v>440</v>
      </c>
      <c r="I545" s="36">
        <v>3913</v>
      </c>
      <c r="J545" s="36" t="s">
        <v>309</v>
      </c>
      <c r="K545" s="38">
        <v>45771</v>
      </c>
      <c r="L545" s="36">
        <v>2494</v>
      </c>
      <c r="M545" s="73">
        <f t="shared" si="26"/>
        <v>71.83</v>
      </c>
      <c r="N545" s="39">
        <v>71.83</v>
      </c>
      <c r="O545" s="39">
        <v>0</v>
      </c>
      <c r="P545" s="33">
        <v>0</v>
      </c>
    </row>
    <row r="546" spans="1:16" ht="24.95" customHeight="1" x14ac:dyDescent="0.2">
      <c r="A546" s="52" t="str">
        <f t="shared" si="24"/>
        <v>1441|1440011|28|2025|18196469000103|3913|104,71</v>
      </c>
      <c r="B546" s="52" t="str">
        <f t="shared" si="25"/>
        <v>1441|1440011|28|2025|2506</v>
      </c>
      <c r="C546" s="36">
        <v>1441</v>
      </c>
      <c r="D546" s="36">
        <v>1440011</v>
      </c>
      <c r="E546" s="36">
        <v>28</v>
      </c>
      <c r="F546" s="36">
        <v>2025</v>
      </c>
      <c r="G546" s="36">
        <v>18196469000103</v>
      </c>
      <c r="H546" s="37" t="s">
        <v>441</v>
      </c>
      <c r="I546" s="36">
        <v>3913</v>
      </c>
      <c r="J546" s="36" t="s">
        <v>309</v>
      </c>
      <c r="K546" s="38">
        <v>45771</v>
      </c>
      <c r="L546" s="36">
        <v>2506</v>
      </c>
      <c r="M546" s="73">
        <f t="shared" si="26"/>
        <v>104.71</v>
      </c>
      <c r="N546" s="39">
        <v>104.71</v>
      </c>
      <c r="O546" s="39">
        <v>0</v>
      </c>
      <c r="P546" s="33">
        <v>0</v>
      </c>
    </row>
    <row r="547" spans="1:16" ht="24.95" customHeight="1" x14ac:dyDescent="0.2">
      <c r="A547" s="52" t="str">
        <f t="shared" si="24"/>
        <v>1441|1440011|29|2025|21417423000181|3913|253,06</v>
      </c>
      <c r="B547" s="52" t="str">
        <f t="shared" si="25"/>
        <v>1441|1440011|29|2025|2270</v>
      </c>
      <c r="C547" s="36">
        <v>1441</v>
      </c>
      <c r="D547" s="36">
        <v>1440011</v>
      </c>
      <c r="E547" s="36">
        <v>29</v>
      </c>
      <c r="F547" s="36">
        <v>2025</v>
      </c>
      <c r="G547" s="36">
        <v>21417423000181</v>
      </c>
      <c r="H547" s="37" t="s">
        <v>442</v>
      </c>
      <c r="I547" s="36">
        <v>3913</v>
      </c>
      <c r="J547" s="36" t="s">
        <v>309</v>
      </c>
      <c r="K547" s="38">
        <v>45757</v>
      </c>
      <c r="L547" s="36">
        <v>2270</v>
      </c>
      <c r="M547" s="73">
        <f t="shared" si="26"/>
        <v>253.06</v>
      </c>
      <c r="N547" s="39">
        <v>253.06</v>
      </c>
      <c r="O547" s="39">
        <v>0</v>
      </c>
      <c r="P547" s="33">
        <v>0</v>
      </c>
    </row>
    <row r="548" spans="1:16" ht="24.95" customHeight="1" x14ac:dyDescent="0.2">
      <c r="A548" s="52" t="str">
        <f t="shared" si="24"/>
        <v>1441|1440011|29|2025|21417423000181|3913|176,46</v>
      </c>
      <c r="B548" s="52" t="str">
        <f t="shared" si="25"/>
        <v>1441|1440011|29|2025|243</v>
      </c>
      <c r="C548" s="36">
        <v>1441</v>
      </c>
      <c r="D548" s="36">
        <v>1440011</v>
      </c>
      <c r="E548" s="36">
        <v>29</v>
      </c>
      <c r="F548" s="36">
        <v>2025</v>
      </c>
      <c r="G548" s="36">
        <v>21417423000181</v>
      </c>
      <c r="H548" s="37" t="s">
        <v>442</v>
      </c>
      <c r="I548" s="36">
        <v>3913</v>
      </c>
      <c r="J548" s="36" t="s">
        <v>309</v>
      </c>
      <c r="K548" s="38">
        <v>45769</v>
      </c>
      <c r="L548" s="36">
        <v>243</v>
      </c>
      <c r="M548" s="73">
        <f t="shared" si="26"/>
        <v>182.54</v>
      </c>
      <c r="N548" s="39">
        <v>182.54</v>
      </c>
      <c r="O548" s="39">
        <v>0</v>
      </c>
      <c r="P548" s="33">
        <v>6.08</v>
      </c>
    </row>
    <row r="549" spans="1:16" ht="24.95" customHeight="1" x14ac:dyDescent="0.2">
      <c r="A549" s="52" t="str">
        <f t="shared" si="24"/>
        <v>1441|1440011|29|2025|21417423000181|3913|253,06</v>
      </c>
      <c r="B549" s="52" t="str">
        <f t="shared" si="25"/>
        <v>1441|1440011|29|2025|2583</v>
      </c>
      <c r="C549" s="36">
        <v>1441</v>
      </c>
      <c r="D549" s="36">
        <v>1440011</v>
      </c>
      <c r="E549" s="36">
        <v>29</v>
      </c>
      <c r="F549" s="36">
        <v>2025</v>
      </c>
      <c r="G549" s="36">
        <v>21417423000181</v>
      </c>
      <c r="H549" s="37" t="s">
        <v>442</v>
      </c>
      <c r="I549" s="36">
        <v>3913</v>
      </c>
      <c r="J549" s="36" t="s">
        <v>309</v>
      </c>
      <c r="K549" s="38">
        <v>45777</v>
      </c>
      <c r="L549" s="36">
        <v>2583</v>
      </c>
      <c r="M549" s="73">
        <f t="shared" si="26"/>
        <v>253.06</v>
      </c>
      <c r="N549" s="39">
        <v>253.06</v>
      </c>
      <c r="O549" s="39">
        <v>0</v>
      </c>
      <c r="P549" s="33">
        <v>0</v>
      </c>
    </row>
    <row r="550" spans="1:16" ht="24.95" customHeight="1" x14ac:dyDescent="0.2">
      <c r="A550" s="52" t="str">
        <f t="shared" si="24"/>
        <v>1441|1440011|30|2025|24996845000147|3913|173,03</v>
      </c>
      <c r="B550" s="52" t="str">
        <f t="shared" si="25"/>
        <v>1441|1440011|30|2025|2502</v>
      </c>
      <c r="C550" s="36">
        <v>1441</v>
      </c>
      <c r="D550" s="36">
        <v>1440011</v>
      </c>
      <c r="E550" s="36">
        <v>30</v>
      </c>
      <c r="F550" s="36">
        <v>2025</v>
      </c>
      <c r="G550" s="36">
        <v>24996845000147</v>
      </c>
      <c r="H550" s="37" t="s">
        <v>443</v>
      </c>
      <c r="I550" s="36">
        <v>3913</v>
      </c>
      <c r="J550" s="36" t="s">
        <v>309</v>
      </c>
      <c r="K550" s="38">
        <v>45771</v>
      </c>
      <c r="L550" s="36">
        <v>2502</v>
      </c>
      <c r="M550" s="73">
        <f t="shared" si="26"/>
        <v>173.03</v>
      </c>
      <c r="N550" s="39">
        <v>173.03</v>
      </c>
      <c r="O550" s="39">
        <v>0</v>
      </c>
      <c r="P550" s="33">
        <v>0</v>
      </c>
    </row>
    <row r="551" spans="1:16" ht="24.95" customHeight="1" x14ac:dyDescent="0.2">
      <c r="A551" s="52" t="str">
        <f t="shared" si="24"/>
        <v>1441|1440011|31|2025|25269069000146|3913|39,64</v>
      </c>
      <c r="B551" s="52" t="str">
        <f t="shared" si="25"/>
        <v>1441|1440011|31|2025|2349</v>
      </c>
      <c r="C551" s="36">
        <v>1441</v>
      </c>
      <c r="D551" s="36">
        <v>1440011</v>
      </c>
      <c r="E551" s="36">
        <v>31</v>
      </c>
      <c r="F551" s="36">
        <v>2025</v>
      </c>
      <c r="G551" s="36">
        <v>25269069000146</v>
      </c>
      <c r="H551" s="37" t="s">
        <v>444</v>
      </c>
      <c r="I551" s="36">
        <v>3913</v>
      </c>
      <c r="J551" s="36" t="s">
        <v>309</v>
      </c>
      <c r="K551" s="38">
        <v>45761</v>
      </c>
      <c r="L551" s="36">
        <v>2349</v>
      </c>
      <c r="M551" s="73">
        <f t="shared" si="26"/>
        <v>39.64</v>
      </c>
      <c r="N551" s="39">
        <v>39.64</v>
      </c>
      <c r="O551" s="39">
        <v>0</v>
      </c>
      <c r="P551" s="33">
        <v>0</v>
      </c>
    </row>
    <row r="552" spans="1:16" ht="24.95" customHeight="1" x14ac:dyDescent="0.2">
      <c r="A552" s="52" t="str">
        <f t="shared" si="24"/>
        <v>1441|1440011|31|2025|25269069000146|3913|39,64</v>
      </c>
      <c r="B552" s="52" t="str">
        <f t="shared" si="25"/>
        <v>1441|1440011|31|2025|2681</v>
      </c>
      <c r="C552" s="36">
        <v>1441</v>
      </c>
      <c r="D552" s="36">
        <v>1440011</v>
      </c>
      <c r="E552" s="36">
        <v>31</v>
      </c>
      <c r="F552" s="36">
        <v>2025</v>
      </c>
      <c r="G552" s="36">
        <v>25269069000146</v>
      </c>
      <c r="H552" s="37" t="s">
        <v>444</v>
      </c>
      <c r="I552" s="36">
        <v>3913</v>
      </c>
      <c r="J552" s="36" t="s">
        <v>309</v>
      </c>
      <c r="K552" s="38">
        <v>45783</v>
      </c>
      <c r="L552" s="36">
        <v>2681</v>
      </c>
      <c r="M552" s="73">
        <f t="shared" si="26"/>
        <v>39.64</v>
      </c>
      <c r="N552" s="39">
        <v>39.64</v>
      </c>
      <c r="O552" s="39">
        <v>0</v>
      </c>
      <c r="P552" s="33">
        <v>0</v>
      </c>
    </row>
    <row r="553" spans="1:16" ht="24.95" customHeight="1" x14ac:dyDescent="0.2">
      <c r="A553" s="52" t="str">
        <f t="shared" si="24"/>
        <v>1441|1440011|32|2025|25433004000194|3913|315,91</v>
      </c>
      <c r="B553" s="52" t="str">
        <f t="shared" si="25"/>
        <v>1441|1440011|32|2025|2348</v>
      </c>
      <c r="C553" s="36">
        <v>1441</v>
      </c>
      <c r="D553" s="36">
        <v>1440011</v>
      </c>
      <c r="E553" s="36">
        <v>32</v>
      </c>
      <c r="F553" s="36">
        <v>2025</v>
      </c>
      <c r="G553" s="36">
        <v>25433004000194</v>
      </c>
      <c r="H553" s="37" t="s">
        <v>445</v>
      </c>
      <c r="I553" s="36">
        <v>3913</v>
      </c>
      <c r="J553" s="36" t="s">
        <v>309</v>
      </c>
      <c r="K553" s="38">
        <v>45758</v>
      </c>
      <c r="L553" s="36">
        <v>2348</v>
      </c>
      <c r="M553" s="73">
        <f t="shared" si="26"/>
        <v>315.91000000000003</v>
      </c>
      <c r="N553" s="39">
        <v>315.91000000000003</v>
      </c>
      <c r="O553" s="39">
        <v>0</v>
      </c>
      <c r="P553" s="33">
        <v>0</v>
      </c>
    </row>
    <row r="554" spans="1:16" ht="24.95" customHeight="1" x14ac:dyDescent="0.2">
      <c r="A554" s="52" t="str">
        <f t="shared" si="24"/>
        <v>1441|1440011|32|2025|25433004000194|3913|281,6</v>
      </c>
      <c r="B554" s="52" t="str">
        <f t="shared" si="25"/>
        <v>1441|1440011|32|2025|2907</v>
      </c>
      <c r="C554" s="36">
        <v>1441</v>
      </c>
      <c r="D554" s="36">
        <v>1440011</v>
      </c>
      <c r="E554" s="36">
        <v>32</v>
      </c>
      <c r="F554" s="36">
        <v>2025</v>
      </c>
      <c r="G554" s="36">
        <v>25433004000194</v>
      </c>
      <c r="H554" s="37" t="s">
        <v>445</v>
      </c>
      <c r="I554" s="36">
        <v>3913</v>
      </c>
      <c r="J554" s="36" t="s">
        <v>309</v>
      </c>
      <c r="K554" s="38">
        <v>45789</v>
      </c>
      <c r="L554" s="36">
        <v>2907</v>
      </c>
      <c r="M554" s="73">
        <f t="shared" si="26"/>
        <v>281.60000000000002</v>
      </c>
      <c r="N554" s="39">
        <v>281.60000000000002</v>
      </c>
      <c r="O554" s="39">
        <v>0</v>
      </c>
      <c r="P554" s="33">
        <v>0</v>
      </c>
    </row>
    <row r="555" spans="1:16" ht="24.95" customHeight="1" x14ac:dyDescent="0.2">
      <c r="A555" s="52" t="str">
        <f t="shared" si="24"/>
        <v>1441|1440011|33|2025|25769548000121|3913|1177,49</v>
      </c>
      <c r="B555" s="52" t="str">
        <f t="shared" si="25"/>
        <v>1441|1440011|33|2025|2513</v>
      </c>
      <c r="C555" s="36">
        <v>1441</v>
      </c>
      <c r="D555" s="36">
        <v>1440011</v>
      </c>
      <c r="E555" s="36">
        <v>33</v>
      </c>
      <c r="F555" s="36">
        <v>2025</v>
      </c>
      <c r="G555" s="36">
        <v>25769548000121</v>
      </c>
      <c r="H555" s="37" t="s">
        <v>446</v>
      </c>
      <c r="I555" s="36">
        <v>3913</v>
      </c>
      <c r="J555" s="36" t="s">
        <v>309</v>
      </c>
      <c r="K555" s="38">
        <v>45771</v>
      </c>
      <c r="L555" s="36">
        <v>2513</v>
      </c>
      <c r="M555" s="73">
        <f t="shared" si="26"/>
        <v>1177.49</v>
      </c>
      <c r="N555" s="39">
        <v>1177.49</v>
      </c>
      <c r="O555" s="39">
        <v>0</v>
      </c>
      <c r="P555" s="33">
        <v>0</v>
      </c>
    </row>
    <row r="556" spans="1:16" ht="24.95" customHeight="1" x14ac:dyDescent="0.2">
      <c r="A556" s="52" t="str">
        <f t="shared" si="24"/>
        <v>1441|1440011|33|2025|25769548000121|3913|172,18</v>
      </c>
      <c r="B556" s="52" t="str">
        <f t="shared" si="25"/>
        <v>1441|1440011|33|2025|2515</v>
      </c>
      <c r="C556" s="36">
        <v>1441</v>
      </c>
      <c r="D556" s="36">
        <v>1440011</v>
      </c>
      <c r="E556" s="36">
        <v>33</v>
      </c>
      <c r="F556" s="36">
        <v>2025</v>
      </c>
      <c r="G556" s="36">
        <v>25769548000121</v>
      </c>
      <c r="H556" s="37" t="s">
        <v>446</v>
      </c>
      <c r="I556" s="36">
        <v>3913</v>
      </c>
      <c r="J556" s="36" t="s">
        <v>309</v>
      </c>
      <c r="K556" s="38">
        <v>45771</v>
      </c>
      <c r="L556" s="36">
        <v>2515</v>
      </c>
      <c r="M556" s="73">
        <f t="shared" si="26"/>
        <v>172.18</v>
      </c>
      <c r="N556" s="39">
        <v>172.18</v>
      </c>
      <c r="O556" s="39">
        <v>0</v>
      </c>
      <c r="P556" s="33">
        <v>0</v>
      </c>
    </row>
    <row r="557" spans="1:16" ht="24.95" customHeight="1" x14ac:dyDescent="0.2">
      <c r="A557" s="52" t="str">
        <f t="shared" si="24"/>
        <v>1441|1440011|34|2025|25838855000117|3913|92,59</v>
      </c>
      <c r="B557" s="52" t="str">
        <f t="shared" si="25"/>
        <v>1441|1440011|34|2025|2553</v>
      </c>
      <c r="C557" s="36">
        <v>1441</v>
      </c>
      <c r="D557" s="36">
        <v>1440011</v>
      </c>
      <c r="E557" s="36">
        <v>34</v>
      </c>
      <c r="F557" s="36">
        <v>2025</v>
      </c>
      <c r="G557" s="36">
        <v>25838855000117</v>
      </c>
      <c r="H557" s="37" t="s">
        <v>447</v>
      </c>
      <c r="I557" s="36">
        <v>3913</v>
      </c>
      <c r="J557" s="36" t="s">
        <v>309</v>
      </c>
      <c r="K557" s="38">
        <v>45776</v>
      </c>
      <c r="L557" s="36">
        <v>2553</v>
      </c>
      <c r="M557" s="73">
        <f t="shared" si="26"/>
        <v>92.59</v>
      </c>
      <c r="N557" s="39">
        <v>92.59</v>
      </c>
      <c r="O557" s="39">
        <v>0</v>
      </c>
      <c r="P557" s="33">
        <v>0</v>
      </c>
    </row>
    <row r="558" spans="1:16" ht="24.95" customHeight="1" x14ac:dyDescent="0.2">
      <c r="A558" s="52" t="str">
        <f t="shared" si="24"/>
        <v>1441|1440011|35|2025|18229133000108|3937|440</v>
      </c>
      <c r="B558" s="52" t="str">
        <f t="shared" si="25"/>
        <v>1441|1440011|35|2025|2381</v>
      </c>
      <c r="C558" s="36">
        <v>1441</v>
      </c>
      <c r="D558" s="36">
        <v>1440011</v>
      </c>
      <c r="E558" s="36">
        <v>35</v>
      </c>
      <c r="F558" s="36">
        <v>2025</v>
      </c>
      <c r="G558" s="36">
        <v>18229133000108</v>
      </c>
      <c r="H558" s="37" t="s">
        <v>226</v>
      </c>
      <c r="I558" s="36">
        <v>3937</v>
      </c>
      <c r="J558" s="36" t="s">
        <v>309</v>
      </c>
      <c r="K558" s="38">
        <v>45761</v>
      </c>
      <c r="L558" s="36">
        <v>2381</v>
      </c>
      <c r="M558" s="73">
        <f t="shared" si="26"/>
        <v>440</v>
      </c>
      <c r="N558" s="39">
        <v>440</v>
      </c>
      <c r="O558" s="39">
        <v>0</v>
      </c>
      <c r="P558" s="33">
        <v>0</v>
      </c>
    </row>
    <row r="559" spans="1:16" ht="24.95" customHeight="1" x14ac:dyDescent="0.2">
      <c r="A559" s="52" t="str">
        <f t="shared" si="24"/>
        <v>1441|1440011|36|2025|23569041000107|3937|2023,35</v>
      </c>
      <c r="B559" s="52" t="str">
        <f t="shared" si="25"/>
        <v>1441|1440011|36|2025|2540</v>
      </c>
      <c r="C559" s="36">
        <v>1441</v>
      </c>
      <c r="D559" s="36">
        <v>1440011</v>
      </c>
      <c r="E559" s="36">
        <v>36</v>
      </c>
      <c r="F559" s="36">
        <v>2025</v>
      </c>
      <c r="G559" s="36">
        <v>23569041000107</v>
      </c>
      <c r="H559" s="37" t="s">
        <v>448</v>
      </c>
      <c r="I559" s="36">
        <v>3937</v>
      </c>
      <c r="J559" s="36" t="s">
        <v>309</v>
      </c>
      <c r="K559" s="38">
        <v>45775</v>
      </c>
      <c r="L559" s="36">
        <v>2540</v>
      </c>
      <c r="M559" s="73">
        <f t="shared" si="26"/>
        <v>2023.35</v>
      </c>
      <c r="N559" s="39">
        <v>2023.35</v>
      </c>
      <c r="O559" s="39">
        <v>0</v>
      </c>
      <c r="P559" s="33">
        <v>0</v>
      </c>
    </row>
    <row r="560" spans="1:16" ht="24.95" customHeight="1" x14ac:dyDescent="0.2">
      <c r="A560" s="52" t="str">
        <f t="shared" si="24"/>
        <v>1441|1440011|37|2025|20982826000100|3937|30918,07</v>
      </c>
      <c r="B560" s="52" t="str">
        <f t="shared" si="25"/>
        <v>1441|1440011|37|2025|1868</v>
      </c>
      <c r="C560" s="36">
        <v>1441</v>
      </c>
      <c r="D560" s="36">
        <v>1440011</v>
      </c>
      <c r="E560" s="36">
        <v>37</v>
      </c>
      <c r="F560" s="36">
        <v>2025</v>
      </c>
      <c r="G560" s="36">
        <v>20982826000100</v>
      </c>
      <c r="H560" s="37" t="s">
        <v>449</v>
      </c>
      <c r="I560" s="36">
        <v>3937</v>
      </c>
      <c r="J560" s="36" t="s">
        <v>309</v>
      </c>
      <c r="K560" s="38">
        <v>45748</v>
      </c>
      <c r="L560" s="36">
        <v>1868</v>
      </c>
      <c r="M560" s="73">
        <f t="shared" si="26"/>
        <v>30918.07</v>
      </c>
      <c r="N560" s="39">
        <v>30918.07</v>
      </c>
      <c r="O560" s="39">
        <v>0</v>
      </c>
      <c r="P560" s="33">
        <v>0</v>
      </c>
    </row>
    <row r="561" spans="1:16" ht="24.95" customHeight="1" x14ac:dyDescent="0.2">
      <c r="A561" s="52" t="str">
        <f t="shared" si="24"/>
        <v>1441|1440011|37|2025|20982826000100|3937|30536,41</v>
      </c>
      <c r="B561" s="52" t="str">
        <f t="shared" si="25"/>
        <v>1441|1440011|37|2025|2562</v>
      </c>
      <c r="C561" s="36">
        <v>1441</v>
      </c>
      <c r="D561" s="36">
        <v>1440011</v>
      </c>
      <c r="E561" s="36">
        <v>37</v>
      </c>
      <c r="F561" s="36">
        <v>2025</v>
      </c>
      <c r="G561" s="36">
        <v>20982826000100</v>
      </c>
      <c r="H561" s="37" t="s">
        <v>449</v>
      </c>
      <c r="I561" s="36">
        <v>3937</v>
      </c>
      <c r="J561" s="36" t="s">
        <v>309</v>
      </c>
      <c r="K561" s="38">
        <v>45777</v>
      </c>
      <c r="L561" s="36">
        <v>2562</v>
      </c>
      <c r="M561" s="73">
        <f t="shared" si="26"/>
        <v>30536.41</v>
      </c>
      <c r="N561" s="39">
        <v>30536.41</v>
      </c>
      <c r="O561" s="39">
        <v>0</v>
      </c>
      <c r="P561" s="33">
        <v>0</v>
      </c>
    </row>
    <row r="562" spans="1:16" ht="24.95" customHeight="1" x14ac:dyDescent="0.2">
      <c r="A562" s="52" t="str">
        <f t="shared" si="24"/>
        <v>1441|1440011|39|2025|9264396000159|3937|185,99</v>
      </c>
      <c r="B562" s="52" t="str">
        <f t="shared" si="25"/>
        <v>1441|1440011|39|2025|2177</v>
      </c>
      <c r="C562" s="36">
        <v>1441</v>
      </c>
      <c r="D562" s="36">
        <v>1440011</v>
      </c>
      <c r="E562" s="36">
        <v>39</v>
      </c>
      <c r="F562" s="36">
        <v>2025</v>
      </c>
      <c r="G562" s="36">
        <v>9264396000159</v>
      </c>
      <c r="H562" s="37" t="s">
        <v>247</v>
      </c>
      <c r="I562" s="36">
        <v>3937</v>
      </c>
      <c r="J562" s="36" t="s">
        <v>309</v>
      </c>
      <c r="K562" s="38">
        <v>45755</v>
      </c>
      <c r="L562" s="36">
        <v>2177</v>
      </c>
      <c r="M562" s="73">
        <f t="shared" si="26"/>
        <v>185.99</v>
      </c>
      <c r="N562" s="39">
        <v>185.99</v>
      </c>
      <c r="O562" s="39">
        <v>0</v>
      </c>
      <c r="P562" s="33">
        <v>0</v>
      </c>
    </row>
    <row r="563" spans="1:16" ht="24.95" customHeight="1" x14ac:dyDescent="0.2">
      <c r="A563" s="52" t="str">
        <f t="shared" si="24"/>
        <v>1441|1440011|39|2025|9264396000159|3937|211,4</v>
      </c>
      <c r="B563" s="52" t="str">
        <f t="shared" si="25"/>
        <v>1441|1440011|39|2025|2908</v>
      </c>
      <c r="C563" s="36">
        <v>1441</v>
      </c>
      <c r="D563" s="36">
        <v>1440011</v>
      </c>
      <c r="E563" s="36">
        <v>39</v>
      </c>
      <c r="F563" s="36">
        <v>2025</v>
      </c>
      <c r="G563" s="36">
        <v>9264396000159</v>
      </c>
      <c r="H563" s="37" t="s">
        <v>247</v>
      </c>
      <c r="I563" s="36">
        <v>3937</v>
      </c>
      <c r="J563" s="36" t="s">
        <v>309</v>
      </c>
      <c r="K563" s="38">
        <v>45789</v>
      </c>
      <c r="L563" s="36">
        <v>2908</v>
      </c>
      <c r="M563" s="73">
        <f t="shared" si="26"/>
        <v>211.4</v>
      </c>
      <c r="N563" s="39">
        <v>211.4</v>
      </c>
      <c r="O563" s="39">
        <v>0</v>
      </c>
      <c r="P563" s="33">
        <v>0</v>
      </c>
    </row>
    <row r="564" spans="1:16" ht="24.95" customHeight="1" x14ac:dyDescent="0.2">
      <c r="A564" s="52" t="str">
        <f t="shared" si="24"/>
        <v>1441|1440011|40|2025|26121681000130|3937|5084,96</v>
      </c>
      <c r="B564" s="52" t="str">
        <f t="shared" si="25"/>
        <v>1441|1440011|40|2025|2500</v>
      </c>
      <c r="C564" s="36">
        <v>1441</v>
      </c>
      <c r="D564" s="36">
        <v>1440011</v>
      </c>
      <c r="E564" s="36">
        <v>40</v>
      </c>
      <c r="F564" s="36">
        <v>2025</v>
      </c>
      <c r="G564" s="36">
        <v>26121681000130</v>
      </c>
      <c r="H564" s="37" t="s">
        <v>450</v>
      </c>
      <c r="I564" s="36">
        <v>3937</v>
      </c>
      <c r="J564" s="36" t="s">
        <v>309</v>
      </c>
      <c r="K564" s="38">
        <v>45771</v>
      </c>
      <c r="L564" s="36">
        <v>2500</v>
      </c>
      <c r="M564" s="73">
        <f t="shared" si="26"/>
        <v>5084.96</v>
      </c>
      <c r="N564" s="39">
        <v>5084.96</v>
      </c>
      <c r="O564" s="39">
        <v>0</v>
      </c>
      <c r="P564" s="33">
        <v>0</v>
      </c>
    </row>
    <row r="565" spans="1:16" ht="24.95" customHeight="1" x14ac:dyDescent="0.2">
      <c r="A565" s="52" t="str">
        <f t="shared" si="24"/>
        <v>1441|1440011|40|2025|26121681000130|3937|5084,96</v>
      </c>
      <c r="B565" s="52" t="str">
        <f t="shared" si="25"/>
        <v>1441|1440011|40|2025|2501</v>
      </c>
      <c r="C565" s="36">
        <v>1441</v>
      </c>
      <c r="D565" s="36">
        <v>1440011</v>
      </c>
      <c r="E565" s="36">
        <v>40</v>
      </c>
      <c r="F565" s="36">
        <v>2025</v>
      </c>
      <c r="G565" s="36">
        <v>26121681000130</v>
      </c>
      <c r="H565" s="37" t="s">
        <v>450</v>
      </c>
      <c r="I565" s="36">
        <v>3937</v>
      </c>
      <c r="J565" s="36" t="s">
        <v>309</v>
      </c>
      <c r="K565" s="38">
        <v>45771</v>
      </c>
      <c r="L565" s="36">
        <v>2501</v>
      </c>
      <c r="M565" s="73">
        <f t="shared" si="26"/>
        <v>5084.96</v>
      </c>
      <c r="N565" s="39">
        <v>5084.96</v>
      </c>
      <c r="O565" s="39">
        <v>0</v>
      </c>
      <c r="P565" s="33">
        <v>0</v>
      </c>
    </row>
    <row r="566" spans="1:16" ht="24.95" customHeight="1" x14ac:dyDescent="0.2">
      <c r="A566" s="52" t="str">
        <f t="shared" si="24"/>
        <v>1441|1440011|40|2025|26121681000130|3937|5084,96</v>
      </c>
      <c r="B566" s="52" t="str">
        <f t="shared" si="25"/>
        <v>1441|1440011|40|2025|2503</v>
      </c>
      <c r="C566" s="36">
        <v>1441</v>
      </c>
      <c r="D566" s="36">
        <v>1440011</v>
      </c>
      <c r="E566" s="36">
        <v>40</v>
      </c>
      <c r="F566" s="36">
        <v>2025</v>
      </c>
      <c r="G566" s="36">
        <v>26121681000130</v>
      </c>
      <c r="H566" s="37" t="s">
        <v>450</v>
      </c>
      <c r="I566" s="36">
        <v>3937</v>
      </c>
      <c r="J566" s="36" t="s">
        <v>309</v>
      </c>
      <c r="K566" s="38">
        <v>45771</v>
      </c>
      <c r="L566" s="36">
        <v>2503</v>
      </c>
      <c r="M566" s="73">
        <f t="shared" si="26"/>
        <v>5084.96</v>
      </c>
      <c r="N566" s="39">
        <v>5084.96</v>
      </c>
      <c r="O566" s="39">
        <v>0</v>
      </c>
      <c r="P566" s="33">
        <v>0</v>
      </c>
    </row>
    <row r="567" spans="1:16" ht="24.95" customHeight="1" x14ac:dyDescent="0.2">
      <c r="A567" s="52" t="str">
        <f t="shared" si="24"/>
        <v>1441|1440011|41|2025|34908677000144|3937|981,8</v>
      </c>
      <c r="B567" s="52" t="str">
        <f t="shared" si="25"/>
        <v>1441|1440011|41|2025|267</v>
      </c>
      <c r="C567" s="36">
        <v>1441</v>
      </c>
      <c r="D567" s="36">
        <v>1440011</v>
      </c>
      <c r="E567" s="36">
        <v>41</v>
      </c>
      <c r="F567" s="36">
        <v>2025</v>
      </c>
      <c r="G567" s="36">
        <v>34908677000144</v>
      </c>
      <c r="H567" s="37" t="s">
        <v>451</v>
      </c>
      <c r="I567" s="36">
        <v>3937</v>
      </c>
      <c r="J567" s="36" t="s">
        <v>309</v>
      </c>
      <c r="K567" s="38">
        <v>45782</v>
      </c>
      <c r="L567" s="36">
        <v>267</v>
      </c>
      <c r="M567" s="73">
        <f t="shared" si="26"/>
        <v>981.8</v>
      </c>
      <c r="N567" s="39">
        <v>981.8</v>
      </c>
      <c r="O567" s="39">
        <v>0</v>
      </c>
      <c r="P567" s="33">
        <v>0</v>
      </c>
    </row>
    <row r="568" spans="1:16" ht="24.95" customHeight="1" x14ac:dyDescent="0.2">
      <c r="A568" s="52" t="str">
        <f t="shared" si="24"/>
        <v>1441|1440011|41|2025|34908677000144|3937|60,7</v>
      </c>
      <c r="B568" s="52" t="str">
        <f t="shared" si="25"/>
        <v>1441|1440011|41|2025|268</v>
      </c>
      <c r="C568" s="36">
        <v>1441</v>
      </c>
      <c r="D568" s="36">
        <v>1440011</v>
      </c>
      <c r="E568" s="36">
        <v>41</v>
      </c>
      <c r="F568" s="36">
        <v>2025</v>
      </c>
      <c r="G568" s="36">
        <v>34908677000144</v>
      </c>
      <c r="H568" s="37" t="s">
        <v>451</v>
      </c>
      <c r="I568" s="36">
        <v>3937</v>
      </c>
      <c r="J568" s="36" t="s">
        <v>309</v>
      </c>
      <c r="K568" s="38">
        <v>45782</v>
      </c>
      <c r="L568" s="36">
        <v>268</v>
      </c>
      <c r="M568" s="73">
        <f t="shared" si="26"/>
        <v>60.7</v>
      </c>
      <c r="N568" s="39">
        <v>60.7</v>
      </c>
      <c r="O568" s="39">
        <v>0</v>
      </c>
      <c r="P568" s="33">
        <v>0</v>
      </c>
    </row>
    <row r="569" spans="1:16" ht="24.95" customHeight="1" x14ac:dyDescent="0.2">
      <c r="A569" s="52" t="str">
        <f t="shared" si="24"/>
        <v>1441|1440011|41|2025|34908677000144|3937|60,7</v>
      </c>
      <c r="B569" s="52" t="str">
        <f t="shared" si="25"/>
        <v>1441|1440011|41|2025|269</v>
      </c>
      <c r="C569" s="36">
        <v>1441</v>
      </c>
      <c r="D569" s="36">
        <v>1440011</v>
      </c>
      <c r="E569" s="36">
        <v>41</v>
      </c>
      <c r="F569" s="36">
        <v>2025</v>
      </c>
      <c r="G569" s="36">
        <v>34908677000144</v>
      </c>
      <c r="H569" s="37" t="s">
        <v>451</v>
      </c>
      <c r="I569" s="36">
        <v>3937</v>
      </c>
      <c r="J569" s="36" t="s">
        <v>309</v>
      </c>
      <c r="K569" s="38">
        <v>45782</v>
      </c>
      <c r="L569" s="36">
        <v>269</v>
      </c>
      <c r="M569" s="73">
        <f t="shared" si="26"/>
        <v>60.7</v>
      </c>
      <c r="N569" s="39">
        <v>60.7</v>
      </c>
      <c r="O569" s="39">
        <v>0</v>
      </c>
      <c r="P569" s="33">
        <v>0</v>
      </c>
    </row>
    <row r="570" spans="1:16" ht="24.95" customHeight="1" x14ac:dyDescent="0.2">
      <c r="A570" s="52" t="str">
        <f t="shared" si="24"/>
        <v>1441|1440011|42|2025|34120526000127|3937|2322</v>
      </c>
      <c r="B570" s="52" t="str">
        <f t="shared" si="25"/>
        <v>1441|1440011|42|2025|2195</v>
      </c>
      <c r="C570" s="36">
        <v>1441</v>
      </c>
      <c r="D570" s="36">
        <v>1440011</v>
      </c>
      <c r="E570" s="36">
        <v>42</v>
      </c>
      <c r="F570" s="36">
        <v>2025</v>
      </c>
      <c r="G570" s="36">
        <v>34120526000127</v>
      </c>
      <c r="H570" s="37" t="s">
        <v>452</v>
      </c>
      <c r="I570" s="36">
        <v>3937</v>
      </c>
      <c r="J570" s="36" t="s">
        <v>309</v>
      </c>
      <c r="K570" s="38">
        <v>45755</v>
      </c>
      <c r="L570" s="36">
        <v>2195</v>
      </c>
      <c r="M570" s="73">
        <f t="shared" si="26"/>
        <v>2322</v>
      </c>
      <c r="N570" s="39">
        <v>2322</v>
      </c>
      <c r="O570" s="39">
        <v>0</v>
      </c>
      <c r="P570" s="33">
        <v>0</v>
      </c>
    </row>
    <row r="571" spans="1:16" ht="24.95" customHeight="1" x14ac:dyDescent="0.2">
      <c r="A571" s="52" t="str">
        <f t="shared" si="24"/>
        <v>1441|1440011|42|2025|34120526000127|3937|2760</v>
      </c>
      <c r="B571" s="52" t="str">
        <f t="shared" si="25"/>
        <v>1441|1440011|42|2025|2899</v>
      </c>
      <c r="C571" s="36">
        <v>1441</v>
      </c>
      <c r="D571" s="36">
        <v>1440011</v>
      </c>
      <c r="E571" s="36">
        <v>42</v>
      </c>
      <c r="F571" s="36">
        <v>2025</v>
      </c>
      <c r="G571" s="36">
        <v>34120526000127</v>
      </c>
      <c r="H571" s="37" t="s">
        <v>452</v>
      </c>
      <c r="I571" s="36">
        <v>3937</v>
      </c>
      <c r="J571" s="36" t="s">
        <v>309</v>
      </c>
      <c r="K571" s="38">
        <v>45789</v>
      </c>
      <c r="L571" s="36">
        <v>2899</v>
      </c>
      <c r="M571" s="73">
        <f t="shared" si="26"/>
        <v>2760</v>
      </c>
      <c r="N571" s="39">
        <v>2760</v>
      </c>
      <c r="O571" s="39">
        <v>0</v>
      </c>
      <c r="P571" s="33">
        <v>0</v>
      </c>
    </row>
    <row r="572" spans="1:16" ht="24.95" customHeight="1" x14ac:dyDescent="0.2">
      <c r="A572" s="52" t="str">
        <f t="shared" si="24"/>
        <v>1441|1440011|43|2025|34713052000127|3937|169,7</v>
      </c>
      <c r="B572" s="52" t="str">
        <f t="shared" si="25"/>
        <v>1441|1440011|43|2025|2358</v>
      </c>
      <c r="C572" s="36">
        <v>1441</v>
      </c>
      <c r="D572" s="36">
        <v>1440011</v>
      </c>
      <c r="E572" s="36">
        <v>43</v>
      </c>
      <c r="F572" s="36">
        <v>2025</v>
      </c>
      <c r="G572" s="36">
        <v>34713052000127</v>
      </c>
      <c r="H572" s="37" t="s">
        <v>453</v>
      </c>
      <c r="I572" s="36">
        <v>3937</v>
      </c>
      <c r="J572" s="36" t="s">
        <v>309</v>
      </c>
      <c r="K572" s="38">
        <v>45761</v>
      </c>
      <c r="L572" s="36">
        <v>2358</v>
      </c>
      <c r="M572" s="73">
        <f t="shared" si="26"/>
        <v>169.7</v>
      </c>
      <c r="N572" s="39">
        <v>169.7</v>
      </c>
      <c r="O572" s="39">
        <v>0</v>
      </c>
      <c r="P572" s="33">
        <v>0</v>
      </c>
    </row>
    <row r="573" spans="1:16" ht="24.95" customHeight="1" x14ac:dyDescent="0.2">
      <c r="A573" s="52" t="str">
        <f t="shared" si="24"/>
        <v>1441|1440011|43|2025|34713052000127|3937|167,92</v>
      </c>
      <c r="B573" s="52" t="str">
        <f t="shared" si="25"/>
        <v>1441|1440011|43|2025|2359</v>
      </c>
      <c r="C573" s="36">
        <v>1441</v>
      </c>
      <c r="D573" s="36">
        <v>1440011</v>
      </c>
      <c r="E573" s="36">
        <v>43</v>
      </c>
      <c r="F573" s="36">
        <v>2025</v>
      </c>
      <c r="G573" s="36">
        <v>34713052000127</v>
      </c>
      <c r="H573" s="37" t="s">
        <v>453</v>
      </c>
      <c r="I573" s="36">
        <v>3937</v>
      </c>
      <c r="J573" s="36" t="s">
        <v>309</v>
      </c>
      <c r="K573" s="38">
        <v>45761</v>
      </c>
      <c r="L573" s="36">
        <v>2359</v>
      </c>
      <c r="M573" s="73">
        <f t="shared" si="26"/>
        <v>167.92</v>
      </c>
      <c r="N573" s="39">
        <v>167.92</v>
      </c>
      <c r="O573" s="39">
        <v>0</v>
      </c>
      <c r="P573" s="33">
        <v>0</v>
      </c>
    </row>
    <row r="574" spans="1:16" ht="24.95" customHeight="1" x14ac:dyDescent="0.2">
      <c r="A574" s="52" t="str">
        <f t="shared" si="24"/>
        <v>1441|1440011|43|2025|34713052000127|3937|218,37</v>
      </c>
      <c r="B574" s="52" t="str">
        <f t="shared" si="25"/>
        <v>1441|1440011|43|2025|2362</v>
      </c>
      <c r="C574" s="36">
        <v>1441</v>
      </c>
      <c r="D574" s="36">
        <v>1440011</v>
      </c>
      <c r="E574" s="36">
        <v>43</v>
      </c>
      <c r="F574" s="36">
        <v>2025</v>
      </c>
      <c r="G574" s="36">
        <v>34713052000127</v>
      </c>
      <c r="H574" s="37" t="s">
        <v>453</v>
      </c>
      <c r="I574" s="36">
        <v>3937</v>
      </c>
      <c r="J574" s="36" t="s">
        <v>309</v>
      </c>
      <c r="K574" s="38">
        <v>45761</v>
      </c>
      <c r="L574" s="36">
        <v>2362</v>
      </c>
      <c r="M574" s="73">
        <f t="shared" si="26"/>
        <v>218.37</v>
      </c>
      <c r="N574" s="39">
        <v>218.37</v>
      </c>
      <c r="O574" s="39">
        <v>0</v>
      </c>
      <c r="P574" s="33">
        <v>0</v>
      </c>
    </row>
    <row r="575" spans="1:16" ht="24.95" customHeight="1" x14ac:dyDescent="0.2">
      <c r="A575" s="52" t="str">
        <f t="shared" si="24"/>
        <v>1441|1440011|43|2025|34713052000127|3937|289,87</v>
      </c>
      <c r="B575" s="52" t="str">
        <f t="shared" si="25"/>
        <v>1441|1440011|43|2025|2363</v>
      </c>
      <c r="C575" s="36">
        <v>1441</v>
      </c>
      <c r="D575" s="36">
        <v>1440011</v>
      </c>
      <c r="E575" s="36">
        <v>43</v>
      </c>
      <c r="F575" s="36">
        <v>2025</v>
      </c>
      <c r="G575" s="36">
        <v>34713052000127</v>
      </c>
      <c r="H575" s="37" t="s">
        <v>453</v>
      </c>
      <c r="I575" s="36">
        <v>3937</v>
      </c>
      <c r="J575" s="36" t="s">
        <v>309</v>
      </c>
      <c r="K575" s="38">
        <v>45761</v>
      </c>
      <c r="L575" s="36">
        <v>2363</v>
      </c>
      <c r="M575" s="73">
        <f t="shared" si="26"/>
        <v>289.87</v>
      </c>
      <c r="N575" s="39">
        <v>289.87</v>
      </c>
      <c r="O575" s="39">
        <v>0</v>
      </c>
      <c r="P575" s="33">
        <v>0</v>
      </c>
    </row>
    <row r="576" spans="1:16" ht="24.95" customHeight="1" x14ac:dyDescent="0.2">
      <c r="A576" s="52" t="str">
        <f t="shared" si="24"/>
        <v>1441|1440011|43|2025|34713052000127|3937|275,6</v>
      </c>
      <c r="B576" s="52" t="str">
        <f t="shared" si="25"/>
        <v>1441|1440011|43|2025|2366</v>
      </c>
      <c r="C576" s="36">
        <v>1441</v>
      </c>
      <c r="D576" s="36">
        <v>1440011</v>
      </c>
      <c r="E576" s="36">
        <v>43</v>
      </c>
      <c r="F576" s="36">
        <v>2025</v>
      </c>
      <c r="G576" s="36">
        <v>34713052000127</v>
      </c>
      <c r="H576" s="37" t="s">
        <v>453</v>
      </c>
      <c r="I576" s="36">
        <v>3937</v>
      </c>
      <c r="J576" s="36" t="s">
        <v>309</v>
      </c>
      <c r="K576" s="38">
        <v>45761</v>
      </c>
      <c r="L576" s="36">
        <v>2366</v>
      </c>
      <c r="M576" s="73">
        <f t="shared" si="26"/>
        <v>275.60000000000002</v>
      </c>
      <c r="N576" s="39">
        <v>275.60000000000002</v>
      </c>
      <c r="O576" s="39">
        <v>0</v>
      </c>
      <c r="P576" s="33">
        <v>0</v>
      </c>
    </row>
    <row r="577" spans="1:16" ht="24.95" customHeight="1" x14ac:dyDescent="0.2">
      <c r="A577" s="52" t="str">
        <f t="shared" si="24"/>
        <v>1441|1440011|43|2025|34713052000127|3937|186,94</v>
      </c>
      <c r="B577" s="52" t="str">
        <f t="shared" si="25"/>
        <v>1441|1440011|43|2025|2368</v>
      </c>
      <c r="C577" s="36">
        <v>1441</v>
      </c>
      <c r="D577" s="36">
        <v>1440011</v>
      </c>
      <c r="E577" s="36">
        <v>43</v>
      </c>
      <c r="F577" s="36">
        <v>2025</v>
      </c>
      <c r="G577" s="36">
        <v>34713052000127</v>
      </c>
      <c r="H577" s="37" t="s">
        <v>453</v>
      </c>
      <c r="I577" s="36">
        <v>3937</v>
      </c>
      <c r="J577" s="36" t="s">
        <v>309</v>
      </c>
      <c r="K577" s="38">
        <v>45761</v>
      </c>
      <c r="L577" s="36">
        <v>2368</v>
      </c>
      <c r="M577" s="73">
        <f t="shared" si="26"/>
        <v>186.94</v>
      </c>
      <c r="N577" s="39">
        <v>186.94</v>
      </c>
      <c r="O577" s="39">
        <v>0</v>
      </c>
      <c r="P577" s="33">
        <v>0</v>
      </c>
    </row>
    <row r="578" spans="1:16" ht="24.95" customHeight="1" x14ac:dyDescent="0.2">
      <c r="A578" s="52" t="str">
        <f t="shared" si="24"/>
        <v>1441|1440011|43|2025|34713052000127|3937|198,04</v>
      </c>
      <c r="B578" s="52" t="str">
        <f t="shared" si="25"/>
        <v>1441|1440011|43|2025|2369</v>
      </c>
      <c r="C578" s="36">
        <v>1441</v>
      </c>
      <c r="D578" s="36">
        <v>1440011</v>
      </c>
      <c r="E578" s="36">
        <v>43</v>
      </c>
      <c r="F578" s="36">
        <v>2025</v>
      </c>
      <c r="G578" s="36">
        <v>34713052000127</v>
      </c>
      <c r="H578" s="37" t="s">
        <v>453</v>
      </c>
      <c r="I578" s="36">
        <v>3937</v>
      </c>
      <c r="J578" s="36" t="s">
        <v>309</v>
      </c>
      <c r="K578" s="38">
        <v>45761</v>
      </c>
      <c r="L578" s="36">
        <v>2369</v>
      </c>
      <c r="M578" s="73">
        <f t="shared" si="26"/>
        <v>198.04</v>
      </c>
      <c r="N578" s="39">
        <v>198.04</v>
      </c>
      <c r="O578" s="39">
        <v>0</v>
      </c>
      <c r="P578" s="33">
        <v>0</v>
      </c>
    </row>
    <row r="579" spans="1:16" ht="24.95" customHeight="1" x14ac:dyDescent="0.2">
      <c r="A579" s="52" t="str">
        <f t="shared" si="24"/>
        <v>1441|1440011|43|2025|34713052000127|3937|169,7</v>
      </c>
      <c r="B579" s="52" t="str">
        <f t="shared" si="25"/>
        <v>1441|1440011|43|2025|2900</v>
      </c>
      <c r="C579" s="36">
        <v>1441</v>
      </c>
      <c r="D579" s="36">
        <v>1440011</v>
      </c>
      <c r="E579" s="36">
        <v>43</v>
      </c>
      <c r="F579" s="36">
        <v>2025</v>
      </c>
      <c r="G579" s="36">
        <v>34713052000127</v>
      </c>
      <c r="H579" s="37" t="s">
        <v>453</v>
      </c>
      <c r="I579" s="36">
        <v>3937</v>
      </c>
      <c r="J579" s="36" t="s">
        <v>309</v>
      </c>
      <c r="K579" s="38">
        <v>45789</v>
      </c>
      <c r="L579" s="36">
        <v>2900</v>
      </c>
      <c r="M579" s="73">
        <f t="shared" si="26"/>
        <v>169.7</v>
      </c>
      <c r="N579" s="39">
        <v>169.7</v>
      </c>
      <c r="O579" s="39">
        <v>0</v>
      </c>
      <c r="P579" s="33">
        <v>0</v>
      </c>
    </row>
    <row r="580" spans="1:16" ht="24.95" customHeight="1" x14ac:dyDescent="0.2">
      <c r="A580" s="52" t="str">
        <f t="shared" si="24"/>
        <v>1441|1440011|43|2025|34713052000127|3937|167,92</v>
      </c>
      <c r="B580" s="52" t="str">
        <f t="shared" si="25"/>
        <v>1441|1440011|43|2025|2901</v>
      </c>
      <c r="C580" s="36">
        <v>1441</v>
      </c>
      <c r="D580" s="36">
        <v>1440011</v>
      </c>
      <c r="E580" s="36">
        <v>43</v>
      </c>
      <c r="F580" s="36">
        <v>2025</v>
      </c>
      <c r="G580" s="36">
        <v>34713052000127</v>
      </c>
      <c r="H580" s="37" t="s">
        <v>453</v>
      </c>
      <c r="I580" s="36">
        <v>3937</v>
      </c>
      <c r="J580" s="36" t="s">
        <v>309</v>
      </c>
      <c r="K580" s="38">
        <v>45789</v>
      </c>
      <c r="L580" s="36">
        <v>2901</v>
      </c>
      <c r="M580" s="73">
        <f t="shared" si="26"/>
        <v>167.92</v>
      </c>
      <c r="N580" s="39">
        <v>167.92</v>
      </c>
      <c r="O580" s="39">
        <v>0</v>
      </c>
      <c r="P580" s="33">
        <v>0</v>
      </c>
    </row>
    <row r="581" spans="1:16" ht="24.95" customHeight="1" x14ac:dyDescent="0.2">
      <c r="A581" s="52" t="str">
        <f t="shared" ref="A581:A644" si="27">C581&amp;"|"&amp;D581&amp;"|"&amp;E581&amp;"|"&amp;F581&amp;"|"&amp;G581&amp;"|"&amp;I581&amp;"|"&amp;N581+O581-P581</f>
        <v>1441|1440011|43|2025|34713052000127|3937|218,37</v>
      </c>
      <c r="B581" s="52" t="str">
        <f t="shared" ref="B581:B644" si="28">C581&amp;"|"&amp;D581&amp;"|"&amp;E581&amp;"|"&amp;F581&amp;"|"&amp;L581</f>
        <v>1441|1440011|43|2025|2902</v>
      </c>
      <c r="C581" s="36">
        <v>1441</v>
      </c>
      <c r="D581" s="36">
        <v>1440011</v>
      </c>
      <c r="E581" s="36">
        <v>43</v>
      </c>
      <c r="F581" s="36">
        <v>2025</v>
      </c>
      <c r="G581" s="36">
        <v>34713052000127</v>
      </c>
      <c r="H581" s="37" t="s">
        <v>453</v>
      </c>
      <c r="I581" s="36">
        <v>3937</v>
      </c>
      <c r="J581" s="36" t="s">
        <v>309</v>
      </c>
      <c r="K581" s="38">
        <v>45789</v>
      </c>
      <c r="L581" s="36">
        <v>2902</v>
      </c>
      <c r="M581" s="73">
        <f t="shared" si="26"/>
        <v>218.37</v>
      </c>
      <c r="N581" s="39">
        <v>218.37</v>
      </c>
      <c r="O581" s="39">
        <v>0</v>
      </c>
      <c r="P581" s="33">
        <v>0</v>
      </c>
    </row>
    <row r="582" spans="1:16" ht="24.95" customHeight="1" x14ac:dyDescent="0.2">
      <c r="A582" s="52" t="str">
        <f t="shared" si="27"/>
        <v>1441|1440011|43|2025|34713052000127|3937|289,87</v>
      </c>
      <c r="B582" s="52" t="str">
        <f t="shared" si="28"/>
        <v>1441|1440011|43|2025|2903</v>
      </c>
      <c r="C582" s="36">
        <v>1441</v>
      </c>
      <c r="D582" s="36">
        <v>1440011</v>
      </c>
      <c r="E582" s="36">
        <v>43</v>
      </c>
      <c r="F582" s="36">
        <v>2025</v>
      </c>
      <c r="G582" s="36">
        <v>34713052000127</v>
      </c>
      <c r="H582" s="37" t="s">
        <v>453</v>
      </c>
      <c r="I582" s="36">
        <v>3937</v>
      </c>
      <c r="J582" s="36" t="s">
        <v>309</v>
      </c>
      <c r="K582" s="38">
        <v>45789</v>
      </c>
      <c r="L582" s="36">
        <v>2903</v>
      </c>
      <c r="M582" s="73">
        <f t="shared" ref="M582:M645" si="29">N582+O582</f>
        <v>289.87</v>
      </c>
      <c r="N582" s="39">
        <v>289.87</v>
      </c>
      <c r="O582" s="39">
        <v>0</v>
      </c>
      <c r="P582" s="33">
        <v>0</v>
      </c>
    </row>
    <row r="583" spans="1:16" ht="24.95" customHeight="1" x14ac:dyDescent="0.2">
      <c r="A583" s="52" t="str">
        <f t="shared" si="27"/>
        <v>1441|1440011|43|2025|34713052000127|3937|275,6</v>
      </c>
      <c r="B583" s="52" t="str">
        <f t="shared" si="28"/>
        <v>1441|1440011|43|2025|2904</v>
      </c>
      <c r="C583" s="36">
        <v>1441</v>
      </c>
      <c r="D583" s="36">
        <v>1440011</v>
      </c>
      <c r="E583" s="36">
        <v>43</v>
      </c>
      <c r="F583" s="36">
        <v>2025</v>
      </c>
      <c r="G583" s="36">
        <v>34713052000127</v>
      </c>
      <c r="H583" s="37" t="s">
        <v>453</v>
      </c>
      <c r="I583" s="36">
        <v>3937</v>
      </c>
      <c r="J583" s="36" t="s">
        <v>309</v>
      </c>
      <c r="K583" s="38">
        <v>45789</v>
      </c>
      <c r="L583" s="36">
        <v>2904</v>
      </c>
      <c r="M583" s="73">
        <f t="shared" si="29"/>
        <v>275.60000000000002</v>
      </c>
      <c r="N583" s="39">
        <v>275.60000000000002</v>
      </c>
      <c r="O583" s="39">
        <v>0</v>
      </c>
      <c r="P583" s="33">
        <v>0</v>
      </c>
    </row>
    <row r="584" spans="1:16" ht="24.95" customHeight="1" x14ac:dyDescent="0.2">
      <c r="A584" s="52" t="str">
        <f t="shared" si="27"/>
        <v>1441|1440011|43|2025|34713052000127|3937|186,94</v>
      </c>
      <c r="B584" s="52" t="str">
        <f t="shared" si="28"/>
        <v>1441|1440011|43|2025|2905</v>
      </c>
      <c r="C584" s="36">
        <v>1441</v>
      </c>
      <c r="D584" s="36">
        <v>1440011</v>
      </c>
      <c r="E584" s="36">
        <v>43</v>
      </c>
      <c r="F584" s="36">
        <v>2025</v>
      </c>
      <c r="G584" s="36">
        <v>34713052000127</v>
      </c>
      <c r="H584" s="37" t="s">
        <v>453</v>
      </c>
      <c r="I584" s="36">
        <v>3937</v>
      </c>
      <c r="J584" s="36" t="s">
        <v>309</v>
      </c>
      <c r="K584" s="38">
        <v>45789</v>
      </c>
      <c r="L584" s="36">
        <v>2905</v>
      </c>
      <c r="M584" s="73">
        <f t="shared" si="29"/>
        <v>186.94</v>
      </c>
      <c r="N584" s="39">
        <v>186.94</v>
      </c>
      <c r="O584" s="39">
        <v>0</v>
      </c>
      <c r="P584" s="33">
        <v>0</v>
      </c>
    </row>
    <row r="585" spans="1:16" ht="24.95" customHeight="1" x14ac:dyDescent="0.2">
      <c r="A585" s="52" t="str">
        <f t="shared" si="27"/>
        <v>1441|1440011|43|2025|34713052000127|3937|198,04</v>
      </c>
      <c r="B585" s="52" t="str">
        <f t="shared" si="28"/>
        <v>1441|1440011|43|2025|2906</v>
      </c>
      <c r="C585" s="36">
        <v>1441</v>
      </c>
      <c r="D585" s="36">
        <v>1440011</v>
      </c>
      <c r="E585" s="36">
        <v>43</v>
      </c>
      <c r="F585" s="36">
        <v>2025</v>
      </c>
      <c r="G585" s="36">
        <v>34713052000127</v>
      </c>
      <c r="H585" s="37" t="s">
        <v>453</v>
      </c>
      <c r="I585" s="36">
        <v>3937</v>
      </c>
      <c r="J585" s="36" t="s">
        <v>309</v>
      </c>
      <c r="K585" s="38">
        <v>45789</v>
      </c>
      <c r="L585" s="36">
        <v>2906</v>
      </c>
      <c r="M585" s="73">
        <f t="shared" si="29"/>
        <v>198.04</v>
      </c>
      <c r="N585" s="39">
        <v>198.04</v>
      </c>
      <c r="O585" s="39">
        <v>0</v>
      </c>
      <c r="P585" s="33">
        <v>0</v>
      </c>
    </row>
    <row r="586" spans="1:16" ht="24.95" customHeight="1" x14ac:dyDescent="0.2">
      <c r="A586" s="52" t="str">
        <f t="shared" si="27"/>
        <v>1441|1440011|44|2025|33935294000100|3937|368,08</v>
      </c>
      <c r="B586" s="52" t="str">
        <f t="shared" si="28"/>
        <v>1441|1440011|44|2025|233</v>
      </c>
      <c r="C586" s="36">
        <v>1441</v>
      </c>
      <c r="D586" s="36">
        <v>1440011</v>
      </c>
      <c r="E586" s="36">
        <v>44</v>
      </c>
      <c r="F586" s="36">
        <v>2025</v>
      </c>
      <c r="G586" s="36">
        <v>33935294000100</v>
      </c>
      <c r="H586" s="37" t="s">
        <v>454</v>
      </c>
      <c r="I586" s="36">
        <v>3937</v>
      </c>
      <c r="J586" s="36" t="s">
        <v>309</v>
      </c>
      <c r="K586" s="38">
        <v>45751</v>
      </c>
      <c r="L586" s="36">
        <v>233</v>
      </c>
      <c r="M586" s="73">
        <f t="shared" si="29"/>
        <v>368.08</v>
      </c>
      <c r="N586" s="39">
        <v>368.08</v>
      </c>
      <c r="O586" s="39">
        <v>0</v>
      </c>
      <c r="P586" s="33">
        <v>0</v>
      </c>
    </row>
    <row r="587" spans="1:16" ht="24.95" customHeight="1" x14ac:dyDescent="0.2">
      <c r="A587" s="52" t="str">
        <f t="shared" si="27"/>
        <v>1441|1440011|44|2025|33935294000100|3937|368,08</v>
      </c>
      <c r="B587" s="52" t="str">
        <f t="shared" si="28"/>
        <v>1441|1440011|44|2025|234</v>
      </c>
      <c r="C587" s="36">
        <v>1441</v>
      </c>
      <c r="D587" s="36">
        <v>1440011</v>
      </c>
      <c r="E587" s="36">
        <v>44</v>
      </c>
      <c r="F587" s="36">
        <v>2025</v>
      </c>
      <c r="G587" s="36">
        <v>33935294000100</v>
      </c>
      <c r="H587" s="37" t="s">
        <v>454</v>
      </c>
      <c r="I587" s="36">
        <v>3937</v>
      </c>
      <c r="J587" s="36" t="s">
        <v>309</v>
      </c>
      <c r="K587" s="38">
        <v>45751</v>
      </c>
      <c r="L587" s="36">
        <v>234</v>
      </c>
      <c r="M587" s="73">
        <f t="shared" si="29"/>
        <v>368.08</v>
      </c>
      <c r="N587" s="39">
        <v>368.08</v>
      </c>
      <c r="O587" s="39">
        <v>0</v>
      </c>
      <c r="P587" s="33">
        <v>0</v>
      </c>
    </row>
    <row r="588" spans="1:16" ht="24.95" customHeight="1" x14ac:dyDescent="0.2">
      <c r="A588" s="52" t="str">
        <f t="shared" si="27"/>
        <v>1441|1440011|44|2025|33935294000100|3937|368,08</v>
      </c>
      <c r="B588" s="52" t="str">
        <f t="shared" si="28"/>
        <v>1441|1440011|44|2025|235</v>
      </c>
      <c r="C588" s="36">
        <v>1441</v>
      </c>
      <c r="D588" s="36">
        <v>1440011</v>
      </c>
      <c r="E588" s="36">
        <v>44</v>
      </c>
      <c r="F588" s="36">
        <v>2025</v>
      </c>
      <c r="G588" s="36">
        <v>33935294000100</v>
      </c>
      <c r="H588" s="37" t="s">
        <v>454</v>
      </c>
      <c r="I588" s="36">
        <v>3937</v>
      </c>
      <c r="J588" s="36" t="s">
        <v>309</v>
      </c>
      <c r="K588" s="38">
        <v>45751</v>
      </c>
      <c r="L588" s="36">
        <v>235</v>
      </c>
      <c r="M588" s="73">
        <f t="shared" si="29"/>
        <v>368.08</v>
      </c>
      <c r="N588" s="39">
        <v>368.08</v>
      </c>
      <c r="O588" s="39">
        <v>0</v>
      </c>
      <c r="P588" s="33">
        <v>0</v>
      </c>
    </row>
    <row r="589" spans="1:16" ht="24.95" customHeight="1" x14ac:dyDescent="0.2">
      <c r="A589" s="52" t="str">
        <f t="shared" si="27"/>
        <v>1441|1440011|44|2025|33935294000100|3937|368,08</v>
      </c>
      <c r="B589" s="52" t="str">
        <f t="shared" si="28"/>
        <v>1441|1440011|44|2025|236</v>
      </c>
      <c r="C589" s="36">
        <v>1441</v>
      </c>
      <c r="D589" s="36">
        <v>1440011</v>
      </c>
      <c r="E589" s="36">
        <v>44</v>
      </c>
      <c r="F589" s="36">
        <v>2025</v>
      </c>
      <c r="G589" s="36">
        <v>33935294000100</v>
      </c>
      <c r="H589" s="37" t="s">
        <v>454</v>
      </c>
      <c r="I589" s="36">
        <v>3937</v>
      </c>
      <c r="J589" s="36" t="s">
        <v>309</v>
      </c>
      <c r="K589" s="38">
        <v>45751</v>
      </c>
      <c r="L589" s="36">
        <v>236</v>
      </c>
      <c r="M589" s="73">
        <f t="shared" si="29"/>
        <v>368.08</v>
      </c>
      <c r="N589" s="39">
        <v>368.08</v>
      </c>
      <c r="O589" s="39">
        <v>0</v>
      </c>
      <c r="P589" s="33">
        <v>0</v>
      </c>
    </row>
    <row r="590" spans="1:16" ht="24.95" customHeight="1" x14ac:dyDescent="0.2">
      <c r="A590" s="52" t="str">
        <f t="shared" si="27"/>
        <v>1441|1440011|44|2025|33935294000100|3937|368,08</v>
      </c>
      <c r="B590" s="52" t="str">
        <f t="shared" si="28"/>
        <v>1441|1440011|44|2025|237</v>
      </c>
      <c r="C590" s="36">
        <v>1441</v>
      </c>
      <c r="D590" s="36">
        <v>1440011</v>
      </c>
      <c r="E590" s="36">
        <v>44</v>
      </c>
      <c r="F590" s="36">
        <v>2025</v>
      </c>
      <c r="G590" s="36">
        <v>33935294000100</v>
      </c>
      <c r="H590" s="37" t="s">
        <v>454</v>
      </c>
      <c r="I590" s="36">
        <v>3937</v>
      </c>
      <c r="J590" s="36" t="s">
        <v>309</v>
      </c>
      <c r="K590" s="38">
        <v>45751</v>
      </c>
      <c r="L590" s="36">
        <v>237</v>
      </c>
      <c r="M590" s="73">
        <f t="shared" si="29"/>
        <v>368.08</v>
      </c>
      <c r="N590" s="39">
        <v>368.08</v>
      </c>
      <c r="O590" s="39">
        <v>0</v>
      </c>
      <c r="P590" s="33">
        <v>0</v>
      </c>
    </row>
    <row r="591" spans="1:16" ht="24.95" customHeight="1" x14ac:dyDescent="0.2">
      <c r="A591" s="52" t="str">
        <f t="shared" si="27"/>
        <v>1441|1440011|44|2025|33935294000100|3937|368,08</v>
      </c>
      <c r="B591" s="52" t="str">
        <f t="shared" si="28"/>
        <v>1441|1440011|44|2025|270</v>
      </c>
      <c r="C591" s="36">
        <v>1441</v>
      </c>
      <c r="D591" s="36">
        <v>1440011</v>
      </c>
      <c r="E591" s="36">
        <v>44</v>
      </c>
      <c r="F591" s="36">
        <v>2025</v>
      </c>
      <c r="G591" s="36">
        <v>33935294000100</v>
      </c>
      <c r="H591" s="37" t="s">
        <v>454</v>
      </c>
      <c r="I591" s="36">
        <v>3937</v>
      </c>
      <c r="J591" s="36" t="s">
        <v>309</v>
      </c>
      <c r="K591" s="38">
        <v>45782</v>
      </c>
      <c r="L591" s="36">
        <v>270</v>
      </c>
      <c r="M591" s="73">
        <f t="shared" si="29"/>
        <v>368.08</v>
      </c>
      <c r="N591" s="39">
        <v>368.08</v>
      </c>
      <c r="O591" s="39">
        <v>0</v>
      </c>
      <c r="P591" s="33">
        <v>0</v>
      </c>
    </row>
    <row r="592" spans="1:16" ht="24.95" customHeight="1" x14ac:dyDescent="0.2">
      <c r="A592" s="52" t="str">
        <f t="shared" si="27"/>
        <v>1441|1440011|44|2025|33935294000100|3937|368,08</v>
      </c>
      <c r="B592" s="52" t="str">
        <f t="shared" si="28"/>
        <v>1441|1440011|44|2025|271</v>
      </c>
      <c r="C592" s="36">
        <v>1441</v>
      </c>
      <c r="D592" s="36">
        <v>1440011</v>
      </c>
      <c r="E592" s="36">
        <v>44</v>
      </c>
      <c r="F592" s="36">
        <v>2025</v>
      </c>
      <c r="G592" s="36">
        <v>33935294000100</v>
      </c>
      <c r="H592" s="37" t="s">
        <v>454</v>
      </c>
      <c r="I592" s="36">
        <v>3937</v>
      </c>
      <c r="J592" s="36" t="s">
        <v>309</v>
      </c>
      <c r="K592" s="38">
        <v>45782</v>
      </c>
      <c r="L592" s="36">
        <v>271</v>
      </c>
      <c r="M592" s="73">
        <f t="shared" si="29"/>
        <v>368.08</v>
      </c>
      <c r="N592" s="39">
        <v>368.08</v>
      </c>
      <c r="O592" s="39">
        <v>0</v>
      </c>
      <c r="P592" s="33">
        <v>0</v>
      </c>
    </row>
    <row r="593" spans="1:16" ht="24.95" customHeight="1" x14ac:dyDescent="0.2">
      <c r="A593" s="52" t="str">
        <f t="shared" si="27"/>
        <v>1441|1440011|44|2025|33935294000100|3937|368,08</v>
      </c>
      <c r="B593" s="52" t="str">
        <f t="shared" si="28"/>
        <v>1441|1440011|44|2025|272</v>
      </c>
      <c r="C593" s="36">
        <v>1441</v>
      </c>
      <c r="D593" s="36">
        <v>1440011</v>
      </c>
      <c r="E593" s="36">
        <v>44</v>
      </c>
      <c r="F593" s="36">
        <v>2025</v>
      </c>
      <c r="G593" s="36">
        <v>33935294000100</v>
      </c>
      <c r="H593" s="37" t="s">
        <v>454</v>
      </c>
      <c r="I593" s="36">
        <v>3937</v>
      </c>
      <c r="J593" s="36" t="s">
        <v>309</v>
      </c>
      <c r="K593" s="38">
        <v>45782</v>
      </c>
      <c r="L593" s="36">
        <v>272</v>
      </c>
      <c r="M593" s="73">
        <f t="shared" si="29"/>
        <v>368.08</v>
      </c>
      <c r="N593" s="39">
        <v>368.08</v>
      </c>
      <c r="O593" s="39">
        <v>0</v>
      </c>
      <c r="P593" s="33">
        <v>0</v>
      </c>
    </row>
    <row r="594" spans="1:16" ht="24.95" customHeight="1" x14ac:dyDescent="0.2">
      <c r="A594" s="52" t="str">
        <f t="shared" si="27"/>
        <v>1441|1440011|44|2025|33935294000100|3937|368,08</v>
      </c>
      <c r="B594" s="52" t="str">
        <f t="shared" si="28"/>
        <v>1441|1440011|44|2025|273</v>
      </c>
      <c r="C594" s="36">
        <v>1441</v>
      </c>
      <c r="D594" s="36">
        <v>1440011</v>
      </c>
      <c r="E594" s="36">
        <v>44</v>
      </c>
      <c r="F594" s="36">
        <v>2025</v>
      </c>
      <c r="G594" s="36">
        <v>33935294000100</v>
      </c>
      <c r="H594" s="37" t="s">
        <v>454</v>
      </c>
      <c r="I594" s="36">
        <v>3937</v>
      </c>
      <c r="J594" s="36" t="s">
        <v>309</v>
      </c>
      <c r="K594" s="38">
        <v>45782</v>
      </c>
      <c r="L594" s="36">
        <v>273</v>
      </c>
      <c r="M594" s="73">
        <f t="shared" si="29"/>
        <v>368.08</v>
      </c>
      <c r="N594" s="39">
        <v>368.08</v>
      </c>
      <c r="O594" s="39">
        <v>0</v>
      </c>
      <c r="P594" s="33">
        <v>0</v>
      </c>
    </row>
    <row r="595" spans="1:16" ht="24.95" customHeight="1" x14ac:dyDescent="0.2">
      <c r="A595" s="52" t="str">
        <f t="shared" si="27"/>
        <v>1441|1440011|44|2025|33935294000100|3937|368,08</v>
      </c>
      <c r="B595" s="52" t="str">
        <f t="shared" si="28"/>
        <v>1441|1440011|44|2025|274</v>
      </c>
      <c r="C595" s="36">
        <v>1441</v>
      </c>
      <c r="D595" s="36">
        <v>1440011</v>
      </c>
      <c r="E595" s="36">
        <v>44</v>
      </c>
      <c r="F595" s="36">
        <v>2025</v>
      </c>
      <c r="G595" s="36">
        <v>33935294000100</v>
      </c>
      <c r="H595" s="37" t="s">
        <v>454</v>
      </c>
      <c r="I595" s="36">
        <v>3937</v>
      </c>
      <c r="J595" s="36" t="s">
        <v>309</v>
      </c>
      <c r="K595" s="38">
        <v>45782</v>
      </c>
      <c r="L595" s="36">
        <v>274</v>
      </c>
      <c r="M595" s="73">
        <f t="shared" si="29"/>
        <v>368.08</v>
      </c>
      <c r="N595" s="39">
        <v>368.08</v>
      </c>
      <c r="O595" s="39">
        <v>0</v>
      </c>
      <c r="P595" s="33">
        <v>0</v>
      </c>
    </row>
    <row r="596" spans="1:16" ht="24.95" customHeight="1" x14ac:dyDescent="0.2">
      <c r="A596" s="52" t="str">
        <f t="shared" si="27"/>
        <v>1441|1440011|45|2025|429764000105|3937|4046,87</v>
      </c>
      <c r="B596" s="52" t="str">
        <f t="shared" si="28"/>
        <v>1441|1440011|45|2025|2224</v>
      </c>
      <c r="C596" s="36">
        <v>1441</v>
      </c>
      <c r="D596" s="36">
        <v>1440011</v>
      </c>
      <c r="E596" s="36">
        <v>45</v>
      </c>
      <c r="F596" s="36">
        <v>2025</v>
      </c>
      <c r="G596" s="36">
        <v>429764000105</v>
      </c>
      <c r="H596" s="37" t="s">
        <v>455</v>
      </c>
      <c r="I596" s="36">
        <v>3937</v>
      </c>
      <c r="J596" s="36" t="s">
        <v>309</v>
      </c>
      <c r="K596" s="38">
        <v>45756</v>
      </c>
      <c r="L596" s="36">
        <v>2224</v>
      </c>
      <c r="M596" s="73">
        <f t="shared" si="29"/>
        <v>4046.87</v>
      </c>
      <c r="N596" s="39">
        <v>4046.87</v>
      </c>
      <c r="O596" s="39">
        <v>0</v>
      </c>
      <c r="P596" s="33">
        <v>0</v>
      </c>
    </row>
    <row r="597" spans="1:16" ht="24.95" customHeight="1" x14ac:dyDescent="0.2">
      <c r="A597" s="52" t="str">
        <f t="shared" si="27"/>
        <v>1441|1440011|45|2025|429764000105|3937|4175,41</v>
      </c>
      <c r="B597" s="52" t="str">
        <f t="shared" si="28"/>
        <v>1441|1440011|45|2025|2792</v>
      </c>
      <c r="C597" s="36">
        <v>1441</v>
      </c>
      <c r="D597" s="36">
        <v>1440011</v>
      </c>
      <c r="E597" s="36">
        <v>45</v>
      </c>
      <c r="F597" s="36">
        <v>2025</v>
      </c>
      <c r="G597" s="36">
        <v>429764000105</v>
      </c>
      <c r="H597" s="37" t="s">
        <v>455</v>
      </c>
      <c r="I597" s="36">
        <v>3937</v>
      </c>
      <c r="J597" s="36" t="s">
        <v>309</v>
      </c>
      <c r="K597" s="38">
        <v>45785</v>
      </c>
      <c r="L597" s="36">
        <v>2792</v>
      </c>
      <c r="M597" s="73">
        <f t="shared" si="29"/>
        <v>4175.41</v>
      </c>
      <c r="N597" s="39">
        <v>4175.41</v>
      </c>
      <c r="O597" s="39">
        <v>0</v>
      </c>
      <c r="P597" s="33">
        <v>0</v>
      </c>
    </row>
    <row r="598" spans="1:16" ht="24.95" customHeight="1" x14ac:dyDescent="0.2">
      <c r="A598" s="52" t="str">
        <f t="shared" si="27"/>
        <v>1441|1440011|46|2025|52415757000140|3937|975,16</v>
      </c>
      <c r="B598" s="52" t="str">
        <f t="shared" si="28"/>
        <v>1441|1440011|46|2025|2343</v>
      </c>
      <c r="C598" s="36">
        <v>1441</v>
      </c>
      <c r="D598" s="36">
        <v>1440011</v>
      </c>
      <c r="E598" s="36">
        <v>46</v>
      </c>
      <c r="F598" s="36">
        <v>2025</v>
      </c>
      <c r="G598" s="36">
        <v>52415757000140</v>
      </c>
      <c r="H598" s="37" t="s">
        <v>456</v>
      </c>
      <c r="I598" s="36">
        <v>3937</v>
      </c>
      <c r="J598" s="36" t="s">
        <v>309</v>
      </c>
      <c r="K598" s="38">
        <v>45758</v>
      </c>
      <c r="L598" s="36">
        <v>2343</v>
      </c>
      <c r="M598" s="73">
        <f t="shared" si="29"/>
        <v>975.16</v>
      </c>
      <c r="N598" s="39">
        <v>975.16</v>
      </c>
      <c r="O598" s="39">
        <v>0</v>
      </c>
      <c r="P598" s="33">
        <v>0</v>
      </c>
    </row>
    <row r="599" spans="1:16" ht="24.95" customHeight="1" x14ac:dyDescent="0.2">
      <c r="A599" s="52" t="str">
        <f t="shared" si="27"/>
        <v>1441|1440011|46|2025|52415757000140|3937|975,16</v>
      </c>
      <c r="B599" s="52" t="str">
        <f t="shared" si="28"/>
        <v>1441|1440011|46|2025|2959</v>
      </c>
      <c r="C599" s="36">
        <v>1441</v>
      </c>
      <c r="D599" s="36">
        <v>1440011</v>
      </c>
      <c r="E599" s="36">
        <v>46</v>
      </c>
      <c r="F599" s="36">
        <v>2025</v>
      </c>
      <c r="G599" s="36">
        <v>52415757000140</v>
      </c>
      <c r="H599" s="37" t="s">
        <v>456</v>
      </c>
      <c r="I599" s="36">
        <v>3937</v>
      </c>
      <c r="J599" s="36" t="s">
        <v>309</v>
      </c>
      <c r="K599" s="38">
        <v>45790</v>
      </c>
      <c r="L599" s="36">
        <v>2959</v>
      </c>
      <c r="M599" s="73">
        <f t="shared" si="29"/>
        <v>975.16</v>
      </c>
      <c r="N599" s="39">
        <v>975.16</v>
      </c>
      <c r="O599" s="39">
        <v>0</v>
      </c>
      <c r="P599" s="33">
        <v>0</v>
      </c>
    </row>
    <row r="600" spans="1:16" ht="24.95" customHeight="1" x14ac:dyDescent="0.2">
      <c r="A600" s="52" t="str">
        <f t="shared" si="27"/>
        <v>1441|1440011|48|2025|23732170000166|3937|1203,06</v>
      </c>
      <c r="B600" s="52" t="str">
        <f t="shared" si="28"/>
        <v>1441|1440011|48|2025|2179</v>
      </c>
      <c r="C600" s="36">
        <v>1441</v>
      </c>
      <c r="D600" s="36">
        <v>1440011</v>
      </c>
      <c r="E600" s="36">
        <v>48</v>
      </c>
      <c r="F600" s="36">
        <v>2025</v>
      </c>
      <c r="G600" s="36">
        <v>23732170000166</v>
      </c>
      <c r="H600" s="37" t="s">
        <v>211</v>
      </c>
      <c r="I600" s="36">
        <v>3937</v>
      </c>
      <c r="J600" s="36" t="s">
        <v>309</v>
      </c>
      <c r="K600" s="38">
        <v>45755</v>
      </c>
      <c r="L600" s="36">
        <v>2179</v>
      </c>
      <c r="M600" s="73">
        <f t="shared" si="29"/>
        <v>1203.06</v>
      </c>
      <c r="N600" s="39">
        <v>1203.06</v>
      </c>
      <c r="O600" s="39">
        <v>0</v>
      </c>
      <c r="P600" s="33">
        <v>0</v>
      </c>
    </row>
    <row r="601" spans="1:16" ht="24.95" customHeight="1" x14ac:dyDescent="0.2">
      <c r="A601" s="52" t="str">
        <f t="shared" si="27"/>
        <v>1441|1440011|48|2025|23732170000166|3937|1207,08</v>
      </c>
      <c r="B601" s="52" t="str">
        <f t="shared" si="28"/>
        <v>1441|1440011|48|2025|2796</v>
      </c>
      <c r="C601" s="36">
        <v>1441</v>
      </c>
      <c r="D601" s="36">
        <v>1440011</v>
      </c>
      <c r="E601" s="36">
        <v>48</v>
      </c>
      <c r="F601" s="36">
        <v>2025</v>
      </c>
      <c r="G601" s="36">
        <v>23732170000166</v>
      </c>
      <c r="H601" s="37" t="s">
        <v>211</v>
      </c>
      <c r="I601" s="36">
        <v>3937</v>
      </c>
      <c r="J601" s="36" t="s">
        <v>309</v>
      </c>
      <c r="K601" s="38">
        <v>45785</v>
      </c>
      <c r="L601" s="36">
        <v>2796</v>
      </c>
      <c r="M601" s="73">
        <f t="shared" si="29"/>
        <v>1207.08</v>
      </c>
      <c r="N601" s="39">
        <v>1207.08</v>
      </c>
      <c r="O601" s="39">
        <v>0</v>
      </c>
      <c r="P601" s="33">
        <v>0</v>
      </c>
    </row>
    <row r="602" spans="1:16" ht="24.95" customHeight="1" x14ac:dyDescent="0.2">
      <c r="A602" s="52" t="str">
        <f t="shared" si="27"/>
        <v>1441|1440011|49|2025|34975444000164|3937|894,2</v>
      </c>
      <c r="B602" s="52" t="str">
        <f t="shared" si="28"/>
        <v>1441|1440011|49|2025|2285</v>
      </c>
      <c r="C602" s="36">
        <v>1441</v>
      </c>
      <c r="D602" s="36">
        <v>1440011</v>
      </c>
      <c r="E602" s="36">
        <v>49</v>
      </c>
      <c r="F602" s="36">
        <v>2025</v>
      </c>
      <c r="G602" s="36">
        <v>34975444000164</v>
      </c>
      <c r="H602" s="37" t="s">
        <v>218</v>
      </c>
      <c r="I602" s="36">
        <v>3937</v>
      </c>
      <c r="J602" s="36" t="s">
        <v>309</v>
      </c>
      <c r="K602" s="38">
        <v>45757</v>
      </c>
      <c r="L602" s="36">
        <v>2285</v>
      </c>
      <c r="M602" s="73">
        <f t="shared" si="29"/>
        <v>894.2</v>
      </c>
      <c r="N602" s="39">
        <v>894.2</v>
      </c>
      <c r="O602" s="39">
        <v>0</v>
      </c>
      <c r="P602" s="33">
        <v>0</v>
      </c>
    </row>
    <row r="603" spans="1:16" ht="24.95" customHeight="1" x14ac:dyDescent="0.2">
      <c r="A603" s="52" t="str">
        <f t="shared" si="27"/>
        <v>1441|1440011|49|2025|34975444000164|3937|894,2</v>
      </c>
      <c r="B603" s="52" t="str">
        <f t="shared" si="28"/>
        <v>1441|1440011|49|2025|2649</v>
      </c>
      <c r="C603" s="36">
        <v>1441</v>
      </c>
      <c r="D603" s="36">
        <v>1440011</v>
      </c>
      <c r="E603" s="36">
        <v>49</v>
      </c>
      <c r="F603" s="36">
        <v>2025</v>
      </c>
      <c r="G603" s="36">
        <v>34975444000164</v>
      </c>
      <c r="H603" s="37" t="s">
        <v>218</v>
      </c>
      <c r="I603" s="36">
        <v>3937</v>
      </c>
      <c r="J603" s="36" t="s">
        <v>309</v>
      </c>
      <c r="K603" s="38">
        <v>45782</v>
      </c>
      <c r="L603" s="36">
        <v>2649</v>
      </c>
      <c r="M603" s="73">
        <f t="shared" si="29"/>
        <v>894.2</v>
      </c>
      <c r="N603" s="39">
        <v>894.2</v>
      </c>
      <c r="O603" s="39">
        <v>0</v>
      </c>
      <c r="P603" s="33">
        <v>0</v>
      </c>
    </row>
    <row r="604" spans="1:16" ht="24.95" customHeight="1" x14ac:dyDescent="0.2">
      <c r="A604" s="52" t="str">
        <f t="shared" si="27"/>
        <v>1441|1440011|50|2025|36896179000154|3937|424,86</v>
      </c>
      <c r="B604" s="52" t="str">
        <f t="shared" si="28"/>
        <v>1441|1440011|50|2025|240</v>
      </c>
      <c r="C604" s="36">
        <v>1441</v>
      </c>
      <c r="D604" s="36">
        <v>1440011</v>
      </c>
      <c r="E604" s="36">
        <v>50</v>
      </c>
      <c r="F604" s="36">
        <v>2025</v>
      </c>
      <c r="G604" s="36">
        <v>36896179000154</v>
      </c>
      <c r="H604" s="37" t="s">
        <v>457</v>
      </c>
      <c r="I604" s="36">
        <v>3937</v>
      </c>
      <c r="J604" s="36" t="s">
        <v>309</v>
      </c>
      <c r="K604" s="38">
        <v>45761</v>
      </c>
      <c r="L604" s="36">
        <v>240</v>
      </c>
      <c r="M604" s="73">
        <f t="shared" si="29"/>
        <v>424.86</v>
      </c>
      <c r="N604" s="39">
        <v>424.86</v>
      </c>
      <c r="O604" s="39">
        <v>0</v>
      </c>
      <c r="P604" s="33">
        <v>0</v>
      </c>
    </row>
    <row r="605" spans="1:16" ht="24.95" customHeight="1" x14ac:dyDescent="0.2">
      <c r="A605" s="52" t="str">
        <f t="shared" si="27"/>
        <v>1441|1440011|50|2025|36896179000154|3937|424,86</v>
      </c>
      <c r="B605" s="52" t="str">
        <f t="shared" si="28"/>
        <v>1441|1440011|50|2025|241</v>
      </c>
      <c r="C605" s="36">
        <v>1441</v>
      </c>
      <c r="D605" s="36">
        <v>1440011</v>
      </c>
      <c r="E605" s="36">
        <v>50</v>
      </c>
      <c r="F605" s="36">
        <v>2025</v>
      </c>
      <c r="G605" s="36">
        <v>36896179000154</v>
      </c>
      <c r="H605" s="37" t="s">
        <v>457</v>
      </c>
      <c r="I605" s="36">
        <v>3937</v>
      </c>
      <c r="J605" s="36" t="s">
        <v>309</v>
      </c>
      <c r="K605" s="38">
        <v>45761</v>
      </c>
      <c r="L605" s="36">
        <v>241</v>
      </c>
      <c r="M605" s="73">
        <f t="shared" si="29"/>
        <v>424.86</v>
      </c>
      <c r="N605" s="39">
        <v>424.86</v>
      </c>
      <c r="O605" s="39">
        <v>0</v>
      </c>
      <c r="P605" s="33">
        <v>0</v>
      </c>
    </row>
    <row r="606" spans="1:16" ht="24.95" customHeight="1" x14ac:dyDescent="0.2">
      <c r="A606" s="52" t="str">
        <f t="shared" si="27"/>
        <v>1441|1440011|51|2025|91352053691|3622|529,66</v>
      </c>
      <c r="B606" s="52" t="str">
        <f t="shared" si="28"/>
        <v>1441|1440011|51|2025|2432</v>
      </c>
      <c r="C606" s="36">
        <v>1441</v>
      </c>
      <c r="D606" s="36">
        <v>1440011</v>
      </c>
      <c r="E606" s="36">
        <v>51</v>
      </c>
      <c r="F606" s="36">
        <v>2025</v>
      </c>
      <c r="G606" s="36">
        <v>91352053691</v>
      </c>
      <c r="H606" s="37" t="s">
        <v>171</v>
      </c>
      <c r="I606" s="36">
        <v>3622</v>
      </c>
      <c r="J606" s="36" t="s">
        <v>308</v>
      </c>
      <c r="K606" s="38">
        <v>45762</v>
      </c>
      <c r="L606" s="36">
        <v>2432</v>
      </c>
      <c r="M606" s="73">
        <f t="shared" si="29"/>
        <v>529.66</v>
      </c>
      <c r="N606" s="39">
        <v>529.66</v>
      </c>
      <c r="O606" s="39">
        <v>0</v>
      </c>
      <c r="P606" s="33">
        <v>0</v>
      </c>
    </row>
    <row r="607" spans="1:16" ht="24.95" customHeight="1" x14ac:dyDescent="0.2">
      <c r="A607" s="52" t="str">
        <f t="shared" si="27"/>
        <v>1441|1440011|52|2025|73060178615|3622|300</v>
      </c>
      <c r="B607" s="52" t="str">
        <f t="shared" si="28"/>
        <v>1441|1440011|52|2025|2169</v>
      </c>
      <c r="C607" s="36">
        <v>1441</v>
      </c>
      <c r="D607" s="36">
        <v>1440011</v>
      </c>
      <c r="E607" s="36">
        <v>52</v>
      </c>
      <c r="F607" s="36">
        <v>2025</v>
      </c>
      <c r="G607" s="36">
        <v>73060178615</v>
      </c>
      <c r="H607" s="37" t="s">
        <v>175</v>
      </c>
      <c r="I607" s="36">
        <v>3622</v>
      </c>
      <c r="J607" s="36" t="s">
        <v>308</v>
      </c>
      <c r="K607" s="38">
        <v>45755</v>
      </c>
      <c r="L607" s="36">
        <v>2169</v>
      </c>
      <c r="M607" s="73">
        <f t="shared" si="29"/>
        <v>300</v>
      </c>
      <c r="N607" s="39">
        <v>300</v>
      </c>
      <c r="O607" s="39">
        <v>0</v>
      </c>
      <c r="P607" s="33">
        <v>0</v>
      </c>
    </row>
    <row r="608" spans="1:16" ht="24.95" customHeight="1" x14ac:dyDescent="0.2">
      <c r="A608" s="52" t="str">
        <f t="shared" si="27"/>
        <v>1441|1440011|52|2025|73060178615|3622|300</v>
      </c>
      <c r="B608" s="52" t="str">
        <f t="shared" si="28"/>
        <v>1441|1440011|52|2025|2666</v>
      </c>
      <c r="C608" s="36">
        <v>1441</v>
      </c>
      <c r="D608" s="36">
        <v>1440011</v>
      </c>
      <c r="E608" s="36">
        <v>52</v>
      </c>
      <c r="F608" s="36">
        <v>2025</v>
      </c>
      <c r="G608" s="36">
        <v>73060178615</v>
      </c>
      <c r="H608" s="37" t="s">
        <v>175</v>
      </c>
      <c r="I608" s="36">
        <v>3622</v>
      </c>
      <c r="J608" s="36" t="s">
        <v>308</v>
      </c>
      <c r="K608" s="38">
        <v>45783</v>
      </c>
      <c r="L608" s="36">
        <v>2666</v>
      </c>
      <c r="M608" s="73">
        <f t="shared" si="29"/>
        <v>300</v>
      </c>
      <c r="N608" s="39">
        <v>300</v>
      </c>
      <c r="O608" s="39">
        <v>0</v>
      </c>
      <c r="P608" s="33">
        <v>0</v>
      </c>
    </row>
    <row r="609" spans="1:16" ht="24.95" customHeight="1" x14ac:dyDescent="0.2">
      <c r="A609" s="52" t="str">
        <f t="shared" si="27"/>
        <v>1441|1440011|53|2025|58346678649|3622|2011,35</v>
      </c>
      <c r="B609" s="52" t="str">
        <f t="shared" si="28"/>
        <v>1441|1440011|53|2025|2263</v>
      </c>
      <c r="C609" s="36">
        <v>1441</v>
      </c>
      <c r="D609" s="36">
        <v>1440011</v>
      </c>
      <c r="E609" s="36">
        <v>53</v>
      </c>
      <c r="F609" s="36">
        <v>2025</v>
      </c>
      <c r="G609" s="36">
        <v>58346678649</v>
      </c>
      <c r="H609" s="37" t="s">
        <v>458</v>
      </c>
      <c r="I609" s="36">
        <v>3622</v>
      </c>
      <c r="J609" s="36" t="s">
        <v>308</v>
      </c>
      <c r="K609" s="38">
        <v>45757</v>
      </c>
      <c r="L609" s="36">
        <v>2263</v>
      </c>
      <c r="M609" s="73">
        <f t="shared" si="29"/>
        <v>2011.35</v>
      </c>
      <c r="N609" s="39">
        <v>2011.35</v>
      </c>
      <c r="O609" s="39">
        <v>0</v>
      </c>
      <c r="P609" s="33">
        <v>0</v>
      </c>
    </row>
    <row r="610" spans="1:16" ht="24.95" customHeight="1" x14ac:dyDescent="0.2">
      <c r="A610" s="52" t="str">
        <f t="shared" si="27"/>
        <v>1441|1440011|54|2025|24596892687|3622|92,68</v>
      </c>
      <c r="B610" s="52" t="str">
        <f t="shared" si="28"/>
        <v>1441|1440011|54|2025|2331</v>
      </c>
      <c r="C610" s="36">
        <v>1441</v>
      </c>
      <c r="D610" s="36">
        <v>1440011</v>
      </c>
      <c r="E610" s="36">
        <v>54</v>
      </c>
      <c r="F610" s="36">
        <v>2025</v>
      </c>
      <c r="G610" s="36">
        <v>24596892687</v>
      </c>
      <c r="H610" s="37" t="s">
        <v>186</v>
      </c>
      <c r="I610" s="36">
        <v>3622</v>
      </c>
      <c r="J610" s="36" t="s">
        <v>308</v>
      </c>
      <c r="K610" s="38">
        <v>45758</v>
      </c>
      <c r="L610" s="36">
        <v>2331</v>
      </c>
      <c r="M610" s="73">
        <f t="shared" si="29"/>
        <v>92.68</v>
      </c>
      <c r="N610" s="39">
        <v>92.68</v>
      </c>
      <c r="O610" s="39">
        <v>0</v>
      </c>
      <c r="P610" s="33">
        <v>0</v>
      </c>
    </row>
    <row r="611" spans="1:16" ht="24.95" customHeight="1" x14ac:dyDescent="0.2">
      <c r="A611" s="52" t="str">
        <f t="shared" si="27"/>
        <v>1441|1440011|56|2025|56009074000143|3937|213,75</v>
      </c>
      <c r="B611" s="52" t="str">
        <f t="shared" si="28"/>
        <v>1441|1440011|56|2025|2289</v>
      </c>
      <c r="C611" s="36">
        <v>1441</v>
      </c>
      <c r="D611" s="36">
        <v>1440011</v>
      </c>
      <c r="E611" s="36">
        <v>56</v>
      </c>
      <c r="F611" s="36">
        <v>2025</v>
      </c>
      <c r="G611" s="36">
        <v>56009074000143</v>
      </c>
      <c r="H611" s="37" t="s">
        <v>459</v>
      </c>
      <c r="I611" s="36">
        <v>3937</v>
      </c>
      <c r="J611" s="36" t="s">
        <v>309</v>
      </c>
      <c r="K611" s="38">
        <v>45757</v>
      </c>
      <c r="L611" s="36">
        <v>2289</v>
      </c>
      <c r="M611" s="73">
        <f t="shared" si="29"/>
        <v>213.75</v>
      </c>
      <c r="N611" s="39">
        <v>213.75</v>
      </c>
      <c r="O611" s="39">
        <v>0</v>
      </c>
      <c r="P611" s="33">
        <v>0</v>
      </c>
    </row>
    <row r="612" spans="1:16" ht="24.95" customHeight="1" x14ac:dyDescent="0.2">
      <c r="A612" s="52" t="str">
        <f t="shared" si="27"/>
        <v>1441|1440011|56|2025|56009074000143|3937|213,75</v>
      </c>
      <c r="B612" s="52" t="str">
        <f t="shared" si="28"/>
        <v>1441|1440011|56|2025|2988</v>
      </c>
      <c r="C612" s="36">
        <v>1441</v>
      </c>
      <c r="D612" s="36">
        <v>1440011</v>
      </c>
      <c r="E612" s="36">
        <v>56</v>
      </c>
      <c r="F612" s="36">
        <v>2025</v>
      </c>
      <c r="G612" s="36">
        <v>56009074000143</v>
      </c>
      <c r="H612" s="37" t="s">
        <v>459</v>
      </c>
      <c r="I612" s="36">
        <v>3937</v>
      </c>
      <c r="J612" s="36" t="s">
        <v>309</v>
      </c>
      <c r="K612" s="38">
        <v>45790</v>
      </c>
      <c r="L612" s="36">
        <v>2988</v>
      </c>
      <c r="M612" s="73">
        <f t="shared" si="29"/>
        <v>213.75</v>
      </c>
      <c r="N612" s="39">
        <v>213.75</v>
      </c>
      <c r="O612" s="39">
        <v>0</v>
      </c>
      <c r="P612" s="33">
        <v>0</v>
      </c>
    </row>
    <row r="613" spans="1:16" ht="24.95" customHeight="1" x14ac:dyDescent="0.2">
      <c r="A613" s="52" t="str">
        <f t="shared" si="27"/>
        <v>1441|1440011|57|2025|1017250000105|3304|1165,61</v>
      </c>
      <c r="B613" s="52" t="str">
        <f t="shared" si="28"/>
        <v>1441|1440011|57|2025|2471</v>
      </c>
      <c r="C613" s="36">
        <v>1441</v>
      </c>
      <c r="D613" s="36">
        <v>1440011</v>
      </c>
      <c r="E613" s="36">
        <v>57</v>
      </c>
      <c r="F613" s="36">
        <v>2025</v>
      </c>
      <c r="G613" s="36">
        <v>1017250000105</v>
      </c>
      <c r="H613" s="37" t="s">
        <v>120</v>
      </c>
      <c r="I613" s="36">
        <v>3304</v>
      </c>
      <c r="J613" s="36" t="s">
        <v>307</v>
      </c>
      <c r="K613" s="38">
        <v>45770</v>
      </c>
      <c r="L613" s="36">
        <v>2471</v>
      </c>
      <c r="M613" s="73">
        <f t="shared" si="29"/>
        <v>1165.6099999999999</v>
      </c>
      <c r="N613" s="39">
        <v>1136.99</v>
      </c>
      <c r="O613" s="39">
        <v>28.62</v>
      </c>
      <c r="P613" s="33">
        <v>0</v>
      </c>
    </row>
    <row r="614" spans="1:16" ht="24.95" customHeight="1" x14ac:dyDescent="0.2">
      <c r="A614" s="52" t="str">
        <f t="shared" si="27"/>
        <v>1441|1440011|57|2025|1017250000105|3304|2308,34</v>
      </c>
      <c r="B614" s="52" t="str">
        <f t="shared" si="28"/>
        <v>1441|1440011|57|2025|2472</v>
      </c>
      <c r="C614" s="36">
        <v>1441</v>
      </c>
      <c r="D614" s="36">
        <v>1440011</v>
      </c>
      <c r="E614" s="36">
        <v>57</v>
      </c>
      <c r="F614" s="36">
        <v>2025</v>
      </c>
      <c r="G614" s="36">
        <v>1017250000105</v>
      </c>
      <c r="H614" s="37" t="s">
        <v>120</v>
      </c>
      <c r="I614" s="36">
        <v>3304</v>
      </c>
      <c r="J614" s="36" t="s">
        <v>307</v>
      </c>
      <c r="K614" s="38">
        <v>45770</v>
      </c>
      <c r="L614" s="36">
        <v>2472</v>
      </c>
      <c r="M614" s="73">
        <f t="shared" si="29"/>
        <v>2308.3399999999997</v>
      </c>
      <c r="N614" s="39">
        <v>2249.7199999999998</v>
      </c>
      <c r="O614" s="39">
        <v>58.62</v>
      </c>
      <c r="P614" s="33">
        <v>0</v>
      </c>
    </row>
    <row r="615" spans="1:16" ht="24.95" customHeight="1" x14ac:dyDescent="0.2">
      <c r="A615" s="52" t="str">
        <f t="shared" si="27"/>
        <v>1441|1440011|60|2025|22884260000100|3922|8400</v>
      </c>
      <c r="B615" s="52" t="str">
        <f t="shared" si="28"/>
        <v>1441|1440011|60|2025|2242</v>
      </c>
      <c r="C615" s="36">
        <v>1441</v>
      </c>
      <c r="D615" s="36">
        <v>1440011</v>
      </c>
      <c r="E615" s="36">
        <v>60</v>
      </c>
      <c r="F615" s="36">
        <v>2025</v>
      </c>
      <c r="G615" s="36">
        <v>22884260000100</v>
      </c>
      <c r="H615" s="37" t="s">
        <v>129</v>
      </c>
      <c r="I615" s="36">
        <v>3922</v>
      </c>
      <c r="J615" s="36" t="s">
        <v>309</v>
      </c>
      <c r="K615" s="38">
        <v>45756</v>
      </c>
      <c r="L615" s="36">
        <v>2242</v>
      </c>
      <c r="M615" s="73">
        <f t="shared" si="29"/>
        <v>8400</v>
      </c>
      <c r="N615" s="39">
        <v>8400</v>
      </c>
      <c r="O615" s="39">
        <v>0</v>
      </c>
      <c r="P615" s="33">
        <v>0</v>
      </c>
    </row>
    <row r="616" spans="1:16" ht="24.95" customHeight="1" x14ac:dyDescent="0.2">
      <c r="A616" s="52" t="str">
        <f t="shared" si="27"/>
        <v>1441|1440011|61|2025|22884260000100|3921|69234</v>
      </c>
      <c r="B616" s="52" t="str">
        <f t="shared" si="28"/>
        <v>1441|1440011|61|2025|2243</v>
      </c>
      <c r="C616" s="36">
        <v>1441</v>
      </c>
      <c r="D616" s="36">
        <v>1440011</v>
      </c>
      <c r="E616" s="36">
        <v>61</v>
      </c>
      <c r="F616" s="36">
        <v>2025</v>
      </c>
      <c r="G616" s="36">
        <v>22884260000100</v>
      </c>
      <c r="H616" s="37" t="s">
        <v>129</v>
      </c>
      <c r="I616" s="36">
        <v>3921</v>
      </c>
      <c r="J616" s="36" t="s">
        <v>309</v>
      </c>
      <c r="K616" s="38">
        <v>45756</v>
      </c>
      <c r="L616" s="36">
        <v>2243</v>
      </c>
      <c r="M616" s="73">
        <f t="shared" si="29"/>
        <v>69234</v>
      </c>
      <c r="N616" s="39">
        <v>69234</v>
      </c>
      <c r="O616" s="39">
        <v>0</v>
      </c>
      <c r="P616" s="33">
        <v>0</v>
      </c>
    </row>
    <row r="617" spans="1:16" ht="24.95" customHeight="1" x14ac:dyDescent="0.2">
      <c r="A617" s="52" t="str">
        <f t="shared" si="27"/>
        <v>1441|1440011|64|2025|26791960663|3611|4899,17</v>
      </c>
      <c r="B617" s="52" t="str">
        <f t="shared" si="28"/>
        <v>1441|1440011|64|2025|2165</v>
      </c>
      <c r="C617" s="36">
        <v>1441</v>
      </c>
      <c r="D617" s="36">
        <v>1440011</v>
      </c>
      <c r="E617" s="36">
        <v>64</v>
      </c>
      <c r="F617" s="36">
        <v>2025</v>
      </c>
      <c r="G617" s="36">
        <v>26791960663</v>
      </c>
      <c r="H617" s="37" t="s">
        <v>131</v>
      </c>
      <c r="I617" s="36">
        <v>3611</v>
      </c>
      <c r="J617" s="36" t="s">
        <v>308</v>
      </c>
      <c r="K617" s="38">
        <v>45755</v>
      </c>
      <c r="L617" s="36">
        <v>2165</v>
      </c>
      <c r="M617" s="73">
        <f t="shared" si="29"/>
        <v>4899.17</v>
      </c>
      <c r="N617" s="39">
        <v>4586.71</v>
      </c>
      <c r="O617" s="39">
        <v>312.45999999999998</v>
      </c>
      <c r="P617" s="33">
        <v>0</v>
      </c>
    </row>
    <row r="618" spans="1:16" ht="24.95" customHeight="1" x14ac:dyDescent="0.2">
      <c r="A618" s="52" t="str">
        <f t="shared" si="27"/>
        <v>1441|1440011|64|2025|26791960663|3611|4899,17</v>
      </c>
      <c r="B618" s="52" t="str">
        <f t="shared" si="28"/>
        <v>1441|1440011|64|2025|2891</v>
      </c>
      <c r="C618" s="36">
        <v>1441</v>
      </c>
      <c r="D618" s="36">
        <v>1440011</v>
      </c>
      <c r="E618" s="36">
        <v>64</v>
      </c>
      <c r="F618" s="36">
        <v>2025</v>
      </c>
      <c r="G618" s="36">
        <v>26791960663</v>
      </c>
      <c r="H618" s="37" t="s">
        <v>131</v>
      </c>
      <c r="I618" s="36">
        <v>3611</v>
      </c>
      <c r="J618" s="36" t="s">
        <v>308</v>
      </c>
      <c r="K618" s="38">
        <v>45789</v>
      </c>
      <c r="L618" s="36">
        <v>2891</v>
      </c>
      <c r="M618" s="73">
        <f t="shared" si="29"/>
        <v>4899.17</v>
      </c>
      <c r="N618" s="39">
        <v>4586.71</v>
      </c>
      <c r="O618" s="39">
        <v>312.45999999999998</v>
      </c>
      <c r="P618" s="33">
        <v>0</v>
      </c>
    </row>
    <row r="619" spans="1:16" ht="24.95" customHeight="1" x14ac:dyDescent="0.2">
      <c r="A619" s="52" t="str">
        <f t="shared" si="27"/>
        <v>1441|1440011|65|2025|96593172804|3611|1641,68</v>
      </c>
      <c r="B619" s="52" t="str">
        <f t="shared" si="28"/>
        <v>1441|1440011|65|2025|2166</v>
      </c>
      <c r="C619" s="36">
        <v>1441</v>
      </c>
      <c r="D619" s="36">
        <v>1440011</v>
      </c>
      <c r="E619" s="36">
        <v>65</v>
      </c>
      <c r="F619" s="36">
        <v>2025</v>
      </c>
      <c r="G619" s="36">
        <v>96593172804</v>
      </c>
      <c r="H619" s="37" t="s">
        <v>133</v>
      </c>
      <c r="I619" s="36">
        <v>3611</v>
      </c>
      <c r="J619" s="36" t="s">
        <v>308</v>
      </c>
      <c r="K619" s="38">
        <v>45755</v>
      </c>
      <c r="L619" s="36">
        <v>2166</v>
      </c>
      <c r="M619" s="73">
        <f t="shared" si="29"/>
        <v>1641.68</v>
      </c>
      <c r="N619" s="39">
        <v>1641.68</v>
      </c>
      <c r="O619" s="39">
        <v>0</v>
      </c>
      <c r="P619" s="33">
        <v>0</v>
      </c>
    </row>
    <row r="620" spans="1:16" ht="24.95" customHeight="1" x14ac:dyDescent="0.2">
      <c r="A620" s="52" t="str">
        <f t="shared" si="27"/>
        <v>1441|1440011|65|2025|96593172804|3611|1641,68</v>
      </c>
      <c r="B620" s="52" t="str">
        <f t="shared" si="28"/>
        <v>1441|1440011|65|2025|2892</v>
      </c>
      <c r="C620" s="36">
        <v>1441</v>
      </c>
      <c r="D620" s="36">
        <v>1440011</v>
      </c>
      <c r="E620" s="36">
        <v>65</v>
      </c>
      <c r="F620" s="36">
        <v>2025</v>
      </c>
      <c r="G620" s="36">
        <v>96593172804</v>
      </c>
      <c r="H620" s="37" t="s">
        <v>133</v>
      </c>
      <c r="I620" s="36">
        <v>3611</v>
      </c>
      <c r="J620" s="36" t="s">
        <v>308</v>
      </c>
      <c r="K620" s="38">
        <v>45789</v>
      </c>
      <c r="L620" s="36">
        <v>2892</v>
      </c>
      <c r="M620" s="73">
        <f t="shared" si="29"/>
        <v>1641.68</v>
      </c>
      <c r="N620" s="39">
        <v>1641.68</v>
      </c>
      <c r="O620" s="39">
        <v>0</v>
      </c>
      <c r="P620" s="33">
        <v>0</v>
      </c>
    </row>
    <row r="621" spans="1:16" ht="24.95" customHeight="1" x14ac:dyDescent="0.2">
      <c r="A621" s="52" t="str">
        <f t="shared" si="27"/>
        <v>1441|1440011|66|2025|14408503649|3611|6642,37</v>
      </c>
      <c r="B621" s="52" t="str">
        <f t="shared" si="28"/>
        <v>1441|1440011|66|2025|2213</v>
      </c>
      <c r="C621" s="36">
        <v>1441</v>
      </c>
      <c r="D621" s="36">
        <v>1440011</v>
      </c>
      <c r="E621" s="36">
        <v>66</v>
      </c>
      <c r="F621" s="36">
        <v>2025</v>
      </c>
      <c r="G621" s="36">
        <v>14408503649</v>
      </c>
      <c r="H621" s="37" t="s">
        <v>134</v>
      </c>
      <c r="I621" s="36">
        <v>3611</v>
      </c>
      <c r="J621" s="36" t="s">
        <v>308</v>
      </c>
      <c r="K621" s="38">
        <v>45756</v>
      </c>
      <c r="L621" s="36">
        <v>2213</v>
      </c>
      <c r="M621" s="73">
        <f t="shared" si="29"/>
        <v>6642.37</v>
      </c>
      <c r="N621" s="39">
        <v>5867.04</v>
      </c>
      <c r="O621" s="39">
        <v>775.33</v>
      </c>
      <c r="P621" s="33">
        <v>0</v>
      </c>
    </row>
    <row r="622" spans="1:16" ht="24.95" customHeight="1" x14ac:dyDescent="0.2">
      <c r="A622" s="52" t="str">
        <f t="shared" si="27"/>
        <v>1441|1440011|67|2025|3941401840|3611|1641,69</v>
      </c>
      <c r="B622" s="52" t="str">
        <f t="shared" si="28"/>
        <v>1441|1440011|67|2025|2167</v>
      </c>
      <c r="C622" s="36">
        <v>1441</v>
      </c>
      <c r="D622" s="36">
        <v>1440011</v>
      </c>
      <c r="E622" s="36">
        <v>67</v>
      </c>
      <c r="F622" s="36">
        <v>2025</v>
      </c>
      <c r="G622" s="36">
        <v>3941401840</v>
      </c>
      <c r="H622" s="37" t="s">
        <v>135</v>
      </c>
      <c r="I622" s="36">
        <v>3611</v>
      </c>
      <c r="J622" s="36" t="s">
        <v>308</v>
      </c>
      <c r="K622" s="38">
        <v>45755</v>
      </c>
      <c r="L622" s="36">
        <v>2167</v>
      </c>
      <c r="M622" s="73">
        <f t="shared" si="29"/>
        <v>1641.69</v>
      </c>
      <c r="N622" s="39">
        <v>1641.69</v>
      </c>
      <c r="O622" s="39">
        <v>0</v>
      </c>
      <c r="P622" s="33">
        <v>0</v>
      </c>
    </row>
    <row r="623" spans="1:16" ht="24.95" customHeight="1" x14ac:dyDescent="0.2">
      <c r="A623" s="52" t="str">
        <f t="shared" si="27"/>
        <v>1441|1440011|67|2025|3941401840|3611|1641,69</v>
      </c>
      <c r="B623" s="52" t="str">
        <f t="shared" si="28"/>
        <v>1441|1440011|67|2025|2893</v>
      </c>
      <c r="C623" s="36">
        <v>1441</v>
      </c>
      <c r="D623" s="36">
        <v>1440011</v>
      </c>
      <c r="E623" s="36">
        <v>67</v>
      </c>
      <c r="F623" s="36">
        <v>2025</v>
      </c>
      <c r="G623" s="36">
        <v>3941401840</v>
      </c>
      <c r="H623" s="37" t="s">
        <v>135</v>
      </c>
      <c r="I623" s="36">
        <v>3611</v>
      </c>
      <c r="J623" s="36" t="s">
        <v>308</v>
      </c>
      <c r="K623" s="38">
        <v>45789</v>
      </c>
      <c r="L623" s="36">
        <v>2893</v>
      </c>
      <c r="M623" s="73">
        <f t="shared" si="29"/>
        <v>1641.69</v>
      </c>
      <c r="N623" s="39">
        <v>1641.69</v>
      </c>
      <c r="O623" s="39">
        <v>0</v>
      </c>
      <c r="P623" s="33">
        <v>0</v>
      </c>
    </row>
    <row r="624" spans="1:16" ht="24.95" customHeight="1" x14ac:dyDescent="0.2">
      <c r="A624" s="52" t="str">
        <f t="shared" si="27"/>
        <v>1441|1440011|68|2025|48447510697|3611|7005,51</v>
      </c>
      <c r="B624" s="52" t="str">
        <f t="shared" si="28"/>
        <v>1441|1440011|68|2025|2155</v>
      </c>
      <c r="C624" s="36">
        <v>1441</v>
      </c>
      <c r="D624" s="36">
        <v>1440011</v>
      </c>
      <c r="E624" s="36">
        <v>68</v>
      </c>
      <c r="F624" s="36">
        <v>2025</v>
      </c>
      <c r="G624" s="36">
        <v>48447510697</v>
      </c>
      <c r="H624" s="37" t="s">
        <v>136</v>
      </c>
      <c r="I624" s="36">
        <v>3611</v>
      </c>
      <c r="J624" s="36" t="s">
        <v>308</v>
      </c>
      <c r="K624" s="38">
        <v>45755</v>
      </c>
      <c r="L624" s="36">
        <v>2155</v>
      </c>
      <c r="M624" s="73">
        <f t="shared" si="29"/>
        <v>7005.51</v>
      </c>
      <c r="N624" s="39">
        <v>6130.32</v>
      </c>
      <c r="O624" s="39">
        <v>875.19</v>
      </c>
      <c r="P624" s="33">
        <v>0</v>
      </c>
    </row>
    <row r="625" spans="1:16" ht="24.95" customHeight="1" x14ac:dyDescent="0.2">
      <c r="A625" s="52" t="str">
        <f t="shared" si="27"/>
        <v>1441|1440011|68|2025|48447510697|3611|7005,51</v>
      </c>
      <c r="B625" s="52" t="str">
        <f t="shared" si="28"/>
        <v>1441|1440011|68|2025|2883</v>
      </c>
      <c r="C625" s="36">
        <v>1441</v>
      </c>
      <c r="D625" s="36">
        <v>1440011</v>
      </c>
      <c r="E625" s="36">
        <v>68</v>
      </c>
      <c r="F625" s="36">
        <v>2025</v>
      </c>
      <c r="G625" s="36">
        <v>48447510697</v>
      </c>
      <c r="H625" s="37" t="s">
        <v>136</v>
      </c>
      <c r="I625" s="36">
        <v>3611</v>
      </c>
      <c r="J625" s="36" t="s">
        <v>308</v>
      </c>
      <c r="K625" s="38">
        <v>45789</v>
      </c>
      <c r="L625" s="36">
        <v>2883</v>
      </c>
      <c r="M625" s="73">
        <f t="shared" si="29"/>
        <v>7005.51</v>
      </c>
      <c r="N625" s="39">
        <v>6130.32</v>
      </c>
      <c r="O625" s="39">
        <v>875.19</v>
      </c>
      <c r="P625" s="33">
        <v>0</v>
      </c>
    </row>
    <row r="626" spans="1:16" ht="24.95" customHeight="1" x14ac:dyDescent="0.2">
      <c r="A626" s="52" t="str">
        <f t="shared" si="27"/>
        <v>1441|1440011|69|2025|66606667615|3611|6859,35</v>
      </c>
      <c r="B626" s="52" t="str">
        <f t="shared" si="28"/>
        <v>1441|1440011|69|2025|2226</v>
      </c>
      <c r="C626" s="36">
        <v>1441</v>
      </c>
      <c r="D626" s="36">
        <v>1440011</v>
      </c>
      <c r="E626" s="36">
        <v>69</v>
      </c>
      <c r="F626" s="36">
        <v>2025</v>
      </c>
      <c r="G626" s="36">
        <v>66606667615</v>
      </c>
      <c r="H626" s="37" t="s">
        <v>137</v>
      </c>
      <c r="I626" s="36">
        <v>3611</v>
      </c>
      <c r="J626" s="36" t="s">
        <v>308</v>
      </c>
      <c r="K626" s="38">
        <v>45756</v>
      </c>
      <c r="L626" s="36">
        <v>2226</v>
      </c>
      <c r="M626" s="73">
        <f t="shared" si="29"/>
        <v>6859.35</v>
      </c>
      <c r="N626" s="39">
        <v>6024.35</v>
      </c>
      <c r="O626" s="39">
        <v>835</v>
      </c>
      <c r="P626" s="33">
        <v>0</v>
      </c>
    </row>
    <row r="627" spans="1:16" ht="24.95" customHeight="1" x14ac:dyDescent="0.2">
      <c r="A627" s="52" t="str">
        <f t="shared" si="27"/>
        <v>1441|1440011|70|2025|9269157628|3611|3831,81</v>
      </c>
      <c r="B627" s="52" t="str">
        <f t="shared" si="28"/>
        <v>1441|1440011|70|2025|2218</v>
      </c>
      <c r="C627" s="36">
        <v>1441</v>
      </c>
      <c r="D627" s="36">
        <v>1440011</v>
      </c>
      <c r="E627" s="36">
        <v>70</v>
      </c>
      <c r="F627" s="36">
        <v>2025</v>
      </c>
      <c r="G627" s="36">
        <v>9269157628</v>
      </c>
      <c r="H627" s="37" t="s">
        <v>138</v>
      </c>
      <c r="I627" s="36">
        <v>3611</v>
      </c>
      <c r="J627" s="36" t="s">
        <v>308</v>
      </c>
      <c r="K627" s="38">
        <v>45756</v>
      </c>
      <c r="L627" s="36">
        <v>2218</v>
      </c>
      <c r="M627" s="73">
        <f t="shared" si="29"/>
        <v>3831.81</v>
      </c>
      <c r="N627" s="39">
        <v>3723.2</v>
      </c>
      <c r="O627" s="39">
        <v>108.61</v>
      </c>
      <c r="P627" s="33">
        <v>0</v>
      </c>
    </row>
    <row r="628" spans="1:16" ht="24.95" customHeight="1" x14ac:dyDescent="0.2">
      <c r="A628" s="52" t="str">
        <f t="shared" si="27"/>
        <v>1441|1440011|70|2025|9269157628|3611|3932,79</v>
      </c>
      <c r="B628" s="52" t="str">
        <f t="shared" si="28"/>
        <v>1441|1440011|70|2025|2916</v>
      </c>
      <c r="C628" s="36">
        <v>1441</v>
      </c>
      <c r="D628" s="36">
        <v>1440011</v>
      </c>
      <c r="E628" s="36">
        <v>70</v>
      </c>
      <c r="F628" s="36">
        <v>2025</v>
      </c>
      <c r="G628" s="36">
        <v>9269157628</v>
      </c>
      <c r="H628" s="37" t="s">
        <v>138</v>
      </c>
      <c r="I628" s="36">
        <v>3611</v>
      </c>
      <c r="J628" s="36" t="s">
        <v>308</v>
      </c>
      <c r="K628" s="38">
        <v>45789</v>
      </c>
      <c r="L628" s="36">
        <v>2916</v>
      </c>
      <c r="M628" s="73">
        <f t="shared" si="29"/>
        <v>3932.79</v>
      </c>
      <c r="N628" s="39">
        <v>3809.04</v>
      </c>
      <c r="O628" s="39">
        <v>123.75</v>
      </c>
      <c r="P628" s="33">
        <v>0</v>
      </c>
    </row>
    <row r="629" spans="1:16" ht="24.95" customHeight="1" x14ac:dyDescent="0.2">
      <c r="A629" s="52" t="str">
        <f t="shared" si="27"/>
        <v>1441|1440011|71|2025|21154554000113|3920|48269,2</v>
      </c>
      <c r="B629" s="52" t="str">
        <f t="shared" si="28"/>
        <v>1441|1440011|71|2025|239</v>
      </c>
      <c r="C629" s="36">
        <v>1441</v>
      </c>
      <c r="D629" s="36">
        <v>1440011</v>
      </c>
      <c r="E629" s="36">
        <v>71</v>
      </c>
      <c r="F629" s="36">
        <v>2025</v>
      </c>
      <c r="G629" s="36">
        <v>21154554000113</v>
      </c>
      <c r="H629" s="37" t="s">
        <v>139</v>
      </c>
      <c r="I629" s="36">
        <v>3920</v>
      </c>
      <c r="J629" s="36" t="s">
        <v>309</v>
      </c>
      <c r="K629" s="38">
        <v>45761</v>
      </c>
      <c r="L629" s="36">
        <v>239</v>
      </c>
      <c r="M629" s="73">
        <f t="shared" si="29"/>
        <v>48269.2</v>
      </c>
      <c r="N629" s="39">
        <v>48269.2</v>
      </c>
      <c r="O629" s="39">
        <v>0</v>
      </c>
      <c r="P629" s="33">
        <v>0</v>
      </c>
    </row>
    <row r="630" spans="1:16" ht="24.95" customHeight="1" x14ac:dyDescent="0.2">
      <c r="A630" s="52" t="str">
        <f t="shared" si="27"/>
        <v>1441|1440011|71|2025|21154554000113|3920|48269,2</v>
      </c>
      <c r="B630" s="52" t="str">
        <f t="shared" si="28"/>
        <v>1441|1440011|71|2025|279</v>
      </c>
      <c r="C630" s="36">
        <v>1441</v>
      </c>
      <c r="D630" s="36">
        <v>1440011</v>
      </c>
      <c r="E630" s="36">
        <v>71</v>
      </c>
      <c r="F630" s="36">
        <v>2025</v>
      </c>
      <c r="G630" s="36">
        <v>21154554000113</v>
      </c>
      <c r="H630" s="37" t="s">
        <v>139</v>
      </c>
      <c r="I630" s="36">
        <v>3920</v>
      </c>
      <c r="J630" s="36" t="s">
        <v>309</v>
      </c>
      <c r="K630" s="38">
        <v>45790</v>
      </c>
      <c r="L630" s="36">
        <v>279</v>
      </c>
      <c r="M630" s="73">
        <f t="shared" si="29"/>
        <v>48269.2</v>
      </c>
      <c r="N630" s="39">
        <v>48269.2</v>
      </c>
      <c r="O630" s="39">
        <v>0</v>
      </c>
      <c r="P630" s="33">
        <v>0</v>
      </c>
    </row>
    <row r="631" spans="1:16" ht="24.95" customHeight="1" x14ac:dyDescent="0.2">
      <c r="A631" s="52" t="str">
        <f t="shared" si="27"/>
        <v>1441|1440011|72|2025|2896116605|3611|4091,89</v>
      </c>
      <c r="B631" s="52" t="str">
        <f t="shared" si="28"/>
        <v>1441|1440011|72|2025|2147</v>
      </c>
      <c r="C631" s="36">
        <v>1441</v>
      </c>
      <c r="D631" s="36">
        <v>1440011</v>
      </c>
      <c r="E631" s="36">
        <v>72</v>
      </c>
      <c r="F631" s="36">
        <v>2025</v>
      </c>
      <c r="G631" s="36">
        <v>2896116605</v>
      </c>
      <c r="H631" s="37" t="s">
        <v>140</v>
      </c>
      <c r="I631" s="36">
        <v>3611</v>
      </c>
      <c r="J631" s="36" t="s">
        <v>308</v>
      </c>
      <c r="K631" s="38">
        <v>45755</v>
      </c>
      <c r="L631" s="36">
        <v>2147</v>
      </c>
      <c r="M631" s="73">
        <f t="shared" si="29"/>
        <v>4091.89</v>
      </c>
      <c r="N631" s="39">
        <v>3944.27</v>
      </c>
      <c r="O631" s="39">
        <v>147.62</v>
      </c>
      <c r="P631" s="33">
        <v>0</v>
      </c>
    </row>
    <row r="632" spans="1:16" ht="24.95" customHeight="1" x14ac:dyDescent="0.2">
      <c r="A632" s="52" t="str">
        <f t="shared" si="27"/>
        <v>1441|1440011|72|2025|2896116605|3611|4091,89</v>
      </c>
      <c r="B632" s="52" t="str">
        <f t="shared" si="28"/>
        <v>1441|1440011|72|2025|2881</v>
      </c>
      <c r="C632" s="36">
        <v>1441</v>
      </c>
      <c r="D632" s="36">
        <v>1440011</v>
      </c>
      <c r="E632" s="36">
        <v>72</v>
      </c>
      <c r="F632" s="36">
        <v>2025</v>
      </c>
      <c r="G632" s="36">
        <v>2896116605</v>
      </c>
      <c r="H632" s="37" t="s">
        <v>140</v>
      </c>
      <c r="I632" s="36">
        <v>3611</v>
      </c>
      <c r="J632" s="36" t="s">
        <v>308</v>
      </c>
      <c r="K632" s="38">
        <v>45789</v>
      </c>
      <c r="L632" s="36">
        <v>2881</v>
      </c>
      <c r="M632" s="73">
        <f t="shared" si="29"/>
        <v>4091.89</v>
      </c>
      <c r="N632" s="39">
        <v>3944.27</v>
      </c>
      <c r="O632" s="39">
        <v>147.62</v>
      </c>
      <c r="P632" s="33">
        <v>0</v>
      </c>
    </row>
    <row r="633" spans="1:16" ht="24.95" customHeight="1" x14ac:dyDescent="0.2">
      <c r="A633" s="52" t="str">
        <f t="shared" si="27"/>
        <v>1441|1440011|73|2025|3063355000118|3920|62581,61</v>
      </c>
      <c r="B633" s="52" t="str">
        <f t="shared" si="28"/>
        <v>1441|1440011|73|2025|2152</v>
      </c>
      <c r="C633" s="36">
        <v>1441</v>
      </c>
      <c r="D633" s="36">
        <v>1440011</v>
      </c>
      <c r="E633" s="36">
        <v>73</v>
      </c>
      <c r="F633" s="36">
        <v>2025</v>
      </c>
      <c r="G633" s="36">
        <v>3063355000118</v>
      </c>
      <c r="H633" s="37" t="s">
        <v>141</v>
      </c>
      <c r="I633" s="36">
        <v>3920</v>
      </c>
      <c r="J633" s="36" t="s">
        <v>309</v>
      </c>
      <c r="K633" s="38">
        <v>45755</v>
      </c>
      <c r="L633" s="36">
        <v>2152</v>
      </c>
      <c r="M633" s="73">
        <f t="shared" si="29"/>
        <v>62581.61</v>
      </c>
      <c r="N633" s="39">
        <v>59577.69</v>
      </c>
      <c r="O633" s="39">
        <v>3003.92</v>
      </c>
      <c r="P633" s="33">
        <v>0</v>
      </c>
    </row>
    <row r="634" spans="1:16" ht="24.95" customHeight="1" x14ac:dyDescent="0.2">
      <c r="A634" s="52" t="str">
        <f t="shared" si="27"/>
        <v>1441|1440011|73|2025|3063355000118|3920|62581,61</v>
      </c>
      <c r="B634" s="52" t="str">
        <f t="shared" si="28"/>
        <v>1441|1440011|73|2025|2932</v>
      </c>
      <c r="C634" s="36">
        <v>1441</v>
      </c>
      <c r="D634" s="36">
        <v>1440011</v>
      </c>
      <c r="E634" s="36">
        <v>73</v>
      </c>
      <c r="F634" s="36">
        <v>2025</v>
      </c>
      <c r="G634" s="36">
        <v>3063355000118</v>
      </c>
      <c r="H634" s="37" t="s">
        <v>141</v>
      </c>
      <c r="I634" s="36">
        <v>3920</v>
      </c>
      <c r="J634" s="36" t="s">
        <v>309</v>
      </c>
      <c r="K634" s="38">
        <v>45789</v>
      </c>
      <c r="L634" s="36">
        <v>2932</v>
      </c>
      <c r="M634" s="73">
        <f t="shared" si="29"/>
        <v>62581.61</v>
      </c>
      <c r="N634" s="39">
        <v>59577.69</v>
      </c>
      <c r="O634" s="39">
        <v>3003.92</v>
      </c>
      <c r="P634" s="33">
        <v>0</v>
      </c>
    </row>
    <row r="635" spans="1:16" ht="24.95" customHeight="1" x14ac:dyDescent="0.2">
      <c r="A635" s="52" t="str">
        <f t="shared" si="27"/>
        <v>1441|1440011|74|2025|30059674687|3611|2202,8</v>
      </c>
      <c r="B635" s="52" t="str">
        <f t="shared" si="28"/>
        <v>1441|1440011|74|2025|2145</v>
      </c>
      <c r="C635" s="36">
        <v>1441</v>
      </c>
      <c r="D635" s="36">
        <v>1440011</v>
      </c>
      <c r="E635" s="36">
        <v>74</v>
      </c>
      <c r="F635" s="36">
        <v>2025</v>
      </c>
      <c r="G635" s="36">
        <v>30059674687</v>
      </c>
      <c r="H635" s="37" t="s">
        <v>142</v>
      </c>
      <c r="I635" s="36">
        <v>3611</v>
      </c>
      <c r="J635" s="36" t="s">
        <v>308</v>
      </c>
      <c r="K635" s="38">
        <v>45755</v>
      </c>
      <c r="L635" s="36">
        <v>2145</v>
      </c>
      <c r="M635" s="73">
        <f t="shared" si="29"/>
        <v>2202.8000000000002</v>
      </c>
      <c r="N635" s="39">
        <v>2202.8000000000002</v>
      </c>
      <c r="O635" s="39">
        <v>0</v>
      </c>
      <c r="P635" s="33">
        <v>0</v>
      </c>
    </row>
    <row r="636" spans="1:16" ht="24.95" customHeight="1" x14ac:dyDescent="0.2">
      <c r="A636" s="52" t="str">
        <f t="shared" si="27"/>
        <v>1441|1440011|74|2025|30059674687|3611|2202,8</v>
      </c>
      <c r="B636" s="52" t="str">
        <f t="shared" si="28"/>
        <v>1441|1440011|74|2025|2876</v>
      </c>
      <c r="C636" s="36">
        <v>1441</v>
      </c>
      <c r="D636" s="36">
        <v>1440011</v>
      </c>
      <c r="E636" s="36">
        <v>74</v>
      </c>
      <c r="F636" s="36">
        <v>2025</v>
      </c>
      <c r="G636" s="36">
        <v>30059674687</v>
      </c>
      <c r="H636" s="37" t="s">
        <v>142</v>
      </c>
      <c r="I636" s="36">
        <v>3611</v>
      </c>
      <c r="J636" s="36" t="s">
        <v>308</v>
      </c>
      <c r="K636" s="38">
        <v>45789</v>
      </c>
      <c r="L636" s="36">
        <v>2876</v>
      </c>
      <c r="M636" s="73">
        <f t="shared" si="29"/>
        <v>2202.8000000000002</v>
      </c>
      <c r="N636" s="39">
        <v>2202.8000000000002</v>
      </c>
      <c r="O636" s="39">
        <v>0</v>
      </c>
      <c r="P636" s="33">
        <v>0</v>
      </c>
    </row>
    <row r="637" spans="1:16" ht="24.95" customHeight="1" x14ac:dyDescent="0.2">
      <c r="A637" s="52" t="str">
        <f t="shared" si="27"/>
        <v>1441|1440011|75|2025|15794466634|3611|4091,89</v>
      </c>
      <c r="B637" s="52" t="str">
        <f t="shared" si="28"/>
        <v>1441|1440011|75|2025|2146</v>
      </c>
      <c r="C637" s="36">
        <v>1441</v>
      </c>
      <c r="D637" s="36">
        <v>1440011</v>
      </c>
      <c r="E637" s="36">
        <v>75</v>
      </c>
      <c r="F637" s="36">
        <v>2025</v>
      </c>
      <c r="G637" s="36">
        <v>15794466634</v>
      </c>
      <c r="H637" s="37" t="s">
        <v>143</v>
      </c>
      <c r="I637" s="36">
        <v>3611</v>
      </c>
      <c r="J637" s="36" t="s">
        <v>308</v>
      </c>
      <c r="K637" s="38">
        <v>45755</v>
      </c>
      <c r="L637" s="36">
        <v>2146</v>
      </c>
      <c r="M637" s="73">
        <f t="shared" si="29"/>
        <v>4091.89</v>
      </c>
      <c r="N637" s="39">
        <v>3944.27</v>
      </c>
      <c r="O637" s="39">
        <v>147.62</v>
      </c>
      <c r="P637" s="33">
        <v>0</v>
      </c>
    </row>
    <row r="638" spans="1:16" ht="24.95" customHeight="1" x14ac:dyDescent="0.2">
      <c r="A638" s="52" t="str">
        <f t="shared" si="27"/>
        <v>1441|1440011|75|2025|15794466634|3611|4091,89</v>
      </c>
      <c r="B638" s="52" t="str">
        <f t="shared" si="28"/>
        <v>1441|1440011|75|2025|2878</v>
      </c>
      <c r="C638" s="36">
        <v>1441</v>
      </c>
      <c r="D638" s="36">
        <v>1440011</v>
      </c>
      <c r="E638" s="36">
        <v>75</v>
      </c>
      <c r="F638" s="36">
        <v>2025</v>
      </c>
      <c r="G638" s="36">
        <v>15794466634</v>
      </c>
      <c r="H638" s="37" t="s">
        <v>143</v>
      </c>
      <c r="I638" s="36">
        <v>3611</v>
      </c>
      <c r="J638" s="36" t="s">
        <v>308</v>
      </c>
      <c r="K638" s="38">
        <v>45789</v>
      </c>
      <c r="L638" s="36">
        <v>2878</v>
      </c>
      <c r="M638" s="73">
        <f t="shared" si="29"/>
        <v>4091.89</v>
      </c>
      <c r="N638" s="39">
        <v>3944.27</v>
      </c>
      <c r="O638" s="39">
        <v>147.62</v>
      </c>
      <c r="P638" s="33">
        <v>0</v>
      </c>
    </row>
    <row r="639" spans="1:16" ht="24.95" customHeight="1" x14ac:dyDescent="0.2">
      <c r="A639" s="52" t="str">
        <f t="shared" si="27"/>
        <v>1441|1440011|76|2025|2274463131|3611|8741,76</v>
      </c>
      <c r="B639" s="52" t="str">
        <f t="shared" si="28"/>
        <v>1441|1440011|76|2025|2148</v>
      </c>
      <c r="C639" s="36">
        <v>1441</v>
      </c>
      <c r="D639" s="36">
        <v>1440011</v>
      </c>
      <c r="E639" s="36">
        <v>76</v>
      </c>
      <c r="F639" s="36">
        <v>2025</v>
      </c>
      <c r="G639" s="36">
        <v>2274463131</v>
      </c>
      <c r="H639" s="37" t="s">
        <v>144</v>
      </c>
      <c r="I639" s="36">
        <v>3611</v>
      </c>
      <c r="J639" s="36" t="s">
        <v>308</v>
      </c>
      <c r="K639" s="38">
        <v>45755</v>
      </c>
      <c r="L639" s="36">
        <v>2148</v>
      </c>
      <c r="M639" s="73">
        <f t="shared" si="29"/>
        <v>8741.76</v>
      </c>
      <c r="N639" s="39">
        <v>7389.1</v>
      </c>
      <c r="O639" s="39">
        <v>1352.66</v>
      </c>
      <c r="P639" s="33">
        <v>0</v>
      </c>
    </row>
    <row r="640" spans="1:16" ht="24.95" customHeight="1" x14ac:dyDescent="0.2">
      <c r="A640" s="52" t="str">
        <f t="shared" si="27"/>
        <v>1441|1440011|76|2025|2274463131|3611|8741,76</v>
      </c>
      <c r="B640" s="52" t="str">
        <f t="shared" si="28"/>
        <v>1441|1440011|76|2025|2877</v>
      </c>
      <c r="C640" s="36">
        <v>1441</v>
      </c>
      <c r="D640" s="36">
        <v>1440011</v>
      </c>
      <c r="E640" s="36">
        <v>76</v>
      </c>
      <c r="F640" s="36">
        <v>2025</v>
      </c>
      <c r="G640" s="36">
        <v>2274463131</v>
      </c>
      <c r="H640" s="37" t="s">
        <v>144</v>
      </c>
      <c r="I640" s="36">
        <v>3611</v>
      </c>
      <c r="J640" s="36" t="s">
        <v>308</v>
      </c>
      <c r="K640" s="38">
        <v>45789</v>
      </c>
      <c r="L640" s="36">
        <v>2877</v>
      </c>
      <c r="M640" s="73">
        <f t="shared" si="29"/>
        <v>8741.76</v>
      </c>
      <c r="N640" s="39">
        <v>7389.1</v>
      </c>
      <c r="O640" s="39">
        <v>1352.66</v>
      </c>
      <c r="P640" s="33">
        <v>0</v>
      </c>
    </row>
    <row r="641" spans="1:16" ht="24.95" customHeight="1" x14ac:dyDescent="0.2">
      <c r="A641" s="52" t="str">
        <f t="shared" si="27"/>
        <v>1441|1440011|77|2025|71077325000110|3920|29238,93</v>
      </c>
      <c r="B641" s="52" t="str">
        <f t="shared" si="28"/>
        <v>1441|1440011|77|2025|2082</v>
      </c>
      <c r="C641" s="36">
        <v>1441</v>
      </c>
      <c r="D641" s="36">
        <v>1440011</v>
      </c>
      <c r="E641" s="36">
        <v>77</v>
      </c>
      <c r="F641" s="36">
        <v>2025</v>
      </c>
      <c r="G641" s="36">
        <v>71077325000110</v>
      </c>
      <c r="H641" s="37" t="s">
        <v>145</v>
      </c>
      <c r="I641" s="36">
        <v>3920</v>
      </c>
      <c r="J641" s="36" t="s">
        <v>309</v>
      </c>
      <c r="K641" s="38">
        <v>45754</v>
      </c>
      <c r="L641" s="36">
        <v>2082</v>
      </c>
      <c r="M641" s="73">
        <f t="shared" si="29"/>
        <v>29238.93</v>
      </c>
      <c r="N641" s="39">
        <v>27835.46</v>
      </c>
      <c r="O641" s="39">
        <v>1403.47</v>
      </c>
      <c r="P641" s="33">
        <v>0</v>
      </c>
    </row>
    <row r="642" spans="1:16" ht="24.95" customHeight="1" x14ac:dyDescent="0.2">
      <c r="A642" s="52" t="str">
        <f t="shared" si="27"/>
        <v>1441|1440011|77|2025|71077325000110|3920|29238,93</v>
      </c>
      <c r="B642" s="52" t="str">
        <f t="shared" si="28"/>
        <v>1441|1440011|77|2025|2973</v>
      </c>
      <c r="C642" s="36">
        <v>1441</v>
      </c>
      <c r="D642" s="36">
        <v>1440011</v>
      </c>
      <c r="E642" s="36">
        <v>77</v>
      </c>
      <c r="F642" s="36">
        <v>2025</v>
      </c>
      <c r="G642" s="36">
        <v>71077325000110</v>
      </c>
      <c r="H642" s="37" t="s">
        <v>145</v>
      </c>
      <c r="I642" s="36">
        <v>3920</v>
      </c>
      <c r="J642" s="36" t="s">
        <v>309</v>
      </c>
      <c r="K642" s="38">
        <v>45790</v>
      </c>
      <c r="L642" s="36">
        <v>2973</v>
      </c>
      <c r="M642" s="73">
        <f t="shared" si="29"/>
        <v>29238.93</v>
      </c>
      <c r="N642" s="39">
        <v>27835.46</v>
      </c>
      <c r="O642" s="39">
        <v>1403.47</v>
      </c>
      <c r="P642" s="33">
        <v>0</v>
      </c>
    </row>
    <row r="643" spans="1:16" ht="24.95" customHeight="1" x14ac:dyDescent="0.2">
      <c r="A643" s="52" t="str">
        <f t="shared" si="27"/>
        <v>1441|1440011|78|2025|11040267670|3611|2093,46</v>
      </c>
      <c r="B643" s="52" t="str">
        <f t="shared" si="28"/>
        <v>1441|1440011|78|2025|2228</v>
      </c>
      <c r="C643" s="36">
        <v>1441</v>
      </c>
      <c r="D643" s="36">
        <v>1440011</v>
      </c>
      <c r="E643" s="36">
        <v>78</v>
      </c>
      <c r="F643" s="36">
        <v>2025</v>
      </c>
      <c r="G643" s="36">
        <v>11040267670</v>
      </c>
      <c r="H643" s="37" t="s">
        <v>146</v>
      </c>
      <c r="I643" s="36">
        <v>3611</v>
      </c>
      <c r="J643" s="36" t="s">
        <v>308</v>
      </c>
      <c r="K643" s="38">
        <v>45756</v>
      </c>
      <c r="L643" s="36">
        <v>2228</v>
      </c>
      <c r="M643" s="73">
        <f t="shared" si="29"/>
        <v>2093.46</v>
      </c>
      <c r="N643" s="39">
        <v>2093.46</v>
      </c>
      <c r="O643" s="39">
        <v>0</v>
      </c>
      <c r="P643" s="33">
        <v>0</v>
      </c>
    </row>
    <row r="644" spans="1:16" ht="24.95" customHeight="1" x14ac:dyDescent="0.2">
      <c r="A644" s="52" t="str">
        <f t="shared" si="27"/>
        <v>1441|1440011|78|2025|11040267670|3611|2195,63</v>
      </c>
      <c r="B644" s="52" t="str">
        <f t="shared" si="28"/>
        <v>1441|1440011|78|2025|2880</v>
      </c>
      <c r="C644" s="36">
        <v>1441</v>
      </c>
      <c r="D644" s="36">
        <v>1440011</v>
      </c>
      <c r="E644" s="36">
        <v>78</v>
      </c>
      <c r="F644" s="36">
        <v>2025</v>
      </c>
      <c r="G644" s="36">
        <v>11040267670</v>
      </c>
      <c r="H644" s="37" t="s">
        <v>146</v>
      </c>
      <c r="I644" s="36">
        <v>3611</v>
      </c>
      <c r="J644" s="36" t="s">
        <v>308</v>
      </c>
      <c r="K644" s="38">
        <v>45789</v>
      </c>
      <c r="L644" s="36">
        <v>2880</v>
      </c>
      <c r="M644" s="73">
        <f t="shared" si="29"/>
        <v>2195.63</v>
      </c>
      <c r="N644" s="39">
        <v>2195.63</v>
      </c>
      <c r="O644" s="39">
        <v>0</v>
      </c>
      <c r="P644" s="33">
        <v>0</v>
      </c>
    </row>
    <row r="645" spans="1:16" ht="24.95" customHeight="1" x14ac:dyDescent="0.2">
      <c r="A645" s="52" t="str">
        <f t="shared" ref="A645:A708" si="30">C645&amp;"|"&amp;D645&amp;"|"&amp;E645&amp;"|"&amp;F645&amp;"|"&amp;G645&amp;"|"&amp;I645&amp;"|"&amp;N645+O645-P645</f>
        <v>1441|1440011|79|2024|19378769000176|3999|5375</v>
      </c>
      <c r="B645" s="52" t="str">
        <f t="shared" ref="B645:B708" si="31">C645&amp;"|"&amp;D645&amp;"|"&amp;E645&amp;"|"&amp;F645&amp;"|"&amp;L645</f>
        <v>1441|1440011|79|2024|2267</v>
      </c>
      <c r="C645" s="36">
        <v>1441</v>
      </c>
      <c r="D645" s="36">
        <v>1440011</v>
      </c>
      <c r="E645" s="36">
        <v>79</v>
      </c>
      <c r="F645" s="36">
        <v>2024</v>
      </c>
      <c r="G645" s="36">
        <v>19378769000176</v>
      </c>
      <c r="H645" s="37" t="s">
        <v>300</v>
      </c>
      <c r="I645" s="36">
        <v>3999</v>
      </c>
      <c r="J645" s="36" t="s">
        <v>309</v>
      </c>
      <c r="K645" s="38">
        <v>45757</v>
      </c>
      <c r="L645" s="36">
        <v>2267</v>
      </c>
      <c r="M645" s="73">
        <f t="shared" si="29"/>
        <v>5375</v>
      </c>
      <c r="N645" s="39">
        <v>5310.5</v>
      </c>
      <c r="O645" s="39">
        <v>64.5</v>
      </c>
      <c r="P645" s="33">
        <v>0</v>
      </c>
    </row>
    <row r="646" spans="1:16" ht="24.95" customHeight="1" x14ac:dyDescent="0.2">
      <c r="A646" s="52" t="str">
        <f t="shared" si="30"/>
        <v>1441|1440011|79|2024|19378769000176|3999|215</v>
      </c>
      <c r="B646" s="52" t="str">
        <f t="shared" si="31"/>
        <v>1441|1440011|79|2024|2466</v>
      </c>
      <c r="C646" s="36">
        <v>1441</v>
      </c>
      <c r="D646" s="36">
        <v>1440011</v>
      </c>
      <c r="E646" s="36">
        <v>79</v>
      </c>
      <c r="F646" s="36">
        <v>2024</v>
      </c>
      <c r="G646" s="36">
        <v>19378769000176</v>
      </c>
      <c r="H646" s="37" t="s">
        <v>300</v>
      </c>
      <c r="I646" s="36">
        <v>3999</v>
      </c>
      <c r="J646" s="36" t="s">
        <v>309</v>
      </c>
      <c r="K646" s="38">
        <v>45769</v>
      </c>
      <c r="L646" s="36">
        <v>2466</v>
      </c>
      <c r="M646" s="73">
        <f t="shared" ref="M646:M709" si="32">N646+O646</f>
        <v>215</v>
      </c>
      <c r="N646" s="39">
        <v>212.42</v>
      </c>
      <c r="O646" s="39">
        <v>2.58</v>
      </c>
      <c r="P646" s="33">
        <v>0</v>
      </c>
    </row>
    <row r="647" spans="1:16" ht="24.95" customHeight="1" x14ac:dyDescent="0.2">
      <c r="A647" s="52" t="str">
        <f t="shared" si="30"/>
        <v>1441|1440011|79|2024|19378769000176|3999|22575</v>
      </c>
      <c r="B647" s="52" t="str">
        <f t="shared" si="31"/>
        <v>1441|1440011|79|2024|2467</v>
      </c>
      <c r="C647" s="36">
        <v>1441</v>
      </c>
      <c r="D647" s="36">
        <v>1440011</v>
      </c>
      <c r="E647" s="36">
        <v>79</v>
      </c>
      <c r="F647" s="36">
        <v>2024</v>
      </c>
      <c r="G647" s="36">
        <v>19378769000176</v>
      </c>
      <c r="H647" s="37" t="s">
        <v>300</v>
      </c>
      <c r="I647" s="36">
        <v>3999</v>
      </c>
      <c r="J647" s="36" t="s">
        <v>309</v>
      </c>
      <c r="K647" s="38">
        <v>45769</v>
      </c>
      <c r="L647" s="36">
        <v>2467</v>
      </c>
      <c r="M647" s="73">
        <f t="shared" si="32"/>
        <v>22575</v>
      </c>
      <c r="N647" s="39">
        <v>22304.1</v>
      </c>
      <c r="O647" s="39">
        <v>270.89999999999998</v>
      </c>
      <c r="P647" s="33">
        <v>0</v>
      </c>
    </row>
    <row r="648" spans="1:16" ht="24.95" customHeight="1" x14ac:dyDescent="0.2">
      <c r="A648" s="52" t="str">
        <f t="shared" si="30"/>
        <v>1441|1440011|79|2024|19378769000176|3999|215</v>
      </c>
      <c r="B648" s="52" t="str">
        <f t="shared" si="31"/>
        <v>1441|1440011|79|2024|2541</v>
      </c>
      <c r="C648" s="36">
        <v>1441</v>
      </c>
      <c r="D648" s="36">
        <v>1440011</v>
      </c>
      <c r="E648" s="36">
        <v>79</v>
      </c>
      <c r="F648" s="36">
        <v>2024</v>
      </c>
      <c r="G648" s="36">
        <v>19378769000176</v>
      </c>
      <c r="H648" s="37" t="s">
        <v>300</v>
      </c>
      <c r="I648" s="36">
        <v>3999</v>
      </c>
      <c r="J648" s="36" t="s">
        <v>309</v>
      </c>
      <c r="K648" s="38">
        <v>45776</v>
      </c>
      <c r="L648" s="36">
        <v>2541</v>
      </c>
      <c r="M648" s="73">
        <f t="shared" si="32"/>
        <v>215</v>
      </c>
      <c r="N648" s="39">
        <v>212.42</v>
      </c>
      <c r="O648" s="39">
        <v>2.58</v>
      </c>
      <c r="P648" s="33">
        <v>0</v>
      </c>
    </row>
    <row r="649" spans="1:16" ht="24.95" customHeight="1" x14ac:dyDescent="0.2">
      <c r="A649" s="52" t="str">
        <f t="shared" si="30"/>
        <v>1441|1440011|79|2024|19378769000176|3999|6020</v>
      </c>
      <c r="B649" s="52" t="str">
        <f t="shared" si="31"/>
        <v>1441|1440011|79|2024|2542</v>
      </c>
      <c r="C649" s="36">
        <v>1441</v>
      </c>
      <c r="D649" s="36">
        <v>1440011</v>
      </c>
      <c r="E649" s="36">
        <v>79</v>
      </c>
      <c r="F649" s="36">
        <v>2024</v>
      </c>
      <c r="G649" s="36">
        <v>19378769000176</v>
      </c>
      <c r="H649" s="37" t="s">
        <v>300</v>
      </c>
      <c r="I649" s="36">
        <v>3999</v>
      </c>
      <c r="J649" s="36" t="s">
        <v>309</v>
      </c>
      <c r="K649" s="38">
        <v>45776</v>
      </c>
      <c r="L649" s="36">
        <v>2542</v>
      </c>
      <c r="M649" s="73">
        <f t="shared" si="32"/>
        <v>6020</v>
      </c>
      <c r="N649" s="39">
        <v>5947.76</v>
      </c>
      <c r="O649" s="39">
        <v>72.239999999999995</v>
      </c>
      <c r="P649" s="33">
        <v>0</v>
      </c>
    </row>
    <row r="650" spans="1:16" ht="24.95" customHeight="1" x14ac:dyDescent="0.2">
      <c r="A650" s="52" t="str">
        <f t="shared" si="30"/>
        <v>1441|1440011|79|2024|19378769000176|3999|860</v>
      </c>
      <c r="B650" s="52" t="str">
        <f t="shared" si="31"/>
        <v>1441|1440011|79|2024|2543</v>
      </c>
      <c r="C650" s="36">
        <v>1441</v>
      </c>
      <c r="D650" s="36">
        <v>1440011</v>
      </c>
      <c r="E650" s="36">
        <v>79</v>
      </c>
      <c r="F650" s="36">
        <v>2024</v>
      </c>
      <c r="G650" s="36">
        <v>19378769000176</v>
      </c>
      <c r="H650" s="37" t="s">
        <v>300</v>
      </c>
      <c r="I650" s="36">
        <v>3999</v>
      </c>
      <c r="J650" s="36" t="s">
        <v>309</v>
      </c>
      <c r="K650" s="38">
        <v>45776</v>
      </c>
      <c r="L650" s="36">
        <v>2543</v>
      </c>
      <c r="M650" s="73">
        <f t="shared" si="32"/>
        <v>860</v>
      </c>
      <c r="N650" s="39">
        <v>849.68</v>
      </c>
      <c r="O650" s="39">
        <v>10.32</v>
      </c>
      <c r="P650" s="33">
        <v>0</v>
      </c>
    </row>
    <row r="651" spans="1:16" ht="24.95" customHeight="1" x14ac:dyDescent="0.2">
      <c r="A651" s="52" t="str">
        <f t="shared" si="30"/>
        <v>1441|1440011|79|2025|82655251768|3611|4380,98</v>
      </c>
      <c r="B651" s="52" t="str">
        <f t="shared" si="31"/>
        <v>1441|1440011|79|2025|2159</v>
      </c>
      <c r="C651" s="36">
        <v>1441</v>
      </c>
      <c r="D651" s="36">
        <v>1440011</v>
      </c>
      <c r="E651" s="36">
        <v>79</v>
      </c>
      <c r="F651" s="36">
        <v>2025</v>
      </c>
      <c r="G651" s="36">
        <v>82655251768</v>
      </c>
      <c r="H651" s="37" t="s">
        <v>147</v>
      </c>
      <c r="I651" s="36">
        <v>3611</v>
      </c>
      <c r="J651" s="36" t="s">
        <v>308</v>
      </c>
      <c r="K651" s="38">
        <v>45755</v>
      </c>
      <c r="L651" s="36">
        <v>2159</v>
      </c>
      <c r="M651" s="73">
        <f t="shared" si="32"/>
        <v>4380.9799999999996</v>
      </c>
      <c r="N651" s="39">
        <v>4185.1099999999997</v>
      </c>
      <c r="O651" s="39">
        <v>195.87</v>
      </c>
      <c r="P651" s="33">
        <v>0</v>
      </c>
    </row>
    <row r="652" spans="1:16" ht="24.95" customHeight="1" x14ac:dyDescent="0.2">
      <c r="A652" s="52" t="str">
        <f t="shared" si="30"/>
        <v>1441|1440011|79|2025|82655251768|3611|4380,98</v>
      </c>
      <c r="B652" s="52" t="str">
        <f t="shared" si="31"/>
        <v>1441|1440011|79|2025|2887</v>
      </c>
      <c r="C652" s="36">
        <v>1441</v>
      </c>
      <c r="D652" s="36">
        <v>1440011</v>
      </c>
      <c r="E652" s="36">
        <v>79</v>
      </c>
      <c r="F652" s="36">
        <v>2025</v>
      </c>
      <c r="G652" s="36">
        <v>82655251768</v>
      </c>
      <c r="H652" s="37" t="s">
        <v>147</v>
      </c>
      <c r="I652" s="36">
        <v>3611</v>
      </c>
      <c r="J652" s="36" t="s">
        <v>308</v>
      </c>
      <c r="K652" s="38">
        <v>45789</v>
      </c>
      <c r="L652" s="36">
        <v>2887</v>
      </c>
      <c r="M652" s="73">
        <f t="shared" si="32"/>
        <v>4380.9799999999996</v>
      </c>
      <c r="N652" s="39">
        <v>4185.1099999999997</v>
      </c>
      <c r="O652" s="39">
        <v>195.87</v>
      </c>
      <c r="P652" s="33">
        <v>0</v>
      </c>
    </row>
    <row r="653" spans="1:16" ht="24.95" customHeight="1" x14ac:dyDescent="0.2">
      <c r="A653" s="52" t="str">
        <f t="shared" si="30"/>
        <v>1441|1440011|80|2025|84374071687|3611|3334,42</v>
      </c>
      <c r="B653" s="52" t="str">
        <f t="shared" si="31"/>
        <v>1441|1440011|80|2025|2187</v>
      </c>
      <c r="C653" s="36">
        <v>1441</v>
      </c>
      <c r="D653" s="36">
        <v>1440011</v>
      </c>
      <c r="E653" s="36">
        <v>80</v>
      </c>
      <c r="F653" s="36">
        <v>2025</v>
      </c>
      <c r="G653" s="36">
        <v>84374071687</v>
      </c>
      <c r="H653" s="37" t="s">
        <v>148</v>
      </c>
      <c r="I653" s="36">
        <v>3611</v>
      </c>
      <c r="J653" s="36" t="s">
        <v>308</v>
      </c>
      <c r="K653" s="38">
        <v>45755</v>
      </c>
      <c r="L653" s="36">
        <v>2187</v>
      </c>
      <c r="M653" s="73">
        <f t="shared" si="32"/>
        <v>3334.42</v>
      </c>
      <c r="N653" s="39">
        <v>3296.14</v>
      </c>
      <c r="O653" s="39">
        <v>38.28</v>
      </c>
      <c r="P653" s="33">
        <v>0</v>
      </c>
    </row>
    <row r="654" spans="1:16" ht="24.95" customHeight="1" x14ac:dyDescent="0.2">
      <c r="A654" s="52" t="str">
        <f t="shared" si="30"/>
        <v>1441|1440011|80|2025|84374071687|3611|3334,42</v>
      </c>
      <c r="B654" s="52" t="str">
        <f t="shared" si="31"/>
        <v>1441|1440011|80|2025|2921</v>
      </c>
      <c r="C654" s="36">
        <v>1441</v>
      </c>
      <c r="D654" s="36">
        <v>1440011</v>
      </c>
      <c r="E654" s="36">
        <v>80</v>
      </c>
      <c r="F654" s="36">
        <v>2025</v>
      </c>
      <c r="G654" s="36">
        <v>84374071687</v>
      </c>
      <c r="H654" s="37" t="s">
        <v>148</v>
      </c>
      <c r="I654" s="36">
        <v>3611</v>
      </c>
      <c r="J654" s="36" t="s">
        <v>308</v>
      </c>
      <c r="K654" s="38">
        <v>45789</v>
      </c>
      <c r="L654" s="36">
        <v>2921</v>
      </c>
      <c r="M654" s="73">
        <f t="shared" si="32"/>
        <v>3334.42</v>
      </c>
      <c r="N654" s="39">
        <v>3296.14</v>
      </c>
      <c r="O654" s="39">
        <v>38.28</v>
      </c>
      <c r="P654" s="33">
        <v>0</v>
      </c>
    </row>
    <row r="655" spans="1:16" ht="24.95" customHeight="1" x14ac:dyDescent="0.2">
      <c r="A655" s="52" t="str">
        <f t="shared" si="30"/>
        <v>1441|1440011|81|2025|32734751615|3611|5883,92</v>
      </c>
      <c r="B655" s="52" t="str">
        <f t="shared" si="31"/>
        <v>1441|1440011|81|2025|2188</v>
      </c>
      <c r="C655" s="36">
        <v>1441</v>
      </c>
      <c r="D655" s="36">
        <v>1440011</v>
      </c>
      <c r="E655" s="36">
        <v>81</v>
      </c>
      <c r="F655" s="36">
        <v>2025</v>
      </c>
      <c r="G655" s="36">
        <v>32734751615</v>
      </c>
      <c r="H655" s="37" t="s">
        <v>149</v>
      </c>
      <c r="I655" s="36">
        <v>3611</v>
      </c>
      <c r="J655" s="36" t="s">
        <v>308</v>
      </c>
      <c r="K655" s="38">
        <v>45755</v>
      </c>
      <c r="L655" s="36">
        <v>2188</v>
      </c>
      <c r="M655" s="73">
        <f t="shared" si="32"/>
        <v>5883.92</v>
      </c>
      <c r="N655" s="39">
        <v>5317.17</v>
      </c>
      <c r="O655" s="39">
        <v>566.75</v>
      </c>
      <c r="P655" s="33">
        <v>0</v>
      </c>
    </row>
    <row r="656" spans="1:16" ht="24.95" customHeight="1" x14ac:dyDescent="0.2">
      <c r="A656" s="52" t="str">
        <f t="shared" si="30"/>
        <v>1441|1440011|81|2025|32734751615|3611|5883,92</v>
      </c>
      <c r="B656" s="52" t="str">
        <f t="shared" si="31"/>
        <v>1441|1440011|81|2025|2915</v>
      </c>
      <c r="C656" s="36">
        <v>1441</v>
      </c>
      <c r="D656" s="36">
        <v>1440011</v>
      </c>
      <c r="E656" s="36">
        <v>81</v>
      </c>
      <c r="F656" s="36">
        <v>2025</v>
      </c>
      <c r="G656" s="36">
        <v>32734751615</v>
      </c>
      <c r="H656" s="37" t="s">
        <v>149</v>
      </c>
      <c r="I656" s="36">
        <v>3611</v>
      </c>
      <c r="J656" s="36" t="s">
        <v>308</v>
      </c>
      <c r="K656" s="38">
        <v>45789</v>
      </c>
      <c r="L656" s="36">
        <v>2915</v>
      </c>
      <c r="M656" s="73">
        <f t="shared" si="32"/>
        <v>5883.92</v>
      </c>
      <c r="N656" s="39">
        <v>5317.17</v>
      </c>
      <c r="O656" s="39">
        <v>566.75</v>
      </c>
      <c r="P656" s="33">
        <v>0</v>
      </c>
    </row>
    <row r="657" spans="1:16" ht="24.95" customHeight="1" x14ac:dyDescent="0.2">
      <c r="A657" s="52" t="str">
        <f t="shared" si="30"/>
        <v>1441|1440011|82|2025|73694126600|3611|7660,1</v>
      </c>
      <c r="B657" s="52" t="str">
        <f t="shared" si="31"/>
        <v>1441|1440011|82|2025|2217</v>
      </c>
      <c r="C657" s="36">
        <v>1441</v>
      </c>
      <c r="D657" s="36">
        <v>1440011</v>
      </c>
      <c r="E657" s="36">
        <v>82</v>
      </c>
      <c r="F657" s="36">
        <v>2025</v>
      </c>
      <c r="G657" s="36">
        <v>73694126600</v>
      </c>
      <c r="H657" s="37" t="s">
        <v>150</v>
      </c>
      <c r="I657" s="36">
        <v>3611</v>
      </c>
      <c r="J657" s="36" t="s">
        <v>308</v>
      </c>
      <c r="K657" s="38">
        <v>45756</v>
      </c>
      <c r="L657" s="36">
        <v>2217</v>
      </c>
      <c r="M657" s="73">
        <f t="shared" si="32"/>
        <v>7660.0999999999995</v>
      </c>
      <c r="N657" s="39">
        <v>6604.9</v>
      </c>
      <c r="O657" s="39">
        <v>1055.2</v>
      </c>
      <c r="P657" s="33">
        <v>0</v>
      </c>
    </row>
    <row r="658" spans="1:16" ht="24.95" customHeight="1" x14ac:dyDescent="0.2">
      <c r="A658" s="52" t="str">
        <f t="shared" si="30"/>
        <v>1441|1440011|82|2025|73694126600|3611|7785,03</v>
      </c>
      <c r="B658" s="52" t="str">
        <f t="shared" si="31"/>
        <v>1441|1440011|82|2025|2918</v>
      </c>
      <c r="C658" s="36">
        <v>1441</v>
      </c>
      <c r="D658" s="36">
        <v>1440011</v>
      </c>
      <c r="E658" s="36">
        <v>82</v>
      </c>
      <c r="F658" s="36">
        <v>2025</v>
      </c>
      <c r="G658" s="36">
        <v>73694126600</v>
      </c>
      <c r="H658" s="37" t="s">
        <v>150</v>
      </c>
      <c r="I658" s="36">
        <v>3611</v>
      </c>
      <c r="J658" s="36" t="s">
        <v>308</v>
      </c>
      <c r="K658" s="38">
        <v>45789</v>
      </c>
      <c r="L658" s="36">
        <v>2918</v>
      </c>
      <c r="M658" s="73">
        <f t="shared" si="32"/>
        <v>7785.0300000000007</v>
      </c>
      <c r="N658" s="39">
        <v>6695.47</v>
      </c>
      <c r="O658" s="39">
        <v>1089.56</v>
      </c>
      <c r="P658" s="33">
        <v>0</v>
      </c>
    </row>
    <row r="659" spans="1:16" ht="24.95" customHeight="1" x14ac:dyDescent="0.2">
      <c r="A659" s="52" t="str">
        <f t="shared" si="30"/>
        <v>1441|1440011|84|2025|22068043000141|3920|8380,65</v>
      </c>
      <c r="B659" s="52" t="str">
        <f t="shared" si="31"/>
        <v>1441|1440011|84|2025|2107</v>
      </c>
      <c r="C659" s="36">
        <v>1441</v>
      </c>
      <c r="D659" s="36">
        <v>1440011</v>
      </c>
      <c r="E659" s="36">
        <v>84</v>
      </c>
      <c r="F659" s="36">
        <v>2025</v>
      </c>
      <c r="G659" s="36">
        <v>22068043000141</v>
      </c>
      <c r="H659" s="37" t="s">
        <v>151</v>
      </c>
      <c r="I659" s="36">
        <v>3920</v>
      </c>
      <c r="J659" s="36" t="s">
        <v>309</v>
      </c>
      <c r="K659" s="38">
        <v>45754</v>
      </c>
      <c r="L659" s="36">
        <v>2107</v>
      </c>
      <c r="M659" s="73">
        <f t="shared" si="32"/>
        <v>8380.65</v>
      </c>
      <c r="N659" s="39">
        <v>7978.38</v>
      </c>
      <c r="O659" s="39">
        <v>402.27</v>
      </c>
      <c r="P659" s="33">
        <v>0</v>
      </c>
    </row>
    <row r="660" spans="1:16" ht="24.95" customHeight="1" x14ac:dyDescent="0.2">
      <c r="A660" s="52" t="str">
        <f t="shared" si="30"/>
        <v>1441|1440011|84|2025|22068043000141|3920|8380,65</v>
      </c>
      <c r="B660" s="52" t="str">
        <f t="shared" si="31"/>
        <v>1441|1440011|84|2025|2981</v>
      </c>
      <c r="C660" s="36">
        <v>1441</v>
      </c>
      <c r="D660" s="36">
        <v>1440011</v>
      </c>
      <c r="E660" s="36">
        <v>84</v>
      </c>
      <c r="F660" s="36">
        <v>2025</v>
      </c>
      <c r="G660" s="36">
        <v>22068043000141</v>
      </c>
      <c r="H660" s="37" t="s">
        <v>151</v>
      </c>
      <c r="I660" s="36">
        <v>3920</v>
      </c>
      <c r="J660" s="36" t="s">
        <v>309</v>
      </c>
      <c r="K660" s="38">
        <v>45790</v>
      </c>
      <c r="L660" s="36">
        <v>2981</v>
      </c>
      <c r="M660" s="73">
        <f t="shared" si="32"/>
        <v>8380.65</v>
      </c>
      <c r="N660" s="39">
        <v>7978.38</v>
      </c>
      <c r="O660" s="39">
        <v>402.27</v>
      </c>
      <c r="P660" s="33">
        <v>0</v>
      </c>
    </row>
    <row r="661" spans="1:16" ht="24.95" customHeight="1" x14ac:dyDescent="0.2">
      <c r="A661" s="52" t="str">
        <f t="shared" si="30"/>
        <v>1441|1440011|85|2025|89330994687|3611|3854,88</v>
      </c>
      <c r="B661" s="52" t="str">
        <f t="shared" si="31"/>
        <v>1441|1440011|85|2025|2189</v>
      </c>
      <c r="C661" s="36">
        <v>1441</v>
      </c>
      <c r="D661" s="36">
        <v>1440011</v>
      </c>
      <c r="E661" s="36">
        <v>85</v>
      </c>
      <c r="F661" s="36">
        <v>2025</v>
      </c>
      <c r="G661" s="36">
        <v>89330994687</v>
      </c>
      <c r="H661" s="37" t="s">
        <v>152</v>
      </c>
      <c r="I661" s="36">
        <v>3611</v>
      </c>
      <c r="J661" s="36" t="s">
        <v>308</v>
      </c>
      <c r="K661" s="38">
        <v>45755</v>
      </c>
      <c r="L661" s="36">
        <v>2189</v>
      </c>
      <c r="M661" s="73">
        <f t="shared" si="32"/>
        <v>3854.88</v>
      </c>
      <c r="N661" s="39">
        <v>3742.81</v>
      </c>
      <c r="O661" s="39">
        <v>112.07</v>
      </c>
      <c r="P661" s="33">
        <v>0</v>
      </c>
    </row>
    <row r="662" spans="1:16" ht="24.95" customHeight="1" x14ac:dyDescent="0.2">
      <c r="A662" s="52" t="str">
        <f t="shared" si="30"/>
        <v>1441|1440011|85|2025|89330994687|3611|3854,88</v>
      </c>
      <c r="B662" s="52" t="str">
        <f t="shared" si="31"/>
        <v>1441|1440011|85|2025|2917</v>
      </c>
      <c r="C662" s="36">
        <v>1441</v>
      </c>
      <c r="D662" s="36">
        <v>1440011</v>
      </c>
      <c r="E662" s="36">
        <v>85</v>
      </c>
      <c r="F662" s="36">
        <v>2025</v>
      </c>
      <c r="G662" s="36">
        <v>89330994687</v>
      </c>
      <c r="H662" s="37" t="s">
        <v>152</v>
      </c>
      <c r="I662" s="36">
        <v>3611</v>
      </c>
      <c r="J662" s="36" t="s">
        <v>308</v>
      </c>
      <c r="K662" s="38">
        <v>45789</v>
      </c>
      <c r="L662" s="36">
        <v>2917</v>
      </c>
      <c r="M662" s="73">
        <f t="shared" si="32"/>
        <v>3854.88</v>
      </c>
      <c r="N662" s="39">
        <v>3742.81</v>
      </c>
      <c r="O662" s="39">
        <v>112.07</v>
      </c>
      <c r="P662" s="33">
        <v>0</v>
      </c>
    </row>
    <row r="663" spans="1:16" ht="24.95" customHeight="1" x14ac:dyDescent="0.2">
      <c r="A663" s="52" t="str">
        <f t="shared" si="30"/>
        <v>1441|1440011|86|2025|76809528920|3611|0</v>
      </c>
      <c r="B663" s="52" t="str">
        <f t="shared" si="31"/>
        <v>1441|1440011|86|2025|2194</v>
      </c>
      <c r="C663" s="36">
        <v>1441</v>
      </c>
      <c r="D663" s="36">
        <v>1440011</v>
      </c>
      <c r="E663" s="36">
        <v>86</v>
      </c>
      <c r="F663" s="36">
        <v>2025</v>
      </c>
      <c r="G663" s="36">
        <v>76809528920</v>
      </c>
      <c r="H663" s="37" t="s">
        <v>153</v>
      </c>
      <c r="I663" s="36">
        <v>3611</v>
      </c>
      <c r="J663" s="36" t="s">
        <v>308</v>
      </c>
      <c r="K663" s="38">
        <v>45755</v>
      </c>
      <c r="L663" s="36">
        <v>2194</v>
      </c>
      <c r="M663" s="73">
        <f t="shared" si="32"/>
        <v>0</v>
      </c>
      <c r="N663" s="39">
        <v>0</v>
      </c>
      <c r="O663" s="39">
        <v>0</v>
      </c>
      <c r="P663" s="33">
        <v>0</v>
      </c>
    </row>
    <row r="664" spans="1:16" ht="24.95" customHeight="1" x14ac:dyDescent="0.2">
      <c r="A664" s="52" t="str">
        <f t="shared" si="30"/>
        <v>1441|1440011|86|2025|76809528920|3611|0</v>
      </c>
      <c r="B664" s="52" t="str">
        <f t="shared" si="31"/>
        <v>1441|1440011|86|2025|2406</v>
      </c>
      <c r="C664" s="36">
        <v>1441</v>
      </c>
      <c r="D664" s="36">
        <v>1440011</v>
      </c>
      <c r="E664" s="36">
        <v>86</v>
      </c>
      <c r="F664" s="36">
        <v>2025</v>
      </c>
      <c r="G664" s="36">
        <v>76809528920</v>
      </c>
      <c r="H664" s="37" t="s">
        <v>153</v>
      </c>
      <c r="I664" s="36">
        <v>3611</v>
      </c>
      <c r="J664" s="36" t="s">
        <v>308</v>
      </c>
      <c r="K664" s="38">
        <v>45761</v>
      </c>
      <c r="L664" s="36">
        <v>2406</v>
      </c>
      <c r="M664" s="73">
        <f t="shared" si="32"/>
        <v>0</v>
      </c>
      <c r="N664" s="39">
        <v>0</v>
      </c>
      <c r="O664" s="39">
        <v>0</v>
      </c>
      <c r="P664" s="33">
        <v>0</v>
      </c>
    </row>
    <row r="665" spans="1:16" ht="24.95" customHeight="1" x14ac:dyDescent="0.2">
      <c r="A665" s="52" t="str">
        <f t="shared" si="30"/>
        <v>1441|1440011|86|2025|76809528920|3611|1166,21</v>
      </c>
      <c r="B665" s="52" t="str">
        <f t="shared" si="31"/>
        <v>1441|1440011|86|2025|2465</v>
      </c>
      <c r="C665" s="36">
        <v>1441</v>
      </c>
      <c r="D665" s="36">
        <v>1440011</v>
      </c>
      <c r="E665" s="36">
        <v>86</v>
      </c>
      <c r="F665" s="36">
        <v>2025</v>
      </c>
      <c r="G665" s="36">
        <v>76809528920</v>
      </c>
      <c r="H665" s="37" t="s">
        <v>153</v>
      </c>
      <c r="I665" s="36">
        <v>3611</v>
      </c>
      <c r="J665" s="36" t="s">
        <v>308</v>
      </c>
      <c r="K665" s="38">
        <v>45769</v>
      </c>
      <c r="L665" s="36">
        <v>2465</v>
      </c>
      <c r="M665" s="73">
        <f t="shared" si="32"/>
        <v>1166.21</v>
      </c>
      <c r="N665" s="39">
        <v>1166.21</v>
      </c>
      <c r="O665" s="39">
        <v>0</v>
      </c>
      <c r="P665" s="33">
        <v>0</v>
      </c>
    </row>
    <row r="666" spans="1:16" ht="24.95" customHeight="1" x14ac:dyDescent="0.2">
      <c r="A666" s="52" t="str">
        <f t="shared" si="30"/>
        <v>1441|1440011|87|2025|17709692000144|3920|29071,77</v>
      </c>
      <c r="B666" s="52" t="str">
        <f t="shared" si="31"/>
        <v>1441|1440011|87|2025|2110</v>
      </c>
      <c r="C666" s="36">
        <v>1441</v>
      </c>
      <c r="D666" s="36">
        <v>1440011</v>
      </c>
      <c r="E666" s="36">
        <v>87</v>
      </c>
      <c r="F666" s="36">
        <v>2025</v>
      </c>
      <c r="G666" s="36">
        <v>17709692000144</v>
      </c>
      <c r="H666" s="37" t="s">
        <v>154</v>
      </c>
      <c r="I666" s="36">
        <v>3920</v>
      </c>
      <c r="J666" s="36" t="s">
        <v>309</v>
      </c>
      <c r="K666" s="38">
        <v>45754</v>
      </c>
      <c r="L666" s="36">
        <v>2110</v>
      </c>
      <c r="M666" s="73">
        <f t="shared" si="32"/>
        <v>29071.77</v>
      </c>
      <c r="N666" s="39">
        <v>29071.77</v>
      </c>
      <c r="O666" s="39">
        <v>0</v>
      </c>
      <c r="P666" s="33">
        <v>0</v>
      </c>
    </row>
    <row r="667" spans="1:16" ht="24.95" customHeight="1" x14ac:dyDescent="0.2">
      <c r="A667" s="52" t="str">
        <f t="shared" si="30"/>
        <v>1441|1440011|88|2025|62895958653|3611|1475,22</v>
      </c>
      <c r="B667" s="52" t="str">
        <f t="shared" si="31"/>
        <v>1441|1440011|88|2025|2220</v>
      </c>
      <c r="C667" s="36">
        <v>1441</v>
      </c>
      <c r="D667" s="36">
        <v>1440011</v>
      </c>
      <c r="E667" s="36">
        <v>88</v>
      </c>
      <c r="F667" s="36">
        <v>2025</v>
      </c>
      <c r="G667" s="36">
        <v>62895958653</v>
      </c>
      <c r="H667" s="37" t="s">
        <v>155</v>
      </c>
      <c r="I667" s="36">
        <v>3611</v>
      </c>
      <c r="J667" s="36" t="s">
        <v>308</v>
      </c>
      <c r="K667" s="38">
        <v>45756</v>
      </c>
      <c r="L667" s="36">
        <v>2220</v>
      </c>
      <c r="M667" s="73">
        <f t="shared" si="32"/>
        <v>1475.22</v>
      </c>
      <c r="N667" s="39">
        <v>1475.22</v>
      </c>
      <c r="O667" s="39">
        <v>0</v>
      </c>
      <c r="P667" s="33">
        <v>0</v>
      </c>
    </row>
    <row r="668" spans="1:16" ht="24.95" customHeight="1" x14ac:dyDescent="0.2">
      <c r="A668" s="52" t="str">
        <f t="shared" si="30"/>
        <v>1441|1440011|89|2025|62897306653|3611|1475,22</v>
      </c>
      <c r="B668" s="52" t="str">
        <f t="shared" si="31"/>
        <v>1441|1440011|89|2025|2207</v>
      </c>
      <c r="C668" s="36">
        <v>1441</v>
      </c>
      <c r="D668" s="36">
        <v>1440011</v>
      </c>
      <c r="E668" s="36">
        <v>89</v>
      </c>
      <c r="F668" s="36">
        <v>2025</v>
      </c>
      <c r="G668" s="36">
        <v>62897306653</v>
      </c>
      <c r="H668" s="37" t="s">
        <v>156</v>
      </c>
      <c r="I668" s="36">
        <v>3611</v>
      </c>
      <c r="J668" s="36" t="s">
        <v>308</v>
      </c>
      <c r="K668" s="38">
        <v>45756</v>
      </c>
      <c r="L668" s="36">
        <v>2207</v>
      </c>
      <c r="M668" s="73">
        <f t="shared" si="32"/>
        <v>1475.22</v>
      </c>
      <c r="N668" s="39">
        <v>1475.22</v>
      </c>
      <c r="O668" s="39">
        <v>0</v>
      </c>
      <c r="P668" s="33">
        <v>0</v>
      </c>
    </row>
    <row r="669" spans="1:16" ht="24.95" customHeight="1" x14ac:dyDescent="0.2">
      <c r="A669" s="52" t="str">
        <f t="shared" si="30"/>
        <v>1441|1440011|90|2025|54565707691|3611|1475,22</v>
      </c>
      <c r="B669" s="52" t="str">
        <f t="shared" si="31"/>
        <v>1441|1440011|90|2025|2209</v>
      </c>
      <c r="C669" s="36">
        <v>1441</v>
      </c>
      <c r="D669" s="36">
        <v>1440011</v>
      </c>
      <c r="E669" s="36">
        <v>90</v>
      </c>
      <c r="F669" s="36">
        <v>2025</v>
      </c>
      <c r="G669" s="36">
        <v>54565707691</v>
      </c>
      <c r="H669" s="37" t="s">
        <v>157</v>
      </c>
      <c r="I669" s="36">
        <v>3611</v>
      </c>
      <c r="J669" s="36" t="s">
        <v>308</v>
      </c>
      <c r="K669" s="38">
        <v>45756</v>
      </c>
      <c r="L669" s="36">
        <v>2209</v>
      </c>
      <c r="M669" s="73">
        <f t="shared" si="32"/>
        <v>1475.22</v>
      </c>
      <c r="N669" s="39">
        <v>1475.22</v>
      </c>
      <c r="O669" s="39">
        <v>0</v>
      </c>
      <c r="P669" s="33">
        <v>0</v>
      </c>
    </row>
    <row r="670" spans="1:16" ht="24.95" customHeight="1" x14ac:dyDescent="0.2">
      <c r="A670" s="52" t="str">
        <f t="shared" si="30"/>
        <v>1441|1440011|91|2025|21154554000113|3920|17083,76</v>
      </c>
      <c r="B670" s="52" t="str">
        <f t="shared" si="31"/>
        <v>1441|1440011|91|2025|232</v>
      </c>
      <c r="C670" s="36">
        <v>1441</v>
      </c>
      <c r="D670" s="36">
        <v>1440011</v>
      </c>
      <c r="E670" s="36">
        <v>91</v>
      </c>
      <c r="F670" s="36">
        <v>2025</v>
      </c>
      <c r="G670" s="36">
        <v>21154554000113</v>
      </c>
      <c r="H670" s="37" t="s">
        <v>139</v>
      </c>
      <c r="I670" s="36">
        <v>3920</v>
      </c>
      <c r="J670" s="36" t="s">
        <v>309</v>
      </c>
      <c r="K670" s="38">
        <v>45751</v>
      </c>
      <c r="L670" s="36">
        <v>232</v>
      </c>
      <c r="M670" s="73">
        <f t="shared" si="32"/>
        <v>17083.759999999998</v>
      </c>
      <c r="N670" s="39">
        <v>17083.759999999998</v>
      </c>
      <c r="O670" s="39">
        <v>0</v>
      </c>
      <c r="P670" s="33">
        <v>0</v>
      </c>
    </row>
    <row r="671" spans="1:16" ht="24.95" customHeight="1" x14ac:dyDescent="0.2">
      <c r="A671" s="52" t="str">
        <f t="shared" si="30"/>
        <v>1441|1440011|91|2025|21154554000113|3920|17074,09</v>
      </c>
      <c r="B671" s="52" t="str">
        <f t="shared" si="31"/>
        <v>1441|1440011|91|2025|265</v>
      </c>
      <c r="C671" s="36">
        <v>1441</v>
      </c>
      <c r="D671" s="36">
        <v>1440011</v>
      </c>
      <c r="E671" s="36">
        <v>91</v>
      </c>
      <c r="F671" s="36">
        <v>2025</v>
      </c>
      <c r="G671" s="36">
        <v>21154554000113</v>
      </c>
      <c r="H671" s="37" t="s">
        <v>139</v>
      </c>
      <c r="I671" s="36">
        <v>3920</v>
      </c>
      <c r="J671" s="36" t="s">
        <v>309</v>
      </c>
      <c r="K671" s="38">
        <v>45776</v>
      </c>
      <c r="L671" s="36">
        <v>265</v>
      </c>
      <c r="M671" s="73">
        <f t="shared" si="32"/>
        <v>17074.09</v>
      </c>
      <c r="N671" s="39">
        <v>17074.09</v>
      </c>
      <c r="O671" s="39">
        <v>0</v>
      </c>
      <c r="P671" s="33">
        <v>0</v>
      </c>
    </row>
    <row r="672" spans="1:16" ht="24.95" customHeight="1" x14ac:dyDescent="0.2">
      <c r="A672" s="52" t="str">
        <f t="shared" si="30"/>
        <v>1441|1440011|92|2025|24046590653|3611|6368,79</v>
      </c>
      <c r="B672" s="52" t="str">
        <f t="shared" si="31"/>
        <v>1441|1440011|92|2025|2199</v>
      </c>
      <c r="C672" s="36">
        <v>1441</v>
      </c>
      <c r="D672" s="36">
        <v>1440011</v>
      </c>
      <c r="E672" s="36">
        <v>92</v>
      </c>
      <c r="F672" s="36">
        <v>2025</v>
      </c>
      <c r="G672" s="36">
        <v>24046590653</v>
      </c>
      <c r="H672" s="37" t="s">
        <v>158</v>
      </c>
      <c r="I672" s="36">
        <v>3611</v>
      </c>
      <c r="J672" s="36" t="s">
        <v>308</v>
      </c>
      <c r="K672" s="38">
        <v>45756</v>
      </c>
      <c r="L672" s="36">
        <v>2199</v>
      </c>
      <c r="M672" s="73">
        <f t="shared" si="32"/>
        <v>6368.79</v>
      </c>
      <c r="N672" s="39">
        <v>5668.7</v>
      </c>
      <c r="O672" s="39">
        <v>700.09</v>
      </c>
      <c r="P672" s="33">
        <v>0</v>
      </c>
    </row>
    <row r="673" spans="1:16" ht="24.95" customHeight="1" x14ac:dyDescent="0.2">
      <c r="A673" s="52" t="str">
        <f t="shared" si="30"/>
        <v>1441|1440011|92|2025|24046590653|3611|6368,79</v>
      </c>
      <c r="B673" s="52" t="str">
        <f t="shared" si="31"/>
        <v>1441|1440011|92|2025|2972</v>
      </c>
      <c r="C673" s="36">
        <v>1441</v>
      </c>
      <c r="D673" s="36">
        <v>1440011</v>
      </c>
      <c r="E673" s="36">
        <v>92</v>
      </c>
      <c r="F673" s="36">
        <v>2025</v>
      </c>
      <c r="G673" s="36">
        <v>24046590653</v>
      </c>
      <c r="H673" s="37" t="s">
        <v>158</v>
      </c>
      <c r="I673" s="36">
        <v>3611</v>
      </c>
      <c r="J673" s="36" t="s">
        <v>308</v>
      </c>
      <c r="K673" s="38">
        <v>45790</v>
      </c>
      <c r="L673" s="36">
        <v>2972</v>
      </c>
      <c r="M673" s="73">
        <f t="shared" si="32"/>
        <v>6368.79</v>
      </c>
      <c r="N673" s="39">
        <v>5668.7</v>
      </c>
      <c r="O673" s="39">
        <v>700.09</v>
      </c>
      <c r="P673" s="33">
        <v>0</v>
      </c>
    </row>
    <row r="674" spans="1:16" ht="24.95" customHeight="1" x14ac:dyDescent="0.2">
      <c r="A674" s="52" t="str">
        <f t="shared" si="30"/>
        <v>1441|1440011|93|2025|20808044000150|3920|14984,27</v>
      </c>
      <c r="B674" s="52" t="str">
        <f t="shared" si="31"/>
        <v>1441|1440011|93|2025|2133</v>
      </c>
      <c r="C674" s="36">
        <v>1441</v>
      </c>
      <c r="D674" s="36">
        <v>1440011</v>
      </c>
      <c r="E674" s="36">
        <v>93</v>
      </c>
      <c r="F674" s="36">
        <v>2025</v>
      </c>
      <c r="G674" s="36">
        <v>20808044000150</v>
      </c>
      <c r="H674" s="37" t="s">
        <v>159</v>
      </c>
      <c r="I674" s="36">
        <v>3920</v>
      </c>
      <c r="J674" s="36" t="s">
        <v>309</v>
      </c>
      <c r="K674" s="38">
        <v>45754</v>
      </c>
      <c r="L674" s="36">
        <v>2133</v>
      </c>
      <c r="M674" s="73">
        <f t="shared" si="32"/>
        <v>14984.27</v>
      </c>
      <c r="N674" s="39">
        <v>11914.92</v>
      </c>
      <c r="O674" s="39">
        <v>3069.35</v>
      </c>
      <c r="P674" s="33">
        <v>0</v>
      </c>
    </row>
    <row r="675" spans="1:16" ht="24.95" customHeight="1" x14ac:dyDescent="0.2">
      <c r="A675" s="52" t="str">
        <f t="shared" si="30"/>
        <v>1441|1440011|93|2025|20808044000150|3920|15093,7</v>
      </c>
      <c r="B675" s="52" t="str">
        <f t="shared" si="31"/>
        <v>1441|1440011|93|2025|2987</v>
      </c>
      <c r="C675" s="36">
        <v>1441</v>
      </c>
      <c r="D675" s="36">
        <v>1440011</v>
      </c>
      <c r="E675" s="36">
        <v>93</v>
      </c>
      <c r="F675" s="36">
        <v>2025</v>
      </c>
      <c r="G675" s="36">
        <v>20808044000150</v>
      </c>
      <c r="H675" s="37" t="s">
        <v>159</v>
      </c>
      <c r="I675" s="36">
        <v>3920</v>
      </c>
      <c r="J675" s="36" t="s">
        <v>309</v>
      </c>
      <c r="K675" s="38">
        <v>45790</v>
      </c>
      <c r="L675" s="36">
        <v>2987</v>
      </c>
      <c r="M675" s="73">
        <f t="shared" si="32"/>
        <v>15093.7</v>
      </c>
      <c r="N675" s="39">
        <v>11994.26</v>
      </c>
      <c r="O675" s="39">
        <v>3099.44</v>
      </c>
      <c r="P675" s="33">
        <v>0</v>
      </c>
    </row>
    <row r="676" spans="1:16" ht="24.95" customHeight="1" x14ac:dyDescent="0.2">
      <c r="A676" s="52" t="str">
        <f t="shared" si="30"/>
        <v>1441|1440011|94|2025|2589209630|3611|3205,7</v>
      </c>
      <c r="B676" s="52" t="str">
        <f t="shared" si="31"/>
        <v>1441|1440011|94|2025|2149</v>
      </c>
      <c r="C676" s="36">
        <v>1441</v>
      </c>
      <c r="D676" s="36">
        <v>1440011</v>
      </c>
      <c r="E676" s="36">
        <v>94</v>
      </c>
      <c r="F676" s="36">
        <v>2025</v>
      </c>
      <c r="G676" s="36">
        <v>2589209630</v>
      </c>
      <c r="H676" s="37" t="s">
        <v>160</v>
      </c>
      <c r="I676" s="36">
        <v>3611</v>
      </c>
      <c r="J676" s="36" t="s">
        <v>308</v>
      </c>
      <c r="K676" s="38">
        <v>45755</v>
      </c>
      <c r="L676" s="36">
        <v>2149</v>
      </c>
      <c r="M676" s="73">
        <f t="shared" si="32"/>
        <v>3205.7</v>
      </c>
      <c r="N676" s="39">
        <v>3177.08</v>
      </c>
      <c r="O676" s="39">
        <v>28.62</v>
      </c>
      <c r="P676" s="33">
        <v>0</v>
      </c>
    </row>
    <row r="677" spans="1:16" ht="24.95" customHeight="1" x14ac:dyDescent="0.2">
      <c r="A677" s="52" t="str">
        <f t="shared" si="30"/>
        <v>1441|1440011|94|2025|2589209630|3611|3205,7</v>
      </c>
      <c r="B677" s="52" t="str">
        <f t="shared" si="31"/>
        <v>1441|1440011|94|2025|2879</v>
      </c>
      <c r="C677" s="36">
        <v>1441</v>
      </c>
      <c r="D677" s="36">
        <v>1440011</v>
      </c>
      <c r="E677" s="36">
        <v>94</v>
      </c>
      <c r="F677" s="36">
        <v>2025</v>
      </c>
      <c r="G677" s="36">
        <v>2589209630</v>
      </c>
      <c r="H677" s="37" t="s">
        <v>160</v>
      </c>
      <c r="I677" s="36">
        <v>3611</v>
      </c>
      <c r="J677" s="36" t="s">
        <v>308</v>
      </c>
      <c r="K677" s="38">
        <v>45789</v>
      </c>
      <c r="L677" s="36">
        <v>2879</v>
      </c>
      <c r="M677" s="73">
        <f t="shared" si="32"/>
        <v>3205.7</v>
      </c>
      <c r="N677" s="39">
        <v>3177.08</v>
      </c>
      <c r="O677" s="39">
        <v>28.62</v>
      </c>
      <c r="P677" s="33">
        <v>0</v>
      </c>
    </row>
    <row r="678" spans="1:16" ht="24.95" customHeight="1" x14ac:dyDescent="0.2">
      <c r="A678" s="52" t="str">
        <f t="shared" si="30"/>
        <v>1441|1440011|95|2025|12104191653|3611|12654,84</v>
      </c>
      <c r="B678" s="52" t="str">
        <f t="shared" si="31"/>
        <v>1441|1440011|95|2025|2223</v>
      </c>
      <c r="C678" s="36">
        <v>1441</v>
      </c>
      <c r="D678" s="36">
        <v>1440011</v>
      </c>
      <c r="E678" s="36">
        <v>95</v>
      </c>
      <c r="F678" s="36">
        <v>2025</v>
      </c>
      <c r="G678" s="36">
        <v>12104191653</v>
      </c>
      <c r="H678" s="37" t="s">
        <v>161</v>
      </c>
      <c r="I678" s="36">
        <v>3611</v>
      </c>
      <c r="J678" s="36" t="s">
        <v>308</v>
      </c>
      <c r="K678" s="38">
        <v>45756</v>
      </c>
      <c r="L678" s="36">
        <v>2223</v>
      </c>
      <c r="M678" s="73">
        <f t="shared" si="32"/>
        <v>12654.84</v>
      </c>
      <c r="N678" s="39">
        <v>10226.08</v>
      </c>
      <c r="O678" s="39">
        <v>2428.7600000000002</v>
      </c>
      <c r="P678" s="33">
        <v>0</v>
      </c>
    </row>
    <row r="679" spans="1:16" ht="24.95" customHeight="1" x14ac:dyDescent="0.2">
      <c r="A679" s="52" t="str">
        <f t="shared" si="30"/>
        <v>1441|1440011|96|2025|4450881680|3611|7300</v>
      </c>
      <c r="B679" s="52" t="str">
        <f t="shared" si="31"/>
        <v>1441|1440011|96|2025|2150</v>
      </c>
      <c r="C679" s="36">
        <v>1441</v>
      </c>
      <c r="D679" s="36">
        <v>1440011</v>
      </c>
      <c r="E679" s="36">
        <v>96</v>
      </c>
      <c r="F679" s="36">
        <v>2025</v>
      </c>
      <c r="G679" s="36">
        <v>4450881680</v>
      </c>
      <c r="H679" s="37" t="s">
        <v>162</v>
      </c>
      <c r="I679" s="36">
        <v>3611</v>
      </c>
      <c r="J679" s="36" t="s">
        <v>308</v>
      </c>
      <c r="K679" s="38">
        <v>45755</v>
      </c>
      <c r="L679" s="36">
        <v>2150</v>
      </c>
      <c r="M679" s="73">
        <f t="shared" si="32"/>
        <v>7300</v>
      </c>
      <c r="N679" s="39">
        <v>6343.82</v>
      </c>
      <c r="O679" s="39">
        <v>956.18</v>
      </c>
      <c r="P679" s="33">
        <v>0</v>
      </c>
    </row>
    <row r="680" spans="1:16" ht="24.95" customHeight="1" x14ac:dyDescent="0.2">
      <c r="A680" s="52" t="str">
        <f t="shared" si="30"/>
        <v>1441|1440011|96|2025|4450881680|3611|7300</v>
      </c>
      <c r="B680" s="52" t="str">
        <f t="shared" si="31"/>
        <v>1441|1440011|96|2025|2882</v>
      </c>
      <c r="C680" s="36">
        <v>1441</v>
      </c>
      <c r="D680" s="36">
        <v>1440011</v>
      </c>
      <c r="E680" s="36">
        <v>96</v>
      </c>
      <c r="F680" s="36">
        <v>2025</v>
      </c>
      <c r="G680" s="36">
        <v>4450881680</v>
      </c>
      <c r="H680" s="37" t="s">
        <v>162</v>
      </c>
      <c r="I680" s="36">
        <v>3611</v>
      </c>
      <c r="J680" s="36" t="s">
        <v>308</v>
      </c>
      <c r="K680" s="38">
        <v>45789</v>
      </c>
      <c r="L680" s="36">
        <v>2882</v>
      </c>
      <c r="M680" s="73">
        <f t="shared" si="32"/>
        <v>7300</v>
      </c>
      <c r="N680" s="39">
        <v>6343.82</v>
      </c>
      <c r="O680" s="39">
        <v>956.18</v>
      </c>
      <c r="P680" s="33">
        <v>0</v>
      </c>
    </row>
    <row r="681" spans="1:16" ht="24.95" customHeight="1" x14ac:dyDescent="0.2">
      <c r="A681" s="52" t="str">
        <f t="shared" si="30"/>
        <v>1441|1440011|97|2025|4858733629|3611|2080,42</v>
      </c>
      <c r="B681" s="52" t="str">
        <f t="shared" si="31"/>
        <v>1441|1440011|97|2025|2151</v>
      </c>
      <c r="C681" s="36">
        <v>1441</v>
      </c>
      <c r="D681" s="36">
        <v>1440011</v>
      </c>
      <c r="E681" s="36">
        <v>97</v>
      </c>
      <c r="F681" s="36">
        <v>2025</v>
      </c>
      <c r="G681" s="36">
        <v>4858733629</v>
      </c>
      <c r="H681" s="37" t="s">
        <v>163</v>
      </c>
      <c r="I681" s="36">
        <v>3611</v>
      </c>
      <c r="J681" s="36" t="s">
        <v>308</v>
      </c>
      <c r="K681" s="38">
        <v>45755</v>
      </c>
      <c r="L681" s="36">
        <v>2151</v>
      </c>
      <c r="M681" s="73">
        <f t="shared" si="32"/>
        <v>2080.42</v>
      </c>
      <c r="N681" s="39">
        <v>2080.42</v>
      </c>
      <c r="O681" s="39">
        <v>0</v>
      </c>
      <c r="P681" s="33">
        <v>0</v>
      </c>
    </row>
    <row r="682" spans="1:16" ht="24.95" customHeight="1" x14ac:dyDescent="0.2">
      <c r="A682" s="52" t="str">
        <f t="shared" si="30"/>
        <v>1441|1440011|97|2025|4858733629|3611|2080,42</v>
      </c>
      <c r="B682" s="52" t="str">
        <f t="shared" si="31"/>
        <v>1441|1440011|97|2025|2885</v>
      </c>
      <c r="C682" s="36">
        <v>1441</v>
      </c>
      <c r="D682" s="36">
        <v>1440011</v>
      </c>
      <c r="E682" s="36">
        <v>97</v>
      </c>
      <c r="F682" s="36">
        <v>2025</v>
      </c>
      <c r="G682" s="36">
        <v>4858733629</v>
      </c>
      <c r="H682" s="37" t="s">
        <v>163</v>
      </c>
      <c r="I682" s="36">
        <v>3611</v>
      </c>
      <c r="J682" s="36" t="s">
        <v>308</v>
      </c>
      <c r="K682" s="38">
        <v>45789</v>
      </c>
      <c r="L682" s="36">
        <v>2885</v>
      </c>
      <c r="M682" s="73">
        <f t="shared" si="32"/>
        <v>2080.42</v>
      </c>
      <c r="N682" s="39">
        <v>2080.42</v>
      </c>
      <c r="O682" s="39">
        <v>0</v>
      </c>
      <c r="P682" s="33">
        <v>0</v>
      </c>
    </row>
    <row r="683" spans="1:16" ht="24.95" customHeight="1" x14ac:dyDescent="0.2">
      <c r="A683" s="52" t="str">
        <f t="shared" si="30"/>
        <v>1441|1440011|98|2025|58352910604|3611|6642,37</v>
      </c>
      <c r="B683" s="52" t="str">
        <f t="shared" si="31"/>
        <v>1441|1440011|98|2025|2214</v>
      </c>
      <c r="C683" s="36">
        <v>1441</v>
      </c>
      <c r="D683" s="36">
        <v>1440011</v>
      </c>
      <c r="E683" s="36">
        <v>98</v>
      </c>
      <c r="F683" s="36">
        <v>2025</v>
      </c>
      <c r="G683" s="36">
        <v>58352910604</v>
      </c>
      <c r="H683" s="37" t="s">
        <v>164</v>
      </c>
      <c r="I683" s="36">
        <v>3611</v>
      </c>
      <c r="J683" s="36" t="s">
        <v>308</v>
      </c>
      <c r="K683" s="38">
        <v>45756</v>
      </c>
      <c r="L683" s="36">
        <v>2214</v>
      </c>
      <c r="M683" s="73">
        <f t="shared" si="32"/>
        <v>6642.37</v>
      </c>
      <c r="N683" s="39">
        <v>5867.04</v>
      </c>
      <c r="O683" s="39">
        <v>775.33</v>
      </c>
      <c r="P683" s="33">
        <v>0</v>
      </c>
    </row>
    <row r="684" spans="1:16" ht="24.95" customHeight="1" x14ac:dyDescent="0.2">
      <c r="A684" s="52" t="str">
        <f t="shared" si="30"/>
        <v>1441|1440011|99|2025|1980768000131|3920|8859,34</v>
      </c>
      <c r="B684" s="52" t="str">
        <f t="shared" si="31"/>
        <v>1441|1440011|99|2025|2097</v>
      </c>
      <c r="C684" s="36">
        <v>1441</v>
      </c>
      <c r="D684" s="36">
        <v>1440011</v>
      </c>
      <c r="E684" s="36">
        <v>99</v>
      </c>
      <c r="F684" s="36">
        <v>2025</v>
      </c>
      <c r="G684" s="36">
        <v>1980768000131</v>
      </c>
      <c r="H684" s="37" t="s">
        <v>165</v>
      </c>
      <c r="I684" s="36">
        <v>3920</v>
      </c>
      <c r="J684" s="36" t="s">
        <v>309</v>
      </c>
      <c r="K684" s="38">
        <v>45754</v>
      </c>
      <c r="L684" s="36">
        <v>2097</v>
      </c>
      <c r="M684" s="73">
        <f t="shared" si="32"/>
        <v>8859.34</v>
      </c>
      <c r="N684" s="39">
        <v>7474.35</v>
      </c>
      <c r="O684" s="39">
        <v>1384.99</v>
      </c>
      <c r="P684" s="33">
        <v>0</v>
      </c>
    </row>
    <row r="685" spans="1:16" ht="24.95" customHeight="1" x14ac:dyDescent="0.2">
      <c r="A685" s="52" t="str">
        <f t="shared" si="30"/>
        <v>1441|1440011|99|2025|1980768000131|3920|8859,34</v>
      </c>
      <c r="B685" s="52" t="str">
        <f t="shared" si="31"/>
        <v>1441|1440011|99|2025|2974</v>
      </c>
      <c r="C685" s="36">
        <v>1441</v>
      </c>
      <c r="D685" s="36">
        <v>1440011</v>
      </c>
      <c r="E685" s="36">
        <v>99</v>
      </c>
      <c r="F685" s="36">
        <v>2025</v>
      </c>
      <c r="G685" s="36">
        <v>1980768000131</v>
      </c>
      <c r="H685" s="37" t="s">
        <v>165</v>
      </c>
      <c r="I685" s="36">
        <v>3920</v>
      </c>
      <c r="J685" s="36" t="s">
        <v>309</v>
      </c>
      <c r="K685" s="38">
        <v>45790</v>
      </c>
      <c r="L685" s="36">
        <v>2974</v>
      </c>
      <c r="M685" s="73">
        <f t="shared" si="32"/>
        <v>8859.34</v>
      </c>
      <c r="N685" s="39">
        <v>7474.35</v>
      </c>
      <c r="O685" s="39">
        <v>1384.99</v>
      </c>
      <c r="P685" s="33">
        <v>0</v>
      </c>
    </row>
    <row r="686" spans="1:16" ht="24.95" customHeight="1" x14ac:dyDescent="0.2">
      <c r="A686" s="52" t="str">
        <f t="shared" si="30"/>
        <v>1441|1440011|100|2025|96572523691|3611|9223,33</v>
      </c>
      <c r="B686" s="52" t="str">
        <f t="shared" si="31"/>
        <v>1441|1440011|100|2025|2211</v>
      </c>
      <c r="C686" s="36">
        <v>1441</v>
      </c>
      <c r="D686" s="36">
        <v>1440011</v>
      </c>
      <c r="E686" s="36">
        <v>100</v>
      </c>
      <c r="F686" s="36">
        <v>2025</v>
      </c>
      <c r="G686" s="36">
        <v>96572523691</v>
      </c>
      <c r="H686" s="37" t="s">
        <v>166</v>
      </c>
      <c r="I686" s="36">
        <v>3611</v>
      </c>
      <c r="J686" s="36" t="s">
        <v>308</v>
      </c>
      <c r="K686" s="38">
        <v>45756</v>
      </c>
      <c r="L686" s="36">
        <v>2211</v>
      </c>
      <c r="M686" s="73">
        <f t="shared" si="32"/>
        <v>9223.33</v>
      </c>
      <c r="N686" s="39">
        <v>7738.24</v>
      </c>
      <c r="O686" s="39">
        <v>1485.09</v>
      </c>
      <c r="P686" s="33">
        <v>0</v>
      </c>
    </row>
    <row r="687" spans="1:16" ht="24.95" customHeight="1" x14ac:dyDescent="0.2">
      <c r="A687" s="52" t="str">
        <f t="shared" si="30"/>
        <v>1441|1440011|101|2025|16618025672|3611|3518,27</v>
      </c>
      <c r="B687" s="52" t="str">
        <f t="shared" si="31"/>
        <v>1441|1440011|101|2025|2202</v>
      </c>
      <c r="C687" s="36">
        <v>1441</v>
      </c>
      <c r="D687" s="36">
        <v>1440011</v>
      </c>
      <c r="E687" s="36">
        <v>101</v>
      </c>
      <c r="F687" s="36">
        <v>2025</v>
      </c>
      <c r="G687" s="36">
        <v>16618025672</v>
      </c>
      <c r="H687" s="37" t="s">
        <v>167</v>
      </c>
      <c r="I687" s="36">
        <v>3611</v>
      </c>
      <c r="J687" s="36" t="s">
        <v>308</v>
      </c>
      <c r="K687" s="38">
        <v>45756</v>
      </c>
      <c r="L687" s="36">
        <v>2202</v>
      </c>
      <c r="M687" s="73">
        <f t="shared" si="32"/>
        <v>3518.27</v>
      </c>
      <c r="N687" s="39">
        <v>3456.69</v>
      </c>
      <c r="O687" s="39">
        <v>61.58</v>
      </c>
      <c r="P687" s="33">
        <v>0</v>
      </c>
    </row>
    <row r="688" spans="1:16" ht="24.95" customHeight="1" x14ac:dyDescent="0.2">
      <c r="A688" s="52" t="str">
        <f t="shared" si="30"/>
        <v>1441|1440011|102|2025|56445180604|3611|3193,84</v>
      </c>
      <c r="B688" s="52" t="str">
        <f t="shared" si="31"/>
        <v>1441|1440011|102|2025|2222</v>
      </c>
      <c r="C688" s="36">
        <v>1441</v>
      </c>
      <c r="D688" s="36">
        <v>1440011</v>
      </c>
      <c r="E688" s="36">
        <v>102</v>
      </c>
      <c r="F688" s="36">
        <v>2025</v>
      </c>
      <c r="G688" s="36">
        <v>56445180604</v>
      </c>
      <c r="H688" s="37" t="s">
        <v>168</v>
      </c>
      <c r="I688" s="36">
        <v>3611</v>
      </c>
      <c r="J688" s="36" t="s">
        <v>308</v>
      </c>
      <c r="K688" s="38">
        <v>45756</v>
      </c>
      <c r="L688" s="36">
        <v>2222</v>
      </c>
      <c r="M688" s="73">
        <f t="shared" si="32"/>
        <v>3193.84</v>
      </c>
      <c r="N688" s="39">
        <v>3166.11</v>
      </c>
      <c r="O688" s="39">
        <v>27.73</v>
      </c>
      <c r="P688" s="33">
        <v>0</v>
      </c>
    </row>
    <row r="689" spans="1:16" ht="24.95" customHeight="1" x14ac:dyDescent="0.2">
      <c r="A689" s="52" t="str">
        <f t="shared" si="30"/>
        <v>1441|1440011|103|2025|31355960606|3611|3560</v>
      </c>
      <c r="B689" s="52" t="str">
        <f t="shared" si="31"/>
        <v>1441|1440011|103|2025|2153</v>
      </c>
      <c r="C689" s="36">
        <v>1441</v>
      </c>
      <c r="D689" s="36">
        <v>1440011</v>
      </c>
      <c r="E689" s="36">
        <v>103</v>
      </c>
      <c r="F689" s="36">
        <v>2025</v>
      </c>
      <c r="G689" s="36">
        <v>31355960606</v>
      </c>
      <c r="H689" s="37" t="s">
        <v>169</v>
      </c>
      <c r="I689" s="36">
        <v>3611</v>
      </c>
      <c r="J689" s="36" t="s">
        <v>308</v>
      </c>
      <c r="K689" s="38">
        <v>45755</v>
      </c>
      <c r="L689" s="36">
        <v>2153</v>
      </c>
      <c r="M689" s="73">
        <f t="shared" si="32"/>
        <v>3560</v>
      </c>
      <c r="N689" s="39">
        <v>3492.16</v>
      </c>
      <c r="O689" s="39">
        <v>67.84</v>
      </c>
      <c r="P689" s="33">
        <v>0</v>
      </c>
    </row>
    <row r="690" spans="1:16" ht="24.95" customHeight="1" x14ac:dyDescent="0.2">
      <c r="A690" s="52" t="str">
        <f t="shared" si="30"/>
        <v>1441|1440011|103|2025|31355960606|3611|3560</v>
      </c>
      <c r="B690" s="52" t="str">
        <f t="shared" si="31"/>
        <v>1441|1440011|103|2025|2886</v>
      </c>
      <c r="C690" s="36">
        <v>1441</v>
      </c>
      <c r="D690" s="36">
        <v>1440011</v>
      </c>
      <c r="E690" s="36">
        <v>103</v>
      </c>
      <c r="F690" s="36">
        <v>2025</v>
      </c>
      <c r="G690" s="36">
        <v>31355960606</v>
      </c>
      <c r="H690" s="37" t="s">
        <v>169</v>
      </c>
      <c r="I690" s="36">
        <v>3611</v>
      </c>
      <c r="J690" s="36" t="s">
        <v>308</v>
      </c>
      <c r="K690" s="38">
        <v>45789</v>
      </c>
      <c r="L690" s="36">
        <v>2886</v>
      </c>
      <c r="M690" s="73">
        <f t="shared" si="32"/>
        <v>3560</v>
      </c>
      <c r="N690" s="39">
        <v>3492.16</v>
      </c>
      <c r="O690" s="39">
        <v>67.84</v>
      </c>
      <c r="P690" s="33">
        <v>0</v>
      </c>
    </row>
    <row r="691" spans="1:16" ht="24.95" customHeight="1" x14ac:dyDescent="0.2">
      <c r="A691" s="52" t="str">
        <f t="shared" si="30"/>
        <v>1441|1440011|104|2025|6355953620|3611|4018,51</v>
      </c>
      <c r="B691" s="52" t="str">
        <f t="shared" si="31"/>
        <v>1441|1440011|104|2025|2157</v>
      </c>
      <c r="C691" s="36">
        <v>1441</v>
      </c>
      <c r="D691" s="36">
        <v>1440011</v>
      </c>
      <c r="E691" s="36">
        <v>104</v>
      </c>
      <c r="F691" s="36">
        <v>2025</v>
      </c>
      <c r="G691" s="36">
        <v>6355953620</v>
      </c>
      <c r="H691" s="37" t="s">
        <v>170</v>
      </c>
      <c r="I691" s="36">
        <v>3611</v>
      </c>
      <c r="J691" s="36" t="s">
        <v>308</v>
      </c>
      <c r="K691" s="38">
        <v>45755</v>
      </c>
      <c r="L691" s="36">
        <v>2157</v>
      </c>
      <c r="M691" s="73">
        <f t="shared" si="32"/>
        <v>4018.51</v>
      </c>
      <c r="N691" s="39">
        <v>3881.9</v>
      </c>
      <c r="O691" s="39">
        <v>136.61000000000001</v>
      </c>
      <c r="P691" s="33">
        <v>0</v>
      </c>
    </row>
    <row r="692" spans="1:16" ht="24.95" customHeight="1" x14ac:dyDescent="0.2">
      <c r="A692" s="52" t="str">
        <f t="shared" si="30"/>
        <v>1441|1440011|104|2025|6355953620|3611|4018,51</v>
      </c>
      <c r="B692" s="52" t="str">
        <f t="shared" si="31"/>
        <v>1441|1440011|104|2025|2884</v>
      </c>
      <c r="C692" s="36">
        <v>1441</v>
      </c>
      <c r="D692" s="36">
        <v>1440011</v>
      </c>
      <c r="E692" s="36">
        <v>104</v>
      </c>
      <c r="F692" s="36">
        <v>2025</v>
      </c>
      <c r="G692" s="36">
        <v>6355953620</v>
      </c>
      <c r="H692" s="37" t="s">
        <v>170</v>
      </c>
      <c r="I692" s="36">
        <v>3611</v>
      </c>
      <c r="J692" s="36" t="s">
        <v>308</v>
      </c>
      <c r="K692" s="38">
        <v>45789</v>
      </c>
      <c r="L692" s="36">
        <v>2884</v>
      </c>
      <c r="M692" s="73">
        <f t="shared" si="32"/>
        <v>4018.51</v>
      </c>
      <c r="N692" s="39">
        <v>3881.9</v>
      </c>
      <c r="O692" s="39">
        <v>136.61000000000001</v>
      </c>
      <c r="P692" s="33">
        <v>0</v>
      </c>
    </row>
    <row r="693" spans="1:16" ht="24.95" customHeight="1" x14ac:dyDescent="0.2">
      <c r="A693" s="52" t="str">
        <f t="shared" si="30"/>
        <v>1441|1440011|105|2025|91352053691|3611|4786,64</v>
      </c>
      <c r="B693" s="52" t="str">
        <f t="shared" si="31"/>
        <v>1441|1440011|105|2025|2163</v>
      </c>
      <c r="C693" s="36">
        <v>1441</v>
      </c>
      <c r="D693" s="36">
        <v>1440011</v>
      </c>
      <c r="E693" s="36">
        <v>105</v>
      </c>
      <c r="F693" s="36">
        <v>2025</v>
      </c>
      <c r="G693" s="36">
        <v>91352053691</v>
      </c>
      <c r="H693" s="37" t="s">
        <v>171</v>
      </c>
      <c r="I693" s="36">
        <v>3611</v>
      </c>
      <c r="J693" s="36" t="s">
        <v>308</v>
      </c>
      <c r="K693" s="38">
        <v>45755</v>
      </c>
      <c r="L693" s="36">
        <v>2163</v>
      </c>
      <c r="M693" s="73">
        <f t="shared" si="32"/>
        <v>4786.6400000000003</v>
      </c>
      <c r="N693" s="39">
        <v>4499.5</v>
      </c>
      <c r="O693" s="39">
        <v>287.14</v>
      </c>
      <c r="P693" s="33">
        <v>0</v>
      </c>
    </row>
    <row r="694" spans="1:16" ht="24.95" customHeight="1" x14ac:dyDescent="0.2">
      <c r="A694" s="52" t="str">
        <f t="shared" si="30"/>
        <v>1441|1440011|105|2025|91352053691|3611|4908,98</v>
      </c>
      <c r="B694" s="52" t="str">
        <f t="shared" si="31"/>
        <v>1441|1440011|105|2025|2923</v>
      </c>
      <c r="C694" s="36">
        <v>1441</v>
      </c>
      <c r="D694" s="36">
        <v>1440011</v>
      </c>
      <c r="E694" s="36">
        <v>105</v>
      </c>
      <c r="F694" s="36">
        <v>2025</v>
      </c>
      <c r="G694" s="36">
        <v>91352053691</v>
      </c>
      <c r="H694" s="37" t="s">
        <v>171</v>
      </c>
      <c r="I694" s="36">
        <v>3611</v>
      </c>
      <c r="J694" s="36" t="s">
        <v>308</v>
      </c>
      <c r="K694" s="38">
        <v>45789</v>
      </c>
      <c r="L694" s="36">
        <v>2923</v>
      </c>
      <c r="M694" s="73">
        <f t="shared" si="32"/>
        <v>4908.9800000000005</v>
      </c>
      <c r="N694" s="39">
        <v>4594.3100000000004</v>
      </c>
      <c r="O694" s="39">
        <v>314.67</v>
      </c>
      <c r="P694" s="33">
        <v>0</v>
      </c>
    </row>
    <row r="695" spans="1:16" ht="24.95" customHeight="1" x14ac:dyDescent="0.2">
      <c r="A695" s="52" t="str">
        <f t="shared" si="30"/>
        <v>1441|1440011|106|2025|69750416104|3611|1298,9</v>
      </c>
      <c r="B695" s="52" t="str">
        <f t="shared" si="31"/>
        <v>1441|1440011|106|2025|2164</v>
      </c>
      <c r="C695" s="36">
        <v>1441</v>
      </c>
      <c r="D695" s="36">
        <v>1440011</v>
      </c>
      <c r="E695" s="36">
        <v>106</v>
      </c>
      <c r="F695" s="36">
        <v>2025</v>
      </c>
      <c r="G695" s="36">
        <v>69750416104</v>
      </c>
      <c r="H695" s="37" t="s">
        <v>172</v>
      </c>
      <c r="I695" s="36">
        <v>3611</v>
      </c>
      <c r="J695" s="36" t="s">
        <v>308</v>
      </c>
      <c r="K695" s="38">
        <v>45755</v>
      </c>
      <c r="L695" s="36">
        <v>2164</v>
      </c>
      <c r="M695" s="73">
        <f t="shared" si="32"/>
        <v>1298.9000000000001</v>
      </c>
      <c r="N695" s="39">
        <v>1298.9000000000001</v>
      </c>
      <c r="O695" s="39">
        <v>0</v>
      </c>
      <c r="P695" s="33">
        <v>0</v>
      </c>
    </row>
    <row r="696" spans="1:16" ht="24.95" customHeight="1" x14ac:dyDescent="0.2">
      <c r="A696" s="52" t="str">
        <f t="shared" si="30"/>
        <v>1441|1440011|106|2025|69750416104|3611|1298,9</v>
      </c>
      <c r="B696" s="52" t="str">
        <f t="shared" si="31"/>
        <v>1441|1440011|106|2025|2889</v>
      </c>
      <c r="C696" s="36">
        <v>1441</v>
      </c>
      <c r="D696" s="36">
        <v>1440011</v>
      </c>
      <c r="E696" s="36">
        <v>106</v>
      </c>
      <c r="F696" s="36">
        <v>2025</v>
      </c>
      <c r="G696" s="36">
        <v>69750416104</v>
      </c>
      <c r="H696" s="37" t="s">
        <v>172</v>
      </c>
      <c r="I696" s="36">
        <v>3611</v>
      </c>
      <c r="J696" s="36" t="s">
        <v>308</v>
      </c>
      <c r="K696" s="38">
        <v>45789</v>
      </c>
      <c r="L696" s="36">
        <v>2889</v>
      </c>
      <c r="M696" s="73">
        <f t="shared" si="32"/>
        <v>1298.9000000000001</v>
      </c>
      <c r="N696" s="39">
        <v>1298.9000000000001</v>
      </c>
      <c r="O696" s="39">
        <v>0</v>
      </c>
      <c r="P696" s="33">
        <v>0</v>
      </c>
    </row>
    <row r="697" spans="1:16" ht="24.95" customHeight="1" x14ac:dyDescent="0.2">
      <c r="A697" s="52" t="str">
        <f t="shared" si="30"/>
        <v>1441|1440011|107|2025|5985417646|3611|2572,04</v>
      </c>
      <c r="B697" s="52" t="str">
        <f t="shared" si="31"/>
        <v>1441|1440011|107|2025|2168</v>
      </c>
      <c r="C697" s="36">
        <v>1441</v>
      </c>
      <c r="D697" s="36">
        <v>1440011</v>
      </c>
      <c r="E697" s="36">
        <v>107</v>
      </c>
      <c r="F697" s="36">
        <v>2025</v>
      </c>
      <c r="G697" s="36">
        <v>5985417646</v>
      </c>
      <c r="H697" s="37" t="s">
        <v>173</v>
      </c>
      <c r="I697" s="36">
        <v>3611</v>
      </c>
      <c r="J697" s="36" t="s">
        <v>308</v>
      </c>
      <c r="K697" s="38">
        <v>45755</v>
      </c>
      <c r="L697" s="36">
        <v>2168</v>
      </c>
      <c r="M697" s="73">
        <f t="shared" si="32"/>
        <v>2572.04</v>
      </c>
      <c r="N697" s="39">
        <v>2572.04</v>
      </c>
      <c r="O697" s="39">
        <v>0</v>
      </c>
      <c r="P697" s="33">
        <v>0</v>
      </c>
    </row>
    <row r="698" spans="1:16" ht="24.95" customHeight="1" x14ac:dyDescent="0.2">
      <c r="A698" s="52" t="str">
        <f t="shared" si="30"/>
        <v>1441|1440011|107|2025|5985417646|3611|2572,04</v>
      </c>
      <c r="B698" s="52" t="str">
        <f t="shared" si="31"/>
        <v>1441|1440011|107|2025|2930</v>
      </c>
      <c r="C698" s="36">
        <v>1441</v>
      </c>
      <c r="D698" s="36">
        <v>1440011</v>
      </c>
      <c r="E698" s="36">
        <v>107</v>
      </c>
      <c r="F698" s="36">
        <v>2025</v>
      </c>
      <c r="G698" s="36">
        <v>5985417646</v>
      </c>
      <c r="H698" s="37" t="s">
        <v>173</v>
      </c>
      <c r="I698" s="36">
        <v>3611</v>
      </c>
      <c r="J698" s="36" t="s">
        <v>308</v>
      </c>
      <c r="K698" s="38">
        <v>45789</v>
      </c>
      <c r="L698" s="36">
        <v>2930</v>
      </c>
      <c r="M698" s="73">
        <f t="shared" si="32"/>
        <v>2572.04</v>
      </c>
      <c r="N698" s="39">
        <v>2572.04</v>
      </c>
      <c r="O698" s="39">
        <v>0</v>
      </c>
      <c r="P698" s="33">
        <v>0</v>
      </c>
    </row>
    <row r="699" spans="1:16" ht="24.95" customHeight="1" x14ac:dyDescent="0.2">
      <c r="A699" s="52" t="str">
        <f t="shared" si="30"/>
        <v>1441|1440011|108|2025|20660570610|3611|13040,43</v>
      </c>
      <c r="B699" s="52" t="str">
        <f t="shared" si="31"/>
        <v>1441|1440011|108|2025|2221</v>
      </c>
      <c r="C699" s="36">
        <v>1441</v>
      </c>
      <c r="D699" s="36">
        <v>1440011</v>
      </c>
      <c r="E699" s="36">
        <v>108</v>
      </c>
      <c r="F699" s="36">
        <v>2025</v>
      </c>
      <c r="G699" s="36">
        <v>20660570610</v>
      </c>
      <c r="H699" s="37" t="s">
        <v>174</v>
      </c>
      <c r="I699" s="36">
        <v>3611</v>
      </c>
      <c r="J699" s="36" t="s">
        <v>308</v>
      </c>
      <c r="K699" s="38">
        <v>45756</v>
      </c>
      <c r="L699" s="36">
        <v>2221</v>
      </c>
      <c r="M699" s="73">
        <f t="shared" si="32"/>
        <v>13040.43</v>
      </c>
      <c r="N699" s="39">
        <v>10505.64</v>
      </c>
      <c r="O699" s="39">
        <v>2534.79</v>
      </c>
      <c r="P699" s="33">
        <v>0</v>
      </c>
    </row>
    <row r="700" spans="1:16" ht="24.95" customHeight="1" x14ac:dyDescent="0.2">
      <c r="A700" s="52" t="str">
        <f t="shared" si="30"/>
        <v>1441|1440011|109|2025|73060178615|3611|3561,57</v>
      </c>
      <c r="B700" s="52" t="str">
        <f t="shared" si="31"/>
        <v>1441|1440011|109|2025|2170</v>
      </c>
      <c r="C700" s="36">
        <v>1441</v>
      </c>
      <c r="D700" s="36">
        <v>1440011</v>
      </c>
      <c r="E700" s="36">
        <v>109</v>
      </c>
      <c r="F700" s="36">
        <v>2025</v>
      </c>
      <c r="G700" s="36">
        <v>73060178615</v>
      </c>
      <c r="H700" s="37" t="s">
        <v>175</v>
      </c>
      <c r="I700" s="36">
        <v>3611</v>
      </c>
      <c r="J700" s="36" t="s">
        <v>308</v>
      </c>
      <c r="K700" s="38">
        <v>45755</v>
      </c>
      <c r="L700" s="36">
        <v>2170</v>
      </c>
      <c r="M700" s="73">
        <f t="shared" si="32"/>
        <v>3561.57</v>
      </c>
      <c r="N700" s="39">
        <v>3493.5</v>
      </c>
      <c r="O700" s="39">
        <v>68.069999999999993</v>
      </c>
      <c r="P700" s="33">
        <v>0</v>
      </c>
    </row>
    <row r="701" spans="1:16" ht="24.95" customHeight="1" x14ac:dyDescent="0.2">
      <c r="A701" s="52" t="str">
        <f t="shared" si="30"/>
        <v>1441|1440011|109|2025|73060178615|3611|3756,64</v>
      </c>
      <c r="B701" s="52" t="str">
        <f t="shared" si="31"/>
        <v>1441|1440011|109|2025|2943</v>
      </c>
      <c r="C701" s="36">
        <v>1441</v>
      </c>
      <c r="D701" s="36">
        <v>1440011</v>
      </c>
      <c r="E701" s="36">
        <v>109</v>
      </c>
      <c r="F701" s="36">
        <v>2025</v>
      </c>
      <c r="G701" s="36">
        <v>73060178615</v>
      </c>
      <c r="H701" s="37" t="s">
        <v>175</v>
      </c>
      <c r="I701" s="36">
        <v>3611</v>
      </c>
      <c r="J701" s="36" t="s">
        <v>308</v>
      </c>
      <c r="K701" s="38">
        <v>45790</v>
      </c>
      <c r="L701" s="36">
        <v>2943</v>
      </c>
      <c r="M701" s="73">
        <f t="shared" si="32"/>
        <v>3756.64</v>
      </c>
      <c r="N701" s="39">
        <v>3659.31</v>
      </c>
      <c r="O701" s="39">
        <v>97.33</v>
      </c>
      <c r="P701" s="33">
        <v>0</v>
      </c>
    </row>
    <row r="702" spans="1:16" ht="24.95" customHeight="1" x14ac:dyDescent="0.2">
      <c r="A702" s="52" t="str">
        <f t="shared" si="30"/>
        <v>1441|1440011|110|2025|37578588672|3611|1780,23</v>
      </c>
      <c r="B702" s="52" t="str">
        <f t="shared" si="31"/>
        <v>1441|1440011|110|2025|2171</v>
      </c>
      <c r="C702" s="36">
        <v>1441</v>
      </c>
      <c r="D702" s="36">
        <v>1440011</v>
      </c>
      <c r="E702" s="36">
        <v>110</v>
      </c>
      <c r="F702" s="36">
        <v>2025</v>
      </c>
      <c r="G702" s="36">
        <v>37578588672</v>
      </c>
      <c r="H702" s="37" t="s">
        <v>176</v>
      </c>
      <c r="I702" s="36">
        <v>3611</v>
      </c>
      <c r="J702" s="36" t="s">
        <v>308</v>
      </c>
      <c r="K702" s="38">
        <v>45755</v>
      </c>
      <c r="L702" s="36">
        <v>2171</v>
      </c>
      <c r="M702" s="73">
        <f t="shared" si="32"/>
        <v>1780.23</v>
      </c>
      <c r="N702" s="39">
        <v>1780.23</v>
      </c>
      <c r="O702" s="39">
        <v>0</v>
      </c>
      <c r="P702" s="33">
        <v>0</v>
      </c>
    </row>
    <row r="703" spans="1:16" ht="24.95" customHeight="1" x14ac:dyDescent="0.2">
      <c r="A703" s="52" t="str">
        <f t="shared" si="30"/>
        <v>1441|1440011|110|2025|37578588672|3611|1780,23</v>
      </c>
      <c r="B703" s="52" t="str">
        <f t="shared" si="31"/>
        <v>1441|1440011|110|2025|2895</v>
      </c>
      <c r="C703" s="36">
        <v>1441</v>
      </c>
      <c r="D703" s="36">
        <v>1440011</v>
      </c>
      <c r="E703" s="36">
        <v>110</v>
      </c>
      <c r="F703" s="36">
        <v>2025</v>
      </c>
      <c r="G703" s="36">
        <v>37578588672</v>
      </c>
      <c r="H703" s="37" t="s">
        <v>176</v>
      </c>
      <c r="I703" s="36">
        <v>3611</v>
      </c>
      <c r="J703" s="36" t="s">
        <v>308</v>
      </c>
      <c r="K703" s="38">
        <v>45789</v>
      </c>
      <c r="L703" s="36">
        <v>2895</v>
      </c>
      <c r="M703" s="73">
        <f t="shared" si="32"/>
        <v>1780.23</v>
      </c>
      <c r="N703" s="39">
        <v>1780.23</v>
      </c>
      <c r="O703" s="39">
        <v>0</v>
      </c>
      <c r="P703" s="33">
        <v>0</v>
      </c>
    </row>
    <row r="704" spans="1:16" ht="24.95" customHeight="1" x14ac:dyDescent="0.2">
      <c r="A704" s="52" t="str">
        <f t="shared" si="30"/>
        <v>1441|1440011|111|2025|83228365620|3611|3633,97</v>
      </c>
      <c r="B704" s="52" t="str">
        <f t="shared" si="31"/>
        <v>1441|1440011|111|2025|2172</v>
      </c>
      <c r="C704" s="36">
        <v>1441</v>
      </c>
      <c r="D704" s="36">
        <v>1440011</v>
      </c>
      <c r="E704" s="36">
        <v>111</v>
      </c>
      <c r="F704" s="36">
        <v>2025</v>
      </c>
      <c r="G704" s="36">
        <v>83228365620</v>
      </c>
      <c r="H704" s="37" t="s">
        <v>177</v>
      </c>
      <c r="I704" s="36">
        <v>3611</v>
      </c>
      <c r="J704" s="36" t="s">
        <v>308</v>
      </c>
      <c r="K704" s="38">
        <v>45755</v>
      </c>
      <c r="L704" s="36">
        <v>2172</v>
      </c>
      <c r="M704" s="73">
        <f t="shared" si="32"/>
        <v>3633.97</v>
      </c>
      <c r="N704" s="39">
        <v>3555.04</v>
      </c>
      <c r="O704" s="39">
        <v>78.930000000000007</v>
      </c>
      <c r="P704" s="33">
        <v>0</v>
      </c>
    </row>
    <row r="705" spans="1:16" ht="24.95" customHeight="1" x14ac:dyDescent="0.2">
      <c r="A705" s="52" t="str">
        <f t="shared" si="30"/>
        <v>1441|1440011|111|2025|83228365620|3611|3633,97</v>
      </c>
      <c r="B705" s="52" t="str">
        <f t="shared" si="31"/>
        <v>1441|1440011|111|2025|2914</v>
      </c>
      <c r="C705" s="36">
        <v>1441</v>
      </c>
      <c r="D705" s="36">
        <v>1440011</v>
      </c>
      <c r="E705" s="36">
        <v>111</v>
      </c>
      <c r="F705" s="36">
        <v>2025</v>
      </c>
      <c r="G705" s="36">
        <v>83228365620</v>
      </c>
      <c r="H705" s="37" t="s">
        <v>177</v>
      </c>
      <c r="I705" s="36">
        <v>3611</v>
      </c>
      <c r="J705" s="36" t="s">
        <v>308</v>
      </c>
      <c r="K705" s="38">
        <v>45789</v>
      </c>
      <c r="L705" s="36">
        <v>2914</v>
      </c>
      <c r="M705" s="73">
        <f t="shared" si="32"/>
        <v>3633.97</v>
      </c>
      <c r="N705" s="39">
        <v>3555.04</v>
      </c>
      <c r="O705" s="39">
        <v>78.930000000000007</v>
      </c>
      <c r="P705" s="33">
        <v>0</v>
      </c>
    </row>
    <row r="706" spans="1:16" ht="24.95" customHeight="1" x14ac:dyDescent="0.2">
      <c r="A706" s="52" t="str">
        <f t="shared" si="30"/>
        <v>1441|1440011|112|2025|83507191687|3611|3633,97</v>
      </c>
      <c r="B706" s="52" t="str">
        <f t="shared" si="31"/>
        <v>1441|1440011|112|2025|2173</v>
      </c>
      <c r="C706" s="36">
        <v>1441</v>
      </c>
      <c r="D706" s="36">
        <v>1440011</v>
      </c>
      <c r="E706" s="36">
        <v>112</v>
      </c>
      <c r="F706" s="36">
        <v>2025</v>
      </c>
      <c r="G706" s="36">
        <v>83507191687</v>
      </c>
      <c r="H706" s="37" t="s">
        <v>178</v>
      </c>
      <c r="I706" s="36">
        <v>3611</v>
      </c>
      <c r="J706" s="36" t="s">
        <v>308</v>
      </c>
      <c r="K706" s="38">
        <v>45755</v>
      </c>
      <c r="L706" s="36">
        <v>2173</v>
      </c>
      <c r="M706" s="73">
        <f t="shared" si="32"/>
        <v>3633.97</v>
      </c>
      <c r="N706" s="39">
        <v>3555.04</v>
      </c>
      <c r="O706" s="39">
        <v>78.930000000000007</v>
      </c>
      <c r="P706" s="33">
        <v>0</v>
      </c>
    </row>
    <row r="707" spans="1:16" ht="24.95" customHeight="1" x14ac:dyDescent="0.2">
      <c r="A707" s="52" t="str">
        <f t="shared" si="30"/>
        <v>1441|1440011|112|2025|83507191687|3611|3633,97</v>
      </c>
      <c r="B707" s="52" t="str">
        <f t="shared" si="31"/>
        <v>1441|1440011|112|2025|2913</v>
      </c>
      <c r="C707" s="36">
        <v>1441</v>
      </c>
      <c r="D707" s="36">
        <v>1440011</v>
      </c>
      <c r="E707" s="36">
        <v>112</v>
      </c>
      <c r="F707" s="36">
        <v>2025</v>
      </c>
      <c r="G707" s="36">
        <v>83507191687</v>
      </c>
      <c r="H707" s="37" t="s">
        <v>178</v>
      </c>
      <c r="I707" s="36">
        <v>3611</v>
      </c>
      <c r="J707" s="36" t="s">
        <v>308</v>
      </c>
      <c r="K707" s="38">
        <v>45789</v>
      </c>
      <c r="L707" s="36">
        <v>2913</v>
      </c>
      <c r="M707" s="73">
        <f t="shared" si="32"/>
        <v>3633.97</v>
      </c>
      <c r="N707" s="39">
        <v>3555.04</v>
      </c>
      <c r="O707" s="39">
        <v>78.930000000000007</v>
      </c>
      <c r="P707" s="33">
        <v>0</v>
      </c>
    </row>
    <row r="708" spans="1:16" ht="24.95" customHeight="1" x14ac:dyDescent="0.2">
      <c r="A708" s="52" t="str">
        <f t="shared" si="30"/>
        <v>1441|1440011|113|2025|11713521660|3611|2718,97</v>
      </c>
      <c r="B708" s="52" t="str">
        <f t="shared" si="31"/>
        <v>1441|1440011|113|2025|2174</v>
      </c>
      <c r="C708" s="36">
        <v>1441</v>
      </c>
      <c r="D708" s="36">
        <v>1440011</v>
      </c>
      <c r="E708" s="36">
        <v>113</v>
      </c>
      <c r="F708" s="36">
        <v>2025</v>
      </c>
      <c r="G708" s="36">
        <v>11713521660</v>
      </c>
      <c r="H708" s="37" t="s">
        <v>179</v>
      </c>
      <c r="I708" s="36">
        <v>3611</v>
      </c>
      <c r="J708" s="36" t="s">
        <v>308</v>
      </c>
      <c r="K708" s="38">
        <v>45755</v>
      </c>
      <c r="L708" s="36">
        <v>2174</v>
      </c>
      <c r="M708" s="73">
        <f t="shared" si="32"/>
        <v>2718.97</v>
      </c>
      <c r="N708" s="39">
        <v>2718.97</v>
      </c>
      <c r="O708" s="39">
        <v>0</v>
      </c>
      <c r="P708" s="33">
        <v>0</v>
      </c>
    </row>
    <row r="709" spans="1:16" ht="24.95" customHeight="1" x14ac:dyDescent="0.2">
      <c r="A709" s="52" t="str">
        <f t="shared" ref="A709:A772" si="33">C709&amp;"|"&amp;D709&amp;"|"&amp;E709&amp;"|"&amp;F709&amp;"|"&amp;G709&amp;"|"&amp;I709&amp;"|"&amp;N709+O709-P709</f>
        <v>1441|1440011|113|2025|11713521660|3611|2748,76</v>
      </c>
      <c r="B709" s="52" t="str">
        <f t="shared" ref="B709:B772" si="34">C709&amp;"|"&amp;D709&amp;"|"&amp;E709&amp;"|"&amp;F709&amp;"|"&amp;L709</f>
        <v>1441|1440011|113|2025|2928</v>
      </c>
      <c r="C709" s="36">
        <v>1441</v>
      </c>
      <c r="D709" s="36">
        <v>1440011</v>
      </c>
      <c r="E709" s="36">
        <v>113</v>
      </c>
      <c r="F709" s="36">
        <v>2025</v>
      </c>
      <c r="G709" s="36">
        <v>11713521660</v>
      </c>
      <c r="H709" s="37" t="s">
        <v>179</v>
      </c>
      <c r="I709" s="36">
        <v>3611</v>
      </c>
      <c r="J709" s="36" t="s">
        <v>308</v>
      </c>
      <c r="K709" s="38">
        <v>45789</v>
      </c>
      <c r="L709" s="36">
        <v>2928</v>
      </c>
      <c r="M709" s="73">
        <f t="shared" si="32"/>
        <v>2748.76</v>
      </c>
      <c r="N709" s="39">
        <v>2748.76</v>
      </c>
      <c r="O709" s="39">
        <v>0</v>
      </c>
      <c r="P709" s="33">
        <v>0</v>
      </c>
    </row>
    <row r="710" spans="1:16" ht="24.95" customHeight="1" x14ac:dyDescent="0.2">
      <c r="A710" s="52" t="str">
        <f t="shared" si="33"/>
        <v>1441|1440011|114|2025|84939974634|3611|5000</v>
      </c>
      <c r="B710" s="52" t="str">
        <f t="shared" si="34"/>
        <v>1441|1440011|114|2025|2176</v>
      </c>
      <c r="C710" s="36">
        <v>1441</v>
      </c>
      <c r="D710" s="36">
        <v>1440011</v>
      </c>
      <c r="E710" s="36">
        <v>114</v>
      </c>
      <c r="F710" s="36">
        <v>2025</v>
      </c>
      <c r="G710" s="36">
        <v>84939974634</v>
      </c>
      <c r="H710" s="37" t="s">
        <v>180</v>
      </c>
      <c r="I710" s="36">
        <v>3611</v>
      </c>
      <c r="J710" s="36" t="s">
        <v>308</v>
      </c>
      <c r="K710" s="38">
        <v>45755</v>
      </c>
      <c r="L710" s="36">
        <v>2176</v>
      </c>
      <c r="M710" s="73">
        <f t="shared" ref="M710:M773" si="35">N710+O710</f>
        <v>5000</v>
      </c>
      <c r="N710" s="39">
        <v>4664.8500000000004</v>
      </c>
      <c r="O710" s="39">
        <v>335.15</v>
      </c>
      <c r="P710" s="33">
        <v>0</v>
      </c>
    </row>
    <row r="711" spans="1:16" ht="24.95" customHeight="1" x14ac:dyDescent="0.2">
      <c r="A711" s="52" t="str">
        <f t="shared" si="33"/>
        <v>1441|1440011|114|2025|84939974634|3611|5237,35</v>
      </c>
      <c r="B711" s="52" t="str">
        <f t="shared" si="34"/>
        <v>1441|1440011|114|2025|2898</v>
      </c>
      <c r="C711" s="36">
        <v>1441</v>
      </c>
      <c r="D711" s="36">
        <v>1440011</v>
      </c>
      <c r="E711" s="36">
        <v>114</v>
      </c>
      <c r="F711" s="36">
        <v>2025</v>
      </c>
      <c r="G711" s="36">
        <v>84939974634</v>
      </c>
      <c r="H711" s="37" t="s">
        <v>180</v>
      </c>
      <c r="I711" s="36">
        <v>3611</v>
      </c>
      <c r="J711" s="36" t="s">
        <v>308</v>
      </c>
      <c r="K711" s="38">
        <v>45789</v>
      </c>
      <c r="L711" s="36">
        <v>2898</v>
      </c>
      <c r="M711" s="73">
        <f t="shared" si="35"/>
        <v>5237.3499999999995</v>
      </c>
      <c r="N711" s="39">
        <v>4848.3999999999996</v>
      </c>
      <c r="O711" s="39">
        <v>388.95</v>
      </c>
      <c r="P711" s="33">
        <v>0</v>
      </c>
    </row>
    <row r="712" spans="1:16" ht="24.95" customHeight="1" x14ac:dyDescent="0.2">
      <c r="A712" s="52" t="str">
        <f t="shared" si="33"/>
        <v>1441|1440011|115|2025|24891606649|3611|5000</v>
      </c>
      <c r="B712" s="52" t="str">
        <f t="shared" si="34"/>
        <v>1441|1440011|115|2025|2178</v>
      </c>
      <c r="C712" s="36">
        <v>1441</v>
      </c>
      <c r="D712" s="36">
        <v>1440011</v>
      </c>
      <c r="E712" s="36">
        <v>115</v>
      </c>
      <c r="F712" s="36">
        <v>2025</v>
      </c>
      <c r="G712" s="36">
        <v>24891606649</v>
      </c>
      <c r="H712" s="37" t="s">
        <v>181</v>
      </c>
      <c r="I712" s="36">
        <v>3611</v>
      </c>
      <c r="J712" s="36" t="s">
        <v>308</v>
      </c>
      <c r="K712" s="38">
        <v>45755</v>
      </c>
      <c r="L712" s="36">
        <v>2178</v>
      </c>
      <c r="M712" s="73">
        <f t="shared" si="35"/>
        <v>5000</v>
      </c>
      <c r="N712" s="39">
        <v>4664.8500000000004</v>
      </c>
      <c r="O712" s="39">
        <v>335.15</v>
      </c>
      <c r="P712" s="33">
        <v>0</v>
      </c>
    </row>
    <row r="713" spans="1:16" ht="24.95" customHeight="1" x14ac:dyDescent="0.2">
      <c r="A713" s="52" t="str">
        <f t="shared" si="33"/>
        <v>1441|1440011|115|2025|24891606649|3611|5237,34</v>
      </c>
      <c r="B713" s="52" t="str">
        <f t="shared" si="34"/>
        <v>1441|1440011|115|2025|2896</v>
      </c>
      <c r="C713" s="36">
        <v>1441</v>
      </c>
      <c r="D713" s="36">
        <v>1440011</v>
      </c>
      <c r="E713" s="36">
        <v>115</v>
      </c>
      <c r="F713" s="36">
        <v>2025</v>
      </c>
      <c r="G713" s="36">
        <v>24891606649</v>
      </c>
      <c r="H713" s="37" t="s">
        <v>181</v>
      </c>
      <c r="I713" s="36">
        <v>3611</v>
      </c>
      <c r="J713" s="36" t="s">
        <v>308</v>
      </c>
      <c r="K713" s="38">
        <v>45789</v>
      </c>
      <c r="L713" s="36">
        <v>2896</v>
      </c>
      <c r="M713" s="73">
        <f t="shared" si="35"/>
        <v>5237.3399999999992</v>
      </c>
      <c r="N713" s="39">
        <v>4848.3999999999996</v>
      </c>
      <c r="O713" s="39">
        <v>388.94</v>
      </c>
      <c r="P713" s="33">
        <v>0</v>
      </c>
    </row>
    <row r="714" spans="1:16" ht="24.95" customHeight="1" x14ac:dyDescent="0.2">
      <c r="A714" s="52" t="str">
        <f t="shared" si="33"/>
        <v>1441|1440011|116|2025|21374872687|3611|7723,94</v>
      </c>
      <c r="B714" s="52" t="str">
        <f t="shared" si="34"/>
        <v>1441|1440011|116|2025|2181</v>
      </c>
      <c r="C714" s="36">
        <v>1441</v>
      </c>
      <c r="D714" s="36">
        <v>1440011</v>
      </c>
      <c r="E714" s="36">
        <v>116</v>
      </c>
      <c r="F714" s="36">
        <v>2025</v>
      </c>
      <c r="G714" s="36">
        <v>21374872687</v>
      </c>
      <c r="H714" s="37" t="s">
        <v>182</v>
      </c>
      <c r="I714" s="36">
        <v>3611</v>
      </c>
      <c r="J714" s="36" t="s">
        <v>308</v>
      </c>
      <c r="K714" s="38">
        <v>45755</v>
      </c>
      <c r="L714" s="36">
        <v>2181</v>
      </c>
      <c r="M714" s="73">
        <f t="shared" si="35"/>
        <v>7723.9400000000005</v>
      </c>
      <c r="N714" s="39">
        <v>6651.18</v>
      </c>
      <c r="O714" s="39">
        <v>1072.76</v>
      </c>
      <c r="P714" s="33">
        <v>0</v>
      </c>
    </row>
    <row r="715" spans="1:16" ht="24.95" customHeight="1" x14ac:dyDescent="0.2">
      <c r="A715" s="52" t="str">
        <f t="shared" si="33"/>
        <v>1441|1440011|116|2025|21374872687|3611|7723,94</v>
      </c>
      <c r="B715" s="52" t="str">
        <f t="shared" si="34"/>
        <v>1441|1440011|116|2025|2911</v>
      </c>
      <c r="C715" s="36">
        <v>1441</v>
      </c>
      <c r="D715" s="36">
        <v>1440011</v>
      </c>
      <c r="E715" s="36">
        <v>116</v>
      </c>
      <c r="F715" s="36">
        <v>2025</v>
      </c>
      <c r="G715" s="36">
        <v>21374872687</v>
      </c>
      <c r="H715" s="37" t="s">
        <v>182</v>
      </c>
      <c r="I715" s="36">
        <v>3611</v>
      </c>
      <c r="J715" s="36" t="s">
        <v>308</v>
      </c>
      <c r="K715" s="38">
        <v>45789</v>
      </c>
      <c r="L715" s="36">
        <v>2911</v>
      </c>
      <c r="M715" s="73">
        <f t="shared" si="35"/>
        <v>7723.9400000000005</v>
      </c>
      <c r="N715" s="39">
        <v>6651.18</v>
      </c>
      <c r="O715" s="39">
        <v>1072.76</v>
      </c>
      <c r="P715" s="33">
        <v>0</v>
      </c>
    </row>
    <row r="716" spans="1:16" ht="24.95" customHeight="1" x14ac:dyDescent="0.2">
      <c r="A716" s="52" t="str">
        <f t="shared" si="33"/>
        <v>1441|1440011|117|2025|64487796000131|3920|8931,71</v>
      </c>
      <c r="B716" s="52" t="str">
        <f t="shared" si="34"/>
        <v>1441|1440011|117|2025|2106</v>
      </c>
      <c r="C716" s="36">
        <v>1441</v>
      </c>
      <c r="D716" s="36">
        <v>1440011</v>
      </c>
      <c r="E716" s="36">
        <v>117</v>
      </c>
      <c r="F716" s="36">
        <v>2025</v>
      </c>
      <c r="G716" s="36">
        <v>64487796000131</v>
      </c>
      <c r="H716" s="37" t="s">
        <v>183</v>
      </c>
      <c r="I716" s="36">
        <v>3920</v>
      </c>
      <c r="J716" s="36" t="s">
        <v>309</v>
      </c>
      <c r="K716" s="38">
        <v>45754</v>
      </c>
      <c r="L716" s="36">
        <v>2106</v>
      </c>
      <c r="M716" s="73">
        <f t="shared" si="35"/>
        <v>8931.7099999999991</v>
      </c>
      <c r="N716" s="39">
        <v>8502.99</v>
      </c>
      <c r="O716" s="39">
        <v>428.72</v>
      </c>
      <c r="P716" s="33">
        <v>0</v>
      </c>
    </row>
    <row r="717" spans="1:16" ht="24.95" customHeight="1" x14ac:dyDescent="0.2">
      <c r="A717" s="52" t="str">
        <f t="shared" si="33"/>
        <v>1441|1440011|117|2025|64487796000131|3920|8931,71</v>
      </c>
      <c r="B717" s="52" t="str">
        <f t="shared" si="34"/>
        <v>1441|1440011|117|2025|2944</v>
      </c>
      <c r="C717" s="36">
        <v>1441</v>
      </c>
      <c r="D717" s="36">
        <v>1440011</v>
      </c>
      <c r="E717" s="36">
        <v>117</v>
      </c>
      <c r="F717" s="36">
        <v>2025</v>
      </c>
      <c r="G717" s="36">
        <v>64487796000131</v>
      </c>
      <c r="H717" s="37" t="s">
        <v>183</v>
      </c>
      <c r="I717" s="36">
        <v>3920</v>
      </c>
      <c r="J717" s="36" t="s">
        <v>309</v>
      </c>
      <c r="K717" s="38">
        <v>45790</v>
      </c>
      <c r="L717" s="36">
        <v>2944</v>
      </c>
      <c r="M717" s="73">
        <f t="shared" si="35"/>
        <v>8931.7099999999991</v>
      </c>
      <c r="N717" s="39">
        <v>8502.99</v>
      </c>
      <c r="O717" s="39">
        <v>428.72</v>
      </c>
      <c r="P717" s="33">
        <v>0</v>
      </c>
    </row>
    <row r="718" spans="1:16" ht="24.95" customHeight="1" x14ac:dyDescent="0.2">
      <c r="A718" s="52" t="str">
        <f t="shared" si="33"/>
        <v>1441|1440011|118|2025|82839425653|3611|12000</v>
      </c>
      <c r="B718" s="52" t="str">
        <f t="shared" si="34"/>
        <v>1441|1440011|118|2025|2183</v>
      </c>
      <c r="C718" s="36">
        <v>1441</v>
      </c>
      <c r="D718" s="36">
        <v>1440011</v>
      </c>
      <c r="E718" s="36">
        <v>118</v>
      </c>
      <c r="F718" s="36">
        <v>2025</v>
      </c>
      <c r="G718" s="36">
        <v>82839425653</v>
      </c>
      <c r="H718" s="37" t="s">
        <v>184</v>
      </c>
      <c r="I718" s="36">
        <v>3611</v>
      </c>
      <c r="J718" s="36" t="s">
        <v>308</v>
      </c>
      <c r="K718" s="38">
        <v>45755</v>
      </c>
      <c r="L718" s="36">
        <v>2183</v>
      </c>
      <c r="M718" s="73">
        <f t="shared" si="35"/>
        <v>12000</v>
      </c>
      <c r="N718" s="39">
        <v>9751.32</v>
      </c>
      <c r="O718" s="39">
        <v>2248.6799999999998</v>
      </c>
      <c r="P718" s="33">
        <v>0</v>
      </c>
    </row>
    <row r="719" spans="1:16" ht="24.95" customHeight="1" x14ac:dyDescent="0.2">
      <c r="A719" s="52" t="str">
        <f t="shared" si="33"/>
        <v>1441|1440011|118|2025|82839425653|3611|12000</v>
      </c>
      <c r="B719" s="52" t="str">
        <f t="shared" si="34"/>
        <v>1441|1440011|118|2025|2912</v>
      </c>
      <c r="C719" s="36">
        <v>1441</v>
      </c>
      <c r="D719" s="36">
        <v>1440011</v>
      </c>
      <c r="E719" s="36">
        <v>118</v>
      </c>
      <c r="F719" s="36">
        <v>2025</v>
      </c>
      <c r="G719" s="36">
        <v>82839425653</v>
      </c>
      <c r="H719" s="37" t="s">
        <v>184</v>
      </c>
      <c r="I719" s="36">
        <v>3611</v>
      </c>
      <c r="J719" s="36" t="s">
        <v>308</v>
      </c>
      <c r="K719" s="38">
        <v>45789</v>
      </c>
      <c r="L719" s="36">
        <v>2912</v>
      </c>
      <c r="M719" s="73">
        <f t="shared" si="35"/>
        <v>12000</v>
      </c>
      <c r="N719" s="39">
        <v>9751.32</v>
      </c>
      <c r="O719" s="39">
        <v>2248.6799999999998</v>
      </c>
      <c r="P719" s="33">
        <v>0</v>
      </c>
    </row>
    <row r="720" spans="1:16" ht="24.95" customHeight="1" x14ac:dyDescent="0.2">
      <c r="A720" s="52" t="str">
        <f t="shared" si="33"/>
        <v>1441|1440011|119|2025|4928579895|3611|7274,79</v>
      </c>
      <c r="B720" s="52" t="str">
        <f t="shared" si="34"/>
        <v>1441|1440011|119|2025|2184</v>
      </c>
      <c r="C720" s="36">
        <v>1441</v>
      </c>
      <c r="D720" s="36">
        <v>1440011</v>
      </c>
      <c r="E720" s="36">
        <v>119</v>
      </c>
      <c r="F720" s="36">
        <v>2025</v>
      </c>
      <c r="G720" s="36">
        <v>4928579895</v>
      </c>
      <c r="H720" s="37" t="s">
        <v>185</v>
      </c>
      <c r="I720" s="36">
        <v>3611</v>
      </c>
      <c r="J720" s="36" t="s">
        <v>308</v>
      </c>
      <c r="K720" s="38">
        <v>45755</v>
      </c>
      <c r="L720" s="36">
        <v>2184</v>
      </c>
      <c r="M720" s="73">
        <f t="shared" si="35"/>
        <v>7274.79</v>
      </c>
      <c r="N720" s="39">
        <v>6325.55</v>
      </c>
      <c r="O720" s="39">
        <v>949.24</v>
      </c>
      <c r="P720" s="33">
        <v>0</v>
      </c>
    </row>
    <row r="721" spans="1:16" ht="24.95" customHeight="1" x14ac:dyDescent="0.2">
      <c r="A721" s="52" t="str">
        <f t="shared" si="33"/>
        <v>1441|1440011|119|2025|4928579895|3611|7327,92</v>
      </c>
      <c r="B721" s="52" t="str">
        <f t="shared" si="34"/>
        <v>1441|1440011|119|2025|2926</v>
      </c>
      <c r="C721" s="36">
        <v>1441</v>
      </c>
      <c r="D721" s="36">
        <v>1440011</v>
      </c>
      <c r="E721" s="36">
        <v>119</v>
      </c>
      <c r="F721" s="36">
        <v>2025</v>
      </c>
      <c r="G721" s="36">
        <v>4928579895</v>
      </c>
      <c r="H721" s="37" t="s">
        <v>185</v>
      </c>
      <c r="I721" s="36">
        <v>3611</v>
      </c>
      <c r="J721" s="36" t="s">
        <v>308</v>
      </c>
      <c r="K721" s="38">
        <v>45789</v>
      </c>
      <c r="L721" s="36">
        <v>2926</v>
      </c>
      <c r="M721" s="73">
        <f t="shared" si="35"/>
        <v>7327.92</v>
      </c>
      <c r="N721" s="39">
        <v>6364.07</v>
      </c>
      <c r="O721" s="39">
        <v>963.85</v>
      </c>
      <c r="P721" s="33">
        <v>0</v>
      </c>
    </row>
    <row r="722" spans="1:16" ht="24.95" customHeight="1" x14ac:dyDescent="0.2">
      <c r="A722" s="52" t="str">
        <f t="shared" si="33"/>
        <v>1441|1440011|120|2025|24596892687|3611|3622,87</v>
      </c>
      <c r="B722" s="52" t="str">
        <f t="shared" si="34"/>
        <v>1441|1440011|120|2025|2185</v>
      </c>
      <c r="C722" s="36">
        <v>1441</v>
      </c>
      <c r="D722" s="36">
        <v>1440011</v>
      </c>
      <c r="E722" s="36">
        <v>120</v>
      </c>
      <c r="F722" s="36">
        <v>2025</v>
      </c>
      <c r="G722" s="36">
        <v>24596892687</v>
      </c>
      <c r="H722" s="37" t="s">
        <v>186</v>
      </c>
      <c r="I722" s="36">
        <v>3611</v>
      </c>
      <c r="J722" s="36" t="s">
        <v>308</v>
      </c>
      <c r="K722" s="38">
        <v>45755</v>
      </c>
      <c r="L722" s="36">
        <v>2185</v>
      </c>
      <c r="M722" s="73">
        <f t="shared" si="35"/>
        <v>3622.87</v>
      </c>
      <c r="N722" s="39">
        <v>3545.6</v>
      </c>
      <c r="O722" s="39">
        <v>77.27</v>
      </c>
      <c r="P722" s="33">
        <v>0</v>
      </c>
    </row>
    <row r="723" spans="1:16" ht="24.95" customHeight="1" x14ac:dyDescent="0.2">
      <c r="A723" s="52" t="str">
        <f t="shared" si="33"/>
        <v>1441|1440011|120|2025|24596892687|3611|3622,87</v>
      </c>
      <c r="B723" s="52" t="str">
        <f t="shared" si="34"/>
        <v>1441|1440011|120|2025|2919</v>
      </c>
      <c r="C723" s="36">
        <v>1441</v>
      </c>
      <c r="D723" s="36">
        <v>1440011</v>
      </c>
      <c r="E723" s="36">
        <v>120</v>
      </c>
      <c r="F723" s="36">
        <v>2025</v>
      </c>
      <c r="G723" s="36">
        <v>24596892687</v>
      </c>
      <c r="H723" s="37" t="s">
        <v>186</v>
      </c>
      <c r="I723" s="36">
        <v>3611</v>
      </c>
      <c r="J723" s="36" t="s">
        <v>308</v>
      </c>
      <c r="K723" s="38">
        <v>45789</v>
      </c>
      <c r="L723" s="36">
        <v>2919</v>
      </c>
      <c r="M723" s="73">
        <f t="shared" si="35"/>
        <v>3622.87</v>
      </c>
      <c r="N723" s="39">
        <v>3545.6</v>
      </c>
      <c r="O723" s="39">
        <v>77.27</v>
      </c>
      <c r="P723" s="33">
        <v>0</v>
      </c>
    </row>
    <row r="724" spans="1:16" ht="24.95" customHeight="1" x14ac:dyDescent="0.2">
      <c r="A724" s="52" t="str">
        <f t="shared" si="33"/>
        <v>1441|1440011|121|2025|22884260000100|3921|10455,22</v>
      </c>
      <c r="B724" s="52" t="str">
        <f t="shared" si="34"/>
        <v>1441|1440011|121|2025|2245</v>
      </c>
      <c r="C724" s="36">
        <v>1441</v>
      </c>
      <c r="D724" s="36">
        <v>1440011</v>
      </c>
      <c r="E724" s="36">
        <v>121</v>
      </c>
      <c r="F724" s="36">
        <v>2025</v>
      </c>
      <c r="G724" s="36">
        <v>22884260000100</v>
      </c>
      <c r="H724" s="37" t="s">
        <v>129</v>
      </c>
      <c r="I724" s="36">
        <v>3921</v>
      </c>
      <c r="J724" s="36" t="s">
        <v>309</v>
      </c>
      <c r="K724" s="38">
        <v>45756</v>
      </c>
      <c r="L724" s="36">
        <v>2245</v>
      </c>
      <c r="M724" s="73">
        <f t="shared" si="35"/>
        <v>10455.219999999999</v>
      </c>
      <c r="N724" s="39">
        <v>10455.219999999999</v>
      </c>
      <c r="O724" s="39">
        <v>0</v>
      </c>
      <c r="P724" s="33">
        <v>0</v>
      </c>
    </row>
    <row r="725" spans="1:16" ht="24.95" customHeight="1" x14ac:dyDescent="0.2">
      <c r="A725" s="52" t="str">
        <f t="shared" si="33"/>
        <v>1441|1440011|121|2025|22884260000100|3921|10455,22</v>
      </c>
      <c r="B725" s="52" t="str">
        <f t="shared" si="34"/>
        <v>1441|1440011|121|2025|2938</v>
      </c>
      <c r="C725" s="36">
        <v>1441</v>
      </c>
      <c r="D725" s="36">
        <v>1440011</v>
      </c>
      <c r="E725" s="36">
        <v>121</v>
      </c>
      <c r="F725" s="36">
        <v>2025</v>
      </c>
      <c r="G725" s="36">
        <v>22884260000100</v>
      </c>
      <c r="H725" s="37" t="s">
        <v>129</v>
      </c>
      <c r="I725" s="36">
        <v>3921</v>
      </c>
      <c r="J725" s="36" t="s">
        <v>309</v>
      </c>
      <c r="K725" s="38">
        <v>45790</v>
      </c>
      <c r="L725" s="36">
        <v>2938</v>
      </c>
      <c r="M725" s="73">
        <f t="shared" si="35"/>
        <v>10455.219999999999</v>
      </c>
      <c r="N725" s="39">
        <v>10455.219999999999</v>
      </c>
      <c r="O725" s="39">
        <v>0</v>
      </c>
      <c r="P725" s="33">
        <v>0</v>
      </c>
    </row>
    <row r="726" spans="1:16" ht="24.95" customHeight="1" x14ac:dyDescent="0.2">
      <c r="A726" s="52" t="str">
        <f t="shared" si="33"/>
        <v>1441|1440011|122|2025|86784552687|3611|5129,12</v>
      </c>
      <c r="B726" s="52" t="str">
        <f t="shared" si="34"/>
        <v>1441|1440011|122|2025|2186</v>
      </c>
      <c r="C726" s="36">
        <v>1441</v>
      </c>
      <c r="D726" s="36">
        <v>1440011</v>
      </c>
      <c r="E726" s="36">
        <v>122</v>
      </c>
      <c r="F726" s="36">
        <v>2025</v>
      </c>
      <c r="G726" s="36">
        <v>86784552687</v>
      </c>
      <c r="H726" s="37" t="s">
        <v>187</v>
      </c>
      <c r="I726" s="36">
        <v>3611</v>
      </c>
      <c r="J726" s="36" t="s">
        <v>308</v>
      </c>
      <c r="K726" s="38">
        <v>45755</v>
      </c>
      <c r="L726" s="36">
        <v>2186</v>
      </c>
      <c r="M726" s="73">
        <f t="shared" si="35"/>
        <v>5129.12</v>
      </c>
      <c r="N726" s="39">
        <v>4764.92</v>
      </c>
      <c r="O726" s="39">
        <v>364.2</v>
      </c>
      <c r="P726" s="33">
        <v>0</v>
      </c>
    </row>
    <row r="727" spans="1:16" ht="24.95" customHeight="1" x14ac:dyDescent="0.2">
      <c r="A727" s="52" t="str">
        <f t="shared" si="33"/>
        <v>1441|1440011|122|2025|86784552687|3611|5129,12</v>
      </c>
      <c r="B727" s="52" t="str">
        <f t="shared" si="34"/>
        <v>1441|1440011|122|2025|2922</v>
      </c>
      <c r="C727" s="36">
        <v>1441</v>
      </c>
      <c r="D727" s="36">
        <v>1440011</v>
      </c>
      <c r="E727" s="36">
        <v>122</v>
      </c>
      <c r="F727" s="36">
        <v>2025</v>
      </c>
      <c r="G727" s="36">
        <v>86784552687</v>
      </c>
      <c r="H727" s="37" t="s">
        <v>187</v>
      </c>
      <c r="I727" s="36">
        <v>3611</v>
      </c>
      <c r="J727" s="36" t="s">
        <v>308</v>
      </c>
      <c r="K727" s="38">
        <v>45789</v>
      </c>
      <c r="L727" s="36">
        <v>2922</v>
      </c>
      <c r="M727" s="73">
        <f t="shared" si="35"/>
        <v>5129.12</v>
      </c>
      <c r="N727" s="39">
        <v>4764.92</v>
      </c>
      <c r="O727" s="39">
        <v>364.2</v>
      </c>
      <c r="P727" s="33">
        <v>0</v>
      </c>
    </row>
    <row r="728" spans="1:16" ht="24.95" customHeight="1" x14ac:dyDescent="0.2">
      <c r="A728" s="52" t="str">
        <f t="shared" si="33"/>
        <v>1441|1440011|123|2025|22884260000100|3921|24580,59</v>
      </c>
      <c r="B728" s="52" t="str">
        <f t="shared" si="34"/>
        <v>1441|1440011|123|2025|2247</v>
      </c>
      <c r="C728" s="36">
        <v>1441</v>
      </c>
      <c r="D728" s="36">
        <v>1440011</v>
      </c>
      <c r="E728" s="36">
        <v>123</v>
      </c>
      <c r="F728" s="36">
        <v>2025</v>
      </c>
      <c r="G728" s="36">
        <v>22884260000100</v>
      </c>
      <c r="H728" s="37" t="s">
        <v>129</v>
      </c>
      <c r="I728" s="36">
        <v>3921</v>
      </c>
      <c r="J728" s="36" t="s">
        <v>309</v>
      </c>
      <c r="K728" s="38">
        <v>45756</v>
      </c>
      <c r="L728" s="36">
        <v>2247</v>
      </c>
      <c r="M728" s="73">
        <f t="shared" si="35"/>
        <v>24580.59</v>
      </c>
      <c r="N728" s="39">
        <v>24580.59</v>
      </c>
      <c r="O728" s="39">
        <v>0</v>
      </c>
      <c r="P728" s="33">
        <v>0</v>
      </c>
    </row>
    <row r="729" spans="1:16" ht="24.95" customHeight="1" x14ac:dyDescent="0.2">
      <c r="A729" s="52" t="str">
        <f t="shared" si="33"/>
        <v>1441|1440011|123|2025|22884260000100|3921|24580,59</v>
      </c>
      <c r="B729" s="52" t="str">
        <f t="shared" si="34"/>
        <v>1441|1440011|123|2025|2800</v>
      </c>
      <c r="C729" s="36">
        <v>1441</v>
      </c>
      <c r="D729" s="36">
        <v>1440011</v>
      </c>
      <c r="E729" s="36">
        <v>123</v>
      </c>
      <c r="F729" s="36">
        <v>2025</v>
      </c>
      <c r="G729" s="36">
        <v>22884260000100</v>
      </c>
      <c r="H729" s="37" t="s">
        <v>129</v>
      </c>
      <c r="I729" s="36">
        <v>3921</v>
      </c>
      <c r="J729" s="36" t="s">
        <v>309</v>
      </c>
      <c r="K729" s="38">
        <v>45785</v>
      </c>
      <c r="L729" s="36">
        <v>2800</v>
      </c>
      <c r="M729" s="73">
        <f t="shared" si="35"/>
        <v>24580.59</v>
      </c>
      <c r="N729" s="39">
        <v>24580.59</v>
      </c>
      <c r="O729" s="39">
        <v>0</v>
      </c>
      <c r="P729" s="33">
        <v>0</v>
      </c>
    </row>
    <row r="730" spans="1:16" ht="24.95" customHeight="1" x14ac:dyDescent="0.2">
      <c r="A730" s="52" t="str">
        <f t="shared" si="33"/>
        <v>1441|1440011|124|2025|10212674650|3611|3800</v>
      </c>
      <c r="B730" s="52" t="str">
        <f t="shared" si="34"/>
        <v>1441|1440011|124|2025|2190</v>
      </c>
      <c r="C730" s="36">
        <v>1441</v>
      </c>
      <c r="D730" s="36">
        <v>1440011</v>
      </c>
      <c r="E730" s="36">
        <v>124</v>
      </c>
      <c r="F730" s="36">
        <v>2025</v>
      </c>
      <c r="G730" s="36">
        <v>10212674650</v>
      </c>
      <c r="H730" s="37" t="s">
        <v>189</v>
      </c>
      <c r="I730" s="36">
        <v>3611</v>
      </c>
      <c r="J730" s="36" t="s">
        <v>308</v>
      </c>
      <c r="K730" s="38">
        <v>45755</v>
      </c>
      <c r="L730" s="36">
        <v>2190</v>
      </c>
      <c r="M730" s="73">
        <f t="shared" si="35"/>
        <v>3800</v>
      </c>
      <c r="N730" s="39">
        <v>3696.16</v>
      </c>
      <c r="O730" s="39">
        <v>103.84</v>
      </c>
      <c r="P730" s="33">
        <v>0</v>
      </c>
    </row>
    <row r="731" spans="1:16" ht="24.95" customHeight="1" x14ac:dyDescent="0.2">
      <c r="A731" s="52" t="str">
        <f t="shared" si="33"/>
        <v>1441|1440011|124|2025|10212674650|3611|3800</v>
      </c>
      <c r="B731" s="52" t="str">
        <f t="shared" si="34"/>
        <v>1441|1440011|124|2025|2929</v>
      </c>
      <c r="C731" s="36">
        <v>1441</v>
      </c>
      <c r="D731" s="36">
        <v>1440011</v>
      </c>
      <c r="E731" s="36">
        <v>124</v>
      </c>
      <c r="F731" s="36">
        <v>2025</v>
      </c>
      <c r="G731" s="36">
        <v>10212674650</v>
      </c>
      <c r="H731" s="37" t="s">
        <v>189</v>
      </c>
      <c r="I731" s="36">
        <v>3611</v>
      </c>
      <c r="J731" s="36" t="s">
        <v>308</v>
      </c>
      <c r="K731" s="38">
        <v>45789</v>
      </c>
      <c r="L731" s="36">
        <v>2929</v>
      </c>
      <c r="M731" s="73">
        <f t="shared" si="35"/>
        <v>3800</v>
      </c>
      <c r="N731" s="39">
        <v>3696.16</v>
      </c>
      <c r="O731" s="39">
        <v>103.84</v>
      </c>
      <c r="P731" s="33">
        <v>0</v>
      </c>
    </row>
    <row r="732" spans="1:16" ht="24.95" customHeight="1" x14ac:dyDescent="0.2">
      <c r="A732" s="52" t="str">
        <f t="shared" si="33"/>
        <v>1441|1440011|125|2025|62297406649|3611|1859,17</v>
      </c>
      <c r="B732" s="52" t="str">
        <f t="shared" si="34"/>
        <v>1441|1440011|125|2025|2191</v>
      </c>
      <c r="C732" s="36">
        <v>1441</v>
      </c>
      <c r="D732" s="36">
        <v>1440011</v>
      </c>
      <c r="E732" s="36">
        <v>125</v>
      </c>
      <c r="F732" s="36">
        <v>2025</v>
      </c>
      <c r="G732" s="36">
        <v>62297406649</v>
      </c>
      <c r="H732" s="37" t="s">
        <v>190</v>
      </c>
      <c r="I732" s="36">
        <v>3611</v>
      </c>
      <c r="J732" s="36" t="s">
        <v>308</v>
      </c>
      <c r="K732" s="38">
        <v>45755</v>
      </c>
      <c r="L732" s="36">
        <v>2191</v>
      </c>
      <c r="M732" s="73">
        <f t="shared" si="35"/>
        <v>1859.17</v>
      </c>
      <c r="N732" s="39">
        <v>1859.17</v>
      </c>
      <c r="O732" s="39">
        <v>0</v>
      </c>
      <c r="P732" s="33">
        <v>0</v>
      </c>
    </row>
    <row r="733" spans="1:16" ht="24.95" customHeight="1" x14ac:dyDescent="0.2">
      <c r="A733" s="52" t="str">
        <f t="shared" si="33"/>
        <v>1441|1440011|125|2025|62297406649|3611|1859,17</v>
      </c>
      <c r="B733" s="52" t="str">
        <f t="shared" si="34"/>
        <v>1441|1440011|125|2025|2920</v>
      </c>
      <c r="C733" s="36">
        <v>1441</v>
      </c>
      <c r="D733" s="36">
        <v>1440011</v>
      </c>
      <c r="E733" s="36">
        <v>125</v>
      </c>
      <c r="F733" s="36">
        <v>2025</v>
      </c>
      <c r="G733" s="36">
        <v>62297406649</v>
      </c>
      <c r="H733" s="37" t="s">
        <v>190</v>
      </c>
      <c r="I733" s="36">
        <v>3611</v>
      </c>
      <c r="J733" s="36" t="s">
        <v>308</v>
      </c>
      <c r="K733" s="38">
        <v>45789</v>
      </c>
      <c r="L733" s="36">
        <v>2920</v>
      </c>
      <c r="M733" s="73">
        <f t="shared" si="35"/>
        <v>1859.17</v>
      </c>
      <c r="N733" s="39">
        <v>1859.17</v>
      </c>
      <c r="O733" s="39">
        <v>0</v>
      </c>
      <c r="P733" s="33">
        <v>0</v>
      </c>
    </row>
    <row r="734" spans="1:16" ht="24.95" customHeight="1" x14ac:dyDescent="0.2">
      <c r="A734" s="52" t="str">
        <f t="shared" si="33"/>
        <v>1441|1440011|126|2025|7346478000117|3921|35951,76</v>
      </c>
      <c r="B734" s="52" t="str">
        <f t="shared" si="34"/>
        <v>1441|1440011|126|2025|2283</v>
      </c>
      <c r="C734" s="36">
        <v>1441</v>
      </c>
      <c r="D734" s="36">
        <v>1440011</v>
      </c>
      <c r="E734" s="36">
        <v>126</v>
      </c>
      <c r="F734" s="36">
        <v>2025</v>
      </c>
      <c r="G734" s="36">
        <v>7346478000117</v>
      </c>
      <c r="H734" s="37" t="s">
        <v>191</v>
      </c>
      <c r="I734" s="36">
        <v>3921</v>
      </c>
      <c r="J734" s="36" t="s">
        <v>309</v>
      </c>
      <c r="K734" s="38">
        <v>45757</v>
      </c>
      <c r="L734" s="36">
        <v>2283</v>
      </c>
      <c r="M734" s="73">
        <f t="shared" si="35"/>
        <v>35951.760000000002</v>
      </c>
      <c r="N734" s="39">
        <v>34226.080000000002</v>
      </c>
      <c r="O734" s="39">
        <v>1725.68</v>
      </c>
      <c r="P734" s="33">
        <v>0</v>
      </c>
    </row>
    <row r="735" spans="1:16" ht="24.95" customHeight="1" x14ac:dyDescent="0.2">
      <c r="A735" s="52" t="str">
        <f t="shared" si="33"/>
        <v>1441|1440011|126|2025|7346478000117|3921|35951,76</v>
      </c>
      <c r="B735" s="52" t="str">
        <f t="shared" si="34"/>
        <v>1441|1440011|126|2025|2809</v>
      </c>
      <c r="C735" s="36">
        <v>1441</v>
      </c>
      <c r="D735" s="36">
        <v>1440011</v>
      </c>
      <c r="E735" s="36">
        <v>126</v>
      </c>
      <c r="F735" s="36">
        <v>2025</v>
      </c>
      <c r="G735" s="36">
        <v>7346478000117</v>
      </c>
      <c r="H735" s="37" t="s">
        <v>191</v>
      </c>
      <c r="I735" s="36">
        <v>3921</v>
      </c>
      <c r="J735" s="36" t="s">
        <v>309</v>
      </c>
      <c r="K735" s="38">
        <v>45785</v>
      </c>
      <c r="L735" s="36">
        <v>2809</v>
      </c>
      <c r="M735" s="73">
        <f t="shared" si="35"/>
        <v>35951.760000000002</v>
      </c>
      <c r="N735" s="39">
        <v>34226.080000000002</v>
      </c>
      <c r="O735" s="39">
        <v>1725.68</v>
      </c>
      <c r="P735" s="33">
        <v>0</v>
      </c>
    </row>
    <row r="736" spans="1:16" ht="24.95" customHeight="1" x14ac:dyDescent="0.2">
      <c r="A736" s="52" t="str">
        <f t="shared" si="33"/>
        <v>1441|1440011|127|2025|98321560687|3611|3300</v>
      </c>
      <c r="B736" s="52" t="str">
        <f t="shared" si="34"/>
        <v>1441|1440011|127|2025|2192</v>
      </c>
      <c r="C736" s="36">
        <v>1441</v>
      </c>
      <c r="D736" s="36">
        <v>1440011</v>
      </c>
      <c r="E736" s="36">
        <v>127</v>
      </c>
      <c r="F736" s="36">
        <v>2025</v>
      </c>
      <c r="G736" s="36">
        <v>98321560687</v>
      </c>
      <c r="H736" s="37" t="s">
        <v>192</v>
      </c>
      <c r="I736" s="36">
        <v>3611</v>
      </c>
      <c r="J736" s="36" t="s">
        <v>308</v>
      </c>
      <c r="K736" s="38">
        <v>45755</v>
      </c>
      <c r="L736" s="36">
        <v>2192</v>
      </c>
      <c r="M736" s="73">
        <f t="shared" si="35"/>
        <v>3300</v>
      </c>
      <c r="N736" s="39">
        <v>3264.3</v>
      </c>
      <c r="O736" s="39">
        <v>35.700000000000003</v>
      </c>
      <c r="P736" s="33">
        <v>0</v>
      </c>
    </row>
    <row r="737" spans="1:16" ht="24.95" customHeight="1" x14ac:dyDescent="0.2">
      <c r="A737" s="52" t="str">
        <f t="shared" si="33"/>
        <v>1441|1440011|127|2025|98321560687|3611|3354,23</v>
      </c>
      <c r="B737" s="52" t="str">
        <f t="shared" si="34"/>
        <v>1441|1440011|127|2025|2924</v>
      </c>
      <c r="C737" s="36">
        <v>1441</v>
      </c>
      <c r="D737" s="36">
        <v>1440011</v>
      </c>
      <c r="E737" s="36">
        <v>127</v>
      </c>
      <c r="F737" s="36">
        <v>2025</v>
      </c>
      <c r="G737" s="36">
        <v>98321560687</v>
      </c>
      <c r="H737" s="37" t="s">
        <v>192</v>
      </c>
      <c r="I737" s="36">
        <v>3611</v>
      </c>
      <c r="J737" s="36" t="s">
        <v>308</v>
      </c>
      <c r="K737" s="38">
        <v>45789</v>
      </c>
      <c r="L737" s="36">
        <v>2924</v>
      </c>
      <c r="M737" s="73">
        <f t="shared" si="35"/>
        <v>3354.23</v>
      </c>
      <c r="N737" s="39">
        <v>3314.47</v>
      </c>
      <c r="O737" s="39">
        <v>39.76</v>
      </c>
      <c r="P737" s="33">
        <v>0</v>
      </c>
    </row>
    <row r="738" spans="1:16" ht="24.95" customHeight="1" x14ac:dyDescent="0.2">
      <c r="A738" s="52" t="str">
        <f t="shared" si="33"/>
        <v>1441|1440011|128|2025|56653212653|3611|1999,27</v>
      </c>
      <c r="B738" s="52" t="str">
        <f t="shared" si="34"/>
        <v>1441|1440011|128|2025|2193</v>
      </c>
      <c r="C738" s="36">
        <v>1441</v>
      </c>
      <c r="D738" s="36">
        <v>1440011</v>
      </c>
      <c r="E738" s="36">
        <v>128</v>
      </c>
      <c r="F738" s="36">
        <v>2025</v>
      </c>
      <c r="G738" s="36">
        <v>56653212653</v>
      </c>
      <c r="H738" s="37" t="s">
        <v>193</v>
      </c>
      <c r="I738" s="36">
        <v>3611</v>
      </c>
      <c r="J738" s="36" t="s">
        <v>308</v>
      </c>
      <c r="K738" s="38">
        <v>45755</v>
      </c>
      <c r="L738" s="36">
        <v>2193</v>
      </c>
      <c r="M738" s="73">
        <f t="shared" si="35"/>
        <v>1999.27</v>
      </c>
      <c r="N738" s="39">
        <v>1999.27</v>
      </c>
      <c r="O738" s="39">
        <v>0</v>
      </c>
      <c r="P738" s="33">
        <v>0</v>
      </c>
    </row>
    <row r="739" spans="1:16" ht="24.95" customHeight="1" x14ac:dyDescent="0.2">
      <c r="A739" s="52" t="str">
        <f t="shared" si="33"/>
        <v>1441|1440011|128|2025|56653212653|3611|1999,27</v>
      </c>
      <c r="B739" s="52" t="str">
        <f t="shared" si="34"/>
        <v>1441|1440011|128|2025|2925</v>
      </c>
      <c r="C739" s="36">
        <v>1441</v>
      </c>
      <c r="D739" s="36">
        <v>1440011</v>
      </c>
      <c r="E739" s="36">
        <v>128</v>
      </c>
      <c r="F739" s="36">
        <v>2025</v>
      </c>
      <c r="G739" s="36">
        <v>56653212653</v>
      </c>
      <c r="H739" s="37" t="s">
        <v>193</v>
      </c>
      <c r="I739" s="36">
        <v>3611</v>
      </c>
      <c r="J739" s="36" t="s">
        <v>308</v>
      </c>
      <c r="K739" s="38">
        <v>45789</v>
      </c>
      <c r="L739" s="36">
        <v>2925</v>
      </c>
      <c r="M739" s="73">
        <f t="shared" si="35"/>
        <v>1999.27</v>
      </c>
      <c r="N739" s="39">
        <v>1999.27</v>
      </c>
      <c r="O739" s="39">
        <v>0</v>
      </c>
      <c r="P739" s="33">
        <v>0</v>
      </c>
    </row>
    <row r="740" spans="1:16" ht="24.95" customHeight="1" x14ac:dyDescent="0.2">
      <c r="A740" s="52" t="str">
        <f t="shared" si="33"/>
        <v>1441|1440011|129|2025|9037150000144|3921|16857,05</v>
      </c>
      <c r="B740" s="52" t="str">
        <f t="shared" si="34"/>
        <v>1441|1440011|129|2025|2257</v>
      </c>
      <c r="C740" s="36">
        <v>1441</v>
      </c>
      <c r="D740" s="36">
        <v>1440011</v>
      </c>
      <c r="E740" s="36">
        <v>129</v>
      </c>
      <c r="F740" s="36">
        <v>2025</v>
      </c>
      <c r="G740" s="36">
        <v>9037150000144</v>
      </c>
      <c r="H740" s="37" t="s">
        <v>194</v>
      </c>
      <c r="I740" s="36">
        <v>3921</v>
      </c>
      <c r="J740" s="36" t="s">
        <v>309</v>
      </c>
      <c r="K740" s="38">
        <v>45757</v>
      </c>
      <c r="L740" s="36">
        <v>2257</v>
      </c>
      <c r="M740" s="73">
        <f t="shared" si="35"/>
        <v>16857.05</v>
      </c>
      <c r="N740" s="39">
        <v>16857.05</v>
      </c>
      <c r="O740" s="39">
        <v>0</v>
      </c>
      <c r="P740" s="33">
        <v>0</v>
      </c>
    </row>
    <row r="741" spans="1:16" ht="24.95" customHeight="1" x14ac:dyDescent="0.2">
      <c r="A741" s="52" t="str">
        <f t="shared" si="33"/>
        <v>1441|1440011|130|2025|59424451687|3611|3094,88</v>
      </c>
      <c r="B741" s="52" t="str">
        <f t="shared" si="34"/>
        <v>1441|1440011|130|2025|2203</v>
      </c>
      <c r="C741" s="36">
        <v>1441</v>
      </c>
      <c r="D741" s="36">
        <v>1440011</v>
      </c>
      <c r="E741" s="36">
        <v>130</v>
      </c>
      <c r="F741" s="36">
        <v>2025</v>
      </c>
      <c r="G741" s="36">
        <v>59424451687</v>
      </c>
      <c r="H741" s="37" t="s">
        <v>195</v>
      </c>
      <c r="I741" s="36">
        <v>3611</v>
      </c>
      <c r="J741" s="36" t="s">
        <v>308</v>
      </c>
      <c r="K741" s="38">
        <v>45756</v>
      </c>
      <c r="L741" s="36">
        <v>2203</v>
      </c>
      <c r="M741" s="73">
        <f t="shared" si="35"/>
        <v>3094.88</v>
      </c>
      <c r="N741" s="39">
        <v>3074.57</v>
      </c>
      <c r="O741" s="39">
        <v>20.309999999999999</v>
      </c>
      <c r="P741" s="33">
        <v>0</v>
      </c>
    </row>
    <row r="742" spans="1:16" ht="24.95" customHeight="1" x14ac:dyDescent="0.2">
      <c r="A742" s="52" t="str">
        <f t="shared" si="33"/>
        <v>1441|1440011|131|2025|10426962000160|3921|14779,55</v>
      </c>
      <c r="B742" s="52" t="str">
        <f t="shared" si="34"/>
        <v>1441|1440011|131|2025|2255</v>
      </c>
      <c r="C742" s="36">
        <v>1441</v>
      </c>
      <c r="D742" s="36">
        <v>1440011</v>
      </c>
      <c r="E742" s="36">
        <v>131</v>
      </c>
      <c r="F742" s="36">
        <v>2025</v>
      </c>
      <c r="G742" s="36">
        <v>10426962000160</v>
      </c>
      <c r="H742" s="37" t="s">
        <v>196</v>
      </c>
      <c r="I742" s="36">
        <v>3921</v>
      </c>
      <c r="J742" s="36" t="s">
        <v>309</v>
      </c>
      <c r="K742" s="38">
        <v>45756</v>
      </c>
      <c r="L742" s="36">
        <v>2255</v>
      </c>
      <c r="M742" s="73">
        <f t="shared" si="35"/>
        <v>14779.55</v>
      </c>
      <c r="N742" s="39">
        <v>14779.55</v>
      </c>
      <c r="O742" s="39">
        <v>0</v>
      </c>
      <c r="P742" s="33">
        <v>0</v>
      </c>
    </row>
    <row r="743" spans="1:16" ht="24.95" customHeight="1" x14ac:dyDescent="0.2">
      <c r="A743" s="52" t="str">
        <f t="shared" si="33"/>
        <v>1441|1440011|131|2025|10426962000160|3921|14776,47</v>
      </c>
      <c r="B743" s="52" t="str">
        <f t="shared" si="34"/>
        <v>1441|1440011|131|2025|2962</v>
      </c>
      <c r="C743" s="36">
        <v>1441</v>
      </c>
      <c r="D743" s="36">
        <v>1440011</v>
      </c>
      <c r="E743" s="36">
        <v>131</v>
      </c>
      <c r="F743" s="36">
        <v>2025</v>
      </c>
      <c r="G743" s="36">
        <v>10426962000160</v>
      </c>
      <c r="H743" s="37" t="s">
        <v>196</v>
      </c>
      <c r="I743" s="36">
        <v>3921</v>
      </c>
      <c r="J743" s="36" t="s">
        <v>309</v>
      </c>
      <c r="K743" s="38">
        <v>45790</v>
      </c>
      <c r="L743" s="36">
        <v>2962</v>
      </c>
      <c r="M743" s="73">
        <f t="shared" si="35"/>
        <v>14776.47</v>
      </c>
      <c r="N743" s="39">
        <v>14776.47</v>
      </c>
      <c r="O743" s="39">
        <v>0</v>
      </c>
      <c r="P743" s="33">
        <v>0</v>
      </c>
    </row>
    <row r="744" spans="1:16" ht="24.95" customHeight="1" x14ac:dyDescent="0.2">
      <c r="A744" s="52" t="str">
        <f t="shared" si="33"/>
        <v>1441|1440011|132|2025|84137207615|3611|9099,81</v>
      </c>
      <c r="B744" s="52" t="str">
        <f t="shared" si="34"/>
        <v>1441|1440011|132|2025|2204</v>
      </c>
      <c r="C744" s="36">
        <v>1441</v>
      </c>
      <c r="D744" s="36">
        <v>1440011</v>
      </c>
      <c r="E744" s="36">
        <v>132</v>
      </c>
      <c r="F744" s="36">
        <v>2025</v>
      </c>
      <c r="G744" s="36">
        <v>84137207615</v>
      </c>
      <c r="H744" s="37" t="s">
        <v>197</v>
      </c>
      <c r="I744" s="36">
        <v>3611</v>
      </c>
      <c r="J744" s="36" t="s">
        <v>308</v>
      </c>
      <c r="K744" s="38">
        <v>45756</v>
      </c>
      <c r="L744" s="36">
        <v>2204</v>
      </c>
      <c r="M744" s="73">
        <f t="shared" si="35"/>
        <v>9099.81</v>
      </c>
      <c r="N744" s="39">
        <v>7648.69</v>
      </c>
      <c r="O744" s="39">
        <v>1451.12</v>
      </c>
      <c r="P744" s="33">
        <v>0</v>
      </c>
    </row>
    <row r="745" spans="1:16" ht="24.95" customHeight="1" x14ac:dyDescent="0.2">
      <c r="A745" s="52" t="str">
        <f t="shared" si="33"/>
        <v>1441|1440011|133|2025|69209960653|3611|2113,32</v>
      </c>
      <c r="B745" s="52" t="str">
        <f t="shared" si="34"/>
        <v>1441|1440011|133|2025|2206</v>
      </c>
      <c r="C745" s="36">
        <v>1441</v>
      </c>
      <c r="D745" s="36">
        <v>1440011</v>
      </c>
      <c r="E745" s="36">
        <v>133</v>
      </c>
      <c r="F745" s="36">
        <v>2025</v>
      </c>
      <c r="G745" s="36">
        <v>69209960653</v>
      </c>
      <c r="H745" s="37" t="s">
        <v>198</v>
      </c>
      <c r="I745" s="36">
        <v>3611</v>
      </c>
      <c r="J745" s="36" t="s">
        <v>308</v>
      </c>
      <c r="K745" s="38">
        <v>45756</v>
      </c>
      <c r="L745" s="36">
        <v>2206</v>
      </c>
      <c r="M745" s="73">
        <f t="shared" si="35"/>
        <v>2113.3200000000002</v>
      </c>
      <c r="N745" s="39">
        <v>2113.3200000000002</v>
      </c>
      <c r="O745" s="39">
        <v>0</v>
      </c>
      <c r="P745" s="33">
        <v>0</v>
      </c>
    </row>
    <row r="746" spans="1:16" ht="24.95" customHeight="1" x14ac:dyDescent="0.2">
      <c r="A746" s="52" t="str">
        <f t="shared" si="33"/>
        <v>1441|1440011|133|2025|69209960653|3611|2113,32</v>
      </c>
      <c r="B746" s="52" t="str">
        <f t="shared" si="34"/>
        <v>1441|1440011|133|2025|2985</v>
      </c>
      <c r="C746" s="36">
        <v>1441</v>
      </c>
      <c r="D746" s="36">
        <v>1440011</v>
      </c>
      <c r="E746" s="36">
        <v>133</v>
      </c>
      <c r="F746" s="36">
        <v>2025</v>
      </c>
      <c r="G746" s="36">
        <v>69209960653</v>
      </c>
      <c r="H746" s="37" t="s">
        <v>198</v>
      </c>
      <c r="I746" s="36">
        <v>3611</v>
      </c>
      <c r="J746" s="36" t="s">
        <v>308</v>
      </c>
      <c r="K746" s="38">
        <v>45790</v>
      </c>
      <c r="L746" s="36">
        <v>2985</v>
      </c>
      <c r="M746" s="73">
        <f t="shared" si="35"/>
        <v>2113.3200000000002</v>
      </c>
      <c r="N746" s="39">
        <v>2113.3200000000002</v>
      </c>
      <c r="O746" s="39">
        <v>0</v>
      </c>
      <c r="P746" s="33">
        <v>0</v>
      </c>
    </row>
    <row r="747" spans="1:16" ht="24.95" customHeight="1" x14ac:dyDescent="0.2">
      <c r="A747" s="52" t="str">
        <f t="shared" si="33"/>
        <v>1441|1440011|134|2025|10426962000160|3921|25939,98</v>
      </c>
      <c r="B747" s="52" t="str">
        <f t="shared" si="34"/>
        <v>1441|1440011|134|2025|2251</v>
      </c>
      <c r="C747" s="36">
        <v>1441</v>
      </c>
      <c r="D747" s="36">
        <v>1440011</v>
      </c>
      <c r="E747" s="36">
        <v>134</v>
      </c>
      <c r="F747" s="36">
        <v>2025</v>
      </c>
      <c r="G747" s="36">
        <v>10426962000160</v>
      </c>
      <c r="H747" s="37" t="s">
        <v>196</v>
      </c>
      <c r="I747" s="36">
        <v>3921</v>
      </c>
      <c r="J747" s="36" t="s">
        <v>309</v>
      </c>
      <c r="K747" s="38">
        <v>45756</v>
      </c>
      <c r="L747" s="36">
        <v>2251</v>
      </c>
      <c r="M747" s="73">
        <f t="shared" si="35"/>
        <v>25939.98</v>
      </c>
      <c r="N747" s="39">
        <v>25939.98</v>
      </c>
      <c r="O747" s="39">
        <v>0</v>
      </c>
      <c r="P747" s="33">
        <v>0</v>
      </c>
    </row>
    <row r="748" spans="1:16" ht="24.95" customHeight="1" x14ac:dyDescent="0.2">
      <c r="A748" s="52" t="str">
        <f t="shared" si="33"/>
        <v>1441|1440011|134|2025|10426962000160|3921|25934,57</v>
      </c>
      <c r="B748" s="52" t="str">
        <f t="shared" si="34"/>
        <v>1441|1440011|134|2025|2965</v>
      </c>
      <c r="C748" s="36">
        <v>1441</v>
      </c>
      <c r="D748" s="36">
        <v>1440011</v>
      </c>
      <c r="E748" s="36">
        <v>134</v>
      </c>
      <c r="F748" s="36">
        <v>2025</v>
      </c>
      <c r="G748" s="36">
        <v>10426962000160</v>
      </c>
      <c r="H748" s="37" t="s">
        <v>196</v>
      </c>
      <c r="I748" s="36">
        <v>3921</v>
      </c>
      <c r="J748" s="36" t="s">
        <v>309</v>
      </c>
      <c r="K748" s="38">
        <v>45790</v>
      </c>
      <c r="L748" s="36">
        <v>2965</v>
      </c>
      <c r="M748" s="73">
        <f t="shared" si="35"/>
        <v>25934.57</v>
      </c>
      <c r="N748" s="39">
        <v>25934.57</v>
      </c>
      <c r="O748" s="39">
        <v>0</v>
      </c>
      <c r="P748" s="33">
        <v>0</v>
      </c>
    </row>
    <row r="749" spans="1:16" ht="24.95" customHeight="1" x14ac:dyDescent="0.2">
      <c r="A749" s="52" t="str">
        <f t="shared" si="33"/>
        <v>1441|1440011|135|2025|94454981604|3611|17000</v>
      </c>
      <c r="B749" s="52" t="str">
        <f t="shared" si="34"/>
        <v>1441|1440011|135|2025|2196</v>
      </c>
      <c r="C749" s="36">
        <v>1441</v>
      </c>
      <c r="D749" s="36">
        <v>1440011</v>
      </c>
      <c r="E749" s="36">
        <v>135</v>
      </c>
      <c r="F749" s="36">
        <v>2025</v>
      </c>
      <c r="G749" s="36">
        <v>94454981604</v>
      </c>
      <c r="H749" s="37" t="s">
        <v>199</v>
      </c>
      <c r="I749" s="36">
        <v>3611</v>
      </c>
      <c r="J749" s="36" t="s">
        <v>308</v>
      </c>
      <c r="K749" s="38">
        <v>45755</v>
      </c>
      <c r="L749" s="36">
        <v>2196</v>
      </c>
      <c r="M749" s="73">
        <f t="shared" si="35"/>
        <v>17000</v>
      </c>
      <c r="N749" s="39">
        <v>13376.32</v>
      </c>
      <c r="O749" s="39">
        <v>3623.68</v>
      </c>
      <c r="P749" s="33">
        <v>0</v>
      </c>
    </row>
    <row r="750" spans="1:16" ht="24.95" customHeight="1" x14ac:dyDescent="0.2">
      <c r="A750" s="52" t="str">
        <f t="shared" si="33"/>
        <v>1441|1440011|135|2025|94454981604|3611|17000</v>
      </c>
      <c r="B750" s="52" t="str">
        <f t="shared" si="34"/>
        <v>1441|1440011|135|2025|2975</v>
      </c>
      <c r="C750" s="36">
        <v>1441</v>
      </c>
      <c r="D750" s="36">
        <v>1440011</v>
      </c>
      <c r="E750" s="36">
        <v>135</v>
      </c>
      <c r="F750" s="36">
        <v>2025</v>
      </c>
      <c r="G750" s="36">
        <v>94454981604</v>
      </c>
      <c r="H750" s="37" t="s">
        <v>199</v>
      </c>
      <c r="I750" s="36">
        <v>3611</v>
      </c>
      <c r="J750" s="36" t="s">
        <v>308</v>
      </c>
      <c r="K750" s="38">
        <v>45790</v>
      </c>
      <c r="L750" s="36">
        <v>2975</v>
      </c>
      <c r="M750" s="73">
        <f t="shared" si="35"/>
        <v>17000</v>
      </c>
      <c r="N750" s="39">
        <v>13376.32</v>
      </c>
      <c r="O750" s="39">
        <v>3623.68</v>
      </c>
      <c r="P750" s="33">
        <v>0</v>
      </c>
    </row>
    <row r="751" spans="1:16" ht="24.95" customHeight="1" x14ac:dyDescent="0.2">
      <c r="A751" s="52" t="str">
        <f t="shared" si="33"/>
        <v>1441|1440011|136|2025|10426962000160|3921|1509,95</v>
      </c>
      <c r="B751" s="52" t="str">
        <f t="shared" si="34"/>
        <v>1441|1440011|136|2025|2253</v>
      </c>
      <c r="C751" s="36">
        <v>1441</v>
      </c>
      <c r="D751" s="36">
        <v>1440011</v>
      </c>
      <c r="E751" s="36">
        <v>136</v>
      </c>
      <c r="F751" s="36">
        <v>2025</v>
      </c>
      <c r="G751" s="36">
        <v>10426962000160</v>
      </c>
      <c r="H751" s="37" t="s">
        <v>196</v>
      </c>
      <c r="I751" s="36">
        <v>3921</v>
      </c>
      <c r="J751" s="36" t="s">
        <v>309</v>
      </c>
      <c r="K751" s="38">
        <v>45756</v>
      </c>
      <c r="L751" s="36">
        <v>2253</v>
      </c>
      <c r="M751" s="73">
        <f t="shared" si="35"/>
        <v>1509.95</v>
      </c>
      <c r="N751" s="39">
        <v>1509.95</v>
      </c>
      <c r="O751" s="39">
        <v>0</v>
      </c>
      <c r="P751" s="33">
        <v>0</v>
      </c>
    </row>
    <row r="752" spans="1:16" ht="24.95" customHeight="1" x14ac:dyDescent="0.2">
      <c r="A752" s="52" t="str">
        <f t="shared" si="33"/>
        <v>1441|1440011|136|2025|10426962000160|3921|2516,06</v>
      </c>
      <c r="B752" s="52" t="str">
        <f t="shared" si="34"/>
        <v>1441|1440011|136|2025|2957</v>
      </c>
      <c r="C752" s="36">
        <v>1441</v>
      </c>
      <c r="D752" s="36">
        <v>1440011</v>
      </c>
      <c r="E752" s="36">
        <v>136</v>
      </c>
      <c r="F752" s="36">
        <v>2025</v>
      </c>
      <c r="G752" s="36">
        <v>10426962000160</v>
      </c>
      <c r="H752" s="37" t="s">
        <v>196</v>
      </c>
      <c r="I752" s="36">
        <v>3921</v>
      </c>
      <c r="J752" s="36" t="s">
        <v>309</v>
      </c>
      <c r="K752" s="38">
        <v>45790</v>
      </c>
      <c r="L752" s="36">
        <v>2957</v>
      </c>
      <c r="M752" s="73">
        <f t="shared" si="35"/>
        <v>2516.06</v>
      </c>
      <c r="N752" s="39">
        <v>2516.06</v>
      </c>
      <c r="O752" s="39">
        <v>0</v>
      </c>
      <c r="P752" s="33">
        <v>0</v>
      </c>
    </row>
    <row r="753" spans="1:16" ht="24.95" customHeight="1" x14ac:dyDescent="0.2">
      <c r="A753" s="52" t="str">
        <f t="shared" si="33"/>
        <v>1441|1440011|137|2025|10426962000160|3921|393,07</v>
      </c>
      <c r="B753" s="52" t="str">
        <f t="shared" si="34"/>
        <v>1441|1440011|137|2025|2249</v>
      </c>
      <c r="C753" s="36">
        <v>1441</v>
      </c>
      <c r="D753" s="36">
        <v>1440011</v>
      </c>
      <c r="E753" s="36">
        <v>137</v>
      </c>
      <c r="F753" s="36">
        <v>2025</v>
      </c>
      <c r="G753" s="36">
        <v>10426962000160</v>
      </c>
      <c r="H753" s="37" t="s">
        <v>196</v>
      </c>
      <c r="I753" s="36">
        <v>3921</v>
      </c>
      <c r="J753" s="36" t="s">
        <v>309</v>
      </c>
      <c r="K753" s="38">
        <v>45756</v>
      </c>
      <c r="L753" s="36">
        <v>2249</v>
      </c>
      <c r="M753" s="73">
        <f t="shared" si="35"/>
        <v>393.07</v>
      </c>
      <c r="N753" s="39">
        <v>393.07</v>
      </c>
      <c r="O753" s="39">
        <v>0</v>
      </c>
      <c r="P753" s="33">
        <v>0</v>
      </c>
    </row>
    <row r="754" spans="1:16" ht="24.95" customHeight="1" x14ac:dyDescent="0.2">
      <c r="A754" s="52" t="str">
        <f t="shared" si="33"/>
        <v>1441|1440011|137|2025|10426962000160|3921|1375,45</v>
      </c>
      <c r="B754" s="52" t="str">
        <f t="shared" si="34"/>
        <v>1441|1440011|137|2025|2967</v>
      </c>
      <c r="C754" s="36">
        <v>1441</v>
      </c>
      <c r="D754" s="36">
        <v>1440011</v>
      </c>
      <c r="E754" s="36">
        <v>137</v>
      </c>
      <c r="F754" s="36">
        <v>2025</v>
      </c>
      <c r="G754" s="36">
        <v>10426962000160</v>
      </c>
      <c r="H754" s="37" t="s">
        <v>196</v>
      </c>
      <c r="I754" s="36">
        <v>3921</v>
      </c>
      <c r="J754" s="36" t="s">
        <v>309</v>
      </c>
      <c r="K754" s="38">
        <v>45790</v>
      </c>
      <c r="L754" s="36">
        <v>2967</v>
      </c>
      <c r="M754" s="73">
        <f t="shared" si="35"/>
        <v>1375.45</v>
      </c>
      <c r="N754" s="39">
        <v>1375.45</v>
      </c>
      <c r="O754" s="39">
        <v>0</v>
      </c>
      <c r="P754" s="33">
        <v>0</v>
      </c>
    </row>
    <row r="755" spans="1:16" ht="24.95" customHeight="1" x14ac:dyDescent="0.2">
      <c r="A755" s="52" t="str">
        <f t="shared" si="33"/>
        <v>1441|1440011|138|2025|54710693668|3611|9084,23</v>
      </c>
      <c r="B755" s="52" t="str">
        <f t="shared" si="34"/>
        <v>1441|1440011|138|2025|2198</v>
      </c>
      <c r="C755" s="36">
        <v>1441</v>
      </c>
      <c r="D755" s="36">
        <v>1440011</v>
      </c>
      <c r="E755" s="36">
        <v>138</v>
      </c>
      <c r="F755" s="36">
        <v>2025</v>
      </c>
      <c r="G755" s="36">
        <v>54710693668</v>
      </c>
      <c r="H755" s="37" t="s">
        <v>200</v>
      </c>
      <c r="I755" s="36">
        <v>3611</v>
      </c>
      <c r="J755" s="36" t="s">
        <v>308</v>
      </c>
      <c r="K755" s="38">
        <v>45756</v>
      </c>
      <c r="L755" s="36">
        <v>2198</v>
      </c>
      <c r="M755" s="73">
        <f t="shared" si="35"/>
        <v>9084.23</v>
      </c>
      <c r="N755" s="39">
        <v>7637.39</v>
      </c>
      <c r="O755" s="39">
        <v>1446.84</v>
      </c>
      <c r="P755" s="33">
        <v>0</v>
      </c>
    </row>
    <row r="756" spans="1:16" ht="24.95" customHeight="1" x14ac:dyDescent="0.2">
      <c r="A756" s="52" t="str">
        <f t="shared" si="33"/>
        <v>1441|1440011|138|2025|54710693668|3611|9084,23</v>
      </c>
      <c r="B756" s="52" t="str">
        <f t="shared" si="34"/>
        <v>1441|1440011|138|2025|2970</v>
      </c>
      <c r="C756" s="36">
        <v>1441</v>
      </c>
      <c r="D756" s="36">
        <v>1440011</v>
      </c>
      <c r="E756" s="36">
        <v>138</v>
      </c>
      <c r="F756" s="36">
        <v>2025</v>
      </c>
      <c r="G756" s="36">
        <v>54710693668</v>
      </c>
      <c r="H756" s="37" t="s">
        <v>200</v>
      </c>
      <c r="I756" s="36">
        <v>3611</v>
      </c>
      <c r="J756" s="36" t="s">
        <v>308</v>
      </c>
      <c r="K756" s="38">
        <v>45790</v>
      </c>
      <c r="L756" s="36">
        <v>2970</v>
      </c>
      <c r="M756" s="73">
        <f t="shared" si="35"/>
        <v>9084.23</v>
      </c>
      <c r="N756" s="39">
        <v>7637.39</v>
      </c>
      <c r="O756" s="39">
        <v>1446.84</v>
      </c>
      <c r="P756" s="33">
        <v>0</v>
      </c>
    </row>
    <row r="757" spans="1:16" ht="24.95" customHeight="1" x14ac:dyDescent="0.2">
      <c r="A757" s="52" t="str">
        <f t="shared" si="33"/>
        <v>1441|1440011|139|2025|12964038000163|3920|6267,59</v>
      </c>
      <c r="B757" s="52" t="str">
        <f t="shared" si="34"/>
        <v>1441|1440011|139|2025|2121</v>
      </c>
      <c r="C757" s="36">
        <v>1441</v>
      </c>
      <c r="D757" s="36">
        <v>1440011</v>
      </c>
      <c r="E757" s="36">
        <v>139</v>
      </c>
      <c r="F757" s="36">
        <v>2025</v>
      </c>
      <c r="G757" s="36">
        <v>12964038000163</v>
      </c>
      <c r="H757" s="37" t="s">
        <v>201</v>
      </c>
      <c r="I757" s="36">
        <v>3920</v>
      </c>
      <c r="J757" s="36" t="s">
        <v>309</v>
      </c>
      <c r="K757" s="38">
        <v>45754</v>
      </c>
      <c r="L757" s="36">
        <v>2121</v>
      </c>
      <c r="M757" s="73">
        <f t="shared" si="35"/>
        <v>6267.59</v>
      </c>
      <c r="N757" s="39">
        <v>5966.75</v>
      </c>
      <c r="O757" s="39">
        <v>300.83999999999997</v>
      </c>
      <c r="P757" s="33">
        <v>0</v>
      </c>
    </row>
    <row r="758" spans="1:16" ht="24.95" customHeight="1" x14ac:dyDescent="0.2">
      <c r="A758" s="52" t="str">
        <f t="shared" si="33"/>
        <v>1441|1440011|140|2025|15226019000128|3920|7835,45</v>
      </c>
      <c r="B758" s="52" t="str">
        <f t="shared" si="34"/>
        <v>1441|1440011|140|2025|2138</v>
      </c>
      <c r="C758" s="36">
        <v>1441</v>
      </c>
      <c r="D758" s="36">
        <v>1440011</v>
      </c>
      <c r="E758" s="36">
        <v>140</v>
      </c>
      <c r="F758" s="36">
        <v>2025</v>
      </c>
      <c r="G758" s="36">
        <v>15226019000128</v>
      </c>
      <c r="H758" s="37" t="s">
        <v>202</v>
      </c>
      <c r="I758" s="36">
        <v>3920</v>
      </c>
      <c r="J758" s="36" t="s">
        <v>309</v>
      </c>
      <c r="K758" s="38">
        <v>45754</v>
      </c>
      <c r="L758" s="36">
        <v>2138</v>
      </c>
      <c r="M758" s="73">
        <f t="shared" si="35"/>
        <v>7835.45</v>
      </c>
      <c r="N758" s="39">
        <v>6732.03</v>
      </c>
      <c r="O758" s="39">
        <v>1103.42</v>
      </c>
      <c r="P758" s="33">
        <v>0</v>
      </c>
    </row>
    <row r="759" spans="1:16" ht="24.95" customHeight="1" x14ac:dyDescent="0.2">
      <c r="A759" s="52" t="str">
        <f t="shared" si="33"/>
        <v>1441|1440011|141|2025|3801004600|3611|3456,87</v>
      </c>
      <c r="B759" s="52" t="str">
        <f t="shared" si="34"/>
        <v>1441|1440011|141|2025|2210</v>
      </c>
      <c r="C759" s="36">
        <v>1441</v>
      </c>
      <c r="D759" s="36">
        <v>1440011</v>
      </c>
      <c r="E759" s="36">
        <v>141</v>
      </c>
      <c r="F759" s="36">
        <v>2025</v>
      </c>
      <c r="G759" s="36">
        <v>3801004600</v>
      </c>
      <c r="H759" s="37" t="s">
        <v>203</v>
      </c>
      <c r="I759" s="36">
        <v>3611</v>
      </c>
      <c r="J759" s="36" t="s">
        <v>308</v>
      </c>
      <c r="K759" s="38">
        <v>45756</v>
      </c>
      <c r="L759" s="36">
        <v>2210</v>
      </c>
      <c r="M759" s="73">
        <f t="shared" si="35"/>
        <v>3456.87</v>
      </c>
      <c r="N759" s="39">
        <v>3404.5</v>
      </c>
      <c r="O759" s="39">
        <v>52.37</v>
      </c>
      <c r="P759" s="33">
        <v>0</v>
      </c>
    </row>
    <row r="760" spans="1:16" ht="24.95" customHeight="1" x14ac:dyDescent="0.2">
      <c r="A760" s="52" t="str">
        <f t="shared" si="33"/>
        <v>1441|1440011|141|2025|3801004600|3611|3456,87</v>
      </c>
      <c r="B760" s="52" t="str">
        <f t="shared" si="34"/>
        <v>1441|1440011|141|2025|2978</v>
      </c>
      <c r="C760" s="36">
        <v>1441</v>
      </c>
      <c r="D760" s="36">
        <v>1440011</v>
      </c>
      <c r="E760" s="36">
        <v>141</v>
      </c>
      <c r="F760" s="36">
        <v>2025</v>
      </c>
      <c r="G760" s="36">
        <v>3801004600</v>
      </c>
      <c r="H760" s="37" t="s">
        <v>203</v>
      </c>
      <c r="I760" s="36">
        <v>3611</v>
      </c>
      <c r="J760" s="36" t="s">
        <v>308</v>
      </c>
      <c r="K760" s="38">
        <v>45790</v>
      </c>
      <c r="L760" s="36">
        <v>2978</v>
      </c>
      <c r="M760" s="73">
        <f t="shared" si="35"/>
        <v>3456.87</v>
      </c>
      <c r="N760" s="39">
        <v>3404.5</v>
      </c>
      <c r="O760" s="39">
        <v>52.37</v>
      </c>
      <c r="P760" s="33">
        <v>0</v>
      </c>
    </row>
    <row r="761" spans="1:16" ht="24.95" customHeight="1" x14ac:dyDescent="0.2">
      <c r="A761" s="52" t="str">
        <f t="shared" si="33"/>
        <v>1441|1440011|142|2025|87992400763|3611|8404,11</v>
      </c>
      <c r="B761" s="52" t="str">
        <f t="shared" si="34"/>
        <v>1441|1440011|142|2025|2219</v>
      </c>
      <c r="C761" s="36">
        <v>1441</v>
      </c>
      <c r="D761" s="36">
        <v>1440011</v>
      </c>
      <c r="E761" s="36">
        <v>142</v>
      </c>
      <c r="F761" s="36">
        <v>2025</v>
      </c>
      <c r="G761" s="36">
        <v>87992400763</v>
      </c>
      <c r="H761" s="37" t="s">
        <v>204</v>
      </c>
      <c r="I761" s="36">
        <v>3611</v>
      </c>
      <c r="J761" s="36" t="s">
        <v>308</v>
      </c>
      <c r="K761" s="38">
        <v>45756</v>
      </c>
      <c r="L761" s="36">
        <v>2219</v>
      </c>
      <c r="M761" s="73">
        <f t="shared" si="35"/>
        <v>8404.11</v>
      </c>
      <c r="N761" s="39">
        <v>7144.3</v>
      </c>
      <c r="O761" s="39">
        <v>1259.81</v>
      </c>
      <c r="P761" s="33">
        <v>0</v>
      </c>
    </row>
    <row r="762" spans="1:16" ht="24.95" customHeight="1" x14ac:dyDescent="0.2">
      <c r="A762" s="52" t="str">
        <f t="shared" si="33"/>
        <v>1441|1440011|142|2025|87992400763|3611|8404,11</v>
      </c>
      <c r="B762" s="52" t="str">
        <f t="shared" si="34"/>
        <v>1441|1440011|142|2025|2986</v>
      </c>
      <c r="C762" s="36">
        <v>1441</v>
      </c>
      <c r="D762" s="36">
        <v>1440011</v>
      </c>
      <c r="E762" s="36">
        <v>142</v>
      </c>
      <c r="F762" s="36">
        <v>2025</v>
      </c>
      <c r="G762" s="36">
        <v>87992400763</v>
      </c>
      <c r="H762" s="37" t="s">
        <v>204</v>
      </c>
      <c r="I762" s="36">
        <v>3611</v>
      </c>
      <c r="J762" s="36" t="s">
        <v>308</v>
      </c>
      <c r="K762" s="38">
        <v>45790</v>
      </c>
      <c r="L762" s="36">
        <v>2986</v>
      </c>
      <c r="M762" s="73">
        <f t="shared" si="35"/>
        <v>8404.11</v>
      </c>
      <c r="N762" s="39">
        <v>7144.3</v>
      </c>
      <c r="O762" s="39">
        <v>1259.81</v>
      </c>
      <c r="P762" s="33">
        <v>0</v>
      </c>
    </row>
    <row r="763" spans="1:16" ht="24.95" customHeight="1" x14ac:dyDescent="0.2">
      <c r="A763" s="52" t="str">
        <f t="shared" si="33"/>
        <v>1441|1440011|143|2025|51801027668|3611|5172,8</v>
      </c>
      <c r="B763" s="52" t="str">
        <f t="shared" si="34"/>
        <v>1441|1440011|143|2025|2215</v>
      </c>
      <c r="C763" s="36">
        <v>1441</v>
      </c>
      <c r="D763" s="36">
        <v>1440011</v>
      </c>
      <c r="E763" s="36">
        <v>143</v>
      </c>
      <c r="F763" s="36">
        <v>2025</v>
      </c>
      <c r="G763" s="36">
        <v>51801027668</v>
      </c>
      <c r="H763" s="37" t="s">
        <v>205</v>
      </c>
      <c r="I763" s="36">
        <v>3611</v>
      </c>
      <c r="J763" s="36" t="s">
        <v>308</v>
      </c>
      <c r="K763" s="38">
        <v>45756</v>
      </c>
      <c r="L763" s="36">
        <v>2215</v>
      </c>
      <c r="M763" s="73">
        <f t="shared" si="35"/>
        <v>5172.8</v>
      </c>
      <c r="N763" s="39">
        <v>4798.7700000000004</v>
      </c>
      <c r="O763" s="39">
        <v>374.03</v>
      </c>
      <c r="P763" s="33">
        <v>0</v>
      </c>
    </row>
    <row r="764" spans="1:16" ht="24.95" customHeight="1" x14ac:dyDescent="0.2">
      <c r="A764" s="52" t="str">
        <f t="shared" si="33"/>
        <v>1441|1440011|144|2025|2895180679|3611|5018,44</v>
      </c>
      <c r="B764" s="52" t="str">
        <f t="shared" si="34"/>
        <v>1441|1440011|144|2025|2201</v>
      </c>
      <c r="C764" s="36">
        <v>1441</v>
      </c>
      <c r="D764" s="36">
        <v>1440011</v>
      </c>
      <c r="E764" s="36">
        <v>144</v>
      </c>
      <c r="F764" s="36">
        <v>2025</v>
      </c>
      <c r="G764" s="36">
        <v>2895180679</v>
      </c>
      <c r="H764" s="37" t="s">
        <v>206</v>
      </c>
      <c r="I764" s="36">
        <v>3611</v>
      </c>
      <c r="J764" s="36" t="s">
        <v>308</v>
      </c>
      <c r="K764" s="38">
        <v>45756</v>
      </c>
      <c r="L764" s="36">
        <v>2201</v>
      </c>
      <c r="M764" s="73">
        <f t="shared" si="35"/>
        <v>5018.4399999999996</v>
      </c>
      <c r="N764" s="39">
        <v>4679.1499999999996</v>
      </c>
      <c r="O764" s="39">
        <v>339.29</v>
      </c>
      <c r="P764" s="33">
        <v>0</v>
      </c>
    </row>
    <row r="765" spans="1:16" ht="24.95" customHeight="1" x14ac:dyDescent="0.2">
      <c r="A765" s="52" t="str">
        <f t="shared" si="33"/>
        <v>1441|1440011|145|2025|95644954668|3611|9466,58</v>
      </c>
      <c r="B765" s="52" t="str">
        <f t="shared" si="34"/>
        <v>1441|1440011|145|2025|2225</v>
      </c>
      <c r="C765" s="36">
        <v>1441</v>
      </c>
      <c r="D765" s="36">
        <v>1440011</v>
      </c>
      <c r="E765" s="36">
        <v>145</v>
      </c>
      <c r="F765" s="36">
        <v>2025</v>
      </c>
      <c r="G765" s="36">
        <v>95644954668</v>
      </c>
      <c r="H765" s="37" t="s">
        <v>207</v>
      </c>
      <c r="I765" s="36">
        <v>3611</v>
      </c>
      <c r="J765" s="36" t="s">
        <v>308</v>
      </c>
      <c r="K765" s="38">
        <v>45756</v>
      </c>
      <c r="L765" s="36">
        <v>2225</v>
      </c>
      <c r="M765" s="73">
        <f t="shared" si="35"/>
        <v>9466.58</v>
      </c>
      <c r="N765" s="39">
        <v>7914.6</v>
      </c>
      <c r="O765" s="39">
        <v>1551.98</v>
      </c>
      <c r="P765" s="33">
        <v>0</v>
      </c>
    </row>
    <row r="766" spans="1:16" ht="24.95" customHeight="1" x14ac:dyDescent="0.2">
      <c r="A766" s="52" t="str">
        <f t="shared" si="33"/>
        <v>1441|1440011|146|2025|34028316001509|3906|274813,86</v>
      </c>
      <c r="B766" s="52" t="str">
        <f t="shared" si="34"/>
        <v>1441|1440011|146|2025|2394</v>
      </c>
      <c r="C766" s="36">
        <v>1441</v>
      </c>
      <c r="D766" s="36">
        <v>1440011</v>
      </c>
      <c r="E766" s="36">
        <v>146</v>
      </c>
      <c r="F766" s="36">
        <v>2025</v>
      </c>
      <c r="G766" s="36">
        <v>34028316001509</v>
      </c>
      <c r="H766" s="37" t="s">
        <v>208</v>
      </c>
      <c r="I766" s="36">
        <v>3906</v>
      </c>
      <c r="J766" s="36" t="s">
        <v>309</v>
      </c>
      <c r="K766" s="38">
        <v>45761</v>
      </c>
      <c r="L766" s="36">
        <v>2394</v>
      </c>
      <c r="M766" s="73">
        <f t="shared" si="35"/>
        <v>274813.86</v>
      </c>
      <c r="N766" s="39">
        <v>274813.86</v>
      </c>
      <c r="O766" s="39">
        <v>0</v>
      </c>
      <c r="P766" s="33">
        <v>0</v>
      </c>
    </row>
    <row r="767" spans="1:16" ht="24.95" customHeight="1" x14ac:dyDescent="0.2">
      <c r="A767" s="52" t="str">
        <f t="shared" si="33"/>
        <v>1441|1440011|147|2025|41733882000181|3920|8648,95</v>
      </c>
      <c r="B767" s="52" t="str">
        <f t="shared" si="34"/>
        <v>1441|1440011|147|2025|2129</v>
      </c>
      <c r="C767" s="36">
        <v>1441</v>
      </c>
      <c r="D767" s="36">
        <v>1440011</v>
      </c>
      <c r="E767" s="36">
        <v>147</v>
      </c>
      <c r="F767" s="36">
        <v>2025</v>
      </c>
      <c r="G767" s="36">
        <v>41733882000181</v>
      </c>
      <c r="H767" s="37" t="s">
        <v>210</v>
      </c>
      <c r="I767" s="36">
        <v>3920</v>
      </c>
      <c r="J767" s="36" t="s">
        <v>309</v>
      </c>
      <c r="K767" s="38">
        <v>45754</v>
      </c>
      <c r="L767" s="36">
        <v>2129</v>
      </c>
      <c r="M767" s="73">
        <f t="shared" si="35"/>
        <v>8648.9499999999989</v>
      </c>
      <c r="N767" s="39">
        <v>8233.7999999999993</v>
      </c>
      <c r="O767" s="39">
        <v>415.15</v>
      </c>
      <c r="P767" s="33">
        <v>0</v>
      </c>
    </row>
    <row r="768" spans="1:16" ht="24.95" customHeight="1" x14ac:dyDescent="0.2">
      <c r="A768" s="52" t="str">
        <f t="shared" si="33"/>
        <v>1441|1440011|148|2025|23732170000166|3920|16007,38</v>
      </c>
      <c r="B768" s="52" t="str">
        <f t="shared" si="34"/>
        <v>1441|1440011|148|2025|2158</v>
      </c>
      <c r="C768" s="36">
        <v>1441</v>
      </c>
      <c r="D768" s="36">
        <v>1440011</v>
      </c>
      <c r="E768" s="36">
        <v>148</v>
      </c>
      <c r="F768" s="36">
        <v>2025</v>
      </c>
      <c r="G768" s="36">
        <v>23732170000166</v>
      </c>
      <c r="H768" s="37" t="s">
        <v>211</v>
      </c>
      <c r="I768" s="36">
        <v>3920</v>
      </c>
      <c r="J768" s="36" t="s">
        <v>309</v>
      </c>
      <c r="K768" s="38">
        <v>45755</v>
      </c>
      <c r="L768" s="36">
        <v>2158</v>
      </c>
      <c r="M768" s="73">
        <f t="shared" si="35"/>
        <v>16007.380000000001</v>
      </c>
      <c r="N768" s="39">
        <v>15239.03</v>
      </c>
      <c r="O768" s="39">
        <v>768.35</v>
      </c>
      <c r="P768" s="33">
        <v>0</v>
      </c>
    </row>
    <row r="769" spans="1:16" ht="24.95" customHeight="1" x14ac:dyDescent="0.2">
      <c r="A769" s="52" t="str">
        <f t="shared" si="33"/>
        <v>1441|1440011|149|2025|32239405000173|3920|4102,07</v>
      </c>
      <c r="B769" s="52" t="str">
        <f t="shared" si="34"/>
        <v>1441|1440011|149|2025|2154</v>
      </c>
      <c r="C769" s="36">
        <v>1441</v>
      </c>
      <c r="D769" s="36">
        <v>1440011</v>
      </c>
      <c r="E769" s="36">
        <v>149</v>
      </c>
      <c r="F769" s="36">
        <v>2025</v>
      </c>
      <c r="G769" s="36">
        <v>32239405000173</v>
      </c>
      <c r="H769" s="37" t="s">
        <v>212</v>
      </c>
      <c r="I769" s="36">
        <v>3920</v>
      </c>
      <c r="J769" s="36" t="s">
        <v>309</v>
      </c>
      <c r="K769" s="38">
        <v>45755</v>
      </c>
      <c r="L769" s="36">
        <v>2154</v>
      </c>
      <c r="M769" s="73">
        <f t="shared" si="35"/>
        <v>4102.07</v>
      </c>
      <c r="N769" s="39">
        <v>3905.17</v>
      </c>
      <c r="O769" s="39">
        <v>196.9</v>
      </c>
      <c r="P769" s="33">
        <v>0</v>
      </c>
    </row>
    <row r="770" spans="1:16" ht="24.95" customHeight="1" x14ac:dyDescent="0.2">
      <c r="A770" s="52" t="str">
        <f t="shared" si="33"/>
        <v>1441|1440011|150|2025|22510183000128|3920|13584,77</v>
      </c>
      <c r="B770" s="52" t="str">
        <f t="shared" si="34"/>
        <v>1441|1440011|150|2025|2144</v>
      </c>
      <c r="C770" s="36">
        <v>1441</v>
      </c>
      <c r="D770" s="36">
        <v>1440011</v>
      </c>
      <c r="E770" s="36">
        <v>150</v>
      </c>
      <c r="F770" s="36">
        <v>2025</v>
      </c>
      <c r="G770" s="36">
        <v>22510183000128</v>
      </c>
      <c r="H770" s="37" t="s">
        <v>213</v>
      </c>
      <c r="I770" s="36">
        <v>3920</v>
      </c>
      <c r="J770" s="36" t="s">
        <v>309</v>
      </c>
      <c r="K770" s="38">
        <v>45755</v>
      </c>
      <c r="L770" s="36">
        <v>2144</v>
      </c>
      <c r="M770" s="73">
        <f t="shared" si="35"/>
        <v>13584.77</v>
      </c>
      <c r="N770" s="39">
        <v>12932.7</v>
      </c>
      <c r="O770" s="39">
        <v>652.07000000000005</v>
      </c>
      <c r="P770" s="33">
        <v>0</v>
      </c>
    </row>
    <row r="771" spans="1:16" ht="24.95" customHeight="1" x14ac:dyDescent="0.2">
      <c r="A771" s="52" t="str">
        <f t="shared" si="33"/>
        <v>1441|1440011|151|2025|38437345000180|3920|10978,47</v>
      </c>
      <c r="B771" s="52" t="str">
        <f t="shared" si="34"/>
        <v>1441|1440011|151|2025|2142</v>
      </c>
      <c r="C771" s="36">
        <v>1441</v>
      </c>
      <c r="D771" s="36">
        <v>1440011</v>
      </c>
      <c r="E771" s="36">
        <v>151</v>
      </c>
      <c r="F771" s="36">
        <v>2025</v>
      </c>
      <c r="G771" s="36">
        <v>38437345000180</v>
      </c>
      <c r="H771" s="37" t="s">
        <v>214</v>
      </c>
      <c r="I771" s="36">
        <v>3920</v>
      </c>
      <c r="J771" s="36" t="s">
        <v>309</v>
      </c>
      <c r="K771" s="38">
        <v>45755</v>
      </c>
      <c r="L771" s="36">
        <v>2142</v>
      </c>
      <c r="M771" s="73">
        <f t="shared" si="35"/>
        <v>10978.47</v>
      </c>
      <c r="N771" s="39">
        <v>10451.5</v>
      </c>
      <c r="O771" s="39">
        <v>526.97</v>
      </c>
      <c r="P771" s="33">
        <v>0</v>
      </c>
    </row>
    <row r="772" spans="1:16" ht="24.95" customHeight="1" x14ac:dyDescent="0.2">
      <c r="A772" s="52" t="str">
        <f t="shared" si="33"/>
        <v>1441|1440011|152|2025|14165537000116|3920|8404,1</v>
      </c>
      <c r="B772" s="52" t="str">
        <f t="shared" si="34"/>
        <v>1441|1440011|152|2025|2143</v>
      </c>
      <c r="C772" s="36">
        <v>1441</v>
      </c>
      <c r="D772" s="36">
        <v>1440011</v>
      </c>
      <c r="E772" s="36">
        <v>152</v>
      </c>
      <c r="F772" s="36">
        <v>2025</v>
      </c>
      <c r="G772" s="36">
        <v>14165537000116</v>
      </c>
      <c r="H772" s="37" t="s">
        <v>215</v>
      </c>
      <c r="I772" s="36">
        <v>3920</v>
      </c>
      <c r="J772" s="36" t="s">
        <v>309</v>
      </c>
      <c r="K772" s="38">
        <v>45755</v>
      </c>
      <c r="L772" s="36">
        <v>2143</v>
      </c>
      <c r="M772" s="73">
        <f t="shared" si="35"/>
        <v>8404.1</v>
      </c>
      <c r="N772" s="39">
        <v>8000.7</v>
      </c>
      <c r="O772" s="39">
        <v>403.4</v>
      </c>
      <c r="P772" s="33">
        <v>0</v>
      </c>
    </row>
    <row r="773" spans="1:16" ht="24.95" customHeight="1" x14ac:dyDescent="0.2">
      <c r="A773" s="52" t="str">
        <f t="shared" ref="A773:A836" si="36">C773&amp;"|"&amp;D773&amp;"|"&amp;E773&amp;"|"&amp;F773&amp;"|"&amp;G773&amp;"|"&amp;I773&amp;"|"&amp;N773+O773-P773</f>
        <v>1441|1440011|153|2025|11027551000165|3920|7796,28</v>
      </c>
      <c r="B773" s="52" t="str">
        <f t="shared" ref="B773:B836" si="37">C773&amp;"|"&amp;D773&amp;"|"&amp;E773&amp;"|"&amp;F773&amp;"|"&amp;L773</f>
        <v>1441|1440011|153|2025|2156</v>
      </c>
      <c r="C773" s="36">
        <v>1441</v>
      </c>
      <c r="D773" s="36">
        <v>1440011</v>
      </c>
      <c r="E773" s="36">
        <v>153</v>
      </c>
      <c r="F773" s="36">
        <v>2025</v>
      </c>
      <c r="G773" s="36">
        <v>11027551000165</v>
      </c>
      <c r="H773" s="37" t="s">
        <v>216</v>
      </c>
      <c r="I773" s="36">
        <v>3920</v>
      </c>
      <c r="J773" s="36" t="s">
        <v>309</v>
      </c>
      <c r="K773" s="38">
        <v>45755</v>
      </c>
      <c r="L773" s="36">
        <v>2156</v>
      </c>
      <c r="M773" s="73">
        <f t="shared" si="35"/>
        <v>7796.2800000000007</v>
      </c>
      <c r="N773" s="39">
        <v>7422.06</v>
      </c>
      <c r="O773" s="39">
        <v>374.22</v>
      </c>
      <c r="P773" s="33">
        <v>0</v>
      </c>
    </row>
    <row r="774" spans="1:16" ht="24.95" customHeight="1" x14ac:dyDescent="0.2">
      <c r="A774" s="52" t="str">
        <f t="shared" si="36"/>
        <v>1441|1440011|154|2025|38236252000197|3920|24846,22</v>
      </c>
      <c r="B774" s="52" t="str">
        <f t="shared" si="37"/>
        <v>1441|1440011|154|2025|2139</v>
      </c>
      <c r="C774" s="36">
        <v>1441</v>
      </c>
      <c r="D774" s="36">
        <v>1440011</v>
      </c>
      <c r="E774" s="36">
        <v>154</v>
      </c>
      <c r="F774" s="36">
        <v>2025</v>
      </c>
      <c r="G774" s="36">
        <v>38236252000197</v>
      </c>
      <c r="H774" s="37" t="s">
        <v>217</v>
      </c>
      <c r="I774" s="36">
        <v>3920</v>
      </c>
      <c r="J774" s="36" t="s">
        <v>309</v>
      </c>
      <c r="K774" s="38">
        <v>45754</v>
      </c>
      <c r="L774" s="36">
        <v>2139</v>
      </c>
      <c r="M774" s="73">
        <f t="shared" ref="M774:M837" si="38">N774+O774</f>
        <v>24846.219999999998</v>
      </c>
      <c r="N774" s="39">
        <v>23653.599999999999</v>
      </c>
      <c r="O774" s="39">
        <v>1192.6199999999999</v>
      </c>
      <c r="P774" s="33">
        <v>0</v>
      </c>
    </row>
    <row r="775" spans="1:16" ht="24.95" customHeight="1" x14ac:dyDescent="0.2">
      <c r="A775" s="52" t="str">
        <f t="shared" si="36"/>
        <v>1441|1440011|155|2025|34975444000164|3920|41000</v>
      </c>
      <c r="B775" s="52" t="str">
        <f t="shared" si="37"/>
        <v>1441|1440011|155|2025|2137</v>
      </c>
      <c r="C775" s="36">
        <v>1441</v>
      </c>
      <c r="D775" s="36">
        <v>1440011</v>
      </c>
      <c r="E775" s="36">
        <v>155</v>
      </c>
      <c r="F775" s="36">
        <v>2025</v>
      </c>
      <c r="G775" s="36">
        <v>34975444000164</v>
      </c>
      <c r="H775" s="37" t="s">
        <v>218</v>
      </c>
      <c r="I775" s="36">
        <v>3920</v>
      </c>
      <c r="J775" s="36" t="s">
        <v>309</v>
      </c>
      <c r="K775" s="38">
        <v>45754</v>
      </c>
      <c r="L775" s="36">
        <v>2137</v>
      </c>
      <c r="M775" s="73">
        <f t="shared" si="38"/>
        <v>41000</v>
      </c>
      <c r="N775" s="39">
        <v>39032</v>
      </c>
      <c r="O775" s="39">
        <v>1968</v>
      </c>
      <c r="P775" s="33">
        <v>0</v>
      </c>
    </row>
    <row r="776" spans="1:16" ht="24.95" customHeight="1" x14ac:dyDescent="0.2">
      <c r="A776" s="52" t="str">
        <f t="shared" si="36"/>
        <v>1441|1440011|156|2025|99999957803|3601|2551987,69</v>
      </c>
      <c r="B776" s="52" t="str">
        <f t="shared" si="37"/>
        <v>1441|1440011|156|2025|238</v>
      </c>
      <c r="C776" s="36">
        <v>1441</v>
      </c>
      <c r="D776" s="36">
        <v>1440011</v>
      </c>
      <c r="E776" s="36">
        <v>156</v>
      </c>
      <c r="F776" s="36">
        <v>2025</v>
      </c>
      <c r="G776" s="36">
        <v>99999957803</v>
      </c>
      <c r="H776" s="37" t="s">
        <v>219</v>
      </c>
      <c r="I776" s="36">
        <v>3601</v>
      </c>
      <c r="J776" s="36" t="s">
        <v>308</v>
      </c>
      <c r="K776" s="38">
        <v>45755</v>
      </c>
      <c r="L776" s="36">
        <v>238</v>
      </c>
      <c r="M776" s="73">
        <f t="shared" si="38"/>
        <v>2551987.69</v>
      </c>
      <c r="N776" s="39">
        <v>2551987.69</v>
      </c>
      <c r="O776" s="39">
        <v>0</v>
      </c>
      <c r="P776" s="33">
        <v>0</v>
      </c>
    </row>
    <row r="777" spans="1:16" ht="24.95" customHeight="1" x14ac:dyDescent="0.2">
      <c r="A777" s="52" t="str">
        <f t="shared" si="36"/>
        <v>1441|1440011|156|2025|99999957803|3601|2670720,07</v>
      </c>
      <c r="B777" s="52" t="str">
        <f t="shared" si="37"/>
        <v>1441|1440011|156|2025|275</v>
      </c>
      <c r="C777" s="36">
        <v>1441</v>
      </c>
      <c r="D777" s="36">
        <v>1440011</v>
      </c>
      <c r="E777" s="36">
        <v>156</v>
      </c>
      <c r="F777" s="36">
        <v>2025</v>
      </c>
      <c r="G777" s="36">
        <v>99999957803</v>
      </c>
      <c r="H777" s="37" t="s">
        <v>219</v>
      </c>
      <c r="I777" s="36">
        <v>3601</v>
      </c>
      <c r="J777" s="36" t="s">
        <v>308</v>
      </c>
      <c r="K777" s="38">
        <v>45789</v>
      </c>
      <c r="L777" s="36">
        <v>275</v>
      </c>
      <c r="M777" s="73">
        <f t="shared" si="38"/>
        <v>2670720.0699999998</v>
      </c>
      <c r="N777" s="39">
        <v>2670720.0699999998</v>
      </c>
      <c r="O777" s="39">
        <v>0</v>
      </c>
      <c r="P777" s="33">
        <v>0</v>
      </c>
    </row>
    <row r="778" spans="1:16" ht="24.95" customHeight="1" x14ac:dyDescent="0.2">
      <c r="A778" s="52" t="str">
        <f t="shared" si="36"/>
        <v>1441|1440011|157|2025|33224254000142|3704|3405371,98</v>
      </c>
      <c r="B778" s="52" t="str">
        <f t="shared" si="37"/>
        <v>1441|1440011|157|2025|2327</v>
      </c>
      <c r="C778" s="36">
        <v>1441</v>
      </c>
      <c r="D778" s="36">
        <v>1440011</v>
      </c>
      <c r="E778" s="36">
        <v>157</v>
      </c>
      <c r="F778" s="36">
        <v>2025</v>
      </c>
      <c r="G778" s="36">
        <v>33224254000142</v>
      </c>
      <c r="H778" s="37" t="s">
        <v>460</v>
      </c>
      <c r="I778" s="36">
        <v>3704</v>
      </c>
      <c r="J778" s="36" t="s">
        <v>461</v>
      </c>
      <c r="K778" s="38">
        <v>45758</v>
      </c>
      <c r="L778" s="36">
        <v>2327</v>
      </c>
      <c r="M778" s="73">
        <f t="shared" si="38"/>
        <v>3405371.98</v>
      </c>
      <c r="N778" s="39">
        <v>3220930.77</v>
      </c>
      <c r="O778" s="39">
        <v>184441.21</v>
      </c>
      <c r="P778" s="33">
        <v>0</v>
      </c>
    </row>
    <row r="779" spans="1:16" ht="24.95" customHeight="1" x14ac:dyDescent="0.2">
      <c r="A779" s="52" t="str">
        <f t="shared" si="36"/>
        <v>1441|1440011|158|2025|33224254000142|3703|553427,66</v>
      </c>
      <c r="B779" s="52" t="str">
        <f t="shared" si="37"/>
        <v>1441|1440011|158|2025|2328</v>
      </c>
      <c r="C779" s="36">
        <v>1441</v>
      </c>
      <c r="D779" s="36">
        <v>1440011</v>
      </c>
      <c r="E779" s="36">
        <v>158</v>
      </c>
      <c r="F779" s="36">
        <v>2025</v>
      </c>
      <c r="G779" s="36">
        <v>33224254000142</v>
      </c>
      <c r="H779" s="37" t="s">
        <v>460</v>
      </c>
      <c r="I779" s="36">
        <v>3703</v>
      </c>
      <c r="J779" s="36" t="s">
        <v>461</v>
      </c>
      <c r="K779" s="38">
        <v>45758</v>
      </c>
      <c r="L779" s="36">
        <v>2328</v>
      </c>
      <c r="M779" s="73">
        <f t="shared" si="38"/>
        <v>553427.66</v>
      </c>
      <c r="N779" s="39">
        <v>523189.44</v>
      </c>
      <c r="O779" s="39">
        <v>30238.22</v>
      </c>
      <c r="P779" s="33">
        <v>0</v>
      </c>
    </row>
    <row r="780" spans="1:16" ht="24.95" customHeight="1" x14ac:dyDescent="0.2">
      <c r="A780" s="52" t="str">
        <f t="shared" si="36"/>
        <v>1441|1440011|159|2025|20622890000180|4707|65,34</v>
      </c>
      <c r="B780" s="52" t="str">
        <f t="shared" si="37"/>
        <v>1441|1440011|159|2025|2520</v>
      </c>
      <c r="C780" s="36">
        <v>1441</v>
      </c>
      <c r="D780" s="36">
        <v>1440011</v>
      </c>
      <c r="E780" s="36">
        <v>159</v>
      </c>
      <c r="F780" s="36">
        <v>2025</v>
      </c>
      <c r="G780" s="36">
        <v>20622890000180</v>
      </c>
      <c r="H780" s="37" t="s">
        <v>410</v>
      </c>
      <c r="I780" s="36">
        <v>4707</v>
      </c>
      <c r="J780" s="36" t="s">
        <v>462</v>
      </c>
      <c r="K780" s="38">
        <v>45772</v>
      </c>
      <c r="L780" s="36">
        <v>2520</v>
      </c>
      <c r="M780" s="73">
        <f t="shared" si="38"/>
        <v>66.650000000000006</v>
      </c>
      <c r="N780" s="39">
        <v>66.650000000000006</v>
      </c>
      <c r="O780" s="39">
        <v>0</v>
      </c>
      <c r="P780" s="33">
        <v>1.31</v>
      </c>
    </row>
    <row r="781" spans="1:16" ht="24.95" customHeight="1" x14ac:dyDescent="0.2">
      <c r="A781" s="52" t="str">
        <f t="shared" si="36"/>
        <v>1441|1440011|159|2025|20622890000180|4707|65,34</v>
      </c>
      <c r="B781" s="52" t="str">
        <f t="shared" si="37"/>
        <v>1441|1440011|159|2025|2521</v>
      </c>
      <c r="C781" s="36">
        <v>1441</v>
      </c>
      <c r="D781" s="36">
        <v>1440011</v>
      </c>
      <c r="E781" s="36">
        <v>159</v>
      </c>
      <c r="F781" s="36">
        <v>2025</v>
      </c>
      <c r="G781" s="36">
        <v>20622890000180</v>
      </c>
      <c r="H781" s="37" t="s">
        <v>410</v>
      </c>
      <c r="I781" s="36">
        <v>4707</v>
      </c>
      <c r="J781" s="36" t="s">
        <v>462</v>
      </c>
      <c r="K781" s="38">
        <v>45772</v>
      </c>
      <c r="L781" s="36">
        <v>2521</v>
      </c>
      <c r="M781" s="73">
        <f t="shared" si="38"/>
        <v>65.34</v>
      </c>
      <c r="N781" s="39">
        <v>65.34</v>
      </c>
      <c r="O781" s="39">
        <v>0</v>
      </c>
      <c r="P781" s="33">
        <v>0</v>
      </c>
    </row>
    <row r="782" spans="1:16" ht="24.95" customHeight="1" x14ac:dyDescent="0.2">
      <c r="A782" s="52" t="str">
        <f t="shared" si="36"/>
        <v>1441|1440011|159|2025|20622890000180|4707|65,34</v>
      </c>
      <c r="B782" s="52" t="str">
        <f t="shared" si="37"/>
        <v>1441|1440011|159|2025|2522</v>
      </c>
      <c r="C782" s="36">
        <v>1441</v>
      </c>
      <c r="D782" s="36">
        <v>1440011</v>
      </c>
      <c r="E782" s="36">
        <v>159</v>
      </c>
      <c r="F782" s="36">
        <v>2025</v>
      </c>
      <c r="G782" s="36">
        <v>20622890000180</v>
      </c>
      <c r="H782" s="37" t="s">
        <v>410</v>
      </c>
      <c r="I782" s="36">
        <v>4707</v>
      </c>
      <c r="J782" s="36" t="s">
        <v>462</v>
      </c>
      <c r="K782" s="38">
        <v>45772</v>
      </c>
      <c r="L782" s="36">
        <v>2522</v>
      </c>
      <c r="M782" s="73">
        <f t="shared" si="38"/>
        <v>66.650000000000006</v>
      </c>
      <c r="N782" s="39">
        <v>66.650000000000006</v>
      </c>
      <c r="O782" s="39">
        <v>0</v>
      </c>
      <c r="P782" s="33">
        <v>1.31</v>
      </c>
    </row>
    <row r="783" spans="1:16" ht="24.95" customHeight="1" x14ac:dyDescent="0.2">
      <c r="A783" s="52" t="str">
        <f t="shared" si="36"/>
        <v>1441|1440011|159|2025|20622890000180|4707|65,34</v>
      </c>
      <c r="B783" s="52" t="str">
        <f t="shared" si="37"/>
        <v>1441|1440011|159|2025|2523</v>
      </c>
      <c r="C783" s="36">
        <v>1441</v>
      </c>
      <c r="D783" s="36">
        <v>1440011</v>
      </c>
      <c r="E783" s="36">
        <v>159</v>
      </c>
      <c r="F783" s="36">
        <v>2025</v>
      </c>
      <c r="G783" s="36">
        <v>20622890000180</v>
      </c>
      <c r="H783" s="37" t="s">
        <v>410</v>
      </c>
      <c r="I783" s="36">
        <v>4707</v>
      </c>
      <c r="J783" s="36" t="s">
        <v>462</v>
      </c>
      <c r="K783" s="38">
        <v>45772</v>
      </c>
      <c r="L783" s="36">
        <v>2523</v>
      </c>
      <c r="M783" s="73">
        <f t="shared" si="38"/>
        <v>65.34</v>
      </c>
      <c r="N783" s="39">
        <v>65.34</v>
      </c>
      <c r="O783" s="39">
        <v>0</v>
      </c>
      <c r="P783" s="33">
        <v>0</v>
      </c>
    </row>
    <row r="784" spans="1:16" ht="24.95" customHeight="1" x14ac:dyDescent="0.2">
      <c r="A784" s="52" t="str">
        <f t="shared" si="36"/>
        <v>1441|1440011|160|2025|3539398000127|3921|1384,2</v>
      </c>
      <c r="B784" s="52" t="str">
        <f t="shared" si="37"/>
        <v>1441|1440011|160|2025|2322</v>
      </c>
      <c r="C784" s="36">
        <v>1441</v>
      </c>
      <c r="D784" s="36">
        <v>1440011</v>
      </c>
      <c r="E784" s="36">
        <v>160</v>
      </c>
      <c r="F784" s="36">
        <v>2025</v>
      </c>
      <c r="G784" s="36">
        <v>3539398000127</v>
      </c>
      <c r="H784" s="37" t="s">
        <v>220</v>
      </c>
      <c r="I784" s="36">
        <v>3921</v>
      </c>
      <c r="J784" s="36" t="s">
        <v>309</v>
      </c>
      <c r="K784" s="38">
        <v>45758</v>
      </c>
      <c r="L784" s="36">
        <v>2322</v>
      </c>
      <c r="M784" s="73">
        <f t="shared" si="38"/>
        <v>1384.2</v>
      </c>
      <c r="N784" s="39">
        <v>1384.2</v>
      </c>
      <c r="O784" s="39">
        <v>0</v>
      </c>
      <c r="P784" s="33">
        <v>0</v>
      </c>
    </row>
    <row r="785" spans="1:16" ht="24.95" customHeight="1" x14ac:dyDescent="0.2">
      <c r="A785" s="52" t="str">
        <f t="shared" si="36"/>
        <v>1441|1440011|161|2025|17282880000139|3918|270,82</v>
      </c>
      <c r="B785" s="52" t="str">
        <f t="shared" si="37"/>
        <v>1441|1440011|161|2025|2768</v>
      </c>
      <c r="C785" s="36">
        <v>1441</v>
      </c>
      <c r="D785" s="36">
        <v>1440011</v>
      </c>
      <c r="E785" s="36">
        <v>161</v>
      </c>
      <c r="F785" s="36">
        <v>2025</v>
      </c>
      <c r="G785" s="36">
        <v>17282880000139</v>
      </c>
      <c r="H785" s="37" t="s">
        <v>463</v>
      </c>
      <c r="I785" s="36">
        <v>3918</v>
      </c>
      <c r="J785" s="36" t="s">
        <v>309</v>
      </c>
      <c r="K785" s="38">
        <v>45785</v>
      </c>
      <c r="L785" s="36">
        <v>2768</v>
      </c>
      <c r="M785" s="73">
        <f t="shared" si="38"/>
        <v>270.82</v>
      </c>
      <c r="N785" s="39">
        <v>270.82</v>
      </c>
      <c r="O785" s="39">
        <v>0</v>
      </c>
      <c r="P785" s="33">
        <v>0</v>
      </c>
    </row>
    <row r="786" spans="1:16" ht="24.95" customHeight="1" x14ac:dyDescent="0.2">
      <c r="A786" s="52" t="str">
        <f t="shared" si="36"/>
        <v>1441|1440011|161|2025|17282880000139|3918|45955,76</v>
      </c>
      <c r="B786" s="52" t="str">
        <f t="shared" si="37"/>
        <v>1441|1440011|161|2025|2770</v>
      </c>
      <c r="C786" s="36">
        <v>1441</v>
      </c>
      <c r="D786" s="36">
        <v>1440011</v>
      </c>
      <c r="E786" s="36">
        <v>161</v>
      </c>
      <c r="F786" s="36">
        <v>2025</v>
      </c>
      <c r="G786" s="36">
        <v>17282880000139</v>
      </c>
      <c r="H786" s="37" t="s">
        <v>463</v>
      </c>
      <c r="I786" s="36">
        <v>3918</v>
      </c>
      <c r="J786" s="36" t="s">
        <v>309</v>
      </c>
      <c r="K786" s="38">
        <v>45785</v>
      </c>
      <c r="L786" s="36">
        <v>2770</v>
      </c>
      <c r="M786" s="73">
        <f t="shared" si="38"/>
        <v>45955.76</v>
      </c>
      <c r="N786" s="39">
        <v>45955.76</v>
      </c>
      <c r="O786" s="39">
        <v>0</v>
      </c>
      <c r="P786" s="33">
        <v>0</v>
      </c>
    </row>
    <row r="787" spans="1:16" ht="24.95" customHeight="1" x14ac:dyDescent="0.2">
      <c r="A787" s="52" t="str">
        <f t="shared" si="36"/>
        <v>1441|1440011|161|2025|17282880000139|3918|24028,41</v>
      </c>
      <c r="B787" s="52" t="str">
        <f t="shared" si="37"/>
        <v>1441|1440011|161|2025|2772</v>
      </c>
      <c r="C787" s="36">
        <v>1441</v>
      </c>
      <c r="D787" s="36">
        <v>1440011</v>
      </c>
      <c r="E787" s="36">
        <v>161</v>
      </c>
      <c r="F787" s="36">
        <v>2025</v>
      </c>
      <c r="G787" s="36">
        <v>17282880000139</v>
      </c>
      <c r="H787" s="37" t="s">
        <v>463</v>
      </c>
      <c r="I787" s="36">
        <v>3918</v>
      </c>
      <c r="J787" s="36" t="s">
        <v>309</v>
      </c>
      <c r="K787" s="38">
        <v>45785</v>
      </c>
      <c r="L787" s="36">
        <v>2772</v>
      </c>
      <c r="M787" s="73">
        <f t="shared" si="38"/>
        <v>24028.41</v>
      </c>
      <c r="N787" s="39">
        <v>24028.41</v>
      </c>
      <c r="O787" s="39">
        <v>0</v>
      </c>
      <c r="P787" s="33">
        <v>0</v>
      </c>
    </row>
    <row r="788" spans="1:16" ht="24.95" customHeight="1" x14ac:dyDescent="0.2">
      <c r="A788" s="52" t="str">
        <f t="shared" si="36"/>
        <v>1441|1440011|162|2025|45347438000189|3920|15000</v>
      </c>
      <c r="B788" s="52" t="str">
        <f t="shared" si="37"/>
        <v>1441|1440011|162|2025|2112</v>
      </c>
      <c r="C788" s="36">
        <v>1441</v>
      </c>
      <c r="D788" s="36">
        <v>1440011</v>
      </c>
      <c r="E788" s="36">
        <v>162</v>
      </c>
      <c r="F788" s="36">
        <v>2025</v>
      </c>
      <c r="G788" s="36">
        <v>45347438000189</v>
      </c>
      <c r="H788" s="37" t="s">
        <v>221</v>
      </c>
      <c r="I788" s="36">
        <v>3920</v>
      </c>
      <c r="J788" s="36" t="s">
        <v>309</v>
      </c>
      <c r="K788" s="38">
        <v>45754</v>
      </c>
      <c r="L788" s="36">
        <v>2112</v>
      </c>
      <c r="M788" s="73">
        <f t="shared" si="38"/>
        <v>15000</v>
      </c>
      <c r="N788" s="39">
        <v>14280</v>
      </c>
      <c r="O788" s="39">
        <v>720</v>
      </c>
      <c r="P788" s="33">
        <v>0</v>
      </c>
    </row>
    <row r="789" spans="1:16" ht="24.95" customHeight="1" x14ac:dyDescent="0.2">
      <c r="A789" s="52" t="str">
        <f t="shared" si="36"/>
        <v>1441|1440011|162|2025|45347438000189|3920|15000</v>
      </c>
      <c r="B789" s="52" t="str">
        <f t="shared" si="37"/>
        <v>1441|1440011|162|2025|2942</v>
      </c>
      <c r="C789" s="36">
        <v>1441</v>
      </c>
      <c r="D789" s="36">
        <v>1440011</v>
      </c>
      <c r="E789" s="36">
        <v>162</v>
      </c>
      <c r="F789" s="36">
        <v>2025</v>
      </c>
      <c r="G789" s="36">
        <v>45347438000189</v>
      </c>
      <c r="H789" s="37" t="s">
        <v>221</v>
      </c>
      <c r="I789" s="36">
        <v>3920</v>
      </c>
      <c r="J789" s="36" t="s">
        <v>309</v>
      </c>
      <c r="K789" s="38">
        <v>45790</v>
      </c>
      <c r="L789" s="36">
        <v>2942</v>
      </c>
      <c r="M789" s="73">
        <f t="shared" si="38"/>
        <v>15000</v>
      </c>
      <c r="N789" s="39">
        <v>14280</v>
      </c>
      <c r="O789" s="39">
        <v>720</v>
      </c>
      <c r="P789" s="33">
        <v>0</v>
      </c>
    </row>
    <row r="790" spans="1:16" ht="24.95" customHeight="1" x14ac:dyDescent="0.2">
      <c r="A790" s="52" t="str">
        <f t="shared" si="36"/>
        <v>1441|1440011|163|2025|21920437000113|3921|1502,44</v>
      </c>
      <c r="B790" s="52" t="str">
        <f t="shared" si="37"/>
        <v>1441|1440011|163|2025|2320</v>
      </c>
      <c r="C790" s="36">
        <v>1441</v>
      </c>
      <c r="D790" s="36">
        <v>1440011</v>
      </c>
      <c r="E790" s="36">
        <v>163</v>
      </c>
      <c r="F790" s="36">
        <v>2025</v>
      </c>
      <c r="G790" s="36">
        <v>21920437000113</v>
      </c>
      <c r="H790" s="37" t="s">
        <v>222</v>
      </c>
      <c r="I790" s="36">
        <v>3921</v>
      </c>
      <c r="J790" s="36" t="s">
        <v>309</v>
      </c>
      <c r="K790" s="38">
        <v>45758</v>
      </c>
      <c r="L790" s="36">
        <v>2320</v>
      </c>
      <c r="M790" s="73">
        <f t="shared" si="38"/>
        <v>1502.44</v>
      </c>
      <c r="N790" s="39">
        <v>1502.44</v>
      </c>
      <c r="O790" s="39">
        <v>0</v>
      </c>
      <c r="P790" s="33">
        <v>0</v>
      </c>
    </row>
    <row r="791" spans="1:16" ht="24.95" customHeight="1" x14ac:dyDescent="0.2">
      <c r="A791" s="52" t="str">
        <f t="shared" si="36"/>
        <v>1441|1440011|164|2025|7887283000184|3920|6066,14</v>
      </c>
      <c r="B791" s="52" t="str">
        <f t="shared" si="37"/>
        <v>1441|1440011|164|2025|2094</v>
      </c>
      <c r="C791" s="36">
        <v>1441</v>
      </c>
      <c r="D791" s="36">
        <v>1440011</v>
      </c>
      <c r="E791" s="36">
        <v>164</v>
      </c>
      <c r="F791" s="36">
        <v>2025</v>
      </c>
      <c r="G791" s="36">
        <v>7887283000184</v>
      </c>
      <c r="H791" s="37" t="s">
        <v>223</v>
      </c>
      <c r="I791" s="36">
        <v>3920</v>
      </c>
      <c r="J791" s="36" t="s">
        <v>309</v>
      </c>
      <c r="K791" s="38">
        <v>45754</v>
      </c>
      <c r="L791" s="36">
        <v>2094</v>
      </c>
      <c r="M791" s="73">
        <f t="shared" si="38"/>
        <v>6066.14</v>
      </c>
      <c r="N791" s="39">
        <v>5774.97</v>
      </c>
      <c r="O791" s="39">
        <v>291.17</v>
      </c>
      <c r="P791" s="33">
        <v>0</v>
      </c>
    </row>
    <row r="792" spans="1:16" ht="24.95" customHeight="1" x14ac:dyDescent="0.2">
      <c r="A792" s="52" t="str">
        <f t="shared" si="36"/>
        <v>1441|1440011|164|2025|7887283000184|3920|6066,14</v>
      </c>
      <c r="B792" s="52" t="str">
        <f t="shared" si="37"/>
        <v>1441|1440011|164|2025|2946</v>
      </c>
      <c r="C792" s="36">
        <v>1441</v>
      </c>
      <c r="D792" s="36">
        <v>1440011</v>
      </c>
      <c r="E792" s="36">
        <v>164</v>
      </c>
      <c r="F792" s="36">
        <v>2025</v>
      </c>
      <c r="G792" s="36">
        <v>7887283000184</v>
      </c>
      <c r="H792" s="37" t="s">
        <v>223</v>
      </c>
      <c r="I792" s="36">
        <v>3920</v>
      </c>
      <c r="J792" s="36" t="s">
        <v>309</v>
      </c>
      <c r="K792" s="38">
        <v>45790</v>
      </c>
      <c r="L792" s="36">
        <v>2946</v>
      </c>
      <c r="M792" s="73">
        <f t="shared" si="38"/>
        <v>6066.14</v>
      </c>
      <c r="N792" s="39">
        <v>5774.97</v>
      </c>
      <c r="O792" s="39">
        <v>291.17</v>
      </c>
      <c r="P792" s="33">
        <v>0</v>
      </c>
    </row>
    <row r="793" spans="1:16" ht="24.95" customHeight="1" x14ac:dyDescent="0.2">
      <c r="A793" s="52" t="str">
        <f t="shared" si="36"/>
        <v>1441|1440011|165|2025|9069772000154|3920|16479,86</v>
      </c>
      <c r="B793" s="52" t="str">
        <f t="shared" si="37"/>
        <v>1441|1440011|165|2025|2099</v>
      </c>
      <c r="C793" s="36">
        <v>1441</v>
      </c>
      <c r="D793" s="36">
        <v>1440011</v>
      </c>
      <c r="E793" s="36">
        <v>165</v>
      </c>
      <c r="F793" s="36">
        <v>2025</v>
      </c>
      <c r="G793" s="36">
        <v>9069772000154</v>
      </c>
      <c r="H793" s="37" t="s">
        <v>224</v>
      </c>
      <c r="I793" s="36">
        <v>3920</v>
      </c>
      <c r="J793" s="36" t="s">
        <v>309</v>
      </c>
      <c r="K793" s="38">
        <v>45754</v>
      </c>
      <c r="L793" s="36">
        <v>2099</v>
      </c>
      <c r="M793" s="73">
        <f t="shared" si="38"/>
        <v>16479.86</v>
      </c>
      <c r="N793" s="39">
        <v>15688.83</v>
      </c>
      <c r="O793" s="39">
        <v>791.03</v>
      </c>
      <c r="P793" s="33">
        <v>0</v>
      </c>
    </row>
    <row r="794" spans="1:16" ht="24.95" customHeight="1" x14ac:dyDescent="0.2">
      <c r="A794" s="52" t="str">
        <f t="shared" si="36"/>
        <v>1441|1440011|165|2025|9069772000154|3920|16479,86</v>
      </c>
      <c r="B794" s="52" t="str">
        <f t="shared" si="37"/>
        <v>1441|1440011|165|2025|2947</v>
      </c>
      <c r="C794" s="36">
        <v>1441</v>
      </c>
      <c r="D794" s="36">
        <v>1440011</v>
      </c>
      <c r="E794" s="36">
        <v>165</v>
      </c>
      <c r="F794" s="36">
        <v>2025</v>
      </c>
      <c r="G794" s="36">
        <v>9069772000154</v>
      </c>
      <c r="H794" s="37" t="s">
        <v>224</v>
      </c>
      <c r="I794" s="36">
        <v>3920</v>
      </c>
      <c r="J794" s="36" t="s">
        <v>309</v>
      </c>
      <c r="K794" s="38">
        <v>45790</v>
      </c>
      <c r="L794" s="36">
        <v>2947</v>
      </c>
      <c r="M794" s="73">
        <f t="shared" si="38"/>
        <v>16479.86</v>
      </c>
      <c r="N794" s="39">
        <v>15688.83</v>
      </c>
      <c r="O794" s="39">
        <v>791.03</v>
      </c>
      <c r="P794" s="33">
        <v>0</v>
      </c>
    </row>
    <row r="795" spans="1:16" ht="24.95" customHeight="1" x14ac:dyDescent="0.2">
      <c r="A795" s="52" t="str">
        <f t="shared" si="36"/>
        <v>1441|1440011|166|2025|15210046000102|3920|4462,83</v>
      </c>
      <c r="B795" s="52" t="str">
        <f t="shared" si="37"/>
        <v>1441|1440011|166|2025|2136</v>
      </c>
      <c r="C795" s="36">
        <v>1441</v>
      </c>
      <c r="D795" s="36">
        <v>1440011</v>
      </c>
      <c r="E795" s="36">
        <v>166</v>
      </c>
      <c r="F795" s="36">
        <v>2025</v>
      </c>
      <c r="G795" s="36">
        <v>15210046000102</v>
      </c>
      <c r="H795" s="37" t="s">
        <v>225</v>
      </c>
      <c r="I795" s="36">
        <v>3920</v>
      </c>
      <c r="J795" s="36" t="s">
        <v>309</v>
      </c>
      <c r="K795" s="38">
        <v>45754</v>
      </c>
      <c r="L795" s="36">
        <v>2136</v>
      </c>
      <c r="M795" s="73">
        <f t="shared" si="38"/>
        <v>4462.83</v>
      </c>
      <c r="N795" s="39">
        <v>4248.6099999999997</v>
      </c>
      <c r="O795" s="39">
        <v>214.22</v>
      </c>
      <c r="P795" s="33">
        <v>0</v>
      </c>
    </row>
    <row r="796" spans="1:16" ht="24.95" customHeight="1" x14ac:dyDescent="0.2">
      <c r="A796" s="52" t="str">
        <f t="shared" si="36"/>
        <v>1441|1440011|167|2025|5457677000410|3962|121259,96</v>
      </c>
      <c r="B796" s="52" t="str">
        <f t="shared" si="37"/>
        <v>1441|1440011|167|2025|2140</v>
      </c>
      <c r="C796" s="36">
        <v>1441</v>
      </c>
      <c r="D796" s="36">
        <v>1440011</v>
      </c>
      <c r="E796" s="36">
        <v>167</v>
      </c>
      <c r="F796" s="36">
        <v>2025</v>
      </c>
      <c r="G796" s="36">
        <v>5457677000410</v>
      </c>
      <c r="H796" s="37" t="s">
        <v>464</v>
      </c>
      <c r="I796" s="36">
        <v>3962</v>
      </c>
      <c r="J796" s="36" t="s">
        <v>309</v>
      </c>
      <c r="K796" s="38">
        <v>45755</v>
      </c>
      <c r="L796" s="36">
        <v>2140</v>
      </c>
      <c r="M796" s="73">
        <f t="shared" si="38"/>
        <v>121259.95999999999</v>
      </c>
      <c r="N796" s="39">
        <v>114440.65</v>
      </c>
      <c r="O796" s="39">
        <v>6819.31</v>
      </c>
      <c r="P796" s="33">
        <v>0</v>
      </c>
    </row>
    <row r="797" spans="1:16" ht="24.95" customHeight="1" x14ac:dyDescent="0.2">
      <c r="A797" s="52" t="str">
        <f t="shared" si="36"/>
        <v>1441|1440011|167|2025|5457677000410|3962|121259,96</v>
      </c>
      <c r="B797" s="52" t="str">
        <f t="shared" si="37"/>
        <v>1441|1440011|167|2025|2709</v>
      </c>
      <c r="C797" s="36">
        <v>1441</v>
      </c>
      <c r="D797" s="36">
        <v>1440011</v>
      </c>
      <c r="E797" s="36">
        <v>167</v>
      </c>
      <c r="F797" s="36">
        <v>2025</v>
      </c>
      <c r="G797" s="36">
        <v>5457677000410</v>
      </c>
      <c r="H797" s="37" t="s">
        <v>464</v>
      </c>
      <c r="I797" s="36">
        <v>3962</v>
      </c>
      <c r="J797" s="36" t="s">
        <v>309</v>
      </c>
      <c r="K797" s="38">
        <v>45784</v>
      </c>
      <c r="L797" s="36">
        <v>2709</v>
      </c>
      <c r="M797" s="73">
        <f t="shared" si="38"/>
        <v>121259.95999999999</v>
      </c>
      <c r="N797" s="39">
        <v>114440.65</v>
      </c>
      <c r="O797" s="39">
        <v>6819.31</v>
      </c>
      <c r="P797" s="33">
        <v>0</v>
      </c>
    </row>
    <row r="798" spans="1:16" ht="24.95" customHeight="1" x14ac:dyDescent="0.2">
      <c r="A798" s="52" t="str">
        <f t="shared" si="36"/>
        <v>1441|1440011|169|2025|18229133000108|3920|4690,83</v>
      </c>
      <c r="B798" s="52" t="str">
        <f t="shared" si="37"/>
        <v>1441|1440011|169|2025|2066</v>
      </c>
      <c r="C798" s="36">
        <v>1441</v>
      </c>
      <c r="D798" s="36">
        <v>1440011</v>
      </c>
      <c r="E798" s="36">
        <v>169</v>
      </c>
      <c r="F798" s="36">
        <v>2025</v>
      </c>
      <c r="G798" s="36">
        <v>18229133000108</v>
      </c>
      <c r="H798" s="37" t="s">
        <v>226</v>
      </c>
      <c r="I798" s="36">
        <v>3920</v>
      </c>
      <c r="J798" s="36" t="s">
        <v>309</v>
      </c>
      <c r="K798" s="38">
        <v>45754</v>
      </c>
      <c r="L798" s="36">
        <v>2066</v>
      </c>
      <c r="M798" s="73">
        <f t="shared" si="38"/>
        <v>4690.83</v>
      </c>
      <c r="N798" s="39">
        <v>4465.67</v>
      </c>
      <c r="O798" s="39">
        <v>225.16</v>
      </c>
      <c r="P798" s="33">
        <v>0</v>
      </c>
    </row>
    <row r="799" spans="1:16" ht="24.95" customHeight="1" x14ac:dyDescent="0.2">
      <c r="A799" s="52" t="str">
        <f t="shared" si="36"/>
        <v>1441|1440011|169|2025|18229133000108|3920|4690,83</v>
      </c>
      <c r="B799" s="52" t="str">
        <f t="shared" si="37"/>
        <v>1441|1440011|169|2025|2949</v>
      </c>
      <c r="C799" s="36">
        <v>1441</v>
      </c>
      <c r="D799" s="36">
        <v>1440011</v>
      </c>
      <c r="E799" s="36">
        <v>169</v>
      </c>
      <c r="F799" s="36">
        <v>2025</v>
      </c>
      <c r="G799" s="36">
        <v>18229133000108</v>
      </c>
      <c r="H799" s="37" t="s">
        <v>226</v>
      </c>
      <c r="I799" s="36">
        <v>3920</v>
      </c>
      <c r="J799" s="36" t="s">
        <v>309</v>
      </c>
      <c r="K799" s="38">
        <v>45790</v>
      </c>
      <c r="L799" s="36">
        <v>2949</v>
      </c>
      <c r="M799" s="73">
        <f t="shared" si="38"/>
        <v>4690.83</v>
      </c>
      <c r="N799" s="39">
        <v>4465.67</v>
      </c>
      <c r="O799" s="39">
        <v>225.16</v>
      </c>
      <c r="P799" s="33">
        <v>0</v>
      </c>
    </row>
    <row r="800" spans="1:16" ht="24.95" customHeight="1" x14ac:dyDescent="0.2">
      <c r="A800" s="52" t="str">
        <f t="shared" si="36"/>
        <v>1441|1440011|170|2025|37454422000147|3920|6934,9</v>
      </c>
      <c r="B800" s="52" t="str">
        <f t="shared" si="37"/>
        <v>1441|1440011|170|2025|2103</v>
      </c>
      <c r="C800" s="36">
        <v>1441</v>
      </c>
      <c r="D800" s="36">
        <v>1440011</v>
      </c>
      <c r="E800" s="36">
        <v>170</v>
      </c>
      <c r="F800" s="36">
        <v>2025</v>
      </c>
      <c r="G800" s="36">
        <v>37454422000147</v>
      </c>
      <c r="H800" s="37" t="s">
        <v>227</v>
      </c>
      <c r="I800" s="36">
        <v>3920</v>
      </c>
      <c r="J800" s="36" t="s">
        <v>309</v>
      </c>
      <c r="K800" s="38">
        <v>45754</v>
      </c>
      <c r="L800" s="36">
        <v>2103</v>
      </c>
      <c r="M800" s="73">
        <f t="shared" si="38"/>
        <v>6934.9</v>
      </c>
      <c r="N800" s="39">
        <v>6079.13</v>
      </c>
      <c r="O800" s="39">
        <v>855.77</v>
      </c>
      <c r="P800" s="33">
        <v>0</v>
      </c>
    </row>
    <row r="801" spans="1:16" ht="24.95" customHeight="1" x14ac:dyDescent="0.2">
      <c r="A801" s="52" t="str">
        <f t="shared" si="36"/>
        <v>1441|1440011|170|2025|37454422000147|3920|6934,9</v>
      </c>
      <c r="B801" s="52" t="str">
        <f t="shared" si="37"/>
        <v>1441|1440011|170|2025|2983</v>
      </c>
      <c r="C801" s="36">
        <v>1441</v>
      </c>
      <c r="D801" s="36">
        <v>1440011</v>
      </c>
      <c r="E801" s="36">
        <v>170</v>
      </c>
      <c r="F801" s="36">
        <v>2025</v>
      </c>
      <c r="G801" s="36">
        <v>37454422000147</v>
      </c>
      <c r="H801" s="37" t="s">
        <v>227</v>
      </c>
      <c r="I801" s="36">
        <v>3920</v>
      </c>
      <c r="J801" s="36" t="s">
        <v>309</v>
      </c>
      <c r="K801" s="38">
        <v>45790</v>
      </c>
      <c r="L801" s="36">
        <v>2983</v>
      </c>
      <c r="M801" s="73">
        <f t="shared" si="38"/>
        <v>6934.9</v>
      </c>
      <c r="N801" s="39">
        <v>6079.13</v>
      </c>
      <c r="O801" s="39">
        <v>855.77</v>
      </c>
      <c r="P801" s="33">
        <v>0</v>
      </c>
    </row>
    <row r="802" spans="1:16" ht="24.95" customHeight="1" x14ac:dyDescent="0.2">
      <c r="A802" s="52" t="str">
        <f t="shared" si="36"/>
        <v>1441|1440011|171|2025|87883807000106|3910|231</v>
      </c>
      <c r="B802" s="52" t="str">
        <f t="shared" si="37"/>
        <v>1441|1440011|171|2025|1926</v>
      </c>
      <c r="C802" s="36">
        <v>1441</v>
      </c>
      <c r="D802" s="36">
        <v>1440011</v>
      </c>
      <c r="E802" s="36">
        <v>171</v>
      </c>
      <c r="F802" s="36">
        <v>2025</v>
      </c>
      <c r="G802" s="36">
        <v>87883807000106</v>
      </c>
      <c r="H802" s="37" t="s">
        <v>228</v>
      </c>
      <c r="I802" s="36">
        <v>3910</v>
      </c>
      <c r="J802" s="36" t="s">
        <v>309</v>
      </c>
      <c r="K802" s="38">
        <v>45750</v>
      </c>
      <c r="L802" s="36">
        <v>1926</v>
      </c>
      <c r="M802" s="73">
        <f t="shared" si="38"/>
        <v>231</v>
      </c>
      <c r="N802" s="39">
        <v>225.46</v>
      </c>
      <c r="O802" s="39">
        <v>5.54</v>
      </c>
      <c r="P802" s="33">
        <v>0</v>
      </c>
    </row>
    <row r="803" spans="1:16" ht="24.95" customHeight="1" x14ac:dyDescent="0.2">
      <c r="A803" s="52" t="str">
        <f t="shared" si="36"/>
        <v>1441|1440011|171|2025|87883807000106|3910|271,71</v>
      </c>
      <c r="B803" s="52" t="str">
        <f t="shared" si="37"/>
        <v>1441|1440011|171|2025|2651</v>
      </c>
      <c r="C803" s="36">
        <v>1441</v>
      </c>
      <c r="D803" s="36">
        <v>1440011</v>
      </c>
      <c r="E803" s="36">
        <v>171</v>
      </c>
      <c r="F803" s="36">
        <v>2025</v>
      </c>
      <c r="G803" s="36">
        <v>87883807000106</v>
      </c>
      <c r="H803" s="37" t="s">
        <v>228</v>
      </c>
      <c r="I803" s="36">
        <v>3910</v>
      </c>
      <c r="J803" s="36" t="s">
        <v>309</v>
      </c>
      <c r="K803" s="38">
        <v>45782</v>
      </c>
      <c r="L803" s="36">
        <v>2651</v>
      </c>
      <c r="M803" s="73">
        <f t="shared" si="38"/>
        <v>271.70999999999998</v>
      </c>
      <c r="N803" s="39">
        <v>265.2</v>
      </c>
      <c r="O803" s="39">
        <v>6.51</v>
      </c>
      <c r="P803" s="33">
        <v>0</v>
      </c>
    </row>
    <row r="804" spans="1:16" ht="24.95" customHeight="1" x14ac:dyDescent="0.2">
      <c r="A804" s="52" t="str">
        <f t="shared" si="36"/>
        <v>1441|1440011|172|2025|18124040000100|3920|9924,69</v>
      </c>
      <c r="B804" s="52" t="str">
        <f t="shared" si="37"/>
        <v>1441|1440011|172|2025|2123</v>
      </c>
      <c r="C804" s="36">
        <v>1441</v>
      </c>
      <c r="D804" s="36">
        <v>1440011</v>
      </c>
      <c r="E804" s="36">
        <v>172</v>
      </c>
      <c r="F804" s="36">
        <v>2025</v>
      </c>
      <c r="G804" s="36">
        <v>18124040000100</v>
      </c>
      <c r="H804" s="37" t="s">
        <v>230</v>
      </c>
      <c r="I804" s="36">
        <v>3920</v>
      </c>
      <c r="J804" s="36" t="s">
        <v>309</v>
      </c>
      <c r="K804" s="38">
        <v>45754</v>
      </c>
      <c r="L804" s="36">
        <v>2123</v>
      </c>
      <c r="M804" s="73">
        <f t="shared" si="38"/>
        <v>9924.6899999999987</v>
      </c>
      <c r="N804" s="39">
        <v>9448.2999999999993</v>
      </c>
      <c r="O804" s="39">
        <v>476.39</v>
      </c>
      <c r="P804" s="33">
        <v>0</v>
      </c>
    </row>
    <row r="805" spans="1:16" ht="24.95" customHeight="1" x14ac:dyDescent="0.2">
      <c r="A805" s="52" t="str">
        <f t="shared" si="36"/>
        <v>1441|1440011|175|2025|7353227000160|3920|400553,49</v>
      </c>
      <c r="B805" s="52" t="str">
        <f t="shared" si="37"/>
        <v>1441|1440011|175|2025|2074</v>
      </c>
      <c r="C805" s="36">
        <v>1441</v>
      </c>
      <c r="D805" s="36">
        <v>1440011</v>
      </c>
      <c r="E805" s="36">
        <v>175</v>
      </c>
      <c r="F805" s="36">
        <v>2025</v>
      </c>
      <c r="G805" s="36">
        <v>7353227000160</v>
      </c>
      <c r="H805" s="37" t="s">
        <v>231</v>
      </c>
      <c r="I805" s="36">
        <v>3920</v>
      </c>
      <c r="J805" s="36" t="s">
        <v>309</v>
      </c>
      <c r="K805" s="38">
        <v>45754</v>
      </c>
      <c r="L805" s="36">
        <v>2074</v>
      </c>
      <c r="M805" s="73">
        <f t="shared" si="38"/>
        <v>400553.49</v>
      </c>
      <c r="N805" s="39">
        <v>381326.92</v>
      </c>
      <c r="O805" s="39">
        <v>19226.57</v>
      </c>
      <c r="P805" s="33">
        <v>0</v>
      </c>
    </row>
    <row r="806" spans="1:16" ht="24.95" customHeight="1" x14ac:dyDescent="0.2">
      <c r="A806" s="52" t="str">
        <f t="shared" si="36"/>
        <v>1441|1440011|175|2025|7353227000160|3920|400553,49</v>
      </c>
      <c r="B806" s="52" t="str">
        <f t="shared" si="37"/>
        <v>1441|1440011|175|2025|2977</v>
      </c>
      <c r="C806" s="36">
        <v>1441</v>
      </c>
      <c r="D806" s="36">
        <v>1440011</v>
      </c>
      <c r="E806" s="36">
        <v>175</v>
      </c>
      <c r="F806" s="36">
        <v>2025</v>
      </c>
      <c r="G806" s="36">
        <v>7353227000160</v>
      </c>
      <c r="H806" s="37" t="s">
        <v>231</v>
      </c>
      <c r="I806" s="36">
        <v>3920</v>
      </c>
      <c r="J806" s="36" t="s">
        <v>309</v>
      </c>
      <c r="K806" s="38">
        <v>45790</v>
      </c>
      <c r="L806" s="36">
        <v>2977</v>
      </c>
      <c r="M806" s="73">
        <f t="shared" si="38"/>
        <v>400553.49</v>
      </c>
      <c r="N806" s="39">
        <v>381326.92</v>
      </c>
      <c r="O806" s="39">
        <v>19226.57</v>
      </c>
      <c r="P806" s="33">
        <v>0</v>
      </c>
    </row>
    <row r="807" spans="1:16" ht="24.95" customHeight="1" x14ac:dyDescent="0.2">
      <c r="A807" s="52" t="str">
        <f t="shared" si="36"/>
        <v>1441|1440011|176|2025|8229035000109|3920|177516,43</v>
      </c>
      <c r="B807" s="52" t="str">
        <f t="shared" si="37"/>
        <v>1441|1440011|176|2025|2075</v>
      </c>
      <c r="C807" s="36">
        <v>1441</v>
      </c>
      <c r="D807" s="36">
        <v>1440011</v>
      </c>
      <c r="E807" s="36">
        <v>176</v>
      </c>
      <c r="F807" s="36">
        <v>2025</v>
      </c>
      <c r="G807" s="36">
        <v>8229035000109</v>
      </c>
      <c r="H807" s="37" t="s">
        <v>232</v>
      </c>
      <c r="I807" s="36">
        <v>3920</v>
      </c>
      <c r="J807" s="36" t="s">
        <v>309</v>
      </c>
      <c r="K807" s="38">
        <v>45754</v>
      </c>
      <c r="L807" s="36">
        <v>2075</v>
      </c>
      <c r="M807" s="73">
        <f t="shared" si="38"/>
        <v>177516.43000000002</v>
      </c>
      <c r="N807" s="39">
        <v>168995.64</v>
      </c>
      <c r="O807" s="39">
        <v>8520.7900000000009</v>
      </c>
      <c r="P807" s="33">
        <v>0</v>
      </c>
    </row>
    <row r="808" spans="1:16" ht="24.95" customHeight="1" x14ac:dyDescent="0.2">
      <c r="A808" s="52" t="str">
        <f t="shared" si="36"/>
        <v>1441|1440011|176|2025|8229035000109|3920|177516,43</v>
      </c>
      <c r="B808" s="52" t="str">
        <f t="shared" si="37"/>
        <v>1441|1440011|176|2025|2961</v>
      </c>
      <c r="C808" s="36">
        <v>1441</v>
      </c>
      <c r="D808" s="36">
        <v>1440011</v>
      </c>
      <c r="E808" s="36">
        <v>176</v>
      </c>
      <c r="F808" s="36">
        <v>2025</v>
      </c>
      <c r="G808" s="36">
        <v>8229035000109</v>
      </c>
      <c r="H808" s="37" t="s">
        <v>232</v>
      </c>
      <c r="I808" s="36">
        <v>3920</v>
      </c>
      <c r="J808" s="36" t="s">
        <v>309</v>
      </c>
      <c r="K808" s="38">
        <v>45790</v>
      </c>
      <c r="L808" s="36">
        <v>2961</v>
      </c>
      <c r="M808" s="73">
        <f t="shared" si="38"/>
        <v>177516.43000000002</v>
      </c>
      <c r="N808" s="39">
        <v>168995.64</v>
      </c>
      <c r="O808" s="39">
        <v>8520.7900000000009</v>
      </c>
      <c r="P808" s="33">
        <v>0</v>
      </c>
    </row>
    <row r="809" spans="1:16" ht="24.95" customHeight="1" x14ac:dyDescent="0.2">
      <c r="A809" s="52" t="str">
        <f t="shared" si="36"/>
        <v>1441|1440011|177|2025|7329219000188|3920|21000</v>
      </c>
      <c r="B809" s="52" t="str">
        <f t="shared" si="37"/>
        <v>1441|1440011|177|2025|2227</v>
      </c>
      <c r="C809" s="36">
        <v>1441</v>
      </c>
      <c r="D809" s="36">
        <v>1440011</v>
      </c>
      <c r="E809" s="36">
        <v>177</v>
      </c>
      <c r="F809" s="36">
        <v>2025</v>
      </c>
      <c r="G809" s="36">
        <v>7329219000188</v>
      </c>
      <c r="H809" s="37" t="s">
        <v>233</v>
      </c>
      <c r="I809" s="36">
        <v>3920</v>
      </c>
      <c r="J809" s="36" t="s">
        <v>309</v>
      </c>
      <c r="K809" s="38">
        <v>45756</v>
      </c>
      <c r="L809" s="36">
        <v>2227</v>
      </c>
      <c r="M809" s="73">
        <f t="shared" si="38"/>
        <v>21000</v>
      </c>
      <c r="N809" s="39">
        <v>19992</v>
      </c>
      <c r="O809" s="39">
        <v>1008</v>
      </c>
      <c r="P809" s="33">
        <v>0</v>
      </c>
    </row>
    <row r="810" spans="1:16" ht="24.95" customHeight="1" x14ac:dyDescent="0.2">
      <c r="A810" s="52" t="str">
        <f t="shared" si="36"/>
        <v>1441|1440011|177|2025|7329219000188|3920|21000</v>
      </c>
      <c r="B810" s="52" t="str">
        <f t="shared" si="37"/>
        <v>1441|1440011|177|2025|2982</v>
      </c>
      <c r="C810" s="36">
        <v>1441</v>
      </c>
      <c r="D810" s="36">
        <v>1440011</v>
      </c>
      <c r="E810" s="36">
        <v>177</v>
      </c>
      <c r="F810" s="36">
        <v>2025</v>
      </c>
      <c r="G810" s="36">
        <v>7329219000188</v>
      </c>
      <c r="H810" s="37" t="s">
        <v>233</v>
      </c>
      <c r="I810" s="36">
        <v>3920</v>
      </c>
      <c r="J810" s="36" t="s">
        <v>309</v>
      </c>
      <c r="K810" s="38">
        <v>45790</v>
      </c>
      <c r="L810" s="36">
        <v>2982</v>
      </c>
      <c r="M810" s="73">
        <f t="shared" si="38"/>
        <v>21000</v>
      </c>
      <c r="N810" s="39">
        <v>19992</v>
      </c>
      <c r="O810" s="39">
        <v>1008</v>
      </c>
      <c r="P810" s="33">
        <v>0</v>
      </c>
    </row>
    <row r="811" spans="1:16" ht="24.95" customHeight="1" x14ac:dyDescent="0.2">
      <c r="A811" s="52" t="str">
        <f t="shared" si="36"/>
        <v>1441|1440011|178|2025|34028316001509|3915|22427,94</v>
      </c>
      <c r="B811" s="52" t="str">
        <f t="shared" si="37"/>
        <v>1441|1440011|178|2025|2175</v>
      </c>
      <c r="C811" s="36">
        <v>1441</v>
      </c>
      <c r="D811" s="36">
        <v>1440011</v>
      </c>
      <c r="E811" s="36">
        <v>178</v>
      </c>
      <c r="F811" s="36">
        <v>2025</v>
      </c>
      <c r="G811" s="36">
        <v>34028316001509</v>
      </c>
      <c r="H811" s="37" t="s">
        <v>208</v>
      </c>
      <c r="I811" s="36">
        <v>3915</v>
      </c>
      <c r="J811" s="36" t="s">
        <v>309</v>
      </c>
      <c r="K811" s="38">
        <v>45755</v>
      </c>
      <c r="L811" s="36">
        <v>2175</v>
      </c>
      <c r="M811" s="73">
        <f t="shared" si="38"/>
        <v>22427.94</v>
      </c>
      <c r="N811" s="39">
        <v>22427.94</v>
      </c>
      <c r="O811" s="39">
        <v>0</v>
      </c>
      <c r="P811" s="33">
        <v>0</v>
      </c>
    </row>
    <row r="812" spans="1:16" ht="24.95" customHeight="1" x14ac:dyDescent="0.2">
      <c r="A812" s="52" t="str">
        <f t="shared" si="36"/>
        <v>1441|1440011|179|2025|5340639000130|3987|40978,87</v>
      </c>
      <c r="B812" s="52" t="str">
        <f t="shared" si="37"/>
        <v>1441|1440011|179|2025|2567</v>
      </c>
      <c r="C812" s="36">
        <v>1441</v>
      </c>
      <c r="D812" s="36">
        <v>1440011</v>
      </c>
      <c r="E812" s="36">
        <v>179</v>
      </c>
      <c r="F812" s="36">
        <v>2025</v>
      </c>
      <c r="G812" s="36">
        <v>5340639000130</v>
      </c>
      <c r="H812" s="37" t="s">
        <v>235</v>
      </c>
      <c r="I812" s="36">
        <v>3987</v>
      </c>
      <c r="J812" s="36" t="s">
        <v>309</v>
      </c>
      <c r="K812" s="38">
        <v>45777</v>
      </c>
      <c r="L812" s="36">
        <v>2567</v>
      </c>
      <c r="M812" s="73">
        <f t="shared" si="38"/>
        <v>40978.870000000003</v>
      </c>
      <c r="N812" s="39">
        <v>40878.5</v>
      </c>
      <c r="O812" s="39">
        <v>100.37</v>
      </c>
      <c r="P812" s="33">
        <v>0</v>
      </c>
    </row>
    <row r="813" spans="1:16" ht="24.95" customHeight="1" x14ac:dyDescent="0.2">
      <c r="A813" s="52" t="str">
        <f t="shared" si="36"/>
        <v>1441|1440011|180|2025|29412494000101|3920|6001,97</v>
      </c>
      <c r="B813" s="52" t="str">
        <f t="shared" si="37"/>
        <v>1441|1440011|180|2025|2070</v>
      </c>
      <c r="C813" s="36">
        <v>1441</v>
      </c>
      <c r="D813" s="36">
        <v>1440011</v>
      </c>
      <c r="E813" s="36">
        <v>180</v>
      </c>
      <c r="F813" s="36">
        <v>2025</v>
      </c>
      <c r="G813" s="36">
        <v>29412494000101</v>
      </c>
      <c r="H813" s="37" t="s">
        <v>237</v>
      </c>
      <c r="I813" s="36">
        <v>3920</v>
      </c>
      <c r="J813" s="36" t="s">
        <v>309</v>
      </c>
      <c r="K813" s="38">
        <v>45754</v>
      </c>
      <c r="L813" s="36">
        <v>2070</v>
      </c>
      <c r="M813" s="73">
        <f t="shared" si="38"/>
        <v>6001.97</v>
      </c>
      <c r="N813" s="39">
        <v>5713.88</v>
      </c>
      <c r="O813" s="39">
        <v>288.08999999999997</v>
      </c>
      <c r="P813" s="33">
        <v>0</v>
      </c>
    </row>
    <row r="814" spans="1:16" ht="24.95" customHeight="1" x14ac:dyDescent="0.2">
      <c r="A814" s="52" t="str">
        <f t="shared" si="36"/>
        <v>1441|1440011|180|2025|29412494000101|3920|6001,97</v>
      </c>
      <c r="B814" s="52" t="str">
        <f t="shared" si="37"/>
        <v>1441|1440011|180|2025|2971</v>
      </c>
      <c r="C814" s="36">
        <v>1441</v>
      </c>
      <c r="D814" s="36">
        <v>1440011</v>
      </c>
      <c r="E814" s="36">
        <v>180</v>
      </c>
      <c r="F814" s="36">
        <v>2025</v>
      </c>
      <c r="G814" s="36">
        <v>29412494000101</v>
      </c>
      <c r="H814" s="37" t="s">
        <v>237</v>
      </c>
      <c r="I814" s="36">
        <v>3920</v>
      </c>
      <c r="J814" s="36" t="s">
        <v>309</v>
      </c>
      <c r="K814" s="38">
        <v>45790</v>
      </c>
      <c r="L814" s="36">
        <v>2971</v>
      </c>
      <c r="M814" s="73">
        <f t="shared" si="38"/>
        <v>6001.97</v>
      </c>
      <c r="N814" s="39">
        <v>5713.88</v>
      </c>
      <c r="O814" s="39">
        <v>288.08999999999997</v>
      </c>
      <c r="P814" s="33">
        <v>0</v>
      </c>
    </row>
    <row r="815" spans="1:16" ht="24.95" customHeight="1" x14ac:dyDescent="0.2">
      <c r="A815" s="52" t="str">
        <f t="shared" si="36"/>
        <v>1441|1440011|181|2025|12751850000100|3962|69118,27</v>
      </c>
      <c r="B815" s="52" t="str">
        <f t="shared" si="37"/>
        <v>1441|1440011|181|2025|2400</v>
      </c>
      <c r="C815" s="36">
        <v>1441</v>
      </c>
      <c r="D815" s="36">
        <v>1440011</v>
      </c>
      <c r="E815" s="36">
        <v>181</v>
      </c>
      <c r="F815" s="36">
        <v>2025</v>
      </c>
      <c r="G815" s="36">
        <v>12751850000100</v>
      </c>
      <c r="H815" s="37" t="s">
        <v>465</v>
      </c>
      <c r="I815" s="36">
        <v>3962</v>
      </c>
      <c r="J815" s="36" t="s">
        <v>309</v>
      </c>
      <c r="K815" s="38">
        <v>45761</v>
      </c>
      <c r="L815" s="36">
        <v>2400</v>
      </c>
      <c r="M815" s="73">
        <f t="shared" si="38"/>
        <v>69118.27</v>
      </c>
      <c r="N815" s="39">
        <v>65168.65</v>
      </c>
      <c r="O815" s="39">
        <v>3949.62</v>
      </c>
      <c r="P815" s="33">
        <v>0</v>
      </c>
    </row>
    <row r="816" spans="1:16" ht="24.95" customHeight="1" x14ac:dyDescent="0.2">
      <c r="A816" s="52" t="str">
        <f t="shared" si="36"/>
        <v>1441|1440011|183|2025|14111321000178|3921|1120,38</v>
      </c>
      <c r="B816" s="52" t="str">
        <f t="shared" si="37"/>
        <v>1441|1440011|183|2025|2341</v>
      </c>
      <c r="C816" s="36">
        <v>1441</v>
      </c>
      <c r="D816" s="36">
        <v>1440011</v>
      </c>
      <c r="E816" s="36">
        <v>183</v>
      </c>
      <c r="F816" s="36">
        <v>2025</v>
      </c>
      <c r="G816" s="36">
        <v>14111321000178</v>
      </c>
      <c r="H816" s="37" t="s">
        <v>238</v>
      </c>
      <c r="I816" s="36">
        <v>3921</v>
      </c>
      <c r="J816" s="36" t="s">
        <v>309</v>
      </c>
      <c r="K816" s="38">
        <v>45758</v>
      </c>
      <c r="L816" s="36">
        <v>2341</v>
      </c>
      <c r="M816" s="73">
        <f t="shared" si="38"/>
        <v>1120.3800000000001</v>
      </c>
      <c r="N816" s="39">
        <v>1120.3800000000001</v>
      </c>
      <c r="O816" s="39">
        <v>0</v>
      </c>
      <c r="P816" s="33">
        <v>0</v>
      </c>
    </row>
    <row r="817" spans="1:16" ht="24.95" customHeight="1" x14ac:dyDescent="0.2">
      <c r="A817" s="52" t="str">
        <f t="shared" si="36"/>
        <v>1441|1440011|183|2025|14111321000178|3921|1120,38</v>
      </c>
      <c r="B817" s="52" t="str">
        <f t="shared" si="37"/>
        <v>1441|1440011|183|2025|2668</v>
      </c>
      <c r="C817" s="36">
        <v>1441</v>
      </c>
      <c r="D817" s="36">
        <v>1440011</v>
      </c>
      <c r="E817" s="36">
        <v>183</v>
      </c>
      <c r="F817" s="36">
        <v>2025</v>
      </c>
      <c r="G817" s="36">
        <v>14111321000178</v>
      </c>
      <c r="H817" s="37" t="s">
        <v>238</v>
      </c>
      <c r="I817" s="36">
        <v>3921</v>
      </c>
      <c r="J817" s="36" t="s">
        <v>309</v>
      </c>
      <c r="K817" s="38">
        <v>45783</v>
      </c>
      <c r="L817" s="36">
        <v>2668</v>
      </c>
      <c r="M817" s="73">
        <f t="shared" si="38"/>
        <v>1120.3800000000001</v>
      </c>
      <c r="N817" s="39">
        <v>1120.3800000000001</v>
      </c>
      <c r="O817" s="39">
        <v>0</v>
      </c>
      <c r="P817" s="33">
        <v>0</v>
      </c>
    </row>
    <row r="818" spans="1:16" ht="24.95" customHeight="1" x14ac:dyDescent="0.2">
      <c r="A818" s="52" t="str">
        <f t="shared" si="36"/>
        <v>1441|1440011|184|2025|19201128000141|3702|142549,66</v>
      </c>
      <c r="B818" s="52" t="str">
        <f t="shared" si="37"/>
        <v>1441|1440011|184|2025|1894</v>
      </c>
      <c r="C818" s="36">
        <v>1441</v>
      </c>
      <c r="D818" s="36">
        <v>1440011</v>
      </c>
      <c r="E818" s="36">
        <v>184</v>
      </c>
      <c r="F818" s="36">
        <v>2025</v>
      </c>
      <c r="G818" s="36">
        <v>19201128000141</v>
      </c>
      <c r="H818" s="37" t="s">
        <v>239</v>
      </c>
      <c r="I818" s="36">
        <v>3702</v>
      </c>
      <c r="J818" s="36" t="s">
        <v>461</v>
      </c>
      <c r="K818" s="38">
        <v>45749</v>
      </c>
      <c r="L818" s="36">
        <v>1894</v>
      </c>
      <c r="M818" s="73">
        <f t="shared" si="38"/>
        <v>142549.66</v>
      </c>
      <c r="N818" s="39">
        <v>142549.66</v>
      </c>
      <c r="O818" s="39">
        <v>0</v>
      </c>
      <c r="P818" s="33">
        <v>0</v>
      </c>
    </row>
    <row r="819" spans="1:16" ht="24.95" customHeight="1" x14ac:dyDescent="0.2">
      <c r="A819" s="52" t="str">
        <f t="shared" si="36"/>
        <v>1441|1440011|185|2025|405867000127|3999|7396,89</v>
      </c>
      <c r="B819" s="52" t="str">
        <f t="shared" si="37"/>
        <v>1441|1440011|185|2025|2550</v>
      </c>
      <c r="C819" s="36">
        <v>1441</v>
      </c>
      <c r="D819" s="36">
        <v>1440011</v>
      </c>
      <c r="E819" s="36">
        <v>185</v>
      </c>
      <c r="F819" s="36">
        <v>2025</v>
      </c>
      <c r="G819" s="36">
        <v>405867000127</v>
      </c>
      <c r="H819" s="37" t="s">
        <v>241</v>
      </c>
      <c r="I819" s="36">
        <v>3999</v>
      </c>
      <c r="J819" s="36" t="s">
        <v>309</v>
      </c>
      <c r="K819" s="38">
        <v>45776</v>
      </c>
      <c r="L819" s="36">
        <v>2550</v>
      </c>
      <c r="M819" s="73">
        <f t="shared" si="38"/>
        <v>7396.8899999999994</v>
      </c>
      <c r="N819" s="39">
        <v>7023.15</v>
      </c>
      <c r="O819" s="39">
        <v>373.74</v>
      </c>
      <c r="P819" s="33">
        <v>0</v>
      </c>
    </row>
    <row r="820" spans="1:16" ht="24.95" customHeight="1" x14ac:dyDescent="0.2">
      <c r="A820" s="52" t="str">
        <f t="shared" si="36"/>
        <v>1441|1440011|186|2025|38133478000162|3920|10867,02</v>
      </c>
      <c r="B820" s="52" t="str">
        <f t="shared" si="37"/>
        <v>1441|1440011|186|2025|2073</v>
      </c>
      <c r="C820" s="36">
        <v>1441</v>
      </c>
      <c r="D820" s="36">
        <v>1440011</v>
      </c>
      <c r="E820" s="36">
        <v>186</v>
      </c>
      <c r="F820" s="36">
        <v>2025</v>
      </c>
      <c r="G820" s="36">
        <v>38133478000162</v>
      </c>
      <c r="H820" s="37" t="s">
        <v>243</v>
      </c>
      <c r="I820" s="36">
        <v>3920</v>
      </c>
      <c r="J820" s="36" t="s">
        <v>309</v>
      </c>
      <c r="K820" s="38">
        <v>45754</v>
      </c>
      <c r="L820" s="36">
        <v>2073</v>
      </c>
      <c r="M820" s="73">
        <f t="shared" si="38"/>
        <v>10867.02</v>
      </c>
      <c r="N820" s="39">
        <v>10345.4</v>
      </c>
      <c r="O820" s="39">
        <v>521.62</v>
      </c>
      <c r="P820" s="33">
        <v>0</v>
      </c>
    </row>
    <row r="821" spans="1:16" ht="24.95" customHeight="1" x14ac:dyDescent="0.2">
      <c r="A821" s="52" t="str">
        <f t="shared" si="36"/>
        <v>1441|1440011|186|2025|38133478000162|3920|10867,02</v>
      </c>
      <c r="B821" s="52" t="str">
        <f t="shared" si="37"/>
        <v>1441|1440011|186|2025|2969</v>
      </c>
      <c r="C821" s="36">
        <v>1441</v>
      </c>
      <c r="D821" s="36">
        <v>1440011</v>
      </c>
      <c r="E821" s="36">
        <v>186</v>
      </c>
      <c r="F821" s="36">
        <v>2025</v>
      </c>
      <c r="G821" s="36">
        <v>38133478000162</v>
      </c>
      <c r="H821" s="37" t="s">
        <v>243</v>
      </c>
      <c r="I821" s="36">
        <v>3920</v>
      </c>
      <c r="J821" s="36" t="s">
        <v>309</v>
      </c>
      <c r="K821" s="38">
        <v>45790</v>
      </c>
      <c r="L821" s="36">
        <v>2969</v>
      </c>
      <c r="M821" s="73">
        <f t="shared" si="38"/>
        <v>10867.02</v>
      </c>
      <c r="N821" s="39">
        <v>10345.4</v>
      </c>
      <c r="O821" s="39">
        <v>521.62</v>
      </c>
      <c r="P821" s="33">
        <v>0</v>
      </c>
    </row>
    <row r="822" spans="1:16" ht="24.95" customHeight="1" x14ac:dyDescent="0.2">
      <c r="A822" s="52" t="str">
        <f t="shared" si="36"/>
        <v>1441|1440011|189|2025|16636540000104|4003|2412</v>
      </c>
      <c r="B822" s="52" t="str">
        <f t="shared" si="37"/>
        <v>1441|1440011|189|2025|2811</v>
      </c>
      <c r="C822" s="36">
        <v>1441</v>
      </c>
      <c r="D822" s="36">
        <v>1440011</v>
      </c>
      <c r="E822" s="36">
        <v>189</v>
      </c>
      <c r="F822" s="36">
        <v>2025</v>
      </c>
      <c r="G822" s="36">
        <v>16636540000104</v>
      </c>
      <c r="H822" s="37" t="s">
        <v>466</v>
      </c>
      <c r="I822" s="36">
        <v>4003</v>
      </c>
      <c r="J822" s="36" t="s">
        <v>303</v>
      </c>
      <c r="K822" s="38">
        <v>45785</v>
      </c>
      <c r="L822" s="36">
        <v>2811</v>
      </c>
      <c r="M822" s="73">
        <f t="shared" si="38"/>
        <v>2412</v>
      </c>
      <c r="N822" s="39">
        <v>2293.25</v>
      </c>
      <c r="O822" s="39">
        <v>118.75</v>
      </c>
      <c r="P822" s="33">
        <v>0</v>
      </c>
    </row>
    <row r="823" spans="1:16" ht="24.95" customHeight="1" x14ac:dyDescent="0.2">
      <c r="A823" s="52" t="str">
        <f t="shared" si="36"/>
        <v>1441|1440011|193|2025|26385765000180|3920|36177,39</v>
      </c>
      <c r="B823" s="52" t="str">
        <f t="shared" si="37"/>
        <v>1441|1440011|193|2025|2286</v>
      </c>
      <c r="C823" s="36">
        <v>1441</v>
      </c>
      <c r="D823" s="36">
        <v>1440011</v>
      </c>
      <c r="E823" s="36">
        <v>193</v>
      </c>
      <c r="F823" s="36">
        <v>2025</v>
      </c>
      <c r="G823" s="36">
        <v>26385765000180</v>
      </c>
      <c r="H823" s="37" t="s">
        <v>244</v>
      </c>
      <c r="I823" s="36">
        <v>3920</v>
      </c>
      <c r="J823" s="36" t="s">
        <v>309</v>
      </c>
      <c r="K823" s="38">
        <v>45757</v>
      </c>
      <c r="L823" s="36">
        <v>2286</v>
      </c>
      <c r="M823" s="73">
        <f t="shared" si="38"/>
        <v>36177.39</v>
      </c>
      <c r="N823" s="39">
        <v>34440.879999999997</v>
      </c>
      <c r="O823" s="39">
        <v>1736.51</v>
      </c>
      <c r="P823" s="33">
        <v>0</v>
      </c>
    </row>
    <row r="824" spans="1:16" ht="24.95" customHeight="1" x14ac:dyDescent="0.2">
      <c r="A824" s="52" t="str">
        <f t="shared" si="36"/>
        <v>1441|1440011|193|2025|26385765000180|3920|36177,39</v>
      </c>
      <c r="B824" s="52" t="str">
        <f t="shared" si="37"/>
        <v>1441|1440011|193|2025|2979</v>
      </c>
      <c r="C824" s="36">
        <v>1441</v>
      </c>
      <c r="D824" s="36">
        <v>1440011</v>
      </c>
      <c r="E824" s="36">
        <v>193</v>
      </c>
      <c r="F824" s="36">
        <v>2025</v>
      </c>
      <c r="G824" s="36">
        <v>26385765000180</v>
      </c>
      <c r="H824" s="37" t="s">
        <v>244</v>
      </c>
      <c r="I824" s="36">
        <v>3920</v>
      </c>
      <c r="J824" s="36" t="s">
        <v>309</v>
      </c>
      <c r="K824" s="38">
        <v>45790</v>
      </c>
      <c r="L824" s="36">
        <v>2979</v>
      </c>
      <c r="M824" s="73">
        <f t="shared" si="38"/>
        <v>36177.39</v>
      </c>
      <c r="N824" s="39">
        <v>34440.879999999997</v>
      </c>
      <c r="O824" s="39">
        <v>1736.51</v>
      </c>
      <c r="P824" s="33">
        <v>0</v>
      </c>
    </row>
    <row r="825" spans="1:16" ht="24.95" customHeight="1" x14ac:dyDescent="0.2">
      <c r="A825" s="52" t="str">
        <f t="shared" si="36"/>
        <v>1441|1440011|194|2025|46019498000135|4002|7157,5</v>
      </c>
      <c r="B825" s="52" t="str">
        <f t="shared" si="37"/>
        <v>1441|1440011|194|2025|2135</v>
      </c>
      <c r="C825" s="36">
        <v>1441</v>
      </c>
      <c r="D825" s="36">
        <v>1440011</v>
      </c>
      <c r="E825" s="36">
        <v>194</v>
      </c>
      <c r="F825" s="36">
        <v>2025</v>
      </c>
      <c r="G825" s="36">
        <v>46019498000135</v>
      </c>
      <c r="H825" s="37" t="s">
        <v>245</v>
      </c>
      <c r="I825" s="36">
        <v>4002</v>
      </c>
      <c r="J825" s="36" t="s">
        <v>303</v>
      </c>
      <c r="K825" s="38">
        <v>45754</v>
      </c>
      <c r="L825" s="36">
        <v>2135</v>
      </c>
      <c r="M825" s="73">
        <f t="shared" si="38"/>
        <v>7157.5</v>
      </c>
      <c r="N825" s="39">
        <v>6813.94</v>
      </c>
      <c r="O825" s="39">
        <v>343.56</v>
      </c>
      <c r="P825" s="33">
        <v>0</v>
      </c>
    </row>
    <row r="826" spans="1:16" ht="24.95" customHeight="1" x14ac:dyDescent="0.2">
      <c r="A826" s="52" t="str">
        <f t="shared" si="36"/>
        <v>1441|1440011|194|2025|46019498000135|4002|3301,09</v>
      </c>
      <c r="B826" s="52" t="str">
        <f t="shared" si="37"/>
        <v>1441|1440011|194|2025|2680</v>
      </c>
      <c r="C826" s="36">
        <v>1441</v>
      </c>
      <c r="D826" s="36">
        <v>1440011</v>
      </c>
      <c r="E826" s="36">
        <v>194</v>
      </c>
      <c r="F826" s="36">
        <v>2025</v>
      </c>
      <c r="G826" s="36">
        <v>46019498000135</v>
      </c>
      <c r="H826" s="37" t="s">
        <v>245</v>
      </c>
      <c r="I826" s="36">
        <v>4002</v>
      </c>
      <c r="J826" s="36" t="s">
        <v>303</v>
      </c>
      <c r="K826" s="38">
        <v>45783</v>
      </c>
      <c r="L826" s="36">
        <v>2680</v>
      </c>
      <c r="M826" s="73">
        <f t="shared" si="38"/>
        <v>3301.0899999999997</v>
      </c>
      <c r="N826" s="39">
        <v>3142.64</v>
      </c>
      <c r="O826" s="39">
        <v>158.44999999999999</v>
      </c>
      <c r="P826" s="33">
        <v>0</v>
      </c>
    </row>
    <row r="827" spans="1:16" ht="24.95" customHeight="1" x14ac:dyDescent="0.2">
      <c r="A827" s="52" t="str">
        <f t="shared" si="36"/>
        <v>1441|1440011|195|2025|9264396000159|3920|3893,24</v>
      </c>
      <c r="B827" s="52" t="str">
        <f t="shared" si="37"/>
        <v>1441|1440011|195|2025|2086</v>
      </c>
      <c r="C827" s="36">
        <v>1441</v>
      </c>
      <c r="D827" s="36">
        <v>1440011</v>
      </c>
      <c r="E827" s="36">
        <v>195</v>
      </c>
      <c r="F827" s="36">
        <v>2025</v>
      </c>
      <c r="G827" s="36">
        <v>9264396000159</v>
      </c>
      <c r="H827" s="37" t="s">
        <v>247</v>
      </c>
      <c r="I827" s="36">
        <v>3920</v>
      </c>
      <c r="J827" s="36" t="s">
        <v>309</v>
      </c>
      <c r="K827" s="38">
        <v>45754</v>
      </c>
      <c r="L827" s="36">
        <v>2086</v>
      </c>
      <c r="M827" s="73">
        <f t="shared" si="38"/>
        <v>3893.2400000000002</v>
      </c>
      <c r="N827" s="39">
        <v>3706.36</v>
      </c>
      <c r="O827" s="39">
        <v>186.88</v>
      </c>
      <c r="P827" s="33">
        <v>0</v>
      </c>
    </row>
    <row r="828" spans="1:16" ht="24.95" customHeight="1" x14ac:dyDescent="0.2">
      <c r="A828" s="52" t="str">
        <f t="shared" si="36"/>
        <v>1441|1440011|195|2025|9264396000159|3920|3893,24</v>
      </c>
      <c r="B828" s="52" t="str">
        <f t="shared" si="37"/>
        <v>1441|1440011|195|2025|2927</v>
      </c>
      <c r="C828" s="36">
        <v>1441</v>
      </c>
      <c r="D828" s="36">
        <v>1440011</v>
      </c>
      <c r="E828" s="36">
        <v>195</v>
      </c>
      <c r="F828" s="36">
        <v>2025</v>
      </c>
      <c r="G828" s="36">
        <v>9264396000159</v>
      </c>
      <c r="H828" s="37" t="s">
        <v>247</v>
      </c>
      <c r="I828" s="36">
        <v>3920</v>
      </c>
      <c r="J828" s="36" t="s">
        <v>309</v>
      </c>
      <c r="K828" s="38">
        <v>45789</v>
      </c>
      <c r="L828" s="36">
        <v>2927</v>
      </c>
      <c r="M828" s="73">
        <f t="shared" si="38"/>
        <v>3893.2400000000002</v>
      </c>
      <c r="N828" s="39">
        <v>3706.36</v>
      </c>
      <c r="O828" s="39">
        <v>186.88</v>
      </c>
      <c r="P828" s="33">
        <v>0</v>
      </c>
    </row>
    <row r="829" spans="1:16" ht="24.95" customHeight="1" x14ac:dyDescent="0.2">
      <c r="A829" s="52" t="str">
        <f t="shared" si="36"/>
        <v>1441|1440011|196|2025|28771161000106|3920|5316,76</v>
      </c>
      <c r="B829" s="52" t="str">
        <f t="shared" si="37"/>
        <v>1441|1440011|196|2025|2090</v>
      </c>
      <c r="C829" s="36">
        <v>1441</v>
      </c>
      <c r="D829" s="36">
        <v>1440011</v>
      </c>
      <c r="E829" s="36">
        <v>196</v>
      </c>
      <c r="F829" s="36">
        <v>2025</v>
      </c>
      <c r="G829" s="36">
        <v>28771161000106</v>
      </c>
      <c r="H829" s="37" t="s">
        <v>248</v>
      </c>
      <c r="I829" s="36">
        <v>3920</v>
      </c>
      <c r="J829" s="36" t="s">
        <v>309</v>
      </c>
      <c r="K829" s="38">
        <v>45754</v>
      </c>
      <c r="L829" s="36">
        <v>2090</v>
      </c>
      <c r="M829" s="73">
        <f t="shared" si="38"/>
        <v>5316.76</v>
      </c>
      <c r="N829" s="39">
        <v>5061.5600000000004</v>
      </c>
      <c r="O829" s="39">
        <v>255.2</v>
      </c>
      <c r="P829" s="33">
        <v>0</v>
      </c>
    </row>
    <row r="830" spans="1:16" ht="24.95" customHeight="1" x14ac:dyDescent="0.2">
      <c r="A830" s="52" t="str">
        <f t="shared" si="36"/>
        <v>1441|1440011|196|2025|28771161000106|3920|5316,76</v>
      </c>
      <c r="B830" s="52" t="str">
        <f t="shared" si="37"/>
        <v>1441|1440011|196|2025|2940</v>
      </c>
      <c r="C830" s="36">
        <v>1441</v>
      </c>
      <c r="D830" s="36">
        <v>1440011</v>
      </c>
      <c r="E830" s="36">
        <v>196</v>
      </c>
      <c r="F830" s="36">
        <v>2025</v>
      </c>
      <c r="G830" s="36">
        <v>28771161000106</v>
      </c>
      <c r="H830" s="37" t="s">
        <v>248</v>
      </c>
      <c r="I830" s="36">
        <v>3920</v>
      </c>
      <c r="J830" s="36" t="s">
        <v>309</v>
      </c>
      <c r="K830" s="38">
        <v>45790</v>
      </c>
      <c r="L830" s="36">
        <v>2940</v>
      </c>
      <c r="M830" s="73">
        <f t="shared" si="38"/>
        <v>5316.76</v>
      </c>
      <c r="N830" s="39">
        <v>5061.5600000000004</v>
      </c>
      <c r="O830" s="39">
        <v>255.2</v>
      </c>
      <c r="P830" s="33">
        <v>0</v>
      </c>
    </row>
    <row r="831" spans="1:16" ht="24.95" customHeight="1" x14ac:dyDescent="0.2">
      <c r="A831" s="52" t="str">
        <f t="shared" si="36"/>
        <v>1441|1440011|197|2025|5845088000166|3920|29000</v>
      </c>
      <c r="B831" s="52" t="str">
        <f t="shared" si="37"/>
        <v>1441|1440011|197|2025|2093</v>
      </c>
      <c r="C831" s="36">
        <v>1441</v>
      </c>
      <c r="D831" s="36">
        <v>1440011</v>
      </c>
      <c r="E831" s="36">
        <v>197</v>
      </c>
      <c r="F831" s="36">
        <v>2025</v>
      </c>
      <c r="G831" s="36">
        <v>5845088000166</v>
      </c>
      <c r="H831" s="37" t="s">
        <v>249</v>
      </c>
      <c r="I831" s="36">
        <v>3920</v>
      </c>
      <c r="J831" s="36" t="s">
        <v>309</v>
      </c>
      <c r="K831" s="38">
        <v>45754</v>
      </c>
      <c r="L831" s="36">
        <v>2093</v>
      </c>
      <c r="M831" s="73">
        <f t="shared" si="38"/>
        <v>29000</v>
      </c>
      <c r="N831" s="39">
        <v>27993.64</v>
      </c>
      <c r="O831" s="39">
        <v>1006.36</v>
      </c>
      <c r="P831" s="33">
        <v>0</v>
      </c>
    </row>
    <row r="832" spans="1:16" ht="24.95" customHeight="1" x14ac:dyDescent="0.2">
      <c r="A832" s="52" t="str">
        <f t="shared" si="36"/>
        <v>1441|1440011|197|2025|5845088000166|3920|29000</v>
      </c>
      <c r="B832" s="52" t="str">
        <f t="shared" si="37"/>
        <v>1441|1440011|197|2025|2941</v>
      </c>
      <c r="C832" s="36">
        <v>1441</v>
      </c>
      <c r="D832" s="36">
        <v>1440011</v>
      </c>
      <c r="E832" s="36">
        <v>197</v>
      </c>
      <c r="F832" s="36">
        <v>2025</v>
      </c>
      <c r="G832" s="36">
        <v>5845088000166</v>
      </c>
      <c r="H832" s="37" t="s">
        <v>249</v>
      </c>
      <c r="I832" s="36">
        <v>3920</v>
      </c>
      <c r="J832" s="36" t="s">
        <v>309</v>
      </c>
      <c r="K832" s="38">
        <v>45790</v>
      </c>
      <c r="L832" s="36">
        <v>2941</v>
      </c>
      <c r="M832" s="73">
        <f t="shared" si="38"/>
        <v>29000</v>
      </c>
      <c r="N832" s="39">
        <v>27993.64</v>
      </c>
      <c r="O832" s="39">
        <v>1006.36</v>
      </c>
      <c r="P832" s="33">
        <v>0</v>
      </c>
    </row>
    <row r="833" spans="1:16" ht="24.95" customHeight="1" x14ac:dyDescent="0.2">
      <c r="A833" s="52" t="str">
        <f t="shared" si="36"/>
        <v>1441|1440011|198|2025|7403266000124|4002|396450,32</v>
      </c>
      <c r="B833" s="52" t="str">
        <f t="shared" si="37"/>
        <v>1441|1440011|198|2025|2473</v>
      </c>
      <c r="C833" s="36">
        <v>1441</v>
      </c>
      <c r="D833" s="36">
        <v>1440011</v>
      </c>
      <c r="E833" s="36">
        <v>198</v>
      </c>
      <c r="F833" s="36">
        <v>2025</v>
      </c>
      <c r="G833" s="36">
        <v>7403266000124</v>
      </c>
      <c r="H833" s="37" t="s">
        <v>250</v>
      </c>
      <c r="I833" s="36">
        <v>4002</v>
      </c>
      <c r="J833" s="36" t="s">
        <v>303</v>
      </c>
      <c r="K833" s="38">
        <v>45770</v>
      </c>
      <c r="L833" s="36">
        <v>2473</v>
      </c>
      <c r="M833" s="73">
        <f t="shared" si="38"/>
        <v>396450.32</v>
      </c>
      <c r="N833" s="39">
        <v>377420.7</v>
      </c>
      <c r="O833" s="39">
        <v>19029.62</v>
      </c>
      <c r="P833" s="33">
        <v>0</v>
      </c>
    </row>
    <row r="834" spans="1:16" ht="24.95" customHeight="1" x14ac:dyDescent="0.2">
      <c r="A834" s="52" t="str">
        <f t="shared" si="36"/>
        <v>1441|1440011|199|2025|3354844000129|4002|137374,14</v>
      </c>
      <c r="B834" s="52" t="str">
        <f t="shared" si="37"/>
        <v>1441|1440011|199|2025|2808</v>
      </c>
      <c r="C834" s="36">
        <v>1441</v>
      </c>
      <c r="D834" s="36">
        <v>1440011</v>
      </c>
      <c r="E834" s="36">
        <v>199</v>
      </c>
      <c r="F834" s="36">
        <v>2025</v>
      </c>
      <c r="G834" s="36">
        <v>3354844000129</v>
      </c>
      <c r="H834" s="37" t="s">
        <v>467</v>
      </c>
      <c r="I834" s="36">
        <v>4002</v>
      </c>
      <c r="J834" s="36" t="s">
        <v>303</v>
      </c>
      <c r="K834" s="38">
        <v>45785</v>
      </c>
      <c r="L834" s="36">
        <v>2808</v>
      </c>
      <c r="M834" s="73">
        <f t="shared" si="38"/>
        <v>137374.13999999998</v>
      </c>
      <c r="N834" s="39">
        <v>130780.18</v>
      </c>
      <c r="O834" s="39">
        <v>6593.96</v>
      </c>
      <c r="P834" s="33">
        <v>0</v>
      </c>
    </row>
    <row r="835" spans="1:16" ht="24.95" customHeight="1" x14ac:dyDescent="0.2">
      <c r="A835" s="52" t="str">
        <f t="shared" si="36"/>
        <v>1441|1440011|200|2025|35502073000166|3920|9808,22</v>
      </c>
      <c r="B835" s="52" t="str">
        <f t="shared" si="37"/>
        <v>1441|1440011|200|2025|2076</v>
      </c>
      <c r="C835" s="36">
        <v>1441</v>
      </c>
      <c r="D835" s="36">
        <v>1440011</v>
      </c>
      <c r="E835" s="36">
        <v>200</v>
      </c>
      <c r="F835" s="36">
        <v>2025</v>
      </c>
      <c r="G835" s="36">
        <v>35502073000166</v>
      </c>
      <c r="H835" s="37" t="s">
        <v>251</v>
      </c>
      <c r="I835" s="36">
        <v>3920</v>
      </c>
      <c r="J835" s="36" t="s">
        <v>309</v>
      </c>
      <c r="K835" s="38">
        <v>45754</v>
      </c>
      <c r="L835" s="36">
        <v>2076</v>
      </c>
      <c r="M835" s="73">
        <f t="shared" si="38"/>
        <v>9808.2200000000012</v>
      </c>
      <c r="N835" s="39">
        <v>9337.43</v>
      </c>
      <c r="O835" s="39">
        <v>470.79</v>
      </c>
      <c r="P835" s="33">
        <v>0</v>
      </c>
    </row>
    <row r="836" spans="1:16" ht="24.95" customHeight="1" x14ac:dyDescent="0.2">
      <c r="A836" s="52" t="str">
        <f t="shared" si="36"/>
        <v>1441|1440011|200|2025|35502073000166|3920|9808,22</v>
      </c>
      <c r="B836" s="52" t="str">
        <f t="shared" si="37"/>
        <v>1441|1440011|200|2025|2931</v>
      </c>
      <c r="C836" s="36">
        <v>1441</v>
      </c>
      <c r="D836" s="36">
        <v>1440011</v>
      </c>
      <c r="E836" s="36">
        <v>200</v>
      </c>
      <c r="F836" s="36">
        <v>2025</v>
      </c>
      <c r="G836" s="36">
        <v>35502073000166</v>
      </c>
      <c r="H836" s="37" t="s">
        <v>251</v>
      </c>
      <c r="I836" s="36">
        <v>3920</v>
      </c>
      <c r="J836" s="36" t="s">
        <v>309</v>
      </c>
      <c r="K836" s="38">
        <v>45789</v>
      </c>
      <c r="L836" s="36">
        <v>2931</v>
      </c>
      <c r="M836" s="73">
        <f t="shared" si="38"/>
        <v>9808.2200000000012</v>
      </c>
      <c r="N836" s="39">
        <v>9337.43</v>
      </c>
      <c r="O836" s="39">
        <v>470.79</v>
      </c>
      <c r="P836" s="33">
        <v>0</v>
      </c>
    </row>
    <row r="837" spans="1:16" ht="24.95" customHeight="1" x14ac:dyDescent="0.2">
      <c r="A837" s="52" t="str">
        <f t="shared" ref="A837:A900" si="39">C837&amp;"|"&amp;D837&amp;"|"&amp;E837&amp;"|"&amp;F837&amp;"|"&amp;G837&amp;"|"&amp;I837&amp;"|"&amp;N837+O837-P837</f>
        <v>1441|1440011|201|2025|7346326000114|4002|244654,32</v>
      </c>
      <c r="B837" s="52" t="str">
        <f t="shared" ref="B837:B900" si="40">C837&amp;"|"&amp;D837&amp;"|"&amp;E837&amp;"|"&amp;F837&amp;"|"&amp;L837</f>
        <v>1441|1440011|201|2025|2262</v>
      </c>
      <c r="C837" s="36">
        <v>1441</v>
      </c>
      <c r="D837" s="36">
        <v>1440011</v>
      </c>
      <c r="E837" s="36">
        <v>201</v>
      </c>
      <c r="F837" s="36">
        <v>2025</v>
      </c>
      <c r="G837" s="36">
        <v>7346326000114</v>
      </c>
      <c r="H837" s="37" t="s">
        <v>252</v>
      </c>
      <c r="I837" s="36">
        <v>4002</v>
      </c>
      <c r="J837" s="36" t="s">
        <v>303</v>
      </c>
      <c r="K837" s="38">
        <v>45757</v>
      </c>
      <c r="L837" s="36">
        <v>2262</v>
      </c>
      <c r="M837" s="73">
        <f t="shared" si="38"/>
        <v>244654.32</v>
      </c>
      <c r="N837" s="39">
        <v>232910.91</v>
      </c>
      <c r="O837" s="39">
        <v>11743.41</v>
      </c>
      <c r="P837" s="33">
        <v>0</v>
      </c>
    </row>
    <row r="838" spans="1:16" ht="24.95" customHeight="1" x14ac:dyDescent="0.2">
      <c r="A838" s="52" t="str">
        <f t="shared" si="39"/>
        <v>1441|1440011|201|2025|7346326000114|4002|246728,48</v>
      </c>
      <c r="B838" s="52" t="str">
        <f t="shared" si="40"/>
        <v>1441|1440011|201|2025|2765</v>
      </c>
      <c r="C838" s="36">
        <v>1441</v>
      </c>
      <c r="D838" s="36">
        <v>1440011</v>
      </c>
      <c r="E838" s="36">
        <v>201</v>
      </c>
      <c r="F838" s="36">
        <v>2025</v>
      </c>
      <c r="G838" s="36">
        <v>7346326000114</v>
      </c>
      <c r="H838" s="37" t="s">
        <v>252</v>
      </c>
      <c r="I838" s="36">
        <v>4002</v>
      </c>
      <c r="J838" s="36" t="s">
        <v>303</v>
      </c>
      <c r="K838" s="38">
        <v>45784</v>
      </c>
      <c r="L838" s="36">
        <v>2765</v>
      </c>
      <c r="M838" s="73">
        <f t="shared" ref="M838:M901" si="41">N838+O838</f>
        <v>246728.48</v>
      </c>
      <c r="N838" s="39">
        <v>234885.51</v>
      </c>
      <c r="O838" s="39">
        <v>11842.97</v>
      </c>
      <c r="P838" s="33">
        <v>0</v>
      </c>
    </row>
    <row r="839" spans="1:16" ht="24.95" customHeight="1" x14ac:dyDescent="0.2">
      <c r="A839" s="52" t="str">
        <f t="shared" si="39"/>
        <v>1441|1440011|202|2025|11568355000106|3904|5152,28</v>
      </c>
      <c r="B839" s="52" t="str">
        <f t="shared" si="40"/>
        <v>1441|1440011|202|2025|2546</v>
      </c>
      <c r="C839" s="36">
        <v>1441</v>
      </c>
      <c r="D839" s="36">
        <v>1440011</v>
      </c>
      <c r="E839" s="36">
        <v>202</v>
      </c>
      <c r="F839" s="36">
        <v>2025</v>
      </c>
      <c r="G839" s="36">
        <v>11568355000106</v>
      </c>
      <c r="H839" s="37" t="s">
        <v>253</v>
      </c>
      <c r="I839" s="36">
        <v>3904</v>
      </c>
      <c r="J839" s="36" t="s">
        <v>309</v>
      </c>
      <c r="K839" s="38">
        <v>45776</v>
      </c>
      <c r="L839" s="36">
        <v>2546</v>
      </c>
      <c r="M839" s="73">
        <f t="shared" si="41"/>
        <v>5152.28</v>
      </c>
      <c r="N839" s="39">
        <v>5152.28</v>
      </c>
      <c r="O839" s="39">
        <v>0</v>
      </c>
      <c r="P839" s="33">
        <v>0</v>
      </c>
    </row>
    <row r="840" spans="1:16" ht="24.95" customHeight="1" x14ac:dyDescent="0.2">
      <c r="A840" s="52" t="str">
        <f t="shared" si="39"/>
        <v>1441|1440011|203|2025|16636540000104|4003|8275,8</v>
      </c>
      <c r="B840" s="52" t="str">
        <f t="shared" si="40"/>
        <v>1441|1440011|203|2025|2815</v>
      </c>
      <c r="C840" s="36">
        <v>1441</v>
      </c>
      <c r="D840" s="36">
        <v>1440011</v>
      </c>
      <c r="E840" s="36">
        <v>203</v>
      </c>
      <c r="F840" s="36">
        <v>2025</v>
      </c>
      <c r="G840" s="36">
        <v>16636540000104</v>
      </c>
      <c r="H840" s="37" t="s">
        <v>466</v>
      </c>
      <c r="I840" s="36">
        <v>4003</v>
      </c>
      <c r="J840" s="36" t="s">
        <v>303</v>
      </c>
      <c r="K840" s="38">
        <v>45785</v>
      </c>
      <c r="L840" s="36">
        <v>2815</v>
      </c>
      <c r="M840" s="73">
        <f t="shared" si="41"/>
        <v>8275.7999999999993</v>
      </c>
      <c r="N840" s="39">
        <v>7868.38</v>
      </c>
      <c r="O840" s="39">
        <v>407.42</v>
      </c>
      <c r="P840" s="33">
        <v>0</v>
      </c>
    </row>
    <row r="841" spans="1:16" ht="24.95" customHeight="1" x14ac:dyDescent="0.2">
      <c r="A841" s="52" t="str">
        <f t="shared" si="39"/>
        <v>1441|1440011|203|2025|16636540000104|4003|133</v>
      </c>
      <c r="B841" s="52" t="str">
        <f t="shared" si="40"/>
        <v>1441|1440011|203|2025|2817</v>
      </c>
      <c r="C841" s="36">
        <v>1441</v>
      </c>
      <c r="D841" s="36">
        <v>1440011</v>
      </c>
      <c r="E841" s="36">
        <v>203</v>
      </c>
      <c r="F841" s="36">
        <v>2025</v>
      </c>
      <c r="G841" s="36">
        <v>16636540000104</v>
      </c>
      <c r="H841" s="37" t="s">
        <v>466</v>
      </c>
      <c r="I841" s="36">
        <v>4003</v>
      </c>
      <c r="J841" s="36" t="s">
        <v>303</v>
      </c>
      <c r="K841" s="38">
        <v>45785</v>
      </c>
      <c r="L841" s="36">
        <v>2817</v>
      </c>
      <c r="M841" s="73">
        <f t="shared" si="41"/>
        <v>133</v>
      </c>
      <c r="N841" s="39">
        <v>126.28</v>
      </c>
      <c r="O841" s="39">
        <v>6.72</v>
      </c>
      <c r="P841" s="33">
        <v>0</v>
      </c>
    </row>
    <row r="842" spans="1:16" ht="24.95" customHeight="1" x14ac:dyDescent="0.2">
      <c r="A842" s="52" t="str">
        <f t="shared" si="39"/>
        <v>1441|1440011|204|2025|16636540000104|4003|36973,95</v>
      </c>
      <c r="B842" s="52" t="str">
        <f t="shared" si="40"/>
        <v>1441|1440011|204|2025|2813</v>
      </c>
      <c r="C842" s="36">
        <v>1441</v>
      </c>
      <c r="D842" s="36">
        <v>1440011</v>
      </c>
      <c r="E842" s="36">
        <v>204</v>
      </c>
      <c r="F842" s="36">
        <v>2025</v>
      </c>
      <c r="G842" s="36">
        <v>16636540000104</v>
      </c>
      <c r="H842" s="37" t="s">
        <v>466</v>
      </c>
      <c r="I842" s="36">
        <v>4003</v>
      </c>
      <c r="J842" s="36" t="s">
        <v>303</v>
      </c>
      <c r="K842" s="38">
        <v>45785</v>
      </c>
      <c r="L842" s="36">
        <v>2813</v>
      </c>
      <c r="M842" s="73">
        <f t="shared" si="41"/>
        <v>36973.950000000004</v>
      </c>
      <c r="N842" s="39">
        <v>35153.69</v>
      </c>
      <c r="O842" s="39">
        <v>1820.26</v>
      </c>
      <c r="P842" s="33">
        <v>0</v>
      </c>
    </row>
    <row r="843" spans="1:16" ht="24.95" customHeight="1" x14ac:dyDescent="0.2">
      <c r="A843" s="52" t="str">
        <f t="shared" si="39"/>
        <v>1441|1440011|205|2025|12723002000198|3920|4000</v>
      </c>
      <c r="B843" s="52" t="str">
        <f t="shared" si="40"/>
        <v>1441|1440011|205|2025|2108</v>
      </c>
      <c r="C843" s="36">
        <v>1441</v>
      </c>
      <c r="D843" s="36">
        <v>1440011</v>
      </c>
      <c r="E843" s="36">
        <v>205</v>
      </c>
      <c r="F843" s="36">
        <v>2025</v>
      </c>
      <c r="G843" s="36">
        <v>12723002000198</v>
      </c>
      <c r="H843" s="37" t="s">
        <v>255</v>
      </c>
      <c r="I843" s="36">
        <v>3920</v>
      </c>
      <c r="J843" s="36" t="s">
        <v>309</v>
      </c>
      <c r="K843" s="38">
        <v>45754</v>
      </c>
      <c r="L843" s="36">
        <v>2108</v>
      </c>
      <c r="M843" s="73">
        <f t="shared" si="41"/>
        <v>4000</v>
      </c>
      <c r="N843" s="39">
        <v>3808</v>
      </c>
      <c r="O843" s="39">
        <v>192</v>
      </c>
      <c r="P843" s="33">
        <v>0</v>
      </c>
    </row>
    <row r="844" spans="1:16" ht="24.95" customHeight="1" x14ac:dyDescent="0.2">
      <c r="A844" s="52" t="str">
        <f t="shared" si="39"/>
        <v>1441|1440011|205|2025|12723002000198|3920|4000</v>
      </c>
      <c r="B844" s="52" t="str">
        <f t="shared" si="40"/>
        <v>1441|1440011|205|2025|2984</v>
      </c>
      <c r="C844" s="36">
        <v>1441</v>
      </c>
      <c r="D844" s="36">
        <v>1440011</v>
      </c>
      <c r="E844" s="36">
        <v>205</v>
      </c>
      <c r="F844" s="36">
        <v>2025</v>
      </c>
      <c r="G844" s="36">
        <v>12723002000198</v>
      </c>
      <c r="H844" s="37" t="s">
        <v>255</v>
      </c>
      <c r="I844" s="36">
        <v>3920</v>
      </c>
      <c r="J844" s="36" t="s">
        <v>309</v>
      </c>
      <c r="K844" s="38">
        <v>45790</v>
      </c>
      <c r="L844" s="36">
        <v>2984</v>
      </c>
      <c r="M844" s="73">
        <f t="shared" si="41"/>
        <v>4000</v>
      </c>
      <c r="N844" s="39">
        <v>3808</v>
      </c>
      <c r="O844" s="39">
        <v>192</v>
      </c>
      <c r="P844" s="33">
        <v>0</v>
      </c>
    </row>
    <row r="845" spans="1:16" ht="24.95" customHeight="1" x14ac:dyDescent="0.2">
      <c r="A845" s="52" t="str">
        <f t="shared" si="39"/>
        <v>1441|1440011|206|2025|81243735000148|4002|1134,96</v>
      </c>
      <c r="B845" s="52" t="str">
        <f t="shared" si="40"/>
        <v>1441|1440011|206|2025|2469</v>
      </c>
      <c r="C845" s="36">
        <v>1441</v>
      </c>
      <c r="D845" s="36">
        <v>1440011</v>
      </c>
      <c r="E845" s="36">
        <v>206</v>
      </c>
      <c r="F845" s="36">
        <v>2025</v>
      </c>
      <c r="G845" s="36">
        <v>81243735000148</v>
      </c>
      <c r="H845" s="37" t="s">
        <v>256</v>
      </c>
      <c r="I845" s="36">
        <v>4002</v>
      </c>
      <c r="J845" s="36" t="s">
        <v>303</v>
      </c>
      <c r="K845" s="38">
        <v>45769</v>
      </c>
      <c r="L845" s="36">
        <v>2469</v>
      </c>
      <c r="M845" s="73">
        <f t="shared" si="41"/>
        <v>1134.96</v>
      </c>
      <c r="N845" s="39">
        <v>1080.48</v>
      </c>
      <c r="O845" s="39">
        <v>54.48</v>
      </c>
      <c r="P845" s="33">
        <v>0</v>
      </c>
    </row>
    <row r="846" spans="1:16" ht="24.95" customHeight="1" x14ac:dyDescent="0.2">
      <c r="A846" s="52" t="str">
        <f t="shared" si="39"/>
        <v>1441|1440011|207|2025|5381960000162|3921|15882,86</v>
      </c>
      <c r="B846" s="52" t="str">
        <f t="shared" si="40"/>
        <v>1441|1440011|207|2025|2304</v>
      </c>
      <c r="C846" s="36">
        <v>1441</v>
      </c>
      <c r="D846" s="36">
        <v>1440011</v>
      </c>
      <c r="E846" s="36">
        <v>207</v>
      </c>
      <c r="F846" s="36">
        <v>2025</v>
      </c>
      <c r="G846" s="36">
        <v>5381960000162</v>
      </c>
      <c r="H846" s="37" t="s">
        <v>257</v>
      </c>
      <c r="I846" s="36">
        <v>3921</v>
      </c>
      <c r="J846" s="36" t="s">
        <v>309</v>
      </c>
      <c r="K846" s="38">
        <v>45757</v>
      </c>
      <c r="L846" s="36">
        <v>2304</v>
      </c>
      <c r="M846" s="73">
        <f t="shared" si="41"/>
        <v>15882.86</v>
      </c>
      <c r="N846" s="39">
        <v>15882.86</v>
      </c>
      <c r="O846" s="39">
        <v>0</v>
      </c>
      <c r="P846" s="33">
        <v>0</v>
      </c>
    </row>
    <row r="847" spans="1:16" ht="24.95" customHeight="1" x14ac:dyDescent="0.2">
      <c r="A847" s="52" t="str">
        <f t="shared" si="39"/>
        <v>1441|1440011|208|2025|11568355000106|3904|7944,72</v>
      </c>
      <c r="B847" s="52" t="str">
        <f t="shared" si="40"/>
        <v>1441|1440011|208|2025|2545</v>
      </c>
      <c r="C847" s="36">
        <v>1441</v>
      </c>
      <c r="D847" s="36">
        <v>1440011</v>
      </c>
      <c r="E847" s="36">
        <v>208</v>
      </c>
      <c r="F847" s="36">
        <v>2025</v>
      </c>
      <c r="G847" s="36">
        <v>11568355000106</v>
      </c>
      <c r="H847" s="37" t="s">
        <v>253</v>
      </c>
      <c r="I847" s="36">
        <v>3904</v>
      </c>
      <c r="J847" s="36" t="s">
        <v>309</v>
      </c>
      <c r="K847" s="38">
        <v>45776</v>
      </c>
      <c r="L847" s="36">
        <v>2545</v>
      </c>
      <c r="M847" s="73">
        <f t="shared" si="41"/>
        <v>7944.72</v>
      </c>
      <c r="N847" s="39">
        <v>7944.72</v>
      </c>
      <c r="O847" s="39">
        <v>0</v>
      </c>
      <c r="P847" s="33">
        <v>0</v>
      </c>
    </row>
    <row r="848" spans="1:16" ht="24.95" customHeight="1" x14ac:dyDescent="0.2">
      <c r="A848" s="52" t="str">
        <f t="shared" si="39"/>
        <v>1441|1440011|209|2025|18745455000100|3999|1280,66</v>
      </c>
      <c r="B848" s="52" t="str">
        <f t="shared" si="40"/>
        <v>1441|1440011|209|2025|2434</v>
      </c>
      <c r="C848" s="36">
        <v>1441</v>
      </c>
      <c r="D848" s="36">
        <v>1440011</v>
      </c>
      <c r="E848" s="36">
        <v>209</v>
      </c>
      <c r="F848" s="36">
        <v>2025</v>
      </c>
      <c r="G848" s="36">
        <v>18745455000100</v>
      </c>
      <c r="H848" s="37" t="s">
        <v>258</v>
      </c>
      <c r="I848" s="36">
        <v>3999</v>
      </c>
      <c r="J848" s="36" t="s">
        <v>309</v>
      </c>
      <c r="K848" s="38">
        <v>45762</v>
      </c>
      <c r="L848" s="36">
        <v>2434</v>
      </c>
      <c r="M848" s="73">
        <f t="shared" si="41"/>
        <v>1280.6600000000001</v>
      </c>
      <c r="N848" s="39">
        <v>1280.6600000000001</v>
      </c>
      <c r="O848" s="39">
        <v>0</v>
      </c>
      <c r="P848" s="33">
        <v>0</v>
      </c>
    </row>
    <row r="849" spans="1:16" ht="24.95" customHeight="1" x14ac:dyDescent="0.2">
      <c r="A849" s="52" t="str">
        <f t="shared" si="39"/>
        <v>1441|1440011|210|2025|11568355000106|3904|900,71</v>
      </c>
      <c r="B849" s="52" t="str">
        <f t="shared" si="40"/>
        <v>1441|1440011|210|2025|2547</v>
      </c>
      <c r="C849" s="36">
        <v>1441</v>
      </c>
      <c r="D849" s="36">
        <v>1440011</v>
      </c>
      <c r="E849" s="36">
        <v>210</v>
      </c>
      <c r="F849" s="36">
        <v>2025</v>
      </c>
      <c r="G849" s="36">
        <v>11568355000106</v>
      </c>
      <c r="H849" s="37" t="s">
        <v>253</v>
      </c>
      <c r="I849" s="36">
        <v>3904</v>
      </c>
      <c r="J849" s="36" t="s">
        <v>309</v>
      </c>
      <c r="K849" s="38">
        <v>45776</v>
      </c>
      <c r="L849" s="36">
        <v>2547</v>
      </c>
      <c r="M849" s="73">
        <f t="shared" si="41"/>
        <v>900.71</v>
      </c>
      <c r="N849" s="39">
        <v>900.71</v>
      </c>
      <c r="O849" s="39">
        <v>0</v>
      </c>
      <c r="P849" s="33">
        <v>0</v>
      </c>
    </row>
    <row r="850" spans="1:16" ht="24.95" customHeight="1" x14ac:dyDescent="0.2">
      <c r="A850" s="52" t="str">
        <f t="shared" si="39"/>
        <v>1441|1440011|211|2025|5381960000162|3921|1060,15</v>
      </c>
      <c r="B850" s="52" t="str">
        <f t="shared" si="40"/>
        <v>1441|1440011|211|2025|2268</v>
      </c>
      <c r="C850" s="36">
        <v>1441</v>
      </c>
      <c r="D850" s="36">
        <v>1440011</v>
      </c>
      <c r="E850" s="36">
        <v>211</v>
      </c>
      <c r="F850" s="36">
        <v>2025</v>
      </c>
      <c r="G850" s="36">
        <v>5381960000162</v>
      </c>
      <c r="H850" s="37" t="s">
        <v>257</v>
      </c>
      <c r="I850" s="36">
        <v>3921</v>
      </c>
      <c r="J850" s="36" t="s">
        <v>309</v>
      </c>
      <c r="K850" s="38">
        <v>45757</v>
      </c>
      <c r="L850" s="36">
        <v>2268</v>
      </c>
      <c r="M850" s="73">
        <f t="shared" si="41"/>
        <v>1060.1500000000001</v>
      </c>
      <c r="N850" s="39">
        <v>1060.1500000000001</v>
      </c>
      <c r="O850" s="39">
        <v>0</v>
      </c>
      <c r="P850" s="33">
        <v>0</v>
      </c>
    </row>
    <row r="851" spans="1:16" ht="24.95" customHeight="1" x14ac:dyDescent="0.2">
      <c r="A851" s="52" t="str">
        <f t="shared" si="39"/>
        <v>1441|1440011|212|2025|22884260000100|3921|11447,36</v>
      </c>
      <c r="B851" s="52" t="str">
        <f t="shared" si="40"/>
        <v>1441|1440011|212|2025|2239</v>
      </c>
      <c r="C851" s="36">
        <v>1441</v>
      </c>
      <c r="D851" s="36">
        <v>1440011</v>
      </c>
      <c r="E851" s="36">
        <v>212</v>
      </c>
      <c r="F851" s="36">
        <v>2025</v>
      </c>
      <c r="G851" s="36">
        <v>22884260000100</v>
      </c>
      <c r="H851" s="37" t="s">
        <v>129</v>
      </c>
      <c r="I851" s="36">
        <v>3921</v>
      </c>
      <c r="J851" s="36" t="s">
        <v>309</v>
      </c>
      <c r="K851" s="38">
        <v>45756</v>
      </c>
      <c r="L851" s="36">
        <v>2239</v>
      </c>
      <c r="M851" s="73">
        <f t="shared" si="41"/>
        <v>11447.36</v>
      </c>
      <c r="N851" s="39">
        <v>11447.36</v>
      </c>
      <c r="O851" s="39">
        <v>0</v>
      </c>
      <c r="P851" s="33">
        <v>0</v>
      </c>
    </row>
    <row r="852" spans="1:16" ht="24.95" customHeight="1" x14ac:dyDescent="0.2">
      <c r="A852" s="52" t="str">
        <f t="shared" si="39"/>
        <v>1441|1440011|212|2025|22884260000100|3921|11447,36</v>
      </c>
      <c r="B852" s="52" t="str">
        <f t="shared" si="40"/>
        <v>1441|1440011|212|2025|2819</v>
      </c>
      <c r="C852" s="36">
        <v>1441</v>
      </c>
      <c r="D852" s="36">
        <v>1440011</v>
      </c>
      <c r="E852" s="36">
        <v>212</v>
      </c>
      <c r="F852" s="36">
        <v>2025</v>
      </c>
      <c r="G852" s="36">
        <v>22884260000100</v>
      </c>
      <c r="H852" s="37" t="s">
        <v>129</v>
      </c>
      <c r="I852" s="36">
        <v>3921</v>
      </c>
      <c r="J852" s="36" t="s">
        <v>309</v>
      </c>
      <c r="K852" s="38">
        <v>45786</v>
      </c>
      <c r="L852" s="36">
        <v>2819</v>
      </c>
      <c r="M852" s="73">
        <f t="shared" si="41"/>
        <v>11447.36</v>
      </c>
      <c r="N852" s="39">
        <v>11447.36</v>
      </c>
      <c r="O852" s="39">
        <v>0</v>
      </c>
      <c r="P852" s="33">
        <v>0</v>
      </c>
    </row>
    <row r="853" spans="1:16" ht="24.95" customHeight="1" x14ac:dyDescent="0.2">
      <c r="A853" s="52" t="str">
        <f t="shared" si="39"/>
        <v>1441|1440011|213|2025|21103315000134|3903|7032,75</v>
      </c>
      <c r="B853" s="52" t="str">
        <f t="shared" si="40"/>
        <v>1441|1440011|213|2025|2379</v>
      </c>
      <c r="C853" s="36">
        <v>1441</v>
      </c>
      <c r="D853" s="36">
        <v>1440011</v>
      </c>
      <c r="E853" s="36">
        <v>213</v>
      </c>
      <c r="F853" s="36">
        <v>2025</v>
      </c>
      <c r="G853" s="36">
        <v>21103315000134</v>
      </c>
      <c r="H853" s="37" t="s">
        <v>259</v>
      </c>
      <c r="I853" s="36">
        <v>3903</v>
      </c>
      <c r="J853" s="36" t="s">
        <v>309</v>
      </c>
      <c r="K853" s="38">
        <v>45761</v>
      </c>
      <c r="L853" s="36">
        <v>2379</v>
      </c>
      <c r="M853" s="73">
        <f t="shared" si="41"/>
        <v>7032.75</v>
      </c>
      <c r="N853" s="39">
        <v>7032.75</v>
      </c>
      <c r="O853" s="39">
        <v>0</v>
      </c>
      <c r="P853" s="33">
        <v>0</v>
      </c>
    </row>
    <row r="854" spans="1:16" ht="24.95" customHeight="1" x14ac:dyDescent="0.2">
      <c r="A854" s="52" t="str">
        <f t="shared" si="39"/>
        <v>1441|1440011|214|2025|28941803000160|3921|849,45</v>
      </c>
      <c r="B854" s="52" t="str">
        <f t="shared" si="40"/>
        <v>1441|1440011|214|2025|2316</v>
      </c>
      <c r="C854" s="36">
        <v>1441</v>
      </c>
      <c r="D854" s="36">
        <v>1440011</v>
      </c>
      <c r="E854" s="36">
        <v>214</v>
      </c>
      <c r="F854" s="36">
        <v>2025</v>
      </c>
      <c r="G854" s="36">
        <v>28941803000160</v>
      </c>
      <c r="H854" s="37" t="s">
        <v>260</v>
      </c>
      <c r="I854" s="36">
        <v>3921</v>
      </c>
      <c r="J854" s="36" t="s">
        <v>309</v>
      </c>
      <c r="K854" s="38">
        <v>45758</v>
      </c>
      <c r="L854" s="36">
        <v>2316</v>
      </c>
      <c r="M854" s="73">
        <f t="shared" si="41"/>
        <v>849.45</v>
      </c>
      <c r="N854" s="39">
        <v>849.45</v>
      </c>
      <c r="O854" s="39">
        <v>0</v>
      </c>
      <c r="P854" s="33">
        <v>0</v>
      </c>
    </row>
    <row r="855" spans="1:16" ht="24.95" customHeight="1" x14ac:dyDescent="0.2">
      <c r="A855" s="52" t="str">
        <f t="shared" si="39"/>
        <v>1441|1440011|215|2025|8486867000100|3920|12500</v>
      </c>
      <c r="B855" s="52" t="str">
        <f t="shared" si="40"/>
        <v>1441|1440011|215|2025|2126</v>
      </c>
      <c r="C855" s="36">
        <v>1441</v>
      </c>
      <c r="D855" s="36">
        <v>1440011</v>
      </c>
      <c r="E855" s="36">
        <v>215</v>
      </c>
      <c r="F855" s="36">
        <v>2025</v>
      </c>
      <c r="G855" s="36">
        <v>8486867000100</v>
      </c>
      <c r="H855" s="37" t="s">
        <v>261</v>
      </c>
      <c r="I855" s="36">
        <v>3920</v>
      </c>
      <c r="J855" s="36" t="s">
        <v>309</v>
      </c>
      <c r="K855" s="38">
        <v>45754</v>
      </c>
      <c r="L855" s="36">
        <v>2126</v>
      </c>
      <c r="M855" s="73">
        <f t="shared" si="41"/>
        <v>12500</v>
      </c>
      <c r="N855" s="39">
        <v>11900</v>
      </c>
      <c r="O855" s="39">
        <v>600</v>
      </c>
      <c r="P855" s="33">
        <v>0</v>
      </c>
    </row>
    <row r="856" spans="1:16" ht="24.95" customHeight="1" x14ac:dyDescent="0.2">
      <c r="A856" s="52" t="str">
        <f t="shared" si="39"/>
        <v>1441|1440011|216|2025|16630743000185|3921|21446,53</v>
      </c>
      <c r="B856" s="52" t="str">
        <f t="shared" si="40"/>
        <v>1441|1440011|216|2025|1933</v>
      </c>
      <c r="C856" s="36">
        <v>1441</v>
      </c>
      <c r="D856" s="36">
        <v>1440011</v>
      </c>
      <c r="E856" s="36">
        <v>216</v>
      </c>
      <c r="F856" s="36">
        <v>2025</v>
      </c>
      <c r="G856" s="36">
        <v>16630743000185</v>
      </c>
      <c r="H856" s="37" t="s">
        <v>262</v>
      </c>
      <c r="I856" s="36">
        <v>3921</v>
      </c>
      <c r="J856" s="36" t="s">
        <v>309</v>
      </c>
      <c r="K856" s="38">
        <v>45750</v>
      </c>
      <c r="L856" s="36">
        <v>1933</v>
      </c>
      <c r="M856" s="73">
        <f t="shared" si="41"/>
        <v>21446.53</v>
      </c>
      <c r="N856" s="39">
        <v>21446.53</v>
      </c>
      <c r="O856" s="39">
        <v>0</v>
      </c>
      <c r="P856" s="33">
        <v>0</v>
      </c>
    </row>
    <row r="857" spans="1:16" ht="24.95" customHeight="1" x14ac:dyDescent="0.2">
      <c r="A857" s="52" t="str">
        <f t="shared" si="39"/>
        <v>1441|1440011|216|2025|16630743000185|3921|22547,69</v>
      </c>
      <c r="B857" s="52" t="str">
        <f t="shared" si="40"/>
        <v>1441|1440011|216|2025|2810</v>
      </c>
      <c r="C857" s="36">
        <v>1441</v>
      </c>
      <c r="D857" s="36">
        <v>1440011</v>
      </c>
      <c r="E857" s="36">
        <v>216</v>
      </c>
      <c r="F857" s="36">
        <v>2025</v>
      </c>
      <c r="G857" s="36">
        <v>16630743000185</v>
      </c>
      <c r="H857" s="37" t="s">
        <v>262</v>
      </c>
      <c r="I857" s="36">
        <v>3921</v>
      </c>
      <c r="J857" s="36" t="s">
        <v>309</v>
      </c>
      <c r="K857" s="38">
        <v>45785</v>
      </c>
      <c r="L857" s="36">
        <v>2810</v>
      </c>
      <c r="M857" s="73">
        <f t="shared" si="41"/>
        <v>22547.69</v>
      </c>
      <c r="N857" s="39">
        <v>22547.69</v>
      </c>
      <c r="O857" s="39">
        <v>0</v>
      </c>
      <c r="P857" s="33">
        <v>0</v>
      </c>
    </row>
    <row r="858" spans="1:16" ht="24.95" customHeight="1" x14ac:dyDescent="0.2">
      <c r="A858" s="52" t="str">
        <f t="shared" si="39"/>
        <v>1441|1440011|217|2025|8458633000150|3921|250</v>
      </c>
      <c r="B858" s="52" t="str">
        <f t="shared" si="40"/>
        <v>1441|1440011|217|2025|2339</v>
      </c>
      <c r="C858" s="36">
        <v>1441</v>
      </c>
      <c r="D858" s="36">
        <v>1440011</v>
      </c>
      <c r="E858" s="36">
        <v>217</v>
      </c>
      <c r="F858" s="36">
        <v>2025</v>
      </c>
      <c r="G858" s="36">
        <v>8458633000150</v>
      </c>
      <c r="H858" s="37" t="s">
        <v>263</v>
      </c>
      <c r="I858" s="36">
        <v>3921</v>
      </c>
      <c r="J858" s="36" t="s">
        <v>309</v>
      </c>
      <c r="K858" s="38">
        <v>45758</v>
      </c>
      <c r="L858" s="36">
        <v>2339</v>
      </c>
      <c r="M858" s="73">
        <f t="shared" si="41"/>
        <v>250</v>
      </c>
      <c r="N858" s="39">
        <v>250</v>
      </c>
      <c r="O858" s="39">
        <v>0</v>
      </c>
      <c r="P858" s="33">
        <v>0</v>
      </c>
    </row>
    <row r="859" spans="1:16" ht="24.95" customHeight="1" x14ac:dyDescent="0.2">
      <c r="A859" s="52" t="str">
        <f t="shared" si="39"/>
        <v>1441|1440011|217|2025|8458633000150|3921|250</v>
      </c>
      <c r="B859" s="52" t="str">
        <f t="shared" si="40"/>
        <v>1441|1440011|217|2025|2708</v>
      </c>
      <c r="C859" s="36">
        <v>1441</v>
      </c>
      <c r="D859" s="36">
        <v>1440011</v>
      </c>
      <c r="E859" s="36">
        <v>217</v>
      </c>
      <c r="F859" s="36">
        <v>2025</v>
      </c>
      <c r="G859" s="36">
        <v>8458633000150</v>
      </c>
      <c r="H859" s="37" t="s">
        <v>263</v>
      </c>
      <c r="I859" s="36">
        <v>3921</v>
      </c>
      <c r="J859" s="36" t="s">
        <v>309</v>
      </c>
      <c r="K859" s="38">
        <v>45784</v>
      </c>
      <c r="L859" s="36">
        <v>2708</v>
      </c>
      <c r="M859" s="73">
        <f t="shared" si="41"/>
        <v>250</v>
      </c>
      <c r="N859" s="39">
        <v>250</v>
      </c>
      <c r="O859" s="39">
        <v>0</v>
      </c>
      <c r="P859" s="33">
        <v>0</v>
      </c>
    </row>
    <row r="860" spans="1:16" ht="24.95" customHeight="1" x14ac:dyDescent="0.2">
      <c r="A860" s="52" t="str">
        <f t="shared" si="39"/>
        <v>1441|1440011|218|2025|8458633000150|3921|600</v>
      </c>
      <c r="B860" s="52" t="str">
        <f t="shared" si="40"/>
        <v>1441|1440011|218|2025|2338</v>
      </c>
      <c r="C860" s="36">
        <v>1441</v>
      </c>
      <c r="D860" s="36">
        <v>1440011</v>
      </c>
      <c r="E860" s="36">
        <v>218</v>
      </c>
      <c r="F860" s="36">
        <v>2025</v>
      </c>
      <c r="G860" s="36">
        <v>8458633000150</v>
      </c>
      <c r="H860" s="37" t="s">
        <v>263</v>
      </c>
      <c r="I860" s="36">
        <v>3921</v>
      </c>
      <c r="J860" s="36" t="s">
        <v>309</v>
      </c>
      <c r="K860" s="38">
        <v>45758</v>
      </c>
      <c r="L860" s="36">
        <v>2338</v>
      </c>
      <c r="M860" s="73">
        <f t="shared" si="41"/>
        <v>600</v>
      </c>
      <c r="N860" s="39">
        <v>600</v>
      </c>
      <c r="O860" s="39">
        <v>0</v>
      </c>
      <c r="P860" s="33">
        <v>0</v>
      </c>
    </row>
    <row r="861" spans="1:16" ht="24.95" customHeight="1" x14ac:dyDescent="0.2">
      <c r="A861" s="52" t="str">
        <f t="shared" si="39"/>
        <v>1441|1440011|218|2025|8458633000150|3921|600</v>
      </c>
      <c r="B861" s="52" t="str">
        <f t="shared" si="40"/>
        <v>1441|1440011|218|2025|2677</v>
      </c>
      <c r="C861" s="36">
        <v>1441</v>
      </c>
      <c r="D861" s="36">
        <v>1440011</v>
      </c>
      <c r="E861" s="36">
        <v>218</v>
      </c>
      <c r="F861" s="36">
        <v>2025</v>
      </c>
      <c r="G861" s="36">
        <v>8458633000150</v>
      </c>
      <c r="H861" s="37" t="s">
        <v>263</v>
      </c>
      <c r="I861" s="36">
        <v>3921</v>
      </c>
      <c r="J861" s="36" t="s">
        <v>309</v>
      </c>
      <c r="K861" s="38">
        <v>45783</v>
      </c>
      <c r="L861" s="36">
        <v>2677</v>
      </c>
      <c r="M861" s="73">
        <f t="shared" si="41"/>
        <v>600</v>
      </c>
      <c r="N861" s="39">
        <v>600</v>
      </c>
      <c r="O861" s="39">
        <v>0</v>
      </c>
      <c r="P861" s="33">
        <v>0</v>
      </c>
    </row>
    <row r="862" spans="1:16" ht="24.95" customHeight="1" x14ac:dyDescent="0.2">
      <c r="A862" s="52" t="str">
        <f t="shared" si="39"/>
        <v>1441|1440011|219|2025|8458633000150|3921|707,14</v>
      </c>
      <c r="B862" s="52" t="str">
        <f t="shared" si="40"/>
        <v>1441|1440011|219|2025|2284</v>
      </c>
      <c r="C862" s="36">
        <v>1441</v>
      </c>
      <c r="D862" s="36">
        <v>1440011</v>
      </c>
      <c r="E862" s="36">
        <v>219</v>
      </c>
      <c r="F862" s="36">
        <v>2025</v>
      </c>
      <c r="G862" s="36">
        <v>8458633000150</v>
      </c>
      <c r="H862" s="37" t="s">
        <v>263</v>
      </c>
      <c r="I862" s="36">
        <v>3921</v>
      </c>
      <c r="J862" s="36" t="s">
        <v>309</v>
      </c>
      <c r="K862" s="38">
        <v>45757</v>
      </c>
      <c r="L862" s="36">
        <v>2284</v>
      </c>
      <c r="M862" s="73">
        <f t="shared" si="41"/>
        <v>707.14</v>
      </c>
      <c r="N862" s="39">
        <v>707.14</v>
      </c>
      <c r="O862" s="39">
        <v>0</v>
      </c>
      <c r="P862" s="33">
        <v>0</v>
      </c>
    </row>
    <row r="863" spans="1:16" ht="24.95" customHeight="1" x14ac:dyDescent="0.2">
      <c r="A863" s="52" t="str">
        <f t="shared" si="39"/>
        <v>1441|1440011|219|2025|8458633000150|3921|707,14</v>
      </c>
      <c r="B863" s="52" t="str">
        <f t="shared" si="40"/>
        <v>1441|1440011|219|2025|2715</v>
      </c>
      <c r="C863" s="36">
        <v>1441</v>
      </c>
      <c r="D863" s="36">
        <v>1440011</v>
      </c>
      <c r="E863" s="36">
        <v>219</v>
      </c>
      <c r="F863" s="36">
        <v>2025</v>
      </c>
      <c r="G863" s="36">
        <v>8458633000150</v>
      </c>
      <c r="H863" s="37" t="s">
        <v>263</v>
      </c>
      <c r="I863" s="36">
        <v>3921</v>
      </c>
      <c r="J863" s="36" t="s">
        <v>309</v>
      </c>
      <c r="K863" s="38">
        <v>45784</v>
      </c>
      <c r="L863" s="36">
        <v>2715</v>
      </c>
      <c r="M863" s="73">
        <f t="shared" si="41"/>
        <v>707.14</v>
      </c>
      <c r="N863" s="39">
        <v>707.14</v>
      </c>
      <c r="O863" s="39">
        <v>0</v>
      </c>
      <c r="P863" s="33">
        <v>0</v>
      </c>
    </row>
    <row r="864" spans="1:16" ht="24.95" customHeight="1" x14ac:dyDescent="0.2">
      <c r="A864" s="52" t="str">
        <f t="shared" si="39"/>
        <v>1441|1440011|220|2025|28309420000173|3921|591,39</v>
      </c>
      <c r="B864" s="52" t="str">
        <f t="shared" si="40"/>
        <v>1441|1440011|220|2025|2309</v>
      </c>
      <c r="C864" s="36">
        <v>1441</v>
      </c>
      <c r="D864" s="36">
        <v>1440011</v>
      </c>
      <c r="E864" s="36">
        <v>220</v>
      </c>
      <c r="F864" s="36">
        <v>2025</v>
      </c>
      <c r="G864" s="36">
        <v>28309420000173</v>
      </c>
      <c r="H864" s="37" t="s">
        <v>264</v>
      </c>
      <c r="I864" s="36">
        <v>3921</v>
      </c>
      <c r="J864" s="36" t="s">
        <v>309</v>
      </c>
      <c r="K864" s="38">
        <v>45757</v>
      </c>
      <c r="L864" s="36">
        <v>2309</v>
      </c>
      <c r="M864" s="73">
        <f t="shared" si="41"/>
        <v>591.39</v>
      </c>
      <c r="N864" s="39">
        <v>591.39</v>
      </c>
      <c r="O864" s="39">
        <v>0</v>
      </c>
      <c r="P864" s="33">
        <v>0</v>
      </c>
    </row>
    <row r="865" spans="1:16" ht="24.95" customHeight="1" x14ac:dyDescent="0.2">
      <c r="A865" s="52" t="str">
        <f t="shared" si="39"/>
        <v>1441|1440011|220|2025|28309420000173|3921|591,39</v>
      </c>
      <c r="B865" s="52" t="str">
        <f t="shared" si="40"/>
        <v>1441|1440011|220|2025|2934</v>
      </c>
      <c r="C865" s="36">
        <v>1441</v>
      </c>
      <c r="D865" s="36">
        <v>1440011</v>
      </c>
      <c r="E865" s="36">
        <v>220</v>
      </c>
      <c r="F865" s="36">
        <v>2025</v>
      </c>
      <c r="G865" s="36">
        <v>28309420000173</v>
      </c>
      <c r="H865" s="37" t="s">
        <v>264</v>
      </c>
      <c r="I865" s="36">
        <v>3921</v>
      </c>
      <c r="J865" s="36" t="s">
        <v>309</v>
      </c>
      <c r="K865" s="38">
        <v>45790</v>
      </c>
      <c r="L865" s="36">
        <v>2934</v>
      </c>
      <c r="M865" s="73">
        <f t="shared" si="41"/>
        <v>591.39</v>
      </c>
      <c r="N865" s="39">
        <v>591.39</v>
      </c>
      <c r="O865" s="39">
        <v>0</v>
      </c>
      <c r="P865" s="33">
        <v>0</v>
      </c>
    </row>
    <row r="866" spans="1:16" ht="24.95" customHeight="1" x14ac:dyDescent="0.2">
      <c r="A866" s="52" t="str">
        <f t="shared" si="39"/>
        <v>1441|1440011|221|2025|32879576000167|3931|1361,68</v>
      </c>
      <c r="B866" s="52" t="str">
        <f t="shared" si="40"/>
        <v>1441|1440011|221|2025|2314</v>
      </c>
      <c r="C866" s="36">
        <v>1441</v>
      </c>
      <c r="D866" s="36">
        <v>1440011</v>
      </c>
      <c r="E866" s="36">
        <v>221</v>
      </c>
      <c r="F866" s="36">
        <v>2025</v>
      </c>
      <c r="G866" s="36">
        <v>32879576000167</v>
      </c>
      <c r="H866" s="37" t="s">
        <v>266</v>
      </c>
      <c r="I866" s="36">
        <v>3931</v>
      </c>
      <c r="J866" s="36" t="s">
        <v>309</v>
      </c>
      <c r="K866" s="38">
        <v>45758</v>
      </c>
      <c r="L866" s="36">
        <v>2314</v>
      </c>
      <c r="M866" s="73">
        <f t="shared" si="41"/>
        <v>1361.68</v>
      </c>
      <c r="N866" s="39">
        <v>1361.68</v>
      </c>
      <c r="O866" s="39">
        <v>0</v>
      </c>
      <c r="P866" s="33">
        <v>0</v>
      </c>
    </row>
    <row r="867" spans="1:16" ht="24.95" customHeight="1" x14ac:dyDescent="0.2">
      <c r="A867" s="52" t="str">
        <f t="shared" si="39"/>
        <v>1441|1440011|221|2025|32879576000167|3931|7172,12</v>
      </c>
      <c r="B867" s="52" t="str">
        <f t="shared" si="40"/>
        <v>1441|1440011|221|2025|2495</v>
      </c>
      <c r="C867" s="36">
        <v>1441</v>
      </c>
      <c r="D867" s="36">
        <v>1440011</v>
      </c>
      <c r="E867" s="36">
        <v>221</v>
      </c>
      <c r="F867" s="36">
        <v>2025</v>
      </c>
      <c r="G867" s="36">
        <v>32879576000167</v>
      </c>
      <c r="H867" s="37" t="s">
        <v>266</v>
      </c>
      <c r="I867" s="36">
        <v>3931</v>
      </c>
      <c r="J867" s="36" t="s">
        <v>309</v>
      </c>
      <c r="K867" s="38">
        <v>45771</v>
      </c>
      <c r="L867" s="36">
        <v>2495</v>
      </c>
      <c r="M867" s="73">
        <f t="shared" si="41"/>
        <v>7172.12</v>
      </c>
      <c r="N867" s="39">
        <v>7172.12</v>
      </c>
      <c r="O867" s="39">
        <v>0</v>
      </c>
      <c r="P867" s="33">
        <v>0</v>
      </c>
    </row>
    <row r="868" spans="1:16" ht="24.95" customHeight="1" x14ac:dyDescent="0.2">
      <c r="A868" s="52" t="str">
        <f t="shared" si="39"/>
        <v>1441|1440011|222|2025|7290137000177|3999|7566,75</v>
      </c>
      <c r="B868" s="52" t="str">
        <f t="shared" si="40"/>
        <v>1441|1440011|222|2025|2302</v>
      </c>
      <c r="C868" s="36">
        <v>1441</v>
      </c>
      <c r="D868" s="36">
        <v>1440011</v>
      </c>
      <c r="E868" s="36">
        <v>222</v>
      </c>
      <c r="F868" s="36">
        <v>2025</v>
      </c>
      <c r="G868" s="36">
        <v>7290137000177</v>
      </c>
      <c r="H868" s="37" t="s">
        <v>267</v>
      </c>
      <c r="I868" s="36">
        <v>3999</v>
      </c>
      <c r="J868" s="36" t="s">
        <v>309</v>
      </c>
      <c r="K868" s="38">
        <v>45757</v>
      </c>
      <c r="L868" s="36">
        <v>2302</v>
      </c>
      <c r="M868" s="73">
        <f t="shared" si="41"/>
        <v>7566.75</v>
      </c>
      <c r="N868" s="39">
        <v>7566.75</v>
      </c>
      <c r="O868" s="39">
        <v>0</v>
      </c>
      <c r="P868" s="33">
        <v>0</v>
      </c>
    </row>
    <row r="869" spans="1:16" ht="24.95" customHeight="1" x14ac:dyDescent="0.2">
      <c r="A869" s="52" t="str">
        <f t="shared" si="39"/>
        <v>1441|1440011|222|2025|7290137000177|3999|7566,75</v>
      </c>
      <c r="B869" s="52" t="str">
        <f t="shared" si="40"/>
        <v>1441|1440011|222|2025|2909</v>
      </c>
      <c r="C869" s="36">
        <v>1441</v>
      </c>
      <c r="D869" s="36">
        <v>1440011</v>
      </c>
      <c r="E869" s="36">
        <v>222</v>
      </c>
      <c r="F869" s="36">
        <v>2025</v>
      </c>
      <c r="G869" s="36">
        <v>7290137000177</v>
      </c>
      <c r="H869" s="37" t="s">
        <v>267</v>
      </c>
      <c r="I869" s="36">
        <v>3999</v>
      </c>
      <c r="J869" s="36" t="s">
        <v>309</v>
      </c>
      <c r="K869" s="38">
        <v>45789</v>
      </c>
      <c r="L869" s="36">
        <v>2909</v>
      </c>
      <c r="M869" s="73">
        <f t="shared" si="41"/>
        <v>7566.75</v>
      </c>
      <c r="N869" s="39">
        <v>7566.75</v>
      </c>
      <c r="O869" s="39">
        <v>0</v>
      </c>
      <c r="P869" s="33">
        <v>0</v>
      </c>
    </row>
    <row r="870" spans="1:16" ht="24.95" customHeight="1" x14ac:dyDescent="0.2">
      <c r="A870" s="52" t="str">
        <f t="shared" si="39"/>
        <v>1441|1440011|223|2025|7132995000193|3955|5008,85</v>
      </c>
      <c r="B870" s="52" t="str">
        <f t="shared" si="40"/>
        <v>1441|1440011|223|2025|2334</v>
      </c>
      <c r="C870" s="36">
        <v>1441</v>
      </c>
      <c r="D870" s="36">
        <v>1440011</v>
      </c>
      <c r="E870" s="36">
        <v>223</v>
      </c>
      <c r="F870" s="36">
        <v>2025</v>
      </c>
      <c r="G870" s="36">
        <v>7132995000193</v>
      </c>
      <c r="H870" s="37" t="s">
        <v>268</v>
      </c>
      <c r="I870" s="36">
        <v>3955</v>
      </c>
      <c r="J870" s="36" t="s">
        <v>309</v>
      </c>
      <c r="K870" s="38">
        <v>45758</v>
      </c>
      <c r="L870" s="36">
        <v>2334</v>
      </c>
      <c r="M870" s="73">
        <f t="shared" si="41"/>
        <v>5008.8500000000004</v>
      </c>
      <c r="N870" s="39">
        <v>5008.8500000000004</v>
      </c>
      <c r="O870" s="39">
        <v>0</v>
      </c>
      <c r="P870" s="33">
        <v>0</v>
      </c>
    </row>
    <row r="871" spans="1:16" ht="24.95" customHeight="1" x14ac:dyDescent="0.2">
      <c r="A871" s="52" t="str">
        <f t="shared" si="39"/>
        <v>1441|1440011|224|2025|21920437000113|3921|811,48</v>
      </c>
      <c r="B871" s="52" t="str">
        <f t="shared" si="40"/>
        <v>1441|1440011|224|2025|2318</v>
      </c>
      <c r="C871" s="36">
        <v>1441</v>
      </c>
      <c r="D871" s="36">
        <v>1440011</v>
      </c>
      <c r="E871" s="36">
        <v>224</v>
      </c>
      <c r="F871" s="36">
        <v>2025</v>
      </c>
      <c r="G871" s="36">
        <v>21920437000113</v>
      </c>
      <c r="H871" s="37" t="s">
        <v>222</v>
      </c>
      <c r="I871" s="36">
        <v>3921</v>
      </c>
      <c r="J871" s="36" t="s">
        <v>309</v>
      </c>
      <c r="K871" s="38">
        <v>45758</v>
      </c>
      <c r="L871" s="36">
        <v>2318</v>
      </c>
      <c r="M871" s="73">
        <f t="shared" si="41"/>
        <v>811.48</v>
      </c>
      <c r="N871" s="39">
        <v>811.48</v>
      </c>
      <c r="O871" s="39">
        <v>0</v>
      </c>
      <c r="P871" s="33">
        <v>0</v>
      </c>
    </row>
    <row r="872" spans="1:16" ht="24.95" customHeight="1" x14ac:dyDescent="0.2">
      <c r="A872" s="52" t="str">
        <f t="shared" si="39"/>
        <v>1441|1440011|227|2025|50447623000185|3931|6464</v>
      </c>
      <c r="B872" s="52" t="str">
        <f t="shared" si="40"/>
        <v>1441|1440011|227|2025|2470</v>
      </c>
      <c r="C872" s="36">
        <v>1441</v>
      </c>
      <c r="D872" s="36">
        <v>1440011</v>
      </c>
      <c r="E872" s="36">
        <v>227</v>
      </c>
      <c r="F872" s="36">
        <v>2025</v>
      </c>
      <c r="G872" s="36">
        <v>50447623000185</v>
      </c>
      <c r="H872" s="37" t="s">
        <v>269</v>
      </c>
      <c r="I872" s="36">
        <v>3931</v>
      </c>
      <c r="J872" s="36" t="s">
        <v>309</v>
      </c>
      <c r="K872" s="38">
        <v>45770</v>
      </c>
      <c r="L872" s="36">
        <v>2470</v>
      </c>
      <c r="M872" s="73">
        <f t="shared" si="41"/>
        <v>6464</v>
      </c>
      <c r="N872" s="39">
        <v>6153.73</v>
      </c>
      <c r="O872" s="39">
        <v>310.27</v>
      </c>
      <c r="P872" s="33">
        <v>0</v>
      </c>
    </row>
    <row r="873" spans="1:16" ht="24.95" customHeight="1" x14ac:dyDescent="0.2">
      <c r="A873" s="52" t="str">
        <f t="shared" si="39"/>
        <v>1441|1440011|228|2025|7132995000193|3955|1915,51</v>
      </c>
      <c r="B873" s="52" t="str">
        <f t="shared" si="40"/>
        <v>1441|1440011|228|2025|2332</v>
      </c>
      <c r="C873" s="36">
        <v>1441</v>
      </c>
      <c r="D873" s="36">
        <v>1440011</v>
      </c>
      <c r="E873" s="36">
        <v>228</v>
      </c>
      <c r="F873" s="36">
        <v>2025</v>
      </c>
      <c r="G873" s="36">
        <v>7132995000193</v>
      </c>
      <c r="H873" s="37" t="s">
        <v>268</v>
      </c>
      <c r="I873" s="36">
        <v>3955</v>
      </c>
      <c r="J873" s="36" t="s">
        <v>309</v>
      </c>
      <c r="K873" s="38">
        <v>45758</v>
      </c>
      <c r="L873" s="36">
        <v>2332</v>
      </c>
      <c r="M873" s="73">
        <f t="shared" si="41"/>
        <v>1915.51</v>
      </c>
      <c r="N873" s="39">
        <v>1915.51</v>
      </c>
      <c r="O873" s="39">
        <v>0</v>
      </c>
      <c r="P873" s="33">
        <v>0</v>
      </c>
    </row>
    <row r="874" spans="1:16" ht="24.95" customHeight="1" x14ac:dyDescent="0.2">
      <c r="A874" s="52" t="str">
        <f t="shared" si="39"/>
        <v>1441|1440011|228|2025|7132995000193|3955|1916,51</v>
      </c>
      <c r="B874" s="52" t="str">
        <f t="shared" si="40"/>
        <v>1441|1440011|228|2025|2548</v>
      </c>
      <c r="C874" s="36">
        <v>1441</v>
      </c>
      <c r="D874" s="36">
        <v>1440011</v>
      </c>
      <c r="E874" s="36">
        <v>228</v>
      </c>
      <c r="F874" s="36">
        <v>2025</v>
      </c>
      <c r="G874" s="36">
        <v>7132995000193</v>
      </c>
      <c r="H874" s="37" t="s">
        <v>268</v>
      </c>
      <c r="I874" s="36">
        <v>3955</v>
      </c>
      <c r="J874" s="36" t="s">
        <v>309</v>
      </c>
      <c r="K874" s="38">
        <v>45776</v>
      </c>
      <c r="L874" s="36">
        <v>2548</v>
      </c>
      <c r="M874" s="73">
        <f t="shared" si="41"/>
        <v>1916.51</v>
      </c>
      <c r="N874" s="39">
        <v>1916.51</v>
      </c>
      <c r="O874" s="39">
        <v>0</v>
      </c>
      <c r="P874" s="33">
        <v>0</v>
      </c>
    </row>
    <row r="875" spans="1:16" ht="24.95" customHeight="1" x14ac:dyDescent="0.2">
      <c r="A875" s="52" t="str">
        <f t="shared" si="39"/>
        <v>1441|1440011|229|2025|34454477000169|3921|2837,16</v>
      </c>
      <c r="B875" s="52" t="str">
        <f t="shared" si="40"/>
        <v>1441|1440011|229|2025|1932</v>
      </c>
      <c r="C875" s="36">
        <v>1441</v>
      </c>
      <c r="D875" s="36">
        <v>1440011</v>
      </c>
      <c r="E875" s="36">
        <v>229</v>
      </c>
      <c r="F875" s="36">
        <v>2025</v>
      </c>
      <c r="G875" s="36">
        <v>34454477000169</v>
      </c>
      <c r="H875" s="37" t="s">
        <v>270</v>
      </c>
      <c r="I875" s="36">
        <v>3921</v>
      </c>
      <c r="J875" s="36" t="s">
        <v>309</v>
      </c>
      <c r="K875" s="38">
        <v>45750</v>
      </c>
      <c r="L875" s="36">
        <v>1932</v>
      </c>
      <c r="M875" s="73">
        <f t="shared" si="41"/>
        <v>2837.16</v>
      </c>
      <c r="N875" s="39">
        <v>2837.16</v>
      </c>
      <c r="O875" s="39">
        <v>0</v>
      </c>
      <c r="P875" s="33">
        <v>0</v>
      </c>
    </row>
    <row r="876" spans="1:16" ht="24.95" customHeight="1" x14ac:dyDescent="0.2">
      <c r="A876" s="52" t="str">
        <f t="shared" si="39"/>
        <v>1441|1440011|229|2025|34454477000169|3921|2837,16</v>
      </c>
      <c r="B876" s="52" t="str">
        <f t="shared" si="40"/>
        <v>1441|1440011|229|2025|2676</v>
      </c>
      <c r="C876" s="36">
        <v>1441</v>
      </c>
      <c r="D876" s="36">
        <v>1440011</v>
      </c>
      <c r="E876" s="36">
        <v>229</v>
      </c>
      <c r="F876" s="36">
        <v>2025</v>
      </c>
      <c r="G876" s="36">
        <v>34454477000169</v>
      </c>
      <c r="H876" s="37" t="s">
        <v>270</v>
      </c>
      <c r="I876" s="36">
        <v>3921</v>
      </c>
      <c r="J876" s="36" t="s">
        <v>309</v>
      </c>
      <c r="K876" s="38">
        <v>45783</v>
      </c>
      <c r="L876" s="36">
        <v>2676</v>
      </c>
      <c r="M876" s="73">
        <f t="shared" si="41"/>
        <v>2837.16</v>
      </c>
      <c r="N876" s="39">
        <v>2837.16</v>
      </c>
      <c r="O876" s="39">
        <v>0</v>
      </c>
      <c r="P876" s="33">
        <v>0</v>
      </c>
    </row>
    <row r="877" spans="1:16" ht="24.95" customHeight="1" x14ac:dyDescent="0.2">
      <c r="A877" s="52" t="str">
        <f t="shared" si="39"/>
        <v>1441|1440011|233|2025|32100739000161|3920|11407,49</v>
      </c>
      <c r="B877" s="52" t="str">
        <f t="shared" si="40"/>
        <v>1441|1440011|233|2025|2127</v>
      </c>
      <c r="C877" s="36">
        <v>1441</v>
      </c>
      <c r="D877" s="36">
        <v>1440011</v>
      </c>
      <c r="E877" s="36">
        <v>233</v>
      </c>
      <c r="F877" s="36">
        <v>2025</v>
      </c>
      <c r="G877" s="36">
        <v>32100739000161</v>
      </c>
      <c r="H877" s="37" t="s">
        <v>271</v>
      </c>
      <c r="I877" s="36">
        <v>3920</v>
      </c>
      <c r="J877" s="36" t="s">
        <v>309</v>
      </c>
      <c r="K877" s="38">
        <v>45754</v>
      </c>
      <c r="L877" s="36">
        <v>2127</v>
      </c>
      <c r="M877" s="73">
        <f t="shared" si="41"/>
        <v>11407.49</v>
      </c>
      <c r="N877" s="39">
        <v>10859.93</v>
      </c>
      <c r="O877" s="39">
        <v>547.55999999999995</v>
      </c>
      <c r="P877" s="33">
        <v>0</v>
      </c>
    </row>
    <row r="878" spans="1:16" ht="24.95" customHeight="1" x14ac:dyDescent="0.2">
      <c r="A878" s="52" t="str">
        <f t="shared" si="39"/>
        <v>1441|1440011|234|2025|9256973000160|3920|10084,38</v>
      </c>
      <c r="B878" s="52" t="str">
        <f t="shared" si="40"/>
        <v>1441|1440011|234|2025|2160</v>
      </c>
      <c r="C878" s="36">
        <v>1441</v>
      </c>
      <c r="D878" s="36">
        <v>1440011</v>
      </c>
      <c r="E878" s="36">
        <v>234</v>
      </c>
      <c r="F878" s="36">
        <v>2025</v>
      </c>
      <c r="G878" s="36">
        <v>9256973000160</v>
      </c>
      <c r="H878" s="37" t="s">
        <v>272</v>
      </c>
      <c r="I878" s="36">
        <v>3920</v>
      </c>
      <c r="J878" s="36" t="s">
        <v>309</v>
      </c>
      <c r="K878" s="38">
        <v>45755</v>
      </c>
      <c r="L878" s="36">
        <v>2160</v>
      </c>
      <c r="M878" s="73">
        <f t="shared" si="41"/>
        <v>10084.379999999999</v>
      </c>
      <c r="N878" s="39">
        <v>9600.33</v>
      </c>
      <c r="O878" s="39">
        <v>484.05</v>
      </c>
      <c r="P878" s="33">
        <v>0</v>
      </c>
    </row>
    <row r="879" spans="1:16" ht="24.95" customHeight="1" x14ac:dyDescent="0.2">
      <c r="A879" s="52" t="str">
        <f t="shared" si="39"/>
        <v>1441|1440011|236|2025|40574380000192|3920|192797,18</v>
      </c>
      <c r="B879" s="52" t="str">
        <f t="shared" si="40"/>
        <v>1441|1440011|236|2025|2077</v>
      </c>
      <c r="C879" s="36">
        <v>1441</v>
      </c>
      <c r="D879" s="36">
        <v>1440011</v>
      </c>
      <c r="E879" s="36">
        <v>236</v>
      </c>
      <c r="F879" s="36">
        <v>2025</v>
      </c>
      <c r="G879" s="36">
        <v>40574380000192</v>
      </c>
      <c r="H879" s="37" t="s">
        <v>273</v>
      </c>
      <c r="I879" s="36">
        <v>3920</v>
      </c>
      <c r="J879" s="36" t="s">
        <v>309</v>
      </c>
      <c r="K879" s="38">
        <v>45754</v>
      </c>
      <c r="L879" s="36">
        <v>2077</v>
      </c>
      <c r="M879" s="73">
        <f t="shared" si="41"/>
        <v>192797.18000000002</v>
      </c>
      <c r="N879" s="39">
        <v>183542.92</v>
      </c>
      <c r="O879" s="39">
        <v>9254.26</v>
      </c>
      <c r="P879" s="33">
        <v>0</v>
      </c>
    </row>
    <row r="880" spans="1:16" ht="24.95" customHeight="1" x14ac:dyDescent="0.2">
      <c r="A880" s="52" t="str">
        <f t="shared" si="39"/>
        <v>1441|1440011|236|2025|40574380000192|3920|194356,62</v>
      </c>
      <c r="B880" s="52" t="str">
        <f t="shared" si="40"/>
        <v>1441|1440011|236|2025|2980</v>
      </c>
      <c r="C880" s="36">
        <v>1441</v>
      </c>
      <c r="D880" s="36">
        <v>1440011</v>
      </c>
      <c r="E880" s="36">
        <v>236</v>
      </c>
      <c r="F880" s="36">
        <v>2025</v>
      </c>
      <c r="G880" s="36">
        <v>40574380000192</v>
      </c>
      <c r="H880" s="37" t="s">
        <v>273</v>
      </c>
      <c r="I880" s="36">
        <v>3920</v>
      </c>
      <c r="J880" s="36" t="s">
        <v>309</v>
      </c>
      <c r="K880" s="38">
        <v>45790</v>
      </c>
      <c r="L880" s="36">
        <v>2980</v>
      </c>
      <c r="M880" s="73">
        <f t="shared" si="41"/>
        <v>194356.62</v>
      </c>
      <c r="N880" s="39">
        <v>185027.5</v>
      </c>
      <c r="O880" s="39">
        <v>9329.1200000000008</v>
      </c>
      <c r="P880" s="33">
        <v>0</v>
      </c>
    </row>
    <row r="881" spans="1:16" ht="24.95" customHeight="1" x14ac:dyDescent="0.2">
      <c r="A881" s="52" t="str">
        <f t="shared" si="39"/>
        <v>1441|1440011|237|2025|29315416000180|3920|2532,18</v>
      </c>
      <c r="B881" s="52" t="str">
        <f t="shared" si="40"/>
        <v>1441|1440011|237|2025|2180</v>
      </c>
      <c r="C881" s="36">
        <v>1441</v>
      </c>
      <c r="D881" s="36">
        <v>1440011</v>
      </c>
      <c r="E881" s="36">
        <v>237</v>
      </c>
      <c r="F881" s="36">
        <v>2025</v>
      </c>
      <c r="G881" s="36">
        <v>29315416000180</v>
      </c>
      <c r="H881" s="37" t="s">
        <v>274</v>
      </c>
      <c r="I881" s="36">
        <v>3920</v>
      </c>
      <c r="J881" s="36" t="s">
        <v>309</v>
      </c>
      <c r="K881" s="38">
        <v>45755</v>
      </c>
      <c r="L881" s="36">
        <v>2180</v>
      </c>
      <c r="M881" s="73">
        <f t="shared" si="41"/>
        <v>2532.1799999999998</v>
      </c>
      <c r="N881" s="39">
        <v>2410.64</v>
      </c>
      <c r="O881" s="39">
        <v>121.54</v>
      </c>
      <c r="P881" s="33">
        <v>0</v>
      </c>
    </row>
    <row r="882" spans="1:16" ht="24.95" customHeight="1" x14ac:dyDescent="0.2">
      <c r="A882" s="52" t="str">
        <f t="shared" si="39"/>
        <v>1441|1440011|238|2025|5097591000180|3920|25000</v>
      </c>
      <c r="B882" s="52" t="str">
        <f t="shared" si="40"/>
        <v>1441|1440011|238|2025|2083</v>
      </c>
      <c r="C882" s="36">
        <v>1441</v>
      </c>
      <c r="D882" s="36">
        <v>1440011</v>
      </c>
      <c r="E882" s="36">
        <v>238</v>
      </c>
      <c r="F882" s="36">
        <v>2025</v>
      </c>
      <c r="G882" s="36">
        <v>5097591000180</v>
      </c>
      <c r="H882" s="37" t="s">
        <v>275</v>
      </c>
      <c r="I882" s="36">
        <v>3920</v>
      </c>
      <c r="J882" s="36" t="s">
        <v>309</v>
      </c>
      <c r="K882" s="38">
        <v>45754</v>
      </c>
      <c r="L882" s="36">
        <v>2083</v>
      </c>
      <c r="M882" s="73">
        <f t="shared" si="41"/>
        <v>25000</v>
      </c>
      <c r="N882" s="39">
        <v>23800</v>
      </c>
      <c r="O882" s="39">
        <v>1200</v>
      </c>
      <c r="P882" s="33">
        <v>0</v>
      </c>
    </row>
    <row r="883" spans="1:16" ht="24.95" customHeight="1" x14ac:dyDescent="0.2">
      <c r="A883" s="52" t="str">
        <f t="shared" si="39"/>
        <v>1441|1440011|238|2025|5097591000180|3920|25000</v>
      </c>
      <c r="B883" s="52" t="str">
        <f t="shared" si="40"/>
        <v>1441|1440011|238|2025|2976</v>
      </c>
      <c r="C883" s="36">
        <v>1441</v>
      </c>
      <c r="D883" s="36">
        <v>1440011</v>
      </c>
      <c r="E883" s="36">
        <v>238</v>
      </c>
      <c r="F883" s="36">
        <v>2025</v>
      </c>
      <c r="G883" s="36">
        <v>5097591000180</v>
      </c>
      <c r="H883" s="37" t="s">
        <v>275</v>
      </c>
      <c r="I883" s="36">
        <v>3920</v>
      </c>
      <c r="J883" s="36" t="s">
        <v>309</v>
      </c>
      <c r="K883" s="38">
        <v>45790</v>
      </c>
      <c r="L883" s="36">
        <v>2976</v>
      </c>
      <c r="M883" s="73">
        <f t="shared" si="41"/>
        <v>25000</v>
      </c>
      <c r="N883" s="39">
        <v>23800</v>
      </c>
      <c r="O883" s="39">
        <v>1200</v>
      </c>
      <c r="P883" s="33">
        <v>0</v>
      </c>
    </row>
    <row r="884" spans="1:16" ht="24.95" customHeight="1" x14ac:dyDescent="0.2">
      <c r="A884" s="52" t="str">
        <f t="shared" si="39"/>
        <v>1441|1440011|239|2025|66605734000102|3942|351,6</v>
      </c>
      <c r="B884" s="52" t="str">
        <f t="shared" si="40"/>
        <v>1441|1440011|239|2025|2134</v>
      </c>
      <c r="C884" s="36">
        <v>1441</v>
      </c>
      <c r="D884" s="36">
        <v>1440011</v>
      </c>
      <c r="E884" s="36">
        <v>239</v>
      </c>
      <c r="F884" s="36">
        <v>2025</v>
      </c>
      <c r="G884" s="36">
        <v>66605734000102</v>
      </c>
      <c r="H884" s="37" t="s">
        <v>276</v>
      </c>
      <c r="I884" s="36">
        <v>3942</v>
      </c>
      <c r="J884" s="36" t="s">
        <v>309</v>
      </c>
      <c r="K884" s="38">
        <v>45754</v>
      </c>
      <c r="L884" s="36">
        <v>2134</v>
      </c>
      <c r="M884" s="73">
        <f t="shared" si="41"/>
        <v>351.6</v>
      </c>
      <c r="N884" s="39">
        <v>334.72</v>
      </c>
      <c r="O884" s="39">
        <v>16.88</v>
      </c>
      <c r="P884" s="33">
        <v>0</v>
      </c>
    </row>
    <row r="885" spans="1:16" ht="24.95" customHeight="1" x14ac:dyDescent="0.2">
      <c r="A885" s="52" t="str">
        <f t="shared" si="39"/>
        <v>1441|1440011|240|2025|76535764000143|4005|1938,9</v>
      </c>
      <c r="B885" s="52" t="str">
        <f t="shared" si="40"/>
        <v>1441|1440011|240|2025|2236</v>
      </c>
      <c r="C885" s="36">
        <v>1441</v>
      </c>
      <c r="D885" s="36">
        <v>1440011</v>
      </c>
      <c r="E885" s="36">
        <v>240</v>
      </c>
      <c r="F885" s="36">
        <v>2025</v>
      </c>
      <c r="G885" s="36">
        <v>76535764000143</v>
      </c>
      <c r="H885" s="37" t="s">
        <v>278</v>
      </c>
      <c r="I885" s="36">
        <v>4005</v>
      </c>
      <c r="J885" s="36" t="s">
        <v>303</v>
      </c>
      <c r="K885" s="38">
        <v>45756</v>
      </c>
      <c r="L885" s="36">
        <v>2236</v>
      </c>
      <c r="M885" s="73">
        <f t="shared" si="41"/>
        <v>1938.8999999999999</v>
      </c>
      <c r="N885" s="39">
        <v>1845.83</v>
      </c>
      <c r="O885" s="39">
        <v>93.07</v>
      </c>
      <c r="P885" s="33">
        <v>0</v>
      </c>
    </row>
    <row r="886" spans="1:16" ht="24.95" customHeight="1" x14ac:dyDescent="0.2">
      <c r="A886" s="52" t="str">
        <f t="shared" si="39"/>
        <v>1441|1440011|240|2025|76535764000143|4005|1942,78</v>
      </c>
      <c r="B886" s="52" t="str">
        <f t="shared" si="40"/>
        <v>1441|1440011|240|2025|2823</v>
      </c>
      <c r="C886" s="36">
        <v>1441</v>
      </c>
      <c r="D886" s="36">
        <v>1440011</v>
      </c>
      <c r="E886" s="36">
        <v>240</v>
      </c>
      <c r="F886" s="36">
        <v>2025</v>
      </c>
      <c r="G886" s="36">
        <v>76535764000143</v>
      </c>
      <c r="H886" s="37" t="s">
        <v>278</v>
      </c>
      <c r="I886" s="36">
        <v>4005</v>
      </c>
      <c r="J886" s="36" t="s">
        <v>303</v>
      </c>
      <c r="K886" s="38">
        <v>45786</v>
      </c>
      <c r="L886" s="36">
        <v>2823</v>
      </c>
      <c r="M886" s="73">
        <f t="shared" si="41"/>
        <v>1942.78</v>
      </c>
      <c r="N886" s="39">
        <v>1849.53</v>
      </c>
      <c r="O886" s="39">
        <v>93.25</v>
      </c>
      <c r="P886" s="33">
        <v>0</v>
      </c>
    </row>
    <row r="887" spans="1:16" ht="24.95" customHeight="1" x14ac:dyDescent="0.2">
      <c r="A887" s="52" t="str">
        <f t="shared" si="39"/>
        <v>1441|1440011|241|2025|76535764000143|4005|257,24</v>
      </c>
      <c r="B887" s="52" t="str">
        <f t="shared" si="40"/>
        <v>1441|1440011|241|2025|2234</v>
      </c>
      <c r="C887" s="36">
        <v>1441</v>
      </c>
      <c r="D887" s="36">
        <v>1440011</v>
      </c>
      <c r="E887" s="36">
        <v>241</v>
      </c>
      <c r="F887" s="36">
        <v>2025</v>
      </c>
      <c r="G887" s="36">
        <v>76535764000143</v>
      </c>
      <c r="H887" s="37" t="s">
        <v>278</v>
      </c>
      <c r="I887" s="36">
        <v>4005</v>
      </c>
      <c r="J887" s="36" t="s">
        <v>303</v>
      </c>
      <c r="K887" s="38">
        <v>45756</v>
      </c>
      <c r="L887" s="36">
        <v>2234</v>
      </c>
      <c r="M887" s="73">
        <f t="shared" si="41"/>
        <v>257.24</v>
      </c>
      <c r="N887" s="39">
        <v>244.89</v>
      </c>
      <c r="O887" s="39">
        <v>12.35</v>
      </c>
      <c r="P887" s="33">
        <v>0</v>
      </c>
    </row>
    <row r="888" spans="1:16" ht="24.95" customHeight="1" x14ac:dyDescent="0.2">
      <c r="A888" s="52" t="str">
        <f t="shared" si="39"/>
        <v>1441|1440011|241|2025|76535764000143|4005|257,37</v>
      </c>
      <c r="B888" s="52" t="str">
        <f t="shared" si="40"/>
        <v>1441|1440011|241|2025|2664</v>
      </c>
      <c r="C888" s="36">
        <v>1441</v>
      </c>
      <c r="D888" s="36">
        <v>1440011</v>
      </c>
      <c r="E888" s="36">
        <v>241</v>
      </c>
      <c r="F888" s="36">
        <v>2025</v>
      </c>
      <c r="G888" s="36">
        <v>76535764000143</v>
      </c>
      <c r="H888" s="37" t="s">
        <v>278</v>
      </c>
      <c r="I888" s="36">
        <v>4005</v>
      </c>
      <c r="J888" s="36" t="s">
        <v>303</v>
      </c>
      <c r="K888" s="38">
        <v>45783</v>
      </c>
      <c r="L888" s="36">
        <v>2664</v>
      </c>
      <c r="M888" s="73">
        <f t="shared" si="41"/>
        <v>257.37</v>
      </c>
      <c r="N888" s="39">
        <v>245.02</v>
      </c>
      <c r="O888" s="39">
        <v>12.35</v>
      </c>
      <c r="P888" s="33">
        <v>0</v>
      </c>
    </row>
    <row r="889" spans="1:16" ht="24.95" customHeight="1" x14ac:dyDescent="0.2">
      <c r="A889" s="52" t="str">
        <f t="shared" si="39"/>
        <v>1441|1440011|244|2025|9475334000196|3999|4450,13</v>
      </c>
      <c r="B889" s="52" t="str">
        <f t="shared" si="40"/>
        <v>1441|1440011|244|2025|2405</v>
      </c>
      <c r="C889" s="36">
        <v>1441</v>
      </c>
      <c r="D889" s="36">
        <v>1440011</v>
      </c>
      <c r="E889" s="36">
        <v>244</v>
      </c>
      <c r="F889" s="36">
        <v>2025</v>
      </c>
      <c r="G889" s="36">
        <v>9475334000196</v>
      </c>
      <c r="H889" s="37" t="s">
        <v>280</v>
      </c>
      <c r="I889" s="36">
        <v>3999</v>
      </c>
      <c r="J889" s="36" t="s">
        <v>309</v>
      </c>
      <c r="K889" s="38">
        <v>45761</v>
      </c>
      <c r="L889" s="36">
        <v>2405</v>
      </c>
      <c r="M889" s="73">
        <f t="shared" si="41"/>
        <v>4450.13</v>
      </c>
      <c r="N889" s="39">
        <v>4236.5200000000004</v>
      </c>
      <c r="O889" s="39">
        <v>213.61</v>
      </c>
      <c r="P889" s="33">
        <v>0</v>
      </c>
    </row>
    <row r="890" spans="1:16" ht="24.95" customHeight="1" x14ac:dyDescent="0.2">
      <c r="A890" s="52" t="str">
        <f t="shared" si="39"/>
        <v>1441|1440011|244|2025|9475334000196|3999|9365,4</v>
      </c>
      <c r="B890" s="52" t="str">
        <f t="shared" si="40"/>
        <v>1441|1440011|244|2025|2955</v>
      </c>
      <c r="C890" s="36">
        <v>1441</v>
      </c>
      <c r="D890" s="36">
        <v>1440011</v>
      </c>
      <c r="E890" s="36">
        <v>244</v>
      </c>
      <c r="F890" s="36">
        <v>2025</v>
      </c>
      <c r="G890" s="36">
        <v>9475334000196</v>
      </c>
      <c r="H890" s="37" t="s">
        <v>280</v>
      </c>
      <c r="I890" s="36">
        <v>3999</v>
      </c>
      <c r="J890" s="36" t="s">
        <v>309</v>
      </c>
      <c r="K890" s="38">
        <v>45790</v>
      </c>
      <c r="L890" s="36">
        <v>2955</v>
      </c>
      <c r="M890" s="73">
        <f t="shared" si="41"/>
        <v>9365.4000000000015</v>
      </c>
      <c r="N890" s="39">
        <v>8915.86</v>
      </c>
      <c r="O890" s="39">
        <v>449.54</v>
      </c>
      <c r="P890" s="33">
        <v>0</v>
      </c>
    </row>
    <row r="891" spans="1:16" ht="24.95" customHeight="1" x14ac:dyDescent="0.2">
      <c r="A891" s="52" t="str">
        <f t="shared" si="39"/>
        <v>1441|1440011|245|2025|2623259000114|3961|247,15</v>
      </c>
      <c r="B891" s="52" t="str">
        <f t="shared" si="40"/>
        <v>1441|1440011|245|2025|2384</v>
      </c>
      <c r="C891" s="36">
        <v>1441</v>
      </c>
      <c r="D891" s="36">
        <v>1440011</v>
      </c>
      <c r="E891" s="36">
        <v>245</v>
      </c>
      <c r="F891" s="36">
        <v>2025</v>
      </c>
      <c r="G891" s="36">
        <v>2623259000114</v>
      </c>
      <c r="H891" s="37" t="s">
        <v>281</v>
      </c>
      <c r="I891" s="36">
        <v>3961</v>
      </c>
      <c r="J891" s="36" t="s">
        <v>309</v>
      </c>
      <c r="K891" s="38">
        <v>45761</v>
      </c>
      <c r="L891" s="36">
        <v>2384</v>
      </c>
      <c r="M891" s="73">
        <f t="shared" si="41"/>
        <v>247.15</v>
      </c>
      <c r="N891" s="39">
        <v>247.15</v>
      </c>
      <c r="O891" s="39">
        <v>0</v>
      </c>
      <c r="P891" s="33">
        <v>0</v>
      </c>
    </row>
    <row r="892" spans="1:16" ht="24.95" customHeight="1" x14ac:dyDescent="0.2">
      <c r="A892" s="52" t="str">
        <f t="shared" si="39"/>
        <v>1441|1440011|245|2025|2623259000114|3961|947,23</v>
      </c>
      <c r="B892" s="52" t="str">
        <f t="shared" si="40"/>
        <v>1441|1440011|245|2025|2936</v>
      </c>
      <c r="C892" s="36">
        <v>1441</v>
      </c>
      <c r="D892" s="36">
        <v>1440011</v>
      </c>
      <c r="E892" s="36">
        <v>245</v>
      </c>
      <c r="F892" s="36">
        <v>2025</v>
      </c>
      <c r="G892" s="36">
        <v>2623259000114</v>
      </c>
      <c r="H892" s="37" t="s">
        <v>281</v>
      </c>
      <c r="I892" s="36">
        <v>3961</v>
      </c>
      <c r="J892" s="36" t="s">
        <v>309</v>
      </c>
      <c r="K892" s="38">
        <v>45790</v>
      </c>
      <c r="L892" s="36">
        <v>2936</v>
      </c>
      <c r="M892" s="73">
        <f t="shared" si="41"/>
        <v>947.23</v>
      </c>
      <c r="N892" s="39">
        <v>947.23</v>
      </c>
      <c r="O892" s="39">
        <v>0</v>
      </c>
      <c r="P892" s="33">
        <v>0</v>
      </c>
    </row>
    <row r="893" spans="1:16" ht="24.95" customHeight="1" x14ac:dyDescent="0.2">
      <c r="A893" s="52" t="str">
        <f t="shared" si="39"/>
        <v>1441|1440011|246|2025|5666393000190|3305|776</v>
      </c>
      <c r="B893" s="52" t="str">
        <f t="shared" si="40"/>
        <v>1441|1440011|246|2025|2821</v>
      </c>
      <c r="C893" s="36">
        <v>1441</v>
      </c>
      <c r="D893" s="36">
        <v>1440011</v>
      </c>
      <c r="E893" s="36">
        <v>246</v>
      </c>
      <c r="F893" s="36">
        <v>2025</v>
      </c>
      <c r="G893" s="36">
        <v>5666393000190</v>
      </c>
      <c r="H893" s="37" t="s">
        <v>468</v>
      </c>
      <c r="I893" s="36">
        <v>3305</v>
      </c>
      <c r="J893" s="36" t="s">
        <v>307</v>
      </c>
      <c r="K893" s="38">
        <v>45786</v>
      </c>
      <c r="L893" s="36">
        <v>2821</v>
      </c>
      <c r="M893" s="73">
        <f t="shared" si="41"/>
        <v>776</v>
      </c>
      <c r="N893" s="39">
        <v>776</v>
      </c>
      <c r="O893" s="39">
        <v>0</v>
      </c>
      <c r="P893" s="33">
        <v>0</v>
      </c>
    </row>
    <row r="894" spans="1:16" ht="24.95" customHeight="1" x14ac:dyDescent="0.2">
      <c r="A894" s="52" t="str">
        <f t="shared" si="39"/>
        <v>1441|1440011|248|2025|12057731000152|3921|73204</v>
      </c>
      <c r="B894" s="52" t="str">
        <f t="shared" si="40"/>
        <v>1441|1440011|248|2025|2474</v>
      </c>
      <c r="C894" s="36">
        <v>1441</v>
      </c>
      <c r="D894" s="36">
        <v>1440011</v>
      </c>
      <c r="E894" s="36">
        <v>248</v>
      </c>
      <c r="F894" s="36">
        <v>2025</v>
      </c>
      <c r="G894" s="36">
        <v>12057731000152</v>
      </c>
      <c r="H894" s="37" t="s">
        <v>283</v>
      </c>
      <c r="I894" s="36">
        <v>3921</v>
      </c>
      <c r="J894" s="36" t="s">
        <v>309</v>
      </c>
      <c r="K894" s="38">
        <v>45770</v>
      </c>
      <c r="L894" s="36">
        <v>2474</v>
      </c>
      <c r="M894" s="73">
        <f t="shared" si="41"/>
        <v>73204</v>
      </c>
      <c r="N894" s="39">
        <v>73204</v>
      </c>
      <c r="O894" s="39">
        <v>0</v>
      </c>
      <c r="P894" s="33">
        <v>0</v>
      </c>
    </row>
    <row r="895" spans="1:16" ht="24.95" customHeight="1" x14ac:dyDescent="0.2">
      <c r="A895" s="52" t="str">
        <f t="shared" si="39"/>
        <v>1441|1440011|249|2025|12057731000152|3922|5000</v>
      </c>
      <c r="B895" s="52" t="str">
        <f t="shared" si="40"/>
        <v>1441|1440011|249|2025|2476</v>
      </c>
      <c r="C895" s="36">
        <v>1441</v>
      </c>
      <c r="D895" s="36">
        <v>1440011</v>
      </c>
      <c r="E895" s="36">
        <v>249</v>
      </c>
      <c r="F895" s="36">
        <v>2025</v>
      </c>
      <c r="G895" s="36">
        <v>12057731000152</v>
      </c>
      <c r="H895" s="37" t="s">
        <v>283</v>
      </c>
      <c r="I895" s="36">
        <v>3922</v>
      </c>
      <c r="J895" s="36" t="s">
        <v>309</v>
      </c>
      <c r="K895" s="38">
        <v>45770</v>
      </c>
      <c r="L895" s="36">
        <v>2476</v>
      </c>
      <c r="M895" s="73">
        <f t="shared" si="41"/>
        <v>5000</v>
      </c>
      <c r="N895" s="39">
        <v>5000</v>
      </c>
      <c r="O895" s="39">
        <v>0</v>
      </c>
      <c r="P895" s="33">
        <v>0</v>
      </c>
    </row>
    <row r="896" spans="1:16" ht="24.95" customHeight="1" x14ac:dyDescent="0.2">
      <c r="A896" s="52" t="str">
        <f t="shared" si="39"/>
        <v>1441|1440011|251|2025|26136325000190|3920|915,62</v>
      </c>
      <c r="B896" s="52" t="str">
        <f t="shared" si="40"/>
        <v>1441|1440011|251|2025|2161</v>
      </c>
      <c r="C896" s="36">
        <v>1441</v>
      </c>
      <c r="D896" s="36">
        <v>1440011</v>
      </c>
      <c r="E896" s="36">
        <v>251</v>
      </c>
      <c r="F896" s="36">
        <v>2025</v>
      </c>
      <c r="G896" s="36">
        <v>26136325000190</v>
      </c>
      <c r="H896" s="37" t="s">
        <v>284</v>
      </c>
      <c r="I896" s="36">
        <v>3920</v>
      </c>
      <c r="J896" s="36" t="s">
        <v>309</v>
      </c>
      <c r="K896" s="38">
        <v>45755</v>
      </c>
      <c r="L896" s="36">
        <v>2161</v>
      </c>
      <c r="M896" s="73">
        <f t="shared" si="41"/>
        <v>915.62</v>
      </c>
      <c r="N896" s="39">
        <v>915.62</v>
      </c>
      <c r="O896" s="39">
        <v>0</v>
      </c>
      <c r="P896" s="33">
        <v>0</v>
      </c>
    </row>
    <row r="897" spans="1:16" ht="24.95" customHeight="1" x14ac:dyDescent="0.2">
      <c r="A897" s="52" t="str">
        <f t="shared" si="39"/>
        <v>1441|1440011|253|2025|5650294000110|3904|4270</v>
      </c>
      <c r="B897" s="52" t="str">
        <f t="shared" si="40"/>
        <v>1441|1440011|253|2025|2326</v>
      </c>
      <c r="C897" s="36">
        <v>1441</v>
      </c>
      <c r="D897" s="36">
        <v>1440011</v>
      </c>
      <c r="E897" s="36">
        <v>253</v>
      </c>
      <c r="F897" s="36">
        <v>2025</v>
      </c>
      <c r="G897" s="36">
        <v>5650294000110</v>
      </c>
      <c r="H897" s="37" t="s">
        <v>285</v>
      </c>
      <c r="I897" s="36">
        <v>3904</v>
      </c>
      <c r="J897" s="36" t="s">
        <v>309</v>
      </c>
      <c r="K897" s="38">
        <v>45758</v>
      </c>
      <c r="L897" s="36">
        <v>2326</v>
      </c>
      <c r="M897" s="73">
        <f t="shared" si="41"/>
        <v>4270</v>
      </c>
      <c r="N897" s="39">
        <v>4270</v>
      </c>
      <c r="O897" s="39">
        <v>0</v>
      </c>
      <c r="P897" s="33">
        <v>0</v>
      </c>
    </row>
    <row r="898" spans="1:16" ht="24.95" customHeight="1" x14ac:dyDescent="0.2">
      <c r="A898" s="52" t="str">
        <f t="shared" si="39"/>
        <v>1441|1440011|253|2025|5650294000110|3904|38262,7</v>
      </c>
      <c r="B898" s="52" t="str">
        <f t="shared" si="40"/>
        <v>1441|1440011|253|2025|2633</v>
      </c>
      <c r="C898" s="36">
        <v>1441</v>
      </c>
      <c r="D898" s="36">
        <v>1440011</v>
      </c>
      <c r="E898" s="36">
        <v>253</v>
      </c>
      <c r="F898" s="36">
        <v>2025</v>
      </c>
      <c r="G898" s="36">
        <v>5650294000110</v>
      </c>
      <c r="H898" s="37" t="s">
        <v>285</v>
      </c>
      <c r="I898" s="36">
        <v>3904</v>
      </c>
      <c r="J898" s="36" t="s">
        <v>309</v>
      </c>
      <c r="K898" s="38">
        <v>45782</v>
      </c>
      <c r="L898" s="36">
        <v>2633</v>
      </c>
      <c r="M898" s="73">
        <f t="shared" si="41"/>
        <v>38262.699999999997</v>
      </c>
      <c r="N898" s="39">
        <v>38262.699999999997</v>
      </c>
      <c r="O898" s="39">
        <v>0</v>
      </c>
      <c r="P898" s="33">
        <v>0</v>
      </c>
    </row>
    <row r="899" spans="1:16" ht="24.95" customHeight="1" x14ac:dyDescent="0.2">
      <c r="A899" s="52" t="str">
        <f t="shared" si="39"/>
        <v>1441|1440011|257|2025|8265838000119|3922|75598,75</v>
      </c>
      <c r="B899" s="52" t="str">
        <f t="shared" si="40"/>
        <v>1441|1440011|257|2025|2264</v>
      </c>
      <c r="C899" s="36">
        <v>1441</v>
      </c>
      <c r="D899" s="36">
        <v>1440011</v>
      </c>
      <c r="E899" s="36">
        <v>257</v>
      </c>
      <c r="F899" s="36">
        <v>2025</v>
      </c>
      <c r="G899" s="36">
        <v>8265838000119</v>
      </c>
      <c r="H899" s="37" t="s">
        <v>286</v>
      </c>
      <c r="I899" s="36">
        <v>3922</v>
      </c>
      <c r="J899" s="36" t="s">
        <v>309</v>
      </c>
      <c r="K899" s="38">
        <v>45757</v>
      </c>
      <c r="L899" s="36">
        <v>2264</v>
      </c>
      <c r="M899" s="73">
        <f t="shared" si="41"/>
        <v>75598.75</v>
      </c>
      <c r="N899" s="39">
        <v>75598.75</v>
      </c>
      <c r="O899" s="39">
        <v>0</v>
      </c>
      <c r="P899" s="33">
        <v>0</v>
      </c>
    </row>
    <row r="900" spans="1:16" ht="24.95" customHeight="1" x14ac:dyDescent="0.2">
      <c r="A900" s="52" t="str">
        <f t="shared" si="39"/>
        <v>1441|1440011|257|2025|8265838000119|3922|98489,86</v>
      </c>
      <c r="B900" s="52" t="str">
        <f t="shared" si="40"/>
        <v>1441|1440011|257|2025|2374</v>
      </c>
      <c r="C900" s="36">
        <v>1441</v>
      </c>
      <c r="D900" s="36">
        <v>1440011</v>
      </c>
      <c r="E900" s="36">
        <v>257</v>
      </c>
      <c r="F900" s="36">
        <v>2025</v>
      </c>
      <c r="G900" s="36">
        <v>8265838000119</v>
      </c>
      <c r="H900" s="37" t="s">
        <v>286</v>
      </c>
      <c r="I900" s="36">
        <v>3922</v>
      </c>
      <c r="J900" s="36" t="s">
        <v>309</v>
      </c>
      <c r="K900" s="38">
        <v>45761</v>
      </c>
      <c r="L900" s="36">
        <v>2374</v>
      </c>
      <c r="M900" s="73">
        <f t="shared" si="41"/>
        <v>98489.86</v>
      </c>
      <c r="N900" s="39">
        <v>98489.86</v>
      </c>
      <c r="O900" s="39">
        <v>0</v>
      </c>
      <c r="P900" s="33">
        <v>0</v>
      </c>
    </row>
    <row r="901" spans="1:16" ht="24.95" customHeight="1" x14ac:dyDescent="0.2">
      <c r="A901" s="52" t="str">
        <f t="shared" ref="A901:A964" si="42">C901&amp;"|"&amp;D901&amp;"|"&amp;E901&amp;"|"&amp;F901&amp;"|"&amp;G901&amp;"|"&amp;I901&amp;"|"&amp;N901+O901-P901</f>
        <v>1441|1440011|258|2025|10658360000139|3921|27600</v>
      </c>
      <c r="B901" s="52" t="str">
        <f t="shared" ref="B901:B964" si="43">C901&amp;"|"&amp;D901&amp;"|"&amp;E901&amp;"|"&amp;F901&amp;"|"&amp;L901</f>
        <v>1441|1440011|258|2025|2670</v>
      </c>
      <c r="C901" s="36">
        <v>1441</v>
      </c>
      <c r="D901" s="36">
        <v>1440011</v>
      </c>
      <c r="E901" s="36">
        <v>258</v>
      </c>
      <c r="F901" s="36">
        <v>2025</v>
      </c>
      <c r="G901" s="36">
        <v>10658360000139</v>
      </c>
      <c r="H901" s="37" t="s">
        <v>469</v>
      </c>
      <c r="I901" s="36">
        <v>3921</v>
      </c>
      <c r="J901" s="36" t="s">
        <v>309</v>
      </c>
      <c r="K901" s="38">
        <v>45783</v>
      </c>
      <c r="L901" s="36">
        <v>2670</v>
      </c>
      <c r="M901" s="73">
        <f t="shared" si="41"/>
        <v>27600</v>
      </c>
      <c r="N901" s="39">
        <v>27268.799999999999</v>
      </c>
      <c r="O901" s="39">
        <v>331.2</v>
      </c>
      <c r="P901" s="33">
        <v>0</v>
      </c>
    </row>
    <row r="902" spans="1:16" ht="24.95" customHeight="1" x14ac:dyDescent="0.2">
      <c r="A902" s="52" t="str">
        <f t="shared" si="42"/>
        <v>1441|1440011|258|2025|10658360000139|3921|1053,31</v>
      </c>
      <c r="B902" s="52" t="str">
        <f t="shared" si="43"/>
        <v>1441|1440011|258|2025|2673</v>
      </c>
      <c r="C902" s="36">
        <v>1441</v>
      </c>
      <c r="D902" s="36">
        <v>1440011</v>
      </c>
      <c r="E902" s="36">
        <v>258</v>
      </c>
      <c r="F902" s="36">
        <v>2025</v>
      </c>
      <c r="G902" s="36">
        <v>10658360000139</v>
      </c>
      <c r="H902" s="37" t="s">
        <v>469</v>
      </c>
      <c r="I902" s="36">
        <v>3921</v>
      </c>
      <c r="J902" s="36" t="s">
        <v>309</v>
      </c>
      <c r="K902" s="38">
        <v>45783</v>
      </c>
      <c r="L902" s="36">
        <v>2673</v>
      </c>
      <c r="M902" s="73">
        <f t="shared" ref="M902:M965" si="44">N902+O902</f>
        <v>1053.31</v>
      </c>
      <c r="N902" s="39">
        <v>996.51</v>
      </c>
      <c r="O902" s="39">
        <v>56.8</v>
      </c>
      <c r="P902" s="33">
        <v>0</v>
      </c>
    </row>
    <row r="903" spans="1:16" ht="24.95" customHeight="1" x14ac:dyDescent="0.2">
      <c r="A903" s="52" t="str">
        <f t="shared" si="42"/>
        <v>1441|1440011|263|2025|5814441000140|3919|2308,61</v>
      </c>
      <c r="B903" s="52" t="str">
        <f t="shared" si="43"/>
        <v>1441|1440011|263|2025|2293</v>
      </c>
      <c r="C903" s="36">
        <v>1441</v>
      </c>
      <c r="D903" s="36">
        <v>1440011</v>
      </c>
      <c r="E903" s="36">
        <v>263</v>
      </c>
      <c r="F903" s="36">
        <v>2025</v>
      </c>
      <c r="G903" s="36">
        <v>5814441000140</v>
      </c>
      <c r="H903" s="37" t="s">
        <v>287</v>
      </c>
      <c r="I903" s="36">
        <v>3919</v>
      </c>
      <c r="J903" s="36" t="s">
        <v>309</v>
      </c>
      <c r="K903" s="38">
        <v>45757</v>
      </c>
      <c r="L903" s="36">
        <v>2293</v>
      </c>
      <c r="M903" s="73">
        <f t="shared" si="44"/>
        <v>2308.61</v>
      </c>
      <c r="N903" s="39">
        <v>2197.8000000000002</v>
      </c>
      <c r="O903" s="39">
        <v>110.81</v>
      </c>
      <c r="P903" s="33">
        <v>0</v>
      </c>
    </row>
    <row r="904" spans="1:16" ht="24.95" customHeight="1" x14ac:dyDescent="0.2">
      <c r="A904" s="52" t="str">
        <f t="shared" si="42"/>
        <v>1441|1440011|264|2025|4528676000103|4002|164636,08</v>
      </c>
      <c r="B904" s="52" t="str">
        <f t="shared" si="43"/>
        <v>1441|1440011|264|2025|2382</v>
      </c>
      <c r="C904" s="36">
        <v>1441</v>
      </c>
      <c r="D904" s="36">
        <v>1440011</v>
      </c>
      <c r="E904" s="36">
        <v>264</v>
      </c>
      <c r="F904" s="36">
        <v>2025</v>
      </c>
      <c r="G904" s="36">
        <v>4528676000103</v>
      </c>
      <c r="H904" s="37" t="s">
        <v>289</v>
      </c>
      <c r="I904" s="36">
        <v>4002</v>
      </c>
      <c r="J904" s="36" t="s">
        <v>303</v>
      </c>
      <c r="K904" s="38">
        <v>45761</v>
      </c>
      <c r="L904" s="36">
        <v>2382</v>
      </c>
      <c r="M904" s="73">
        <f t="shared" si="44"/>
        <v>164636.07999999999</v>
      </c>
      <c r="N904" s="39">
        <v>156572.28</v>
      </c>
      <c r="O904" s="39">
        <v>8063.8</v>
      </c>
      <c r="P904" s="33">
        <v>0</v>
      </c>
    </row>
    <row r="905" spans="1:16" ht="24.95" customHeight="1" x14ac:dyDescent="0.2">
      <c r="A905" s="52" t="str">
        <f t="shared" si="42"/>
        <v>1441|1440011|266|2025|20622890000180|4703|577,45</v>
      </c>
      <c r="B905" s="52" t="str">
        <f t="shared" si="43"/>
        <v>1441|1440011|266|2025|2063</v>
      </c>
      <c r="C905" s="36">
        <v>1441</v>
      </c>
      <c r="D905" s="36">
        <v>1440011</v>
      </c>
      <c r="E905" s="36">
        <v>266</v>
      </c>
      <c r="F905" s="36">
        <v>2025</v>
      </c>
      <c r="G905" s="36">
        <v>20622890000180</v>
      </c>
      <c r="H905" s="37" t="s">
        <v>410</v>
      </c>
      <c r="I905" s="36">
        <v>4703</v>
      </c>
      <c r="J905" s="36" t="s">
        <v>462</v>
      </c>
      <c r="K905" s="38">
        <v>45754</v>
      </c>
      <c r="L905" s="36">
        <v>2063</v>
      </c>
      <c r="M905" s="73">
        <f t="shared" si="44"/>
        <v>577.45000000000005</v>
      </c>
      <c r="N905" s="39">
        <v>577.45000000000005</v>
      </c>
      <c r="O905" s="39">
        <v>0</v>
      </c>
      <c r="P905" s="33">
        <v>0</v>
      </c>
    </row>
    <row r="906" spans="1:16" ht="24.95" customHeight="1" x14ac:dyDescent="0.2">
      <c r="A906" s="52" t="str">
        <f t="shared" si="42"/>
        <v>1441|1440011|266|2025|20622890000180|4703|577,45</v>
      </c>
      <c r="B906" s="52" t="str">
        <f t="shared" si="43"/>
        <v>1441|1440011|266|2025|2064</v>
      </c>
      <c r="C906" s="36">
        <v>1441</v>
      </c>
      <c r="D906" s="36">
        <v>1440011</v>
      </c>
      <c r="E906" s="36">
        <v>266</v>
      </c>
      <c r="F906" s="36">
        <v>2025</v>
      </c>
      <c r="G906" s="36">
        <v>20622890000180</v>
      </c>
      <c r="H906" s="37" t="s">
        <v>410</v>
      </c>
      <c r="I906" s="36">
        <v>4703</v>
      </c>
      <c r="J906" s="36" t="s">
        <v>462</v>
      </c>
      <c r="K906" s="38">
        <v>45754</v>
      </c>
      <c r="L906" s="36">
        <v>2064</v>
      </c>
      <c r="M906" s="73">
        <f t="shared" si="44"/>
        <v>577.45000000000005</v>
      </c>
      <c r="N906" s="39">
        <v>577.45000000000005</v>
      </c>
      <c r="O906" s="39">
        <v>0</v>
      </c>
      <c r="P906" s="33">
        <v>0</v>
      </c>
    </row>
    <row r="907" spans="1:16" ht="24.95" customHeight="1" x14ac:dyDescent="0.2">
      <c r="A907" s="52" t="str">
        <f t="shared" si="42"/>
        <v>1441|1440011|268|2025|1554285000175|4002|1492,6</v>
      </c>
      <c r="B907" s="52" t="str">
        <f t="shared" si="43"/>
        <v>1441|1440011|268|2025|2260</v>
      </c>
      <c r="C907" s="36">
        <v>1441</v>
      </c>
      <c r="D907" s="36">
        <v>1440011</v>
      </c>
      <c r="E907" s="36">
        <v>268</v>
      </c>
      <c r="F907" s="36">
        <v>2025</v>
      </c>
      <c r="G907" s="36">
        <v>1554285000175</v>
      </c>
      <c r="H907" s="37" t="s">
        <v>291</v>
      </c>
      <c r="I907" s="36">
        <v>4002</v>
      </c>
      <c r="J907" s="36" t="s">
        <v>303</v>
      </c>
      <c r="K907" s="38">
        <v>45757</v>
      </c>
      <c r="L907" s="36">
        <v>2260</v>
      </c>
      <c r="M907" s="73">
        <f t="shared" si="44"/>
        <v>1492.6</v>
      </c>
      <c r="N907" s="39">
        <v>1431.49</v>
      </c>
      <c r="O907" s="39">
        <v>61.11</v>
      </c>
      <c r="P907" s="33">
        <v>0</v>
      </c>
    </row>
    <row r="908" spans="1:16" ht="24.95" customHeight="1" x14ac:dyDescent="0.2">
      <c r="A908" s="52" t="str">
        <f t="shared" si="42"/>
        <v>1441|1440011|268|2025|1554285000175|4002|1126,2</v>
      </c>
      <c r="B908" s="52" t="str">
        <f t="shared" si="43"/>
        <v>1441|1440011|268|2025|2261</v>
      </c>
      <c r="C908" s="36">
        <v>1441</v>
      </c>
      <c r="D908" s="36">
        <v>1440011</v>
      </c>
      <c r="E908" s="36">
        <v>268</v>
      </c>
      <c r="F908" s="36">
        <v>2025</v>
      </c>
      <c r="G908" s="36">
        <v>1554285000175</v>
      </c>
      <c r="H908" s="37" t="s">
        <v>291</v>
      </c>
      <c r="I908" s="36">
        <v>4002</v>
      </c>
      <c r="J908" s="36" t="s">
        <v>303</v>
      </c>
      <c r="K908" s="38">
        <v>45757</v>
      </c>
      <c r="L908" s="36">
        <v>2261</v>
      </c>
      <c r="M908" s="73">
        <f t="shared" si="44"/>
        <v>1126.2</v>
      </c>
      <c r="N908" s="39">
        <v>1085.69</v>
      </c>
      <c r="O908" s="39">
        <v>40.51</v>
      </c>
      <c r="P908" s="33">
        <v>0</v>
      </c>
    </row>
    <row r="909" spans="1:16" ht="24.95" customHeight="1" x14ac:dyDescent="0.2">
      <c r="A909" s="52" t="str">
        <f t="shared" si="42"/>
        <v>1441|1440011|280|2024|11568355000106|3904|1904</v>
      </c>
      <c r="B909" s="52" t="str">
        <f t="shared" si="43"/>
        <v>1441|1440011|280|2024|1929</v>
      </c>
      <c r="C909" s="36">
        <v>1441</v>
      </c>
      <c r="D909" s="36">
        <v>1440011</v>
      </c>
      <c r="E909" s="36">
        <v>280</v>
      </c>
      <c r="F909" s="36">
        <v>2024</v>
      </c>
      <c r="G909" s="36">
        <v>11568355000106</v>
      </c>
      <c r="H909" s="37" t="s">
        <v>253</v>
      </c>
      <c r="I909" s="36">
        <v>3904</v>
      </c>
      <c r="J909" s="36" t="s">
        <v>309</v>
      </c>
      <c r="K909" s="38">
        <v>45750</v>
      </c>
      <c r="L909" s="36">
        <v>1929</v>
      </c>
      <c r="M909" s="73">
        <f t="shared" si="44"/>
        <v>1904</v>
      </c>
      <c r="N909" s="39">
        <v>1904</v>
      </c>
      <c r="O909" s="39">
        <v>0</v>
      </c>
      <c r="P909" s="33">
        <v>0</v>
      </c>
    </row>
    <row r="910" spans="1:16" ht="24.95" customHeight="1" x14ac:dyDescent="0.2">
      <c r="A910" s="52" t="str">
        <f t="shared" si="42"/>
        <v>1441|1440011|280|2024|11568355000106|3904|2479,54</v>
      </c>
      <c r="B910" s="52" t="str">
        <f t="shared" si="43"/>
        <v>1441|1440011|280|2024|1930</v>
      </c>
      <c r="C910" s="36">
        <v>1441</v>
      </c>
      <c r="D910" s="36">
        <v>1440011</v>
      </c>
      <c r="E910" s="36">
        <v>280</v>
      </c>
      <c r="F910" s="36">
        <v>2024</v>
      </c>
      <c r="G910" s="36">
        <v>11568355000106</v>
      </c>
      <c r="H910" s="37" t="s">
        <v>253</v>
      </c>
      <c r="I910" s="36">
        <v>3904</v>
      </c>
      <c r="J910" s="36" t="s">
        <v>309</v>
      </c>
      <c r="K910" s="38">
        <v>45750</v>
      </c>
      <c r="L910" s="36">
        <v>1930</v>
      </c>
      <c r="M910" s="73">
        <f t="shared" si="44"/>
        <v>2479.54</v>
      </c>
      <c r="N910" s="39">
        <v>2479.54</v>
      </c>
      <c r="O910" s="39">
        <v>0</v>
      </c>
      <c r="P910" s="33">
        <v>0</v>
      </c>
    </row>
    <row r="911" spans="1:16" ht="24.95" customHeight="1" x14ac:dyDescent="0.2">
      <c r="A911" s="52" t="str">
        <f t="shared" si="42"/>
        <v>1441|1440011|280|2024|11568355000106|3904|425,18</v>
      </c>
      <c r="B911" s="52" t="str">
        <f t="shared" si="43"/>
        <v>1441|1440011|280|2024|1931</v>
      </c>
      <c r="C911" s="36">
        <v>1441</v>
      </c>
      <c r="D911" s="36">
        <v>1440011</v>
      </c>
      <c r="E911" s="36">
        <v>280</v>
      </c>
      <c r="F911" s="36">
        <v>2024</v>
      </c>
      <c r="G911" s="36">
        <v>11568355000106</v>
      </c>
      <c r="H911" s="37" t="s">
        <v>253</v>
      </c>
      <c r="I911" s="36">
        <v>3904</v>
      </c>
      <c r="J911" s="36" t="s">
        <v>309</v>
      </c>
      <c r="K911" s="38">
        <v>45750</v>
      </c>
      <c r="L911" s="36">
        <v>1931</v>
      </c>
      <c r="M911" s="73">
        <f t="shared" si="44"/>
        <v>425.18</v>
      </c>
      <c r="N911" s="39">
        <v>425.18</v>
      </c>
      <c r="O911" s="39">
        <v>0</v>
      </c>
      <c r="P911" s="33">
        <v>0</v>
      </c>
    </row>
    <row r="912" spans="1:16" ht="24.95" customHeight="1" x14ac:dyDescent="0.2">
      <c r="A912" s="52" t="str">
        <f t="shared" si="42"/>
        <v>1441|1440011|280|2024|11568355000106|3904|3145,94</v>
      </c>
      <c r="B912" s="52" t="str">
        <f t="shared" si="43"/>
        <v>1441|1440011|280|2024|2182</v>
      </c>
      <c r="C912" s="36">
        <v>1441</v>
      </c>
      <c r="D912" s="36">
        <v>1440011</v>
      </c>
      <c r="E912" s="36">
        <v>280</v>
      </c>
      <c r="F912" s="36">
        <v>2024</v>
      </c>
      <c r="G912" s="36">
        <v>11568355000106</v>
      </c>
      <c r="H912" s="37" t="s">
        <v>253</v>
      </c>
      <c r="I912" s="36">
        <v>3904</v>
      </c>
      <c r="J912" s="36" t="s">
        <v>309</v>
      </c>
      <c r="K912" s="38">
        <v>45755</v>
      </c>
      <c r="L912" s="36">
        <v>2182</v>
      </c>
      <c r="M912" s="73">
        <f t="shared" si="44"/>
        <v>3145.94</v>
      </c>
      <c r="N912" s="39">
        <v>3145.94</v>
      </c>
      <c r="O912" s="39">
        <v>0</v>
      </c>
      <c r="P912" s="33">
        <v>0</v>
      </c>
    </row>
    <row r="913" spans="1:16" ht="24.95" customHeight="1" x14ac:dyDescent="0.2">
      <c r="A913" s="52" t="str">
        <f t="shared" si="42"/>
        <v>1441|1440011|280|2024|11568355000106|3904|6045,34</v>
      </c>
      <c r="B913" s="52" t="str">
        <f t="shared" si="43"/>
        <v>1441|1440011|280|2024|2544</v>
      </c>
      <c r="C913" s="36">
        <v>1441</v>
      </c>
      <c r="D913" s="36">
        <v>1440011</v>
      </c>
      <c r="E913" s="36">
        <v>280</v>
      </c>
      <c r="F913" s="36">
        <v>2024</v>
      </c>
      <c r="G913" s="36">
        <v>11568355000106</v>
      </c>
      <c r="H913" s="37" t="s">
        <v>253</v>
      </c>
      <c r="I913" s="36">
        <v>3904</v>
      </c>
      <c r="J913" s="36" t="s">
        <v>309</v>
      </c>
      <c r="K913" s="38">
        <v>45776</v>
      </c>
      <c r="L913" s="36">
        <v>2544</v>
      </c>
      <c r="M913" s="73">
        <f t="shared" si="44"/>
        <v>6045.34</v>
      </c>
      <c r="N913" s="39">
        <v>6045.34</v>
      </c>
      <c r="O913" s="39">
        <v>0</v>
      </c>
      <c r="P913" s="33">
        <v>0</v>
      </c>
    </row>
    <row r="914" spans="1:16" ht="24.95" customHeight="1" x14ac:dyDescent="0.2">
      <c r="A914" s="52" t="str">
        <f t="shared" si="42"/>
        <v>1441|1440011|282|2025|8458633000150|3921|658</v>
      </c>
      <c r="B914" s="52" t="str">
        <f t="shared" si="43"/>
        <v>1441|1440011|282|2025|2337</v>
      </c>
      <c r="C914" s="36">
        <v>1441</v>
      </c>
      <c r="D914" s="36">
        <v>1440011</v>
      </c>
      <c r="E914" s="36">
        <v>282</v>
      </c>
      <c r="F914" s="36">
        <v>2025</v>
      </c>
      <c r="G914" s="36">
        <v>8458633000150</v>
      </c>
      <c r="H914" s="37" t="s">
        <v>263</v>
      </c>
      <c r="I914" s="36">
        <v>3921</v>
      </c>
      <c r="J914" s="36" t="s">
        <v>309</v>
      </c>
      <c r="K914" s="38">
        <v>45758</v>
      </c>
      <c r="L914" s="36">
        <v>2337</v>
      </c>
      <c r="M914" s="73">
        <f t="shared" si="44"/>
        <v>658</v>
      </c>
      <c r="N914" s="39">
        <v>658</v>
      </c>
      <c r="O914" s="39">
        <v>0</v>
      </c>
      <c r="P914" s="33">
        <v>0</v>
      </c>
    </row>
    <row r="915" spans="1:16" ht="24.95" customHeight="1" x14ac:dyDescent="0.2">
      <c r="A915" s="52" t="str">
        <f t="shared" si="42"/>
        <v>1441|1440011|282|2025|8458633000150|3921|658</v>
      </c>
      <c r="B915" s="52" t="str">
        <f t="shared" si="43"/>
        <v>1441|1440011|282|2025|2679</v>
      </c>
      <c r="C915" s="36">
        <v>1441</v>
      </c>
      <c r="D915" s="36">
        <v>1440011</v>
      </c>
      <c r="E915" s="36">
        <v>282</v>
      </c>
      <c r="F915" s="36">
        <v>2025</v>
      </c>
      <c r="G915" s="36">
        <v>8458633000150</v>
      </c>
      <c r="H915" s="37" t="s">
        <v>263</v>
      </c>
      <c r="I915" s="36">
        <v>3921</v>
      </c>
      <c r="J915" s="36" t="s">
        <v>309</v>
      </c>
      <c r="K915" s="38">
        <v>45783</v>
      </c>
      <c r="L915" s="36">
        <v>2679</v>
      </c>
      <c r="M915" s="73">
        <f t="shared" si="44"/>
        <v>658</v>
      </c>
      <c r="N915" s="39">
        <v>658</v>
      </c>
      <c r="O915" s="39">
        <v>0</v>
      </c>
      <c r="P915" s="33">
        <v>0</v>
      </c>
    </row>
    <row r="916" spans="1:16" ht="24.95" customHeight="1" x14ac:dyDescent="0.2">
      <c r="A916" s="52" t="str">
        <f t="shared" si="42"/>
        <v>1441|1440011|283|2025|28964042000161|3961|1119,17</v>
      </c>
      <c r="B916" s="52" t="str">
        <f t="shared" si="43"/>
        <v>1441|1440011|283|2025|2324</v>
      </c>
      <c r="C916" s="36">
        <v>1441</v>
      </c>
      <c r="D916" s="36">
        <v>1440011</v>
      </c>
      <c r="E916" s="36">
        <v>283</v>
      </c>
      <c r="F916" s="36">
        <v>2025</v>
      </c>
      <c r="G916" s="36">
        <v>28964042000161</v>
      </c>
      <c r="H916" s="37" t="s">
        <v>292</v>
      </c>
      <c r="I916" s="36">
        <v>3961</v>
      </c>
      <c r="J916" s="36" t="s">
        <v>309</v>
      </c>
      <c r="K916" s="38">
        <v>45758</v>
      </c>
      <c r="L916" s="36">
        <v>2324</v>
      </c>
      <c r="M916" s="73">
        <f t="shared" si="44"/>
        <v>1119.17</v>
      </c>
      <c r="N916" s="39">
        <v>1119.17</v>
      </c>
      <c r="O916" s="39">
        <v>0</v>
      </c>
      <c r="P916" s="33">
        <v>0</v>
      </c>
    </row>
    <row r="917" spans="1:16" ht="24.95" customHeight="1" x14ac:dyDescent="0.2">
      <c r="A917" s="52" t="str">
        <f t="shared" si="42"/>
        <v>1441|1440011|288|2024|81243735000148|4002|1140,48</v>
      </c>
      <c r="B917" s="52" t="str">
        <f t="shared" si="43"/>
        <v>1441|1440011|288|2024|2468</v>
      </c>
      <c r="C917" s="36">
        <v>1441</v>
      </c>
      <c r="D917" s="36">
        <v>1440011</v>
      </c>
      <c r="E917" s="36">
        <v>288</v>
      </c>
      <c r="F917" s="36">
        <v>2024</v>
      </c>
      <c r="G917" s="36">
        <v>81243735000148</v>
      </c>
      <c r="H917" s="37" t="s">
        <v>256</v>
      </c>
      <c r="I917" s="36">
        <v>4002</v>
      </c>
      <c r="J917" s="36" t="s">
        <v>303</v>
      </c>
      <c r="K917" s="38">
        <v>45769</v>
      </c>
      <c r="L917" s="36">
        <v>2468</v>
      </c>
      <c r="M917" s="73">
        <f t="shared" si="44"/>
        <v>1140.48</v>
      </c>
      <c r="N917" s="39">
        <v>1085.74</v>
      </c>
      <c r="O917" s="39">
        <v>54.74</v>
      </c>
      <c r="P917" s="33">
        <v>0</v>
      </c>
    </row>
    <row r="918" spans="1:16" ht="24.95" customHeight="1" x14ac:dyDescent="0.2">
      <c r="A918" s="52" t="str">
        <f t="shared" si="42"/>
        <v>1441|1440011|292|2025|6880466000105|3939|216,76</v>
      </c>
      <c r="B918" s="52" t="str">
        <f t="shared" si="43"/>
        <v>1441|1440011|292|2025|2504</v>
      </c>
      <c r="C918" s="36">
        <v>1441</v>
      </c>
      <c r="D918" s="36">
        <v>1440011</v>
      </c>
      <c r="E918" s="36">
        <v>292</v>
      </c>
      <c r="F918" s="36">
        <v>2025</v>
      </c>
      <c r="G918" s="36">
        <v>6880466000105</v>
      </c>
      <c r="H918" s="37" t="s">
        <v>293</v>
      </c>
      <c r="I918" s="36">
        <v>3939</v>
      </c>
      <c r="J918" s="36" t="s">
        <v>309</v>
      </c>
      <c r="K918" s="38">
        <v>45771</v>
      </c>
      <c r="L918" s="36">
        <v>2504</v>
      </c>
      <c r="M918" s="73">
        <f t="shared" si="44"/>
        <v>216.76</v>
      </c>
      <c r="N918" s="39">
        <v>206.2</v>
      </c>
      <c r="O918" s="39">
        <v>10.56</v>
      </c>
      <c r="P918" s="33">
        <v>0</v>
      </c>
    </row>
    <row r="919" spans="1:16" ht="24.95" customHeight="1" x14ac:dyDescent="0.2">
      <c r="A919" s="52" t="str">
        <f t="shared" si="42"/>
        <v>1441|1440011|292|2025|6880466000105|3939|651,96</v>
      </c>
      <c r="B919" s="52" t="str">
        <f t="shared" si="43"/>
        <v>1441|1440011|292|2025|2563</v>
      </c>
      <c r="C919" s="36">
        <v>1441</v>
      </c>
      <c r="D919" s="36">
        <v>1440011</v>
      </c>
      <c r="E919" s="36">
        <v>292</v>
      </c>
      <c r="F919" s="36">
        <v>2025</v>
      </c>
      <c r="G919" s="36">
        <v>6880466000105</v>
      </c>
      <c r="H919" s="37" t="s">
        <v>293</v>
      </c>
      <c r="I919" s="36">
        <v>3939</v>
      </c>
      <c r="J919" s="36" t="s">
        <v>309</v>
      </c>
      <c r="K919" s="38">
        <v>45777</v>
      </c>
      <c r="L919" s="36">
        <v>2563</v>
      </c>
      <c r="M919" s="73">
        <f t="shared" si="44"/>
        <v>651.95999999999992</v>
      </c>
      <c r="N919" s="39">
        <v>620.28</v>
      </c>
      <c r="O919" s="39">
        <v>31.68</v>
      </c>
      <c r="P919" s="33">
        <v>0</v>
      </c>
    </row>
    <row r="920" spans="1:16" ht="24.95" customHeight="1" x14ac:dyDescent="0.2">
      <c r="A920" s="52" t="str">
        <f t="shared" si="42"/>
        <v>1441|1440011|293|2025|5487631000109|9329|2439</v>
      </c>
      <c r="B920" s="52" t="str">
        <f t="shared" si="43"/>
        <v>1441|1440011|293|2025|266</v>
      </c>
      <c r="C920" s="36">
        <v>1441</v>
      </c>
      <c r="D920" s="36">
        <v>1440011</v>
      </c>
      <c r="E920" s="36">
        <v>293</v>
      </c>
      <c r="F920" s="36">
        <v>2025</v>
      </c>
      <c r="G920" s="36">
        <v>5487631000109</v>
      </c>
      <c r="H920" s="37" t="s">
        <v>295</v>
      </c>
      <c r="I920" s="36">
        <v>9329</v>
      </c>
      <c r="J920" s="36" t="s">
        <v>470</v>
      </c>
      <c r="K920" s="38">
        <v>45776</v>
      </c>
      <c r="L920" s="36">
        <v>266</v>
      </c>
      <c r="M920" s="73">
        <f t="shared" si="44"/>
        <v>2439</v>
      </c>
      <c r="N920" s="39">
        <v>2439</v>
      </c>
      <c r="O920" s="39">
        <v>0</v>
      </c>
      <c r="P920" s="33">
        <v>0</v>
      </c>
    </row>
    <row r="921" spans="1:16" ht="24.95" customHeight="1" x14ac:dyDescent="0.2">
      <c r="A921" s="52" t="str">
        <f t="shared" si="42"/>
        <v>1441|1440011|293|2025|5487631000109|9329|476,04</v>
      </c>
      <c r="B921" s="52" t="str">
        <f t="shared" si="43"/>
        <v>1441|1440011|293|2025|276</v>
      </c>
      <c r="C921" s="36">
        <v>1441</v>
      </c>
      <c r="D921" s="36">
        <v>1440011</v>
      </c>
      <c r="E921" s="36">
        <v>293</v>
      </c>
      <c r="F921" s="36">
        <v>2025</v>
      </c>
      <c r="G921" s="36">
        <v>5487631000109</v>
      </c>
      <c r="H921" s="37" t="s">
        <v>295</v>
      </c>
      <c r="I921" s="36">
        <v>9329</v>
      </c>
      <c r="J921" s="36" t="s">
        <v>470</v>
      </c>
      <c r="K921" s="38">
        <v>45790</v>
      </c>
      <c r="L921" s="36">
        <v>276</v>
      </c>
      <c r="M921" s="73">
        <f t="shared" si="44"/>
        <v>476.04</v>
      </c>
      <c r="N921" s="39">
        <v>476.04</v>
      </c>
      <c r="O921" s="39">
        <v>0</v>
      </c>
      <c r="P921" s="33">
        <v>0</v>
      </c>
    </row>
    <row r="922" spans="1:16" ht="24.95" customHeight="1" x14ac:dyDescent="0.2">
      <c r="A922" s="52" t="str">
        <f t="shared" si="42"/>
        <v>1441|1440011|293|2025|5487631000109|9329|576,35</v>
      </c>
      <c r="B922" s="52" t="str">
        <f t="shared" si="43"/>
        <v>1441|1440011|293|2025|277</v>
      </c>
      <c r="C922" s="36">
        <v>1441</v>
      </c>
      <c r="D922" s="36">
        <v>1440011</v>
      </c>
      <c r="E922" s="36">
        <v>293</v>
      </c>
      <c r="F922" s="36">
        <v>2025</v>
      </c>
      <c r="G922" s="36">
        <v>5487631000109</v>
      </c>
      <c r="H922" s="37" t="s">
        <v>295</v>
      </c>
      <c r="I922" s="36">
        <v>9329</v>
      </c>
      <c r="J922" s="36" t="s">
        <v>470</v>
      </c>
      <c r="K922" s="38">
        <v>45790</v>
      </c>
      <c r="L922" s="36">
        <v>277</v>
      </c>
      <c r="M922" s="73">
        <f t="shared" si="44"/>
        <v>576.35</v>
      </c>
      <c r="N922" s="39">
        <v>576.35</v>
      </c>
      <c r="O922" s="39">
        <v>0</v>
      </c>
      <c r="P922" s="33">
        <v>0</v>
      </c>
    </row>
    <row r="923" spans="1:16" ht="24.95" customHeight="1" x14ac:dyDescent="0.2">
      <c r="A923" s="52" t="str">
        <f t="shared" si="42"/>
        <v>1441|1440011|293|2025|5487631000109|9329|843,21</v>
      </c>
      <c r="B923" s="52" t="str">
        <f t="shared" si="43"/>
        <v>1441|1440011|293|2025|278</v>
      </c>
      <c r="C923" s="36">
        <v>1441</v>
      </c>
      <c r="D923" s="36">
        <v>1440011</v>
      </c>
      <c r="E923" s="36">
        <v>293</v>
      </c>
      <c r="F923" s="36">
        <v>2025</v>
      </c>
      <c r="G923" s="36">
        <v>5487631000109</v>
      </c>
      <c r="H923" s="37" t="s">
        <v>295</v>
      </c>
      <c r="I923" s="36">
        <v>9329</v>
      </c>
      <c r="J923" s="36" t="s">
        <v>470</v>
      </c>
      <c r="K923" s="38">
        <v>45790</v>
      </c>
      <c r="L923" s="36">
        <v>278</v>
      </c>
      <c r="M923" s="73">
        <f t="shared" si="44"/>
        <v>843.21</v>
      </c>
      <c r="N923" s="39">
        <v>843.21</v>
      </c>
      <c r="O923" s="39">
        <v>0</v>
      </c>
      <c r="P923" s="33">
        <v>0</v>
      </c>
    </row>
    <row r="924" spans="1:16" ht="24.95" customHeight="1" x14ac:dyDescent="0.2">
      <c r="A924" s="52" t="str">
        <f t="shared" si="42"/>
        <v>1441|1440011|297|2025|11568355000106|3904|2230,74</v>
      </c>
      <c r="B924" s="52" t="str">
        <f t="shared" si="43"/>
        <v>1441|1440011|297|2025|2632</v>
      </c>
      <c r="C924" s="36">
        <v>1441</v>
      </c>
      <c r="D924" s="36">
        <v>1440011</v>
      </c>
      <c r="E924" s="36">
        <v>297</v>
      </c>
      <c r="F924" s="36">
        <v>2025</v>
      </c>
      <c r="G924" s="36">
        <v>11568355000106</v>
      </c>
      <c r="H924" s="37" t="s">
        <v>253</v>
      </c>
      <c r="I924" s="36">
        <v>3904</v>
      </c>
      <c r="J924" s="36" t="s">
        <v>309</v>
      </c>
      <c r="K924" s="38">
        <v>45782</v>
      </c>
      <c r="L924" s="36">
        <v>2632</v>
      </c>
      <c r="M924" s="73">
        <f t="shared" si="44"/>
        <v>2230.7399999999998</v>
      </c>
      <c r="N924" s="39">
        <v>2230.7399999999998</v>
      </c>
      <c r="O924" s="39">
        <v>0</v>
      </c>
      <c r="P924" s="33">
        <v>0</v>
      </c>
    </row>
    <row r="925" spans="1:16" ht="24.95" customHeight="1" x14ac:dyDescent="0.2">
      <c r="A925" s="52" t="str">
        <f t="shared" si="42"/>
        <v>1441|1440011|297|2025|11568355000106|3904|3009,51</v>
      </c>
      <c r="B925" s="52" t="str">
        <f t="shared" si="43"/>
        <v>1441|1440011|297|2025|2642</v>
      </c>
      <c r="C925" s="36">
        <v>1441</v>
      </c>
      <c r="D925" s="36">
        <v>1440011</v>
      </c>
      <c r="E925" s="36">
        <v>297</v>
      </c>
      <c r="F925" s="36">
        <v>2025</v>
      </c>
      <c r="G925" s="36">
        <v>11568355000106</v>
      </c>
      <c r="H925" s="37" t="s">
        <v>253</v>
      </c>
      <c r="I925" s="36">
        <v>3904</v>
      </c>
      <c r="J925" s="36" t="s">
        <v>309</v>
      </c>
      <c r="K925" s="38">
        <v>45782</v>
      </c>
      <c r="L925" s="36">
        <v>2642</v>
      </c>
      <c r="M925" s="73">
        <f t="shared" si="44"/>
        <v>3009.51</v>
      </c>
      <c r="N925" s="39">
        <v>3009.51</v>
      </c>
      <c r="O925" s="39">
        <v>0</v>
      </c>
      <c r="P925" s="33">
        <v>0</v>
      </c>
    </row>
    <row r="926" spans="1:16" ht="24.95" customHeight="1" x14ac:dyDescent="0.2">
      <c r="A926" s="52" t="str">
        <f t="shared" si="42"/>
        <v>1441|1440011|299|2025|18715474000185|4703|261,18</v>
      </c>
      <c r="B926" s="52" t="str">
        <f t="shared" si="43"/>
        <v>1441|1440011|299|2025|1869</v>
      </c>
      <c r="C926" s="36">
        <v>1441</v>
      </c>
      <c r="D926" s="36">
        <v>1440011</v>
      </c>
      <c r="E926" s="36">
        <v>299</v>
      </c>
      <c r="F926" s="36">
        <v>2025</v>
      </c>
      <c r="G926" s="36">
        <v>18715474000185</v>
      </c>
      <c r="H926" s="37" t="s">
        <v>404</v>
      </c>
      <c r="I926" s="36">
        <v>4703</v>
      </c>
      <c r="J926" s="36" t="s">
        <v>462</v>
      </c>
      <c r="K926" s="38">
        <v>45748</v>
      </c>
      <c r="L926" s="36">
        <v>1869</v>
      </c>
      <c r="M926" s="73">
        <f t="shared" si="44"/>
        <v>261.18</v>
      </c>
      <c r="N926" s="39">
        <v>261.18</v>
      </c>
      <c r="O926" s="39">
        <v>0</v>
      </c>
      <c r="P926" s="33">
        <v>0</v>
      </c>
    </row>
    <row r="927" spans="1:16" ht="24.95" customHeight="1" x14ac:dyDescent="0.2">
      <c r="A927" s="52" t="str">
        <f t="shared" si="42"/>
        <v>1441|1440011|299|2025|18715474000185|4703|371,47</v>
      </c>
      <c r="B927" s="52" t="str">
        <f t="shared" si="43"/>
        <v>1441|1440011|299|2025|1870</v>
      </c>
      <c r="C927" s="36">
        <v>1441</v>
      </c>
      <c r="D927" s="36">
        <v>1440011</v>
      </c>
      <c r="E927" s="36">
        <v>299</v>
      </c>
      <c r="F927" s="36">
        <v>2025</v>
      </c>
      <c r="G927" s="36">
        <v>18715474000185</v>
      </c>
      <c r="H927" s="37" t="s">
        <v>404</v>
      </c>
      <c r="I927" s="36">
        <v>4703</v>
      </c>
      <c r="J927" s="36" t="s">
        <v>462</v>
      </c>
      <c r="K927" s="38">
        <v>45748</v>
      </c>
      <c r="L927" s="36">
        <v>1870</v>
      </c>
      <c r="M927" s="73">
        <f t="shared" si="44"/>
        <v>371.47</v>
      </c>
      <c r="N927" s="39">
        <v>371.47</v>
      </c>
      <c r="O927" s="39">
        <v>0</v>
      </c>
      <c r="P927" s="33">
        <v>0</v>
      </c>
    </row>
    <row r="928" spans="1:16" ht="24.95" customHeight="1" x14ac:dyDescent="0.2">
      <c r="A928" s="52" t="str">
        <f t="shared" si="42"/>
        <v>1441|1440011|300|2025|18307439000127|4703|579,42</v>
      </c>
      <c r="B928" s="52" t="str">
        <f t="shared" si="43"/>
        <v>1441|1440011|300|2025|1918</v>
      </c>
      <c r="C928" s="36">
        <v>1441</v>
      </c>
      <c r="D928" s="36">
        <v>1440011</v>
      </c>
      <c r="E928" s="36">
        <v>300</v>
      </c>
      <c r="F928" s="36">
        <v>2025</v>
      </c>
      <c r="G928" s="36">
        <v>18307439000127</v>
      </c>
      <c r="H928" s="37" t="s">
        <v>364</v>
      </c>
      <c r="I928" s="36">
        <v>4703</v>
      </c>
      <c r="J928" s="36" t="s">
        <v>462</v>
      </c>
      <c r="K928" s="38">
        <v>45750</v>
      </c>
      <c r="L928" s="36">
        <v>1918</v>
      </c>
      <c r="M928" s="73">
        <f t="shared" si="44"/>
        <v>579.41999999999996</v>
      </c>
      <c r="N928" s="39">
        <v>579.41999999999996</v>
      </c>
      <c r="O928" s="39">
        <v>0</v>
      </c>
      <c r="P928" s="33">
        <v>0</v>
      </c>
    </row>
    <row r="929" spans="1:16" ht="24.95" customHeight="1" x14ac:dyDescent="0.2">
      <c r="A929" s="52" t="str">
        <f t="shared" si="42"/>
        <v>1441|1440011|301|2025|5552627660|3622|215</v>
      </c>
      <c r="B929" s="52" t="str">
        <f t="shared" si="43"/>
        <v>1441|1440011|301|2025|1936</v>
      </c>
      <c r="C929" s="36">
        <v>1441</v>
      </c>
      <c r="D929" s="36">
        <v>1440011</v>
      </c>
      <c r="E929" s="36">
        <v>301</v>
      </c>
      <c r="F929" s="36">
        <v>2025</v>
      </c>
      <c r="G929" s="36">
        <v>5552627660</v>
      </c>
      <c r="H929" s="37" t="s">
        <v>471</v>
      </c>
      <c r="I929" s="36">
        <v>3622</v>
      </c>
      <c r="J929" s="36" t="s">
        <v>308</v>
      </c>
      <c r="K929" s="38">
        <v>45751</v>
      </c>
      <c r="L929" s="36">
        <v>1936</v>
      </c>
      <c r="M929" s="73">
        <f t="shared" si="44"/>
        <v>215</v>
      </c>
      <c r="N929" s="39">
        <v>215</v>
      </c>
      <c r="O929" s="39">
        <v>0</v>
      </c>
      <c r="P929" s="33">
        <v>0</v>
      </c>
    </row>
    <row r="930" spans="1:16" ht="24.95" customHeight="1" x14ac:dyDescent="0.2">
      <c r="A930" s="52" t="str">
        <f t="shared" si="42"/>
        <v>1441|1440011|301|2025|5552627660|3622|1935</v>
      </c>
      <c r="B930" s="52" t="str">
        <f t="shared" si="43"/>
        <v>1441|1440011|301|2025|2437</v>
      </c>
      <c r="C930" s="36">
        <v>1441</v>
      </c>
      <c r="D930" s="36">
        <v>1440011</v>
      </c>
      <c r="E930" s="36">
        <v>301</v>
      </c>
      <c r="F930" s="36">
        <v>2025</v>
      </c>
      <c r="G930" s="36">
        <v>5552627660</v>
      </c>
      <c r="H930" s="37" t="s">
        <v>471</v>
      </c>
      <c r="I930" s="36">
        <v>3622</v>
      </c>
      <c r="J930" s="36" t="s">
        <v>308</v>
      </c>
      <c r="K930" s="38">
        <v>45762</v>
      </c>
      <c r="L930" s="36">
        <v>2437</v>
      </c>
      <c r="M930" s="73">
        <f t="shared" si="44"/>
        <v>1935</v>
      </c>
      <c r="N930" s="39">
        <v>1935</v>
      </c>
      <c r="O930" s="39">
        <v>0</v>
      </c>
      <c r="P930" s="33">
        <v>0</v>
      </c>
    </row>
    <row r="931" spans="1:16" ht="24.95" customHeight="1" x14ac:dyDescent="0.2">
      <c r="A931" s="52" t="str">
        <f t="shared" si="42"/>
        <v>1441|1440011|301|2025|5552627660|3622|2150</v>
      </c>
      <c r="B931" s="52" t="str">
        <f t="shared" si="43"/>
        <v>1441|1440011|301|2025|242</v>
      </c>
      <c r="C931" s="36">
        <v>1441</v>
      </c>
      <c r="D931" s="36">
        <v>1440011</v>
      </c>
      <c r="E931" s="36">
        <v>301</v>
      </c>
      <c r="F931" s="36">
        <v>2025</v>
      </c>
      <c r="G931" s="36">
        <v>5552627660</v>
      </c>
      <c r="H931" s="37" t="s">
        <v>471</v>
      </c>
      <c r="I931" s="36">
        <v>3622</v>
      </c>
      <c r="J931" s="36" t="s">
        <v>308</v>
      </c>
      <c r="K931" s="38">
        <v>45769</v>
      </c>
      <c r="L931" s="36">
        <v>242</v>
      </c>
      <c r="M931" s="73">
        <f t="shared" si="44"/>
        <v>2150</v>
      </c>
      <c r="N931" s="39">
        <v>2150</v>
      </c>
      <c r="O931" s="39">
        <v>0</v>
      </c>
      <c r="P931" s="33">
        <v>0</v>
      </c>
    </row>
    <row r="932" spans="1:16" ht="24.95" customHeight="1" x14ac:dyDescent="0.2">
      <c r="A932" s="52" t="str">
        <f t="shared" si="42"/>
        <v>1441|1440011|301|2025|5552627660|3622|2150</v>
      </c>
      <c r="B932" s="52" t="str">
        <f t="shared" si="43"/>
        <v>1441|1440011|301|2025|2630</v>
      </c>
      <c r="C932" s="36">
        <v>1441</v>
      </c>
      <c r="D932" s="36">
        <v>1440011</v>
      </c>
      <c r="E932" s="36">
        <v>301</v>
      </c>
      <c r="F932" s="36">
        <v>2025</v>
      </c>
      <c r="G932" s="36">
        <v>5552627660</v>
      </c>
      <c r="H932" s="37" t="s">
        <v>471</v>
      </c>
      <c r="I932" s="36">
        <v>3622</v>
      </c>
      <c r="J932" s="36" t="s">
        <v>308</v>
      </c>
      <c r="K932" s="38">
        <v>45782</v>
      </c>
      <c r="L932" s="36">
        <v>2630</v>
      </c>
      <c r="M932" s="73">
        <f t="shared" si="44"/>
        <v>2150</v>
      </c>
      <c r="N932" s="39">
        <v>2150</v>
      </c>
      <c r="O932" s="39">
        <v>0</v>
      </c>
      <c r="P932" s="33">
        <v>0</v>
      </c>
    </row>
    <row r="933" spans="1:16" ht="24.95" customHeight="1" x14ac:dyDescent="0.2">
      <c r="A933" s="52" t="str">
        <f t="shared" si="42"/>
        <v>1441|1440011|302|2025|18468033000126|4703|1734,2</v>
      </c>
      <c r="B933" s="52" t="str">
        <f t="shared" si="43"/>
        <v>1441|1440011|302|2025|2050</v>
      </c>
      <c r="C933" s="36">
        <v>1441</v>
      </c>
      <c r="D933" s="36">
        <v>1440011</v>
      </c>
      <c r="E933" s="36">
        <v>302</v>
      </c>
      <c r="F933" s="36">
        <v>2025</v>
      </c>
      <c r="G933" s="36">
        <v>18468033000126</v>
      </c>
      <c r="H933" s="37" t="s">
        <v>386</v>
      </c>
      <c r="I933" s="36">
        <v>4703</v>
      </c>
      <c r="J933" s="36" t="s">
        <v>462</v>
      </c>
      <c r="K933" s="38">
        <v>45754</v>
      </c>
      <c r="L933" s="36">
        <v>2050</v>
      </c>
      <c r="M933" s="73">
        <f t="shared" si="44"/>
        <v>1734.2</v>
      </c>
      <c r="N933" s="39">
        <v>1734.2</v>
      </c>
      <c r="O933" s="39">
        <v>0</v>
      </c>
      <c r="P933" s="33">
        <v>0</v>
      </c>
    </row>
    <row r="934" spans="1:16" ht="24.95" customHeight="1" x14ac:dyDescent="0.2">
      <c r="A934" s="52" t="str">
        <f t="shared" si="42"/>
        <v>1441|1440011|303|2025|18313817000185|4703|1138,22</v>
      </c>
      <c r="B934" s="52" t="str">
        <f t="shared" si="43"/>
        <v>1441|1440011|303|2025|2051</v>
      </c>
      <c r="C934" s="36">
        <v>1441</v>
      </c>
      <c r="D934" s="36">
        <v>1440011</v>
      </c>
      <c r="E934" s="36">
        <v>303</v>
      </c>
      <c r="F934" s="36">
        <v>2025</v>
      </c>
      <c r="G934" s="36">
        <v>18313817000185</v>
      </c>
      <c r="H934" s="37" t="s">
        <v>472</v>
      </c>
      <c r="I934" s="36">
        <v>4703</v>
      </c>
      <c r="J934" s="36" t="s">
        <v>462</v>
      </c>
      <c r="K934" s="38">
        <v>45754</v>
      </c>
      <c r="L934" s="36">
        <v>2051</v>
      </c>
      <c r="M934" s="73">
        <f t="shared" si="44"/>
        <v>1138.22</v>
      </c>
      <c r="N934" s="39">
        <v>1138.22</v>
      </c>
      <c r="O934" s="39">
        <v>0</v>
      </c>
      <c r="P934" s="33">
        <v>0</v>
      </c>
    </row>
    <row r="935" spans="1:16" ht="24.95" customHeight="1" x14ac:dyDescent="0.2">
      <c r="A935" s="52" t="str">
        <f t="shared" si="42"/>
        <v>1441|1440011|303|2025|18313817000185|4703|952,85</v>
      </c>
      <c r="B935" s="52" t="str">
        <f t="shared" si="43"/>
        <v>1441|1440011|303|2025|2052</v>
      </c>
      <c r="C935" s="36">
        <v>1441</v>
      </c>
      <c r="D935" s="36">
        <v>1440011</v>
      </c>
      <c r="E935" s="36">
        <v>303</v>
      </c>
      <c r="F935" s="36">
        <v>2025</v>
      </c>
      <c r="G935" s="36">
        <v>18313817000185</v>
      </c>
      <c r="H935" s="37" t="s">
        <v>472</v>
      </c>
      <c r="I935" s="36">
        <v>4703</v>
      </c>
      <c r="J935" s="36" t="s">
        <v>462</v>
      </c>
      <c r="K935" s="38">
        <v>45754</v>
      </c>
      <c r="L935" s="36">
        <v>2052</v>
      </c>
      <c r="M935" s="73">
        <f t="shared" si="44"/>
        <v>952.85</v>
      </c>
      <c r="N935" s="39">
        <v>952.85</v>
      </c>
      <c r="O935" s="39">
        <v>0</v>
      </c>
      <c r="P935" s="33">
        <v>0</v>
      </c>
    </row>
    <row r="936" spans="1:16" ht="24.95" customHeight="1" x14ac:dyDescent="0.2">
      <c r="A936" s="52" t="str">
        <f t="shared" si="42"/>
        <v>1441|1440011|303|2025|18313817000185|4703|900,87</v>
      </c>
      <c r="B936" s="52" t="str">
        <f t="shared" si="43"/>
        <v>1441|1440011|303|2025|2053</v>
      </c>
      <c r="C936" s="36">
        <v>1441</v>
      </c>
      <c r="D936" s="36">
        <v>1440011</v>
      </c>
      <c r="E936" s="36">
        <v>303</v>
      </c>
      <c r="F936" s="36">
        <v>2025</v>
      </c>
      <c r="G936" s="36">
        <v>18313817000185</v>
      </c>
      <c r="H936" s="37" t="s">
        <v>472</v>
      </c>
      <c r="I936" s="36">
        <v>4703</v>
      </c>
      <c r="J936" s="36" t="s">
        <v>462</v>
      </c>
      <c r="K936" s="38">
        <v>45754</v>
      </c>
      <c r="L936" s="36">
        <v>2053</v>
      </c>
      <c r="M936" s="73">
        <f t="shared" si="44"/>
        <v>900.87</v>
      </c>
      <c r="N936" s="39">
        <v>900.87</v>
      </c>
      <c r="O936" s="39">
        <v>0</v>
      </c>
      <c r="P936" s="33">
        <v>0</v>
      </c>
    </row>
    <row r="937" spans="1:16" ht="24.95" customHeight="1" x14ac:dyDescent="0.2">
      <c r="A937" s="52" t="str">
        <f t="shared" si="42"/>
        <v>1441|1440011|303|2025|18313817000185|4703|1181,89</v>
      </c>
      <c r="B937" s="52" t="str">
        <f t="shared" si="43"/>
        <v>1441|1440011|303|2025|2054</v>
      </c>
      <c r="C937" s="36">
        <v>1441</v>
      </c>
      <c r="D937" s="36">
        <v>1440011</v>
      </c>
      <c r="E937" s="36">
        <v>303</v>
      </c>
      <c r="F937" s="36">
        <v>2025</v>
      </c>
      <c r="G937" s="36">
        <v>18313817000185</v>
      </c>
      <c r="H937" s="37" t="s">
        <v>472</v>
      </c>
      <c r="I937" s="36">
        <v>4703</v>
      </c>
      <c r="J937" s="36" t="s">
        <v>462</v>
      </c>
      <c r="K937" s="38">
        <v>45754</v>
      </c>
      <c r="L937" s="36">
        <v>2054</v>
      </c>
      <c r="M937" s="73">
        <f t="shared" si="44"/>
        <v>1181.8900000000001</v>
      </c>
      <c r="N937" s="39">
        <v>1181.8900000000001</v>
      </c>
      <c r="O937" s="39">
        <v>0</v>
      </c>
      <c r="P937" s="33">
        <v>0</v>
      </c>
    </row>
    <row r="938" spans="1:16" ht="24.95" customHeight="1" x14ac:dyDescent="0.2">
      <c r="A938" s="52" t="str">
        <f t="shared" si="42"/>
        <v>1441|1440011|303|2025|18313817000185|4703|1159,43</v>
      </c>
      <c r="B938" s="52" t="str">
        <f t="shared" si="43"/>
        <v>1441|1440011|303|2025|2055</v>
      </c>
      <c r="C938" s="36">
        <v>1441</v>
      </c>
      <c r="D938" s="36">
        <v>1440011</v>
      </c>
      <c r="E938" s="36">
        <v>303</v>
      </c>
      <c r="F938" s="36">
        <v>2025</v>
      </c>
      <c r="G938" s="36">
        <v>18313817000185</v>
      </c>
      <c r="H938" s="37" t="s">
        <v>472</v>
      </c>
      <c r="I938" s="36">
        <v>4703</v>
      </c>
      <c r="J938" s="36" t="s">
        <v>462</v>
      </c>
      <c r="K938" s="38">
        <v>45754</v>
      </c>
      <c r="L938" s="36">
        <v>2055</v>
      </c>
      <c r="M938" s="73">
        <f t="shared" si="44"/>
        <v>1159.43</v>
      </c>
      <c r="N938" s="39">
        <v>1159.43</v>
      </c>
      <c r="O938" s="39">
        <v>0</v>
      </c>
      <c r="P938" s="33">
        <v>0</v>
      </c>
    </row>
    <row r="939" spans="1:16" ht="24.95" customHeight="1" x14ac:dyDescent="0.2">
      <c r="A939" s="52" t="str">
        <f t="shared" si="42"/>
        <v>1441|1440011|303|2025|18313817000185|4703|1154,03</v>
      </c>
      <c r="B939" s="52" t="str">
        <f t="shared" si="43"/>
        <v>1441|1440011|303|2025|2056</v>
      </c>
      <c r="C939" s="36">
        <v>1441</v>
      </c>
      <c r="D939" s="36">
        <v>1440011</v>
      </c>
      <c r="E939" s="36">
        <v>303</v>
      </c>
      <c r="F939" s="36">
        <v>2025</v>
      </c>
      <c r="G939" s="36">
        <v>18313817000185</v>
      </c>
      <c r="H939" s="37" t="s">
        <v>472</v>
      </c>
      <c r="I939" s="36">
        <v>4703</v>
      </c>
      <c r="J939" s="36" t="s">
        <v>462</v>
      </c>
      <c r="K939" s="38">
        <v>45754</v>
      </c>
      <c r="L939" s="36">
        <v>2056</v>
      </c>
      <c r="M939" s="73">
        <f t="shared" si="44"/>
        <v>1154.03</v>
      </c>
      <c r="N939" s="39">
        <v>1154.03</v>
      </c>
      <c r="O939" s="39">
        <v>0</v>
      </c>
      <c r="P939" s="33">
        <v>0</v>
      </c>
    </row>
    <row r="940" spans="1:16" ht="24.95" customHeight="1" x14ac:dyDescent="0.2">
      <c r="A940" s="52" t="str">
        <f t="shared" si="42"/>
        <v>1441|1440011|303|2025|18313817000185|4703|61,65</v>
      </c>
      <c r="B940" s="52" t="str">
        <f t="shared" si="43"/>
        <v>1441|1440011|303|2025|2057</v>
      </c>
      <c r="C940" s="36">
        <v>1441</v>
      </c>
      <c r="D940" s="36">
        <v>1440011</v>
      </c>
      <c r="E940" s="36">
        <v>303</v>
      </c>
      <c r="F940" s="36">
        <v>2025</v>
      </c>
      <c r="G940" s="36">
        <v>18313817000185</v>
      </c>
      <c r="H940" s="37" t="s">
        <v>472</v>
      </c>
      <c r="I940" s="36">
        <v>4703</v>
      </c>
      <c r="J940" s="36" t="s">
        <v>462</v>
      </c>
      <c r="K940" s="38">
        <v>45754</v>
      </c>
      <c r="L940" s="36">
        <v>2057</v>
      </c>
      <c r="M940" s="73">
        <f t="shared" si="44"/>
        <v>61.65</v>
      </c>
      <c r="N940" s="39">
        <v>61.65</v>
      </c>
      <c r="O940" s="39">
        <v>0</v>
      </c>
      <c r="P940" s="33">
        <v>0</v>
      </c>
    </row>
    <row r="941" spans="1:16" ht="24.95" customHeight="1" x14ac:dyDescent="0.2">
      <c r="A941" s="52" t="str">
        <f t="shared" si="42"/>
        <v>1441|1440011|303|2025|18313817000185|4703|65,99</v>
      </c>
      <c r="B941" s="52" t="str">
        <f t="shared" si="43"/>
        <v>1441|1440011|303|2025|2058</v>
      </c>
      <c r="C941" s="36">
        <v>1441</v>
      </c>
      <c r="D941" s="36">
        <v>1440011</v>
      </c>
      <c r="E941" s="36">
        <v>303</v>
      </c>
      <c r="F941" s="36">
        <v>2025</v>
      </c>
      <c r="G941" s="36">
        <v>18313817000185</v>
      </c>
      <c r="H941" s="37" t="s">
        <v>472</v>
      </c>
      <c r="I941" s="36">
        <v>4703</v>
      </c>
      <c r="J941" s="36" t="s">
        <v>462</v>
      </c>
      <c r="K941" s="38">
        <v>45754</v>
      </c>
      <c r="L941" s="36">
        <v>2058</v>
      </c>
      <c r="M941" s="73">
        <f t="shared" si="44"/>
        <v>65.989999999999995</v>
      </c>
      <c r="N941" s="39">
        <v>65.989999999999995</v>
      </c>
      <c r="O941" s="39">
        <v>0</v>
      </c>
      <c r="P941" s="33">
        <v>0</v>
      </c>
    </row>
    <row r="942" spans="1:16" ht="24.95" customHeight="1" x14ac:dyDescent="0.2">
      <c r="A942" s="52" t="str">
        <f t="shared" si="42"/>
        <v>1441|1440011|303|2025|18313817000185|4703|61,65</v>
      </c>
      <c r="B942" s="52" t="str">
        <f t="shared" si="43"/>
        <v>1441|1440011|303|2025|2059</v>
      </c>
      <c r="C942" s="36">
        <v>1441</v>
      </c>
      <c r="D942" s="36">
        <v>1440011</v>
      </c>
      <c r="E942" s="36">
        <v>303</v>
      </c>
      <c r="F942" s="36">
        <v>2025</v>
      </c>
      <c r="G942" s="36">
        <v>18313817000185</v>
      </c>
      <c r="H942" s="37" t="s">
        <v>472</v>
      </c>
      <c r="I942" s="36">
        <v>4703</v>
      </c>
      <c r="J942" s="36" t="s">
        <v>462</v>
      </c>
      <c r="K942" s="38">
        <v>45754</v>
      </c>
      <c r="L942" s="36">
        <v>2059</v>
      </c>
      <c r="M942" s="73">
        <f t="shared" si="44"/>
        <v>61.65</v>
      </c>
      <c r="N942" s="39">
        <v>61.65</v>
      </c>
      <c r="O942" s="39">
        <v>0</v>
      </c>
      <c r="P942" s="33">
        <v>0</v>
      </c>
    </row>
    <row r="943" spans="1:16" ht="24.95" customHeight="1" x14ac:dyDescent="0.2">
      <c r="A943" s="52" t="str">
        <f t="shared" si="42"/>
        <v>1441|1440011|303|2025|18313817000185|4703|61,65</v>
      </c>
      <c r="B943" s="52" t="str">
        <f t="shared" si="43"/>
        <v>1441|1440011|303|2025|2060</v>
      </c>
      <c r="C943" s="36">
        <v>1441</v>
      </c>
      <c r="D943" s="36">
        <v>1440011</v>
      </c>
      <c r="E943" s="36">
        <v>303</v>
      </c>
      <c r="F943" s="36">
        <v>2025</v>
      </c>
      <c r="G943" s="36">
        <v>18313817000185</v>
      </c>
      <c r="H943" s="37" t="s">
        <v>472</v>
      </c>
      <c r="I943" s="36">
        <v>4703</v>
      </c>
      <c r="J943" s="36" t="s">
        <v>462</v>
      </c>
      <c r="K943" s="38">
        <v>45754</v>
      </c>
      <c r="L943" s="36">
        <v>2060</v>
      </c>
      <c r="M943" s="73">
        <f t="shared" si="44"/>
        <v>61.65</v>
      </c>
      <c r="N943" s="39">
        <v>61.65</v>
      </c>
      <c r="O943" s="39">
        <v>0</v>
      </c>
      <c r="P943" s="33">
        <v>0</v>
      </c>
    </row>
    <row r="944" spans="1:16" ht="24.95" customHeight="1" x14ac:dyDescent="0.2">
      <c r="A944" s="52" t="str">
        <f t="shared" si="42"/>
        <v>1441|1440011|303|2025|18313817000185|4703|61,65</v>
      </c>
      <c r="B944" s="52" t="str">
        <f t="shared" si="43"/>
        <v>1441|1440011|303|2025|2061</v>
      </c>
      <c r="C944" s="36">
        <v>1441</v>
      </c>
      <c r="D944" s="36">
        <v>1440011</v>
      </c>
      <c r="E944" s="36">
        <v>303</v>
      </c>
      <c r="F944" s="36">
        <v>2025</v>
      </c>
      <c r="G944" s="36">
        <v>18313817000185</v>
      </c>
      <c r="H944" s="37" t="s">
        <v>472</v>
      </c>
      <c r="I944" s="36">
        <v>4703</v>
      </c>
      <c r="J944" s="36" t="s">
        <v>462</v>
      </c>
      <c r="K944" s="38">
        <v>45754</v>
      </c>
      <c r="L944" s="36">
        <v>2061</v>
      </c>
      <c r="M944" s="73">
        <f t="shared" si="44"/>
        <v>61.65</v>
      </c>
      <c r="N944" s="39">
        <v>61.65</v>
      </c>
      <c r="O944" s="39">
        <v>0</v>
      </c>
      <c r="P944" s="33">
        <v>0</v>
      </c>
    </row>
    <row r="945" spans="1:16" ht="24.95" customHeight="1" x14ac:dyDescent="0.2">
      <c r="A945" s="52" t="str">
        <f t="shared" si="42"/>
        <v>1441|1440011|303|2025|18313817000185|4703|61,46</v>
      </c>
      <c r="B945" s="52" t="str">
        <f t="shared" si="43"/>
        <v>1441|1440011|303|2025|2062</v>
      </c>
      <c r="C945" s="36">
        <v>1441</v>
      </c>
      <c r="D945" s="36">
        <v>1440011</v>
      </c>
      <c r="E945" s="36">
        <v>303</v>
      </c>
      <c r="F945" s="36">
        <v>2025</v>
      </c>
      <c r="G945" s="36">
        <v>18313817000185</v>
      </c>
      <c r="H945" s="37" t="s">
        <v>472</v>
      </c>
      <c r="I945" s="36">
        <v>4703</v>
      </c>
      <c r="J945" s="36" t="s">
        <v>462</v>
      </c>
      <c r="K945" s="38">
        <v>45754</v>
      </c>
      <c r="L945" s="36">
        <v>2062</v>
      </c>
      <c r="M945" s="73">
        <f t="shared" si="44"/>
        <v>61.46</v>
      </c>
      <c r="N945" s="39">
        <v>61.46</v>
      </c>
      <c r="O945" s="39">
        <v>0</v>
      </c>
      <c r="P945" s="33">
        <v>0</v>
      </c>
    </row>
    <row r="946" spans="1:16" ht="24.95" customHeight="1" x14ac:dyDescent="0.2">
      <c r="A946" s="52" t="str">
        <f t="shared" si="42"/>
        <v>1441|1440011|305|2025|22646525000131|4703|628,32</v>
      </c>
      <c r="B946" s="52" t="str">
        <f t="shared" si="43"/>
        <v>1441|1440011|305|2025|2296</v>
      </c>
      <c r="C946" s="36">
        <v>1441</v>
      </c>
      <c r="D946" s="36">
        <v>1440011</v>
      </c>
      <c r="E946" s="36">
        <v>305</v>
      </c>
      <c r="F946" s="36">
        <v>2025</v>
      </c>
      <c r="G946" s="36">
        <v>22646525000131</v>
      </c>
      <c r="H946" s="37" t="s">
        <v>413</v>
      </c>
      <c r="I946" s="36">
        <v>4703</v>
      </c>
      <c r="J946" s="36" t="s">
        <v>462</v>
      </c>
      <c r="K946" s="38">
        <v>45757</v>
      </c>
      <c r="L946" s="36">
        <v>2296</v>
      </c>
      <c r="M946" s="73">
        <f t="shared" si="44"/>
        <v>628.32000000000005</v>
      </c>
      <c r="N946" s="39">
        <v>628.32000000000005</v>
      </c>
      <c r="O946" s="39">
        <v>0</v>
      </c>
      <c r="P946" s="33">
        <v>0</v>
      </c>
    </row>
    <row r="947" spans="1:16" ht="24.95" customHeight="1" x14ac:dyDescent="0.2">
      <c r="A947" s="52" t="str">
        <f t="shared" si="42"/>
        <v>1441|1440011|306|2025|18295303000144|4703|522,85</v>
      </c>
      <c r="B947" s="52" t="str">
        <f t="shared" si="43"/>
        <v>1441|1440011|306|2025|2291</v>
      </c>
      <c r="C947" s="36">
        <v>1441</v>
      </c>
      <c r="D947" s="36">
        <v>1440011</v>
      </c>
      <c r="E947" s="36">
        <v>306</v>
      </c>
      <c r="F947" s="36">
        <v>2025</v>
      </c>
      <c r="G947" s="36">
        <v>18295303000144</v>
      </c>
      <c r="H947" s="37" t="s">
        <v>357</v>
      </c>
      <c r="I947" s="36">
        <v>4703</v>
      </c>
      <c r="J947" s="36" t="s">
        <v>462</v>
      </c>
      <c r="K947" s="38">
        <v>45757</v>
      </c>
      <c r="L947" s="36">
        <v>2291</v>
      </c>
      <c r="M947" s="73">
        <f t="shared" si="44"/>
        <v>522.85</v>
      </c>
      <c r="N947" s="39">
        <v>522.85</v>
      </c>
      <c r="O947" s="39">
        <v>0</v>
      </c>
      <c r="P947" s="33">
        <v>0</v>
      </c>
    </row>
    <row r="948" spans="1:16" ht="24.95" customHeight="1" x14ac:dyDescent="0.2">
      <c r="A948" s="52" t="str">
        <f t="shared" si="42"/>
        <v>1441|1440011|307|2025|18318618000160|4703|306,19</v>
      </c>
      <c r="B948" s="52" t="str">
        <f t="shared" si="43"/>
        <v>1441|1440011|307|2025|2420</v>
      </c>
      <c r="C948" s="36">
        <v>1441</v>
      </c>
      <c r="D948" s="36">
        <v>1440011</v>
      </c>
      <c r="E948" s="36">
        <v>307</v>
      </c>
      <c r="F948" s="36">
        <v>2025</v>
      </c>
      <c r="G948" s="36">
        <v>18318618000160</v>
      </c>
      <c r="H948" s="37" t="s">
        <v>368</v>
      </c>
      <c r="I948" s="36">
        <v>4703</v>
      </c>
      <c r="J948" s="36" t="s">
        <v>462</v>
      </c>
      <c r="K948" s="38">
        <v>45762</v>
      </c>
      <c r="L948" s="36">
        <v>2420</v>
      </c>
      <c r="M948" s="73">
        <f t="shared" si="44"/>
        <v>306.19</v>
      </c>
      <c r="N948" s="39">
        <v>306.19</v>
      </c>
      <c r="O948" s="39">
        <v>0</v>
      </c>
      <c r="P948" s="33">
        <v>0</v>
      </c>
    </row>
    <row r="949" spans="1:16" ht="24.95" customHeight="1" x14ac:dyDescent="0.2">
      <c r="A949" s="52" t="str">
        <f t="shared" si="42"/>
        <v>1441|1440011|308|2025|18715391000196|4703|253,28</v>
      </c>
      <c r="B949" s="52" t="str">
        <f t="shared" si="43"/>
        <v>1441|1440011|308|2025|244</v>
      </c>
      <c r="C949" s="36">
        <v>1441</v>
      </c>
      <c r="D949" s="36">
        <v>1440011</v>
      </c>
      <c r="E949" s="36">
        <v>308</v>
      </c>
      <c r="F949" s="36">
        <v>2025</v>
      </c>
      <c r="G949" s="36">
        <v>18715391000196</v>
      </c>
      <c r="H949" s="37" t="s">
        <v>399</v>
      </c>
      <c r="I949" s="36">
        <v>4703</v>
      </c>
      <c r="J949" s="36" t="s">
        <v>462</v>
      </c>
      <c r="K949" s="38">
        <v>45776</v>
      </c>
      <c r="L949" s="36">
        <v>244</v>
      </c>
      <c r="M949" s="73">
        <f t="shared" si="44"/>
        <v>253.28</v>
      </c>
      <c r="N949" s="39">
        <v>253.28</v>
      </c>
      <c r="O949" s="39">
        <v>0</v>
      </c>
      <c r="P949" s="33">
        <v>0</v>
      </c>
    </row>
    <row r="950" spans="1:16" ht="24.95" customHeight="1" x14ac:dyDescent="0.2">
      <c r="A950" s="52" t="str">
        <f t="shared" si="42"/>
        <v>1441|1440011|308|2025|18715391000196|4703|297,53</v>
      </c>
      <c r="B950" s="52" t="str">
        <f t="shared" si="43"/>
        <v>1441|1440011|308|2025|245</v>
      </c>
      <c r="C950" s="36">
        <v>1441</v>
      </c>
      <c r="D950" s="36">
        <v>1440011</v>
      </c>
      <c r="E950" s="36">
        <v>308</v>
      </c>
      <c r="F950" s="36">
        <v>2025</v>
      </c>
      <c r="G950" s="36">
        <v>18715391000196</v>
      </c>
      <c r="H950" s="37" t="s">
        <v>399</v>
      </c>
      <c r="I950" s="36">
        <v>4703</v>
      </c>
      <c r="J950" s="36" t="s">
        <v>462</v>
      </c>
      <c r="K950" s="38">
        <v>45776</v>
      </c>
      <c r="L950" s="36">
        <v>245</v>
      </c>
      <c r="M950" s="73">
        <f t="shared" si="44"/>
        <v>297.52999999999997</v>
      </c>
      <c r="N950" s="39">
        <v>297.52999999999997</v>
      </c>
      <c r="O950" s="39">
        <v>0</v>
      </c>
      <c r="P950" s="33">
        <v>0</v>
      </c>
    </row>
    <row r="951" spans="1:16" ht="24.95" customHeight="1" x14ac:dyDescent="0.2">
      <c r="A951" s="52" t="str">
        <f t="shared" si="42"/>
        <v>1441|1440011|308|2025|18715391000196|4703|273,18</v>
      </c>
      <c r="B951" s="52" t="str">
        <f t="shared" si="43"/>
        <v>1441|1440011|308|2025|246</v>
      </c>
      <c r="C951" s="36">
        <v>1441</v>
      </c>
      <c r="D951" s="36">
        <v>1440011</v>
      </c>
      <c r="E951" s="36">
        <v>308</v>
      </c>
      <c r="F951" s="36">
        <v>2025</v>
      </c>
      <c r="G951" s="36">
        <v>18715391000196</v>
      </c>
      <c r="H951" s="37" t="s">
        <v>399</v>
      </c>
      <c r="I951" s="36">
        <v>4703</v>
      </c>
      <c r="J951" s="36" t="s">
        <v>462</v>
      </c>
      <c r="K951" s="38">
        <v>45776</v>
      </c>
      <c r="L951" s="36">
        <v>246</v>
      </c>
      <c r="M951" s="73">
        <f t="shared" si="44"/>
        <v>273.18</v>
      </c>
      <c r="N951" s="39">
        <v>273.18</v>
      </c>
      <c r="O951" s="39">
        <v>0</v>
      </c>
      <c r="P951" s="33">
        <v>0</v>
      </c>
    </row>
    <row r="952" spans="1:16" ht="24.95" customHeight="1" x14ac:dyDescent="0.2">
      <c r="A952" s="52" t="str">
        <f t="shared" si="42"/>
        <v>1441|1440011|308|2025|18715391000196|4703|298,66</v>
      </c>
      <c r="B952" s="52" t="str">
        <f t="shared" si="43"/>
        <v>1441|1440011|308|2025|247</v>
      </c>
      <c r="C952" s="36">
        <v>1441</v>
      </c>
      <c r="D952" s="36">
        <v>1440011</v>
      </c>
      <c r="E952" s="36">
        <v>308</v>
      </c>
      <c r="F952" s="36">
        <v>2025</v>
      </c>
      <c r="G952" s="36">
        <v>18715391000196</v>
      </c>
      <c r="H952" s="37" t="s">
        <v>399</v>
      </c>
      <c r="I952" s="36">
        <v>4703</v>
      </c>
      <c r="J952" s="36" t="s">
        <v>462</v>
      </c>
      <c r="K952" s="38">
        <v>45776</v>
      </c>
      <c r="L952" s="36">
        <v>247</v>
      </c>
      <c r="M952" s="73">
        <f t="shared" si="44"/>
        <v>298.66000000000003</v>
      </c>
      <c r="N952" s="39">
        <v>298.66000000000003</v>
      </c>
      <c r="O952" s="39">
        <v>0</v>
      </c>
      <c r="P952" s="33">
        <v>0</v>
      </c>
    </row>
    <row r="953" spans="1:16" ht="24.95" customHeight="1" x14ac:dyDescent="0.2">
      <c r="A953" s="52" t="str">
        <f t="shared" si="42"/>
        <v>1441|1440011|308|2025|18715391000196|4703|299,04</v>
      </c>
      <c r="B953" s="52" t="str">
        <f t="shared" si="43"/>
        <v>1441|1440011|308|2025|248</v>
      </c>
      <c r="C953" s="36">
        <v>1441</v>
      </c>
      <c r="D953" s="36">
        <v>1440011</v>
      </c>
      <c r="E953" s="36">
        <v>308</v>
      </c>
      <c r="F953" s="36">
        <v>2025</v>
      </c>
      <c r="G953" s="36">
        <v>18715391000196</v>
      </c>
      <c r="H953" s="37" t="s">
        <v>399</v>
      </c>
      <c r="I953" s="36">
        <v>4703</v>
      </c>
      <c r="J953" s="36" t="s">
        <v>462</v>
      </c>
      <c r="K953" s="38">
        <v>45776</v>
      </c>
      <c r="L953" s="36">
        <v>248</v>
      </c>
      <c r="M953" s="73">
        <f t="shared" si="44"/>
        <v>299.04000000000002</v>
      </c>
      <c r="N953" s="39">
        <v>299.04000000000002</v>
      </c>
      <c r="O953" s="39">
        <v>0</v>
      </c>
      <c r="P953" s="33">
        <v>0</v>
      </c>
    </row>
    <row r="954" spans="1:16" ht="24.95" customHeight="1" x14ac:dyDescent="0.2">
      <c r="A954" s="52" t="str">
        <f t="shared" si="42"/>
        <v>1441|1440011|308|2025|18715391000196|4703|299,81</v>
      </c>
      <c r="B954" s="52" t="str">
        <f t="shared" si="43"/>
        <v>1441|1440011|308|2025|249</v>
      </c>
      <c r="C954" s="36">
        <v>1441</v>
      </c>
      <c r="D954" s="36">
        <v>1440011</v>
      </c>
      <c r="E954" s="36">
        <v>308</v>
      </c>
      <c r="F954" s="36">
        <v>2025</v>
      </c>
      <c r="G954" s="36">
        <v>18715391000196</v>
      </c>
      <c r="H954" s="37" t="s">
        <v>399</v>
      </c>
      <c r="I954" s="36">
        <v>4703</v>
      </c>
      <c r="J954" s="36" t="s">
        <v>462</v>
      </c>
      <c r="K954" s="38">
        <v>45776</v>
      </c>
      <c r="L954" s="36">
        <v>249</v>
      </c>
      <c r="M954" s="73">
        <f t="shared" si="44"/>
        <v>299.81</v>
      </c>
      <c r="N954" s="39">
        <v>299.81</v>
      </c>
      <c r="O954" s="39">
        <v>0</v>
      </c>
      <c r="P954" s="33">
        <v>0</v>
      </c>
    </row>
    <row r="955" spans="1:16" ht="24.95" customHeight="1" x14ac:dyDescent="0.2">
      <c r="A955" s="52" t="str">
        <f t="shared" si="42"/>
        <v>1441|1440011|308|2025|18715391000196|4703|299,81</v>
      </c>
      <c r="B955" s="52" t="str">
        <f t="shared" si="43"/>
        <v>1441|1440011|308|2025|250</v>
      </c>
      <c r="C955" s="36">
        <v>1441</v>
      </c>
      <c r="D955" s="36">
        <v>1440011</v>
      </c>
      <c r="E955" s="36">
        <v>308</v>
      </c>
      <c r="F955" s="36">
        <v>2025</v>
      </c>
      <c r="G955" s="36">
        <v>18715391000196</v>
      </c>
      <c r="H955" s="37" t="s">
        <v>399</v>
      </c>
      <c r="I955" s="36">
        <v>4703</v>
      </c>
      <c r="J955" s="36" t="s">
        <v>462</v>
      </c>
      <c r="K955" s="38">
        <v>45776</v>
      </c>
      <c r="L955" s="36">
        <v>250</v>
      </c>
      <c r="M955" s="73">
        <f t="shared" si="44"/>
        <v>299.81</v>
      </c>
      <c r="N955" s="39">
        <v>299.81</v>
      </c>
      <c r="O955" s="39">
        <v>0</v>
      </c>
      <c r="P955" s="33">
        <v>0</v>
      </c>
    </row>
    <row r="956" spans="1:16" ht="24.95" customHeight="1" x14ac:dyDescent="0.2">
      <c r="A956" s="52" t="str">
        <f t="shared" si="42"/>
        <v>1441|1440011|308|2025|18715391000196|4703|253,28</v>
      </c>
      <c r="B956" s="52" t="str">
        <f t="shared" si="43"/>
        <v>1441|1440011|308|2025|251</v>
      </c>
      <c r="C956" s="36">
        <v>1441</v>
      </c>
      <c r="D956" s="36">
        <v>1440011</v>
      </c>
      <c r="E956" s="36">
        <v>308</v>
      </c>
      <c r="F956" s="36">
        <v>2025</v>
      </c>
      <c r="G956" s="36">
        <v>18715391000196</v>
      </c>
      <c r="H956" s="37" t="s">
        <v>399</v>
      </c>
      <c r="I956" s="36">
        <v>4703</v>
      </c>
      <c r="J956" s="36" t="s">
        <v>462</v>
      </c>
      <c r="K956" s="38">
        <v>45776</v>
      </c>
      <c r="L956" s="36">
        <v>251</v>
      </c>
      <c r="M956" s="73">
        <f t="shared" si="44"/>
        <v>253.28</v>
      </c>
      <c r="N956" s="39">
        <v>253.28</v>
      </c>
      <c r="O956" s="39">
        <v>0</v>
      </c>
      <c r="P956" s="33">
        <v>0</v>
      </c>
    </row>
    <row r="957" spans="1:16" ht="24.95" customHeight="1" x14ac:dyDescent="0.2">
      <c r="A957" s="52" t="str">
        <f t="shared" si="42"/>
        <v>1441|1440011|308|2025|18715391000196|4703|297,53</v>
      </c>
      <c r="B957" s="52" t="str">
        <f t="shared" si="43"/>
        <v>1441|1440011|308|2025|252</v>
      </c>
      <c r="C957" s="36">
        <v>1441</v>
      </c>
      <c r="D957" s="36">
        <v>1440011</v>
      </c>
      <c r="E957" s="36">
        <v>308</v>
      </c>
      <c r="F957" s="36">
        <v>2025</v>
      </c>
      <c r="G957" s="36">
        <v>18715391000196</v>
      </c>
      <c r="H957" s="37" t="s">
        <v>399</v>
      </c>
      <c r="I957" s="36">
        <v>4703</v>
      </c>
      <c r="J957" s="36" t="s">
        <v>462</v>
      </c>
      <c r="K957" s="38">
        <v>45776</v>
      </c>
      <c r="L957" s="36">
        <v>252</v>
      </c>
      <c r="M957" s="73">
        <f t="shared" si="44"/>
        <v>297.52999999999997</v>
      </c>
      <c r="N957" s="39">
        <v>297.52999999999997</v>
      </c>
      <c r="O957" s="39">
        <v>0</v>
      </c>
      <c r="P957" s="33">
        <v>0</v>
      </c>
    </row>
    <row r="958" spans="1:16" ht="24.95" customHeight="1" x14ac:dyDescent="0.2">
      <c r="A958" s="52" t="str">
        <f t="shared" si="42"/>
        <v>1441|1440011|308|2025|18715391000196|4703|273,18</v>
      </c>
      <c r="B958" s="52" t="str">
        <f t="shared" si="43"/>
        <v>1441|1440011|308|2025|253</v>
      </c>
      <c r="C958" s="36">
        <v>1441</v>
      </c>
      <c r="D958" s="36">
        <v>1440011</v>
      </c>
      <c r="E958" s="36">
        <v>308</v>
      </c>
      <c r="F958" s="36">
        <v>2025</v>
      </c>
      <c r="G958" s="36">
        <v>18715391000196</v>
      </c>
      <c r="H958" s="37" t="s">
        <v>399</v>
      </c>
      <c r="I958" s="36">
        <v>4703</v>
      </c>
      <c r="J958" s="36" t="s">
        <v>462</v>
      </c>
      <c r="K958" s="38">
        <v>45776</v>
      </c>
      <c r="L958" s="36">
        <v>253</v>
      </c>
      <c r="M958" s="73">
        <f t="shared" si="44"/>
        <v>273.18</v>
      </c>
      <c r="N958" s="39">
        <v>273.18</v>
      </c>
      <c r="O958" s="39">
        <v>0</v>
      </c>
      <c r="P958" s="33">
        <v>0</v>
      </c>
    </row>
    <row r="959" spans="1:16" ht="24.95" customHeight="1" x14ac:dyDescent="0.2">
      <c r="A959" s="52" t="str">
        <f t="shared" si="42"/>
        <v>1441|1440011|308|2025|18715391000196|4703|298,66</v>
      </c>
      <c r="B959" s="52" t="str">
        <f t="shared" si="43"/>
        <v>1441|1440011|308|2025|254</v>
      </c>
      <c r="C959" s="36">
        <v>1441</v>
      </c>
      <c r="D959" s="36">
        <v>1440011</v>
      </c>
      <c r="E959" s="36">
        <v>308</v>
      </c>
      <c r="F959" s="36">
        <v>2025</v>
      </c>
      <c r="G959" s="36">
        <v>18715391000196</v>
      </c>
      <c r="H959" s="37" t="s">
        <v>399</v>
      </c>
      <c r="I959" s="36">
        <v>4703</v>
      </c>
      <c r="J959" s="36" t="s">
        <v>462</v>
      </c>
      <c r="K959" s="38">
        <v>45776</v>
      </c>
      <c r="L959" s="36">
        <v>254</v>
      </c>
      <c r="M959" s="73">
        <f t="shared" si="44"/>
        <v>298.66000000000003</v>
      </c>
      <c r="N959" s="39">
        <v>298.66000000000003</v>
      </c>
      <c r="O959" s="39">
        <v>0</v>
      </c>
      <c r="P959" s="33">
        <v>0</v>
      </c>
    </row>
    <row r="960" spans="1:16" ht="24.95" customHeight="1" x14ac:dyDescent="0.2">
      <c r="A960" s="52" t="str">
        <f t="shared" si="42"/>
        <v>1441|1440011|308|2025|18715391000196|4703|299,04</v>
      </c>
      <c r="B960" s="52" t="str">
        <f t="shared" si="43"/>
        <v>1441|1440011|308|2025|255</v>
      </c>
      <c r="C960" s="36">
        <v>1441</v>
      </c>
      <c r="D960" s="36">
        <v>1440011</v>
      </c>
      <c r="E960" s="36">
        <v>308</v>
      </c>
      <c r="F960" s="36">
        <v>2025</v>
      </c>
      <c r="G960" s="36">
        <v>18715391000196</v>
      </c>
      <c r="H960" s="37" t="s">
        <v>399</v>
      </c>
      <c r="I960" s="36">
        <v>4703</v>
      </c>
      <c r="J960" s="36" t="s">
        <v>462</v>
      </c>
      <c r="K960" s="38">
        <v>45776</v>
      </c>
      <c r="L960" s="36">
        <v>255</v>
      </c>
      <c r="M960" s="73">
        <f t="shared" si="44"/>
        <v>299.04000000000002</v>
      </c>
      <c r="N960" s="39">
        <v>299.04000000000002</v>
      </c>
      <c r="O960" s="39">
        <v>0</v>
      </c>
      <c r="P960" s="33">
        <v>0</v>
      </c>
    </row>
    <row r="961" spans="1:16" ht="24.95" customHeight="1" x14ac:dyDescent="0.2">
      <c r="A961" s="52" t="str">
        <f t="shared" si="42"/>
        <v>1441|1440011|308|2025|18715391000196|4703|299,81</v>
      </c>
      <c r="B961" s="52" t="str">
        <f t="shared" si="43"/>
        <v>1441|1440011|308|2025|256</v>
      </c>
      <c r="C961" s="36">
        <v>1441</v>
      </c>
      <c r="D961" s="36">
        <v>1440011</v>
      </c>
      <c r="E961" s="36">
        <v>308</v>
      </c>
      <c r="F961" s="36">
        <v>2025</v>
      </c>
      <c r="G961" s="36">
        <v>18715391000196</v>
      </c>
      <c r="H961" s="37" t="s">
        <v>399</v>
      </c>
      <c r="I961" s="36">
        <v>4703</v>
      </c>
      <c r="J961" s="36" t="s">
        <v>462</v>
      </c>
      <c r="K961" s="38">
        <v>45776</v>
      </c>
      <c r="L961" s="36">
        <v>256</v>
      </c>
      <c r="M961" s="73">
        <f t="shared" si="44"/>
        <v>299.81</v>
      </c>
      <c r="N961" s="39">
        <v>299.81</v>
      </c>
      <c r="O961" s="39">
        <v>0</v>
      </c>
      <c r="P961" s="33">
        <v>0</v>
      </c>
    </row>
    <row r="962" spans="1:16" ht="24.95" customHeight="1" x14ac:dyDescent="0.2">
      <c r="A962" s="52" t="str">
        <f t="shared" si="42"/>
        <v>1441|1440011|308|2025|18715391000196|4703|299,81</v>
      </c>
      <c r="B962" s="52" t="str">
        <f t="shared" si="43"/>
        <v>1441|1440011|308|2025|257</v>
      </c>
      <c r="C962" s="36">
        <v>1441</v>
      </c>
      <c r="D962" s="36">
        <v>1440011</v>
      </c>
      <c r="E962" s="36">
        <v>308</v>
      </c>
      <c r="F962" s="36">
        <v>2025</v>
      </c>
      <c r="G962" s="36">
        <v>18715391000196</v>
      </c>
      <c r="H962" s="37" t="s">
        <v>399</v>
      </c>
      <c r="I962" s="36">
        <v>4703</v>
      </c>
      <c r="J962" s="36" t="s">
        <v>462</v>
      </c>
      <c r="K962" s="38">
        <v>45776</v>
      </c>
      <c r="L962" s="36">
        <v>257</v>
      </c>
      <c r="M962" s="73">
        <f t="shared" si="44"/>
        <v>299.81</v>
      </c>
      <c r="N962" s="39">
        <v>299.81</v>
      </c>
      <c r="O962" s="39">
        <v>0</v>
      </c>
      <c r="P962" s="33">
        <v>0</v>
      </c>
    </row>
    <row r="963" spans="1:16" ht="24.95" customHeight="1" x14ac:dyDescent="0.2">
      <c r="A963" s="52" t="str">
        <f t="shared" si="42"/>
        <v>1441|1440011|308|2025|18715391000196|4703|2200,38</v>
      </c>
      <c r="B963" s="52" t="str">
        <f t="shared" si="43"/>
        <v>1441|1440011|308|2025|258</v>
      </c>
      <c r="C963" s="36">
        <v>1441</v>
      </c>
      <c r="D963" s="36">
        <v>1440011</v>
      </c>
      <c r="E963" s="36">
        <v>308</v>
      </c>
      <c r="F963" s="36">
        <v>2025</v>
      </c>
      <c r="G963" s="36">
        <v>18715391000196</v>
      </c>
      <c r="H963" s="37" t="s">
        <v>399</v>
      </c>
      <c r="I963" s="36">
        <v>4703</v>
      </c>
      <c r="J963" s="36" t="s">
        <v>462</v>
      </c>
      <c r="K963" s="38">
        <v>45776</v>
      </c>
      <c r="L963" s="36">
        <v>258</v>
      </c>
      <c r="M963" s="73">
        <f t="shared" si="44"/>
        <v>2200.38</v>
      </c>
      <c r="N963" s="39">
        <v>2200.38</v>
      </c>
      <c r="O963" s="39">
        <v>0</v>
      </c>
      <c r="P963" s="33">
        <v>0</v>
      </c>
    </row>
    <row r="964" spans="1:16" ht="24.95" customHeight="1" x14ac:dyDescent="0.2">
      <c r="A964" s="52" t="str">
        <f t="shared" si="42"/>
        <v>1441|1440011|308|2025|18715391000196|4703|63,98</v>
      </c>
      <c r="B964" s="52" t="str">
        <f t="shared" si="43"/>
        <v>1441|1440011|308|2025|259</v>
      </c>
      <c r="C964" s="36">
        <v>1441</v>
      </c>
      <c r="D964" s="36">
        <v>1440011</v>
      </c>
      <c r="E964" s="36">
        <v>308</v>
      </c>
      <c r="F964" s="36">
        <v>2025</v>
      </c>
      <c r="G964" s="36">
        <v>18715391000196</v>
      </c>
      <c r="H964" s="37" t="s">
        <v>399</v>
      </c>
      <c r="I964" s="36">
        <v>4703</v>
      </c>
      <c r="J964" s="36" t="s">
        <v>462</v>
      </c>
      <c r="K964" s="38">
        <v>45776</v>
      </c>
      <c r="L964" s="36">
        <v>259</v>
      </c>
      <c r="M964" s="73">
        <f t="shared" si="44"/>
        <v>63.98</v>
      </c>
      <c r="N964" s="39">
        <v>63.98</v>
      </c>
      <c r="O964" s="39">
        <v>0</v>
      </c>
      <c r="P964" s="33">
        <v>0</v>
      </c>
    </row>
    <row r="965" spans="1:16" ht="24.95" customHeight="1" x14ac:dyDescent="0.2">
      <c r="A965" s="52" t="str">
        <f t="shared" ref="A965:A1028" si="45">C965&amp;"|"&amp;D965&amp;"|"&amp;E965&amp;"|"&amp;F965&amp;"|"&amp;G965&amp;"|"&amp;I965&amp;"|"&amp;N965+O965-P965</f>
        <v>1441|1440011|308|2025|18715391000196|4703|63,98</v>
      </c>
      <c r="B965" s="52" t="str">
        <f t="shared" ref="B965:B1028" si="46">C965&amp;"|"&amp;D965&amp;"|"&amp;E965&amp;"|"&amp;F965&amp;"|"&amp;L965</f>
        <v>1441|1440011|308|2025|260</v>
      </c>
      <c r="C965" s="36">
        <v>1441</v>
      </c>
      <c r="D965" s="36">
        <v>1440011</v>
      </c>
      <c r="E965" s="36">
        <v>308</v>
      </c>
      <c r="F965" s="36">
        <v>2025</v>
      </c>
      <c r="G965" s="36">
        <v>18715391000196</v>
      </c>
      <c r="H965" s="37" t="s">
        <v>399</v>
      </c>
      <c r="I965" s="36">
        <v>4703</v>
      </c>
      <c r="J965" s="36" t="s">
        <v>462</v>
      </c>
      <c r="K965" s="38">
        <v>45776</v>
      </c>
      <c r="L965" s="36">
        <v>260</v>
      </c>
      <c r="M965" s="73">
        <f t="shared" si="44"/>
        <v>63.98</v>
      </c>
      <c r="N965" s="39">
        <v>63.98</v>
      </c>
      <c r="O965" s="39">
        <v>0</v>
      </c>
      <c r="P965" s="33">
        <v>0</v>
      </c>
    </row>
    <row r="966" spans="1:16" ht="24.95" customHeight="1" x14ac:dyDescent="0.2">
      <c r="A966" s="52" t="str">
        <f t="shared" si="45"/>
        <v>1441|1440011|308|2025|18715391000196|4703|63,98</v>
      </c>
      <c r="B966" s="52" t="str">
        <f t="shared" si="46"/>
        <v>1441|1440011|308|2025|261</v>
      </c>
      <c r="C966" s="36">
        <v>1441</v>
      </c>
      <c r="D966" s="36">
        <v>1440011</v>
      </c>
      <c r="E966" s="36">
        <v>308</v>
      </c>
      <c r="F966" s="36">
        <v>2025</v>
      </c>
      <c r="G966" s="36">
        <v>18715391000196</v>
      </c>
      <c r="H966" s="37" t="s">
        <v>399</v>
      </c>
      <c r="I966" s="36">
        <v>4703</v>
      </c>
      <c r="J966" s="36" t="s">
        <v>462</v>
      </c>
      <c r="K966" s="38">
        <v>45776</v>
      </c>
      <c r="L966" s="36">
        <v>261</v>
      </c>
      <c r="M966" s="73">
        <f t="shared" ref="M966:M1029" si="47">N966+O966</f>
        <v>63.98</v>
      </c>
      <c r="N966" s="39">
        <v>63.98</v>
      </c>
      <c r="O966" s="39">
        <v>0</v>
      </c>
      <c r="P966" s="33">
        <v>0</v>
      </c>
    </row>
    <row r="967" spans="1:16" ht="24.95" customHeight="1" x14ac:dyDescent="0.2">
      <c r="A967" s="52" t="str">
        <f t="shared" si="45"/>
        <v>1441|1440011|308|2025|18715391000196|4703|63,98</v>
      </c>
      <c r="B967" s="52" t="str">
        <f t="shared" si="46"/>
        <v>1441|1440011|308|2025|262</v>
      </c>
      <c r="C967" s="36">
        <v>1441</v>
      </c>
      <c r="D967" s="36">
        <v>1440011</v>
      </c>
      <c r="E967" s="36">
        <v>308</v>
      </c>
      <c r="F967" s="36">
        <v>2025</v>
      </c>
      <c r="G967" s="36">
        <v>18715391000196</v>
      </c>
      <c r="H967" s="37" t="s">
        <v>399</v>
      </c>
      <c r="I967" s="36">
        <v>4703</v>
      </c>
      <c r="J967" s="36" t="s">
        <v>462</v>
      </c>
      <c r="K967" s="38">
        <v>45776</v>
      </c>
      <c r="L967" s="36">
        <v>262</v>
      </c>
      <c r="M967" s="73">
        <f t="shared" si="47"/>
        <v>63.98</v>
      </c>
      <c r="N967" s="39">
        <v>63.98</v>
      </c>
      <c r="O967" s="39">
        <v>0</v>
      </c>
      <c r="P967" s="33">
        <v>0</v>
      </c>
    </row>
    <row r="968" spans="1:16" ht="24.95" customHeight="1" x14ac:dyDescent="0.2">
      <c r="A968" s="52" t="str">
        <f t="shared" si="45"/>
        <v>1441|1440011|308|2025|18715391000196|4703|63,98</v>
      </c>
      <c r="B968" s="52" t="str">
        <f t="shared" si="46"/>
        <v>1441|1440011|308|2025|263</v>
      </c>
      <c r="C968" s="36">
        <v>1441</v>
      </c>
      <c r="D968" s="36">
        <v>1440011</v>
      </c>
      <c r="E968" s="36">
        <v>308</v>
      </c>
      <c r="F968" s="36">
        <v>2025</v>
      </c>
      <c r="G968" s="36">
        <v>18715391000196</v>
      </c>
      <c r="H968" s="37" t="s">
        <v>399</v>
      </c>
      <c r="I968" s="36">
        <v>4703</v>
      </c>
      <c r="J968" s="36" t="s">
        <v>462</v>
      </c>
      <c r="K968" s="38">
        <v>45776</v>
      </c>
      <c r="L968" s="36">
        <v>263</v>
      </c>
      <c r="M968" s="73">
        <f t="shared" si="47"/>
        <v>63.98</v>
      </c>
      <c r="N968" s="39">
        <v>63.98</v>
      </c>
      <c r="O968" s="39">
        <v>0</v>
      </c>
      <c r="P968" s="33">
        <v>0</v>
      </c>
    </row>
    <row r="969" spans="1:16" ht="24.95" customHeight="1" x14ac:dyDescent="0.2">
      <c r="A969" s="52" t="str">
        <f t="shared" si="45"/>
        <v>1441|1440011|308|2025|18715391000196|4703|63,98</v>
      </c>
      <c r="B969" s="52" t="str">
        <f t="shared" si="46"/>
        <v>1441|1440011|308|2025|264</v>
      </c>
      <c r="C969" s="36">
        <v>1441</v>
      </c>
      <c r="D969" s="36">
        <v>1440011</v>
      </c>
      <c r="E969" s="36">
        <v>308</v>
      </c>
      <c r="F969" s="36">
        <v>2025</v>
      </c>
      <c r="G969" s="36">
        <v>18715391000196</v>
      </c>
      <c r="H969" s="37" t="s">
        <v>399</v>
      </c>
      <c r="I969" s="36">
        <v>4703</v>
      </c>
      <c r="J969" s="36" t="s">
        <v>462</v>
      </c>
      <c r="K969" s="38">
        <v>45776</v>
      </c>
      <c r="L969" s="36">
        <v>264</v>
      </c>
      <c r="M969" s="73">
        <f t="shared" si="47"/>
        <v>63.98</v>
      </c>
      <c r="N969" s="39">
        <v>63.98</v>
      </c>
      <c r="O969" s="39">
        <v>0</v>
      </c>
      <c r="P969" s="33">
        <v>0</v>
      </c>
    </row>
    <row r="970" spans="1:16" ht="24.95" customHeight="1" x14ac:dyDescent="0.2">
      <c r="A970" s="52" t="str">
        <f t="shared" si="45"/>
        <v>1441|1440011|309|2025|18602011000107|4703|259,2</v>
      </c>
      <c r="B970" s="52" t="str">
        <f t="shared" si="46"/>
        <v>1441|1440011|309|2025|2477</v>
      </c>
      <c r="C970" s="36">
        <v>1441</v>
      </c>
      <c r="D970" s="36">
        <v>1440011</v>
      </c>
      <c r="E970" s="36">
        <v>309</v>
      </c>
      <c r="F970" s="36">
        <v>2025</v>
      </c>
      <c r="G970" s="36">
        <v>18602011000107</v>
      </c>
      <c r="H970" s="37" t="s">
        <v>389</v>
      </c>
      <c r="I970" s="36">
        <v>4703</v>
      </c>
      <c r="J970" s="36" t="s">
        <v>462</v>
      </c>
      <c r="K970" s="38">
        <v>45770</v>
      </c>
      <c r="L970" s="36">
        <v>2477</v>
      </c>
      <c r="M970" s="73">
        <f t="shared" si="47"/>
        <v>259.2</v>
      </c>
      <c r="N970" s="39">
        <v>259.2</v>
      </c>
      <c r="O970" s="39">
        <v>0</v>
      </c>
      <c r="P970" s="33">
        <v>0</v>
      </c>
    </row>
    <row r="971" spans="1:16" ht="24.95" customHeight="1" x14ac:dyDescent="0.2">
      <c r="A971" s="52" t="str">
        <f t="shared" si="45"/>
        <v>1441|1440011|309|2025|18602011000107|4703|257,39</v>
      </c>
      <c r="B971" s="52" t="str">
        <f t="shared" si="46"/>
        <v>1441|1440011|309|2025|2478</v>
      </c>
      <c r="C971" s="36">
        <v>1441</v>
      </c>
      <c r="D971" s="36">
        <v>1440011</v>
      </c>
      <c r="E971" s="36">
        <v>309</v>
      </c>
      <c r="F971" s="36">
        <v>2025</v>
      </c>
      <c r="G971" s="36">
        <v>18602011000107</v>
      </c>
      <c r="H971" s="37" t="s">
        <v>389</v>
      </c>
      <c r="I971" s="36">
        <v>4703</v>
      </c>
      <c r="J971" s="36" t="s">
        <v>462</v>
      </c>
      <c r="K971" s="38">
        <v>45770</v>
      </c>
      <c r="L971" s="36">
        <v>2478</v>
      </c>
      <c r="M971" s="73">
        <f t="shared" si="47"/>
        <v>257.39</v>
      </c>
      <c r="N971" s="39">
        <v>257.39</v>
      </c>
      <c r="O971" s="39">
        <v>0</v>
      </c>
      <c r="P971" s="33">
        <v>0</v>
      </c>
    </row>
    <row r="972" spans="1:16" ht="24.95" customHeight="1" x14ac:dyDescent="0.2">
      <c r="A972" s="52" t="str">
        <f t="shared" si="45"/>
        <v>1441|1440011|309|2025|18602011000107|4703|308,21</v>
      </c>
      <c r="B972" s="52" t="str">
        <f t="shared" si="46"/>
        <v>1441|1440011|309|2025|2479</v>
      </c>
      <c r="C972" s="36">
        <v>1441</v>
      </c>
      <c r="D972" s="36">
        <v>1440011</v>
      </c>
      <c r="E972" s="36">
        <v>309</v>
      </c>
      <c r="F972" s="36">
        <v>2025</v>
      </c>
      <c r="G972" s="36">
        <v>18602011000107</v>
      </c>
      <c r="H972" s="37" t="s">
        <v>389</v>
      </c>
      <c r="I972" s="36">
        <v>4703</v>
      </c>
      <c r="J972" s="36" t="s">
        <v>462</v>
      </c>
      <c r="K972" s="38">
        <v>45770</v>
      </c>
      <c r="L972" s="36">
        <v>2479</v>
      </c>
      <c r="M972" s="73">
        <f t="shared" si="47"/>
        <v>308.20999999999998</v>
      </c>
      <c r="N972" s="39">
        <v>308.20999999999998</v>
      </c>
      <c r="O972" s="39">
        <v>0</v>
      </c>
      <c r="P972" s="33">
        <v>0</v>
      </c>
    </row>
    <row r="973" spans="1:16" ht="24.95" customHeight="1" x14ac:dyDescent="0.2">
      <c r="A973" s="52" t="str">
        <f t="shared" si="45"/>
        <v>1441|1440011|309|2025|18602011000107|4703|231,77</v>
      </c>
      <c r="B973" s="52" t="str">
        <f t="shared" si="46"/>
        <v>1441|1440011|309|2025|2480</v>
      </c>
      <c r="C973" s="36">
        <v>1441</v>
      </c>
      <c r="D973" s="36">
        <v>1440011</v>
      </c>
      <c r="E973" s="36">
        <v>309</v>
      </c>
      <c r="F973" s="36">
        <v>2025</v>
      </c>
      <c r="G973" s="36">
        <v>18602011000107</v>
      </c>
      <c r="H973" s="37" t="s">
        <v>389</v>
      </c>
      <c r="I973" s="36">
        <v>4703</v>
      </c>
      <c r="J973" s="36" t="s">
        <v>462</v>
      </c>
      <c r="K973" s="38">
        <v>45770</v>
      </c>
      <c r="L973" s="36">
        <v>2480</v>
      </c>
      <c r="M973" s="73">
        <f t="shared" si="47"/>
        <v>380.19</v>
      </c>
      <c r="N973" s="39">
        <v>380.19</v>
      </c>
      <c r="O973" s="39">
        <v>0</v>
      </c>
      <c r="P973" s="33">
        <v>148.41999999999999</v>
      </c>
    </row>
    <row r="974" spans="1:16" ht="24.95" customHeight="1" x14ac:dyDescent="0.2">
      <c r="A974" s="52" t="str">
        <f t="shared" si="45"/>
        <v>1441|1440011|309|2025|18602011000107|4703|227,81</v>
      </c>
      <c r="B974" s="52" t="str">
        <f t="shared" si="46"/>
        <v>1441|1440011|309|2025|2481</v>
      </c>
      <c r="C974" s="36">
        <v>1441</v>
      </c>
      <c r="D974" s="36">
        <v>1440011</v>
      </c>
      <c r="E974" s="36">
        <v>309</v>
      </c>
      <c r="F974" s="36">
        <v>2025</v>
      </c>
      <c r="G974" s="36">
        <v>18602011000107</v>
      </c>
      <c r="H974" s="37" t="s">
        <v>389</v>
      </c>
      <c r="I974" s="36">
        <v>4703</v>
      </c>
      <c r="J974" s="36" t="s">
        <v>462</v>
      </c>
      <c r="K974" s="38">
        <v>45770</v>
      </c>
      <c r="L974" s="36">
        <v>2481</v>
      </c>
      <c r="M974" s="73">
        <f t="shared" si="47"/>
        <v>363.83</v>
      </c>
      <c r="N974" s="39">
        <v>363.83</v>
      </c>
      <c r="O974" s="39">
        <v>0</v>
      </c>
      <c r="P974" s="33">
        <v>136.02000000000001</v>
      </c>
    </row>
    <row r="975" spans="1:16" ht="24.95" customHeight="1" x14ac:dyDescent="0.2">
      <c r="A975" s="52" t="str">
        <f t="shared" si="45"/>
        <v>1441|1440011|309|2025|18602011000107|4703|276,57</v>
      </c>
      <c r="B975" s="52" t="str">
        <f t="shared" si="46"/>
        <v>1441|1440011|309|2025|2482</v>
      </c>
      <c r="C975" s="36">
        <v>1441</v>
      </c>
      <c r="D975" s="36">
        <v>1440011</v>
      </c>
      <c r="E975" s="36">
        <v>309</v>
      </c>
      <c r="F975" s="36">
        <v>2025</v>
      </c>
      <c r="G975" s="36">
        <v>18602011000107</v>
      </c>
      <c r="H975" s="37" t="s">
        <v>389</v>
      </c>
      <c r="I975" s="36">
        <v>4703</v>
      </c>
      <c r="J975" s="36" t="s">
        <v>462</v>
      </c>
      <c r="K975" s="38">
        <v>45770</v>
      </c>
      <c r="L975" s="36">
        <v>2482</v>
      </c>
      <c r="M975" s="73">
        <f t="shared" si="47"/>
        <v>276.57</v>
      </c>
      <c r="N975" s="39">
        <v>276.57</v>
      </c>
      <c r="O975" s="39">
        <v>0</v>
      </c>
      <c r="P975" s="33">
        <v>0</v>
      </c>
    </row>
    <row r="976" spans="1:16" ht="24.95" customHeight="1" x14ac:dyDescent="0.2">
      <c r="A976" s="52" t="str">
        <f t="shared" si="45"/>
        <v>1441|1440011|309|2025|18602011000107|4703|287,74</v>
      </c>
      <c r="B976" s="52" t="str">
        <f t="shared" si="46"/>
        <v>1441|1440011|309|2025|2483</v>
      </c>
      <c r="C976" s="36">
        <v>1441</v>
      </c>
      <c r="D976" s="36">
        <v>1440011</v>
      </c>
      <c r="E976" s="36">
        <v>309</v>
      </c>
      <c r="F976" s="36">
        <v>2025</v>
      </c>
      <c r="G976" s="36">
        <v>18602011000107</v>
      </c>
      <c r="H976" s="37" t="s">
        <v>389</v>
      </c>
      <c r="I976" s="36">
        <v>4703</v>
      </c>
      <c r="J976" s="36" t="s">
        <v>462</v>
      </c>
      <c r="K976" s="38">
        <v>45770</v>
      </c>
      <c r="L976" s="36">
        <v>2483</v>
      </c>
      <c r="M976" s="73">
        <f t="shared" si="47"/>
        <v>287.74</v>
      </c>
      <c r="N976" s="39">
        <v>287.74</v>
      </c>
      <c r="O976" s="39">
        <v>0</v>
      </c>
      <c r="P976" s="33">
        <v>0</v>
      </c>
    </row>
    <row r="977" spans="1:16" ht="24.95" customHeight="1" x14ac:dyDescent="0.2">
      <c r="A977" s="52" t="str">
        <f t="shared" si="45"/>
        <v>1441|1440011|311|2025|8872773652|9399|939,4</v>
      </c>
      <c r="B977" s="52" t="str">
        <f t="shared" si="46"/>
        <v>1441|1440011|311|2025|2493</v>
      </c>
      <c r="C977" s="36">
        <v>1441</v>
      </c>
      <c r="D977" s="36">
        <v>1440011</v>
      </c>
      <c r="E977" s="36">
        <v>311</v>
      </c>
      <c r="F977" s="36">
        <v>2025</v>
      </c>
      <c r="G977" s="36">
        <v>8872773652</v>
      </c>
      <c r="H977" s="37" t="s">
        <v>297</v>
      </c>
      <c r="I977" s="36">
        <v>9399</v>
      </c>
      <c r="J977" s="36" t="s">
        <v>470</v>
      </c>
      <c r="K977" s="38">
        <v>45771</v>
      </c>
      <c r="L977" s="36">
        <v>2493</v>
      </c>
      <c r="M977" s="73">
        <f t="shared" si="47"/>
        <v>939.4</v>
      </c>
      <c r="N977" s="39">
        <v>939.4</v>
      </c>
      <c r="O977" s="39">
        <v>0</v>
      </c>
      <c r="P977" s="33">
        <v>0</v>
      </c>
    </row>
    <row r="978" spans="1:16" ht="24.95" customHeight="1" x14ac:dyDescent="0.2">
      <c r="A978" s="52" t="str">
        <f t="shared" si="45"/>
        <v>1441|1440011|312|2025|11497784662|9399|1140,7</v>
      </c>
      <c r="B978" s="52" t="str">
        <f t="shared" si="46"/>
        <v>1441|1440011|312|2025|2491</v>
      </c>
      <c r="C978" s="36">
        <v>1441</v>
      </c>
      <c r="D978" s="36">
        <v>1440011</v>
      </c>
      <c r="E978" s="36">
        <v>312</v>
      </c>
      <c r="F978" s="36">
        <v>2025</v>
      </c>
      <c r="G978" s="36">
        <v>11497784662</v>
      </c>
      <c r="H978" s="37" t="s">
        <v>299</v>
      </c>
      <c r="I978" s="36">
        <v>9399</v>
      </c>
      <c r="J978" s="36" t="s">
        <v>470</v>
      </c>
      <c r="K978" s="38">
        <v>45771</v>
      </c>
      <c r="L978" s="36">
        <v>2491</v>
      </c>
      <c r="M978" s="73">
        <f t="shared" si="47"/>
        <v>1140.7</v>
      </c>
      <c r="N978" s="39">
        <v>1140.7</v>
      </c>
      <c r="O978" s="39">
        <v>0</v>
      </c>
      <c r="P978" s="33">
        <v>0</v>
      </c>
    </row>
    <row r="979" spans="1:16" ht="24.95" customHeight="1" x14ac:dyDescent="0.2">
      <c r="A979" s="52" t="str">
        <f t="shared" si="45"/>
        <v>1441|1440011|313|2025|18837278000183|4703|226,71</v>
      </c>
      <c r="B979" s="52" t="str">
        <f t="shared" si="46"/>
        <v>1441|1440011|313|2025|2510</v>
      </c>
      <c r="C979" s="36">
        <v>1441</v>
      </c>
      <c r="D979" s="36">
        <v>1440011</v>
      </c>
      <c r="E979" s="36">
        <v>313</v>
      </c>
      <c r="F979" s="36">
        <v>2025</v>
      </c>
      <c r="G979" s="36">
        <v>18837278000183</v>
      </c>
      <c r="H979" s="37" t="s">
        <v>407</v>
      </c>
      <c r="I979" s="36">
        <v>4703</v>
      </c>
      <c r="J979" s="36" t="s">
        <v>462</v>
      </c>
      <c r="K979" s="38">
        <v>45771</v>
      </c>
      <c r="L979" s="36">
        <v>2510</v>
      </c>
      <c r="M979" s="73">
        <f t="shared" si="47"/>
        <v>226.71</v>
      </c>
      <c r="N979" s="39">
        <v>226.71</v>
      </c>
      <c r="O979" s="39">
        <v>0</v>
      </c>
      <c r="P979" s="33">
        <v>0</v>
      </c>
    </row>
    <row r="980" spans="1:16" ht="24.95" customHeight="1" x14ac:dyDescent="0.2">
      <c r="A980" s="52" t="str">
        <f t="shared" si="45"/>
        <v>1441|1440011|313|2025|18837278000183|4703|193,33</v>
      </c>
      <c r="B980" s="52" t="str">
        <f t="shared" si="46"/>
        <v>1441|1440011|313|2025|2511</v>
      </c>
      <c r="C980" s="36">
        <v>1441</v>
      </c>
      <c r="D980" s="36">
        <v>1440011</v>
      </c>
      <c r="E980" s="36">
        <v>313</v>
      </c>
      <c r="F980" s="36">
        <v>2025</v>
      </c>
      <c r="G980" s="36">
        <v>18837278000183</v>
      </c>
      <c r="H980" s="37" t="s">
        <v>407</v>
      </c>
      <c r="I980" s="36">
        <v>4703</v>
      </c>
      <c r="J980" s="36" t="s">
        <v>462</v>
      </c>
      <c r="K980" s="38">
        <v>45771</v>
      </c>
      <c r="L980" s="36">
        <v>2511</v>
      </c>
      <c r="M980" s="73">
        <f t="shared" si="47"/>
        <v>193.33</v>
      </c>
      <c r="N980" s="39">
        <v>193.33</v>
      </c>
      <c r="O980" s="39">
        <v>0</v>
      </c>
      <c r="P980" s="33">
        <v>0</v>
      </c>
    </row>
    <row r="981" spans="1:16" ht="24.95" customHeight="1" x14ac:dyDescent="0.2">
      <c r="A981" s="52" t="str">
        <f t="shared" si="45"/>
        <v>1441|1440011|314|2025|24996969000122|4707|106,6</v>
      </c>
      <c r="B981" s="52" t="str">
        <f t="shared" si="46"/>
        <v>1441|1440011|314|2025|2507</v>
      </c>
      <c r="C981" s="36">
        <v>1441</v>
      </c>
      <c r="D981" s="36">
        <v>1440011</v>
      </c>
      <c r="E981" s="36">
        <v>314</v>
      </c>
      <c r="F981" s="36">
        <v>2025</v>
      </c>
      <c r="G981" s="36">
        <v>24996969000122</v>
      </c>
      <c r="H981" s="37" t="s">
        <v>422</v>
      </c>
      <c r="I981" s="36">
        <v>4707</v>
      </c>
      <c r="J981" s="36" t="s">
        <v>462</v>
      </c>
      <c r="K981" s="38">
        <v>45771</v>
      </c>
      <c r="L981" s="36">
        <v>2507</v>
      </c>
      <c r="M981" s="73">
        <f t="shared" si="47"/>
        <v>106.6</v>
      </c>
      <c r="N981" s="39">
        <v>106.6</v>
      </c>
      <c r="O981" s="39">
        <v>0</v>
      </c>
      <c r="P981" s="33">
        <v>0</v>
      </c>
    </row>
    <row r="982" spans="1:16" ht="24.95" customHeight="1" x14ac:dyDescent="0.2">
      <c r="A982" s="52" t="str">
        <f t="shared" si="45"/>
        <v>1441|1440011|315|2025|32239405000173|9312|12605,41</v>
      </c>
      <c r="B982" s="52" t="str">
        <f t="shared" si="46"/>
        <v>1441|1440011|315|2025|2634</v>
      </c>
      <c r="C982" s="36">
        <v>1441</v>
      </c>
      <c r="D982" s="36">
        <v>1440011</v>
      </c>
      <c r="E982" s="36">
        <v>315</v>
      </c>
      <c r="F982" s="36">
        <v>2025</v>
      </c>
      <c r="G982" s="36">
        <v>32239405000173</v>
      </c>
      <c r="H982" s="37" t="s">
        <v>212</v>
      </c>
      <c r="I982" s="36">
        <v>9312</v>
      </c>
      <c r="J982" s="36" t="s">
        <v>470</v>
      </c>
      <c r="K982" s="38">
        <v>45782</v>
      </c>
      <c r="L982" s="36">
        <v>2634</v>
      </c>
      <c r="M982" s="73">
        <f t="shared" si="47"/>
        <v>12605.41</v>
      </c>
      <c r="N982" s="39">
        <v>12605.41</v>
      </c>
      <c r="O982" s="39">
        <v>0</v>
      </c>
      <c r="P982" s="33">
        <v>0</v>
      </c>
    </row>
    <row r="983" spans="1:16" ht="24.95" customHeight="1" x14ac:dyDescent="0.2">
      <c r="A983" s="52" t="str">
        <f t="shared" si="45"/>
        <v>1441|1440011|318|2025|18715441000135|4703|1893,02</v>
      </c>
      <c r="B983" s="52" t="str">
        <f t="shared" si="46"/>
        <v>1441|1440011|318|2025|2960</v>
      </c>
      <c r="C983" s="36">
        <v>1441</v>
      </c>
      <c r="D983" s="36">
        <v>1440011</v>
      </c>
      <c r="E983" s="36">
        <v>318</v>
      </c>
      <c r="F983" s="36">
        <v>2025</v>
      </c>
      <c r="G983" s="36">
        <v>18715441000135</v>
      </c>
      <c r="H983" s="37" t="s">
        <v>403</v>
      </c>
      <c r="I983" s="36">
        <v>4703</v>
      </c>
      <c r="J983" s="36" t="s">
        <v>462</v>
      </c>
      <c r="K983" s="38">
        <v>45790</v>
      </c>
      <c r="L983" s="36">
        <v>2960</v>
      </c>
      <c r="M983" s="73">
        <f t="shared" si="47"/>
        <v>1893.02</v>
      </c>
      <c r="N983" s="39">
        <v>1893.02</v>
      </c>
      <c r="O983" s="39">
        <v>0</v>
      </c>
      <c r="P983" s="33">
        <v>0</v>
      </c>
    </row>
    <row r="984" spans="1:16" ht="24.95" customHeight="1" x14ac:dyDescent="0.2">
      <c r="A984" s="52" t="str">
        <f t="shared" si="45"/>
        <v>1441|1440011|334|2024|11568355000106|3904|1004,4</v>
      </c>
      <c r="B984" s="52" t="str">
        <f t="shared" si="46"/>
        <v>1441|1440011|334|2024|1927</v>
      </c>
      <c r="C984" s="36">
        <v>1441</v>
      </c>
      <c r="D984" s="36">
        <v>1440011</v>
      </c>
      <c r="E984" s="36">
        <v>334</v>
      </c>
      <c r="F984" s="36">
        <v>2024</v>
      </c>
      <c r="G984" s="36">
        <v>11568355000106</v>
      </c>
      <c r="H984" s="37" t="s">
        <v>253</v>
      </c>
      <c r="I984" s="36">
        <v>3904</v>
      </c>
      <c r="J984" s="36" t="s">
        <v>309</v>
      </c>
      <c r="K984" s="38">
        <v>45750</v>
      </c>
      <c r="L984" s="36">
        <v>1927</v>
      </c>
      <c r="M984" s="73">
        <f t="shared" si="47"/>
        <v>1004.4</v>
      </c>
      <c r="N984" s="39">
        <v>1004.4</v>
      </c>
      <c r="O984" s="39">
        <v>0</v>
      </c>
      <c r="P984" s="33">
        <v>0</v>
      </c>
    </row>
    <row r="985" spans="1:16" ht="24.95" customHeight="1" x14ac:dyDescent="0.2">
      <c r="A985" s="52" t="str">
        <f t="shared" si="45"/>
        <v>1441|1440011|334|2024|11568355000106|3904|516,15</v>
      </c>
      <c r="B985" s="52" t="str">
        <f t="shared" si="46"/>
        <v>1441|1440011|334|2024|1928</v>
      </c>
      <c r="C985" s="36">
        <v>1441</v>
      </c>
      <c r="D985" s="36">
        <v>1440011</v>
      </c>
      <c r="E985" s="36">
        <v>334</v>
      </c>
      <c r="F985" s="36">
        <v>2024</v>
      </c>
      <c r="G985" s="36">
        <v>11568355000106</v>
      </c>
      <c r="H985" s="37" t="s">
        <v>253</v>
      </c>
      <c r="I985" s="36">
        <v>3904</v>
      </c>
      <c r="J985" s="36" t="s">
        <v>309</v>
      </c>
      <c r="K985" s="38">
        <v>45750</v>
      </c>
      <c r="L985" s="36">
        <v>1928</v>
      </c>
      <c r="M985" s="73">
        <f t="shared" si="47"/>
        <v>516.15</v>
      </c>
      <c r="N985" s="39">
        <v>516.15</v>
      </c>
      <c r="O985" s="39">
        <v>0</v>
      </c>
      <c r="P985" s="33">
        <v>0</v>
      </c>
    </row>
    <row r="986" spans="1:16" ht="24.95" customHeight="1" x14ac:dyDescent="0.2">
      <c r="A986" s="52" t="str">
        <f t="shared" si="45"/>
        <v>1441|1440011|400|2024|11568355000106|3904|10210,12</v>
      </c>
      <c r="B986" s="52" t="str">
        <f t="shared" si="46"/>
        <v>1441|1440011|400|2024|2631</v>
      </c>
      <c r="C986" s="36">
        <v>1441</v>
      </c>
      <c r="D986" s="36">
        <v>1440011</v>
      </c>
      <c r="E986" s="36">
        <v>400</v>
      </c>
      <c r="F986" s="36">
        <v>2024</v>
      </c>
      <c r="G986" s="36">
        <v>11568355000106</v>
      </c>
      <c r="H986" s="37" t="s">
        <v>253</v>
      </c>
      <c r="I986" s="36">
        <v>3904</v>
      </c>
      <c r="J986" s="36" t="s">
        <v>309</v>
      </c>
      <c r="K986" s="38">
        <v>45782</v>
      </c>
      <c r="L986" s="36">
        <v>2631</v>
      </c>
      <c r="M986" s="73">
        <f t="shared" si="47"/>
        <v>10210.120000000001</v>
      </c>
      <c r="N986" s="39">
        <v>10210.120000000001</v>
      </c>
      <c r="O986" s="39">
        <v>0</v>
      </c>
      <c r="P986" s="33">
        <v>0</v>
      </c>
    </row>
    <row r="987" spans="1:16" ht="24.95" customHeight="1" x14ac:dyDescent="0.2">
      <c r="A987" s="52" t="str">
        <f t="shared" si="45"/>
        <v>||||||0</v>
      </c>
      <c r="B987" s="52" t="str">
        <f t="shared" si="46"/>
        <v>||||</v>
      </c>
      <c r="C987" s="36"/>
      <c r="D987" s="36"/>
      <c r="E987" s="36"/>
      <c r="F987" s="36"/>
      <c r="G987" s="36"/>
      <c r="H987" s="37"/>
      <c r="I987" s="36"/>
      <c r="J987" s="36"/>
      <c r="K987" s="38"/>
      <c r="L987" s="36"/>
      <c r="M987" s="73">
        <f t="shared" si="47"/>
        <v>0</v>
      </c>
      <c r="N987" s="39"/>
      <c r="O987" s="39"/>
      <c r="P987" s="33"/>
    </row>
    <row r="988" spans="1:16" ht="24.95" customHeight="1" x14ac:dyDescent="0.2">
      <c r="A988" s="52" t="str">
        <f t="shared" si="45"/>
        <v>||||||0</v>
      </c>
      <c r="B988" s="52" t="str">
        <f t="shared" si="46"/>
        <v>||||</v>
      </c>
      <c r="C988" s="36"/>
      <c r="D988" s="36"/>
      <c r="E988" s="36"/>
      <c r="F988" s="36"/>
      <c r="G988" s="36"/>
      <c r="H988" s="37"/>
      <c r="I988" s="36"/>
      <c r="J988" s="36"/>
      <c r="K988" s="38"/>
      <c r="L988" s="36"/>
      <c r="M988" s="73">
        <f t="shared" si="47"/>
        <v>0</v>
      </c>
      <c r="N988" s="39"/>
      <c r="O988" s="39"/>
      <c r="P988" s="33"/>
    </row>
    <row r="989" spans="1:16" ht="24.95" customHeight="1" x14ac:dyDescent="0.2">
      <c r="A989" s="52" t="str">
        <f t="shared" si="45"/>
        <v>||||||0</v>
      </c>
      <c r="B989" s="52" t="str">
        <f t="shared" si="46"/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47"/>
        <v>0</v>
      </c>
      <c r="N989" s="39"/>
      <c r="O989" s="39"/>
      <c r="P989" s="33"/>
    </row>
    <row r="990" spans="1:16" ht="24.95" customHeight="1" x14ac:dyDescent="0.2">
      <c r="A990" s="52" t="str">
        <f t="shared" si="45"/>
        <v>||||||0</v>
      </c>
      <c r="B990" s="52" t="str">
        <f t="shared" si="46"/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47"/>
        <v>0</v>
      </c>
      <c r="N990" s="39"/>
      <c r="O990" s="39"/>
      <c r="P990" s="33"/>
    </row>
    <row r="991" spans="1:16" ht="24.95" customHeight="1" x14ac:dyDescent="0.2">
      <c r="A991" s="52" t="str">
        <f t="shared" si="45"/>
        <v>||||||0</v>
      </c>
      <c r="B991" s="52" t="str">
        <f t="shared" si="46"/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47"/>
        <v>0</v>
      </c>
      <c r="N991" s="39"/>
      <c r="O991" s="39"/>
      <c r="P991" s="33"/>
    </row>
    <row r="992" spans="1:16" ht="24.95" customHeight="1" x14ac:dyDescent="0.2">
      <c r="A992" s="52" t="str">
        <f t="shared" si="45"/>
        <v>||||||0</v>
      </c>
      <c r="B992" s="52" t="str">
        <f t="shared" si="46"/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47"/>
        <v>0</v>
      </c>
      <c r="N992" s="39"/>
      <c r="O992" s="39"/>
      <c r="P992" s="33"/>
    </row>
    <row r="993" spans="1:16" ht="24.95" customHeight="1" x14ac:dyDescent="0.2">
      <c r="A993" s="52" t="str">
        <f t="shared" si="45"/>
        <v>||||||0</v>
      </c>
      <c r="B993" s="52" t="str">
        <f t="shared" si="46"/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47"/>
        <v>0</v>
      </c>
      <c r="N993" s="39"/>
      <c r="O993" s="39"/>
      <c r="P993" s="33"/>
    </row>
    <row r="994" spans="1:16" ht="24.95" customHeight="1" x14ac:dyDescent="0.2">
      <c r="A994" s="52" t="str">
        <f t="shared" si="45"/>
        <v>||||||0</v>
      </c>
      <c r="B994" s="52" t="str">
        <f t="shared" si="46"/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47"/>
        <v>0</v>
      </c>
      <c r="N994" s="39"/>
      <c r="O994" s="39"/>
      <c r="P994" s="33"/>
    </row>
    <row r="995" spans="1:16" ht="24.95" customHeight="1" x14ac:dyDescent="0.2">
      <c r="A995" s="52" t="str">
        <f t="shared" si="45"/>
        <v>||||||0</v>
      </c>
      <c r="B995" s="52" t="str">
        <f t="shared" si="46"/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47"/>
        <v>0</v>
      </c>
      <c r="N995" s="39"/>
      <c r="O995" s="39"/>
      <c r="P995" s="33"/>
    </row>
    <row r="996" spans="1:16" ht="24.95" customHeight="1" x14ac:dyDescent="0.2">
      <c r="A996" s="52" t="str">
        <f t="shared" si="45"/>
        <v>||||||0</v>
      </c>
      <c r="B996" s="52" t="str">
        <f t="shared" si="46"/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47"/>
        <v>0</v>
      </c>
      <c r="N996" s="39"/>
      <c r="O996" s="39"/>
      <c r="P996" s="33"/>
    </row>
    <row r="997" spans="1:16" ht="24.95" customHeight="1" x14ac:dyDescent="0.2">
      <c r="A997" s="52" t="str">
        <f t="shared" si="45"/>
        <v>||||||0</v>
      </c>
      <c r="B997" s="52" t="str">
        <f t="shared" si="46"/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47"/>
        <v>0</v>
      </c>
      <c r="N997" s="39"/>
      <c r="O997" s="39"/>
      <c r="P997" s="33"/>
    </row>
    <row r="998" spans="1:16" ht="24.95" customHeight="1" x14ac:dyDescent="0.2">
      <c r="A998" s="52" t="str">
        <f t="shared" si="45"/>
        <v>||||||0</v>
      </c>
      <c r="B998" s="52" t="str">
        <f t="shared" si="46"/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47"/>
        <v>0</v>
      </c>
      <c r="N998" s="39"/>
      <c r="O998" s="39"/>
      <c r="P998" s="33"/>
    </row>
    <row r="999" spans="1:16" ht="24.95" customHeight="1" x14ac:dyDescent="0.2">
      <c r="A999" s="52" t="str">
        <f t="shared" si="45"/>
        <v>||||||0</v>
      </c>
      <c r="B999" s="52" t="str">
        <f t="shared" si="46"/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47"/>
        <v>0</v>
      </c>
      <c r="N999" s="39"/>
      <c r="O999" s="39"/>
      <c r="P999" s="33"/>
    </row>
    <row r="1000" spans="1:16" ht="24.95" customHeight="1" x14ac:dyDescent="0.2">
      <c r="A1000" s="52" t="str">
        <f t="shared" si="45"/>
        <v>||||||0</v>
      </c>
      <c r="B1000" s="52" t="str">
        <f t="shared" si="46"/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47"/>
        <v>0</v>
      </c>
      <c r="N1000" s="39"/>
      <c r="O1000" s="39"/>
      <c r="P1000" s="33"/>
    </row>
    <row r="1001" spans="1:16" ht="24.95" customHeight="1" x14ac:dyDescent="0.2">
      <c r="A1001" s="52" t="str">
        <f t="shared" si="45"/>
        <v>||||||0</v>
      </c>
      <c r="B1001" s="52" t="str">
        <f t="shared" si="46"/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47"/>
        <v>0</v>
      </c>
      <c r="N1001" s="39"/>
      <c r="O1001" s="39"/>
      <c r="P1001" s="33"/>
    </row>
    <row r="1002" spans="1:16" ht="24.95" customHeight="1" x14ac:dyDescent="0.2">
      <c r="A1002" s="52" t="str">
        <f t="shared" si="45"/>
        <v>||||||0</v>
      </c>
      <c r="B1002" s="52" t="str">
        <f t="shared" si="46"/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47"/>
        <v>0</v>
      </c>
      <c r="N1002" s="39"/>
      <c r="O1002" s="39"/>
      <c r="P1002" s="33"/>
    </row>
    <row r="1003" spans="1:16" ht="24.95" customHeight="1" x14ac:dyDescent="0.2">
      <c r="A1003" s="52" t="str">
        <f t="shared" si="45"/>
        <v>||||||0</v>
      </c>
      <c r="B1003" s="52" t="str">
        <f t="shared" si="46"/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47"/>
        <v>0</v>
      </c>
      <c r="N1003" s="39"/>
      <c r="O1003" s="39"/>
      <c r="P1003" s="33"/>
    </row>
    <row r="1004" spans="1:16" ht="24.95" customHeight="1" x14ac:dyDescent="0.2">
      <c r="A1004" s="52" t="str">
        <f t="shared" si="45"/>
        <v>||||||0</v>
      </c>
      <c r="B1004" s="52" t="str">
        <f t="shared" si="46"/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47"/>
        <v>0</v>
      </c>
      <c r="N1004" s="39"/>
      <c r="O1004" s="39"/>
      <c r="P1004" s="33"/>
    </row>
    <row r="1005" spans="1:16" ht="24.95" customHeight="1" x14ac:dyDescent="0.2">
      <c r="A1005" s="52" t="str">
        <f t="shared" si="45"/>
        <v>||||||0</v>
      </c>
      <c r="B1005" s="52" t="str">
        <f t="shared" si="46"/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47"/>
        <v>0</v>
      </c>
      <c r="N1005" s="39"/>
      <c r="O1005" s="39"/>
      <c r="P1005" s="33"/>
    </row>
    <row r="1006" spans="1:16" ht="24.95" customHeight="1" x14ac:dyDescent="0.2">
      <c r="A1006" s="52" t="str">
        <f t="shared" si="45"/>
        <v>||||||0</v>
      </c>
      <c r="B1006" s="52" t="str">
        <f t="shared" si="46"/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47"/>
        <v>0</v>
      </c>
      <c r="N1006" s="39"/>
      <c r="O1006" s="39"/>
      <c r="P1006" s="33"/>
    </row>
    <row r="1007" spans="1:16" ht="24.95" customHeight="1" x14ac:dyDescent="0.2">
      <c r="A1007" s="52" t="str">
        <f t="shared" si="45"/>
        <v>||||||0</v>
      </c>
      <c r="B1007" s="52" t="str">
        <f t="shared" si="46"/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47"/>
        <v>0</v>
      </c>
      <c r="N1007" s="39"/>
      <c r="O1007" s="39"/>
      <c r="P1007" s="33"/>
    </row>
    <row r="1008" spans="1:16" ht="24.95" customHeight="1" x14ac:dyDescent="0.2">
      <c r="A1008" s="52" t="str">
        <f t="shared" si="45"/>
        <v>||||||0</v>
      </c>
      <c r="B1008" s="52" t="str">
        <f t="shared" si="46"/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47"/>
        <v>0</v>
      </c>
      <c r="N1008" s="39"/>
      <c r="O1008" s="39"/>
      <c r="P1008" s="33"/>
    </row>
    <row r="1009" spans="1:16" ht="24.95" customHeight="1" x14ac:dyDescent="0.2">
      <c r="A1009" s="52" t="str">
        <f t="shared" si="45"/>
        <v>||||||0</v>
      </c>
      <c r="B1009" s="52" t="str">
        <f t="shared" si="46"/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47"/>
        <v>0</v>
      </c>
      <c r="N1009" s="39"/>
      <c r="O1009" s="39"/>
      <c r="P1009" s="33"/>
    </row>
    <row r="1010" spans="1:16" ht="24.95" customHeight="1" x14ac:dyDescent="0.2">
      <c r="A1010" s="52" t="str">
        <f t="shared" si="45"/>
        <v>||||||0</v>
      </c>
      <c r="B1010" s="52" t="str">
        <f t="shared" si="46"/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47"/>
        <v>0</v>
      </c>
      <c r="N1010" s="39"/>
      <c r="O1010" s="39"/>
      <c r="P1010" s="33"/>
    </row>
    <row r="1011" spans="1:16" ht="24.95" customHeight="1" x14ac:dyDescent="0.2">
      <c r="A1011" s="52" t="str">
        <f t="shared" si="45"/>
        <v>||||||0</v>
      </c>
      <c r="B1011" s="52" t="str">
        <f t="shared" si="46"/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47"/>
        <v>0</v>
      </c>
      <c r="N1011" s="39"/>
      <c r="O1011" s="39"/>
      <c r="P1011" s="33"/>
    </row>
    <row r="1012" spans="1:16" ht="24.95" customHeight="1" x14ac:dyDescent="0.2">
      <c r="A1012" s="52" t="str">
        <f t="shared" si="45"/>
        <v>||||||0</v>
      </c>
      <c r="B1012" s="52" t="str">
        <f t="shared" si="46"/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47"/>
        <v>0</v>
      </c>
      <c r="N1012" s="39"/>
      <c r="O1012" s="39"/>
      <c r="P1012" s="33"/>
    </row>
    <row r="1013" spans="1:16" ht="24.95" customHeight="1" x14ac:dyDescent="0.2">
      <c r="A1013" s="52" t="str">
        <f t="shared" si="45"/>
        <v>||||||0</v>
      </c>
      <c r="B1013" s="52" t="str">
        <f t="shared" si="46"/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47"/>
        <v>0</v>
      </c>
      <c r="N1013" s="39"/>
      <c r="O1013" s="39"/>
      <c r="P1013" s="33"/>
    </row>
    <row r="1014" spans="1:16" ht="24.95" customHeight="1" x14ac:dyDescent="0.2">
      <c r="A1014" s="52" t="str">
        <f t="shared" si="45"/>
        <v>||||||0</v>
      </c>
      <c r="B1014" s="52" t="str">
        <f t="shared" si="46"/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47"/>
        <v>0</v>
      </c>
      <c r="N1014" s="39"/>
      <c r="O1014" s="39"/>
      <c r="P1014" s="33"/>
    </row>
    <row r="1015" spans="1:16" ht="24.95" customHeight="1" x14ac:dyDescent="0.2">
      <c r="A1015" s="52" t="str">
        <f t="shared" si="45"/>
        <v>||||||0</v>
      </c>
      <c r="B1015" s="52" t="str">
        <f t="shared" si="46"/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47"/>
        <v>0</v>
      </c>
      <c r="N1015" s="39"/>
      <c r="O1015" s="39"/>
      <c r="P1015" s="33"/>
    </row>
    <row r="1016" spans="1:16" ht="24.95" customHeight="1" x14ac:dyDescent="0.2">
      <c r="A1016" s="52" t="str">
        <f t="shared" si="45"/>
        <v>||||||0</v>
      </c>
      <c r="B1016" s="52" t="str">
        <f t="shared" si="46"/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47"/>
        <v>0</v>
      </c>
      <c r="N1016" s="39"/>
      <c r="O1016" s="39"/>
      <c r="P1016" s="33"/>
    </row>
    <row r="1017" spans="1:16" ht="24.95" customHeight="1" x14ac:dyDescent="0.2">
      <c r="A1017" s="52" t="str">
        <f t="shared" si="45"/>
        <v>||||||0</v>
      </c>
      <c r="B1017" s="52" t="str">
        <f t="shared" si="46"/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47"/>
        <v>0</v>
      </c>
      <c r="N1017" s="39"/>
      <c r="O1017" s="39"/>
      <c r="P1017" s="33"/>
    </row>
    <row r="1018" spans="1:16" ht="24.95" customHeight="1" x14ac:dyDescent="0.2">
      <c r="A1018" s="52" t="str">
        <f t="shared" si="45"/>
        <v>||||||0</v>
      </c>
      <c r="B1018" s="52" t="str">
        <f t="shared" si="46"/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47"/>
        <v>0</v>
      </c>
      <c r="N1018" s="39"/>
      <c r="O1018" s="39"/>
      <c r="P1018" s="33"/>
    </row>
    <row r="1019" spans="1:16" ht="24.95" customHeight="1" x14ac:dyDescent="0.2">
      <c r="A1019" s="52" t="str">
        <f t="shared" si="45"/>
        <v>||||||0</v>
      </c>
      <c r="B1019" s="52" t="str">
        <f t="shared" si="46"/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47"/>
        <v>0</v>
      </c>
      <c r="N1019" s="39"/>
      <c r="O1019" s="39"/>
      <c r="P1019" s="33"/>
    </row>
    <row r="1020" spans="1:16" ht="24.95" customHeight="1" x14ac:dyDescent="0.2">
      <c r="A1020" s="52" t="str">
        <f t="shared" si="45"/>
        <v>||||||0</v>
      </c>
      <c r="B1020" s="52" t="str">
        <f t="shared" si="46"/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47"/>
        <v>0</v>
      </c>
      <c r="N1020" s="39"/>
      <c r="O1020" s="39"/>
      <c r="P1020" s="33"/>
    </row>
    <row r="1021" spans="1:16" ht="24.95" customHeight="1" x14ac:dyDescent="0.2">
      <c r="A1021" s="52" t="str">
        <f t="shared" si="45"/>
        <v>||||||0</v>
      </c>
      <c r="B1021" s="52" t="str">
        <f t="shared" si="46"/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47"/>
        <v>0</v>
      </c>
      <c r="N1021" s="39"/>
      <c r="O1021" s="39"/>
      <c r="P1021" s="33"/>
    </row>
    <row r="1022" spans="1:16" ht="24.95" customHeight="1" x14ac:dyDescent="0.2">
      <c r="A1022" s="52" t="str">
        <f t="shared" si="45"/>
        <v>||||||0</v>
      </c>
      <c r="B1022" s="52" t="str">
        <f t="shared" si="46"/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47"/>
        <v>0</v>
      </c>
      <c r="N1022" s="39"/>
      <c r="O1022" s="39"/>
      <c r="P1022" s="33"/>
    </row>
    <row r="1023" spans="1:16" ht="24.95" customHeight="1" x14ac:dyDescent="0.2">
      <c r="A1023" s="52" t="str">
        <f t="shared" si="45"/>
        <v>||||||0</v>
      </c>
      <c r="B1023" s="52" t="str">
        <f t="shared" si="46"/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47"/>
        <v>0</v>
      </c>
      <c r="N1023" s="39"/>
      <c r="O1023" s="39"/>
      <c r="P1023" s="33"/>
    </row>
    <row r="1024" spans="1:16" ht="24.95" customHeight="1" x14ac:dyDescent="0.2">
      <c r="A1024" s="52" t="str">
        <f t="shared" si="45"/>
        <v>||||||0</v>
      </c>
      <c r="B1024" s="52" t="str">
        <f t="shared" si="46"/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47"/>
        <v>0</v>
      </c>
      <c r="N1024" s="39"/>
      <c r="O1024" s="39"/>
      <c r="P1024" s="33"/>
    </row>
    <row r="1025" spans="1:16" ht="24.95" customHeight="1" x14ac:dyDescent="0.2">
      <c r="A1025" s="52" t="str">
        <f t="shared" si="45"/>
        <v>||||||0</v>
      </c>
      <c r="B1025" s="52" t="str">
        <f t="shared" si="46"/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47"/>
        <v>0</v>
      </c>
      <c r="N1025" s="39"/>
      <c r="O1025" s="39"/>
      <c r="P1025" s="33"/>
    </row>
    <row r="1026" spans="1:16" ht="24.95" customHeight="1" x14ac:dyDescent="0.2">
      <c r="A1026" s="52" t="str">
        <f t="shared" si="45"/>
        <v>||||||0</v>
      </c>
      <c r="B1026" s="52" t="str">
        <f t="shared" si="46"/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47"/>
        <v>0</v>
      </c>
      <c r="N1026" s="39"/>
      <c r="O1026" s="39"/>
      <c r="P1026" s="33"/>
    </row>
    <row r="1027" spans="1:16" ht="24.95" customHeight="1" x14ac:dyDescent="0.2">
      <c r="A1027" s="52" t="str">
        <f t="shared" si="45"/>
        <v>||||||0</v>
      </c>
      <c r="B1027" s="52" t="str">
        <f t="shared" si="46"/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47"/>
        <v>0</v>
      </c>
      <c r="N1027" s="39"/>
      <c r="O1027" s="39"/>
      <c r="P1027" s="33"/>
    </row>
    <row r="1028" spans="1:16" ht="24.95" customHeight="1" x14ac:dyDescent="0.2">
      <c r="A1028" s="52" t="str">
        <f t="shared" si="45"/>
        <v>||||||0</v>
      </c>
      <c r="B1028" s="52" t="str">
        <f t="shared" si="46"/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47"/>
        <v>0</v>
      </c>
      <c r="N1028" s="39"/>
      <c r="O1028" s="39"/>
      <c r="P1028" s="33"/>
    </row>
    <row r="1029" spans="1:16" ht="24.95" customHeight="1" x14ac:dyDescent="0.2">
      <c r="A1029" s="52" t="str">
        <f t="shared" ref="A1029:A1092" si="48">C1029&amp;"|"&amp;D1029&amp;"|"&amp;E1029&amp;"|"&amp;F1029&amp;"|"&amp;G1029&amp;"|"&amp;I1029&amp;"|"&amp;N1029+O1029-P1029</f>
        <v>||||||0</v>
      </c>
      <c r="B1029" s="52" t="str">
        <f t="shared" ref="B1029:B1092" si="49"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47"/>
        <v>0</v>
      </c>
      <c r="N1029" s="39"/>
      <c r="O1029" s="39"/>
      <c r="P1029" s="33"/>
    </row>
    <row r="1030" spans="1:16" ht="24.95" customHeight="1" x14ac:dyDescent="0.2">
      <c r="A1030" s="52" t="str">
        <f t="shared" si="48"/>
        <v>||||||0</v>
      </c>
      <c r="B1030" s="52" t="str">
        <f t="shared" si="49"/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50">N1030+O1030</f>
        <v>0</v>
      </c>
      <c r="N1030" s="39"/>
      <c r="O1030" s="39"/>
      <c r="P1030" s="33"/>
    </row>
    <row r="1031" spans="1:16" ht="24.95" customHeight="1" x14ac:dyDescent="0.2">
      <c r="A1031" s="52" t="str">
        <f t="shared" si="48"/>
        <v>||||||0</v>
      </c>
      <c r="B1031" s="52" t="str">
        <f t="shared" si="49"/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50"/>
        <v>0</v>
      </c>
      <c r="N1031" s="39"/>
      <c r="O1031" s="39"/>
      <c r="P1031" s="33"/>
    </row>
    <row r="1032" spans="1:16" ht="24.95" customHeight="1" x14ac:dyDescent="0.2">
      <c r="A1032" s="52" t="str">
        <f t="shared" si="48"/>
        <v>||||||0</v>
      </c>
      <c r="B1032" s="52" t="str">
        <f t="shared" si="49"/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50"/>
        <v>0</v>
      </c>
      <c r="N1032" s="39"/>
      <c r="O1032" s="39"/>
      <c r="P1032" s="33"/>
    </row>
    <row r="1033" spans="1:16" ht="24.95" customHeight="1" x14ac:dyDescent="0.2">
      <c r="A1033" s="52" t="str">
        <f t="shared" si="48"/>
        <v>||||||0</v>
      </c>
      <c r="B1033" s="52" t="str">
        <f t="shared" si="49"/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50"/>
        <v>0</v>
      </c>
      <c r="N1033" s="39"/>
      <c r="O1033" s="39"/>
      <c r="P1033" s="33"/>
    </row>
    <row r="1034" spans="1:16" ht="24.95" customHeight="1" x14ac:dyDescent="0.2">
      <c r="A1034" s="52" t="str">
        <f t="shared" si="48"/>
        <v>||||||0</v>
      </c>
      <c r="B1034" s="52" t="str">
        <f t="shared" si="49"/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50"/>
        <v>0</v>
      </c>
      <c r="N1034" s="39"/>
      <c r="O1034" s="39"/>
      <c r="P1034" s="33"/>
    </row>
    <row r="1035" spans="1:16" ht="24.95" customHeight="1" x14ac:dyDescent="0.2">
      <c r="A1035" s="52" t="str">
        <f t="shared" si="48"/>
        <v>||||||0</v>
      </c>
      <c r="B1035" s="52" t="str">
        <f t="shared" si="49"/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50"/>
        <v>0</v>
      </c>
      <c r="N1035" s="39"/>
      <c r="O1035" s="39"/>
      <c r="P1035" s="33"/>
    </row>
    <row r="1036" spans="1:16" ht="24.95" customHeight="1" x14ac:dyDescent="0.2">
      <c r="A1036" s="52" t="str">
        <f t="shared" si="48"/>
        <v>||||||0</v>
      </c>
      <c r="B1036" s="52" t="str">
        <f t="shared" si="49"/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50"/>
        <v>0</v>
      </c>
      <c r="N1036" s="39"/>
      <c r="O1036" s="39"/>
      <c r="P1036" s="33"/>
    </row>
    <row r="1037" spans="1:16" ht="24.95" customHeight="1" x14ac:dyDescent="0.2">
      <c r="A1037" s="52" t="str">
        <f t="shared" si="48"/>
        <v>||||||0</v>
      </c>
      <c r="B1037" s="52" t="str">
        <f t="shared" si="49"/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50"/>
        <v>0</v>
      </c>
      <c r="N1037" s="39"/>
      <c r="O1037" s="39"/>
      <c r="P1037" s="33"/>
    </row>
    <row r="1038" spans="1:16" ht="24.95" customHeight="1" x14ac:dyDescent="0.2">
      <c r="A1038" s="52" t="str">
        <f t="shared" si="48"/>
        <v>||||||0</v>
      </c>
      <c r="B1038" s="52" t="str">
        <f t="shared" si="49"/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50"/>
        <v>0</v>
      </c>
      <c r="N1038" s="39"/>
      <c r="O1038" s="39"/>
      <c r="P1038" s="33"/>
    </row>
    <row r="1039" spans="1:16" ht="24.95" customHeight="1" x14ac:dyDescent="0.2">
      <c r="A1039" s="52" t="str">
        <f t="shared" si="48"/>
        <v>||||||0</v>
      </c>
      <c r="B1039" s="52" t="str">
        <f t="shared" si="49"/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50"/>
        <v>0</v>
      </c>
      <c r="N1039" s="39"/>
      <c r="O1039" s="39"/>
      <c r="P1039" s="33"/>
    </row>
    <row r="1040" spans="1:16" ht="24.95" customHeight="1" x14ac:dyDescent="0.2">
      <c r="A1040" s="52" t="str">
        <f t="shared" si="48"/>
        <v>||||||0</v>
      </c>
      <c r="B1040" s="52" t="str">
        <f t="shared" si="49"/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50"/>
        <v>0</v>
      </c>
      <c r="N1040" s="39"/>
      <c r="O1040" s="39"/>
      <c r="P1040" s="33"/>
    </row>
    <row r="1041" spans="1:16" ht="24.95" customHeight="1" x14ac:dyDescent="0.2">
      <c r="A1041" s="52" t="str">
        <f t="shared" si="48"/>
        <v>||||||0</v>
      </c>
      <c r="B1041" s="52" t="str">
        <f t="shared" si="49"/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50"/>
        <v>0</v>
      </c>
      <c r="N1041" s="39"/>
      <c r="O1041" s="39"/>
      <c r="P1041" s="33"/>
    </row>
    <row r="1042" spans="1:16" ht="24.95" customHeight="1" x14ac:dyDescent="0.2">
      <c r="A1042" s="52" t="str">
        <f t="shared" si="48"/>
        <v>||||||0</v>
      </c>
      <c r="B1042" s="52" t="str">
        <f t="shared" si="49"/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50"/>
        <v>0</v>
      </c>
      <c r="N1042" s="39"/>
      <c r="O1042" s="39"/>
      <c r="P1042" s="33"/>
    </row>
    <row r="1043" spans="1:16" ht="24.95" customHeight="1" x14ac:dyDescent="0.2">
      <c r="A1043" s="52" t="str">
        <f t="shared" si="48"/>
        <v>||||||0</v>
      </c>
      <c r="B1043" s="52" t="str">
        <f t="shared" si="49"/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50"/>
        <v>0</v>
      </c>
      <c r="N1043" s="39"/>
      <c r="O1043" s="39"/>
      <c r="P1043" s="33"/>
    </row>
    <row r="1044" spans="1:16" ht="24.95" customHeight="1" x14ac:dyDescent="0.2">
      <c r="A1044" s="52" t="str">
        <f t="shared" si="48"/>
        <v>||||||0</v>
      </c>
      <c r="B1044" s="52" t="str">
        <f t="shared" si="49"/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50"/>
        <v>0</v>
      </c>
      <c r="N1044" s="39"/>
      <c r="O1044" s="39"/>
      <c r="P1044" s="33"/>
    </row>
    <row r="1045" spans="1:16" ht="24.95" customHeight="1" x14ac:dyDescent="0.2">
      <c r="A1045" s="52" t="str">
        <f t="shared" si="48"/>
        <v>||||||0</v>
      </c>
      <c r="B1045" s="52" t="str">
        <f t="shared" si="49"/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50"/>
        <v>0</v>
      </c>
      <c r="N1045" s="39"/>
      <c r="O1045" s="39"/>
      <c r="P1045" s="33"/>
    </row>
    <row r="1046" spans="1:16" ht="24.95" customHeight="1" x14ac:dyDescent="0.2">
      <c r="A1046" s="52" t="str">
        <f t="shared" si="48"/>
        <v>||||||0</v>
      </c>
      <c r="B1046" s="52" t="str">
        <f t="shared" si="49"/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50"/>
        <v>0</v>
      </c>
      <c r="N1046" s="39"/>
      <c r="O1046" s="39"/>
      <c r="P1046" s="33"/>
    </row>
    <row r="1047" spans="1:16" ht="24.95" customHeight="1" x14ac:dyDescent="0.2">
      <c r="A1047" s="52" t="str">
        <f t="shared" si="48"/>
        <v>||||||0</v>
      </c>
      <c r="B1047" s="52" t="str">
        <f t="shared" si="49"/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50"/>
        <v>0</v>
      </c>
      <c r="N1047" s="39"/>
      <c r="O1047" s="39"/>
      <c r="P1047" s="33"/>
    </row>
    <row r="1048" spans="1:16" ht="24.95" customHeight="1" x14ac:dyDescent="0.2">
      <c r="A1048" s="52" t="str">
        <f t="shared" si="48"/>
        <v>||||||0</v>
      </c>
      <c r="B1048" s="52" t="str">
        <f t="shared" si="49"/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50"/>
        <v>0</v>
      </c>
      <c r="N1048" s="39"/>
      <c r="O1048" s="39"/>
      <c r="P1048" s="33"/>
    </row>
    <row r="1049" spans="1:16" ht="24.95" customHeight="1" x14ac:dyDescent="0.2">
      <c r="A1049" s="52" t="str">
        <f t="shared" si="48"/>
        <v>||||||0</v>
      </c>
      <c r="B1049" s="52" t="str">
        <f t="shared" si="49"/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50"/>
        <v>0</v>
      </c>
      <c r="N1049" s="39"/>
      <c r="O1049" s="39"/>
      <c r="P1049" s="33"/>
    </row>
    <row r="1050" spans="1:16" ht="24.95" customHeight="1" x14ac:dyDescent="0.2">
      <c r="A1050" s="52" t="str">
        <f t="shared" si="48"/>
        <v>||||||0</v>
      </c>
      <c r="B1050" s="52" t="str">
        <f t="shared" si="49"/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50"/>
        <v>0</v>
      </c>
      <c r="N1050" s="39"/>
      <c r="O1050" s="39"/>
      <c r="P1050" s="33"/>
    </row>
    <row r="1051" spans="1:16" ht="24.95" customHeight="1" x14ac:dyDescent="0.2">
      <c r="A1051" s="52" t="str">
        <f t="shared" si="48"/>
        <v>||||||0</v>
      </c>
      <c r="B1051" s="52" t="str">
        <f t="shared" si="49"/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50"/>
        <v>0</v>
      </c>
      <c r="N1051" s="39"/>
      <c r="O1051" s="39"/>
      <c r="P1051" s="33"/>
    </row>
    <row r="1052" spans="1:16" ht="24.95" customHeight="1" x14ac:dyDescent="0.2">
      <c r="A1052" s="52" t="str">
        <f t="shared" si="48"/>
        <v>||||||0</v>
      </c>
      <c r="B1052" s="52" t="str">
        <f t="shared" si="49"/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50"/>
        <v>0</v>
      </c>
      <c r="N1052" s="39"/>
      <c r="O1052" s="39"/>
      <c r="P1052" s="33"/>
    </row>
    <row r="1053" spans="1:16" ht="24.95" customHeight="1" x14ac:dyDescent="0.2">
      <c r="A1053" s="52" t="str">
        <f t="shared" si="48"/>
        <v>||||||0</v>
      </c>
      <c r="B1053" s="52" t="str">
        <f t="shared" si="49"/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50"/>
        <v>0</v>
      </c>
      <c r="N1053" s="39"/>
      <c r="O1053" s="39"/>
      <c r="P1053" s="33"/>
    </row>
    <row r="1054" spans="1:16" ht="24.95" customHeight="1" x14ac:dyDescent="0.2">
      <c r="A1054" s="52" t="str">
        <f t="shared" si="48"/>
        <v>||||||0</v>
      </c>
      <c r="B1054" s="52" t="str">
        <f t="shared" si="49"/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50"/>
        <v>0</v>
      </c>
      <c r="N1054" s="39"/>
      <c r="O1054" s="39"/>
      <c r="P1054" s="33"/>
    </row>
    <row r="1055" spans="1:16" ht="24.95" customHeight="1" x14ac:dyDescent="0.2">
      <c r="A1055" s="52" t="str">
        <f t="shared" si="48"/>
        <v>||||||0</v>
      </c>
      <c r="B1055" s="52" t="str">
        <f t="shared" si="49"/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50"/>
        <v>0</v>
      </c>
      <c r="N1055" s="39"/>
      <c r="O1055" s="39"/>
      <c r="P1055" s="33"/>
    </row>
    <row r="1056" spans="1:16" ht="24.95" customHeight="1" x14ac:dyDescent="0.2">
      <c r="A1056" s="52" t="str">
        <f t="shared" si="48"/>
        <v>||||||0</v>
      </c>
      <c r="B1056" s="52" t="str">
        <f t="shared" si="49"/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50"/>
        <v>0</v>
      </c>
      <c r="N1056" s="39"/>
      <c r="O1056" s="39"/>
      <c r="P1056" s="33"/>
    </row>
    <row r="1057" spans="1:16" ht="24.95" customHeight="1" x14ac:dyDescent="0.2">
      <c r="A1057" s="52" t="str">
        <f t="shared" si="48"/>
        <v>||||||0</v>
      </c>
      <c r="B1057" s="52" t="str">
        <f t="shared" si="49"/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50"/>
        <v>0</v>
      </c>
      <c r="N1057" s="39"/>
      <c r="O1057" s="39"/>
      <c r="P1057" s="33"/>
    </row>
    <row r="1058" spans="1:16" ht="24.95" customHeight="1" x14ac:dyDescent="0.2">
      <c r="A1058" s="52" t="str">
        <f t="shared" si="48"/>
        <v>||||||0</v>
      </c>
      <c r="B1058" s="52" t="str">
        <f t="shared" si="49"/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50"/>
        <v>0</v>
      </c>
      <c r="N1058" s="39"/>
      <c r="O1058" s="39"/>
      <c r="P1058" s="33"/>
    </row>
    <row r="1059" spans="1:16" ht="24.95" customHeight="1" x14ac:dyDescent="0.2">
      <c r="A1059" s="52" t="str">
        <f t="shared" si="48"/>
        <v>||||||0</v>
      </c>
      <c r="B1059" s="52" t="str">
        <f t="shared" si="49"/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50"/>
        <v>0</v>
      </c>
      <c r="N1059" s="39"/>
      <c r="O1059" s="39"/>
      <c r="P1059" s="33"/>
    </row>
    <row r="1060" spans="1:16" ht="24.95" customHeight="1" x14ac:dyDescent="0.2">
      <c r="A1060" s="52" t="str">
        <f t="shared" si="48"/>
        <v>||||||0</v>
      </c>
      <c r="B1060" s="52" t="str">
        <f t="shared" si="49"/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50"/>
        <v>0</v>
      </c>
      <c r="N1060" s="39"/>
      <c r="O1060" s="39"/>
      <c r="P1060" s="33"/>
    </row>
    <row r="1061" spans="1:16" ht="24.95" customHeight="1" x14ac:dyDescent="0.2">
      <c r="A1061" s="52" t="str">
        <f t="shared" si="48"/>
        <v>||||||0</v>
      </c>
      <c r="B1061" s="52" t="str">
        <f t="shared" si="49"/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50"/>
        <v>0</v>
      </c>
      <c r="N1061" s="39"/>
      <c r="O1061" s="39"/>
      <c r="P1061" s="33"/>
    </row>
    <row r="1062" spans="1:16" ht="24.95" customHeight="1" x14ac:dyDescent="0.2">
      <c r="A1062" s="52" t="str">
        <f t="shared" si="48"/>
        <v>||||||0</v>
      </c>
      <c r="B1062" s="52" t="str">
        <f t="shared" si="49"/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50"/>
        <v>0</v>
      </c>
      <c r="N1062" s="39"/>
      <c r="O1062" s="39"/>
      <c r="P1062" s="33"/>
    </row>
    <row r="1063" spans="1:16" ht="24.95" customHeight="1" x14ac:dyDescent="0.2">
      <c r="A1063" s="52" t="str">
        <f t="shared" si="48"/>
        <v>||||||0</v>
      </c>
      <c r="B1063" s="52" t="str">
        <f t="shared" si="49"/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50"/>
        <v>0</v>
      </c>
      <c r="N1063" s="39"/>
      <c r="O1063" s="39"/>
      <c r="P1063" s="33"/>
    </row>
    <row r="1064" spans="1:16" ht="24.95" customHeight="1" x14ac:dyDescent="0.2">
      <c r="A1064" s="52" t="str">
        <f t="shared" si="48"/>
        <v>||||||0</v>
      </c>
      <c r="B1064" s="52" t="str">
        <f t="shared" si="49"/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50"/>
        <v>0</v>
      </c>
      <c r="N1064" s="39"/>
      <c r="O1064" s="39"/>
      <c r="P1064" s="33"/>
    </row>
    <row r="1065" spans="1:16" ht="24.95" customHeight="1" x14ac:dyDescent="0.2">
      <c r="A1065" s="52" t="str">
        <f t="shared" si="48"/>
        <v>||||||0</v>
      </c>
      <c r="B1065" s="52" t="str">
        <f t="shared" si="49"/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50"/>
        <v>0</v>
      </c>
      <c r="N1065" s="39"/>
      <c r="O1065" s="39"/>
      <c r="P1065" s="33"/>
    </row>
    <row r="1066" spans="1:16" ht="24.95" customHeight="1" x14ac:dyDescent="0.2">
      <c r="A1066" s="52" t="str">
        <f t="shared" si="48"/>
        <v>||||||0</v>
      </c>
      <c r="B1066" s="52" t="str">
        <f t="shared" si="49"/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50"/>
        <v>0</v>
      </c>
      <c r="N1066" s="39"/>
      <c r="O1066" s="39"/>
      <c r="P1066" s="33"/>
    </row>
    <row r="1067" spans="1:16" ht="24.95" customHeight="1" x14ac:dyDescent="0.2">
      <c r="A1067" s="52" t="str">
        <f t="shared" si="48"/>
        <v>||||||0</v>
      </c>
      <c r="B1067" s="52" t="str">
        <f t="shared" si="49"/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50"/>
        <v>0</v>
      </c>
      <c r="N1067" s="39"/>
      <c r="O1067" s="39"/>
      <c r="P1067" s="33"/>
    </row>
    <row r="1068" spans="1:16" ht="24.95" customHeight="1" x14ac:dyDescent="0.2">
      <c r="A1068" s="52" t="str">
        <f t="shared" si="48"/>
        <v>||||||0</v>
      </c>
      <c r="B1068" s="52" t="str">
        <f t="shared" si="49"/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50"/>
        <v>0</v>
      </c>
      <c r="N1068" s="39"/>
      <c r="O1068" s="39"/>
      <c r="P1068" s="33"/>
    </row>
    <row r="1069" spans="1:16" ht="24.95" customHeight="1" x14ac:dyDescent="0.2">
      <c r="A1069" s="52" t="str">
        <f t="shared" si="48"/>
        <v>||||||0</v>
      </c>
      <c r="B1069" s="52" t="str">
        <f t="shared" si="49"/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50"/>
        <v>0</v>
      </c>
      <c r="N1069" s="39"/>
      <c r="O1069" s="39"/>
      <c r="P1069" s="33"/>
    </row>
    <row r="1070" spans="1:16" ht="24.95" customHeight="1" x14ac:dyDescent="0.2">
      <c r="A1070" s="52" t="str">
        <f t="shared" si="48"/>
        <v>||||||0</v>
      </c>
      <c r="B1070" s="52" t="str">
        <f t="shared" si="49"/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50"/>
        <v>0</v>
      </c>
      <c r="N1070" s="39"/>
      <c r="O1070" s="39"/>
      <c r="P1070" s="33"/>
    </row>
    <row r="1071" spans="1:16" ht="24.95" customHeight="1" x14ac:dyDescent="0.2">
      <c r="A1071" s="52" t="str">
        <f t="shared" si="48"/>
        <v>||||||0</v>
      </c>
      <c r="B1071" s="52" t="str">
        <f t="shared" si="49"/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50"/>
        <v>0</v>
      </c>
      <c r="N1071" s="39"/>
      <c r="O1071" s="39"/>
      <c r="P1071" s="33"/>
    </row>
    <row r="1072" spans="1:16" ht="24.95" customHeight="1" x14ac:dyDescent="0.2">
      <c r="A1072" s="52" t="str">
        <f t="shared" si="48"/>
        <v>||||||0</v>
      </c>
      <c r="B1072" s="52" t="str">
        <f t="shared" si="49"/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50"/>
        <v>0</v>
      </c>
      <c r="N1072" s="39"/>
      <c r="O1072" s="39"/>
      <c r="P1072" s="33"/>
    </row>
    <row r="1073" spans="1:16" ht="24.95" customHeight="1" x14ac:dyDescent="0.2">
      <c r="A1073" s="52" t="str">
        <f t="shared" si="48"/>
        <v>||||||0</v>
      </c>
      <c r="B1073" s="52" t="str">
        <f t="shared" si="49"/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50"/>
        <v>0</v>
      </c>
      <c r="N1073" s="39"/>
      <c r="O1073" s="39"/>
      <c r="P1073" s="33"/>
    </row>
    <row r="1074" spans="1:16" ht="24.95" customHeight="1" x14ac:dyDescent="0.2">
      <c r="A1074" s="52" t="str">
        <f t="shared" si="48"/>
        <v>||||||0</v>
      </c>
      <c r="B1074" s="52" t="str">
        <f t="shared" si="49"/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50"/>
        <v>0</v>
      </c>
      <c r="N1074" s="39"/>
      <c r="O1074" s="39"/>
      <c r="P1074" s="33"/>
    </row>
    <row r="1075" spans="1:16" ht="24.95" customHeight="1" x14ac:dyDescent="0.2">
      <c r="A1075" s="52" t="str">
        <f t="shared" si="48"/>
        <v>||||||0</v>
      </c>
      <c r="B1075" s="52" t="str">
        <f t="shared" si="49"/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50"/>
        <v>0</v>
      </c>
      <c r="N1075" s="39"/>
      <c r="O1075" s="39"/>
      <c r="P1075" s="33"/>
    </row>
    <row r="1076" spans="1:16" ht="24.95" customHeight="1" x14ac:dyDescent="0.2">
      <c r="A1076" s="52" t="str">
        <f t="shared" si="48"/>
        <v>||||||0</v>
      </c>
      <c r="B1076" s="52" t="str">
        <f t="shared" si="49"/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50"/>
        <v>0</v>
      </c>
      <c r="N1076" s="39"/>
      <c r="O1076" s="39"/>
      <c r="P1076" s="33"/>
    </row>
    <row r="1077" spans="1:16" ht="24.95" customHeight="1" x14ac:dyDescent="0.2">
      <c r="A1077" s="52" t="str">
        <f t="shared" si="48"/>
        <v>||||||0</v>
      </c>
      <c r="B1077" s="52" t="str">
        <f t="shared" si="49"/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50"/>
        <v>0</v>
      </c>
      <c r="N1077" s="39"/>
      <c r="O1077" s="39"/>
      <c r="P1077" s="33"/>
    </row>
    <row r="1078" spans="1:16" ht="24.95" customHeight="1" x14ac:dyDescent="0.2">
      <c r="A1078" s="52" t="str">
        <f t="shared" si="48"/>
        <v>||||||0</v>
      </c>
      <c r="B1078" s="52" t="str">
        <f t="shared" si="49"/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50"/>
        <v>0</v>
      </c>
      <c r="N1078" s="39"/>
      <c r="O1078" s="39"/>
      <c r="P1078" s="33"/>
    </row>
    <row r="1079" spans="1:16" ht="24.95" customHeight="1" x14ac:dyDescent="0.2">
      <c r="A1079" s="52" t="str">
        <f t="shared" si="48"/>
        <v>||||||0</v>
      </c>
      <c r="B1079" s="52" t="str">
        <f t="shared" si="49"/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50"/>
        <v>0</v>
      </c>
      <c r="N1079" s="39"/>
      <c r="O1079" s="39"/>
      <c r="P1079" s="33"/>
    </row>
    <row r="1080" spans="1:16" ht="24.95" customHeight="1" x14ac:dyDescent="0.2">
      <c r="A1080" s="52" t="str">
        <f t="shared" si="48"/>
        <v>||||||0</v>
      </c>
      <c r="B1080" s="52" t="str">
        <f t="shared" si="49"/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50"/>
        <v>0</v>
      </c>
      <c r="N1080" s="39"/>
      <c r="O1080" s="39"/>
      <c r="P1080" s="33"/>
    </row>
    <row r="1081" spans="1:16" ht="24.95" customHeight="1" x14ac:dyDescent="0.2">
      <c r="A1081" s="52" t="str">
        <f t="shared" si="48"/>
        <v>||||||0</v>
      </c>
      <c r="B1081" s="52" t="str">
        <f t="shared" si="49"/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50"/>
        <v>0</v>
      </c>
      <c r="N1081" s="39"/>
      <c r="O1081" s="39"/>
      <c r="P1081" s="33"/>
    </row>
    <row r="1082" spans="1:16" ht="24.95" customHeight="1" x14ac:dyDescent="0.2">
      <c r="A1082" s="52" t="str">
        <f t="shared" si="48"/>
        <v>||||||0</v>
      </c>
      <c r="B1082" s="52" t="str">
        <f t="shared" si="49"/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50"/>
        <v>0</v>
      </c>
      <c r="N1082" s="39"/>
      <c r="O1082" s="39"/>
      <c r="P1082" s="33"/>
    </row>
    <row r="1083" spans="1:16" ht="24.95" customHeight="1" x14ac:dyDescent="0.2">
      <c r="A1083" s="52" t="str">
        <f t="shared" si="48"/>
        <v>||||||0</v>
      </c>
      <c r="B1083" s="52" t="str">
        <f t="shared" si="49"/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50"/>
        <v>0</v>
      </c>
      <c r="N1083" s="39"/>
      <c r="O1083" s="39"/>
      <c r="P1083" s="33"/>
    </row>
    <row r="1084" spans="1:16" ht="24.95" customHeight="1" x14ac:dyDescent="0.2">
      <c r="A1084" s="52" t="str">
        <f t="shared" si="48"/>
        <v>||||||0</v>
      </c>
      <c r="B1084" s="52" t="str">
        <f t="shared" si="49"/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50"/>
        <v>0</v>
      </c>
      <c r="N1084" s="39"/>
      <c r="O1084" s="39"/>
      <c r="P1084" s="33"/>
    </row>
    <row r="1085" spans="1:16" ht="24.95" customHeight="1" x14ac:dyDescent="0.2">
      <c r="A1085" s="52" t="str">
        <f t="shared" si="48"/>
        <v>||||||0</v>
      </c>
      <c r="B1085" s="52" t="str">
        <f t="shared" si="49"/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50"/>
        <v>0</v>
      </c>
      <c r="N1085" s="39"/>
      <c r="O1085" s="39"/>
      <c r="P1085" s="33"/>
    </row>
    <row r="1086" spans="1:16" ht="24.95" customHeight="1" x14ac:dyDescent="0.2">
      <c r="A1086" s="52" t="str">
        <f t="shared" si="48"/>
        <v>||||||0</v>
      </c>
      <c r="B1086" s="52" t="str">
        <f t="shared" si="49"/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50"/>
        <v>0</v>
      </c>
      <c r="N1086" s="39"/>
      <c r="O1086" s="39"/>
      <c r="P1086" s="33"/>
    </row>
    <row r="1087" spans="1:16" ht="24.95" customHeight="1" x14ac:dyDescent="0.2">
      <c r="A1087" s="52" t="str">
        <f t="shared" si="48"/>
        <v>||||||0</v>
      </c>
      <c r="B1087" s="52" t="str">
        <f t="shared" si="49"/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50"/>
        <v>0</v>
      </c>
      <c r="N1087" s="39"/>
      <c r="O1087" s="39"/>
      <c r="P1087" s="33"/>
    </row>
    <row r="1088" spans="1:16" ht="24.95" customHeight="1" x14ac:dyDescent="0.2">
      <c r="A1088" s="52" t="str">
        <f t="shared" si="48"/>
        <v>||||||0</v>
      </c>
      <c r="B1088" s="52" t="str">
        <f t="shared" si="49"/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50"/>
        <v>0</v>
      </c>
      <c r="N1088" s="39"/>
      <c r="O1088" s="39"/>
      <c r="P1088" s="33"/>
    </row>
    <row r="1089" spans="1:16" ht="24.95" customHeight="1" x14ac:dyDescent="0.2">
      <c r="A1089" s="52" t="str">
        <f t="shared" si="48"/>
        <v>||||||0</v>
      </c>
      <c r="B1089" s="52" t="str">
        <f t="shared" si="49"/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50"/>
        <v>0</v>
      </c>
      <c r="N1089" s="39"/>
      <c r="O1089" s="39"/>
      <c r="P1089" s="33"/>
    </row>
    <row r="1090" spans="1:16" ht="24.95" customHeight="1" x14ac:dyDescent="0.2">
      <c r="A1090" s="52" t="str">
        <f t="shared" si="48"/>
        <v>||||||0</v>
      </c>
      <c r="B1090" s="52" t="str">
        <f t="shared" si="49"/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50"/>
        <v>0</v>
      </c>
      <c r="N1090" s="39"/>
      <c r="O1090" s="39"/>
      <c r="P1090" s="33"/>
    </row>
    <row r="1091" spans="1:16" ht="24.95" customHeight="1" x14ac:dyDescent="0.2">
      <c r="A1091" s="52" t="str">
        <f t="shared" si="48"/>
        <v>||||||0</v>
      </c>
      <c r="B1091" s="52" t="str">
        <f t="shared" si="49"/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50"/>
        <v>0</v>
      </c>
      <c r="N1091" s="39"/>
      <c r="O1091" s="39"/>
      <c r="P1091" s="33"/>
    </row>
    <row r="1092" spans="1:16" ht="24.95" customHeight="1" x14ac:dyDescent="0.2">
      <c r="A1092" s="52" t="str">
        <f t="shared" si="48"/>
        <v>||||||0</v>
      </c>
      <c r="B1092" s="52" t="str">
        <f t="shared" si="49"/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50"/>
        <v>0</v>
      </c>
      <c r="N1092" s="39"/>
      <c r="O1092" s="39"/>
      <c r="P1092" s="33"/>
    </row>
    <row r="1093" spans="1:16" ht="24.95" customHeight="1" x14ac:dyDescent="0.2">
      <c r="A1093" s="52" t="str">
        <f t="shared" ref="A1093:A1156" si="51">C1093&amp;"|"&amp;D1093&amp;"|"&amp;E1093&amp;"|"&amp;F1093&amp;"|"&amp;G1093&amp;"|"&amp;I1093&amp;"|"&amp;N1093+O1093-P1093</f>
        <v>||||||0</v>
      </c>
      <c r="B1093" s="52" t="str">
        <f t="shared" ref="B1093:B1156" si="52"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50"/>
        <v>0</v>
      </c>
      <c r="N1093" s="39"/>
      <c r="O1093" s="39"/>
      <c r="P1093" s="33"/>
    </row>
    <row r="1094" spans="1:16" ht="24.95" customHeight="1" x14ac:dyDescent="0.2">
      <c r="A1094" s="52" t="str">
        <f t="shared" si="51"/>
        <v>||||||0</v>
      </c>
      <c r="B1094" s="52" t="str">
        <f t="shared" si="52"/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53">N1094+O1094</f>
        <v>0</v>
      </c>
      <c r="N1094" s="39"/>
      <c r="O1094" s="39"/>
      <c r="P1094" s="33"/>
    </row>
    <row r="1095" spans="1:16" ht="24.95" customHeight="1" x14ac:dyDescent="0.2">
      <c r="A1095" s="52" t="str">
        <f t="shared" si="51"/>
        <v>||||||0</v>
      </c>
      <c r="B1095" s="52" t="str">
        <f t="shared" si="52"/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53"/>
        <v>0</v>
      </c>
      <c r="N1095" s="39"/>
      <c r="O1095" s="39"/>
      <c r="P1095" s="33"/>
    </row>
    <row r="1096" spans="1:16" ht="24.95" customHeight="1" x14ac:dyDescent="0.2">
      <c r="A1096" s="52" t="str">
        <f t="shared" si="51"/>
        <v>||||||0</v>
      </c>
      <c r="B1096" s="52" t="str">
        <f t="shared" si="52"/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53"/>
        <v>0</v>
      </c>
      <c r="N1096" s="39"/>
      <c r="O1096" s="39"/>
      <c r="P1096" s="33"/>
    </row>
    <row r="1097" spans="1:16" ht="24.95" customHeight="1" x14ac:dyDescent="0.2">
      <c r="A1097" s="52" t="str">
        <f t="shared" si="51"/>
        <v>||||||0</v>
      </c>
      <c r="B1097" s="52" t="str">
        <f t="shared" si="52"/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53"/>
        <v>0</v>
      </c>
      <c r="N1097" s="39"/>
      <c r="O1097" s="39"/>
      <c r="P1097" s="33"/>
    </row>
    <row r="1098" spans="1:16" ht="24.95" customHeight="1" x14ac:dyDescent="0.2">
      <c r="A1098" s="52" t="str">
        <f t="shared" si="51"/>
        <v>||||||0</v>
      </c>
      <c r="B1098" s="52" t="str">
        <f t="shared" si="52"/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53"/>
        <v>0</v>
      </c>
      <c r="N1098" s="39"/>
      <c r="O1098" s="39"/>
      <c r="P1098" s="33"/>
    </row>
    <row r="1099" spans="1:16" ht="24.95" customHeight="1" x14ac:dyDescent="0.2">
      <c r="A1099" s="52" t="str">
        <f t="shared" si="51"/>
        <v>||||||0</v>
      </c>
      <c r="B1099" s="52" t="str">
        <f t="shared" si="52"/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53"/>
        <v>0</v>
      </c>
      <c r="N1099" s="39"/>
      <c r="O1099" s="39"/>
      <c r="P1099" s="33"/>
    </row>
    <row r="1100" spans="1:16" ht="24.95" customHeight="1" x14ac:dyDescent="0.2">
      <c r="A1100" s="52" t="str">
        <f t="shared" si="51"/>
        <v>||||||0</v>
      </c>
      <c r="B1100" s="52" t="str">
        <f t="shared" si="52"/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53"/>
        <v>0</v>
      </c>
      <c r="N1100" s="39"/>
      <c r="O1100" s="39"/>
      <c r="P1100" s="33"/>
    </row>
    <row r="1101" spans="1:16" ht="24.95" customHeight="1" x14ac:dyDescent="0.2">
      <c r="A1101" s="52" t="str">
        <f t="shared" si="51"/>
        <v>||||||0</v>
      </c>
      <c r="B1101" s="52" t="str">
        <f t="shared" si="52"/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53"/>
        <v>0</v>
      </c>
      <c r="N1101" s="39"/>
      <c r="O1101" s="39"/>
      <c r="P1101" s="33"/>
    </row>
    <row r="1102" spans="1:16" ht="24.95" customHeight="1" x14ac:dyDescent="0.2">
      <c r="A1102" s="52" t="str">
        <f t="shared" si="51"/>
        <v>||||||0</v>
      </c>
      <c r="B1102" s="52" t="str">
        <f t="shared" si="52"/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53"/>
        <v>0</v>
      </c>
      <c r="N1102" s="39"/>
      <c r="O1102" s="39"/>
      <c r="P1102" s="33"/>
    </row>
    <row r="1103" spans="1:16" ht="24.95" customHeight="1" x14ac:dyDescent="0.2">
      <c r="A1103" s="52" t="str">
        <f t="shared" si="51"/>
        <v>||||||0</v>
      </c>
      <c r="B1103" s="52" t="str">
        <f t="shared" si="52"/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53"/>
        <v>0</v>
      </c>
      <c r="N1103" s="39"/>
      <c r="O1103" s="39"/>
      <c r="P1103" s="33"/>
    </row>
    <row r="1104" spans="1:16" ht="24.95" customHeight="1" x14ac:dyDescent="0.2">
      <c r="A1104" s="52" t="str">
        <f t="shared" si="51"/>
        <v>||||||0</v>
      </c>
      <c r="B1104" s="52" t="str">
        <f t="shared" si="52"/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53"/>
        <v>0</v>
      </c>
      <c r="N1104" s="39"/>
      <c r="O1104" s="39"/>
      <c r="P1104" s="33"/>
    </row>
    <row r="1105" spans="1:16" ht="24.95" customHeight="1" x14ac:dyDescent="0.2">
      <c r="A1105" s="52" t="str">
        <f t="shared" si="51"/>
        <v>||||||0</v>
      </c>
      <c r="B1105" s="52" t="str">
        <f t="shared" si="52"/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53"/>
        <v>0</v>
      </c>
      <c r="N1105" s="39"/>
      <c r="O1105" s="39"/>
      <c r="P1105" s="33"/>
    </row>
    <row r="1106" spans="1:16" ht="24.95" customHeight="1" x14ac:dyDescent="0.2">
      <c r="A1106" s="52" t="str">
        <f t="shared" si="51"/>
        <v>||||||0</v>
      </c>
      <c r="B1106" s="52" t="str">
        <f t="shared" si="52"/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53"/>
        <v>0</v>
      </c>
      <c r="N1106" s="39"/>
      <c r="O1106" s="39"/>
      <c r="P1106" s="33"/>
    </row>
    <row r="1107" spans="1:16" ht="24.95" customHeight="1" x14ac:dyDescent="0.2">
      <c r="A1107" s="52" t="str">
        <f t="shared" si="51"/>
        <v>||||||0</v>
      </c>
      <c r="B1107" s="52" t="str">
        <f t="shared" si="52"/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53"/>
        <v>0</v>
      </c>
      <c r="N1107" s="39"/>
      <c r="O1107" s="39"/>
      <c r="P1107" s="33"/>
    </row>
    <row r="1108" spans="1:16" ht="24.95" customHeight="1" x14ac:dyDescent="0.2">
      <c r="A1108" s="52" t="str">
        <f t="shared" si="51"/>
        <v>||||||0</v>
      </c>
      <c r="B1108" s="52" t="str">
        <f t="shared" si="52"/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53"/>
        <v>0</v>
      </c>
      <c r="N1108" s="39"/>
      <c r="O1108" s="39"/>
      <c r="P1108" s="33"/>
    </row>
    <row r="1109" spans="1:16" ht="24.95" customHeight="1" x14ac:dyDescent="0.2">
      <c r="A1109" s="52" t="str">
        <f t="shared" si="51"/>
        <v>||||||0</v>
      </c>
      <c r="B1109" s="52" t="str">
        <f t="shared" si="52"/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53"/>
        <v>0</v>
      </c>
      <c r="N1109" s="39"/>
      <c r="O1109" s="39"/>
      <c r="P1109" s="33"/>
    </row>
    <row r="1110" spans="1:16" ht="24.95" customHeight="1" x14ac:dyDescent="0.2">
      <c r="A1110" s="52" t="str">
        <f t="shared" si="51"/>
        <v>||||||0</v>
      </c>
      <c r="B1110" s="52" t="str">
        <f t="shared" si="52"/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53"/>
        <v>0</v>
      </c>
      <c r="N1110" s="39"/>
      <c r="O1110" s="39"/>
      <c r="P1110" s="33"/>
    </row>
    <row r="1111" spans="1:16" ht="24.95" customHeight="1" x14ac:dyDescent="0.2">
      <c r="A1111" s="52" t="str">
        <f t="shared" si="51"/>
        <v>||||||0</v>
      </c>
      <c r="B1111" s="52" t="str">
        <f t="shared" si="52"/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53"/>
        <v>0</v>
      </c>
      <c r="N1111" s="39"/>
      <c r="O1111" s="39"/>
      <c r="P1111" s="33"/>
    </row>
    <row r="1112" spans="1:16" ht="24.95" customHeight="1" x14ac:dyDescent="0.2">
      <c r="A1112" s="52" t="str">
        <f t="shared" si="51"/>
        <v>||||||0</v>
      </c>
      <c r="B1112" s="52" t="str">
        <f t="shared" si="52"/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53"/>
        <v>0</v>
      </c>
      <c r="N1112" s="39"/>
      <c r="O1112" s="39"/>
      <c r="P1112" s="33"/>
    </row>
    <row r="1113" spans="1:16" ht="24.95" customHeight="1" x14ac:dyDescent="0.2">
      <c r="A1113" s="52" t="str">
        <f t="shared" si="51"/>
        <v>||||||0</v>
      </c>
      <c r="B1113" s="52" t="str">
        <f t="shared" si="52"/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53"/>
        <v>0</v>
      </c>
      <c r="N1113" s="39"/>
      <c r="O1113" s="39"/>
      <c r="P1113" s="33"/>
    </row>
    <row r="1114" spans="1:16" ht="24.95" customHeight="1" x14ac:dyDescent="0.2">
      <c r="A1114" s="52" t="str">
        <f t="shared" si="51"/>
        <v>||||||0</v>
      </c>
      <c r="B1114" s="52" t="str">
        <f t="shared" si="52"/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53"/>
        <v>0</v>
      </c>
      <c r="N1114" s="39"/>
      <c r="O1114" s="39"/>
      <c r="P1114" s="33"/>
    </row>
    <row r="1115" spans="1:16" ht="24.95" customHeight="1" x14ac:dyDescent="0.2">
      <c r="A1115" s="52" t="str">
        <f t="shared" si="51"/>
        <v>||||||0</v>
      </c>
      <c r="B1115" s="52" t="str">
        <f t="shared" si="52"/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53"/>
        <v>0</v>
      </c>
      <c r="N1115" s="39"/>
      <c r="O1115" s="39"/>
      <c r="P1115" s="33"/>
    </row>
    <row r="1116" spans="1:16" ht="24.95" customHeight="1" x14ac:dyDescent="0.2">
      <c r="A1116" s="52" t="str">
        <f t="shared" si="51"/>
        <v>||||||0</v>
      </c>
      <c r="B1116" s="52" t="str">
        <f t="shared" si="52"/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53"/>
        <v>0</v>
      </c>
      <c r="N1116" s="39"/>
      <c r="O1116" s="39"/>
      <c r="P1116" s="33"/>
    </row>
    <row r="1117" spans="1:16" ht="24.95" customHeight="1" x14ac:dyDescent="0.2">
      <c r="A1117" s="52" t="str">
        <f t="shared" si="51"/>
        <v>||||||0</v>
      </c>
      <c r="B1117" s="52" t="str">
        <f t="shared" si="52"/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53"/>
        <v>0</v>
      </c>
      <c r="N1117" s="39"/>
      <c r="O1117" s="39"/>
      <c r="P1117" s="33"/>
    </row>
    <row r="1118" spans="1:16" ht="24.95" customHeight="1" x14ac:dyDescent="0.2">
      <c r="A1118" s="52" t="str">
        <f t="shared" si="51"/>
        <v>||||||0</v>
      </c>
      <c r="B1118" s="52" t="str">
        <f t="shared" si="52"/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53"/>
        <v>0</v>
      </c>
      <c r="N1118" s="39"/>
      <c r="O1118" s="39"/>
      <c r="P1118" s="33"/>
    </row>
    <row r="1119" spans="1:16" ht="24.95" customHeight="1" x14ac:dyDescent="0.2">
      <c r="A1119" s="52" t="str">
        <f t="shared" si="51"/>
        <v>||||||0</v>
      </c>
      <c r="B1119" s="52" t="str">
        <f t="shared" si="52"/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53"/>
        <v>0</v>
      </c>
      <c r="N1119" s="39"/>
      <c r="O1119" s="39"/>
      <c r="P1119" s="33"/>
    </row>
    <row r="1120" spans="1:16" ht="24.95" customHeight="1" x14ac:dyDescent="0.2">
      <c r="A1120" s="52" t="str">
        <f t="shared" si="51"/>
        <v>||||||0</v>
      </c>
      <c r="B1120" s="52" t="str">
        <f t="shared" si="52"/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53"/>
        <v>0</v>
      </c>
      <c r="N1120" s="39"/>
      <c r="O1120" s="39"/>
      <c r="P1120" s="33"/>
    </row>
    <row r="1121" spans="1:16" ht="24.95" customHeight="1" x14ac:dyDescent="0.2">
      <c r="A1121" s="52" t="str">
        <f t="shared" si="51"/>
        <v>||||||0</v>
      </c>
      <c r="B1121" s="52" t="str">
        <f t="shared" si="52"/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53"/>
        <v>0</v>
      </c>
      <c r="N1121" s="39"/>
      <c r="O1121" s="39"/>
      <c r="P1121" s="33"/>
    </row>
    <row r="1122" spans="1:16" ht="24.95" customHeight="1" x14ac:dyDescent="0.2">
      <c r="A1122" s="52" t="str">
        <f t="shared" si="51"/>
        <v>||||||0</v>
      </c>
      <c r="B1122" s="52" t="str">
        <f t="shared" si="52"/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53"/>
        <v>0</v>
      </c>
      <c r="N1122" s="39"/>
      <c r="O1122" s="39"/>
      <c r="P1122" s="33"/>
    </row>
    <row r="1123" spans="1:16" ht="24.95" customHeight="1" x14ac:dyDescent="0.2">
      <c r="A1123" s="52" t="str">
        <f t="shared" si="51"/>
        <v>||||||0</v>
      </c>
      <c r="B1123" s="52" t="str">
        <f t="shared" si="52"/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53"/>
        <v>0</v>
      </c>
      <c r="N1123" s="39"/>
      <c r="O1123" s="39"/>
      <c r="P1123" s="33"/>
    </row>
    <row r="1124" spans="1:16" ht="24.95" customHeight="1" x14ac:dyDescent="0.2">
      <c r="A1124" s="52" t="str">
        <f t="shared" si="51"/>
        <v>||||||0</v>
      </c>
      <c r="B1124" s="52" t="str">
        <f t="shared" si="52"/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53"/>
        <v>0</v>
      </c>
      <c r="N1124" s="39"/>
      <c r="O1124" s="39"/>
      <c r="P1124" s="33"/>
    </row>
    <row r="1125" spans="1:16" ht="24.95" customHeight="1" x14ac:dyDescent="0.2">
      <c r="A1125" s="52" t="str">
        <f t="shared" si="51"/>
        <v>||||||0</v>
      </c>
      <c r="B1125" s="52" t="str">
        <f t="shared" si="52"/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53"/>
        <v>0</v>
      </c>
      <c r="N1125" s="39"/>
      <c r="O1125" s="39"/>
      <c r="P1125" s="33"/>
    </row>
    <row r="1126" spans="1:16" ht="24.95" customHeight="1" x14ac:dyDescent="0.2">
      <c r="A1126" s="52" t="str">
        <f t="shared" si="51"/>
        <v>||||||0</v>
      </c>
      <c r="B1126" s="52" t="str">
        <f t="shared" si="52"/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53"/>
        <v>0</v>
      </c>
      <c r="N1126" s="39"/>
      <c r="O1126" s="39"/>
      <c r="P1126" s="33"/>
    </row>
    <row r="1127" spans="1:16" ht="24.95" customHeight="1" x14ac:dyDescent="0.2">
      <c r="A1127" s="52" t="str">
        <f t="shared" si="51"/>
        <v>||||||0</v>
      </c>
      <c r="B1127" s="52" t="str">
        <f t="shared" si="52"/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53"/>
        <v>0</v>
      </c>
      <c r="N1127" s="39"/>
      <c r="O1127" s="39"/>
      <c r="P1127" s="33"/>
    </row>
    <row r="1128" spans="1:16" ht="24.95" customHeight="1" x14ac:dyDescent="0.2">
      <c r="A1128" s="52" t="str">
        <f t="shared" si="51"/>
        <v>||||||0</v>
      </c>
      <c r="B1128" s="52" t="str">
        <f t="shared" si="52"/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53"/>
        <v>0</v>
      </c>
      <c r="N1128" s="39"/>
      <c r="O1128" s="39"/>
      <c r="P1128" s="33"/>
    </row>
    <row r="1129" spans="1:16" ht="24.95" customHeight="1" x14ac:dyDescent="0.2">
      <c r="A1129" s="52" t="str">
        <f t="shared" si="51"/>
        <v>||||||0</v>
      </c>
      <c r="B1129" s="52" t="str">
        <f t="shared" si="52"/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53"/>
        <v>0</v>
      </c>
      <c r="N1129" s="39"/>
      <c r="O1129" s="39"/>
      <c r="P1129" s="33"/>
    </row>
    <row r="1130" spans="1:16" ht="24.95" customHeight="1" x14ac:dyDescent="0.2">
      <c r="A1130" s="52" t="str">
        <f t="shared" si="51"/>
        <v>||||||0</v>
      </c>
      <c r="B1130" s="52" t="str">
        <f t="shared" si="52"/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53"/>
        <v>0</v>
      </c>
      <c r="N1130" s="39"/>
      <c r="O1130" s="39"/>
      <c r="P1130" s="33"/>
    </row>
    <row r="1131" spans="1:16" ht="24.95" customHeight="1" x14ac:dyDescent="0.2">
      <c r="A1131" s="52" t="str">
        <f t="shared" si="51"/>
        <v>||||||0</v>
      </c>
      <c r="B1131" s="52" t="str">
        <f t="shared" si="52"/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53"/>
        <v>0</v>
      </c>
      <c r="N1131" s="39"/>
      <c r="O1131" s="39"/>
      <c r="P1131" s="33"/>
    </row>
    <row r="1132" spans="1:16" ht="24.95" customHeight="1" x14ac:dyDescent="0.2">
      <c r="A1132" s="52" t="str">
        <f t="shared" si="51"/>
        <v>||||||0</v>
      </c>
      <c r="B1132" s="52" t="str">
        <f t="shared" si="52"/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53"/>
        <v>0</v>
      </c>
      <c r="N1132" s="39"/>
      <c r="O1132" s="39"/>
      <c r="P1132" s="33"/>
    </row>
    <row r="1133" spans="1:16" ht="24.95" customHeight="1" x14ac:dyDescent="0.2">
      <c r="A1133" s="52" t="str">
        <f t="shared" si="51"/>
        <v>||||||0</v>
      </c>
      <c r="B1133" s="52" t="str">
        <f t="shared" si="52"/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53"/>
        <v>0</v>
      </c>
      <c r="N1133" s="39"/>
      <c r="O1133" s="39"/>
      <c r="P1133" s="33"/>
    </row>
    <row r="1134" spans="1:16" ht="24.95" customHeight="1" x14ac:dyDescent="0.2">
      <c r="A1134" s="52" t="str">
        <f t="shared" si="51"/>
        <v>||||||0</v>
      </c>
      <c r="B1134" s="52" t="str">
        <f t="shared" si="52"/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53"/>
        <v>0</v>
      </c>
      <c r="N1134" s="39"/>
      <c r="O1134" s="39"/>
      <c r="P1134" s="33"/>
    </row>
    <row r="1135" spans="1:16" ht="24.95" customHeight="1" x14ac:dyDescent="0.2">
      <c r="A1135" s="52" t="str">
        <f t="shared" si="51"/>
        <v>||||||0</v>
      </c>
      <c r="B1135" s="52" t="str">
        <f t="shared" si="52"/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53"/>
        <v>0</v>
      </c>
      <c r="N1135" s="39"/>
      <c r="O1135" s="39"/>
      <c r="P1135" s="33"/>
    </row>
    <row r="1136" spans="1:16" ht="24.95" customHeight="1" x14ac:dyDescent="0.2">
      <c r="A1136" s="52" t="str">
        <f t="shared" si="51"/>
        <v>||||||0</v>
      </c>
      <c r="B1136" s="52" t="str">
        <f t="shared" si="52"/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53"/>
        <v>0</v>
      </c>
      <c r="N1136" s="39"/>
      <c r="O1136" s="39"/>
      <c r="P1136" s="33"/>
    </row>
    <row r="1137" spans="1:16" ht="24.95" customHeight="1" x14ac:dyDescent="0.2">
      <c r="A1137" s="52" t="str">
        <f t="shared" si="51"/>
        <v>||||||0</v>
      </c>
      <c r="B1137" s="52" t="str">
        <f t="shared" si="52"/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53"/>
        <v>0</v>
      </c>
      <c r="N1137" s="39"/>
      <c r="O1137" s="39"/>
      <c r="P1137" s="33"/>
    </row>
    <row r="1138" spans="1:16" ht="24.95" customHeight="1" x14ac:dyDescent="0.2">
      <c r="A1138" s="52" t="str">
        <f t="shared" si="51"/>
        <v>||||||0</v>
      </c>
      <c r="B1138" s="52" t="str">
        <f t="shared" si="52"/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53"/>
        <v>0</v>
      </c>
      <c r="N1138" s="39"/>
      <c r="O1138" s="39"/>
      <c r="P1138" s="33"/>
    </row>
    <row r="1139" spans="1:16" ht="24.95" customHeight="1" x14ac:dyDescent="0.2">
      <c r="A1139" s="52" t="str">
        <f t="shared" si="51"/>
        <v>||||||0</v>
      </c>
      <c r="B1139" s="52" t="str">
        <f t="shared" si="52"/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53"/>
        <v>0</v>
      </c>
      <c r="N1139" s="39"/>
      <c r="O1139" s="39"/>
      <c r="P1139" s="33"/>
    </row>
    <row r="1140" spans="1:16" ht="24.95" customHeight="1" x14ac:dyDescent="0.2">
      <c r="A1140" s="52" t="str">
        <f t="shared" si="51"/>
        <v>||||||0</v>
      </c>
      <c r="B1140" s="52" t="str">
        <f t="shared" si="52"/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53"/>
        <v>0</v>
      </c>
      <c r="N1140" s="39"/>
      <c r="O1140" s="39"/>
      <c r="P1140" s="33"/>
    </row>
    <row r="1141" spans="1:16" ht="24.95" customHeight="1" x14ac:dyDescent="0.2">
      <c r="A1141" s="52" t="str">
        <f t="shared" si="51"/>
        <v>||||||0</v>
      </c>
      <c r="B1141" s="52" t="str">
        <f t="shared" si="52"/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53"/>
        <v>0</v>
      </c>
      <c r="N1141" s="39"/>
      <c r="O1141" s="39"/>
      <c r="P1141" s="33"/>
    </row>
    <row r="1142" spans="1:16" ht="24.95" customHeight="1" x14ac:dyDescent="0.2">
      <c r="A1142" s="52" t="str">
        <f t="shared" si="51"/>
        <v>||||||0</v>
      </c>
      <c r="B1142" s="52" t="str">
        <f t="shared" si="52"/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53"/>
        <v>0</v>
      </c>
      <c r="N1142" s="39"/>
      <c r="O1142" s="39"/>
      <c r="P1142" s="33"/>
    </row>
    <row r="1143" spans="1:16" ht="24.95" customHeight="1" x14ac:dyDescent="0.2">
      <c r="A1143" s="52" t="str">
        <f t="shared" si="51"/>
        <v>||||||0</v>
      </c>
      <c r="B1143" s="52" t="str">
        <f t="shared" si="52"/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53"/>
        <v>0</v>
      </c>
      <c r="N1143" s="39"/>
      <c r="O1143" s="39"/>
      <c r="P1143" s="33"/>
    </row>
    <row r="1144" spans="1:16" ht="24.95" customHeight="1" x14ac:dyDescent="0.2">
      <c r="A1144" s="52" t="str">
        <f t="shared" si="51"/>
        <v>||||||0</v>
      </c>
      <c r="B1144" s="52" t="str">
        <f t="shared" si="52"/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53"/>
        <v>0</v>
      </c>
      <c r="N1144" s="39"/>
      <c r="O1144" s="39"/>
      <c r="P1144" s="33"/>
    </row>
    <row r="1145" spans="1:16" ht="24.95" customHeight="1" x14ac:dyDescent="0.2">
      <c r="A1145" s="52" t="str">
        <f t="shared" si="51"/>
        <v>||||||0</v>
      </c>
      <c r="B1145" s="52" t="str">
        <f t="shared" si="52"/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53"/>
        <v>0</v>
      </c>
      <c r="N1145" s="39"/>
      <c r="O1145" s="39"/>
      <c r="P1145" s="33"/>
    </row>
    <row r="1146" spans="1:16" ht="24.95" customHeight="1" x14ac:dyDescent="0.2">
      <c r="A1146" s="52" t="str">
        <f t="shared" si="51"/>
        <v>||||||0</v>
      </c>
      <c r="B1146" s="52" t="str">
        <f t="shared" si="52"/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53"/>
        <v>0</v>
      </c>
      <c r="N1146" s="39"/>
      <c r="O1146" s="39"/>
      <c r="P1146" s="33"/>
    </row>
    <row r="1147" spans="1:16" ht="24.95" customHeight="1" x14ac:dyDescent="0.2">
      <c r="A1147" s="52" t="str">
        <f t="shared" si="51"/>
        <v>||||||0</v>
      </c>
      <c r="B1147" s="52" t="str">
        <f t="shared" si="52"/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53"/>
        <v>0</v>
      </c>
      <c r="N1147" s="39"/>
      <c r="O1147" s="39"/>
      <c r="P1147" s="33"/>
    </row>
    <row r="1148" spans="1:16" ht="24.95" customHeight="1" x14ac:dyDescent="0.2">
      <c r="A1148" s="52" t="str">
        <f t="shared" si="51"/>
        <v>||||||0</v>
      </c>
      <c r="B1148" s="52" t="str">
        <f t="shared" si="52"/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53"/>
        <v>0</v>
      </c>
      <c r="N1148" s="39"/>
      <c r="O1148" s="39"/>
      <c r="P1148" s="33"/>
    </row>
    <row r="1149" spans="1:16" ht="24.95" customHeight="1" x14ac:dyDescent="0.2">
      <c r="A1149" s="52" t="str">
        <f t="shared" si="51"/>
        <v>||||||0</v>
      </c>
      <c r="B1149" s="52" t="str">
        <f t="shared" si="52"/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53"/>
        <v>0</v>
      </c>
      <c r="N1149" s="39"/>
      <c r="O1149" s="39"/>
      <c r="P1149" s="33"/>
    </row>
    <row r="1150" spans="1:16" ht="24.95" customHeight="1" x14ac:dyDescent="0.2">
      <c r="A1150" s="52" t="str">
        <f t="shared" si="51"/>
        <v>||||||0</v>
      </c>
      <c r="B1150" s="52" t="str">
        <f t="shared" si="52"/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53"/>
        <v>0</v>
      </c>
      <c r="N1150" s="39"/>
      <c r="O1150" s="39"/>
      <c r="P1150" s="33"/>
    </row>
    <row r="1151" spans="1:16" ht="24.95" customHeight="1" x14ac:dyDescent="0.2">
      <c r="A1151" s="52" t="str">
        <f t="shared" si="51"/>
        <v>||||||0</v>
      </c>
      <c r="B1151" s="52" t="str">
        <f t="shared" si="52"/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53"/>
        <v>0</v>
      </c>
      <c r="N1151" s="39"/>
      <c r="O1151" s="39"/>
      <c r="P1151" s="33"/>
    </row>
    <row r="1152" spans="1:16" ht="24.95" customHeight="1" x14ac:dyDescent="0.2">
      <c r="A1152" s="52" t="str">
        <f t="shared" si="51"/>
        <v>||||||0</v>
      </c>
      <c r="B1152" s="52" t="str">
        <f t="shared" si="52"/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53"/>
        <v>0</v>
      </c>
      <c r="N1152" s="39"/>
      <c r="O1152" s="39"/>
      <c r="P1152" s="33"/>
    </row>
    <row r="1153" spans="1:16" ht="24.95" customHeight="1" x14ac:dyDescent="0.2">
      <c r="A1153" s="52" t="str">
        <f t="shared" si="51"/>
        <v>||||||0</v>
      </c>
      <c r="B1153" s="52" t="str">
        <f t="shared" si="52"/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53"/>
        <v>0</v>
      </c>
      <c r="N1153" s="39"/>
      <c r="O1153" s="39"/>
      <c r="P1153" s="33"/>
    </row>
    <row r="1154" spans="1:16" ht="24.95" customHeight="1" x14ac:dyDescent="0.2">
      <c r="A1154" s="52" t="str">
        <f t="shared" si="51"/>
        <v>||||||0</v>
      </c>
      <c r="B1154" s="52" t="str">
        <f t="shared" si="52"/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53"/>
        <v>0</v>
      </c>
      <c r="N1154" s="39"/>
      <c r="O1154" s="39"/>
      <c r="P1154" s="33"/>
    </row>
    <row r="1155" spans="1:16" ht="24.95" customHeight="1" x14ac:dyDescent="0.2">
      <c r="A1155" s="52" t="str">
        <f t="shared" si="51"/>
        <v>||||||0</v>
      </c>
      <c r="B1155" s="52" t="str">
        <f t="shared" si="52"/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53"/>
        <v>0</v>
      </c>
      <c r="N1155" s="39"/>
      <c r="O1155" s="39"/>
      <c r="P1155" s="33"/>
    </row>
    <row r="1156" spans="1:16" ht="24.95" customHeight="1" x14ac:dyDescent="0.2">
      <c r="A1156" s="52" t="str">
        <f t="shared" si="51"/>
        <v>||||||0</v>
      </c>
      <c r="B1156" s="52" t="str">
        <f t="shared" si="52"/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53"/>
        <v>0</v>
      </c>
      <c r="N1156" s="39"/>
      <c r="O1156" s="39"/>
      <c r="P1156" s="33"/>
    </row>
    <row r="1157" spans="1:16" ht="24.95" customHeight="1" x14ac:dyDescent="0.2">
      <c r="A1157" s="52" t="str">
        <f t="shared" ref="A1157:A1220" si="54">C1157&amp;"|"&amp;D1157&amp;"|"&amp;E1157&amp;"|"&amp;F1157&amp;"|"&amp;G1157&amp;"|"&amp;I1157&amp;"|"&amp;N1157+O1157-P1157</f>
        <v>||||||0</v>
      </c>
      <c r="B1157" s="52" t="str">
        <f t="shared" ref="B1157:B1220" si="55"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53"/>
        <v>0</v>
      </c>
      <c r="N1157" s="39"/>
      <c r="O1157" s="39"/>
      <c r="P1157" s="33"/>
    </row>
    <row r="1158" spans="1:16" ht="24.95" customHeight="1" x14ac:dyDescent="0.2">
      <c r="A1158" s="52" t="str">
        <f t="shared" si="54"/>
        <v>||||||0</v>
      </c>
      <c r="B1158" s="52" t="str">
        <f t="shared" si="55"/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56">N1158+O1158</f>
        <v>0</v>
      </c>
      <c r="N1158" s="39"/>
      <c r="O1158" s="39"/>
      <c r="P1158" s="33"/>
    </row>
    <row r="1159" spans="1:16" ht="24.95" customHeight="1" x14ac:dyDescent="0.2">
      <c r="A1159" s="52" t="str">
        <f t="shared" si="54"/>
        <v>||||||0</v>
      </c>
      <c r="B1159" s="52" t="str">
        <f t="shared" si="55"/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56"/>
        <v>0</v>
      </c>
      <c r="N1159" s="39"/>
      <c r="O1159" s="39"/>
      <c r="P1159" s="33"/>
    </row>
    <row r="1160" spans="1:16" ht="24.95" customHeight="1" x14ac:dyDescent="0.2">
      <c r="A1160" s="52" t="str">
        <f t="shared" si="54"/>
        <v>||||||0</v>
      </c>
      <c r="B1160" s="52" t="str">
        <f t="shared" si="55"/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56"/>
        <v>0</v>
      </c>
      <c r="N1160" s="39"/>
      <c r="O1160" s="39"/>
      <c r="P1160" s="33"/>
    </row>
    <row r="1161" spans="1:16" ht="24.95" customHeight="1" x14ac:dyDescent="0.2">
      <c r="A1161" s="52" t="str">
        <f t="shared" si="54"/>
        <v>||||||0</v>
      </c>
      <c r="B1161" s="52" t="str">
        <f t="shared" si="55"/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56"/>
        <v>0</v>
      </c>
      <c r="N1161" s="39"/>
      <c r="O1161" s="39"/>
      <c r="P1161" s="33"/>
    </row>
    <row r="1162" spans="1:16" ht="24.95" customHeight="1" x14ac:dyDescent="0.2">
      <c r="A1162" s="52" t="str">
        <f t="shared" si="54"/>
        <v>||||||0</v>
      </c>
      <c r="B1162" s="52" t="str">
        <f t="shared" si="55"/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56"/>
        <v>0</v>
      </c>
      <c r="N1162" s="39"/>
      <c r="O1162" s="39"/>
      <c r="P1162" s="33"/>
    </row>
    <row r="1163" spans="1:16" ht="24.95" customHeight="1" x14ac:dyDescent="0.2">
      <c r="A1163" s="52" t="str">
        <f t="shared" si="54"/>
        <v>||||||0</v>
      </c>
      <c r="B1163" s="52" t="str">
        <f t="shared" si="55"/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56"/>
        <v>0</v>
      </c>
      <c r="N1163" s="39"/>
      <c r="O1163" s="39"/>
      <c r="P1163" s="33"/>
    </row>
    <row r="1164" spans="1:16" ht="24.95" customHeight="1" x14ac:dyDescent="0.2">
      <c r="A1164" s="52" t="str">
        <f t="shared" si="54"/>
        <v>||||||0</v>
      </c>
      <c r="B1164" s="52" t="str">
        <f t="shared" si="55"/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56"/>
        <v>0</v>
      </c>
      <c r="N1164" s="39"/>
      <c r="O1164" s="39"/>
      <c r="P1164" s="33"/>
    </row>
    <row r="1165" spans="1:16" ht="24.95" customHeight="1" x14ac:dyDescent="0.2">
      <c r="A1165" s="52" t="str">
        <f t="shared" si="54"/>
        <v>||||||0</v>
      </c>
      <c r="B1165" s="52" t="str">
        <f t="shared" si="55"/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56"/>
        <v>0</v>
      </c>
      <c r="N1165" s="39"/>
      <c r="O1165" s="39"/>
      <c r="P1165" s="33"/>
    </row>
    <row r="1166" spans="1:16" ht="24.95" customHeight="1" x14ac:dyDescent="0.2">
      <c r="A1166" s="52" t="str">
        <f t="shared" si="54"/>
        <v>||||||0</v>
      </c>
      <c r="B1166" s="52" t="str">
        <f t="shared" si="55"/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56"/>
        <v>0</v>
      </c>
      <c r="N1166" s="39"/>
      <c r="O1166" s="39"/>
      <c r="P1166" s="33"/>
    </row>
    <row r="1167" spans="1:16" ht="24.95" customHeight="1" x14ac:dyDescent="0.2">
      <c r="A1167" s="52" t="str">
        <f t="shared" si="54"/>
        <v>||||||0</v>
      </c>
      <c r="B1167" s="52" t="str">
        <f t="shared" si="55"/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56"/>
        <v>0</v>
      </c>
      <c r="N1167" s="39"/>
      <c r="O1167" s="39"/>
      <c r="P1167" s="33"/>
    </row>
    <row r="1168" spans="1:16" ht="24.95" customHeight="1" x14ac:dyDescent="0.2">
      <c r="A1168" s="52" t="str">
        <f t="shared" si="54"/>
        <v>||||||0</v>
      </c>
      <c r="B1168" s="52" t="str">
        <f t="shared" si="55"/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56"/>
        <v>0</v>
      </c>
      <c r="N1168" s="39"/>
      <c r="O1168" s="39"/>
      <c r="P1168" s="33"/>
    </row>
    <row r="1169" spans="1:16" ht="24.95" customHeight="1" x14ac:dyDescent="0.2">
      <c r="A1169" s="52" t="str">
        <f t="shared" si="54"/>
        <v>||||||0</v>
      </c>
      <c r="B1169" s="52" t="str">
        <f t="shared" si="55"/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56"/>
        <v>0</v>
      </c>
      <c r="N1169" s="39"/>
      <c r="O1169" s="39"/>
      <c r="P1169" s="33"/>
    </row>
    <row r="1170" spans="1:16" ht="24.95" customHeight="1" x14ac:dyDescent="0.2">
      <c r="A1170" s="52" t="str">
        <f t="shared" si="54"/>
        <v>||||||0</v>
      </c>
      <c r="B1170" s="52" t="str">
        <f t="shared" si="55"/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56"/>
        <v>0</v>
      </c>
      <c r="N1170" s="39"/>
      <c r="O1170" s="39"/>
      <c r="P1170" s="33"/>
    </row>
    <row r="1171" spans="1:16" ht="24.95" customHeight="1" x14ac:dyDescent="0.2">
      <c r="A1171" s="52" t="str">
        <f t="shared" si="54"/>
        <v>||||||0</v>
      </c>
      <c r="B1171" s="52" t="str">
        <f t="shared" si="55"/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56"/>
        <v>0</v>
      </c>
      <c r="N1171" s="39"/>
      <c r="O1171" s="39"/>
      <c r="P1171" s="33"/>
    </row>
    <row r="1172" spans="1:16" ht="24.95" customHeight="1" x14ac:dyDescent="0.2">
      <c r="A1172" s="52" t="str">
        <f t="shared" si="54"/>
        <v>||||||0</v>
      </c>
      <c r="B1172" s="52" t="str">
        <f t="shared" si="55"/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56"/>
        <v>0</v>
      </c>
      <c r="N1172" s="39"/>
      <c r="O1172" s="39"/>
      <c r="P1172" s="33"/>
    </row>
    <row r="1173" spans="1:16" ht="24.95" customHeight="1" x14ac:dyDescent="0.2">
      <c r="A1173" s="52" t="str">
        <f t="shared" si="54"/>
        <v>||||||0</v>
      </c>
      <c r="B1173" s="52" t="str">
        <f t="shared" si="55"/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56"/>
        <v>0</v>
      </c>
      <c r="N1173" s="39"/>
      <c r="O1173" s="39"/>
      <c r="P1173" s="33"/>
    </row>
    <row r="1174" spans="1:16" ht="24.95" customHeight="1" x14ac:dyDescent="0.2">
      <c r="A1174" s="52" t="str">
        <f t="shared" si="54"/>
        <v>||||||0</v>
      </c>
      <c r="B1174" s="52" t="str">
        <f t="shared" si="55"/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56"/>
        <v>0</v>
      </c>
      <c r="N1174" s="39"/>
      <c r="O1174" s="39"/>
      <c r="P1174" s="33"/>
    </row>
    <row r="1175" spans="1:16" ht="24.95" customHeight="1" x14ac:dyDescent="0.2">
      <c r="A1175" s="52" t="str">
        <f t="shared" si="54"/>
        <v>||||||0</v>
      </c>
      <c r="B1175" s="52" t="str">
        <f t="shared" si="55"/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56"/>
        <v>0</v>
      </c>
      <c r="N1175" s="39"/>
      <c r="O1175" s="39"/>
      <c r="P1175" s="33"/>
    </row>
    <row r="1176" spans="1:16" ht="24.95" customHeight="1" x14ac:dyDescent="0.2">
      <c r="A1176" s="52" t="str">
        <f t="shared" si="54"/>
        <v>||||||0</v>
      </c>
      <c r="B1176" s="52" t="str">
        <f t="shared" si="55"/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56"/>
        <v>0</v>
      </c>
      <c r="N1176" s="39"/>
      <c r="O1176" s="39"/>
      <c r="P1176" s="33"/>
    </row>
    <row r="1177" spans="1:16" ht="24.95" customHeight="1" x14ac:dyDescent="0.2">
      <c r="A1177" s="52" t="str">
        <f t="shared" si="54"/>
        <v>||||||0</v>
      </c>
      <c r="B1177" s="52" t="str">
        <f t="shared" si="55"/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56"/>
        <v>0</v>
      </c>
      <c r="N1177" s="39"/>
      <c r="O1177" s="39"/>
      <c r="P1177" s="33"/>
    </row>
    <row r="1178" spans="1:16" ht="24.95" customHeight="1" x14ac:dyDescent="0.2">
      <c r="A1178" s="52" t="str">
        <f t="shared" si="54"/>
        <v>||||||0</v>
      </c>
      <c r="B1178" s="52" t="str">
        <f t="shared" si="55"/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56"/>
        <v>0</v>
      </c>
      <c r="N1178" s="39"/>
      <c r="O1178" s="39"/>
      <c r="P1178" s="33"/>
    </row>
    <row r="1179" spans="1:16" ht="24.95" customHeight="1" x14ac:dyDescent="0.2">
      <c r="A1179" s="52" t="str">
        <f t="shared" si="54"/>
        <v>||||||0</v>
      </c>
      <c r="B1179" s="52" t="str">
        <f t="shared" si="55"/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56"/>
        <v>0</v>
      </c>
      <c r="N1179" s="39"/>
      <c r="O1179" s="39"/>
      <c r="P1179" s="33"/>
    </row>
    <row r="1180" spans="1:16" ht="24.95" customHeight="1" x14ac:dyDescent="0.2">
      <c r="A1180" s="52" t="str">
        <f t="shared" si="54"/>
        <v>||||||0</v>
      </c>
      <c r="B1180" s="52" t="str">
        <f t="shared" si="55"/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56"/>
        <v>0</v>
      </c>
      <c r="N1180" s="39"/>
      <c r="O1180" s="39"/>
      <c r="P1180" s="33"/>
    </row>
    <row r="1181" spans="1:16" ht="24.95" customHeight="1" x14ac:dyDescent="0.2">
      <c r="A1181" s="52" t="str">
        <f t="shared" si="54"/>
        <v>||||||0</v>
      </c>
      <c r="B1181" s="52" t="str">
        <f t="shared" si="55"/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56"/>
        <v>0</v>
      </c>
      <c r="N1181" s="39"/>
      <c r="O1181" s="39"/>
      <c r="P1181" s="33"/>
    </row>
    <row r="1182" spans="1:16" ht="24.95" customHeight="1" x14ac:dyDescent="0.2">
      <c r="A1182" s="52" t="str">
        <f t="shared" si="54"/>
        <v>||||||0</v>
      </c>
      <c r="B1182" s="52" t="str">
        <f t="shared" si="55"/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56"/>
        <v>0</v>
      </c>
      <c r="N1182" s="39"/>
      <c r="O1182" s="39"/>
      <c r="P1182" s="33"/>
    </row>
    <row r="1183" spans="1:16" ht="24.95" customHeight="1" x14ac:dyDescent="0.2">
      <c r="A1183" s="52" t="str">
        <f t="shared" si="54"/>
        <v>||||||0</v>
      </c>
      <c r="B1183" s="52" t="str">
        <f t="shared" si="55"/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56"/>
        <v>0</v>
      </c>
      <c r="N1183" s="39"/>
      <c r="O1183" s="39"/>
      <c r="P1183" s="33"/>
    </row>
    <row r="1184" spans="1:16" ht="24.95" customHeight="1" x14ac:dyDescent="0.2">
      <c r="A1184" s="52" t="str">
        <f t="shared" si="54"/>
        <v>||||||0</v>
      </c>
      <c r="B1184" s="52" t="str">
        <f t="shared" si="55"/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56"/>
        <v>0</v>
      </c>
      <c r="N1184" s="39"/>
      <c r="O1184" s="39"/>
      <c r="P1184" s="33"/>
    </row>
    <row r="1185" spans="1:16" ht="24.95" customHeight="1" x14ac:dyDescent="0.2">
      <c r="A1185" s="52" t="str">
        <f t="shared" si="54"/>
        <v>||||||0</v>
      </c>
      <c r="B1185" s="52" t="str">
        <f t="shared" si="55"/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56"/>
        <v>0</v>
      </c>
      <c r="N1185" s="39"/>
      <c r="O1185" s="39"/>
      <c r="P1185" s="33"/>
    </row>
    <row r="1186" spans="1:16" ht="24.95" customHeight="1" x14ac:dyDescent="0.2">
      <c r="A1186" s="52" t="str">
        <f t="shared" si="54"/>
        <v>||||||0</v>
      </c>
      <c r="B1186" s="52" t="str">
        <f t="shared" si="55"/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56"/>
        <v>0</v>
      </c>
      <c r="N1186" s="39"/>
      <c r="O1186" s="39"/>
      <c r="P1186" s="33"/>
    </row>
    <row r="1187" spans="1:16" ht="24.95" customHeight="1" x14ac:dyDescent="0.2">
      <c r="A1187" s="52" t="str">
        <f t="shared" si="54"/>
        <v>||||||0</v>
      </c>
      <c r="B1187" s="52" t="str">
        <f t="shared" si="55"/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56"/>
        <v>0</v>
      </c>
      <c r="N1187" s="39"/>
      <c r="O1187" s="39"/>
      <c r="P1187" s="33"/>
    </row>
    <row r="1188" spans="1:16" ht="24.95" customHeight="1" x14ac:dyDescent="0.2">
      <c r="A1188" s="52" t="str">
        <f t="shared" si="54"/>
        <v>||||||0</v>
      </c>
      <c r="B1188" s="52" t="str">
        <f t="shared" si="55"/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56"/>
        <v>0</v>
      </c>
      <c r="N1188" s="39"/>
      <c r="O1188" s="39"/>
      <c r="P1188" s="33"/>
    </row>
    <row r="1189" spans="1:16" ht="24.95" customHeight="1" x14ac:dyDescent="0.2">
      <c r="A1189" s="52" t="str">
        <f t="shared" si="54"/>
        <v>||||||0</v>
      </c>
      <c r="B1189" s="52" t="str">
        <f t="shared" si="55"/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56"/>
        <v>0</v>
      </c>
      <c r="N1189" s="39"/>
      <c r="O1189" s="39"/>
      <c r="P1189" s="33"/>
    </row>
    <row r="1190" spans="1:16" ht="24.95" customHeight="1" x14ac:dyDescent="0.2">
      <c r="A1190" s="52" t="str">
        <f t="shared" si="54"/>
        <v>||||||0</v>
      </c>
      <c r="B1190" s="52" t="str">
        <f t="shared" si="55"/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56"/>
        <v>0</v>
      </c>
      <c r="N1190" s="39"/>
      <c r="O1190" s="39"/>
      <c r="P1190" s="33"/>
    </row>
    <row r="1191" spans="1:16" ht="24.95" customHeight="1" x14ac:dyDescent="0.2">
      <c r="A1191" s="52" t="str">
        <f t="shared" si="54"/>
        <v>||||||0</v>
      </c>
      <c r="B1191" s="52" t="str">
        <f t="shared" si="55"/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56"/>
        <v>0</v>
      </c>
      <c r="N1191" s="39"/>
      <c r="O1191" s="39"/>
      <c r="P1191" s="33"/>
    </row>
    <row r="1192" spans="1:16" ht="24.95" customHeight="1" x14ac:dyDescent="0.2">
      <c r="A1192" s="52" t="str">
        <f t="shared" si="54"/>
        <v>||||||0</v>
      </c>
      <c r="B1192" s="52" t="str">
        <f t="shared" si="55"/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56"/>
        <v>0</v>
      </c>
      <c r="N1192" s="39"/>
      <c r="O1192" s="39"/>
      <c r="P1192" s="33"/>
    </row>
    <row r="1193" spans="1:16" ht="24.95" customHeight="1" x14ac:dyDescent="0.2">
      <c r="A1193" s="52" t="str">
        <f t="shared" si="54"/>
        <v>||||||0</v>
      </c>
      <c r="B1193" s="52" t="str">
        <f t="shared" si="55"/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56"/>
        <v>0</v>
      </c>
      <c r="N1193" s="39"/>
      <c r="O1193" s="39"/>
      <c r="P1193" s="33"/>
    </row>
    <row r="1194" spans="1:16" ht="24.95" customHeight="1" x14ac:dyDescent="0.2">
      <c r="A1194" s="52" t="str">
        <f t="shared" si="54"/>
        <v>||||||0</v>
      </c>
      <c r="B1194" s="52" t="str">
        <f t="shared" si="55"/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56"/>
        <v>0</v>
      </c>
      <c r="N1194" s="39"/>
      <c r="O1194" s="39"/>
      <c r="P1194" s="33"/>
    </row>
    <row r="1195" spans="1:16" ht="24.95" customHeight="1" x14ac:dyDescent="0.2">
      <c r="A1195" s="52" t="str">
        <f t="shared" si="54"/>
        <v>||||||0</v>
      </c>
      <c r="B1195" s="52" t="str">
        <f t="shared" si="55"/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56"/>
        <v>0</v>
      </c>
      <c r="N1195" s="39"/>
      <c r="O1195" s="39"/>
      <c r="P1195" s="33"/>
    </row>
    <row r="1196" spans="1:16" ht="24.95" customHeight="1" x14ac:dyDescent="0.2">
      <c r="A1196" s="52" t="str">
        <f t="shared" si="54"/>
        <v>||||||0</v>
      </c>
      <c r="B1196" s="52" t="str">
        <f t="shared" si="55"/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56"/>
        <v>0</v>
      </c>
      <c r="N1196" s="39"/>
      <c r="O1196" s="39"/>
      <c r="P1196" s="33"/>
    </row>
    <row r="1197" spans="1:16" ht="24.95" customHeight="1" x14ac:dyDescent="0.2">
      <c r="A1197" s="52" t="str">
        <f t="shared" si="54"/>
        <v>||||||0</v>
      </c>
      <c r="B1197" s="52" t="str">
        <f t="shared" si="55"/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56"/>
        <v>0</v>
      </c>
      <c r="N1197" s="39"/>
      <c r="O1197" s="39"/>
      <c r="P1197" s="33"/>
    </row>
    <row r="1198" spans="1:16" ht="24.95" customHeight="1" x14ac:dyDescent="0.2">
      <c r="A1198" s="52" t="str">
        <f t="shared" si="54"/>
        <v>||||||0</v>
      </c>
      <c r="B1198" s="52" t="str">
        <f t="shared" si="55"/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56"/>
        <v>0</v>
      </c>
      <c r="N1198" s="39"/>
      <c r="O1198" s="39"/>
      <c r="P1198" s="33"/>
    </row>
    <row r="1199" spans="1:16" ht="24.95" customHeight="1" x14ac:dyDescent="0.2">
      <c r="A1199" s="52" t="str">
        <f t="shared" si="54"/>
        <v>||||||0</v>
      </c>
      <c r="B1199" s="52" t="str">
        <f t="shared" si="55"/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56"/>
        <v>0</v>
      </c>
      <c r="N1199" s="39"/>
      <c r="O1199" s="39"/>
      <c r="P1199" s="33"/>
    </row>
    <row r="1200" spans="1:16" ht="24.95" customHeight="1" x14ac:dyDescent="0.2">
      <c r="A1200" s="52" t="str">
        <f t="shared" si="54"/>
        <v>||||||0</v>
      </c>
      <c r="B1200" s="52" t="str">
        <f t="shared" si="55"/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56"/>
        <v>0</v>
      </c>
      <c r="N1200" s="39"/>
      <c r="O1200" s="39"/>
      <c r="P1200" s="33"/>
    </row>
    <row r="1201" spans="1:16" ht="24.95" customHeight="1" x14ac:dyDescent="0.2">
      <c r="A1201" s="52" t="str">
        <f t="shared" si="54"/>
        <v>||||||0</v>
      </c>
      <c r="B1201" s="52" t="str">
        <f t="shared" si="55"/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56"/>
        <v>0</v>
      </c>
      <c r="N1201" s="39"/>
      <c r="O1201" s="39"/>
      <c r="P1201" s="33"/>
    </row>
    <row r="1202" spans="1:16" ht="24.95" customHeight="1" x14ac:dyDescent="0.2">
      <c r="A1202" s="52" t="str">
        <f t="shared" si="54"/>
        <v>||||||0</v>
      </c>
      <c r="B1202" s="52" t="str">
        <f t="shared" si="55"/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56"/>
        <v>0</v>
      </c>
      <c r="N1202" s="39"/>
      <c r="O1202" s="39"/>
      <c r="P1202" s="33"/>
    </row>
    <row r="1203" spans="1:16" ht="24.95" customHeight="1" x14ac:dyDescent="0.2">
      <c r="A1203" s="52" t="str">
        <f t="shared" si="54"/>
        <v>||||||0</v>
      </c>
      <c r="B1203" s="52" t="str">
        <f t="shared" si="55"/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56"/>
        <v>0</v>
      </c>
      <c r="N1203" s="39"/>
      <c r="O1203" s="39"/>
      <c r="P1203" s="33"/>
    </row>
    <row r="1204" spans="1:16" ht="24.95" customHeight="1" x14ac:dyDescent="0.2">
      <c r="A1204" s="52" t="str">
        <f t="shared" si="54"/>
        <v>||||||0</v>
      </c>
      <c r="B1204" s="52" t="str">
        <f t="shared" si="55"/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56"/>
        <v>0</v>
      </c>
      <c r="N1204" s="39"/>
      <c r="O1204" s="39"/>
      <c r="P1204" s="33"/>
    </row>
    <row r="1205" spans="1:16" ht="24.95" customHeight="1" x14ac:dyDescent="0.2">
      <c r="A1205" s="52" t="str">
        <f t="shared" si="54"/>
        <v>||||||0</v>
      </c>
      <c r="B1205" s="52" t="str">
        <f t="shared" si="55"/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56"/>
        <v>0</v>
      </c>
      <c r="N1205" s="39"/>
      <c r="O1205" s="39"/>
      <c r="P1205" s="33"/>
    </row>
    <row r="1206" spans="1:16" ht="24.95" customHeight="1" x14ac:dyDescent="0.2">
      <c r="A1206" s="52" t="str">
        <f t="shared" si="54"/>
        <v>||||||0</v>
      </c>
      <c r="B1206" s="52" t="str">
        <f t="shared" si="55"/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56"/>
        <v>0</v>
      </c>
      <c r="N1206" s="39"/>
      <c r="O1206" s="39"/>
      <c r="P1206" s="33"/>
    </row>
    <row r="1207" spans="1:16" ht="24.95" customHeight="1" x14ac:dyDescent="0.2">
      <c r="A1207" s="52" t="str">
        <f t="shared" si="54"/>
        <v>||||||0</v>
      </c>
      <c r="B1207" s="52" t="str">
        <f t="shared" si="55"/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56"/>
        <v>0</v>
      </c>
      <c r="N1207" s="39"/>
      <c r="O1207" s="39"/>
      <c r="P1207" s="33"/>
    </row>
    <row r="1208" spans="1:16" ht="24.95" customHeight="1" x14ac:dyDescent="0.2">
      <c r="A1208" s="52" t="str">
        <f t="shared" si="54"/>
        <v>||||||0</v>
      </c>
      <c r="B1208" s="52" t="str">
        <f t="shared" si="55"/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56"/>
        <v>0</v>
      </c>
      <c r="N1208" s="39"/>
      <c r="O1208" s="39"/>
      <c r="P1208" s="33"/>
    </row>
    <row r="1209" spans="1:16" ht="24.95" customHeight="1" x14ac:dyDescent="0.2">
      <c r="A1209" s="52" t="str">
        <f t="shared" si="54"/>
        <v>||||||0</v>
      </c>
      <c r="B1209" s="52" t="str">
        <f t="shared" si="55"/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56"/>
        <v>0</v>
      </c>
      <c r="N1209" s="39"/>
      <c r="O1209" s="39"/>
      <c r="P1209" s="33"/>
    </row>
    <row r="1210" spans="1:16" ht="24.95" customHeight="1" x14ac:dyDescent="0.2">
      <c r="A1210" s="52" t="str">
        <f t="shared" si="54"/>
        <v>||||||0</v>
      </c>
      <c r="B1210" s="52" t="str">
        <f t="shared" si="55"/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56"/>
        <v>0</v>
      </c>
      <c r="N1210" s="39"/>
      <c r="O1210" s="39"/>
      <c r="P1210" s="33"/>
    </row>
    <row r="1211" spans="1:16" ht="24.95" customHeight="1" x14ac:dyDescent="0.2">
      <c r="A1211" s="52" t="str">
        <f t="shared" si="54"/>
        <v>||||||0</v>
      </c>
      <c r="B1211" s="52" t="str">
        <f t="shared" si="55"/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56"/>
        <v>0</v>
      </c>
      <c r="N1211" s="39"/>
      <c r="O1211" s="39"/>
      <c r="P1211" s="33"/>
    </row>
    <row r="1212" spans="1:16" ht="24.95" customHeight="1" x14ac:dyDescent="0.2">
      <c r="A1212" s="52" t="str">
        <f t="shared" si="54"/>
        <v>||||||0</v>
      </c>
      <c r="B1212" s="52" t="str">
        <f t="shared" si="55"/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56"/>
        <v>0</v>
      </c>
      <c r="N1212" s="39"/>
      <c r="O1212" s="39"/>
      <c r="P1212" s="33"/>
    </row>
    <row r="1213" spans="1:16" ht="24.95" customHeight="1" x14ac:dyDescent="0.2">
      <c r="A1213" s="52" t="str">
        <f t="shared" si="54"/>
        <v>||||||0</v>
      </c>
      <c r="B1213" s="52" t="str">
        <f t="shared" si="55"/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56"/>
        <v>0</v>
      </c>
      <c r="N1213" s="39"/>
      <c r="O1213" s="39"/>
      <c r="P1213" s="33"/>
    </row>
    <row r="1214" spans="1:16" ht="24.95" customHeight="1" x14ac:dyDescent="0.2">
      <c r="A1214" s="52" t="str">
        <f t="shared" si="54"/>
        <v>||||||0</v>
      </c>
      <c r="B1214" s="52" t="str">
        <f t="shared" si="55"/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56"/>
        <v>0</v>
      </c>
      <c r="N1214" s="39"/>
      <c r="O1214" s="39"/>
      <c r="P1214" s="33"/>
    </row>
    <row r="1215" spans="1:16" ht="24.95" customHeight="1" x14ac:dyDescent="0.2">
      <c r="A1215" s="52" t="str">
        <f t="shared" si="54"/>
        <v>||||||0</v>
      </c>
      <c r="B1215" s="52" t="str">
        <f t="shared" si="55"/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56"/>
        <v>0</v>
      </c>
      <c r="N1215" s="39"/>
      <c r="O1215" s="39"/>
      <c r="P1215" s="33"/>
    </row>
    <row r="1216" spans="1:16" ht="24.95" customHeight="1" x14ac:dyDescent="0.2">
      <c r="A1216" s="52" t="str">
        <f t="shared" si="54"/>
        <v>||||||0</v>
      </c>
      <c r="B1216" s="52" t="str">
        <f t="shared" si="55"/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56"/>
        <v>0</v>
      </c>
      <c r="N1216" s="39"/>
      <c r="O1216" s="39"/>
      <c r="P1216" s="33"/>
    </row>
    <row r="1217" spans="1:16" ht="24.95" customHeight="1" x14ac:dyDescent="0.2">
      <c r="A1217" s="52" t="str">
        <f t="shared" si="54"/>
        <v>||||||0</v>
      </c>
      <c r="B1217" s="52" t="str">
        <f t="shared" si="55"/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57">N1217+O1217</f>
        <v>0</v>
      </c>
      <c r="N1217" s="39"/>
      <c r="O1217" s="39"/>
      <c r="P1217" s="33"/>
    </row>
    <row r="1218" spans="1:16" ht="24.95" customHeight="1" x14ac:dyDescent="0.2">
      <c r="A1218" s="52" t="str">
        <f t="shared" si="54"/>
        <v>||||||0</v>
      </c>
      <c r="B1218" s="52" t="str">
        <f t="shared" si="55"/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57"/>
        <v>0</v>
      </c>
      <c r="N1218" s="39"/>
      <c r="O1218" s="39"/>
      <c r="P1218" s="33"/>
    </row>
    <row r="1219" spans="1:16" ht="24.95" customHeight="1" x14ac:dyDescent="0.2">
      <c r="A1219" s="52" t="str">
        <f t="shared" si="54"/>
        <v>||||||0</v>
      </c>
      <c r="B1219" s="52" t="str">
        <f t="shared" si="55"/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57"/>
        <v>0</v>
      </c>
      <c r="N1219" s="39"/>
      <c r="O1219" s="39"/>
      <c r="P1219" s="33"/>
    </row>
    <row r="1220" spans="1:16" ht="24.95" customHeight="1" x14ac:dyDescent="0.2">
      <c r="A1220" s="52" t="str">
        <f t="shared" si="54"/>
        <v>||||||0</v>
      </c>
      <c r="B1220" s="52" t="str">
        <f t="shared" si="55"/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57"/>
        <v>0</v>
      </c>
      <c r="N1220" s="39"/>
      <c r="O1220" s="39"/>
      <c r="P1220" s="33"/>
    </row>
    <row r="1221" spans="1:16" ht="24.95" customHeight="1" x14ac:dyDescent="0.2">
      <c r="A1221" s="52" t="str">
        <f t="shared" ref="A1221:A1284" si="58">C1221&amp;"|"&amp;D1221&amp;"|"&amp;E1221&amp;"|"&amp;F1221&amp;"|"&amp;G1221&amp;"|"&amp;I1221&amp;"|"&amp;N1221+O1221-P1221</f>
        <v>||||||0</v>
      </c>
      <c r="B1221" s="52" t="str">
        <f t="shared" ref="B1221:B1284" si="59"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57"/>
        <v>0</v>
      </c>
      <c r="N1221" s="39"/>
      <c r="O1221" s="39"/>
      <c r="P1221" s="33"/>
    </row>
    <row r="1222" spans="1:16" ht="24.95" customHeight="1" x14ac:dyDescent="0.2">
      <c r="A1222" s="52" t="str">
        <f t="shared" si="58"/>
        <v>||||||0</v>
      </c>
      <c r="B1222" s="52" t="str">
        <f t="shared" si="59"/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57"/>
        <v>0</v>
      </c>
      <c r="N1222" s="39"/>
      <c r="O1222" s="39"/>
      <c r="P1222" s="33"/>
    </row>
    <row r="1223" spans="1:16" ht="24.95" customHeight="1" x14ac:dyDescent="0.2">
      <c r="A1223" s="52" t="str">
        <f t="shared" si="58"/>
        <v>||||||0</v>
      </c>
      <c r="B1223" s="52" t="str">
        <f t="shared" si="59"/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57"/>
        <v>0</v>
      </c>
      <c r="N1223" s="39"/>
      <c r="O1223" s="39"/>
      <c r="P1223" s="33"/>
    </row>
    <row r="1224" spans="1:16" ht="24.95" customHeight="1" x14ac:dyDescent="0.2">
      <c r="A1224" s="52" t="str">
        <f t="shared" si="58"/>
        <v>||||||0</v>
      </c>
      <c r="B1224" s="52" t="str">
        <f t="shared" si="59"/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57"/>
        <v>0</v>
      </c>
      <c r="N1224" s="39"/>
      <c r="O1224" s="39"/>
      <c r="P1224" s="33"/>
    </row>
    <row r="1225" spans="1:16" ht="24.95" customHeight="1" x14ac:dyDescent="0.2">
      <c r="A1225" s="52" t="str">
        <f t="shared" si="58"/>
        <v>||||||0</v>
      </c>
      <c r="B1225" s="52" t="str">
        <f t="shared" si="59"/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57"/>
        <v>0</v>
      </c>
      <c r="N1225" s="39"/>
      <c r="O1225" s="39"/>
      <c r="P1225" s="33"/>
    </row>
    <row r="1226" spans="1:16" ht="24.95" customHeight="1" x14ac:dyDescent="0.2">
      <c r="A1226" s="52" t="str">
        <f t="shared" si="58"/>
        <v>||||||0</v>
      </c>
      <c r="B1226" s="52" t="str">
        <f t="shared" si="59"/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57"/>
        <v>0</v>
      </c>
      <c r="N1226" s="39"/>
      <c r="O1226" s="39"/>
      <c r="P1226" s="33"/>
    </row>
    <row r="1227" spans="1:16" ht="24.95" customHeight="1" x14ac:dyDescent="0.2">
      <c r="A1227" s="52" t="str">
        <f t="shared" si="58"/>
        <v>||||||0</v>
      </c>
      <c r="B1227" s="52" t="str">
        <f t="shared" si="59"/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57"/>
        <v>0</v>
      </c>
      <c r="N1227" s="39"/>
      <c r="O1227" s="39"/>
      <c r="P1227" s="33"/>
    </row>
    <row r="1228" spans="1:16" ht="24.95" customHeight="1" x14ac:dyDescent="0.2">
      <c r="A1228" s="52" t="str">
        <f t="shared" si="58"/>
        <v>||||||0</v>
      </c>
      <c r="B1228" s="52" t="str">
        <f t="shared" si="59"/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57"/>
        <v>0</v>
      </c>
      <c r="N1228" s="39"/>
      <c r="O1228" s="39"/>
      <c r="P1228" s="33"/>
    </row>
    <row r="1229" spans="1:16" ht="24.95" customHeight="1" x14ac:dyDescent="0.2">
      <c r="A1229" s="52" t="str">
        <f t="shared" si="58"/>
        <v>||||||0</v>
      </c>
      <c r="B1229" s="52" t="str">
        <f t="shared" si="59"/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57"/>
        <v>0</v>
      </c>
      <c r="N1229" s="39"/>
      <c r="O1229" s="39"/>
      <c r="P1229" s="33"/>
    </row>
    <row r="1230" spans="1:16" ht="24.95" customHeight="1" x14ac:dyDescent="0.2">
      <c r="A1230" s="52" t="str">
        <f t="shared" si="58"/>
        <v>||||||0</v>
      </c>
      <c r="B1230" s="52" t="str">
        <f t="shared" si="59"/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57"/>
        <v>0</v>
      </c>
      <c r="N1230" s="39"/>
      <c r="O1230" s="39"/>
      <c r="P1230" s="33"/>
    </row>
    <row r="1231" spans="1:16" ht="24.95" customHeight="1" x14ac:dyDescent="0.2">
      <c r="A1231" s="52" t="str">
        <f t="shared" si="58"/>
        <v>||||||0</v>
      </c>
      <c r="B1231" s="52" t="str">
        <f t="shared" si="59"/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57"/>
        <v>0</v>
      </c>
      <c r="N1231" s="39"/>
      <c r="O1231" s="39"/>
      <c r="P1231" s="33"/>
    </row>
    <row r="1232" spans="1:16" ht="24.95" customHeight="1" x14ac:dyDescent="0.2">
      <c r="A1232" s="52" t="str">
        <f t="shared" si="58"/>
        <v>||||||0</v>
      </c>
      <c r="B1232" s="52" t="str">
        <f t="shared" si="59"/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57"/>
        <v>0</v>
      </c>
      <c r="N1232" s="39"/>
      <c r="O1232" s="39"/>
      <c r="P1232" s="33"/>
    </row>
    <row r="1233" spans="1:16" ht="24.95" customHeight="1" x14ac:dyDescent="0.2">
      <c r="A1233" s="52" t="str">
        <f t="shared" si="58"/>
        <v>||||||0</v>
      </c>
      <c r="B1233" s="52" t="str">
        <f t="shared" si="59"/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57"/>
        <v>0</v>
      </c>
      <c r="N1233" s="39"/>
      <c r="O1233" s="39"/>
      <c r="P1233" s="33"/>
    </row>
    <row r="1234" spans="1:16" ht="24.95" customHeight="1" x14ac:dyDescent="0.2">
      <c r="A1234" s="52" t="str">
        <f t="shared" si="58"/>
        <v>||||||0</v>
      </c>
      <c r="B1234" s="52" t="str">
        <f t="shared" si="59"/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57"/>
        <v>0</v>
      </c>
      <c r="N1234" s="39"/>
      <c r="O1234" s="39"/>
      <c r="P1234" s="33"/>
    </row>
    <row r="1235" spans="1:16" ht="24.95" customHeight="1" x14ac:dyDescent="0.2">
      <c r="A1235" s="52" t="str">
        <f t="shared" si="58"/>
        <v>||||||0</v>
      </c>
      <c r="B1235" s="52" t="str">
        <f t="shared" si="59"/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57"/>
        <v>0</v>
      </c>
      <c r="N1235" s="39"/>
      <c r="O1235" s="39"/>
      <c r="P1235" s="33"/>
    </row>
    <row r="1236" spans="1:16" ht="24.95" customHeight="1" x14ac:dyDescent="0.2">
      <c r="A1236" s="52" t="str">
        <f t="shared" si="58"/>
        <v>||||||0</v>
      </c>
      <c r="B1236" s="52" t="str">
        <f t="shared" si="59"/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57"/>
        <v>0</v>
      </c>
      <c r="N1236" s="39"/>
      <c r="O1236" s="39"/>
      <c r="P1236" s="33"/>
    </row>
    <row r="1237" spans="1:16" ht="24.95" customHeight="1" x14ac:dyDescent="0.2">
      <c r="A1237" s="52" t="str">
        <f t="shared" si="58"/>
        <v>||||||0</v>
      </c>
      <c r="B1237" s="52" t="str">
        <f t="shared" si="59"/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57"/>
        <v>0</v>
      </c>
      <c r="N1237" s="39"/>
      <c r="O1237" s="39"/>
      <c r="P1237" s="33"/>
    </row>
    <row r="1238" spans="1:16" ht="24.95" customHeight="1" x14ac:dyDescent="0.2">
      <c r="A1238" s="52" t="str">
        <f t="shared" si="58"/>
        <v>||||||0</v>
      </c>
      <c r="B1238" s="52" t="str">
        <f t="shared" si="59"/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57"/>
        <v>0</v>
      </c>
      <c r="N1238" s="39"/>
      <c r="O1238" s="39"/>
      <c r="P1238" s="33"/>
    </row>
    <row r="1239" spans="1:16" ht="24.95" customHeight="1" x14ac:dyDescent="0.2">
      <c r="A1239" s="52" t="str">
        <f t="shared" si="58"/>
        <v>||||||0</v>
      </c>
      <c r="B1239" s="52" t="str">
        <f t="shared" si="59"/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57"/>
        <v>0</v>
      </c>
      <c r="N1239" s="39"/>
      <c r="O1239" s="39"/>
      <c r="P1239" s="33"/>
    </row>
    <row r="1240" spans="1:16" ht="24.95" customHeight="1" x14ac:dyDescent="0.2">
      <c r="A1240" s="52" t="str">
        <f t="shared" si="58"/>
        <v>||||||0</v>
      </c>
      <c r="B1240" s="52" t="str">
        <f t="shared" si="59"/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57"/>
        <v>0</v>
      </c>
      <c r="N1240" s="39"/>
      <c r="O1240" s="39"/>
      <c r="P1240" s="33"/>
    </row>
    <row r="1241" spans="1:16" ht="24.95" customHeight="1" x14ac:dyDescent="0.2">
      <c r="A1241" s="52" t="str">
        <f t="shared" si="58"/>
        <v>||||||0</v>
      </c>
      <c r="B1241" s="52" t="str">
        <f t="shared" si="59"/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57"/>
        <v>0</v>
      </c>
      <c r="N1241" s="39"/>
      <c r="O1241" s="39"/>
      <c r="P1241" s="33"/>
    </row>
    <row r="1242" spans="1:16" ht="24.95" customHeight="1" x14ac:dyDescent="0.2">
      <c r="A1242" s="52" t="str">
        <f t="shared" si="58"/>
        <v>||||||0</v>
      </c>
      <c r="B1242" s="52" t="str">
        <f t="shared" si="59"/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57"/>
        <v>0</v>
      </c>
      <c r="N1242" s="39"/>
      <c r="O1242" s="39"/>
      <c r="P1242" s="33"/>
    </row>
    <row r="1243" spans="1:16" ht="24.95" customHeight="1" x14ac:dyDescent="0.2">
      <c r="A1243" s="52" t="str">
        <f t="shared" si="58"/>
        <v>||||||0</v>
      </c>
      <c r="B1243" s="52" t="str">
        <f t="shared" si="59"/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57"/>
        <v>0</v>
      </c>
      <c r="N1243" s="39"/>
      <c r="O1243" s="39"/>
      <c r="P1243" s="33"/>
    </row>
    <row r="1244" spans="1:16" ht="24.95" customHeight="1" x14ac:dyDescent="0.2">
      <c r="A1244" s="52" t="str">
        <f t="shared" si="58"/>
        <v>||||||0</v>
      </c>
      <c r="B1244" s="52" t="str">
        <f t="shared" si="59"/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57"/>
        <v>0</v>
      </c>
      <c r="N1244" s="39"/>
      <c r="O1244" s="39"/>
      <c r="P1244" s="33"/>
    </row>
    <row r="1245" spans="1:16" ht="24.95" customHeight="1" x14ac:dyDescent="0.2">
      <c r="A1245" s="52" t="str">
        <f t="shared" si="58"/>
        <v>||||||0</v>
      </c>
      <c r="B1245" s="52" t="str">
        <f t="shared" si="59"/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57"/>
        <v>0</v>
      </c>
      <c r="N1245" s="39"/>
      <c r="O1245" s="39"/>
      <c r="P1245" s="33"/>
    </row>
    <row r="1246" spans="1:16" ht="24.95" customHeight="1" x14ac:dyDescent="0.2">
      <c r="A1246" s="52" t="str">
        <f t="shared" si="58"/>
        <v>||||||0</v>
      </c>
      <c r="B1246" s="52" t="str">
        <f t="shared" si="59"/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57"/>
        <v>0</v>
      </c>
      <c r="N1246" s="39"/>
      <c r="O1246" s="39"/>
      <c r="P1246" s="33"/>
    </row>
    <row r="1247" spans="1:16" ht="24.95" customHeight="1" x14ac:dyDescent="0.2">
      <c r="A1247" s="52" t="str">
        <f t="shared" si="58"/>
        <v>||||||0</v>
      </c>
      <c r="B1247" s="52" t="str">
        <f t="shared" si="59"/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57"/>
        <v>0</v>
      </c>
      <c r="N1247" s="39"/>
      <c r="O1247" s="39"/>
      <c r="P1247" s="33"/>
    </row>
    <row r="1248" spans="1:16" ht="24.95" customHeight="1" x14ac:dyDescent="0.2">
      <c r="A1248" s="52" t="str">
        <f t="shared" si="58"/>
        <v>||||||0</v>
      </c>
      <c r="B1248" s="52" t="str">
        <f t="shared" si="59"/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57"/>
        <v>0</v>
      </c>
      <c r="N1248" s="39"/>
      <c r="O1248" s="39"/>
      <c r="P1248" s="33"/>
    </row>
    <row r="1249" spans="1:16" ht="24.95" customHeight="1" x14ac:dyDescent="0.2">
      <c r="A1249" s="52" t="str">
        <f t="shared" si="58"/>
        <v>||||||0</v>
      </c>
      <c r="B1249" s="52" t="str">
        <f t="shared" si="59"/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57"/>
        <v>0</v>
      </c>
      <c r="N1249" s="39"/>
      <c r="O1249" s="39"/>
      <c r="P1249" s="33"/>
    </row>
    <row r="1250" spans="1:16" ht="24.95" customHeight="1" x14ac:dyDescent="0.2">
      <c r="A1250" s="52" t="str">
        <f t="shared" si="58"/>
        <v>||||||0</v>
      </c>
      <c r="B1250" s="52" t="str">
        <f t="shared" si="59"/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57"/>
        <v>0</v>
      </c>
      <c r="N1250" s="39"/>
      <c r="O1250" s="39"/>
      <c r="P1250" s="33"/>
    </row>
    <row r="1251" spans="1:16" ht="24.95" customHeight="1" x14ac:dyDescent="0.2">
      <c r="A1251" s="52" t="str">
        <f t="shared" si="58"/>
        <v>||||||0</v>
      </c>
      <c r="B1251" s="52" t="str">
        <f t="shared" si="59"/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57"/>
        <v>0</v>
      </c>
      <c r="N1251" s="39"/>
      <c r="O1251" s="39"/>
      <c r="P1251" s="33"/>
    </row>
    <row r="1252" spans="1:16" ht="24.95" customHeight="1" x14ac:dyDescent="0.2">
      <c r="A1252" s="52" t="str">
        <f t="shared" si="58"/>
        <v>||||||0</v>
      </c>
      <c r="B1252" s="52" t="str">
        <f t="shared" si="59"/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57"/>
        <v>0</v>
      </c>
      <c r="N1252" s="39"/>
      <c r="O1252" s="39"/>
      <c r="P1252" s="33"/>
    </row>
    <row r="1253" spans="1:16" ht="24.95" customHeight="1" x14ac:dyDescent="0.2">
      <c r="A1253" s="52" t="str">
        <f t="shared" si="58"/>
        <v>||||||0</v>
      </c>
      <c r="B1253" s="52" t="str">
        <f t="shared" si="59"/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57"/>
        <v>0</v>
      </c>
      <c r="N1253" s="39"/>
      <c r="O1253" s="39"/>
      <c r="P1253" s="33"/>
    </row>
    <row r="1254" spans="1:16" ht="24.95" customHeight="1" x14ac:dyDescent="0.2">
      <c r="A1254" s="52" t="str">
        <f t="shared" si="58"/>
        <v>||||||0</v>
      </c>
      <c r="B1254" s="52" t="str">
        <f t="shared" si="59"/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57"/>
        <v>0</v>
      </c>
      <c r="N1254" s="39"/>
      <c r="O1254" s="39"/>
      <c r="P1254" s="33"/>
    </row>
    <row r="1255" spans="1:16" ht="24.95" customHeight="1" x14ac:dyDescent="0.2">
      <c r="A1255" s="52" t="str">
        <f t="shared" si="58"/>
        <v>||||||0</v>
      </c>
      <c r="B1255" s="52" t="str">
        <f t="shared" si="59"/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57"/>
        <v>0</v>
      </c>
      <c r="N1255" s="39"/>
      <c r="O1255" s="39"/>
      <c r="P1255" s="33"/>
    </row>
    <row r="1256" spans="1:16" ht="24.95" customHeight="1" x14ac:dyDescent="0.2">
      <c r="A1256" s="52" t="str">
        <f t="shared" si="58"/>
        <v>||||||0</v>
      </c>
      <c r="B1256" s="52" t="str">
        <f t="shared" si="59"/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57"/>
        <v>0</v>
      </c>
      <c r="N1256" s="39"/>
      <c r="O1256" s="39"/>
      <c r="P1256" s="33"/>
    </row>
    <row r="1257" spans="1:16" ht="24.95" customHeight="1" x14ac:dyDescent="0.2">
      <c r="A1257" s="52" t="str">
        <f t="shared" si="58"/>
        <v>||||||0</v>
      </c>
      <c r="B1257" s="52" t="str">
        <f t="shared" si="59"/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57"/>
        <v>0</v>
      </c>
      <c r="N1257" s="39"/>
      <c r="O1257" s="39"/>
      <c r="P1257" s="33"/>
    </row>
    <row r="1258" spans="1:16" ht="24.95" customHeight="1" x14ac:dyDescent="0.2">
      <c r="A1258" s="52" t="str">
        <f t="shared" si="58"/>
        <v>||||||0</v>
      </c>
      <c r="B1258" s="52" t="str">
        <f t="shared" si="59"/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57"/>
        <v>0</v>
      </c>
      <c r="N1258" s="39"/>
      <c r="O1258" s="39"/>
      <c r="P1258" s="33"/>
    </row>
    <row r="1259" spans="1:16" ht="24.95" customHeight="1" x14ac:dyDescent="0.2">
      <c r="A1259" s="52" t="str">
        <f t="shared" si="58"/>
        <v>||||||0</v>
      </c>
      <c r="B1259" s="52" t="str">
        <f t="shared" si="59"/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57"/>
        <v>0</v>
      </c>
      <c r="N1259" s="39"/>
      <c r="O1259" s="39"/>
      <c r="P1259" s="33"/>
    </row>
    <row r="1260" spans="1:16" ht="24.95" customHeight="1" x14ac:dyDescent="0.2">
      <c r="A1260" s="52" t="str">
        <f t="shared" si="58"/>
        <v>||||||0</v>
      </c>
      <c r="B1260" s="52" t="str">
        <f t="shared" si="59"/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57"/>
        <v>0</v>
      </c>
      <c r="N1260" s="39"/>
      <c r="O1260" s="39"/>
      <c r="P1260" s="33"/>
    </row>
    <row r="1261" spans="1:16" ht="24.95" customHeight="1" x14ac:dyDescent="0.2">
      <c r="A1261" s="52" t="str">
        <f t="shared" si="58"/>
        <v>||||||0</v>
      </c>
      <c r="B1261" s="52" t="str">
        <f t="shared" si="59"/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57"/>
        <v>0</v>
      </c>
      <c r="N1261" s="39"/>
      <c r="O1261" s="39"/>
      <c r="P1261" s="33"/>
    </row>
    <row r="1262" spans="1:16" ht="24.95" customHeight="1" x14ac:dyDescent="0.2">
      <c r="A1262" s="52" t="str">
        <f t="shared" si="58"/>
        <v>||||||0</v>
      </c>
      <c r="B1262" s="52" t="str">
        <f t="shared" si="59"/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57"/>
        <v>0</v>
      </c>
      <c r="N1262" s="39"/>
      <c r="O1262" s="39"/>
      <c r="P1262" s="33"/>
    </row>
    <row r="1263" spans="1:16" ht="24.95" customHeight="1" x14ac:dyDescent="0.2">
      <c r="A1263" s="52" t="str">
        <f t="shared" si="58"/>
        <v>||||||0</v>
      </c>
      <c r="B1263" s="52" t="str">
        <f t="shared" si="59"/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57"/>
        <v>0</v>
      </c>
      <c r="N1263" s="39"/>
      <c r="O1263" s="39"/>
      <c r="P1263" s="33"/>
    </row>
    <row r="1264" spans="1:16" ht="24.95" customHeight="1" x14ac:dyDescent="0.2">
      <c r="A1264" s="52" t="str">
        <f t="shared" si="58"/>
        <v>||||||0</v>
      </c>
      <c r="B1264" s="52" t="str">
        <f t="shared" si="59"/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57"/>
        <v>0</v>
      </c>
      <c r="N1264" s="39"/>
      <c r="O1264" s="39"/>
      <c r="P1264" s="33"/>
    </row>
    <row r="1265" spans="1:16" ht="24.95" customHeight="1" x14ac:dyDescent="0.2">
      <c r="A1265" s="52" t="str">
        <f t="shared" si="58"/>
        <v>||||||0</v>
      </c>
      <c r="B1265" s="52" t="str">
        <f t="shared" si="59"/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57"/>
        <v>0</v>
      </c>
      <c r="N1265" s="39"/>
      <c r="O1265" s="39"/>
      <c r="P1265" s="33"/>
    </row>
    <row r="1266" spans="1:16" ht="24.95" customHeight="1" x14ac:dyDescent="0.2">
      <c r="A1266" s="52" t="str">
        <f t="shared" si="58"/>
        <v>||||||0</v>
      </c>
      <c r="B1266" s="52" t="str">
        <f t="shared" si="59"/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57"/>
        <v>0</v>
      </c>
      <c r="N1266" s="39"/>
      <c r="O1266" s="39"/>
      <c r="P1266" s="33"/>
    </row>
    <row r="1267" spans="1:16" ht="24.95" customHeight="1" x14ac:dyDescent="0.2">
      <c r="A1267" s="52" t="str">
        <f t="shared" si="58"/>
        <v>||||||0</v>
      </c>
      <c r="B1267" s="52" t="str">
        <f t="shared" si="59"/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57"/>
        <v>0</v>
      </c>
      <c r="N1267" s="39"/>
      <c r="O1267" s="39"/>
      <c r="P1267" s="33"/>
    </row>
    <row r="1268" spans="1:16" ht="24.95" customHeight="1" x14ac:dyDescent="0.2">
      <c r="A1268" s="52" t="str">
        <f t="shared" si="58"/>
        <v>||||||0</v>
      </c>
      <c r="B1268" s="52" t="str">
        <f t="shared" si="59"/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57"/>
        <v>0</v>
      </c>
      <c r="N1268" s="39"/>
      <c r="O1268" s="39"/>
      <c r="P1268" s="33"/>
    </row>
    <row r="1269" spans="1:16" ht="24.95" customHeight="1" x14ac:dyDescent="0.2">
      <c r="A1269" s="52" t="str">
        <f t="shared" si="58"/>
        <v>||||||0</v>
      </c>
      <c r="B1269" s="52" t="str">
        <f t="shared" si="59"/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57"/>
        <v>0</v>
      </c>
      <c r="N1269" s="39"/>
      <c r="O1269" s="39"/>
      <c r="P1269" s="33"/>
    </row>
    <row r="1270" spans="1:16" ht="24.95" customHeight="1" x14ac:dyDescent="0.2">
      <c r="A1270" s="52" t="str">
        <f t="shared" si="58"/>
        <v>||||||0</v>
      </c>
      <c r="B1270" s="52" t="str">
        <f t="shared" si="59"/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57"/>
        <v>0</v>
      </c>
      <c r="N1270" s="39"/>
      <c r="O1270" s="39"/>
      <c r="P1270" s="33"/>
    </row>
    <row r="1271" spans="1:16" ht="24.95" customHeight="1" x14ac:dyDescent="0.2">
      <c r="A1271" s="52" t="str">
        <f t="shared" si="58"/>
        <v>||||||0</v>
      </c>
      <c r="B1271" s="52" t="str">
        <f t="shared" si="59"/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57"/>
        <v>0</v>
      </c>
      <c r="N1271" s="39"/>
      <c r="O1271" s="39"/>
      <c r="P1271" s="33"/>
    </row>
    <row r="1272" spans="1:16" ht="24.95" customHeight="1" x14ac:dyDescent="0.2">
      <c r="A1272" s="52" t="str">
        <f t="shared" si="58"/>
        <v>||||||0</v>
      </c>
      <c r="B1272" s="52" t="str">
        <f t="shared" si="59"/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57"/>
        <v>0</v>
      </c>
      <c r="N1272" s="39"/>
      <c r="O1272" s="39"/>
      <c r="P1272" s="33"/>
    </row>
    <row r="1273" spans="1:16" ht="24.95" customHeight="1" x14ac:dyDescent="0.2">
      <c r="A1273" s="52" t="str">
        <f t="shared" si="58"/>
        <v>||||||0</v>
      </c>
      <c r="B1273" s="52" t="str">
        <f t="shared" si="59"/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57"/>
        <v>0</v>
      </c>
      <c r="N1273" s="39"/>
      <c r="O1273" s="39"/>
      <c r="P1273" s="33"/>
    </row>
    <row r="1274" spans="1:16" ht="24.95" customHeight="1" x14ac:dyDescent="0.2">
      <c r="A1274" s="52" t="str">
        <f t="shared" si="58"/>
        <v>||||||0</v>
      </c>
      <c r="B1274" s="52" t="str">
        <f t="shared" si="59"/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57"/>
        <v>0</v>
      </c>
      <c r="N1274" s="39"/>
      <c r="O1274" s="39"/>
      <c r="P1274" s="33"/>
    </row>
    <row r="1275" spans="1:16" ht="24.95" customHeight="1" x14ac:dyDescent="0.2">
      <c r="A1275" s="52" t="str">
        <f t="shared" si="58"/>
        <v>||||||0</v>
      </c>
      <c r="B1275" s="52" t="str">
        <f t="shared" si="59"/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57"/>
        <v>0</v>
      </c>
      <c r="N1275" s="39"/>
      <c r="O1275" s="39"/>
      <c r="P1275" s="33"/>
    </row>
    <row r="1276" spans="1:16" ht="24.95" customHeight="1" x14ac:dyDescent="0.2">
      <c r="A1276" s="52" t="str">
        <f t="shared" si="58"/>
        <v>||||||0</v>
      </c>
      <c r="B1276" s="52" t="str">
        <f t="shared" si="59"/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57"/>
        <v>0</v>
      </c>
      <c r="N1276" s="39"/>
      <c r="O1276" s="39"/>
      <c r="P1276" s="33"/>
    </row>
    <row r="1277" spans="1:16" ht="24.95" customHeight="1" x14ac:dyDescent="0.2">
      <c r="A1277" s="52" t="str">
        <f t="shared" si="58"/>
        <v>||||||0</v>
      </c>
      <c r="B1277" s="52" t="str">
        <f t="shared" si="59"/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57"/>
        <v>0</v>
      </c>
      <c r="N1277" s="39"/>
      <c r="O1277" s="39"/>
      <c r="P1277" s="33"/>
    </row>
    <row r="1278" spans="1:16" ht="24.95" customHeight="1" x14ac:dyDescent="0.2">
      <c r="A1278" s="52" t="str">
        <f t="shared" si="58"/>
        <v>||||||0</v>
      </c>
      <c r="B1278" s="52" t="str">
        <f t="shared" si="59"/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60">N1278+O1278</f>
        <v>0</v>
      </c>
      <c r="N1278" s="39"/>
      <c r="O1278" s="39"/>
      <c r="P1278" s="33"/>
    </row>
    <row r="1279" spans="1:16" ht="24.95" customHeight="1" x14ac:dyDescent="0.2">
      <c r="A1279" s="52" t="str">
        <f t="shared" si="58"/>
        <v>||||||0</v>
      </c>
      <c r="B1279" s="52" t="str">
        <f t="shared" si="59"/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60"/>
        <v>0</v>
      </c>
      <c r="N1279" s="39"/>
      <c r="O1279" s="39"/>
      <c r="P1279" s="33"/>
    </row>
    <row r="1280" spans="1:16" ht="24.95" customHeight="1" x14ac:dyDescent="0.2">
      <c r="A1280" s="52" t="str">
        <f t="shared" si="58"/>
        <v>||||||0</v>
      </c>
      <c r="B1280" s="52" t="str">
        <f t="shared" si="59"/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60"/>
        <v>0</v>
      </c>
      <c r="N1280" s="39"/>
      <c r="O1280" s="39"/>
      <c r="P1280" s="33"/>
    </row>
    <row r="1281" spans="1:16" ht="24.95" customHeight="1" x14ac:dyDescent="0.2">
      <c r="A1281" s="52" t="str">
        <f t="shared" si="58"/>
        <v>||||||0</v>
      </c>
      <c r="B1281" s="52" t="str">
        <f t="shared" si="59"/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60"/>
        <v>0</v>
      </c>
      <c r="N1281" s="39"/>
      <c r="O1281" s="39"/>
      <c r="P1281" s="33"/>
    </row>
    <row r="1282" spans="1:16" ht="24.95" customHeight="1" x14ac:dyDescent="0.2">
      <c r="A1282" s="52" t="str">
        <f t="shared" si="58"/>
        <v>||||||0</v>
      </c>
      <c r="B1282" s="52" t="str">
        <f t="shared" si="59"/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60"/>
        <v>0</v>
      </c>
      <c r="N1282" s="39"/>
      <c r="O1282" s="39"/>
      <c r="P1282" s="33"/>
    </row>
    <row r="1283" spans="1:16" ht="24.95" customHeight="1" x14ac:dyDescent="0.2">
      <c r="A1283" s="52" t="str">
        <f t="shared" si="58"/>
        <v>||||||0</v>
      </c>
      <c r="B1283" s="52" t="str">
        <f t="shared" si="59"/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60"/>
        <v>0</v>
      </c>
      <c r="N1283" s="39"/>
      <c r="O1283" s="39"/>
      <c r="P1283" s="33"/>
    </row>
    <row r="1284" spans="1:16" ht="24.95" customHeight="1" x14ac:dyDescent="0.2">
      <c r="A1284" s="52" t="str">
        <f t="shared" si="58"/>
        <v>||||||0</v>
      </c>
      <c r="B1284" s="52" t="str">
        <f t="shared" si="59"/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60"/>
        <v>0</v>
      </c>
      <c r="N1284" s="39"/>
      <c r="O1284" s="39"/>
      <c r="P1284" s="33"/>
    </row>
    <row r="1285" spans="1:16" ht="24.95" customHeight="1" x14ac:dyDescent="0.2">
      <c r="A1285" s="52" t="str">
        <f t="shared" ref="A1285:A1348" si="61">C1285&amp;"|"&amp;D1285&amp;"|"&amp;E1285&amp;"|"&amp;F1285&amp;"|"&amp;G1285&amp;"|"&amp;I1285&amp;"|"&amp;N1285+O1285-P1285</f>
        <v>||||||0</v>
      </c>
      <c r="B1285" s="52" t="str">
        <f t="shared" ref="B1285:B1348" si="62"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60"/>
        <v>0</v>
      </c>
      <c r="N1285" s="39"/>
      <c r="O1285" s="39"/>
      <c r="P1285" s="33"/>
    </row>
    <row r="1286" spans="1:16" ht="24.95" customHeight="1" x14ac:dyDescent="0.2">
      <c r="A1286" s="52" t="str">
        <f t="shared" si="61"/>
        <v>||||||0</v>
      </c>
      <c r="B1286" s="52" t="str">
        <f t="shared" si="62"/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60"/>
        <v>0</v>
      </c>
      <c r="N1286" s="39"/>
      <c r="O1286" s="39"/>
      <c r="P1286" s="33"/>
    </row>
    <row r="1287" spans="1:16" ht="24.95" customHeight="1" x14ac:dyDescent="0.2">
      <c r="A1287" s="52" t="str">
        <f t="shared" si="61"/>
        <v>||||||0</v>
      </c>
      <c r="B1287" s="52" t="str">
        <f t="shared" si="62"/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60"/>
        <v>0</v>
      </c>
      <c r="N1287" s="39"/>
      <c r="O1287" s="39"/>
      <c r="P1287" s="33"/>
    </row>
    <row r="1288" spans="1:16" ht="24.95" customHeight="1" x14ac:dyDescent="0.2">
      <c r="A1288" s="52" t="str">
        <f t="shared" si="61"/>
        <v>||||||0</v>
      </c>
      <c r="B1288" s="52" t="str">
        <f t="shared" si="62"/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60"/>
        <v>0</v>
      </c>
      <c r="N1288" s="39"/>
      <c r="O1288" s="39"/>
      <c r="P1288" s="33"/>
    </row>
    <row r="1289" spans="1:16" ht="24.95" customHeight="1" x14ac:dyDescent="0.2">
      <c r="A1289" s="52" t="str">
        <f t="shared" si="61"/>
        <v>||||||0</v>
      </c>
      <c r="B1289" s="52" t="str">
        <f t="shared" si="62"/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60"/>
        <v>0</v>
      </c>
      <c r="N1289" s="39"/>
      <c r="O1289" s="39"/>
      <c r="P1289" s="33"/>
    </row>
    <row r="1290" spans="1:16" ht="24.95" customHeight="1" x14ac:dyDescent="0.2">
      <c r="A1290" s="52" t="str">
        <f t="shared" si="61"/>
        <v>||||||0</v>
      </c>
      <c r="B1290" s="52" t="str">
        <f t="shared" si="62"/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60"/>
        <v>0</v>
      </c>
      <c r="N1290" s="39"/>
      <c r="O1290" s="39"/>
      <c r="P1290" s="33"/>
    </row>
    <row r="1291" spans="1:16" ht="24.95" customHeight="1" x14ac:dyDescent="0.2">
      <c r="A1291" s="52" t="str">
        <f t="shared" si="61"/>
        <v>||||||0</v>
      </c>
      <c r="B1291" s="52" t="str">
        <f t="shared" si="62"/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60"/>
        <v>0</v>
      </c>
      <c r="N1291" s="39"/>
      <c r="O1291" s="39"/>
      <c r="P1291" s="33"/>
    </row>
    <row r="1292" spans="1:16" ht="24.95" customHeight="1" x14ac:dyDescent="0.2">
      <c r="A1292" s="52" t="str">
        <f t="shared" si="61"/>
        <v>||||||0</v>
      </c>
      <c r="B1292" s="52" t="str">
        <f t="shared" si="62"/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60"/>
        <v>0</v>
      </c>
      <c r="N1292" s="39"/>
      <c r="O1292" s="39"/>
      <c r="P1292" s="33"/>
    </row>
    <row r="1293" spans="1:16" ht="24.95" customHeight="1" x14ac:dyDescent="0.2">
      <c r="A1293" s="52" t="str">
        <f t="shared" si="61"/>
        <v>||||||0</v>
      </c>
      <c r="B1293" s="52" t="str">
        <f t="shared" si="62"/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60"/>
        <v>0</v>
      </c>
      <c r="N1293" s="39"/>
      <c r="O1293" s="39"/>
      <c r="P1293" s="33"/>
    </row>
    <row r="1294" spans="1:16" ht="24.95" customHeight="1" x14ac:dyDescent="0.2">
      <c r="A1294" s="52" t="str">
        <f t="shared" si="61"/>
        <v>||||||0</v>
      </c>
      <c r="B1294" s="52" t="str">
        <f t="shared" si="62"/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60"/>
        <v>0</v>
      </c>
      <c r="N1294" s="39"/>
      <c r="O1294" s="39"/>
      <c r="P1294" s="33"/>
    </row>
    <row r="1295" spans="1:16" ht="24.95" customHeight="1" x14ac:dyDescent="0.2">
      <c r="A1295" s="52" t="str">
        <f t="shared" si="61"/>
        <v>||||||0</v>
      </c>
      <c r="B1295" s="52" t="str">
        <f t="shared" si="62"/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60"/>
        <v>0</v>
      </c>
      <c r="N1295" s="39"/>
      <c r="O1295" s="39"/>
      <c r="P1295" s="33"/>
    </row>
    <row r="1296" spans="1:16" ht="24.95" customHeight="1" x14ac:dyDescent="0.2">
      <c r="A1296" s="52" t="str">
        <f t="shared" si="61"/>
        <v>||||||0</v>
      </c>
      <c r="B1296" s="52" t="str">
        <f t="shared" si="62"/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60"/>
        <v>0</v>
      </c>
      <c r="N1296" s="39"/>
      <c r="O1296" s="39"/>
      <c r="P1296" s="33"/>
    </row>
    <row r="1297" spans="1:16" ht="24.95" customHeight="1" x14ac:dyDescent="0.2">
      <c r="A1297" s="52" t="str">
        <f t="shared" si="61"/>
        <v>||||||0</v>
      </c>
      <c r="B1297" s="52" t="str">
        <f t="shared" si="62"/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60"/>
        <v>0</v>
      </c>
      <c r="N1297" s="39"/>
      <c r="O1297" s="39"/>
      <c r="P1297" s="33"/>
    </row>
    <row r="1298" spans="1:16" ht="24.95" customHeight="1" x14ac:dyDescent="0.2">
      <c r="A1298" s="52" t="str">
        <f t="shared" si="61"/>
        <v>||||||0</v>
      </c>
      <c r="B1298" s="52" t="str">
        <f t="shared" si="62"/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60"/>
        <v>0</v>
      </c>
      <c r="N1298" s="39"/>
      <c r="O1298" s="39"/>
      <c r="P1298" s="33"/>
    </row>
    <row r="1299" spans="1:16" ht="24.95" customHeight="1" x14ac:dyDescent="0.2">
      <c r="A1299" s="52" t="str">
        <f t="shared" si="61"/>
        <v>||||||0</v>
      </c>
      <c r="B1299" s="52" t="str">
        <f t="shared" si="62"/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60"/>
        <v>0</v>
      </c>
      <c r="N1299" s="39"/>
      <c r="O1299" s="39"/>
      <c r="P1299" s="33"/>
    </row>
    <row r="1300" spans="1:16" ht="24.95" customHeight="1" x14ac:dyDescent="0.2">
      <c r="A1300" s="52" t="str">
        <f t="shared" si="61"/>
        <v>||||||0</v>
      </c>
      <c r="B1300" s="52" t="str">
        <f t="shared" si="62"/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60"/>
        <v>0</v>
      </c>
      <c r="N1300" s="39"/>
      <c r="O1300" s="39"/>
      <c r="P1300" s="33"/>
    </row>
    <row r="1301" spans="1:16" ht="24.95" customHeight="1" x14ac:dyDescent="0.2">
      <c r="A1301" s="52" t="str">
        <f t="shared" si="61"/>
        <v>||||||0</v>
      </c>
      <c r="B1301" s="52" t="str">
        <f t="shared" si="62"/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60"/>
        <v>0</v>
      </c>
      <c r="N1301" s="39"/>
      <c r="O1301" s="39"/>
      <c r="P1301" s="33"/>
    </row>
    <row r="1302" spans="1:16" ht="24.95" customHeight="1" x14ac:dyDescent="0.2">
      <c r="A1302" s="52" t="str">
        <f t="shared" si="61"/>
        <v>||||||0</v>
      </c>
      <c r="B1302" s="52" t="str">
        <f t="shared" si="62"/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60"/>
        <v>0</v>
      </c>
      <c r="N1302" s="39"/>
      <c r="O1302" s="39"/>
      <c r="P1302" s="33"/>
    </row>
    <row r="1303" spans="1:16" ht="24.95" customHeight="1" x14ac:dyDescent="0.2">
      <c r="A1303" s="52" t="str">
        <f t="shared" si="61"/>
        <v>||||||0</v>
      </c>
      <c r="B1303" s="52" t="str">
        <f t="shared" si="62"/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60"/>
        <v>0</v>
      </c>
      <c r="N1303" s="39"/>
      <c r="O1303" s="39"/>
      <c r="P1303" s="33"/>
    </row>
    <row r="1304" spans="1:16" ht="24.95" customHeight="1" x14ac:dyDescent="0.2">
      <c r="A1304" s="52" t="str">
        <f t="shared" si="61"/>
        <v>||||||0</v>
      </c>
      <c r="B1304" s="52" t="str">
        <f t="shared" si="62"/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60"/>
        <v>0</v>
      </c>
      <c r="N1304" s="39"/>
      <c r="O1304" s="39"/>
      <c r="P1304" s="33"/>
    </row>
    <row r="1305" spans="1:16" ht="24.95" customHeight="1" x14ac:dyDescent="0.2">
      <c r="A1305" s="52" t="str">
        <f t="shared" si="61"/>
        <v>||||||0</v>
      </c>
      <c r="B1305" s="52" t="str">
        <f t="shared" si="62"/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60"/>
        <v>0</v>
      </c>
      <c r="N1305" s="39"/>
      <c r="O1305" s="39"/>
      <c r="P1305" s="33"/>
    </row>
    <row r="1306" spans="1:16" ht="24.95" customHeight="1" x14ac:dyDescent="0.2">
      <c r="A1306" s="52" t="str">
        <f t="shared" si="61"/>
        <v>||||||0</v>
      </c>
      <c r="B1306" s="52" t="str">
        <f t="shared" si="62"/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60"/>
        <v>0</v>
      </c>
      <c r="N1306" s="39"/>
      <c r="O1306" s="39"/>
      <c r="P1306" s="33"/>
    </row>
    <row r="1307" spans="1:16" ht="24.95" customHeight="1" x14ac:dyDescent="0.2">
      <c r="A1307" s="52" t="str">
        <f t="shared" si="61"/>
        <v>||||||0</v>
      </c>
      <c r="B1307" s="52" t="str">
        <f t="shared" si="62"/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60"/>
        <v>0</v>
      </c>
      <c r="N1307" s="39"/>
      <c r="O1307" s="39"/>
      <c r="P1307" s="33"/>
    </row>
    <row r="1308" spans="1:16" ht="24.95" customHeight="1" x14ac:dyDescent="0.2">
      <c r="A1308" s="52" t="str">
        <f t="shared" si="61"/>
        <v>||||||0</v>
      </c>
      <c r="B1308" s="52" t="str">
        <f t="shared" si="62"/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60"/>
        <v>0</v>
      </c>
      <c r="N1308" s="39"/>
      <c r="O1308" s="39"/>
      <c r="P1308" s="33"/>
    </row>
    <row r="1309" spans="1:16" ht="24.95" customHeight="1" x14ac:dyDescent="0.2">
      <c r="A1309" s="52" t="str">
        <f t="shared" si="61"/>
        <v>||||||0</v>
      </c>
      <c r="B1309" s="52" t="str">
        <f t="shared" si="62"/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60"/>
        <v>0</v>
      </c>
      <c r="N1309" s="39"/>
      <c r="O1309" s="39"/>
      <c r="P1309" s="33"/>
    </row>
    <row r="1310" spans="1:16" ht="24.95" customHeight="1" x14ac:dyDescent="0.2">
      <c r="A1310" s="52" t="str">
        <f t="shared" si="61"/>
        <v>||||||0</v>
      </c>
      <c r="B1310" s="52" t="str">
        <f t="shared" si="62"/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60"/>
        <v>0</v>
      </c>
      <c r="N1310" s="39"/>
      <c r="O1310" s="39"/>
      <c r="P1310" s="33"/>
    </row>
    <row r="1311" spans="1:16" ht="24.95" customHeight="1" x14ac:dyDescent="0.2">
      <c r="A1311" s="52" t="str">
        <f t="shared" si="61"/>
        <v>||||||0</v>
      </c>
      <c r="B1311" s="52" t="str">
        <f t="shared" si="62"/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60"/>
        <v>0</v>
      </c>
      <c r="N1311" s="39"/>
      <c r="O1311" s="39"/>
      <c r="P1311" s="33"/>
    </row>
    <row r="1312" spans="1:16" ht="24.95" customHeight="1" x14ac:dyDescent="0.2">
      <c r="A1312" s="52" t="str">
        <f t="shared" si="61"/>
        <v>||||||0</v>
      </c>
      <c r="B1312" s="52" t="str">
        <f t="shared" si="62"/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60"/>
        <v>0</v>
      </c>
      <c r="N1312" s="39"/>
      <c r="O1312" s="39"/>
      <c r="P1312" s="33"/>
    </row>
    <row r="1313" spans="1:16" ht="24.95" customHeight="1" x14ac:dyDescent="0.2">
      <c r="A1313" s="52" t="str">
        <f t="shared" si="61"/>
        <v>||||||0</v>
      </c>
      <c r="B1313" s="52" t="str">
        <f t="shared" si="62"/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60"/>
        <v>0</v>
      </c>
      <c r="N1313" s="39"/>
      <c r="O1313" s="39"/>
      <c r="P1313" s="33"/>
    </row>
    <row r="1314" spans="1:16" ht="24.95" customHeight="1" x14ac:dyDescent="0.2">
      <c r="A1314" s="52" t="str">
        <f t="shared" si="61"/>
        <v>||||||0</v>
      </c>
      <c r="B1314" s="52" t="str">
        <f t="shared" si="62"/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60"/>
        <v>0</v>
      </c>
      <c r="N1314" s="39"/>
      <c r="O1314" s="39"/>
      <c r="P1314" s="33"/>
    </row>
    <row r="1315" spans="1:16" ht="24.95" customHeight="1" x14ac:dyDescent="0.2">
      <c r="A1315" s="52" t="str">
        <f t="shared" si="61"/>
        <v>||||||0</v>
      </c>
      <c r="B1315" s="52" t="str">
        <f t="shared" si="62"/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60"/>
        <v>0</v>
      </c>
      <c r="N1315" s="39"/>
      <c r="O1315" s="39"/>
      <c r="P1315" s="33"/>
    </row>
    <row r="1316" spans="1:16" ht="24.95" customHeight="1" x14ac:dyDescent="0.2">
      <c r="A1316" s="52" t="str">
        <f t="shared" si="61"/>
        <v>||||||0</v>
      </c>
      <c r="B1316" s="52" t="str">
        <f t="shared" si="62"/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60"/>
        <v>0</v>
      </c>
      <c r="N1316" s="39"/>
      <c r="O1316" s="39"/>
      <c r="P1316" s="33"/>
    </row>
    <row r="1317" spans="1:16" ht="24.95" customHeight="1" x14ac:dyDescent="0.2">
      <c r="A1317" s="52" t="str">
        <f t="shared" si="61"/>
        <v>||||||0</v>
      </c>
      <c r="B1317" s="52" t="str">
        <f t="shared" si="62"/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60"/>
        <v>0</v>
      </c>
      <c r="N1317" s="39"/>
      <c r="O1317" s="39"/>
      <c r="P1317" s="33"/>
    </row>
    <row r="1318" spans="1:16" ht="24.95" customHeight="1" x14ac:dyDescent="0.2">
      <c r="A1318" s="52" t="str">
        <f t="shared" si="61"/>
        <v>||||||0</v>
      </c>
      <c r="B1318" s="52" t="str">
        <f t="shared" si="62"/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60"/>
        <v>0</v>
      </c>
      <c r="N1318" s="39"/>
      <c r="O1318" s="39"/>
      <c r="P1318" s="33"/>
    </row>
    <row r="1319" spans="1:16" ht="24.95" customHeight="1" x14ac:dyDescent="0.2">
      <c r="A1319" s="52" t="str">
        <f t="shared" si="61"/>
        <v>||||||0</v>
      </c>
      <c r="B1319" s="52" t="str">
        <f t="shared" si="62"/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60"/>
        <v>0</v>
      </c>
      <c r="N1319" s="39"/>
      <c r="O1319" s="39"/>
      <c r="P1319" s="33"/>
    </row>
    <row r="1320" spans="1:16" ht="24.95" customHeight="1" x14ac:dyDescent="0.2">
      <c r="A1320" s="52" t="str">
        <f t="shared" si="61"/>
        <v>||||||0</v>
      </c>
      <c r="B1320" s="52" t="str">
        <f t="shared" si="62"/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60"/>
        <v>0</v>
      </c>
      <c r="N1320" s="39"/>
      <c r="O1320" s="39"/>
      <c r="P1320" s="33"/>
    </row>
    <row r="1321" spans="1:16" ht="24.95" customHeight="1" x14ac:dyDescent="0.2">
      <c r="A1321" s="52" t="str">
        <f t="shared" si="61"/>
        <v>||||||0</v>
      </c>
      <c r="B1321" s="52" t="str">
        <f t="shared" si="62"/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60"/>
        <v>0</v>
      </c>
      <c r="N1321" s="39"/>
      <c r="O1321" s="39"/>
      <c r="P1321" s="33"/>
    </row>
    <row r="1322" spans="1:16" ht="24.95" customHeight="1" x14ac:dyDescent="0.2">
      <c r="A1322" s="52" t="str">
        <f t="shared" si="61"/>
        <v>||||||0</v>
      </c>
      <c r="B1322" s="52" t="str">
        <f t="shared" si="62"/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60"/>
        <v>0</v>
      </c>
      <c r="N1322" s="39"/>
      <c r="O1322" s="39"/>
      <c r="P1322" s="33"/>
    </row>
    <row r="1323" spans="1:16" ht="24.95" customHeight="1" x14ac:dyDescent="0.2">
      <c r="A1323" s="52" t="str">
        <f t="shared" si="61"/>
        <v>||||||0</v>
      </c>
      <c r="B1323" s="52" t="str">
        <f t="shared" si="62"/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60"/>
        <v>0</v>
      </c>
      <c r="N1323" s="39"/>
      <c r="O1323" s="39"/>
      <c r="P1323" s="33"/>
    </row>
    <row r="1324" spans="1:16" ht="24.95" customHeight="1" x14ac:dyDescent="0.2">
      <c r="A1324" s="52" t="str">
        <f t="shared" si="61"/>
        <v>||||||0</v>
      </c>
      <c r="B1324" s="52" t="str">
        <f t="shared" si="62"/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60"/>
        <v>0</v>
      </c>
      <c r="N1324" s="39"/>
      <c r="O1324" s="39"/>
      <c r="P1324" s="33"/>
    </row>
    <row r="1325" spans="1:16" ht="24.95" customHeight="1" x14ac:dyDescent="0.2">
      <c r="A1325" s="52" t="str">
        <f t="shared" si="61"/>
        <v>||||||0</v>
      </c>
      <c r="B1325" s="52" t="str">
        <f t="shared" si="62"/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60"/>
        <v>0</v>
      </c>
      <c r="N1325" s="39"/>
      <c r="O1325" s="39"/>
      <c r="P1325" s="33"/>
    </row>
    <row r="1326" spans="1:16" ht="24.95" customHeight="1" x14ac:dyDescent="0.2">
      <c r="A1326" s="52" t="str">
        <f t="shared" si="61"/>
        <v>||||||0</v>
      </c>
      <c r="B1326" s="52" t="str">
        <f t="shared" si="62"/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60"/>
        <v>0</v>
      </c>
      <c r="N1326" s="39"/>
      <c r="O1326" s="39"/>
      <c r="P1326" s="33"/>
    </row>
    <row r="1327" spans="1:16" ht="24.95" customHeight="1" x14ac:dyDescent="0.2">
      <c r="A1327" s="52" t="str">
        <f t="shared" si="61"/>
        <v>||||||0</v>
      </c>
      <c r="B1327" s="52" t="str">
        <f t="shared" si="62"/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60"/>
        <v>0</v>
      </c>
      <c r="N1327" s="39"/>
      <c r="O1327" s="39"/>
      <c r="P1327" s="33"/>
    </row>
    <row r="1328" spans="1:16" ht="24.95" customHeight="1" x14ac:dyDescent="0.2">
      <c r="A1328" s="52" t="str">
        <f t="shared" si="61"/>
        <v>||||||0</v>
      </c>
      <c r="B1328" s="52" t="str">
        <f t="shared" si="62"/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60"/>
        <v>0</v>
      </c>
      <c r="N1328" s="39"/>
      <c r="O1328" s="39"/>
      <c r="P1328" s="33"/>
    </row>
    <row r="1329" spans="1:16" ht="24.95" customHeight="1" x14ac:dyDescent="0.2">
      <c r="A1329" s="52" t="str">
        <f t="shared" si="61"/>
        <v>||||||0</v>
      </c>
      <c r="B1329" s="52" t="str">
        <f t="shared" si="62"/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60"/>
        <v>0</v>
      </c>
      <c r="N1329" s="39"/>
      <c r="O1329" s="39"/>
      <c r="P1329" s="33"/>
    </row>
    <row r="1330" spans="1:16" ht="24.95" customHeight="1" x14ac:dyDescent="0.2">
      <c r="A1330" s="52" t="str">
        <f t="shared" si="61"/>
        <v>||||||0</v>
      </c>
      <c r="B1330" s="52" t="str">
        <f t="shared" si="62"/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60"/>
        <v>0</v>
      </c>
      <c r="N1330" s="39"/>
      <c r="O1330" s="39"/>
      <c r="P1330" s="33"/>
    </row>
    <row r="1331" spans="1:16" ht="24.95" customHeight="1" x14ac:dyDescent="0.2">
      <c r="A1331" s="52" t="str">
        <f t="shared" si="61"/>
        <v>||||||0</v>
      </c>
      <c r="B1331" s="52" t="str">
        <f t="shared" si="62"/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60"/>
        <v>0</v>
      </c>
      <c r="N1331" s="39"/>
      <c r="O1331" s="39"/>
      <c r="P1331" s="33"/>
    </row>
    <row r="1332" spans="1:16" ht="24.95" customHeight="1" x14ac:dyDescent="0.2">
      <c r="A1332" s="52" t="str">
        <f t="shared" si="61"/>
        <v>||||||0</v>
      </c>
      <c r="B1332" s="52" t="str">
        <f t="shared" si="62"/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60"/>
        <v>0</v>
      </c>
      <c r="N1332" s="39"/>
      <c r="O1332" s="39"/>
      <c r="P1332" s="33"/>
    </row>
    <row r="1333" spans="1:16" ht="24.95" customHeight="1" x14ac:dyDescent="0.2">
      <c r="A1333" s="52" t="str">
        <f t="shared" si="61"/>
        <v>||||||0</v>
      </c>
      <c r="B1333" s="52" t="str">
        <f t="shared" si="62"/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60"/>
        <v>0</v>
      </c>
      <c r="N1333" s="39"/>
      <c r="O1333" s="39"/>
      <c r="P1333" s="33"/>
    </row>
    <row r="1334" spans="1:16" ht="24.95" customHeight="1" x14ac:dyDescent="0.2">
      <c r="A1334" s="52" t="str">
        <f t="shared" si="61"/>
        <v>||||||0</v>
      </c>
      <c r="B1334" s="52" t="str">
        <f t="shared" si="62"/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60"/>
        <v>0</v>
      </c>
      <c r="N1334" s="39"/>
      <c r="O1334" s="39"/>
      <c r="P1334" s="33"/>
    </row>
    <row r="1335" spans="1:16" ht="24.95" customHeight="1" x14ac:dyDescent="0.2">
      <c r="A1335" s="52" t="str">
        <f t="shared" si="61"/>
        <v>||||||0</v>
      </c>
      <c r="B1335" s="52" t="str">
        <f t="shared" si="62"/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60"/>
        <v>0</v>
      </c>
      <c r="N1335" s="39"/>
      <c r="O1335" s="39"/>
      <c r="P1335" s="33"/>
    </row>
    <row r="1336" spans="1:16" ht="24.95" customHeight="1" x14ac:dyDescent="0.2">
      <c r="A1336" s="52" t="str">
        <f t="shared" si="61"/>
        <v>||||||0</v>
      </c>
      <c r="B1336" s="52" t="str">
        <f t="shared" si="62"/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60"/>
        <v>0</v>
      </c>
      <c r="N1336" s="39"/>
      <c r="O1336" s="39"/>
      <c r="P1336" s="33"/>
    </row>
    <row r="1337" spans="1:16" ht="24.95" customHeight="1" x14ac:dyDescent="0.2">
      <c r="A1337" s="52" t="str">
        <f t="shared" si="61"/>
        <v>||||||0</v>
      </c>
      <c r="B1337" s="52" t="str">
        <f t="shared" si="62"/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60"/>
        <v>0</v>
      </c>
      <c r="N1337" s="39"/>
      <c r="O1337" s="39"/>
      <c r="P1337" s="33"/>
    </row>
    <row r="1338" spans="1:16" ht="24.95" customHeight="1" x14ac:dyDescent="0.2">
      <c r="A1338" s="52" t="str">
        <f t="shared" si="61"/>
        <v>||||||0</v>
      </c>
      <c r="B1338" s="52" t="str">
        <f t="shared" si="62"/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60"/>
        <v>0</v>
      </c>
      <c r="N1338" s="39"/>
      <c r="O1338" s="39"/>
      <c r="P1338" s="33"/>
    </row>
    <row r="1339" spans="1:16" ht="24.95" customHeight="1" x14ac:dyDescent="0.2">
      <c r="A1339" s="52" t="str">
        <f t="shared" si="61"/>
        <v>||||||0</v>
      </c>
      <c r="B1339" s="52" t="str">
        <f t="shared" si="62"/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60"/>
        <v>0</v>
      </c>
      <c r="N1339" s="39"/>
      <c r="O1339" s="39"/>
      <c r="P1339" s="33"/>
    </row>
    <row r="1340" spans="1:16" ht="24.95" customHeight="1" x14ac:dyDescent="0.2">
      <c r="A1340" s="52" t="str">
        <f t="shared" si="61"/>
        <v>||||||0</v>
      </c>
      <c r="B1340" s="52" t="str">
        <f t="shared" si="62"/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60"/>
        <v>0</v>
      </c>
      <c r="N1340" s="39"/>
      <c r="O1340" s="39"/>
      <c r="P1340" s="33"/>
    </row>
    <row r="1341" spans="1:16" ht="24.95" customHeight="1" x14ac:dyDescent="0.2">
      <c r="A1341" s="52" t="str">
        <f t="shared" si="61"/>
        <v>||||||0</v>
      </c>
      <c r="B1341" s="52" t="str">
        <f t="shared" si="62"/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60"/>
        <v>0</v>
      </c>
      <c r="N1341" s="39"/>
      <c r="O1341" s="39"/>
      <c r="P1341" s="33"/>
    </row>
    <row r="1342" spans="1:16" ht="24.95" customHeight="1" x14ac:dyDescent="0.2">
      <c r="A1342" s="52" t="str">
        <f t="shared" si="61"/>
        <v>||||||0</v>
      </c>
      <c r="B1342" s="52" t="str">
        <f t="shared" si="62"/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63">N1342+O1342</f>
        <v>0</v>
      </c>
      <c r="N1342" s="39"/>
      <c r="O1342" s="39"/>
      <c r="P1342" s="33"/>
    </row>
    <row r="1343" spans="1:16" ht="24.95" customHeight="1" x14ac:dyDescent="0.2">
      <c r="A1343" s="52" t="str">
        <f t="shared" si="61"/>
        <v>||||||0</v>
      </c>
      <c r="B1343" s="52" t="str">
        <f t="shared" si="62"/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63"/>
        <v>0</v>
      </c>
      <c r="N1343" s="39"/>
      <c r="O1343" s="39"/>
      <c r="P1343" s="33"/>
    </row>
    <row r="1344" spans="1:16" ht="24.95" customHeight="1" x14ac:dyDescent="0.2">
      <c r="A1344" s="52" t="str">
        <f t="shared" si="61"/>
        <v>||||||0</v>
      </c>
      <c r="B1344" s="52" t="str">
        <f t="shared" si="62"/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63"/>
        <v>0</v>
      </c>
      <c r="N1344" s="39"/>
      <c r="O1344" s="39"/>
      <c r="P1344" s="33"/>
    </row>
    <row r="1345" spans="1:16" ht="24.95" customHeight="1" x14ac:dyDescent="0.2">
      <c r="A1345" s="52" t="str">
        <f t="shared" si="61"/>
        <v>||||||0</v>
      </c>
      <c r="B1345" s="52" t="str">
        <f t="shared" si="62"/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63"/>
        <v>0</v>
      </c>
      <c r="N1345" s="39"/>
      <c r="O1345" s="39"/>
      <c r="P1345" s="33"/>
    </row>
    <row r="1346" spans="1:16" ht="24.95" customHeight="1" x14ac:dyDescent="0.2">
      <c r="A1346" s="52" t="str">
        <f t="shared" si="61"/>
        <v>||||||0</v>
      </c>
      <c r="B1346" s="52" t="str">
        <f t="shared" si="62"/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63"/>
        <v>0</v>
      </c>
      <c r="N1346" s="39"/>
      <c r="O1346" s="39"/>
      <c r="P1346" s="33"/>
    </row>
    <row r="1347" spans="1:16" ht="24.95" customHeight="1" x14ac:dyDescent="0.2">
      <c r="A1347" s="52" t="str">
        <f t="shared" si="61"/>
        <v>||||||0</v>
      </c>
      <c r="B1347" s="52" t="str">
        <f t="shared" si="62"/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63"/>
        <v>0</v>
      </c>
      <c r="N1347" s="39"/>
      <c r="O1347" s="39"/>
      <c r="P1347" s="33"/>
    </row>
    <row r="1348" spans="1:16" ht="24.95" customHeight="1" x14ac:dyDescent="0.2">
      <c r="A1348" s="52" t="str">
        <f t="shared" si="61"/>
        <v>||||||0</v>
      </c>
      <c r="B1348" s="52" t="str">
        <f t="shared" si="62"/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63"/>
        <v>0</v>
      </c>
      <c r="N1348" s="39"/>
      <c r="O1348" s="39"/>
      <c r="P1348" s="33"/>
    </row>
    <row r="1349" spans="1:16" ht="24.95" customHeight="1" x14ac:dyDescent="0.2">
      <c r="A1349" s="52" t="str">
        <f t="shared" ref="A1349:A1412" si="64">C1349&amp;"|"&amp;D1349&amp;"|"&amp;E1349&amp;"|"&amp;F1349&amp;"|"&amp;G1349&amp;"|"&amp;I1349&amp;"|"&amp;N1349+O1349-P1349</f>
        <v>||||||0</v>
      </c>
      <c r="B1349" s="52" t="str">
        <f t="shared" ref="B1349:B1412" si="65"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63"/>
        <v>0</v>
      </c>
      <c r="N1349" s="39"/>
      <c r="O1349" s="39"/>
      <c r="P1349" s="33"/>
    </row>
    <row r="1350" spans="1:16" ht="24.95" customHeight="1" x14ac:dyDescent="0.2">
      <c r="A1350" s="52" t="str">
        <f t="shared" si="64"/>
        <v>||||||0</v>
      </c>
      <c r="B1350" s="52" t="str">
        <f t="shared" si="65"/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63"/>
        <v>0</v>
      </c>
      <c r="N1350" s="39"/>
      <c r="O1350" s="39"/>
      <c r="P1350" s="33"/>
    </row>
    <row r="1351" spans="1:16" ht="24.95" customHeight="1" x14ac:dyDescent="0.2">
      <c r="A1351" s="52" t="str">
        <f t="shared" si="64"/>
        <v>||||||0</v>
      </c>
      <c r="B1351" s="52" t="str">
        <f t="shared" si="65"/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63"/>
        <v>0</v>
      </c>
      <c r="N1351" s="39"/>
      <c r="O1351" s="39"/>
      <c r="P1351" s="33"/>
    </row>
    <row r="1352" spans="1:16" ht="24.95" customHeight="1" x14ac:dyDescent="0.2">
      <c r="A1352" s="52" t="str">
        <f t="shared" si="64"/>
        <v>||||||0</v>
      </c>
      <c r="B1352" s="52" t="str">
        <f t="shared" si="65"/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63"/>
        <v>0</v>
      </c>
      <c r="N1352" s="39"/>
      <c r="O1352" s="39"/>
      <c r="P1352" s="33"/>
    </row>
    <row r="1353" spans="1:16" ht="24.95" customHeight="1" x14ac:dyDescent="0.2">
      <c r="A1353" s="52" t="str">
        <f t="shared" si="64"/>
        <v>||||||0</v>
      </c>
      <c r="B1353" s="52" t="str">
        <f t="shared" si="65"/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63"/>
        <v>0</v>
      </c>
      <c r="N1353" s="39"/>
      <c r="O1353" s="39"/>
      <c r="P1353" s="33"/>
    </row>
    <row r="1354" spans="1:16" ht="24.95" customHeight="1" x14ac:dyDescent="0.2">
      <c r="A1354" s="52" t="str">
        <f t="shared" si="64"/>
        <v>||||||0</v>
      </c>
      <c r="B1354" s="52" t="str">
        <f t="shared" si="65"/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63"/>
        <v>0</v>
      </c>
      <c r="N1354" s="39"/>
      <c r="O1354" s="39"/>
      <c r="P1354" s="33"/>
    </row>
    <row r="1355" spans="1:16" ht="24.95" customHeight="1" x14ac:dyDescent="0.2">
      <c r="A1355" s="52" t="str">
        <f t="shared" si="64"/>
        <v>||||||0</v>
      </c>
      <c r="B1355" s="52" t="str">
        <f t="shared" si="65"/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63"/>
        <v>0</v>
      </c>
      <c r="N1355" s="39"/>
      <c r="O1355" s="39"/>
      <c r="P1355" s="33"/>
    </row>
    <row r="1356" spans="1:16" ht="24.95" customHeight="1" x14ac:dyDescent="0.2">
      <c r="A1356" s="52" t="str">
        <f t="shared" si="64"/>
        <v>||||||0</v>
      </c>
      <c r="B1356" s="52" t="str">
        <f t="shared" si="65"/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63"/>
        <v>0</v>
      </c>
      <c r="N1356" s="39"/>
      <c r="O1356" s="39"/>
      <c r="P1356" s="33"/>
    </row>
    <row r="1357" spans="1:16" ht="24.95" customHeight="1" x14ac:dyDescent="0.2">
      <c r="A1357" s="52" t="str">
        <f t="shared" si="64"/>
        <v>||||||0</v>
      </c>
      <c r="B1357" s="52" t="str">
        <f t="shared" si="65"/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63"/>
        <v>0</v>
      </c>
      <c r="N1357" s="39"/>
      <c r="O1357" s="39"/>
      <c r="P1357" s="33"/>
    </row>
    <row r="1358" spans="1:16" ht="24.95" customHeight="1" x14ac:dyDescent="0.2">
      <c r="A1358" s="52" t="str">
        <f t="shared" si="64"/>
        <v>||||||0</v>
      </c>
      <c r="B1358" s="52" t="str">
        <f t="shared" si="65"/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63"/>
        <v>0</v>
      </c>
      <c r="N1358" s="39"/>
      <c r="O1358" s="39"/>
      <c r="P1358" s="33"/>
    </row>
    <row r="1359" spans="1:16" ht="24.95" customHeight="1" x14ac:dyDescent="0.2">
      <c r="A1359" s="52" t="str">
        <f t="shared" si="64"/>
        <v>||||||0</v>
      </c>
      <c r="B1359" s="52" t="str">
        <f t="shared" si="65"/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63"/>
        <v>0</v>
      </c>
      <c r="N1359" s="39"/>
      <c r="O1359" s="39"/>
      <c r="P1359" s="33"/>
    </row>
    <row r="1360" spans="1:16" ht="24.95" customHeight="1" x14ac:dyDescent="0.2">
      <c r="A1360" s="52" t="str">
        <f t="shared" si="64"/>
        <v>||||||0</v>
      </c>
      <c r="B1360" s="52" t="str">
        <f t="shared" si="65"/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63"/>
        <v>0</v>
      </c>
      <c r="N1360" s="39"/>
      <c r="O1360" s="39"/>
      <c r="P1360" s="33"/>
    </row>
    <row r="1361" spans="1:16" ht="24.95" customHeight="1" x14ac:dyDescent="0.2">
      <c r="A1361" s="52" t="str">
        <f t="shared" si="64"/>
        <v>||||||0</v>
      </c>
      <c r="B1361" s="52" t="str">
        <f t="shared" si="65"/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63"/>
        <v>0</v>
      </c>
      <c r="N1361" s="39"/>
      <c r="O1361" s="39"/>
      <c r="P1361" s="33"/>
    </row>
    <row r="1362" spans="1:16" ht="24.95" customHeight="1" x14ac:dyDescent="0.2">
      <c r="A1362" s="52" t="str">
        <f t="shared" si="64"/>
        <v>||||||0</v>
      </c>
      <c r="B1362" s="52" t="str">
        <f t="shared" si="65"/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63"/>
        <v>0</v>
      </c>
      <c r="N1362" s="39"/>
      <c r="O1362" s="39"/>
      <c r="P1362" s="33"/>
    </row>
    <row r="1363" spans="1:16" ht="24.95" customHeight="1" x14ac:dyDescent="0.2">
      <c r="A1363" s="52" t="str">
        <f t="shared" si="64"/>
        <v>||||||0</v>
      </c>
      <c r="B1363" s="52" t="str">
        <f t="shared" si="65"/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63"/>
        <v>0</v>
      </c>
      <c r="N1363" s="39"/>
      <c r="O1363" s="39"/>
      <c r="P1363" s="33"/>
    </row>
    <row r="1364" spans="1:16" ht="24.95" customHeight="1" x14ac:dyDescent="0.2">
      <c r="A1364" s="52" t="str">
        <f t="shared" si="64"/>
        <v>||||||0</v>
      </c>
      <c r="B1364" s="52" t="str">
        <f t="shared" si="65"/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63"/>
        <v>0</v>
      </c>
      <c r="N1364" s="39"/>
      <c r="O1364" s="39"/>
      <c r="P1364" s="33"/>
    </row>
    <row r="1365" spans="1:16" ht="24.95" customHeight="1" x14ac:dyDescent="0.2">
      <c r="A1365" s="52" t="str">
        <f t="shared" si="64"/>
        <v>||||||0</v>
      </c>
      <c r="B1365" s="52" t="str">
        <f t="shared" si="65"/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63"/>
        <v>0</v>
      </c>
      <c r="N1365" s="39"/>
      <c r="O1365" s="39"/>
      <c r="P1365" s="33"/>
    </row>
    <row r="1366" spans="1:16" ht="24.95" customHeight="1" x14ac:dyDescent="0.2">
      <c r="A1366" s="52" t="str">
        <f t="shared" si="64"/>
        <v>||||||0</v>
      </c>
      <c r="B1366" s="52" t="str">
        <f t="shared" si="65"/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63"/>
        <v>0</v>
      </c>
      <c r="N1366" s="39"/>
      <c r="O1366" s="39"/>
      <c r="P1366" s="33"/>
    </row>
    <row r="1367" spans="1:16" ht="24.95" customHeight="1" x14ac:dyDescent="0.2">
      <c r="A1367" s="52" t="str">
        <f t="shared" si="64"/>
        <v>||||||0</v>
      </c>
      <c r="B1367" s="52" t="str">
        <f t="shared" si="65"/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63"/>
        <v>0</v>
      </c>
      <c r="N1367" s="39"/>
      <c r="O1367" s="39"/>
      <c r="P1367" s="33"/>
    </row>
    <row r="1368" spans="1:16" ht="24.95" customHeight="1" x14ac:dyDescent="0.2">
      <c r="A1368" s="52" t="str">
        <f t="shared" si="64"/>
        <v>||||||0</v>
      </c>
      <c r="B1368" s="52" t="str">
        <f t="shared" si="65"/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63"/>
        <v>0</v>
      </c>
      <c r="N1368" s="39"/>
      <c r="O1368" s="39"/>
      <c r="P1368" s="33"/>
    </row>
    <row r="1369" spans="1:16" ht="24.95" customHeight="1" x14ac:dyDescent="0.2">
      <c r="A1369" s="52" t="str">
        <f t="shared" si="64"/>
        <v>||||||0</v>
      </c>
      <c r="B1369" s="52" t="str">
        <f t="shared" si="65"/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63"/>
        <v>0</v>
      </c>
      <c r="N1369" s="39"/>
      <c r="O1369" s="39"/>
      <c r="P1369" s="33"/>
    </row>
    <row r="1370" spans="1:16" ht="24.95" customHeight="1" x14ac:dyDescent="0.2">
      <c r="A1370" s="52" t="str">
        <f t="shared" si="64"/>
        <v>||||||0</v>
      </c>
      <c r="B1370" s="52" t="str">
        <f t="shared" si="65"/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63"/>
        <v>0</v>
      </c>
      <c r="N1370" s="39"/>
      <c r="O1370" s="39"/>
      <c r="P1370" s="33"/>
    </row>
    <row r="1371" spans="1:16" ht="24.95" customHeight="1" x14ac:dyDescent="0.2">
      <c r="A1371" s="52" t="str">
        <f t="shared" si="64"/>
        <v>||||||0</v>
      </c>
      <c r="B1371" s="52" t="str">
        <f t="shared" si="65"/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63"/>
        <v>0</v>
      </c>
      <c r="N1371" s="39"/>
      <c r="O1371" s="39"/>
      <c r="P1371" s="33"/>
    </row>
    <row r="1372" spans="1:16" ht="24.95" customHeight="1" x14ac:dyDescent="0.2">
      <c r="A1372" s="52" t="str">
        <f t="shared" si="64"/>
        <v>||||||0</v>
      </c>
      <c r="B1372" s="52" t="str">
        <f t="shared" si="65"/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63"/>
        <v>0</v>
      </c>
      <c r="N1372" s="39"/>
      <c r="O1372" s="39"/>
      <c r="P1372" s="33"/>
    </row>
    <row r="1373" spans="1:16" ht="24.95" customHeight="1" x14ac:dyDescent="0.2">
      <c r="A1373" s="52" t="str">
        <f t="shared" si="64"/>
        <v>||||||0</v>
      </c>
      <c r="B1373" s="52" t="str">
        <f t="shared" si="65"/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63"/>
        <v>0</v>
      </c>
      <c r="N1373" s="39"/>
      <c r="O1373" s="39"/>
      <c r="P1373" s="33"/>
    </row>
    <row r="1374" spans="1:16" ht="24.95" customHeight="1" x14ac:dyDescent="0.2">
      <c r="A1374" s="52" t="str">
        <f t="shared" si="64"/>
        <v>||||||0</v>
      </c>
      <c r="B1374" s="52" t="str">
        <f t="shared" si="65"/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63"/>
        <v>0</v>
      </c>
      <c r="N1374" s="39"/>
      <c r="O1374" s="39"/>
      <c r="P1374" s="33"/>
    </row>
    <row r="1375" spans="1:16" ht="24.95" customHeight="1" x14ac:dyDescent="0.2">
      <c r="A1375" s="52" t="str">
        <f t="shared" si="64"/>
        <v>||||||0</v>
      </c>
      <c r="B1375" s="52" t="str">
        <f t="shared" si="65"/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63"/>
        <v>0</v>
      </c>
      <c r="N1375" s="39"/>
      <c r="O1375" s="39"/>
      <c r="P1375" s="33"/>
    </row>
    <row r="1376" spans="1:16" ht="24.95" customHeight="1" x14ac:dyDescent="0.2">
      <c r="A1376" s="52" t="str">
        <f t="shared" si="64"/>
        <v>||||||0</v>
      </c>
      <c r="B1376" s="52" t="str">
        <f t="shared" si="65"/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63"/>
        <v>0</v>
      </c>
      <c r="N1376" s="39"/>
      <c r="O1376" s="39"/>
      <c r="P1376" s="33"/>
    </row>
    <row r="1377" spans="1:16" ht="24.95" customHeight="1" x14ac:dyDescent="0.2">
      <c r="A1377" s="52" t="str">
        <f t="shared" si="64"/>
        <v>||||||0</v>
      </c>
      <c r="B1377" s="52" t="str">
        <f t="shared" si="65"/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63"/>
        <v>0</v>
      </c>
      <c r="N1377" s="39"/>
      <c r="O1377" s="39"/>
      <c r="P1377" s="33"/>
    </row>
    <row r="1378" spans="1:16" ht="24.95" customHeight="1" x14ac:dyDescent="0.2">
      <c r="A1378" s="52" t="str">
        <f t="shared" si="64"/>
        <v>||||||0</v>
      </c>
      <c r="B1378" s="52" t="str">
        <f t="shared" si="65"/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63"/>
        <v>0</v>
      </c>
      <c r="N1378" s="39"/>
      <c r="O1378" s="39"/>
      <c r="P1378" s="33"/>
    </row>
    <row r="1379" spans="1:16" ht="24.95" customHeight="1" x14ac:dyDescent="0.2">
      <c r="A1379" s="52" t="str">
        <f t="shared" si="64"/>
        <v>||||||0</v>
      </c>
      <c r="B1379" s="52" t="str">
        <f t="shared" si="65"/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63"/>
        <v>0</v>
      </c>
      <c r="N1379" s="39"/>
      <c r="O1379" s="39"/>
      <c r="P1379" s="33"/>
    </row>
    <row r="1380" spans="1:16" ht="24.95" customHeight="1" x14ac:dyDescent="0.2">
      <c r="A1380" s="52" t="str">
        <f t="shared" si="64"/>
        <v>||||||0</v>
      </c>
      <c r="B1380" s="52" t="str">
        <f t="shared" si="65"/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63"/>
        <v>0</v>
      </c>
      <c r="N1380" s="39"/>
      <c r="O1380" s="39"/>
      <c r="P1380" s="33"/>
    </row>
    <row r="1381" spans="1:16" ht="24.95" customHeight="1" x14ac:dyDescent="0.2">
      <c r="A1381" s="52" t="str">
        <f t="shared" si="64"/>
        <v>||||||0</v>
      </c>
      <c r="B1381" s="52" t="str">
        <f t="shared" si="65"/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63"/>
        <v>0</v>
      </c>
      <c r="N1381" s="39"/>
      <c r="O1381" s="39"/>
      <c r="P1381" s="33"/>
    </row>
    <row r="1382" spans="1:16" ht="24.95" customHeight="1" x14ac:dyDescent="0.2">
      <c r="A1382" s="52" t="str">
        <f t="shared" si="64"/>
        <v>||||||0</v>
      </c>
      <c r="B1382" s="52" t="str">
        <f t="shared" si="65"/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63"/>
        <v>0</v>
      </c>
      <c r="N1382" s="39"/>
      <c r="O1382" s="39"/>
      <c r="P1382" s="33"/>
    </row>
    <row r="1383" spans="1:16" ht="24.95" customHeight="1" x14ac:dyDescent="0.2">
      <c r="A1383" s="52" t="str">
        <f t="shared" si="64"/>
        <v>||||||0</v>
      </c>
      <c r="B1383" s="52" t="str">
        <f t="shared" si="65"/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63"/>
        <v>0</v>
      </c>
      <c r="N1383" s="39"/>
      <c r="O1383" s="39"/>
      <c r="P1383" s="33"/>
    </row>
    <row r="1384" spans="1:16" ht="24.95" customHeight="1" x14ac:dyDescent="0.2">
      <c r="A1384" s="52" t="str">
        <f t="shared" si="64"/>
        <v>||||||0</v>
      </c>
      <c r="B1384" s="52" t="str">
        <f t="shared" si="65"/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63"/>
        <v>0</v>
      </c>
      <c r="N1384" s="39"/>
      <c r="O1384" s="39"/>
      <c r="P1384" s="33"/>
    </row>
    <row r="1385" spans="1:16" ht="24.95" customHeight="1" x14ac:dyDescent="0.2">
      <c r="A1385" s="52" t="str">
        <f t="shared" si="64"/>
        <v>||||||0</v>
      </c>
      <c r="B1385" s="52" t="str">
        <f t="shared" si="65"/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63"/>
        <v>0</v>
      </c>
      <c r="N1385" s="39"/>
      <c r="O1385" s="39"/>
      <c r="P1385" s="33"/>
    </row>
    <row r="1386" spans="1:16" ht="24.95" customHeight="1" x14ac:dyDescent="0.2">
      <c r="A1386" s="52" t="str">
        <f t="shared" si="64"/>
        <v>||||||0</v>
      </c>
      <c r="B1386" s="52" t="str">
        <f t="shared" si="65"/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63"/>
        <v>0</v>
      </c>
      <c r="N1386" s="39"/>
      <c r="O1386" s="39"/>
      <c r="P1386" s="33"/>
    </row>
    <row r="1387" spans="1:16" ht="24.95" customHeight="1" x14ac:dyDescent="0.2">
      <c r="A1387" s="52" t="str">
        <f t="shared" si="64"/>
        <v>||||||0</v>
      </c>
      <c r="B1387" s="52" t="str">
        <f t="shared" si="65"/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63"/>
        <v>0</v>
      </c>
      <c r="N1387" s="39"/>
      <c r="O1387" s="39"/>
      <c r="P1387" s="33"/>
    </row>
    <row r="1388" spans="1:16" ht="24.95" customHeight="1" x14ac:dyDescent="0.2">
      <c r="A1388" s="52" t="str">
        <f t="shared" si="64"/>
        <v>||||||0</v>
      </c>
      <c r="B1388" s="52" t="str">
        <f t="shared" si="65"/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63"/>
        <v>0</v>
      </c>
      <c r="N1388" s="39"/>
      <c r="O1388" s="39"/>
      <c r="P1388" s="33"/>
    </row>
    <row r="1389" spans="1:16" ht="24.95" customHeight="1" x14ac:dyDescent="0.2">
      <c r="A1389" s="52" t="str">
        <f t="shared" si="64"/>
        <v>||||||0</v>
      </c>
      <c r="B1389" s="52" t="str">
        <f t="shared" si="65"/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63"/>
        <v>0</v>
      </c>
      <c r="N1389" s="39"/>
      <c r="O1389" s="39"/>
      <c r="P1389" s="33"/>
    </row>
    <row r="1390" spans="1:16" ht="24.95" customHeight="1" x14ac:dyDescent="0.2">
      <c r="A1390" s="52" t="str">
        <f t="shared" si="64"/>
        <v>||||||0</v>
      </c>
      <c r="B1390" s="52" t="str">
        <f t="shared" si="65"/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63"/>
        <v>0</v>
      </c>
      <c r="N1390" s="39"/>
      <c r="O1390" s="39"/>
      <c r="P1390" s="33"/>
    </row>
    <row r="1391" spans="1:16" ht="24.95" customHeight="1" x14ac:dyDescent="0.2">
      <c r="A1391" s="52" t="str">
        <f t="shared" si="64"/>
        <v>||||||0</v>
      </c>
      <c r="B1391" s="52" t="str">
        <f t="shared" si="65"/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63"/>
        <v>0</v>
      </c>
      <c r="N1391" s="39"/>
      <c r="O1391" s="39"/>
      <c r="P1391" s="33"/>
    </row>
    <row r="1392" spans="1:16" ht="24.95" customHeight="1" x14ac:dyDescent="0.2">
      <c r="A1392" s="52" t="str">
        <f t="shared" si="64"/>
        <v>||||||0</v>
      </c>
      <c r="B1392" s="52" t="str">
        <f t="shared" si="65"/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63"/>
        <v>0</v>
      </c>
      <c r="N1392" s="39"/>
      <c r="O1392" s="39"/>
      <c r="P1392" s="33"/>
    </row>
    <row r="1393" spans="1:16" ht="24.95" customHeight="1" x14ac:dyDescent="0.2">
      <c r="A1393" s="52" t="str">
        <f t="shared" si="64"/>
        <v>||||||0</v>
      </c>
      <c r="B1393" s="52" t="str">
        <f t="shared" si="65"/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63"/>
        <v>0</v>
      </c>
      <c r="N1393" s="39"/>
      <c r="O1393" s="39"/>
      <c r="P1393" s="33"/>
    </row>
    <row r="1394" spans="1:16" ht="24.95" customHeight="1" x14ac:dyDescent="0.2">
      <c r="A1394" s="52" t="str">
        <f t="shared" si="64"/>
        <v>||||||0</v>
      </c>
      <c r="B1394" s="52" t="str">
        <f t="shared" si="65"/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63"/>
        <v>0</v>
      </c>
      <c r="N1394" s="39"/>
      <c r="O1394" s="39"/>
      <c r="P1394" s="33"/>
    </row>
    <row r="1395" spans="1:16" ht="24.95" customHeight="1" x14ac:dyDescent="0.2">
      <c r="A1395" s="52" t="str">
        <f t="shared" si="64"/>
        <v>||||||0</v>
      </c>
      <c r="B1395" s="52" t="str">
        <f t="shared" si="65"/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63"/>
        <v>0</v>
      </c>
      <c r="N1395" s="39"/>
      <c r="O1395" s="39"/>
      <c r="P1395" s="33"/>
    </row>
    <row r="1396" spans="1:16" ht="24.95" customHeight="1" x14ac:dyDescent="0.2">
      <c r="A1396" s="52" t="str">
        <f t="shared" si="64"/>
        <v>||||||0</v>
      </c>
      <c r="B1396" s="52" t="str">
        <f t="shared" si="65"/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63"/>
        <v>0</v>
      </c>
      <c r="N1396" s="39"/>
      <c r="O1396" s="39"/>
      <c r="P1396" s="33"/>
    </row>
    <row r="1397" spans="1:16" ht="24.95" customHeight="1" x14ac:dyDescent="0.2">
      <c r="A1397" s="52" t="str">
        <f t="shared" si="64"/>
        <v>||||||0</v>
      </c>
      <c r="B1397" s="52" t="str">
        <f t="shared" si="65"/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63"/>
        <v>0</v>
      </c>
      <c r="N1397" s="39"/>
      <c r="O1397" s="39"/>
      <c r="P1397" s="33"/>
    </row>
    <row r="1398" spans="1:16" ht="24.95" customHeight="1" x14ac:dyDescent="0.2">
      <c r="A1398" s="52" t="str">
        <f t="shared" si="64"/>
        <v>||||||0</v>
      </c>
      <c r="B1398" s="52" t="str">
        <f t="shared" si="65"/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63"/>
        <v>0</v>
      </c>
      <c r="N1398" s="39"/>
      <c r="O1398" s="39"/>
      <c r="P1398" s="33"/>
    </row>
    <row r="1399" spans="1:16" ht="24.95" customHeight="1" x14ac:dyDescent="0.2">
      <c r="A1399" s="52" t="str">
        <f t="shared" si="64"/>
        <v>||||||0</v>
      </c>
      <c r="B1399" s="52" t="str">
        <f t="shared" si="65"/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63"/>
        <v>0</v>
      </c>
      <c r="N1399" s="39"/>
      <c r="O1399" s="39"/>
      <c r="P1399" s="33"/>
    </row>
    <row r="1400" spans="1:16" ht="24.95" customHeight="1" x14ac:dyDescent="0.2">
      <c r="A1400" s="52" t="str">
        <f t="shared" si="64"/>
        <v>||||||0</v>
      </c>
      <c r="B1400" s="52" t="str">
        <f t="shared" si="65"/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63"/>
        <v>0</v>
      </c>
      <c r="N1400" s="39"/>
      <c r="O1400" s="39"/>
      <c r="P1400" s="33"/>
    </row>
    <row r="1401" spans="1:16" ht="24.95" customHeight="1" x14ac:dyDescent="0.2">
      <c r="A1401" s="52" t="str">
        <f t="shared" si="64"/>
        <v>||||||0</v>
      </c>
      <c r="B1401" s="52" t="str">
        <f t="shared" si="65"/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63"/>
        <v>0</v>
      </c>
      <c r="N1401" s="39"/>
      <c r="O1401" s="39"/>
      <c r="P1401" s="33"/>
    </row>
    <row r="1402" spans="1:16" ht="24.95" customHeight="1" x14ac:dyDescent="0.2">
      <c r="A1402" s="52" t="str">
        <f t="shared" si="64"/>
        <v>||||||0</v>
      </c>
      <c r="B1402" s="52" t="str">
        <f t="shared" si="65"/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63"/>
        <v>0</v>
      </c>
      <c r="N1402" s="39"/>
      <c r="O1402" s="39"/>
      <c r="P1402" s="33"/>
    </row>
    <row r="1403" spans="1:16" ht="24.95" customHeight="1" x14ac:dyDescent="0.2">
      <c r="A1403" s="52" t="str">
        <f t="shared" si="64"/>
        <v>||||||0</v>
      </c>
      <c r="B1403" s="52" t="str">
        <f t="shared" si="65"/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63"/>
        <v>0</v>
      </c>
      <c r="N1403" s="39"/>
      <c r="O1403" s="39"/>
      <c r="P1403" s="33"/>
    </row>
    <row r="1404" spans="1:16" ht="24.95" customHeight="1" x14ac:dyDescent="0.2">
      <c r="A1404" s="52" t="str">
        <f t="shared" si="64"/>
        <v>||||||0</v>
      </c>
      <c r="B1404" s="52" t="str">
        <f t="shared" si="65"/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63"/>
        <v>0</v>
      </c>
      <c r="N1404" s="39"/>
      <c r="O1404" s="39"/>
      <c r="P1404" s="33"/>
    </row>
    <row r="1405" spans="1:16" ht="24.95" customHeight="1" x14ac:dyDescent="0.2">
      <c r="A1405" s="52" t="str">
        <f t="shared" si="64"/>
        <v>||||||0</v>
      </c>
      <c r="B1405" s="52" t="str">
        <f t="shared" si="65"/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63"/>
        <v>0</v>
      </c>
      <c r="N1405" s="39"/>
      <c r="O1405" s="39"/>
      <c r="P1405" s="33"/>
    </row>
    <row r="1406" spans="1:16" ht="24.95" customHeight="1" x14ac:dyDescent="0.2">
      <c r="A1406" s="52" t="str">
        <f t="shared" si="64"/>
        <v>||||||0</v>
      </c>
      <c r="B1406" s="52" t="str">
        <f t="shared" si="65"/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66">N1406+O1406</f>
        <v>0</v>
      </c>
      <c r="N1406" s="39"/>
      <c r="O1406" s="39"/>
      <c r="P1406" s="33"/>
    </row>
    <row r="1407" spans="1:16" ht="24.95" customHeight="1" x14ac:dyDescent="0.2">
      <c r="A1407" s="52" t="str">
        <f t="shared" si="64"/>
        <v>||||||0</v>
      </c>
      <c r="B1407" s="52" t="str">
        <f t="shared" si="65"/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66"/>
        <v>0</v>
      </c>
      <c r="N1407" s="39"/>
      <c r="O1407" s="39"/>
      <c r="P1407" s="33"/>
    </row>
    <row r="1408" spans="1:16" ht="24.95" customHeight="1" x14ac:dyDescent="0.2">
      <c r="A1408" s="52" t="str">
        <f t="shared" si="64"/>
        <v>||||||0</v>
      </c>
      <c r="B1408" s="52" t="str">
        <f t="shared" si="65"/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66"/>
        <v>0</v>
      </c>
      <c r="N1408" s="39"/>
      <c r="O1408" s="39"/>
      <c r="P1408" s="33"/>
    </row>
    <row r="1409" spans="1:16" ht="24.95" customHeight="1" x14ac:dyDescent="0.2">
      <c r="A1409" s="52" t="str">
        <f t="shared" si="64"/>
        <v>||||||0</v>
      </c>
      <c r="B1409" s="52" t="str">
        <f t="shared" si="65"/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66"/>
        <v>0</v>
      </c>
      <c r="N1409" s="39"/>
      <c r="O1409" s="39"/>
      <c r="P1409" s="33"/>
    </row>
    <row r="1410" spans="1:16" ht="24.95" customHeight="1" x14ac:dyDescent="0.2">
      <c r="A1410" s="52" t="str">
        <f t="shared" si="64"/>
        <v>||||||0</v>
      </c>
      <c r="B1410" s="52" t="str">
        <f t="shared" si="65"/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66"/>
        <v>0</v>
      </c>
      <c r="N1410" s="39"/>
      <c r="O1410" s="39"/>
      <c r="P1410" s="33"/>
    </row>
    <row r="1411" spans="1:16" ht="24.95" customHeight="1" x14ac:dyDescent="0.2">
      <c r="A1411" s="52" t="str">
        <f t="shared" si="64"/>
        <v>||||||0</v>
      </c>
      <c r="B1411" s="52" t="str">
        <f t="shared" si="65"/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66"/>
        <v>0</v>
      </c>
      <c r="N1411" s="39"/>
      <c r="O1411" s="39"/>
      <c r="P1411" s="33"/>
    </row>
    <row r="1412" spans="1:16" ht="24.95" customHeight="1" x14ac:dyDescent="0.2">
      <c r="A1412" s="52" t="str">
        <f t="shared" si="64"/>
        <v>||||||0</v>
      </c>
      <c r="B1412" s="52" t="str">
        <f t="shared" si="65"/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66"/>
        <v>0</v>
      </c>
      <c r="N1412" s="39"/>
      <c r="O1412" s="39"/>
      <c r="P1412" s="33"/>
    </row>
    <row r="1413" spans="1:16" ht="24.95" customHeight="1" x14ac:dyDescent="0.2">
      <c r="A1413" s="52" t="str">
        <f t="shared" ref="A1413:A1476" si="67">C1413&amp;"|"&amp;D1413&amp;"|"&amp;E1413&amp;"|"&amp;F1413&amp;"|"&amp;G1413&amp;"|"&amp;I1413&amp;"|"&amp;N1413+O1413-P1413</f>
        <v>||||||0</v>
      </c>
      <c r="B1413" s="52" t="str">
        <f t="shared" ref="B1413:B1476" si="68"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66"/>
        <v>0</v>
      </c>
      <c r="N1413" s="39"/>
      <c r="O1413" s="39"/>
      <c r="P1413" s="33"/>
    </row>
    <row r="1414" spans="1:16" ht="24.95" customHeight="1" x14ac:dyDescent="0.2">
      <c r="A1414" s="52" t="str">
        <f t="shared" si="67"/>
        <v>||||||0</v>
      </c>
      <c r="B1414" s="52" t="str">
        <f t="shared" si="68"/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66"/>
        <v>0</v>
      </c>
      <c r="N1414" s="39"/>
      <c r="O1414" s="39"/>
      <c r="P1414" s="33"/>
    </row>
    <row r="1415" spans="1:16" ht="24.95" customHeight="1" x14ac:dyDescent="0.2">
      <c r="A1415" s="52" t="str">
        <f t="shared" si="67"/>
        <v>||||||0</v>
      </c>
      <c r="B1415" s="52" t="str">
        <f t="shared" si="68"/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66"/>
        <v>0</v>
      </c>
      <c r="N1415" s="39"/>
      <c r="O1415" s="39"/>
      <c r="P1415" s="33"/>
    </row>
    <row r="1416" spans="1:16" ht="24.95" customHeight="1" x14ac:dyDescent="0.2">
      <c r="A1416" s="52" t="str">
        <f t="shared" si="67"/>
        <v>||||||0</v>
      </c>
      <c r="B1416" s="52" t="str">
        <f t="shared" si="68"/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66"/>
        <v>0</v>
      </c>
      <c r="N1416" s="39"/>
      <c r="O1416" s="39"/>
      <c r="P1416" s="33"/>
    </row>
    <row r="1417" spans="1:16" ht="24.95" customHeight="1" x14ac:dyDescent="0.2">
      <c r="A1417" s="52" t="str">
        <f t="shared" si="67"/>
        <v>||||||0</v>
      </c>
      <c r="B1417" s="52" t="str">
        <f t="shared" si="68"/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66"/>
        <v>0</v>
      </c>
      <c r="N1417" s="39"/>
      <c r="O1417" s="39"/>
      <c r="P1417" s="33"/>
    </row>
    <row r="1418" spans="1:16" ht="24.95" customHeight="1" x14ac:dyDescent="0.2">
      <c r="A1418" s="52" t="str">
        <f t="shared" si="67"/>
        <v>||||||0</v>
      </c>
      <c r="B1418" s="52" t="str">
        <f t="shared" si="68"/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66"/>
        <v>0</v>
      </c>
      <c r="N1418" s="39"/>
      <c r="O1418" s="39"/>
      <c r="P1418" s="33"/>
    </row>
    <row r="1419" spans="1:16" ht="24.95" customHeight="1" x14ac:dyDescent="0.2">
      <c r="A1419" s="52" t="str">
        <f t="shared" si="67"/>
        <v>||||||0</v>
      </c>
      <c r="B1419" s="52" t="str">
        <f t="shared" si="68"/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66"/>
        <v>0</v>
      </c>
      <c r="N1419" s="39"/>
      <c r="O1419" s="39"/>
      <c r="P1419" s="33"/>
    </row>
    <row r="1420" spans="1:16" ht="24.95" customHeight="1" x14ac:dyDescent="0.2">
      <c r="A1420" s="52" t="str">
        <f t="shared" si="67"/>
        <v>||||||0</v>
      </c>
      <c r="B1420" s="52" t="str">
        <f t="shared" si="68"/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66"/>
        <v>0</v>
      </c>
      <c r="N1420" s="39"/>
      <c r="O1420" s="39"/>
      <c r="P1420" s="33"/>
    </row>
    <row r="1421" spans="1:16" ht="24.95" customHeight="1" x14ac:dyDescent="0.2">
      <c r="A1421" s="52" t="str">
        <f t="shared" si="67"/>
        <v>||||||0</v>
      </c>
      <c r="B1421" s="52" t="str">
        <f t="shared" si="68"/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66"/>
        <v>0</v>
      </c>
      <c r="N1421" s="39"/>
      <c r="O1421" s="39"/>
      <c r="P1421" s="33"/>
    </row>
    <row r="1422" spans="1:16" ht="24.95" customHeight="1" x14ac:dyDescent="0.2">
      <c r="A1422" s="52" t="str">
        <f t="shared" si="67"/>
        <v>||||||0</v>
      </c>
      <c r="B1422" s="52" t="str">
        <f t="shared" si="68"/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66"/>
        <v>0</v>
      </c>
      <c r="N1422" s="39"/>
      <c r="O1422" s="39"/>
      <c r="P1422" s="33"/>
    </row>
    <row r="1423" spans="1:16" ht="24.95" customHeight="1" x14ac:dyDescent="0.2">
      <c r="A1423" s="52" t="str">
        <f t="shared" si="67"/>
        <v>||||||0</v>
      </c>
      <c r="B1423" s="52" t="str">
        <f t="shared" si="68"/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66"/>
        <v>0</v>
      </c>
      <c r="N1423" s="39"/>
      <c r="O1423" s="39"/>
      <c r="P1423" s="33"/>
    </row>
    <row r="1424" spans="1:16" ht="24.95" customHeight="1" x14ac:dyDescent="0.2">
      <c r="A1424" s="52" t="str">
        <f t="shared" si="67"/>
        <v>||||||0</v>
      </c>
      <c r="B1424" s="52" t="str">
        <f t="shared" si="68"/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66"/>
        <v>0</v>
      </c>
      <c r="N1424" s="39"/>
      <c r="O1424" s="39"/>
      <c r="P1424" s="33"/>
    </row>
    <row r="1425" spans="1:16" ht="24.95" customHeight="1" x14ac:dyDescent="0.2">
      <c r="A1425" s="52" t="str">
        <f t="shared" si="67"/>
        <v>||||||0</v>
      </c>
      <c r="B1425" s="52" t="str">
        <f t="shared" si="68"/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66"/>
        <v>0</v>
      </c>
      <c r="N1425" s="39"/>
      <c r="O1425" s="39"/>
      <c r="P1425" s="33"/>
    </row>
    <row r="1426" spans="1:16" ht="24.95" customHeight="1" x14ac:dyDescent="0.2">
      <c r="A1426" s="52" t="str">
        <f t="shared" si="67"/>
        <v>||||||0</v>
      </c>
      <c r="B1426" s="52" t="str">
        <f t="shared" si="68"/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66"/>
        <v>0</v>
      </c>
      <c r="N1426" s="39"/>
      <c r="O1426" s="39"/>
      <c r="P1426" s="33"/>
    </row>
    <row r="1427" spans="1:16" ht="24.95" customHeight="1" x14ac:dyDescent="0.2">
      <c r="A1427" s="52" t="str">
        <f t="shared" si="67"/>
        <v>||||||0</v>
      </c>
      <c r="B1427" s="52" t="str">
        <f t="shared" si="68"/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66"/>
        <v>0</v>
      </c>
      <c r="N1427" s="39"/>
      <c r="O1427" s="39"/>
      <c r="P1427" s="33"/>
    </row>
    <row r="1428" spans="1:16" ht="24.95" customHeight="1" x14ac:dyDescent="0.2">
      <c r="A1428" s="52" t="str">
        <f t="shared" si="67"/>
        <v>||||||0</v>
      </c>
      <c r="B1428" s="52" t="str">
        <f t="shared" si="68"/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66"/>
        <v>0</v>
      </c>
      <c r="N1428" s="39"/>
      <c r="O1428" s="39"/>
      <c r="P1428" s="33"/>
    </row>
    <row r="1429" spans="1:16" ht="24.95" customHeight="1" x14ac:dyDescent="0.2">
      <c r="A1429" s="52" t="str">
        <f t="shared" si="67"/>
        <v>||||||0</v>
      </c>
      <c r="B1429" s="52" t="str">
        <f t="shared" si="68"/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66"/>
        <v>0</v>
      </c>
      <c r="N1429" s="39"/>
      <c r="O1429" s="39"/>
      <c r="P1429" s="33"/>
    </row>
    <row r="1430" spans="1:16" ht="24.95" customHeight="1" x14ac:dyDescent="0.2">
      <c r="A1430" s="52" t="str">
        <f t="shared" si="67"/>
        <v>||||||0</v>
      </c>
      <c r="B1430" s="52" t="str">
        <f t="shared" si="68"/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66"/>
        <v>0</v>
      </c>
      <c r="N1430" s="39"/>
      <c r="O1430" s="39"/>
      <c r="P1430" s="33"/>
    </row>
    <row r="1431" spans="1:16" ht="24.95" customHeight="1" x14ac:dyDescent="0.2">
      <c r="A1431" s="52" t="str">
        <f t="shared" si="67"/>
        <v>||||||0</v>
      </c>
      <c r="B1431" s="52" t="str">
        <f t="shared" si="68"/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66"/>
        <v>0</v>
      </c>
      <c r="N1431" s="39"/>
      <c r="O1431" s="39"/>
      <c r="P1431" s="33"/>
    </row>
    <row r="1432" spans="1:16" ht="24.95" customHeight="1" x14ac:dyDescent="0.2">
      <c r="A1432" s="52" t="str">
        <f t="shared" si="67"/>
        <v>||||||0</v>
      </c>
      <c r="B1432" s="52" t="str">
        <f t="shared" si="68"/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66"/>
        <v>0</v>
      </c>
      <c r="N1432" s="39"/>
      <c r="O1432" s="39"/>
      <c r="P1432" s="33"/>
    </row>
    <row r="1433" spans="1:16" ht="24.95" customHeight="1" x14ac:dyDescent="0.2">
      <c r="A1433" s="52" t="str">
        <f t="shared" si="67"/>
        <v>||||||0</v>
      </c>
      <c r="B1433" s="52" t="str">
        <f t="shared" si="68"/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66"/>
        <v>0</v>
      </c>
      <c r="N1433" s="39"/>
      <c r="O1433" s="39"/>
      <c r="P1433" s="33"/>
    </row>
    <row r="1434" spans="1:16" ht="24.95" customHeight="1" x14ac:dyDescent="0.2">
      <c r="A1434" s="52" t="str">
        <f t="shared" si="67"/>
        <v>||||||0</v>
      </c>
      <c r="B1434" s="52" t="str">
        <f t="shared" si="68"/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66"/>
        <v>0</v>
      </c>
      <c r="N1434" s="39"/>
      <c r="O1434" s="39"/>
      <c r="P1434" s="33"/>
    </row>
    <row r="1435" spans="1:16" ht="24.95" customHeight="1" x14ac:dyDescent="0.2">
      <c r="A1435" s="52" t="str">
        <f t="shared" si="67"/>
        <v>||||||0</v>
      </c>
      <c r="B1435" s="52" t="str">
        <f t="shared" si="68"/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66"/>
        <v>0</v>
      </c>
      <c r="N1435" s="39"/>
      <c r="O1435" s="39"/>
      <c r="P1435" s="33"/>
    </row>
    <row r="1436" spans="1:16" ht="24.95" customHeight="1" x14ac:dyDescent="0.2">
      <c r="A1436" s="52" t="str">
        <f t="shared" si="67"/>
        <v>||||||0</v>
      </c>
      <c r="B1436" s="52" t="str">
        <f t="shared" si="68"/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66"/>
        <v>0</v>
      </c>
      <c r="N1436" s="39"/>
      <c r="O1436" s="39"/>
      <c r="P1436" s="33"/>
    </row>
    <row r="1437" spans="1:16" ht="24.95" customHeight="1" x14ac:dyDescent="0.2">
      <c r="A1437" s="52" t="str">
        <f t="shared" si="67"/>
        <v>||||||0</v>
      </c>
      <c r="B1437" s="52" t="str">
        <f t="shared" si="68"/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66"/>
        <v>0</v>
      </c>
      <c r="N1437" s="39"/>
      <c r="O1437" s="39"/>
      <c r="P1437" s="33"/>
    </row>
    <row r="1438" spans="1:16" ht="24.95" customHeight="1" x14ac:dyDescent="0.2">
      <c r="A1438" s="52" t="str">
        <f t="shared" si="67"/>
        <v>||||||0</v>
      </c>
      <c r="B1438" s="52" t="str">
        <f t="shared" si="68"/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66"/>
        <v>0</v>
      </c>
      <c r="N1438" s="39"/>
      <c r="O1438" s="39"/>
      <c r="P1438" s="33"/>
    </row>
    <row r="1439" spans="1:16" ht="24.95" customHeight="1" x14ac:dyDescent="0.2">
      <c r="A1439" s="52" t="str">
        <f t="shared" si="67"/>
        <v>||||||0</v>
      </c>
      <c r="B1439" s="52" t="str">
        <f t="shared" si="68"/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66"/>
        <v>0</v>
      </c>
      <c r="N1439" s="39"/>
      <c r="O1439" s="39"/>
      <c r="P1439" s="33"/>
    </row>
    <row r="1440" spans="1:16" ht="24.95" customHeight="1" x14ac:dyDescent="0.2">
      <c r="A1440" s="52" t="str">
        <f t="shared" si="67"/>
        <v>||||||0</v>
      </c>
      <c r="B1440" s="52" t="str">
        <f t="shared" si="68"/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66"/>
        <v>0</v>
      </c>
      <c r="N1440" s="39"/>
      <c r="O1440" s="39"/>
      <c r="P1440" s="33"/>
    </row>
    <row r="1441" spans="1:16" ht="24.95" customHeight="1" x14ac:dyDescent="0.2">
      <c r="A1441" s="52" t="str">
        <f t="shared" si="67"/>
        <v>||||||0</v>
      </c>
      <c r="B1441" s="52" t="str">
        <f t="shared" si="68"/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66"/>
        <v>0</v>
      </c>
      <c r="N1441" s="39"/>
      <c r="O1441" s="39"/>
      <c r="P1441" s="33"/>
    </row>
    <row r="1442" spans="1:16" ht="24.95" customHeight="1" x14ac:dyDescent="0.2">
      <c r="A1442" s="52" t="str">
        <f t="shared" si="67"/>
        <v>||||||0</v>
      </c>
      <c r="B1442" s="52" t="str">
        <f t="shared" si="68"/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66"/>
        <v>0</v>
      </c>
      <c r="N1442" s="39"/>
      <c r="O1442" s="39"/>
      <c r="P1442" s="33"/>
    </row>
    <row r="1443" spans="1:16" ht="24.95" customHeight="1" x14ac:dyDescent="0.2">
      <c r="A1443" s="52" t="str">
        <f t="shared" si="67"/>
        <v>||||||0</v>
      </c>
      <c r="B1443" s="52" t="str">
        <f t="shared" si="68"/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66"/>
        <v>0</v>
      </c>
      <c r="N1443" s="39"/>
      <c r="O1443" s="39"/>
      <c r="P1443" s="33"/>
    </row>
    <row r="1444" spans="1:16" ht="24.95" customHeight="1" x14ac:dyDescent="0.2">
      <c r="A1444" s="52" t="str">
        <f t="shared" si="67"/>
        <v>||||||0</v>
      </c>
      <c r="B1444" s="52" t="str">
        <f t="shared" si="68"/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66"/>
        <v>0</v>
      </c>
      <c r="N1444" s="39"/>
      <c r="O1444" s="39"/>
      <c r="P1444" s="33"/>
    </row>
    <row r="1445" spans="1:16" ht="24.95" customHeight="1" x14ac:dyDescent="0.2">
      <c r="A1445" s="52" t="str">
        <f t="shared" si="67"/>
        <v>||||||0</v>
      </c>
      <c r="B1445" s="52" t="str">
        <f t="shared" si="68"/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66"/>
        <v>0</v>
      </c>
      <c r="N1445" s="39"/>
      <c r="O1445" s="39"/>
      <c r="P1445" s="33"/>
    </row>
    <row r="1446" spans="1:16" ht="24.95" customHeight="1" x14ac:dyDescent="0.2">
      <c r="A1446" s="52" t="str">
        <f t="shared" si="67"/>
        <v>||||||0</v>
      </c>
      <c r="B1446" s="52" t="str">
        <f t="shared" si="68"/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66"/>
        <v>0</v>
      </c>
      <c r="N1446" s="39"/>
      <c r="O1446" s="39"/>
      <c r="P1446" s="33"/>
    </row>
    <row r="1447" spans="1:16" ht="24.95" customHeight="1" x14ac:dyDescent="0.2">
      <c r="A1447" s="52" t="str">
        <f t="shared" si="67"/>
        <v>||||||0</v>
      </c>
      <c r="B1447" s="52" t="str">
        <f t="shared" si="68"/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66"/>
        <v>0</v>
      </c>
      <c r="N1447" s="39"/>
      <c r="O1447" s="39"/>
      <c r="P1447" s="33"/>
    </row>
    <row r="1448" spans="1:16" ht="24.95" customHeight="1" x14ac:dyDescent="0.2">
      <c r="A1448" s="52" t="str">
        <f t="shared" si="67"/>
        <v>||||||0</v>
      </c>
      <c r="B1448" s="52" t="str">
        <f t="shared" si="68"/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66"/>
        <v>0</v>
      </c>
      <c r="N1448" s="39"/>
      <c r="O1448" s="39"/>
      <c r="P1448" s="33"/>
    </row>
    <row r="1449" spans="1:16" ht="24.95" customHeight="1" x14ac:dyDescent="0.2">
      <c r="A1449" s="52" t="str">
        <f t="shared" si="67"/>
        <v>||||||0</v>
      </c>
      <c r="B1449" s="52" t="str">
        <f t="shared" si="68"/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66"/>
        <v>0</v>
      </c>
      <c r="N1449" s="39"/>
      <c r="O1449" s="39"/>
      <c r="P1449" s="33"/>
    </row>
    <row r="1450" spans="1:16" ht="24.95" customHeight="1" x14ac:dyDescent="0.2">
      <c r="A1450" s="52" t="str">
        <f t="shared" si="67"/>
        <v>||||||0</v>
      </c>
      <c r="B1450" s="52" t="str">
        <f t="shared" si="68"/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66"/>
        <v>0</v>
      </c>
      <c r="N1450" s="39"/>
      <c r="O1450" s="39"/>
      <c r="P1450" s="33"/>
    </row>
    <row r="1451" spans="1:16" ht="24.95" customHeight="1" x14ac:dyDescent="0.2">
      <c r="A1451" s="52" t="str">
        <f t="shared" si="67"/>
        <v>||||||0</v>
      </c>
      <c r="B1451" s="52" t="str">
        <f t="shared" si="68"/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66"/>
        <v>0</v>
      </c>
      <c r="N1451" s="39"/>
      <c r="O1451" s="39"/>
      <c r="P1451" s="33"/>
    </row>
    <row r="1452" spans="1:16" ht="24.95" customHeight="1" x14ac:dyDescent="0.2">
      <c r="A1452" s="52" t="str">
        <f t="shared" si="67"/>
        <v>||||||0</v>
      </c>
      <c r="B1452" s="52" t="str">
        <f t="shared" si="68"/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66"/>
        <v>0</v>
      </c>
      <c r="N1452" s="39"/>
      <c r="O1452" s="39"/>
      <c r="P1452" s="33"/>
    </row>
    <row r="1453" spans="1:16" ht="24.95" customHeight="1" x14ac:dyDescent="0.2">
      <c r="A1453" s="52" t="str">
        <f t="shared" si="67"/>
        <v>||||||0</v>
      </c>
      <c r="B1453" s="52" t="str">
        <f t="shared" si="68"/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66"/>
        <v>0</v>
      </c>
      <c r="N1453" s="39"/>
      <c r="O1453" s="39"/>
      <c r="P1453" s="33"/>
    </row>
    <row r="1454" spans="1:16" ht="24.95" customHeight="1" x14ac:dyDescent="0.2">
      <c r="A1454" s="52" t="str">
        <f t="shared" si="67"/>
        <v>||||||0</v>
      </c>
      <c r="B1454" s="52" t="str">
        <f t="shared" si="68"/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66"/>
        <v>0</v>
      </c>
      <c r="N1454" s="39"/>
      <c r="O1454" s="39"/>
      <c r="P1454" s="33"/>
    </row>
    <row r="1455" spans="1:16" ht="24.95" customHeight="1" x14ac:dyDescent="0.2">
      <c r="A1455" s="52" t="str">
        <f t="shared" si="67"/>
        <v>||||||0</v>
      </c>
      <c r="B1455" s="52" t="str">
        <f t="shared" si="68"/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66"/>
        <v>0</v>
      </c>
      <c r="N1455" s="39"/>
      <c r="O1455" s="39"/>
      <c r="P1455" s="33"/>
    </row>
    <row r="1456" spans="1:16" ht="24.95" customHeight="1" x14ac:dyDescent="0.2">
      <c r="A1456" s="52" t="str">
        <f t="shared" si="67"/>
        <v>||||||0</v>
      </c>
      <c r="B1456" s="52" t="str">
        <f t="shared" si="68"/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66"/>
        <v>0</v>
      </c>
      <c r="N1456" s="39"/>
      <c r="O1456" s="39"/>
      <c r="P1456" s="33"/>
    </row>
    <row r="1457" spans="1:16" ht="24.95" customHeight="1" x14ac:dyDescent="0.2">
      <c r="A1457" s="52" t="str">
        <f t="shared" si="67"/>
        <v>||||||0</v>
      </c>
      <c r="B1457" s="52" t="str">
        <f t="shared" si="68"/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66"/>
        <v>0</v>
      </c>
      <c r="N1457" s="39"/>
      <c r="O1457" s="39"/>
      <c r="P1457" s="33"/>
    </row>
    <row r="1458" spans="1:16" ht="24.95" customHeight="1" x14ac:dyDescent="0.2">
      <c r="A1458" s="52" t="str">
        <f t="shared" si="67"/>
        <v>||||||0</v>
      </c>
      <c r="B1458" s="52" t="str">
        <f t="shared" si="68"/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66"/>
        <v>0</v>
      </c>
      <c r="N1458" s="39"/>
      <c r="O1458" s="39"/>
      <c r="P1458" s="33"/>
    </row>
    <row r="1459" spans="1:16" ht="24.95" customHeight="1" x14ac:dyDescent="0.2">
      <c r="A1459" s="52" t="str">
        <f t="shared" si="67"/>
        <v>||||||0</v>
      </c>
      <c r="B1459" s="52" t="str">
        <f t="shared" si="68"/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66"/>
        <v>0</v>
      </c>
      <c r="N1459" s="39"/>
      <c r="O1459" s="39"/>
      <c r="P1459" s="33"/>
    </row>
    <row r="1460" spans="1:16" ht="24.95" customHeight="1" x14ac:dyDescent="0.2">
      <c r="A1460" s="52" t="str">
        <f t="shared" si="67"/>
        <v>||||||0</v>
      </c>
      <c r="B1460" s="52" t="str">
        <f t="shared" si="68"/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66"/>
        <v>0</v>
      </c>
      <c r="N1460" s="39"/>
      <c r="O1460" s="39"/>
      <c r="P1460" s="33"/>
    </row>
    <row r="1461" spans="1:16" ht="24.95" customHeight="1" x14ac:dyDescent="0.2">
      <c r="A1461" s="52" t="str">
        <f t="shared" si="67"/>
        <v>||||||0</v>
      </c>
      <c r="B1461" s="52" t="str">
        <f t="shared" si="68"/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66"/>
        <v>0</v>
      </c>
      <c r="N1461" s="39"/>
      <c r="O1461" s="39"/>
      <c r="P1461" s="33"/>
    </row>
    <row r="1462" spans="1:16" ht="24.95" customHeight="1" x14ac:dyDescent="0.2">
      <c r="A1462" s="52" t="str">
        <f t="shared" si="67"/>
        <v>||||||0</v>
      </c>
      <c r="B1462" s="52" t="str">
        <f t="shared" si="68"/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66"/>
        <v>0</v>
      </c>
      <c r="N1462" s="39"/>
      <c r="O1462" s="39"/>
      <c r="P1462" s="33"/>
    </row>
    <row r="1463" spans="1:16" ht="24.95" customHeight="1" x14ac:dyDescent="0.2">
      <c r="A1463" s="52" t="str">
        <f t="shared" si="67"/>
        <v>||||||0</v>
      </c>
      <c r="B1463" s="52" t="str">
        <f t="shared" si="68"/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66"/>
        <v>0</v>
      </c>
      <c r="N1463" s="39"/>
      <c r="O1463" s="39"/>
      <c r="P1463" s="33"/>
    </row>
    <row r="1464" spans="1:16" ht="24.95" customHeight="1" x14ac:dyDescent="0.2">
      <c r="A1464" s="52" t="str">
        <f t="shared" si="67"/>
        <v>||||||0</v>
      </c>
      <c r="B1464" s="52" t="str">
        <f t="shared" si="68"/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66"/>
        <v>0</v>
      </c>
      <c r="N1464" s="39"/>
      <c r="O1464" s="39"/>
      <c r="P1464" s="33"/>
    </row>
    <row r="1465" spans="1:16" ht="24.95" customHeight="1" x14ac:dyDescent="0.2">
      <c r="A1465" s="52" t="str">
        <f t="shared" si="67"/>
        <v>||||||0</v>
      </c>
      <c r="B1465" s="52" t="str">
        <f t="shared" si="68"/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66"/>
        <v>0</v>
      </c>
      <c r="N1465" s="39"/>
      <c r="O1465" s="39"/>
      <c r="P1465" s="33"/>
    </row>
    <row r="1466" spans="1:16" ht="24.95" customHeight="1" x14ac:dyDescent="0.2">
      <c r="A1466" s="52" t="str">
        <f t="shared" si="67"/>
        <v>||||||0</v>
      </c>
      <c r="B1466" s="52" t="str">
        <f t="shared" si="68"/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66"/>
        <v>0</v>
      </c>
      <c r="N1466" s="39"/>
      <c r="O1466" s="39"/>
      <c r="P1466" s="33"/>
    </row>
    <row r="1467" spans="1:16" ht="24.95" customHeight="1" x14ac:dyDescent="0.2">
      <c r="A1467" s="52" t="str">
        <f t="shared" si="67"/>
        <v>||||||0</v>
      </c>
      <c r="B1467" s="52" t="str">
        <f t="shared" si="68"/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66"/>
        <v>0</v>
      </c>
      <c r="N1467" s="39"/>
      <c r="O1467" s="39"/>
      <c r="P1467" s="33"/>
    </row>
    <row r="1468" spans="1:16" ht="24.95" customHeight="1" x14ac:dyDescent="0.2">
      <c r="A1468" s="52" t="str">
        <f t="shared" si="67"/>
        <v>||||||0</v>
      </c>
      <c r="B1468" s="52" t="str">
        <f t="shared" si="68"/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66"/>
        <v>0</v>
      </c>
      <c r="N1468" s="39"/>
      <c r="O1468" s="39"/>
      <c r="P1468" s="33"/>
    </row>
    <row r="1469" spans="1:16" ht="24.95" customHeight="1" x14ac:dyDescent="0.2">
      <c r="A1469" s="52" t="str">
        <f t="shared" si="67"/>
        <v>||||||0</v>
      </c>
      <c r="B1469" s="52" t="str">
        <f t="shared" si="68"/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66"/>
        <v>0</v>
      </c>
      <c r="N1469" s="39"/>
      <c r="O1469" s="39"/>
      <c r="P1469" s="33"/>
    </row>
    <row r="1470" spans="1:16" ht="24.95" customHeight="1" x14ac:dyDescent="0.2">
      <c r="A1470" s="52" t="str">
        <f t="shared" si="67"/>
        <v>||||||0</v>
      </c>
      <c r="B1470" s="52" t="str">
        <f t="shared" si="68"/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69">N1470+O1470</f>
        <v>0</v>
      </c>
      <c r="N1470" s="39"/>
      <c r="O1470" s="39"/>
      <c r="P1470" s="33"/>
    </row>
    <row r="1471" spans="1:16" ht="24.95" customHeight="1" x14ac:dyDescent="0.2">
      <c r="A1471" s="52" t="str">
        <f t="shared" si="67"/>
        <v>||||||0</v>
      </c>
      <c r="B1471" s="52" t="str">
        <f t="shared" si="68"/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69"/>
        <v>0</v>
      </c>
      <c r="N1471" s="39"/>
      <c r="O1471" s="39"/>
      <c r="P1471" s="33"/>
    </row>
    <row r="1472" spans="1:16" ht="24.95" customHeight="1" x14ac:dyDescent="0.2">
      <c r="A1472" s="52" t="str">
        <f t="shared" si="67"/>
        <v>||||||0</v>
      </c>
      <c r="B1472" s="52" t="str">
        <f t="shared" si="68"/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69"/>
        <v>0</v>
      </c>
      <c r="N1472" s="39"/>
      <c r="O1472" s="39"/>
      <c r="P1472" s="33"/>
    </row>
    <row r="1473" spans="1:16" ht="24.95" customHeight="1" x14ac:dyDescent="0.2">
      <c r="A1473" s="52" t="str">
        <f t="shared" si="67"/>
        <v>||||||0</v>
      </c>
      <c r="B1473" s="52" t="str">
        <f t="shared" si="68"/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69"/>
        <v>0</v>
      </c>
      <c r="N1473" s="39"/>
      <c r="O1473" s="39"/>
      <c r="P1473" s="33"/>
    </row>
    <row r="1474" spans="1:16" ht="24.95" customHeight="1" x14ac:dyDescent="0.2">
      <c r="A1474" s="52" t="str">
        <f t="shared" si="67"/>
        <v>||||||0</v>
      </c>
      <c r="B1474" s="52" t="str">
        <f t="shared" si="68"/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69"/>
        <v>0</v>
      </c>
      <c r="N1474" s="39"/>
      <c r="O1474" s="39"/>
      <c r="P1474" s="33"/>
    </row>
    <row r="1475" spans="1:16" ht="24.95" customHeight="1" x14ac:dyDescent="0.2">
      <c r="A1475" s="52" t="str">
        <f t="shared" si="67"/>
        <v>||||||0</v>
      </c>
      <c r="B1475" s="52" t="str">
        <f t="shared" si="68"/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69"/>
        <v>0</v>
      </c>
      <c r="N1475" s="39"/>
      <c r="O1475" s="39"/>
      <c r="P1475" s="33"/>
    </row>
    <row r="1476" spans="1:16" ht="24.95" customHeight="1" x14ac:dyDescent="0.2">
      <c r="A1476" s="52" t="str">
        <f t="shared" si="67"/>
        <v>||||||0</v>
      </c>
      <c r="B1476" s="52" t="str">
        <f t="shared" si="68"/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69"/>
        <v>0</v>
      </c>
      <c r="N1476" s="39"/>
      <c r="O1476" s="39"/>
      <c r="P1476" s="33"/>
    </row>
    <row r="1477" spans="1:16" ht="24.95" customHeight="1" x14ac:dyDescent="0.2">
      <c r="A1477" s="52" t="str">
        <f t="shared" ref="A1477:A1540" si="70">C1477&amp;"|"&amp;D1477&amp;"|"&amp;E1477&amp;"|"&amp;F1477&amp;"|"&amp;G1477&amp;"|"&amp;I1477&amp;"|"&amp;N1477+O1477-P1477</f>
        <v>||||||0</v>
      </c>
      <c r="B1477" s="52" t="str">
        <f t="shared" ref="B1477:B1540" si="71"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69"/>
        <v>0</v>
      </c>
      <c r="N1477" s="39"/>
      <c r="O1477" s="39"/>
      <c r="P1477" s="33"/>
    </row>
    <row r="1478" spans="1:16" ht="24.95" customHeight="1" x14ac:dyDescent="0.2">
      <c r="A1478" s="52" t="str">
        <f t="shared" si="70"/>
        <v>||||||0</v>
      </c>
      <c r="B1478" s="52" t="str">
        <f t="shared" si="71"/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69"/>
        <v>0</v>
      </c>
      <c r="N1478" s="39"/>
      <c r="O1478" s="39"/>
      <c r="P1478" s="33"/>
    </row>
    <row r="1479" spans="1:16" ht="24.95" customHeight="1" x14ac:dyDescent="0.2">
      <c r="A1479" s="52" t="str">
        <f t="shared" si="70"/>
        <v>||||||0</v>
      </c>
      <c r="B1479" s="52" t="str">
        <f t="shared" si="71"/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69"/>
        <v>0</v>
      </c>
      <c r="N1479" s="39"/>
      <c r="O1479" s="39"/>
      <c r="P1479" s="33"/>
    </row>
    <row r="1480" spans="1:16" ht="24.95" customHeight="1" x14ac:dyDescent="0.2">
      <c r="A1480" s="52" t="str">
        <f t="shared" si="70"/>
        <v>||||||0</v>
      </c>
      <c r="B1480" s="52" t="str">
        <f t="shared" si="71"/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69"/>
        <v>0</v>
      </c>
      <c r="N1480" s="39"/>
      <c r="O1480" s="39"/>
      <c r="P1480" s="33"/>
    </row>
    <row r="1481" spans="1:16" ht="24.95" customHeight="1" x14ac:dyDescent="0.2">
      <c r="A1481" s="52" t="str">
        <f t="shared" si="70"/>
        <v>||||||0</v>
      </c>
      <c r="B1481" s="52" t="str">
        <f t="shared" si="71"/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69"/>
        <v>0</v>
      </c>
      <c r="N1481" s="39"/>
      <c r="O1481" s="39"/>
      <c r="P1481" s="33"/>
    </row>
    <row r="1482" spans="1:16" ht="24.95" customHeight="1" x14ac:dyDescent="0.2">
      <c r="A1482" s="52" t="str">
        <f t="shared" si="70"/>
        <v>||||||0</v>
      </c>
      <c r="B1482" s="52" t="str">
        <f t="shared" si="71"/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69"/>
        <v>0</v>
      </c>
      <c r="N1482" s="39"/>
      <c r="O1482" s="39"/>
      <c r="P1482" s="33"/>
    </row>
    <row r="1483" spans="1:16" ht="24.95" customHeight="1" x14ac:dyDescent="0.2">
      <c r="A1483" s="52" t="str">
        <f t="shared" si="70"/>
        <v>||||||0</v>
      </c>
      <c r="B1483" s="52" t="str">
        <f t="shared" si="71"/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69"/>
        <v>0</v>
      </c>
      <c r="N1483" s="39"/>
      <c r="O1483" s="39"/>
      <c r="P1483" s="33"/>
    </row>
    <row r="1484" spans="1:16" ht="24.95" customHeight="1" x14ac:dyDescent="0.2">
      <c r="A1484" s="52" t="str">
        <f t="shared" si="70"/>
        <v>||||||0</v>
      </c>
      <c r="B1484" s="52" t="str">
        <f t="shared" si="71"/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69"/>
        <v>0</v>
      </c>
      <c r="N1484" s="39"/>
      <c r="O1484" s="39"/>
      <c r="P1484" s="33"/>
    </row>
    <row r="1485" spans="1:16" ht="24.95" customHeight="1" x14ac:dyDescent="0.2">
      <c r="A1485" s="52" t="str">
        <f t="shared" si="70"/>
        <v>||||||0</v>
      </c>
      <c r="B1485" s="52" t="str">
        <f t="shared" si="71"/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69"/>
        <v>0</v>
      </c>
      <c r="N1485" s="39"/>
      <c r="O1485" s="39"/>
      <c r="P1485" s="33"/>
    </row>
    <row r="1486" spans="1:16" ht="24.95" customHeight="1" x14ac:dyDescent="0.2">
      <c r="A1486" s="52" t="str">
        <f t="shared" si="70"/>
        <v>||||||0</v>
      </c>
      <c r="B1486" s="52" t="str">
        <f t="shared" si="71"/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69"/>
        <v>0</v>
      </c>
      <c r="N1486" s="39"/>
      <c r="O1486" s="39"/>
      <c r="P1486" s="33"/>
    </row>
    <row r="1487" spans="1:16" ht="24.95" customHeight="1" x14ac:dyDescent="0.2">
      <c r="A1487" s="52" t="str">
        <f t="shared" si="70"/>
        <v>||||||0</v>
      </c>
      <c r="B1487" s="52" t="str">
        <f t="shared" si="71"/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69"/>
        <v>0</v>
      </c>
      <c r="N1487" s="39"/>
      <c r="O1487" s="39"/>
      <c r="P1487" s="33"/>
    </row>
    <row r="1488" spans="1:16" ht="24.95" customHeight="1" x14ac:dyDescent="0.2">
      <c r="A1488" s="52" t="str">
        <f t="shared" si="70"/>
        <v>||||||0</v>
      </c>
      <c r="B1488" s="52" t="str">
        <f t="shared" si="71"/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69"/>
        <v>0</v>
      </c>
      <c r="N1488" s="39"/>
      <c r="O1488" s="39"/>
      <c r="P1488" s="33"/>
    </row>
    <row r="1489" spans="1:16" ht="24.95" customHeight="1" x14ac:dyDescent="0.2">
      <c r="A1489" s="52" t="str">
        <f t="shared" si="70"/>
        <v>||||||0</v>
      </c>
      <c r="B1489" s="52" t="str">
        <f t="shared" si="71"/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69"/>
        <v>0</v>
      </c>
      <c r="N1489" s="39"/>
      <c r="O1489" s="39"/>
      <c r="P1489" s="33"/>
    </row>
    <row r="1490" spans="1:16" ht="24.95" customHeight="1" x14ac:dyDescent="0.2">
      <c r="A1490" s="52" t="str">
        <f t="shared" si="70"/>
        <v>||||||0</v>
      </c>
      <c r="B1490" s="52" t="str">
        <f t="shared" si="71"/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69"/>
        <v>0</v>
      </c>
      <c r="N1490" s="39"/>
      <c r="O1490" s="39"/>
      <c r="P1490" s="33"/>
    </row>
    <row r="1491" spans="1:16" ht="24.95" customHeight="1" x14ac:dyDescent="0.2">
      <c r="A1491" s="52" t="str">
        <f t="shared" si="70"/>
        <v>||||||0</v>
      </c>
      <c r="B1491" s="52" t="str">
        <f t="shared" si="71"/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69"/>
        <v>0</v>
      </c>
      <c r="N1491" s="39"/>
      <c r="O1491" s="39"/>
      <c r="P1491" s="33"/>
    </row>
    <row r="1492" spans="1:16" ht="24.95" customHeight="1" x14ac:dyDescent="0.2">
      <c r="A1492" s="52" t="str">
        <f t="shared" si="70"/>
        <v>||||||0</v>
      </c>
      <c r="B1492" s="52" t="str">
        <f t="shared" si="71"/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69"/>
        <v>0</v>
      </c>
      <c r="N1492" s="39"/>
      <c r="O1492" s="39"/>
      <c r="P1492" s="33"/>
    </row>
    <row r="1493" spans="1:16" ht="24.95" customHeight="1" x14ac:dyDescent="0.2">
      <c r="A1493" s="52" t="str">
        <f t="shared" si="70"/>
        <v>||||||0</v>
      </c>
      <c r="B1493" s="52" t="str">
        <f t="shared" si="71"/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69"/>
        <v>0</v>
      </c>
      <c r="N1493" s="39"/>
      <c r="O1493" s="39"/>
      <c r="P1493" s="33"/>
    </row>
    <row r="1494" spans="1:16" ht="24.95" customHeight="1" x14ac:dyDescent="0.2">
      <c r="A1494" s="52" t="str">
        <f t="shared" si="70"/>
        <v>||||||0</v>
      </c>
      <c r="B1494" s="52" t="str">
        <f t="shared" si="71"/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69"/>
        <v>0</v>
      </c>
      <c r="N1494" s="39"/>
      <c r="O1494" s="39"/>
      <c r="P1494" s="33"/>
    </row>
    <row r="1495" spans="1:16" ht="24.95" customHeight="1" x14ac:dyDescent="0.2">
      <c r="A1495" s="52" t="str">
        <f t="shared" si="70"/>
        <v>||||||0</v>
      </c>
      <c r="B1495" s="52" t="str">
        <f t="shared" si="71"/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69"/>
        <v>0</v>
      </c>
      <c r="N1495" s="39"/>
      <c r="O1495" s="39"/>
      <c r="P1495" s="33"/>
    </row>
    <row r="1496" spans="1:16" ht="24.95" customHeight="1" x14ac:dyDescent="0.2">
      <c r="A1496" s="52" t="str">
        <f t="shared" si="70"/>
        <v>||||||0</v>
      </c>
      <c r="B1496" s="52" t="str">
        <f t="shared" si="71"/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69"/>
        <v>0</v>
      </c>
      <c r="N1496" s="39"/>
      <c r="O1496" s="39"/>
      <c r="P1496" s="33"/>
    </row>
    <row r="1497" spans="1:16" ht="24.95" customHeight="1" x14ac:dyDescent="0.2">
      <c r="A1497" s="52" t="str">
        <f t="shared" si="70"/>
        <v>||||||0</v>
      </c>
      <c r="B1497" s="52" t="str">
        <f t="shared" si="71"/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69"/>
        <v>0</v>
      </c>
      <c r="N1497" s="39"/>
      <c r="O1497" s="39"/>
      <c r="P1497" s="33"/>
    </row>
    <row r="1498" spans="1:16" ht="24.95" customHeight="1" x14ac:dyDescent="0.2">
      <c r="A1498" s="52" t="str">
        <f t="shared" si="70"/>
        <v>||||||0</v>
      </c>
      <c r="B1498" s="52" t="str">
        <f t="shared" si="71"/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69"/>
        <v>0</v>
      </c>
      <c r="N1498" s="39"/>
      <c r="O1498" s="39"/>
      <c r="P1498" s="33"/>
    </row>
    <row r="1499" spans="1:16" ht="24.95" customHeight="1" x14ac:dyDescent="0.2">
      <c r="A1499" s="52" t="str">
        <f t="shared" si="70"/>
        <v>||||||0</v>
      </c>
      <c r="B1499" s="52" t="str">
        <f t="shared" si="71"/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69"/>
        <v>0</v>
      </c>
      <c r="N1499" s="39"/>
      <c r="O1499" s="39"/>
      <c r="P1499" s="33"/>
    </row>
    <row r="1500" spans="1:16" ht="24.95" customHeight="1" x14ac:dyDescent="0.2">
      <c r="A1500" s="52" t="str">
        <f t="shared" si="70"/>
        <v>||||||0</v>
      </c>
      <c r="B1500" s="52" t="str">
        <f t="shared" si="71"/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69"/>
        <v>0</v>
      </c>
      <c r="N1500" s="39"/>
      <c r="O1500" s="39"/>
      <c r="P1500" s="33"/>
    </row>
    <row r="1501" spans="1:16" ht="24.95" customHeight="1" x14ac:dyDescent="0.2">
      <c r="A1501" s="52" t="str">
        <f t="shared" si="70"/>
        <v>||||||0</v>
      </c>
      <c r="B1501" s="52" t="str">
        <f t="shared" si="71"/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69"/>
        <v>0</v>
      </c>
      <c r="N1501" s="39"/>
      <c r="O1501" s="39"/>
      <c r="P1501" s="33"/>
    </row>
    <row r="1502" spans="1:16" ht="24.95" customHeight="1" x14ac:dyDescent="0.2">
      <c r="A1502" s="52" t="str">
        <f t="shared" si="70"/>
        <v>||||||0</v>
      </c>
      <c r="B1502" s="52" t="str">
        <f t="shared" si="71"/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69"/>
        <v>0</v>
      </c>
      <c r="N1502" s="39"/>
      <c r="O1502" s="39"/>
      <c r="P1502" s="33"/>
    </row>
    <row r="1503" spans="1:16" ht="24.95" customHeight="1" x14ac:dyDescent="0.2">
      <c r="A1503" s="52" t="str">
        <f t="shared" si="70"/>
        <v>||||||0</v>
      </c>
      <c r="B1503" s="52" t="str">
        <f t="shared" si="71"/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69"/>
        <v>0</v>
      </c>
      <c r="N1503" s="39"/>
      <c r="O1503" s="39"/>
      <c r="P1503" s="33"/>
    </row>
    <row r="1504" spans="1:16" ht="24.95" customHeight="1" x14ac:dyDescent="0.2">
      <c r="A1504" s="52" t="str">
        <f t="shared" si="70"/>
        <v>||||||0</v>
      </c>
      <c r="B1504" s="52" t="str">
        <f t="shared" si="71"/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69"/>
        <v>0</v>
      </c>
      <c r="N1504" s="39"/>
      <c r="O1504" s="39"/>
      <c r="P1504" s="33"/>
    </row>
    <row r="1505" spans="1:16" ht="24.95" customHeight="1" x14ac:dyDescent="0.2">
      <c r="A1505" s="52" t="str">
        <f t="shared" si="70"/>
        <v>||||||0</v>
      </c>
      <c r="B1505" s="52" t="str">
        <f t="shared" si="71"/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69"/>
        <v>0</v>
      </c>
      <c r="N1505" s="39"/>
      <c r="O1505" s="39"/>
      <c r="P1505" s="33"/>
    </row>
    <row r="1506" spans="1:16" ht="24.95" customHeight="1" x14ac:dyDescent="0.2">
      <c r="A1506" s="52" t="str">
        <f t="shared" si="70"/>
        <v>||||||0</v>
      </c>
      <c r="B1506" s="52" t="str">
        <f t="shared" si="71"/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69"/>
        <v>0</v>
      </c>
      <c r="N1506" s="39"/>
      <c r="O1506" s="39"/>
      <c r="P1506" s="33"/>
    </row>
    <row r="1507" spans="1:16" ht="24.95" customHeight="1" x14ac:dyDescent="0.2">
      <c r="A1507" s="52" t="str">
        <f t="shared" si="70"/>
        <v>||||||0</v>
      </c>
      <c r="B1507" s="52" t="str">
        <f t="shared" si="71"/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69"/>
        <v>0</v>
      </c>
      <c r="N1507" s="39"/>
      <c r="O1507" s="39"/>
      <c r="P1507" s="33"/>
    </row>
    <row r="1508" spans="1:16" ht="24.95" customHeight="1" x14ac:dyDescent="0.2">
      <c r="A1508" s="52" t="str">
        <f t="shared" si="70"/>
        <v>||||||0</v>
      </c>
      <c r="B1508" s="52" t="str">
        <f t="shared" si="71"/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69"/>
        <v>0</v>
      </c>
      <c r="N1508" s="39"/>
      <c r="O1508" s="39"/>
      <c r="P1508" s="33"/>
    </row>
    <row r="1509" spans="1:16" ht="24.95" customHeight="1" x14ac:dyDescent="0.2">
      <c r="A1509" s="52" t="str">
        <f t="shared" si="70"/>
        <v>||||||0</v>
      </c>
      <c r="B1509" s="52" t="str">
        <f t="shared" si="71"/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69"/>
        <v>0</v>
      </c>
      <c r="N1509" s="39"/>
      <c r="O1509" s="39"/>
      <c r="P1509" s="33"/>
    </row>
    <row r="1510" spans="1:16" ht="24.95" customHeight="1" x14ac:dyDescent="0.2">
      <c r="A1510" s="52" t="str">
        <f t="shared" si="70"/>
        <v>||||||0</v>
      </c>
      <c r="B1510" s="52" t="str">
        <f t="shared" si="71"/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69"/>
        <v>0</v>
      </c>
      <c r="N1510" s="39"/>
      <c r="O1510" s="39"/>
      <c r="P1510" s="33"/>
    </row>
    <row r="1511" spans="1:16" ht="24.95" customHeight="1" x14ac:dyDescent="0.2">
      <c r="A1511" s="52" t="str">
        <f t="shared" si="70"/>
        <v>||||||0</v>
      </c>
      <c r="B1511" s="52" t="str">
        <f t="shared" si="71"/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69"/>
        <v>0</v>
      </c>
      <c r="N1511" s="39"/>
      <c r="O1511" s="39"/>
      <c r="P1511" s="33"/>
    </row>
    <row r="1512" spans="1:16" ht="24.95" customHeight="1" x14ac:dyDescent="0.2">
      <c r="A1512" s="52" t="str">
        <f t="shared" si="70"/>
        <v>||||||0</v>
      </c>
      <c r="B1512" s="52" t="str">
        <f t="shared" si="71"/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69"/>
        <v>0</v>
      </c>
      <c r="N1512" s="39"/>
      <c r="O1512" s="39"/>
      <c r="P1512" s="33"/>
    </row>
    <row r="1513" spans="1:16" ht="24.95" customHeight="1" x14ac:dyDescent="0.2">
      <c r="A1513" s="52" t="str">
        <f t="shared" si="70"/>
        <v>||||||0</v>
      </c>
      <c r="B1513" s="52" t="str">
        <f t="shared" si="71"/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69"/>
        <v>0</v>
      </c>
      <c r="N1513" s="39"/>
      <c r="O1513" s="39"/>
      <c r="P1513" s="33"/>
    </row>
    <row r="1514" spans="1:16" ht="24.95" customHeight="1" x14ac:dyDescent="0.2">
      <c r="A1514" s="52" t="str">
        <f t="shared" si="70"/>
        <v>||||||0</v>
      </c>
      <c r="B1514" s="52" t="str">
        <f t="shared" si="71"/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69"/>
        <v>0</v>
      </c>
      <c r="N1514" s="39"/>
      <c r="O1514" s="39"/>
      <c r="P1514" s="33"/>
    </row>
    <row r="1515" spans="1:16" ht="24.95" customHeight="1" x14ac:dyDescent="0.2">
      <c r="A1515" s="52" t="str">
        <f t="shared" si="70"/>
        <v>||||||0</v>
      </c>
      <c r="B1515" s="52" t="str">
        <f t="shared" si="71"/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69"/>
        <v>0</v>
      </c>
      <c r="N1515" s="39"/>
      <c r="O1515" s="39"/>
      <c r="P1515" s="33"/>
    </row>
    <row r="1516" spans="1:16" ht="24.95" customHeight="1" x14ac:dyDescent="0.2">
      <c r="A1516" s="52" t="str">
        <f t="shared" si="70"/>
        <v>||||||0</v>
      </c>
      <c r="B1516" s="52" t="str">
        <f t="shared" si="71"/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69"/>
        <v>0</v>
      </c>
      <c r="N1516" s="39"/>
      <c r="O1516" s="39"/>
      <c r="P1516" s="33"/>
    </row>
    <row r="1517" spans="1:16" ht="24.95" customHeight="1" x14ac:dyDescent="0.2">
      <c r="A1517" s="52" t="str">
        <f t="shared" si="70"/>
        <v>||||||0</v>
      </c>
      <c r="B1517" s="52" t="str">
        <f t="shared" si="71"/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69"/>
        <v>0</v>
      </c>
      <c r="N1517" s="39"/>
      <c r="O1517" s="39"/>
      <c r="P1517" s="33"/>
    </row>
    <row r="1518" spans="1:16" ht="24.95" customHeight="1" x14ac:dyDescent="0.2">
      <c r="A1518" s="52" t="str">
        <f t="shared" si="70"/>
        <v>||||||0</v>
      </c>
      <c r="B1518" s="52" t="str">
        <f t="shared" si="71"/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69"/>
        <v>0</v>
      </c>
      <c r="N1518" s="39"/>
      <c r="O1518" s="39"/>
      <c r="P1518" s="33"/>
    </row>
    <row r="1519" spans="1:16" ht="24.95" customHeight="1" x14ac:dyDescent="0.2">
      <c r="A1519" s="52" t="str">
        <f t="shared" si="70"/>
        <v>||||||0</v>
      </c>
      <c r="B1519" s="52" t="str">
        <f t="shared" si="71"/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69"/>
        <v>0</v>
      </c>
      <c r="N1519" s="39"/>
      <c r="O1519" s="39"/>
      <c r="P1519" s="33"/>
    </row>
    <row r="1520" spans="1:16" ht="24.95" customHeight="1" x14ac:dyDescent="0.2">
      <c r="A1520" s="52" t="str">
        <f t="shared" si="70"/>
        <v>||||||0</v>
      </c>
      <c r="B1520" s="52" t="str">
        <f t="shared" si="71"/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69"/>
        <v>0</v>
      </c>
      <c r="N1520" s="39"/>
      <c r="O1520" s="39"/>
      <c r="P1520" s="33"/>
    </row>
    <row r="1521" spans="1:16" ht="24.95" customHeight="1" x14ac:dyDescent="0.2">
      <c r="A1521" s="52" t="str">
        <f t="shared" si="70"/>
        <v>||||||0</v>
      </c>
      <c r="B1521" s="52" t="str">
        <f t="shared" si="71"/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69"/>
        <v>0</v>
      </c>
      <c r="N1521" s="39"/>
      <c r="O1521" s="39"/>
      <c r="P1521" s="33"/>
    </row>
    <row r="1522" spans="1:16" ht="24.95" customHeight="1" x14ac:dyDescent="0.2">
      <c r="A1522" s="52" t="str">
        <f t="shared" si="70"/>
        <v>||||||0</v>
      </c>
      <c r="B1522" s="52" t="str">
        <f t="shared" si="71"/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69"/>
        <v>0</v>
      </c>
      <c r="N1522" s="39"/>
      <c r="O1522" s="39"/>
      <c r="P1522" s="33"/>
    </row>
    <row r="1523" spans="1:16" ht="24.95" customHeight="1" x14ac:dyDescent="0.2">
      <c r="A1523" s="52" t="str">
        <f t="shared" si="70"/>
        <v>||||||0</v>
      </c>
      <c r="B1523" s="52" t="str">
        <f t="shared" si="71"/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69"/>
        <v>0</v>
      </c>
      <c r="N1523" s="39"/>
      <c r="O1523" s="39"/>
      <c r="P1523" s="33"/>
    </row>
    <row r="1524" spans="1:16" ht="24.95" customHeight="1" x14ac:dyDescent="0.2">
      <c r="A1524" s="52" t="str">
        <f t="shared" si="70"/>
        <v>||||||0</v>
      </c>
      <c r="B1524" s="52" t="str">
        <f t="shared" si="71"/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69"/>
        <v>0</v>
      </c>
      <c r="N1524" s="39"/>
      <c r="O1524" s="39"/>
      <c r="P1524" s="33"/>
    </row>
    <row r="1525" spans="1:16" ht="24.95" customHeight="1" x14ac:dyDescent="0.2">
      <c r="A1525" s="52" t="str">
        <f t="shared" si="70"/>
        <v>||||||0</v>
      </c>
      <c r="B1525" s="52" t="str">
        <f t="shared" si="71"/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69"/>
        <v>0</v>
      </c>
      <c r="N1525" s="39"/>
      <c r="O1525" s="39"/>
      <c r="P1525" s="33"/>
    </row>
    <row r="1526" spans="1:16" ht="24.95" customHeight="1" x14ac:dyDescent="0.2">
      <c r="A1526" s="52" t="str">
        <f t="shared" si="70"/>
        <v>||||||0</v>
      </c>
      <c r="B1526" s="52" t="str">
        <f t="shared" si="71"/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69"/>
        <v>0</v>
      </c>
      <c r="N1526" s="39"/>
      <c r="O1526" s="39"/>
      <c r="P1526" s="33"/>
    </row>
    <row r="1527" spans="1:16" ht="24.95" customHeight="1" x14ac:dyDescent="0.2">
      <c r="A1527" s="52" t="str">
        <f t="shared" si="70"/>
        <v>||||||0</v>
      </c>
      <c r="B1527" s="52" t="str">
        <f t="shared" si="71"/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69"/>
        <v>0</v>
      </c>
      <c r="N1527" s="39"/>
      <c r="O1527" s="39"/>
      <c r="P1527" s="33"/>
    </row>
    <row r="1528" spans="1:16" ht="24.95" customHeight="1" x14ac:dyDescent="0.2">
      <c r="A1528" s="52" t="str">
        <f t="shared" si="70"/>
        <v>||||||0</v>
      </c>
      <c r="B1528" s="52" t="str">
        <f t="shared" si="71"/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69"/>
        <v>0</v>
      </c>
      <c r="N1528" s="39"/>
      <c r="O1528" s="39"/>
      <c r="P1528" s="33"/>
    </row>
    <row r="1529" spans="1:16" ht="24.95" customHeight="1" x14ac:dyDescent="0.2">
      <c r="A1529" s="52" t="str">
        <f t="shared" si="70"/>
        <v>||||||0</v>
      </c>
      <c r="B1529" s="52" t="str">
        <f t="shared" si="71"/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69"/>
        <v>0</v>
      </c>
      <c r="N1529" s="39"/>
      <c r="O1529" s="39"/>
      <c r="P1529" s="33"/>
    </row>
    <row r="1530" spans="1:16" ht="24.95" customHeight="1" x14ac:dyDescent="0.2">
      <c r="A1530" s="52" t="str">
        <f t="shared" si="70"/>
        <v>||||||0</v>
      </c>
      <c r="B1530" s="52" t="str">
        <f t="shared" si="71"/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69"/>
        <v>0</v>
      </c>
      <c r="N1530" s="39"/>
      <c r="O1530" s="39"/>
      <c r="P1530" s="33"/>
    </row>
    <row r="1531" spans="1:16" ht="24.95" customHeight="1" x14ac:dyDescent="0.2">
      <c r="A1531" s="52" t="str">
        <f t="shared" si="70"/>
        <v>||||||0</v>
      </c>
      <c r="B1531" s="52" t="str">
        <f t="shared" si="71"/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69"/>
        <v>0</v>
      </c>
      <c r="N1531" s="39"/>
      <c r="O1531" s="39"/>
      <c r="P1531" s="33"/>
    </row>
    <row r="1532" spans="1:16" ht="24.95" customHeight="1" x14ac:dyDescent="0.2">
      <c r="A1532" s="52" t="str">
        <f t="shared" si="70"/>
        <v>||||||0</v>
      </c>
      <c r="B1532" s="52" t="str">
        <f t="shared" si="71"/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69"/>
        <v>0</v>
      </c>
      <c r="N1532" s="39"/>
      <c r="O1532" s="39"/>
      <c r="P1532" s="33"/>
    </row>
    <row r="1533" spans="1:16" ht="24.95" customHeight="1" x14ac:dyDescent="0.2">
      <c r="A1533" s="52" t="str">
        <f t="shared" si="70"/>
        <v>||||||0</v>
      </c>
      <c r="B1533" s="52" t="str">
        <f t="shared" si="71"/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69"/>
        <v>0</v>
      </c>
      <c r="N1533" s="39"/>
      <c r="O1533" s="39"/>
      <c r="P1533" s="33"/>
    </row>
    <row r="1534" spans="1:16" ht="24.95" customHeight="1" x14ac:dyDescent="0.2">
      <c r="A1534" s="52" t="str">
        <f t="shared" si="70"/>
        <v>||||||0</v>
      </c>
      <c r="B1534" s="52" t="str">
        <f t="shared" si="71"/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72">N1534+O1534</f>
        <v>0</v>
      </c>
      <c r="N1534" s="39"/>
      <c r="O1534" s="39"/>
      <c r="P1534" s="33"/>
    </row>
    <row r="1535" spans="1:16" ht="24.95" customHeight="1" x14ac:dyDescent="0.2">
      <c r="A1535" s="52" t="str">
        <f t="shared" si="70"/>
        <v>||||||0</v>
      </c>
      <c r="B1535" s="52" t="str">
        <f t="shared" si="71"/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72"/>
        <v>0</v>
      </c>
      <c r="N1535" s="39"/>
      <c r="O1535" s="39"/>
      <c r="P1535" s="33"/>
    </row>
    <row r="1536" spans="1:16" ht="24.95" customHeight="1" x14ac:dyDescent="0.2">
      <c r="A1536" s="52" t="str">
        <f t="shared" si="70"/>
        <v>||||||0</v>
      </c>
      <c r="B1536" s="52" t="str">
        <f t="shared" si="71"/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72"/>
        <v>0</v>
      </c>
      <c r="N1536" s="39"/>
      <c r="O1536" s="39"/>
      <c r="P1536" s="33"/>
    </row>
    <row r="1537" spans="1:16" ht="24.95" customHeight="1" x14ac:dyDescent="0.2">
      <c r="A1537" s="52" t="str">
        <f t="shared" si="70"/>
        <v>||||||0</v>
      </c>
      <c r="B1537" s="52" t="str">
        <f t="shared" si="71"/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72"/>
        <v>0</v>
      </c>
      <c r="N1537" s="39"/>
      <c r="O1537" s="39"/>
      <c r="P1537" s="33"/>
    </row>
    <row r="1538" spans="1:16" ht="24.95" customHeight="1" x14ac:dyDescent="0.2">
      <c r="A1538" s="52" t="str">
        <f t="shared" si="70"/>
        <v>||||||0</v>
      </c>
      <c r="B1538" s="52" t="str">
        <f t="shared" si="71"/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72"/>
        <v>0</v>
      </c>
      <c r="N1538" s="39"/>
      <c r="O1538" s="39"/>
      <c r="P1538" s="33"/>
    </row>
    <row r="1539" spans="1:16" ht="24.95" customHeight="1" x14ac:dyDescent="0.2">
      <c r="A1539" s="52" t="str">
        <f t="shared" si="70"/>
        <v>||||||0</v>
      </c>
      <c r="B1539" s="52" t="str">
        <f t="shared" si="71"/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72"/>
        <v>0</v>
      </c>
      <c r="N1539" s="39"/>
      <c r="O1539" s="39"/>
      <c r="P1539" s="33"/>
    </row>
    <row r="1540" spans="1:16" ht="24.95" customHeight="1" x14ac:dyDescent="0.2">
      <c r="A1540" s="52" t="str">
        <f t="shared" si="70"/>
        <v>||||||0</v>
      </c>
      <c r="B1540" s="52" t="str">
        <f t="shared" si="71"/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72"/>
        <v>0</v>
      </c>
      <c r="N1540" s="39"/>
      <c r="O1540" s="39"/>
      <c r="P1540" s="33"/>
    </row>
    <row r="1541" spans="1:16" ht="24.95" customHeight="1" x14ac:dyDescent="0.2">
      <c r="A1541" s="52" t="str">
        <f t="shared" ref="A1541:A1604" si="73">C1541&amp;"|"&amp;D1541&amp;"|"&amp;E1541&amp;"|"&amp;F1541&amp;"|"&amp;G1541&amp;"|"&amp;I1541&amp;"|"&amp;N1541+O1541-P1541</f>
        <v>||||||0</v>
      </c>
      <c r="B1541" s="52" t="str">
        <f t="shared" ref="B1541:B1604" si="74"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72"/>
        <v>0</v>
      </c>
      <c r="N1541" s="39"/>
      <c r="O1541" s="39"/>
      <c r="P1541" s="33"/>
    </row>
    <row r="1542" spans="1:16" ht="24.95" customHeight="1" x14ac:dyDescent="0.2">
      <c r="A1542" s="52" t="str">
        <f t="shared" si="73"/>
        <v>||||||0</v>
      </c>
      <c r="B1542" s="52" t="str">
        <f t="shared" si="74"/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72"/>
        <v>0</v>
      </c>
      <c r="N1542" s="39"/>
      <c r="O1542" s="39"/>
      <c r="P1542" s="33"/>
    </row>
    <row r="1543" spans="1:16" ht="24.95" customHeight="1" x14ac:dyDescent="0.2">
      <c r="A1543" s="52" t="str">
        <f t="shared" si="73"/>
        <v>||||||0</v>
      </c>
      <c r="B1543" s="52" t="str">
        <f t="shared" si="74"/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72"/>
        <v>0</v>
      </c>
      <c r="N1543" s="39"/>
      <c r="O1543" s="39"/>
      <c r="P1543" s="33"/>
    </row>
    <row r="1544" spans="1:16" ht="24.95" customHeight="1" x14ac:dyDescent="0.2">
      <c r="A1544" s="52" t="str">
        <f t="shared" si="73"/>
        <v>||||||0</v>
      </c>
      <c r="B1544" s="52" t="str">
        <f t="shared" si="74"/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72"/>
        <v>0</v>
      </c>
      <c r="N1544" s="39"/>
      <c r="O1544" s="39"/>
      <c r="P1544" s="33"/>
    </row>
    <row r="1545" spans="1:16" ht="24.95" customHeight="1" x14ac:dyDescent="0.2">
      <c r="A1545" s="52" t="str">
        <f t="shared" si="73"/>
        <v>||||||0</v>
      </c>
      <c r="B1545" s="52" t="str">
        <f t="shared" si="74"/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72"/>
        <v>0</v>
      </c>
      <c r="N1545" s="39"/>
      <c r="O1545" s="39"/>
      <c r="P1545" s="33"/>
    </row>
    <row r="1546" spans="1:16" ht="24.95" customHeight="1" x14ac:dyDescent="0.2">
      <c r="A1546" s="52" t="str">
        <f t="shared" si="73"/>
        <v>||||||0</v>
      </c>
      <c r="B1546" s="52" t="str">
        <f t="shared" si="74"/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72"/>
        <v>0</v>
      </c>
      <c r="N1546" s="39"/>
      <c r="O1546" s="39"/>
      <c r="P1546" s="33"/>
    </row>
    <row r="1547" spans="1:16" ht="24.95" customHeight="1" x14ac:dyDescent="0.2">
      <c r="A1547" s="52" t="str">
        <f t="shared" si="73"/>
        <v>||||||0</v>
      </c>
      <c r="B1547" s="52" t="str">
        <f t="shared" si="74"/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72"/>
        <v>0</v>
      </c>
      <c r="N1547" s="39"/>
      <c r="O1547" s="39"/>
      <c r="P1547" s="33"/>
    </row>
    <row r="1548" spans="1:16" ht="24.95" customHeight="1" x14ac:dyDescent="0.2">
      <c r="A1548" s="52" t="str">
        <f t="shared" si="73"/>
        <v>||||||0</v>
      </c>
      <c r="B1548" s="52" t="str">
        <f t="shared" si="74"/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72"/>
        <v>0</v>
      </c>
      <c r="N1548" s="39"/>
      <c r="O1548" s="39"/>
      <c r="P1548" s="33"/>
    </row>
    <row r="1549" spans="1:16" ht="24.95" customHeight="1" x14ac:dyDescent="0.2">
      <c r="A1549" s="52" t="str">
        <f t="shared" si="73"/>
        <v>||||||0</v>
      </c>
      <c r="B1549" s="52" t="str">
        <f t="shared" si="74"/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72"/>
        <v>0</v>
      </c>
      <c r="N1549" s="39"/>
      <c r="O1549" s="39"/>
      <c r="P1549" s="33"/>
    </row>
    <row r="1550" spans="1:16" ht="24.95" customHeight="1" x14ac:dyDescent="0.2">
      <c r="A1550" s="52" t="str">
        <f t="shared" si="73"/>
        <v>||||||0</v>
      </c>
      <c r="B1550" s="52" t="str">
        <f t="shared" si="74"/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72"/>
        <v>0</v>
      </c>
      <c r="N1550" s="39"/>
      <c r="O1550" s="39"/>
      <c r="P1550" s="33"/>
    </row>
    <row r="1551" spans="1:16" ht="24.95" customHeight="1" x14ac:dyDescent="0.2">
      <c r="A1551" s="52" t="str">
        <f t="shared" si="73"/>
        <v>||||||0</v>
      </c>
      <c r="B1551" s="52" t="str">
        <f t="shared" si="74"/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72"/>
        <v>0</v>
      </c>
      <c r="N1551" s="39"/>
      <c r="O1551" s="39"/>
      <c r="P1551" s="33"/>
    </row>
    <row r="1552" spans="1:16" ht="24.95" customHeight="1" x14ac:dyDescent="0.2">
      <c r="A1552" s="52" t="str">
        <f t="shared" si="73"/>
        <v>||||||0</v>
      </c>
      <c r="B1552" s="52" t="str">
        <f t="shared" si="74"/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72"/>
        <v>0</v>
      </c>
      <c r="N1552" s="39"/>
      <c r="O1552" s="39"/>
      <c r="P1552" s="33"/>
    </row>
    <row r="1553" spans="1:16" ht="24.95" customHeight="1" x14ac:dyDescent="0.2">
      <c r="A1553" s="52" t="str">
        <f t="shared" si="73"/>
        <v>||||||0</v>
      </c>
      <c r="B1553" s="52" t="str">
        <f t="shared" si="74"/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72"/>
        <v>0</v>
      </c>
      <c r="N1553" s="39"/>
      <c r="O1553" s="39"/>
      <c r="P1553" s="33"/>
    </row>
    <row r="1554" spans="1:16" ht="24.95" customHeight="1" x14ac:dyDescent="0.2">
      <c r="A1554" s="52" t="str">
        <f t="shared" si="73"/>
        <v>||||||0</v>
      </c>
      <c r="B1554" s="52" t="str">
        <f t="shared" si="74"/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72"/>
        <v>0</v>
      </c>
      <c r="N1554" s="39"/>
      <c r="O1554" s="39"/>
      <c r="P1554" s="33"/>
    </row>
    <row r="1555" spans="1:16" ht="24.95" customHeight="1" x14ac:dyDescent="0.2">
      <c r="A1555" s="52" t="str">
        <f t="shared" si="73"/>
        <v>||||||0</v>
      </c>
      <c r="B1555" s="52" t="str">
        <f t="shared" si="74"/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72"/>
        <v>0</v>
      </c>
      <c r="N1555" s="39"/>
      <c r="O1555" s="39"/>
      <c r="P1555" s="33"/>
    </row>
    <row r="1556" spans="1:16" ht="24.95" customHeight="1" x14ac:dyDescent="0.2">
      <c r="A1556" s="52" t="str">
        <f t="shared" si="73"/>
        <v>||||||0</v>
      </c>
      <c r="B1556" s="52" t="str">
        <f t="shared" si="74"/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72"/>
        <v>0</v>
      </c>
      <c r="N1556" s="39"/>
      <c r="O1556" s="39"/>
      <c r="P1556" s="33"/>
    </row>
    <row r="1557" spans="1:16" ht="24.95" customHeight="1" x14ac:dyDescent="0.2">
      <c r="A1557" s="52" t="str">
        <f t="shared" si="73"/>
        <v>||||||0</v>
      </c>
      <c r="B1557" s="52" t="str">
        <f t="shared" si="74"/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72"/>
        <v>0</v>
      </c>
      <c r="N1557" s="39"/>
      <c r="O1557" s="39"/>
      <c r="P1557" s="33"/>
    </row>
    <row r="1558" spans="1:16" ht="24.95" customHeight="1" x14ac:dyDescent="0.2">
      <c r="A1558" s="52" t="str">
        <f t="shared" si="73"/>
        <v>||||||0</v>
      </c>
      <c r="B1558" s="52" t="str">
        <f t="shared" si="74"/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72"/>
        <v>0</v>
      </c>
      <c r="N1558" s="39"/>
      <c r="O1558" s="39"/>
      <c r="P1558" s="33"/>
    </row>
    <row r="1559" spans="1:16" ht="24.95" customHeight="1" x14ac:dyDescent="0.2">
      <c r="A1559" s="52" t="str">
        <f t="shared" si="73"/>
        <v>||||||0</v>
      </c>
      <c r="B1559" s="52" t="str">
        <f t="shared" si="74"/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72"/>
        <v>0</v>
      </c>
      <c r="N1559" s="39"/>
      <c r="O1559" s="39"/>
      <c r="P1559" s="33"/>
    </row>
    <row r="1560" spans="1:16" ht="24.95" customHeight="1" x14ac:dyDescent="0.2">
      <c r="A1560" s="52" t="str">
        <f t="shared" si="73"/>
        <v>||||||0</v>
      </c>
      <c r="B1560" s="52" t="str">
        <f t="shared" si="74"/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72"/>
        <v>0</v>
      </c>
      <c r="N1560" s="39"/>
      <c r="O1560" s="39"/>
      <c r="P1560" s="33"/>
    </row>
    <row r="1561" spans="1:16" ht="24.95" customHeight="1" x14ac:dyDescent="0.2">
      <c r="A1561" s="52" t="str">
        <f t="shared" si="73"/>
        <v>||||||0</v>
      </c>
      <c r="B1561" s="52" t="str">
        <f t="shared" si="74"/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72"/>
        <v>0</v>
      </c>
      <c r="N1561" s="39"/>
      <c r="O1561" s="39"/>
      <c r="P1561" s="33"/>
    </row>
    <row r="1562" spans="1:16" ht="24.95" customHeight="1" x14ac:dyDescent="0.2">
      <c r="A1562" s="52" t="str">
        <f t="shared" si="73"/>
        <v>||||||0</v>
      </c>
      <c r="B1562" s="52" t="str">
        <f t="shared" si="74"/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72"/>
        <v>0</v>
      </c>
      <c r="N1562" s="39"/>
      <c r="O1562" s="39"/>
      <c r="P1562" s="33"/>
    </row>
    <row r="1563" spans="1:16" ht="24.95" customHeight="1" x14ac:dyDescent="0.2">
      <c r="A1563" s="52" t="str">
        <f t="shared" si="73"/>
        <v>||||||0</v>
      </c>
      <c r="B1563" s="52" t="str">
        <f t="shared" si="74"/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72"/>
        <v>0</v>
      </c>
      <c r="N1563" s="39"/>
      <c r="O1563" s="39"/>
      <c r="P1563" s="33"/>
    </row>
    <row r="1564" spans="1:16" ht="24.95" customHeight="1" x14ac:dyDescent="0.2">
      <c r="A1564" s="52" t="str">
        <f t="shared" si="73"/>
        <v>||||||0</v>
      </c>
      <c r="B1564" s="52" t="str">
        <f t="shared" si="74"/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72"/>
        <v>0</v>
      </c>
      <c r="N1564" s="39"/>
      <c r="O1564" s="39"/>
      <c r="P1564" s="33"/>
    </row>
    <row r="1565" spans="1:16" ht="24.95" customHeight="1" x14ac:dyDescent="0.2">
      <c r="A1565" s="52" t="str">
        <f t="shared" si="73"/>
        <v>||||||0</v>
      </c>
      <c r="B1565" s="52" t="str">
        <f t="shared" si="74"/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72"/>
        <v>0</v>
      </c>
      <c r="N1565" s="39"/>
      <c r="O1565" s="39"/>
      <c r="P1565" s="33"/>
    </row>
    <row r="1566" spans="1:16" ht="24.95" customHeight="1" x14ac:dyDescent="0.2">
      <c r="A1566" s="52" t="str">
        <f t="shared" si="73"/>
        <v>||||||0</v>
      </c>
      <c r="B1566" s="52" t="str">
        <f t="shared" si="74"/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72"/>
        <v>0</v>
      </c>
      <c r="N1566" s="39"/>
      <c r="O1566" s="39"/>
      <c r="P1566" s="33"/>
    </row>
    <row r="1567" spans="1:16" ht="24.95" customHeight="1" x14ac:dyDescent="0.2">
      <c r="A1567" s="52" t="str">
        <f t="shared" si="73"/>
        <v>||||||0</v>
      </c>
      <c r="B1567" s="52" t="str">
        <f t="shared" si="74"/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72"/>
        <v>0</v>
      </c>
      <c r="N1567" s="39"/>
      <c r="O1567" s="39"/>
      <c r="P1567" s="33"/>
    </row>
    <row r="1568" spans="1:16" ht="24.95" customHeight="1" x14ac:dyDescent="0.2">
      <c r="A1568" s="52" t="str">
        <f t="shared" si="73"/>
        <v>||||||0</v>
      </c>
      <c r="B1568" s="52" t="str">
        <f t="shared" si="74"/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72"/>
        <v>0</v>
      </c>
      <c r="N1568" s="39"/>
      <c r="O1568" s="39"/>
      <c r="P1568" s="33"/>
    </row>
    <row r="1569" spans="1:16" ht="24.95" customHeight="1" x14ac:dyDescent="0.2">
      <c r="A1569" s="52" t="str">
        <f t="shared" si="73"/>
        <v>||||||0</v>
      </c>
      <c r="B1569" s="52" t="str">
        <f t="shared" si="74"/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72"/>
        <v>0</v>
      </c>
      <c r="N1569" s="39"/>
      <c r="O1569" s="39"/>
      <c r="P1569" s="33"/>
    </row>
    <row r="1570" spans="1:16" ht="24.95" customHeight="1" x14ac:dyDescent="0.2">
      <c r="A1570" s="52" t="str">
        <f t="shared" si="73"/>
        <v>||||||0</v>
      </c>
      <c r="B1570" s="52" t="str">
        <f t="shared" si="74"/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72"/>
        <v>0</v>
      </c>
      <c r="N1570" s="39"/>
      <c r="O1570" s="39"/>
      <c r="P1570" s="33"/>
    </row>
    <row r="1571" spans="1:16" ht="24.95" customHeight="1" x14ac:dyDescent="0.2">
      <c r="A1571" s="52" t="str">
        <f t="shared" si="73"/>
        <v>||||||0</v>
      </c>
      <c r="B1571" s="52" t="str">
        <f t="shared" si="74"/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72"/>
        <v>0</v>
      </c>
      <c r="N1571" s="39"/>
      <c r="O1571" s="39"/>
      <c r="P1571" s="33"/>
    </row>
    <row r="1572" spans="1:16" ht="24.95" customHeight="1" x14ac:dyDescent="0.2">
      <c r="A1572" s="52" t="str">
        <f t="shared" si="73"/>
        <v>||||||0</v>
      </c>
      <c r="B1572" s="52" t="str">
        <f t="shared" si="74"/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72"/>
        <v>0</v>
      </c>
      <c r="N1572" s="39"/>
      <c r="O1572" s="39"/>
      <c r="P1572" s="33"/>
    </row>
    <row r="1573" spans="1:16" ht="24.95" customHeight="1" x14ac:dyDescent="0.2">
      <c r="A1573" s="52" t="str">
        <f t="shared" si="73"/>
        <v>||||||0</v>
      </c>
      <c r="B1573" s="52" t="str">
        <f t="shared" si="74"/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72"/>
        <v>0</v>
      </c>
      <c r="N1573" s="39"/>
      <c r="O1573" s="39"/>
      <c r="P1573" s="33"/>
    </row>
    <row r="1574" spans="1:16" ht="24.95" customHeight="1" x14ac:dyDescent="0.2">
      <c r="A1574" s="52" t="str">
        <f t="shared" si="73"/>
        <v>||||||0</v>
      </c>
      <c r="B1574" s="52" t="str">
        <f t="shared" si="74"/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72"/>
        <v>0</v>
      </c>
      <c r="N1574" s="39"/>
      <c r="O1574" s="39"/>
      <c r="P1574" s="33"/>
    </row>
    <row r="1575" spans="1:16" ht="24.95" customHeight="1" x14ac:dyDescent="0.2">
      <c r="A1575" s="52" t="str">
        <f t="shared" si="73"/>
        <v>||||||0</v>
      </c>
      <c r="B1575" s="52" t="str">
        <f t="shared" si="74"/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72"/>
        <v>0</v>
      </c>
      <c r="N1575" s="39"/>
      <c r="O1575" s="39"/>
      <c r="P1575" s="33"/>
    </row>
    <row r="1576" spans="1:16" ht="24.95" customHeight="1" x14ac:dyDescent="0.2">
      <c r="A1576" s="52" t="str">
        <f t="shared" si="73"/>
        <v>||||||0</v>
      </c>
      <c r="B1576" s="52" t="str">
        <f t="shared" si="74"/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72"/>
        <v>0</v>
      </c>
      <c r="N1576" s="39"/>
      <c r="O1576" s="39"/>
      <c r="P1576" s="33"/>
    </row>
    <row r="1577" spans="1:16" ht="24.95" customHeight="1" x14ac:dyDescent="0.2">
      <c r="A1577" s="52" t="str">
        <f t="shared" si="73"/>
        <v>||||||0</v>
      </c>
      <c r="B1577" s="52" t="str">
        <f t="shared" si="74"/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72"/>
        <v>0</v>
      </c>
      <c r="N1577" s="39"/>
      <c r="O1577" s="39"/>
      <c r="P1577" s="33"/>
    </row>
    <row r="1578" spans="1:16" ht="24.95" customHeight="1" x14ac:dyDescent="0.2">
      <c r="A1578" s="52" t="str">
        <f t="shared" si="73"/>
        <v>||||||0</v>
      </c>
      <c r="B1578" s="52" t="str">
        <f t="shared" si="74"/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72"/>
        <v>0</v>
      </c>
      <c r="N1578" s="39"/>
      <c r="O1578" s="39"/>
      <c r="P1578" s="33"/>
    </row>
    <row r="1579" spans="1:16" ht="24.95" customHeight="1" x14ac:dyDescent="0.2">
      <c r="A1579" s="52" t="str">
        <f t="shared" si="73"/>
        <v>||||||0</v>
      </c>
      <c r="B1579" s="52" t="str">
        <f t="shared" si="74"/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72"/>
        <v>0</v>
      </c>
      <c r="N1579" s="39"/>
      <c r="O1579" s="39"/>
      <c r="P1579" s="33"/>
    </row>
    <row r="1580" spans="1:16" ht="24.95" customHeight="1" x14ac:dyDescent="0.2">
      <c r="A1580" s="52" t="str">
        <f t="shared" si="73"/>
        <v>||||||0</v>
      </c>
      <c r="B1580" s="52" t="str">
        <f t="shared" si="74"/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72"/>
        <v>0</v>
      </c>
      <c r="N1580" s="39"/>
      <c r="O1580" s="39"/>
      <c r="P1580" s="33"/>
    </row>
    <row r="1581" spans="1:16" ht="24.95" customHeight="1" x14ac:dyDescent="0.2">
      <c r="A1581" s="52" t="str">
        <f t="shared" si="73"/>
        <v>||||||0</v>
      </c>
      <c r="B1581" s="52" t="str">
        <f t="shared" si="74"/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72"/>
        <v>0</v>
      </c>
      <c r="N1581" s="39"/>
      <c r="O1581" s="39"/>
      <c r="P1581" s="33"/>
    </row>
    <row r="1582" spans="1:16" ht="24.95" customHeight="1" x14ac:dyDescent="0.2">
      <c r="A1582" s="52" t="str">
        <f t="shared" si="73"/>
        <v>||||||0</v>
      </c>
      <c r="B1582" s="52" t="str">
        <f t="shared" si="74"/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72"/>
        <v>0</v>
      </c>
      <c r="N1582" s="39"/>
      <c r="O1582" s="39"/>
      <c r="P1582" s="33"/>
    </row>
    <row r="1583" spans="1:16" ht="24.95" customHeight="1" x14ac:dyDescent="0.2">
      <c r="A1583" s="52" t="str">
        <f t="shared" si="73"/>
        <v>||||||0</v>
      </c>
      <c r="B1583" s="52" t="str">
        <f t="shared" si="74"/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72"/>
        <v>0</v>
      </c>
      <c r="N1583" s="39"/>
      <c r="O1583" s="39"/>
      <c r="P1583" s="33"/>
    </row>
    <row r="1584" spans="1:16" ht="24.95" customHeight="1" x14ac:dyDescent="0.2">
      <c r="A1584" s="52" t="str">
        <f t="shared" si="73"/>
        <v>||||||0</v>
      </c>
      <c r="B1584" s="52" t="str">
        <f t="shared" si="74"/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72"/>
        <v>0</v>
      </c>
      <c r="N1584" s="39"/>
      <c r="O1584" s="39"/>
      <c r="P1584" s="33"/>
    </row>
    <row r="1585" spans="1:16" ht="24.95" customHeight="1" x14ac:dyDescent="0.2">
      <c r="A1585" s="52" t="str">
        <f t="shared" si="73"/>
        <v>||||||0</v>
      </c>
      <c r="B1585" s="52" t="str">
        <f t="shared" si="74"/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72"/>
        <v>0</v>
      </c>
      <c r="N1585" s="39"/>
      <c r="O1585" s="39"/>
      <c r="P1585" s="33"/>
    </row>
    <row r="1586" spans="1:16" ht="24.95" customHeight="1" x14ac:dyDescent="0.2">
      <c r="A1586" s="52" t="str">
        <f t="shared" si="73"/>
        <v>||||||0</v>
      </c>
      <c r="B1586" s="52" t="str">
        <f t="shared" si="74"/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72"/>
        <v>0</v>
      </c>
      <c r="N1586" s="39"/>
      <c r="O1586" s="39"/>
      <c r="P1586" s="33"/>
    </row>
    <row r="1587" spans="1:16" ht="24.95" customHeight="1" x14ac:dyDescent="0.2">
      <c r="A1587" s="52" t="str">
        <f t="shared" si="73"/>
        <v>||||||0</v>
      </c>
      <c r="B1587" s="52" t="str">
        <f t="shared" si="74"/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72"/>
        <v>0</v>
      </c>
      <c r="N1587" s="39"/>
      <c r="O1587" s="39"/>
      <c r="P1587" s="33"/>
    </row>
    <row r="1588" spans="1:16" ht="24.95" customHeight="1" x14ac:dyDescent="0.2">
      <c r="A1588" s="52" t="str">
        <f t="shared" si="73"/>
        <v>||||||0</v>
      </c>
      <c r="B1588" s="52" t="str">
        <f t="shared" si="74"/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72"/>
        <v>0</v>
      </c>
      <c r="N1588" s="39"/>
      <c r="O1588" s="39"/>
      <c r="P1588" s="33"/>
    </row>
    <row r="1589" spans="1:16" ht="24.95" customHeight="1" x14ac:dyDescent="0.2">
      <c r="A1589" s="52" t="str">
        <f t="shared" si="73"/>
        <v>||||||0</v>
      </c>
      <c r="B1589" s="52" t="str">
        <f t="shared" si="74"/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72"/>
        <v>0</v>
      </c>
      <c r="N1589" s="39"/>
      <c r="O1589" s="39"/>
      <c r="P1589" s="33"/>
    </row>
    <row r="1590" spans="1:16" ht="24.95" customHeight="1" x14ac:dyDescent="0.2">
      <c r="A1590" s="52" t="str">
        <f t="shared" si="73"/>
        <v>||||||0</v>
      </c>
      <c r="B1590" s="52" t="str">
        <f t="shared" si="74"/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72"/>
        <v>0</v>
      </c>
      <c r="N1590" s="39"/>
      <c r="O1590" s="39"/>
      <c r="P1590" s="33"/>
    </row>
    <row r="1591" spans="1:16" ht="24.95" customHeight="1" x14ac:dyDescent="0.2">
      <c r="A1591" s="52" t="str">
        <f t="shared" si="73"/>
        <v>||||||0</v>
      </c>
      <c r="B1591" s="52" t="str">
        <f t="shared" si="74"/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72"/>
        <v>0</v>
      </c>
      <c r="N1591" s="39"/>
      <c r="O1591" s="39"/>
      <c r="P1591" s="33"/>
    </row>
    <row r="1592" spans="1:16" ht="24.95" customHeight="1" x14ac:dyDescent="0.2">
      <c r="A1592" s="52" t="str">
        <f t="shared" si="73"/>
        <v>||||||0</v>
      </c>
      <c r="B1592" s="52" t="str">
        <f t="shared" si="74"/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72"/>
        <v>0</v>
      </c>
      <c r="N1592" s="39"/>
      <c r="O1592" s="39"/>
      <c r="P1592" s="33"/>
    </row>
    <row r="1593" spans="1:16" ht="24.95" customHeight="1" x14ac:dyDescent="0.2">
      <c r="A1593" s="52" t="str">
        <f t="shared" si="73"/>
        <v>||||||0</v>
      </c>
      <c r="B1593" s="52" t="str">
        <f t="shared" si="74"/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72"/>
        <v>0</v>
      </c>
      <c r="N1593" s="39"/>
      <c r="O1593" s="39"/>
      <c r="P1593" s="33"/>
    </row>
    <row r="1594" spans="1:16" ht="24.95" customHeight="1" x14ac:dyDescent="0.2">
      <c r="A1594" s="52" t="str">
        <f t="shared" si="73"/>
        <v>||||||0</v>
      </c>
      <c r="B1594" s="52" t="str">
        <f t="shared" si="74"/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72"/>
        <v>0</v>
      </c>
      <c r="N1594" s="39"/>
      <c r="O1594" s="39"/>
      <c r="P1594" s="33"/>
    </row>
    <row r="1595" spans="1:16" ht="24.95" customHeight="1" x14ac:dyDescent="0.2">
      <c r="A1595" s="52" t="str">
        <f t="shared" si="73"/>
        <v>||||||0</v>
      </c>
      <c r="B1595" s="52" t="str">
        <f t="shared" si="74"/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72"/>
        <v>0</v>
      </c>
      <c r="N1595" s="39"/>
      <c r="O1595" s="39"/>
      <c r="P1595" s="33"/>
    </row>
    <row r="1596" spans="1:16" ht="24.95" customHeight="1" x14ac:dyDescent="0.2">
      <c r="A1596" s="52" t="str">
        <f t="shared" si="73"/>
        <v>||||||0</v>
      </c>
      <c r="B1596" s="52" t="str">
        <f t="shared" si="74"/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72"/>
        <v>0</v>
      </c>
      <c r="N1596" s="39"/>
      <c r="O1596" s="39"/>
      <c r="P1596" s="33"/>
    </row>
    <row r="1597" spans="1:16" ht="24.95" customHeight="1" x14ac:dyDescent="0.2">
      <c r="A1597" s="52" t="str">
        <f t="shared" si="73"/>
        <v>||||||0</v>
      </c>
      <c r="B1597" s="52" t="str">
        <f t="shared" si="74"/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72"/>
        <v>0</v>
      </c>
      <c r="N1597" s="39"/>
      <c r="O1597" s="39"/>
      <c r="P1597" s="33"/>
    </row>
    <row r="1598" spans="1:16" ht="24.95" customHeight="1" x14ac:dyDescent="0.2">
      <c r="A1598" s="52" t="str">
        <f t="shared" si="73"/>
        <v>||||||0</v>
      </c>
      <c r="B1598" s="52" t="str">
        <f t="shared" si="74"/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75">N1598+O1598</f>
        <v>0</v>
      </c>
      <c r="N1598" s="39"/>
      <c r="O1598" s="39"/>
      <c r="P1598" s="33"/>
    </row>
    <row r="1599" spans="1:16" ht="24.95" customHeight="1" x14ac:dyDescent="0.2">
      <c r="A1599" s="52" t="str">
        <f t="shared" si="73"/>
        <v>||||||0</v>
      </c>
      <c r="B1599" s="52" t="str">
        <f t="shared" si="74"/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75"/>
        <v>0</v>
      </c>
      <c r="N1599" s="39"/>
      <c r="O1599" s="39"/>
      <c r="P1599" s="33"/>
    </row>
    <row r="1600" spans="1:16" ht="24.95" customHeight="1" x14ac:dyDescent="0.2">
      <c r="A1600" s="52" t="str">
        <f t="shared" si="73"/>
        <v>||||||0</v>
      </c>
      <c r="B1600" s="52" t="str">
        <f t="shared" si="74"/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75"/>
        <v>0</v>
      </c>
      <c r="N1600" s="39"/>
      <c r="O1600" s="39"/>
      <c r="P1600" s="33"/>
    </row>
    <row r="1601" spans="1:16" ht="24.95" customHeight="1" x14ac:dyDescent="0.2">
      <c r="A1601" s="52" t="str">
        <f t="shared" si="73"/>
        <v>||||||0</v>
      </c>
      <c r="B1601" s="52" t="str">
        <f t="shared" si="74"/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75"/>
        <v>0</v>
      </c>
      <c r="N1601" s="39"/>
      <c r="O1601" s="39"/>
      <c r="P1601" s="33"/>
    </row>
    <row r="1602" spans="1:16" ht="24.95" customHeight="1" x14ac:dyDescent="0.2">
      <c r="A1602" s="52" t="str">
        <f t="shared" si="73"/>
        <v>||||||0</v>
      </c>
      <c r="B1602" s="52" t="str">
        <f t="shared" si="74"/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75"/>
        <v>0</v>
      </c>
      <c r="N1602" s="39"/>
      <c r="O1602" s="39"/>
      <c r="P1602" s="33"/>
    </row>
    <row r="1603" spans="1:16" ht="24.95" customHeight="1" x14ac:dyDescent="0.2">
      <c r="A1603" s="52" t="str">
        <f t="shared" si="73"/>
        <v>||||||0</v>
      </c>
      <c r="B1603" s="52" t="str">
        <f t="shared" si="74"/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75"/>
        <v>0</v>
      </c>
      <c r="N1603" s="39"/>
      <c r="O1603" s="39"/>
      <c r="P1603" s="33"/>
    </row>
    <row r="1604" spans="1:16" ht="24.95" customHeight="1" x14ac:dyDescent="0.2">
      <c r="A1604" s="52" t="str">
        <f t="shared" si="73"/>
        <v>||||||0</v>
      </c>
      <c r="B1604" s="52" t="str">
        <f t="shared" si="74"/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75"/>
        <v>0</v>
      </c>
      <c r="N1604" s="39"/>
      <c r="O1604" s="39"/>
      <c r="P1604" s="33"/>
    </row>
    <row r="1605" spans="1:16" ht="24.95" customHeight="1" x14ac:dyDescent="0.2">
      <c r="A1605" s="52" t="str">
        <f t="shared" ref="A1605:A1668" si="76">C1605&amp;"|"&amp;D1605&amp;"|"&amp;E1605&amp;"|"&amp;F1605&amp;"|"&amp;G1605&amp;"|"&amp;I1605&amp;"|"&amp;N1605+O1605-P1605</f>
        <v>||||||0</v>
      </c>
      <c r="B1605" s="52" t="str">
        <f t="shared" ref="B1605:B1668" si="77"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75"/>
        <v>0</v>
      </c>
      <c r="N1605" s="39"/>
      <c r="O1605" s="39"/>
      <c r="P1605" s="33"/>
    </row>
    <row r="1606" spans="1:16" ht="24.95" customHeight="1" x14ac:dyDescent="0.2">
      <c r="A1606" s="52" t="str">
        <f t="shared" si="76"/>
        <v>||||||0</v>
      </c>
      <c r="B1606" s="52" t="str">
        <f t="shared" si="77"/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75"/>
        <v>0</v>
      </c>
      <c r="N1606" s="39"/>
      <c r="O1606" s="39"/>
      <c r="P1606" s="33"/>
    </row>
    <row r="1607" spans="1:16" ht="24.95" customHeight="1" x14ac:dyDescent="0.2">
      <c r="A1607" s="52" t="str">
        <f t="shared" si="76"/>
        <v>||||||0</v>
      </c>
      <c r="B1607" s="52" t="str">
        <f t="shared" si="77"/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75"/>
        <v>0</v>
      </c>
      <c r="N1607" s="39"/>
      <c r="O1607" s="39"/>
      <c r="P1607" s="33"/>
    </row>
    <row r="1608" spans="1:16" ht="24.95" customHeight="1" x14ac:dyDescent="0.2">
      <c r="A1608" s="52" t="str">
        <f t="shared" si="76"/>
        <v>||||||0</v>
      </c>
      <c r="B1608" s="52" t="str">
        <f t="shared" si="77"/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75"/>
        <v>0</v>
      </c>
      <c r="N1608" s="39"/>
      <c r="O1608" s="39"/>
      <c r="P1608" s="33"/>
    </row>
    <row r="1609" spans="1:16" ht="24.95" customHeight="1" x14ac:dyDescent="0.2">
      <c r="A1609" s="52" t="str">
        <f t="shared" si="76"/>
        <v>||||||0</v>
      </c>
      <c r="B1609" s="52" t="str">
        <f t="shared" si="77"/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75"/>
        <v>0</v>
      </c>
      <c r="N1609" s="39"/>
      <c r="O1609" s="39"/>
      <c r="P1609" s="33"/>
    </row>
    <row r="1610" spans="1:16" ht="24.95" customHeight="1" x14ac:dyDescent="0.2">
      <c r="A1610" s="52" t="str">
        <f t="shared" si="76"/>
        <v>||||||0</v>
      </c>
      <c r="B1610" s="52" t="str">
        <f t="shared" si="77"/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75"/>
        <v>0</v>
      </c>
      <c r="N1610" s="39"/>
      <c r="O1610" s="39"/>
      <c r="P1610" s="33"/>
    </row>
    <row r="1611" spans="1:16" ht="24.95" customHeight="1" x14ac:dyDescent="0.2">
      <c r="A1611" s="52" t="str">
        <f t="shared" si="76"/>
        <v>||||||0</v>
      </c>
      <c r="B1611" s="52" t="str">
        <f t="shared" si="77"/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75"/>
        <v>0</v>
      </c>
      <c r="N1611" s="39"/>
      <c r="O1611" s="39"/>
      <c r="P1611" s="33"/>
    </row>
    <row r="1612" spans="1:16" ht="24.95" customHeight="1" x14ac:dyDescent="0.2">
      <c r="A1612" s="52" t="str">
        <f t="shared" si="76"/>
        <v>||||||0</v>
      </c>
      <c r="B1612" s="52" t="str">
        <f t="shared" si="77"/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75"/>
        <v>0</v>
      </c>
      <c r="N1612" s="39"/>
      <c r="O1612" s="39"/>
      <c r="P1612" s="33"/>
    </row>
    <row r="1613" spans="1:16" ht="24.95" customHeight="1" x14ac:dyDescent="0.2">
      <c r="A1613" s="52" t="str">
        <f t="shared" si="76"/>
        <v>||||||0</v>
      </c>
      <c r="B1613" s="52" t="str">
        <f t="shared" si="77"/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75"/>
        <v>0</v>
      </c>
      <c r="N1613" s="39"/>
      <c r="O1613" s="39"/>
      <c r="P1613" s="33"/>
    </row>
    <row r="1614" spans="1:16" ht="24.95" customHeight="1" x14ac:dyDescent="0.2">
      <c r="A1614" s="52" t="str">
        <f t="shared" si="76"/>
        <v>||||||0</v>
      </c>
      <c r="B1614" s="52" t="str">
        <f t="shared" si="77"/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75"/>
        <v>0</v>
      </c>
      <c r="N1614" s="39"/>
      <c r="O1614" s="39"/>
      <c r="P1614" s="33"/>
    </row>
    <row r="1615" spans="1:16" ht="24.95" customHeight="1" x14ac:dyDescent="0.2">
      <c r="A1615" s="52" t="str">
        <f t="shared" si="76"/>
        <v>||||||0</v>
      </c>
      <c r="B1615" s="52" t="str">
        <f t="shared" si="77"/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75"/>
        <v>0</v>
      </c>
      <c r="N1615" s="39"/>
      <c r="O1615" s="39"/>
      <c r="P1615" s="33"/>
    </row>
    <row r="1616" spans="1:16" ht="24.95" customHeight="1" x14ac:dyDescent="0.2">
      <c r="A1616" s="52" t="str">
        <f t="shared" si="76"/>
        <v>||||||0</v>
      </c>
      <c r="B1616" s="52" t="str">
        <f t="shared" si="77"/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75"/>
        <v>0</v>
      </c>
      <c r="N1616" s="39"/>
      <c r="O1616" s="39"/>
      <c r="P1616" s="33"/>
    </row>
    <row r="1617" spans="1:16" ht="24.95" customHeight="1" x14ac:dyDescent="0.2">
      <c r="A1617" s="52" t="str">
        <f t="shared" si="76"/>
        <v>||||||0</v>
      </c>
      <c r="B1617" s="52" t="str">
        <f t="shared" si="77"/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75"/>
        <v>0</v>
      </c>
      <c r="N1617" s="39"/>
      <c r="O1617" s="39"/>
      <c r="P1617" s="33"/>
    </row>
    <row r="1618" spans="1:16" ht="24.95" customHeight="1" x14ac:dyDescent="0.2">
      <c r="A1618" s="52" t="str">
        <f t="shared" si="76"/>
        <v>||||||0</v>
      </c>
      <c r="B1618" s="52" t="str">
        <f t="shared" si="77"/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75"/>
        <v>0</v>
      </c>
      <c r="N1618" s="39"/>
      <c r="O1618" s="39"/>
      <c r="P1618" s="33"/>
    </row>
    <row r="1619" spans="1:16" ht="24.95" customHeight="1" x14ac:dyDescent="0.2">
      <c r="A1619" s="52" t="str">
        <f t="shared" si="76"/>
        <v>||||||0</v>
      </c>
      <c r="B1619" s="52" t="str">
        <f t="shared" si="77"/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75"/>
        <v>0</v>
      </c>
      <c r="N1619" s="39"/>
      <c r="O1619" s="39"/>
      <c r="P1619" s="33"/>
    </row>
    <row r="1620" spans="1:16" ht="24.95" customHeight="1" x14ac:dyDescent="0.2">
      <c r="A1620" s="52" t="str">
        <f t="shared" si="76"/>
        <v>||||||0</v>
      </c>
      <c r="B1620" s="52" t="str">
        <f t="shared" si="77"/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75"/>
        <v>0</v>
      </c>
      <c r="N1620" s="39"/>
      <c r="O1620" s="39"/>
      <c r="P1620" s="33"/>
    </row>
    <row r="1621" spans="1:16" ht="24.95" customHeight="1" x14ac:dyDescent="0.2">
      <c r="A1621" s="52" t="str">
        <f t="shared" si="76"/>
        <v>||||||0</v>
      </c>
      <c r="B1621" s="52" t="str">
        <f t="shared" si="77"/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75"/>
        <v>0</v>
      </c>
      <c r="N1621" s="39"/>
      <c r="O1621" s="39"/>
      <c r="P1621" s="33"/>
    </row>
    <row r="1622" spans="1:16" ht="24.95" customHeight="1" x14ac:dyDescent="0.2">
      <c r="A1622" s="52" t="str">
        <f t="shared" si="76"/>
        <v>||||||0</v>
      </c>
      <c r="B1622" s="52" t="str">
        <f t="shared" si="77"/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75"/>
        <v>0</v>
      </c>
      <c r="N1622" s="39"/>
      <c r="O1622" s="39"/>
      <c r="P1622" s="33"/>
    </row>
    <row r="1623" spans="1:16" ht="24.95" customHeight="1" x14ac:dyDescent="0.2">
      <c r="A1623" s="52" t="str">
        <f t="shared" si="76"/>
        <v>||||||0</v>
      </c>
      <c r="B1623" s="52" t="str">
        <f t="shared" si="77"/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75"/>
        <v>0</v>
      </c>
      <c r="N1623" s="39"/>
      <c r="O1623" s="39"/>
      <c r="P1623" s="33"/>
    </row>
    <row r="1624" spans="1:16" ht="24.95" customHeight="1" x14ac:dyDescent="0.2">
      <c r="A1624" s="52" t="str">
        <f t="shared" si="76"/>
        <v>||||||0</v>
      </c>
      <c r="B1624" s="52" t="str">
        <f t="shared" si="77"/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75"/>
        <v>0</v>
      </c>
      <c r="N1624" s="39"/>
      <c r="O1624" s="39"/>
      <c r="P1624" s="33"/>
    </row>
    <row r="1625" spans="1:16" ht="24.95" customHeight="1" x14ac:dyDescent="0.2">
      <c r="A1625" s="52" t="str">
        <f t="shared" si="76"/>
        <v>||||||0</v>
      </c>
      <c r="B1625" s="52" t="str">
        <f t="shared" si="77"/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75"/>
        <v>0</v>
      </c>
      <c r="N1625" s="39"/>
      <c r="O1625" s="39"/>
      <c r="P1625" s="33"/>
    </row>
    <row r="1626" spans="1:16" ht="24.95" customHeight="1" x14ac:dyDescent="0.2">
      <c r="A1626" s="52" t="str">
        <f t="shared" si="76"/>
        <v>||||||0</v>
      </c>
      <c r="B1626" s="52" t="str">
        <f t="shared" si="77"/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75"/>
        <v>0</v>
      </c>
      <c r="N1626" s="39"/>
      <c r="O1626" s="39"/>
      <c r="P1626" s="33"/>
    </row>
    <row r="1627" spans="1:16" ht="24.95" customHeight="1" x14ac:dyDescent="0.2">
      <c r="A1627" s="52" t="str">
        <f t="shared" si="76"/>
        <v>||||||0</v>
      </c>
      <c r="B1627" s="52" t="str">
        <f t="shared" si="77"/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75"/>
        <v>0</v>
      </c>
      <c r="N1627" s="39"/>
      <c r="O1627" s="39"/>
      <c r="P1627" s="33"/>
    </row>
    <row r="1628" spans="1:16" ht="24.95" customHeight="1" x14ac:dyDescent="0.2">
      <c r="A1628" s="52" t="str">
        <f t="shared" si="76"/>
        <v>||||||0</v>
      </c>
      <c r="B1628" s="52" t="str">
        <f t="shared" si="77"/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75"/>
        <v>0</v>
      </c>
      <c r="N1628" s="39"/>
      <c r="O1628" s="39"/>
      <c r="P1628" s="33"/>
    </row>
    <row r="1629" spans="1:16" ht="24.95" customHeight="1" x14ac:dyDescent="0.2">
      <c r="A1629" s="52" t="str">
        <f t="shared" si="76"/>
        <v>||||||0</v>
      </c>
      <c r="B1629" s="52" t="str">
        <f t="shared" si="77"/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75"/>
        <v>0</v>
      </c>
      <c r="N1629" s="39"/>
      <c r="O1629" s="39"/>
      <c r="P1629" s="33"/>
    </row>
    <row r="1630" spans="1:16" ht="24.95" customHeight="1" x14ac:dyDescent="0.2">
      <c r="A1630" s="52" t="str">
        <f t="shared" si="76"/>
        <v>||||||0</v>
      </c>
      <c r="B1630" s="52" t="str">
        <f t="shared" si="77"/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75"/>
        <v>0</v>
      </c>
      <c r="N1630" s="39"/>
      <c r="O1630" s="39"/>
      <c r="P1630" s="33"/>
    </row>
    <row r="1631" spans="1:16" ht="24.95" customHeight="1" x14ac:dyDescent="0.2">
      <c r="A1631" s="52" t="str">
        <f t="shared" si="76"/>
        <v>||||||0</v>
      </c>
      <c r="B1631" s="52" t="str">
        <f t="shared" si="77"/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75"/>
        <v>0</v>
      </c>
      <c r="N1631" s="39"/>
      <c r="O1631" s="39"/>
      <c r="P1631" s="33"/>
    </row>
    <row r="1632" spans="1:16" ht="24.95" customHeight="1" x14ac:dyDescent="0.2">
      <c r="A1632" s="52" t="str">
        <f t="shared" si="76"/>
        <v>||||||0</v>
      </c>
      <c r="B1632" s="52" t="str">
        <f t="shared" si="77"/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75"/>
        <v>0</v>
      </c>
      <c r="N1632" s="39"/>
      <c r="O1632" s="39"/>
      <c r="P1632" s="33"/>
    </row>
    <row r="1633" spans="1:16" ht="24.95" customHeight="1" x14ac:dyDescent="0.2">
      <c r="A1633" s="52" t="str">
        <f t="shared" si="76"/>
        <v>||||||0</v>
      </c>
      <c r="B1633" s="52" t="str">
        <f t="shared" si="77"/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75"/>
        <v>0</v>
      </c>
      <c r="N1633" s="39"/>
      <c r="O1633" s="39"/>
      <c r="P1633" s="33"/>
    </row>
    <row r="1634" spans="1:16" ht="24.95" customHeight="1" x14ac:dyDescent="0.2">
      <c r="A1634" s="52" t="str">
        <f t="shared" si="76"/>
        <v>||||||0</v>
      </c>
      <c r="B1634" s="52" t="str">
        <f t="shared" si="77"/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75"/>
        <v>0</v>
      </c>
      <c r="N1634" s="39"/>
      <c r="O1634" s="39"/>
      <c r="P1634" s="33"/>
    </row>
    <row r="1635" spans="1:16" ht="24.95" customHeight="1" x14ac:dyDescent="0.2">
      <c r="A1635" s="52" t="str">
        <f t="shared" si="76"/>
        <v>||||||0</v>
      </c>
      <c r="B1635" s="52" t="str">
        <f t="shared" si="77"/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75"/>
        <v>0</v>
      </c>
      <c r="N1635" s="39"/>
      <c r="O1635" s="39"/>
      <c r="P1635" s="33"/>
    </row>
    <row r="1636" spans="1:16" ht="24.95" customHeight="1" x14ac:dyDescent="0.2">
      <c r="A1636" s="52" t="str">
        <f t="shared" si="76"/>
        <v>||||||0</v>
      </c>
      <c r="B1636" s="52" t="str">
        <f t="shared" si="77"/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75"/>
        <v>0</v>
      </c>
      <c r="N1636" s="39"/>
      <c r="O1636" s="39"/>
      <c r="P1636" s="33"/>
    </row>
    <row r="1637" spans="1:16" ht="24.95" customHeight="1" x14ac:dyDescent="0.2">
      <c r="A1637" s="52" t="str">
        <f t="shared" si="76"/>
        <v>||||||0</v>
      </c>
      <c r="B1637" s="52" t="str">
        <f t="shared" si="77"/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75"/>
        <v>0</v>
      </c>
      <c r="N1637" s="39"/>
      <c r="O1637" s="39"/>
      <c r="P1637" s="33"/>
    </row>
    <row r="1638" spans="1:16" ht="24.95" customHeight="1" x14ac:dyDescent="0.2">
      <c r="A1638" s="52" t="str">
        <f t="shared" si="76"/>
        <v>||||||0</v>
      </c>
      <c r="B1638" s="52" t="str">
        <f t="shared" si="77"/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75"/>
        <v>0</v>
      </c>
      <c r="N1638" s="39"/>
      <c r="O1638" s="39"/>
      <c r="P1638" s="33"/>
    </row>
    <row r="1639" spans="1:16" ht="24.95" customHeight="1" x14ac:dyDescent="0.2">
      <c r="A1639" s="52" t="str">
        <f t="shared" si="76"/>
        <v>||||||0</v>
      </c>
      <c r="B1639" s="52" t="str">
        <f t="shared" si="77"/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75"/>
        <v>0</v>
      </c>
      <c r="N1639" s="39"/>
      <c r="O1639" s="39"/>
      <c r="P1639" s="33"/>
    </row>
    <row r="1640" spans="1:16" ht="24.95" customHeight="1" x14ac:dyDescent="0.2">
      <c r="A1640" s="52" t="str">
        <f t="shared" si="76"/>
        <v>||||||0</v>
      </c>
      <c r="B1640" s="52" t="str">
        <f t="shared" si="77"/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75"/>
        <v>0</v>
      </c>
      <c r="N1640" s="39"/>
      <c r="O1640" s="39"/>
      <c r="P1640" s="33"/>
    </row>
    <row r="1641" spans="1:16" ht="24.95" customHeight="1" x14ac:dyDescent="0.2">
      <c r="A1641" s="52" t="str">
        <f t="shared" si="76"/>
        <v>||||||0</v>
      </c>
      <c r="B1641" s="52" t="str">
        <f t="shared" si="77"/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75"/>
        <v>0</v>
      </c>
      <c r="N1641" s="39"/>
      <c r="O1641" s="39"/>
      <c r="P1641" s="33"/>
    </row>
    <row r="1642" spans="1:16" ht="24.95" customHeight="1" x14ac:dyDescent="0.2">
      <c r="A1642" s="52" t="str">
        <f t="shared" si="76"/>
        <v>||||||0</v>
      </c>
      <c r="B1642" s="52" t="str">
        <f t="shared" si="77"/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75"/>
        <v>0</v>
      </c>
      <c r="N1642" s="39"/>
      <c r="O1642" s="39"/>
      <c r="P1642" s="33"/>
    </row>
    <row r="1643" spans="1:16" ht="24.95" customHeight="1" x14ac:dyDescent="0.2">
      <c r="A1643" s="52" t="str">
        <f t="shared" si="76"/>
        <v>||||||0</v>
      </c>
      <c r="B1643" s="52" t="str">
        <f t="shared" si="77"/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75"/>
        <v>0</v>
      </c>
      <c r="N1643" s="39"/>
      <c r="O1643" s="39"/>
      <c r="P1643" s="33"/>
    </row>
    <row r="1644" spans="1:16" ht="24.95" customHeight="1" x14ac:dyDescent="0.2">
      <c r="A1644" s="52" t="str">
        <f t="shared" si="76"/>
        <v>||||||0</v>
      </c>
      <c r="B1644" s="52" t="str">
        <f t="shared" si="77"/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75"/>
        <v>0</v>
      </c>
      <c r="N1644" s="39"/>
      <c r="O1644" s="39"/>
      <c r="P1644" s="33"/>
    </row>
    <row r="1645" spans="1:16" ht="24.95" customHeight="1" x14ac:dyDescent="0.2">
      <c r="A1645" s="52" t="str">
        <f t="shared" si="76"/>
        <v>||||||0</v>
      </c>
      <c r="B1645" s="52" t="str">
        <f t="shared" si="77"/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75"/>
        <v>0</v>
      </c>
      <c r="N1645" s="39"/>
      <c r="O1645" s="39"/>
      <c r="P1645" s="33"/>
    </row>
    <row r="1646" spans="1:16" ht="24.95" customHeight="1" x14ac:dyDescent="0.2">
      <c r="A1646" s="52" t="str">
        <f t="shared" si="76"/>
        <v>||||||0</v>
      </c>
      <c r="B1646" s="52" t="str">
        <f t="shared" si="77"/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75"/>
        <v>0</v>
      </c>
      <c r="N1646" s="39"/>
      <c r="O1646" s="39"/>
      <c r="P1646" s="33"/>
    </row>
    <row r="1647" spans="1:16" ht="24.95" customHeight="1" x14ac:dyDescent="0.2">
      <c r="A1647" s="52" t="str">
        <f t="shared" si="76"/>
        <v>||||||0</v>
      </c>
      <c r="B1647" s="52" t="str">
        <f t="shared" si="77"/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75"/>
        <v>0</v>
      </c>
      <c r="N1647" s="39"/>
      <c r="O1647" s="39"/>
      <c r="P1647" s="33"/>
    </row>
    <row r="1648" spans="1:16" ht="24.95" customHeight="1" x14ac:dyDescent="0.2">
      <c r="A1648" s="52" t="str">
        <f t="shared" si="76"/>
        <v>||||||0</v>
      </c>
      <c r="B1648" s="52" t="str">
        <f t="shared" si="77"/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75"/>
        <v>0</v>
      </c>
      <c r="N1648" s="39"/>
      <c r="O1648" s="39"/>
      <c r="P1648" s="33"/>
    </row>
    <row r="1649" spans="1:16" ht="24.95" customHeight="1" x14ac:dyDescent="0.2">
      <c r="A1649" s="52" t="str">
        <f t="shared" si="76"/>
        <v>||||||0</v>
      </c>
      <c r="B1649" s="52" t="str">
        <f t="shared" si="77"/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75"/>
        <v>0</v>
      </c>
      <c r="N1649" s="39"/>
      <c r="O1649" s="39"/>
      <c r="P1649" s="33"/>
    </row>
    <row r="1650" spans="1:16" ht="24.95" customHeight="1" x14ac:dyDescent="0.2">
      <c r="A1650" s="52" t="str">
        <f t="shared" si="76"/>
        <v>||||||0</v>
      </c>
      <c r="B1650" s="52" t="str">
        <f t="shared" si="77"/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75"/>
        <v>0</v>
      </c>
      <c r="N1650" s="39"/>
      <c r="O1650" s="39"/>
      <c r="P1650" s="33"/>
    </row>
    <row r="1651" spans="1:16" ht="24.95" customHeight="1" x14ac:dyDescent="0.2">
      <c r="A1651" s="52" t="str">
        <f t="shared" si="76"/>
        <v>||||||0</v>
      </c>
      <c r="B1651" s="52" t="str">
        <f t="shared" si="77"/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75"/>
        <v>0</v>
      </c>
      <c r="N1651" s="39"/>
      <c r="O1651" s="39"/>
      <c r="P1651" s="33"/>
    </row>
    <row r="1652" spans="1:16" ht="24.95" customHeight="1" x14ac:dyDescent="0.2">
      <c r="A1652" s="52" t="str">
        <f t="shared" si="76"/>
        <v>||||||0</v>
      </c>
      <c r="B1652" s="52" t="str">
        <f t="shared" si="77"/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75"/>
        <v>0</v>
      </c>
      <c r="N1652" s="39"/>
      <c r="O1652" s="39"/>
      <c r="P1652" s="33"/>
    </row>
    <row r="1653" spans="1:16" ht="24.95" customHeight="1" x14ac:dyDescent="0.2">
      <c r="A1653" s="52" t="str">
        <f t="shared" si="76"/>
        <v>||||||0</v>
      </c>
      <c r="B1653" s="52" t="str">
        <f t="shared" si="77"/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75"/>
        <v>0</v>
      </c>
      <c r="N1653" s="39"/>
      <c r="O1653" s="39"/>
      <c r="P1653" s="33"/>
    </row>
    <row r="1654" spans="1:16" ht="24.95" customHeight="1" x14ac:dyDescent="0.2">
      <c r="A1654" s="52" t="str">
        <f t="shared" si="76"/>
        <v>||||||0</v>
      </c>
      <c r="B1654" s="52" t="str">
        <f t="shared" si="77"/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75"/>
        <v>0</v>
      </c>
      <c r="N1654" s="39"/>
      <c r="O1654" s="39"/>
      <c r="P1654" s="33"/>
    </row>
    <row r="1655" spans="1:16" ht="24.95" customHeight="1" x14ac:dyDescent="0.2">
      <c r="A1655" s="52" t="str">
        <f t="shared" si="76"/>
        <v>||||||0</v>
      </c>
      <c r="B1655" s="52" t="str">
        <f t="shared" si="77"/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75"/>
        <v>0</v>
      </c>
      <c r="N1655" s="39"/>
      <c r="O1655" s="39"/>
      <c r="P1655" s="33"/>
    </row>
    <row r="1656" spans="1:16" ht="24.95" customHeight="1" x14ac:dyDescent="0.2">
      <c r="A1656" s="52" t="str">
        <f t="shared" si="76"/>
        <v>||||||0</v>
      </c>
      <c r="B1656" s="52" t="str">
        <f t="shared" si="77"/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75"/>
        <v>0</v>
      </c>
      <c r="N1656" s="39"/>
      <c r="O1656" s="39"/>
      <c r="P1656" s="33"/>
    </row>
    <row r="1657" spans="1:16" ht="24.95" customHeight="1" x14ac:dyDescent="0.2">
      <c r="A1657" s="52" t="str">
        <f t="shared" si="76"/>
        <v>||||||0</v>
      </c>
      <c r="B1657" s="52" t="str">
        <f t="shared" si="77"/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75"/>
        <v>0</v>
      </c>
      <c r="N1657" s="39"/>
      <c r="O1657" s="39"/>
      <c r="P1657" s="33"/>
    </row>
    <row r="1658" spans="1:16" ht="24.95" customHeight="1" x14ac:dyDescent="0.2">
      <c r="A1658" s="52" t="str">
        <f t="shared" si="76"/>
        <v>||||||0</v>
      </c>
      <c r="B1658" s="52" t="str">
        <f t="shared" si="77"/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75"/>
        <v>0</v>
      </c>
      <c r="N1658" s="39"/>
      <c r="O1658" s="39"/>
      <c r="P1658" s="33"/>
    </row>
    <row r="1659" spans="1:16" ht="24.95" customHeight="1" x14ac:dyDescent="0.2">
      <c r="A1659" s="52" t="str">
        <f t="shared" si="76"/>
        <v>||||||0</v>
      </c>
      <c r="B1659" s="52" t="str">
        <f t="shared" si="77"/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75"/>
        <v>0</v>
      </c>
      <c r="N1659" s="39"/>
      <c r="O1659" s="39"/>
      <c r="P1659" s="33"/>
    </row>
    <row r="1660" spans="1:16" ht="24.95" customHeight="1" x14ac:dyDescent="0.2">
      <c r="A1660" s="52" t="str">
        <f t="shared" si="76"/>
        <v>||||||0</v>
      </c>
      <c r="B1660" s="52" t="str">
        <f t="shared" si="77"/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75"/>
        <v>0</v>
      </c>
      <c r="N1660" s="39"/>
      <c r="O1660" s="39"/>
      <c r="P1660" s="33"/>
    </row>
    <row r="1661" spans="1:16" ht="24.95" customHeight="1" x14ac:dyDescent="0.2">
      <c r="A1661" s="52" t="str">
        <f t="shared" si="76"/>
        <v>||||||0</v>
      </c>
      <c r="B1661" s="52" t="str">
        <f t="shared" si="77"/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75"/>
        <v>0</v>
      </c>
      <c r="N1661" s="39"/>
      <c r="O1661" s="39"/>
      <c r="P1661" s="33"/>
    </row>
    <row r="1662" spans="1:16" ht="24.95" customHeight="1" x14ac:dyDescent="0.2">
      <c r="A1662" s="52" t="str">
        <f t="shared" si="76"/>
        <v>||||||0</v>
      </c>
      <c r="B1662" s="52" t="str">
        <f t="shared" si="77"/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78">N1662+O1662</f>
        <v>0</v>
      </c>
      <c r="N1662" s="39"/>
      <c r="O1662" s="39"/>
      <c r="P1662" s="33"/>
    </row>
    <row r="1663" spans="1:16" ht="24.95" customHeight="1" x14ac:dyDescent="0.2">
      <c r="A1663" s="52" t="str">
        <f t="shared" si="76"/>
        <v>||||||0</v>
      </c>
      <c r="B1663" s="52" t="str">
        <f t="shared" si="77"/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78"/>
        <v>0</v>
      </c>
      <c r="N1663" s="39"/>
      <c r="O1663" s="39"/>
      <c r="P1663" s="33"/>
    </row>
    <row r="1664" spans="1:16" ht="24.95" customHeight="1" x14ac:dyDescent="0.2">
      <c r="A1664" s="52" t="str">
        <f t="shared" si="76"/>
        <v>||||||0</v>
      </c>
      <c r="B1664" s="52" t="str">
        <f t="shared" si="77"/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78"/>
        <v>0</v>
      </c>
      <c r="N1664" s="39"/>
      <c r="O1664" s="39"/>
      <c r="P1664" s="33"/>
    </row>
    <row r="1665" spans="1:16" ht="24.95" customHeight="1" x14ac:dyDescent="0.2">
      <c r="A1665" s="52" t="str">
        <f t="shared" si="76"/>
        <v>||||||0</v>
      </c>
      <c r="B1665" s="52" t="str">
        <f t="shared" si="77"/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78"/>
        <v>0</v>
      </c>
      <c r="N1665" s="39"/>
      <c r="O1665" s="39"/>
      <c r="P1665" s="33"/>
    </row>
    <row r="1666" spans="1:16" ht="24.95" customHeight="1" x14ac:dyDescent="0.2">
      <c r="A1666" s="52" t="str">
        <f t="shared" si="76"/>
        <v>||||||0</v>
      </c>
      <c r="B1666" s="52" t="str">
        <f t="shared" si="77"/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78"/>
        <v>0</v>
      </c>
      <c r="N1666" s="39"/>
      <c r="O1666" s="39"/>
      <c r="P1666" s="33"/>
    </row>
    <row r="1667" spans="1:16" ht="24.95" customHeight="1" x14ac:dyDescent="0.2">
      <c r="A1667" s="52" t="str">
        <f t="shared" si="76"/>
        <v>||||||0</v>
      </c>
      <c r="B1667" s="52" t="str">
        <f t="shared" si="77"/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78"/>
        <v>0</v>
      </c>
      <c r="N1667" s="39"/>
      <c r="O1667" s="39"/>
      <c r="P1667" s="33"/>
    </row>
    <row r="1668" spans="1:16" ht="24.95" customHeight="1" x14ac:dyDescent="0.2">
      <c r="A1668" s="52" t="str">
        <f t="shared" si="76"/>
        <v>||||||0</v>
      </c>
      <c r="B1668" s="52" t="str">
        <f t="shared" si="77"/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78"/>
        <v>0</v>
      </c>
      <c r="N1668" s="39"/>
      <c r="O1668" s="39"/>
      <c r="P1668" s="33"/>
    </row>
    <row r="1669" spans="1:16" ht="24.95" customHeight="1" x14ac:dyDescent="0.2">
      <c r="A1669" s="52" t="str">
        <f t="shared" ref="A1669:A1732" si="79">C1669&amp;"|"&amp;D1669&amp;"|"&amp;E1669&amp;"|"&amp;F1669&amp;"|"&amp;G1669&amp;"|"&amp;I1669&amp;"|"&amp;N1669+O1669-P1669</f>
        <v>||||||0</v>
      </c>
      <c r="B1669" s="52" t="str">
        <f t="shared" ref="B1669:B1732" si="80"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78"/>
        <v>0</v>
      </c>
      <c r="N1669" s="39"/>
      <c r="O1669" s="39"/>
      <c r="P1669" s="33"/>
    </row>
    <row r="1670" spans="1:16" ht="24.95" customHeight="1" x14ac:dyDescent="0.2">
      <c r="A1670" s="52" t="str">
        <f t="shared" si="79"/>
        <v>||||||0</v>
      </c>
      <c r="B1670" s="52" t="str">
        <f t="shared" si="80"/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78"/>
        <v>0</v>
      </c>
      <c r="N1670" s="39"/>
      <c r="O1670" s="39"/>
      <c r="P1670" s="33"/>
    </row>
    <row r="1671" spans="1:16" ht="24.95" customHeight="1" x14ac:dyDescent="0.2">
      <c r="A1671" s="52" t="str">
        <f t="shared" si="79"/>
        <v>||||||0</v>
      </c>
      <c r="B1671" s="52" t="str">
        <f t="shared" si="80"/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78"/>
        <v>0</v>
      </c>
      <c r="N1671" s="39"/>
      <c r="O1671" s="39"/>
      <c r="P1671" s="33"/>
    </row>
    <row r="1672" spans="1:16" ht="24.95" customHeight="1" x14ac:dyDescent="0.2">
      <c r="A1672" s="52" t="str">
        <f t="shared" si="79"/>
        <v>||||||0</v>
      </c>
      <c r="B1672" s="52" t="str">
        <f t="shared" si="80"/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78"/>
        <v>0</v>
      </c>
      <c r="N1672" s="39"/>
      <c r="O1672" s="39"/>
      <c r="P1672" s="33"/>
    </row>
    <row r="1673" spans="1:16" ht="24.95" customHeight="1" x14ac:dyDescent="0.2">
      <c r="A1673" s="52" t="str">
        <f t="shared" si="79"/>
        <v>||||||0</v>
      </c>
      <c r="B1673" s="52" t="str">
        <f t="shared" si="80"/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78"/>
        <v>0</v>
      </c>
      <c r="N1673" s="39"/>
      <c r="O1673" s="39"/>
      <c r="P1673" s="33"/>
    </row>
    <row r="1674" spans="1:16" ht="24.95" customHeight="1" x14ac:dyDescent="0.2">
      <c r="A1674" s="52" t="str">
        <f t="shared" si="79"/>
        <v>||||||0</v>
      </c>
      <c r="B1674" s="52" t="str">
        <f t="shared" si="80"/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78"/>
        <v>0</v>
      </c>
      <c r="N1674" s="39"/>
      <c r="O1674" s="39"/>
      <c r="P1674" s="33"/>
    </row>
    <row r="1675" spans="1:16" ht="24.95" customHeight="1" x14ac:dyDescent="0.2">
      <c r="A1675" s="52" t="str">
        <f t="shared" si="79"/>
        <v>||||||0</v>
      </c>
      <c r="B1675" s="52" t="str">
        <f t="shared" si="80"/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78"/>
        <v>0</v>
      </c>
      <c r="N1675" s="39"/>
      <c r="O1675" s="39"/>
      <c r="P1675" s="33"/>
    </row>
    <row r="1676" spans="1:16" ht="24.95" customHeight="1" x14ac:dyDescent="0.2">
      <c r="A1676" s="52" t="str">
        <f t="shared" si="79"/>
        <v>||||||0</v>
      </c>
      <c r="B1676" s="52" t="str">
        <f t="shared" si="80"/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78"/>
        <v>0</v>
      </c>
      <c r="N1676" s="39"/>
      <c r="O1676" s="39"/>
      <c r="P1676" s="33"/>
    </row>
    <row r="1677" spans="1:16" ht="24.95" customHeight="1" x14ac:dyDescent="0.2">
      <c r="A1677" s="52" t="str">
        <f t="shared" si="79"/>
        <v>||||||0</v>
      </c>
      <c r="B1677" s="52" t="str">
        <f t="shared" si="80"/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78"/>
        <v>0</v>
      </c>
      <c r="N1677" s="39"/>
      <c r="O1677" s="39"/>
      <c r="P1677" s="33"/>
    </row>
    <row r="1678" spans="1:16" ht="24.95" customHeight="1" x14ac:dyDescent="0.2">
      <c r="A1678" s="52" t="str">
        <f t="shared" si="79"/>
        <v>||||||0</v>
      </c>
      <c r="B1678" s="52" t="str">
        <f t="shared" si="80"/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78"/>
        <v>0</v>
      </c>
      <c r="N1678" s="39"/>
      <c r="O1678" s="39"/>
      <c r="P1678" s="33"/>
    </row>
    <row r="1679" spans="1:16" ht="24.95" customHeight="1" x14ac:dyDescent="0.2">
      <c r="A1679" s="52" t="str">
        <f t="shared" si="79"/>
        <v>||||||0</v>
      </c>
      <c r="B1679" s="52" t="str">
        <f t="shared" si="80"/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78"/>
        <v>0</v>
      </c>
      <c r="N1679" s="39"/>
      <c r="O1679" s="39"/>
      <c r="P1679" s="33"/>
    </row>
    <row r="1680" spans="1:16" ht="24.95" customHeight="1" x14ac:dyDescent="0.2">
      <c r="A1680" s="52" t="str">
        <f t="shared" si="79"/>
        <v>||||||0</v>
      </c>
      <c r="B1680" s="52" t="str">
        <f t="shared" si="80"/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78"/>
        <v>0</v>
      </c>
      <c r="N1680" s="39"/>
      <c r="O1680" s="39"/>
      <c r="P1680" s="33"/>
    </row>
    <row r="1681" spans="1:16" ht="24.95" customHeight="1" x14ac:dyDescent="0.2">
      <c r="A1681" s="52" t="str">
        <f t="shared" si="79"/>
        <v>||||||0</v>
      </c>
      <c r="B1681" s="52" t="str">
        <f t="shared" si="80"/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78"/>
        <v>0</v>
      </c>
      <c r="N1681" s="39"/>
      <c r="O1681" s="39"/>
      <c r="P1681" s="33"/>
    </row>
    <row r="1682" spans="1:16" ht="24.95" customHeight="1" x14ac:dyDescent="0.2">
      <c r="A1682" s="52" t="str">
        <f t="shared" si="79"/>
        <v>||||||0</v>
      </c>
      <c r="B1682" s="52" t="str">
        <f t="shared" si="80"/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78"/>
        <v>0</v>
      </c>
      <c r="N1682" s="39"/>
      <c r="O1682" s="39"/>
      <c r="P1682" s="33"/>
    </row>
    <row r="1683" spans="1:16" ht="24.95" customHeight="1" x14ac:dyDescent="0.2">
      <c r="A1683" s="52" t="str">
        <f t="shared" si="79"/>
        <v>||||||0</v>
      </c>
      <c r="B1683" s="52" t="str">
        <f t="shared" si="80"/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78"/>
        <v>0</v>
      </c>
      <c r="N1683" s="39"/>
      <c r="O1683" s="39"/>
      <c r="P1683" s="33"/>
    </row>
    <row r="1684" spans="1:16" ht="24.95" customHeight="1" x14ac:dyDescent="0.2">
      <c r="A1684" s="52" t="str">
        <f t="shared" si="79"/>
        <v>||||||0</v>
      </c>
      <c r="B1684" s="52" t="str">
        <f t="shared" si="80"/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78"/>
        <v>0</v>
      </c>
      <c r="N1684" s="39"/>
      <c r="O1684" s="39"/>
      <c r="P1684" s="33"/>
    </row>
    <row r="1685" spans="1:16" ht="24.95" customHeight="1" x14ac:dyDescent="0.2">
      <c r="A1685" s="52" t="str">
        <f t="shared" si="79"/>
        <v>||||||0</v>
      </c>
      <c r="B1685" s="52" t="str">
        <f t="shared" si="80"/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78"/>
        <v>0</v>
      </c>
      <c r="N1685" s="39"/>
      <c r="O1685" s="39"/>
      <c r="P1685" s="33"/>
    </row>
    <row r="1686" spans="1:16" ht="24.95" customHeight="1" x14ac:dyDescent="0.2">
      <c r="A1686" s="52" t="str">
        <f t="shared" si="79"/>
        <v>||||||0</v>
      </c>
      <c r="B1686" s="52" t="str">
        <f t="shared" si="80"/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78"/>
        <v>0</v>
      </c>
      <c r="N1686" s="39"/>
      <c r="O1686" s="39"/>
      <c r="P1686" s="33"/>
    </row>
    <row r="1687" spans="1:16" ht="24.95" customHeight="1" x14ac:dyDescent="0.2">
      <c r="A1687" s="52" t="str">
        <f t="shared" si="79"/>
        <v>||||||0</v>
      </c>
      <c r="B1687" s="52" t="str">
        <f t="shared" si="80"/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78"/>
        <v>0</v>
      </c>
      <c r="N1687" s="39"/>
      <c r="O1687" s="39"/>
      <c r="P1687" s="33"/>
    </row>
    <row r="1688" spans="1:16" ht="24.95" customHeight="1" x14ac:dyDescent="0.2">
      <c r="A1688" s="52" t="str">
        <f t="shared" si="79"/>
        <v>||||||0</v>
      </c>
      <c r="B1688" s="52" t="str">
        <f t="shared" si="80"/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78"/>
        <v>0</v>
      </c>
      <c r="N1688" s="39"/>
      <c r="O1688" s="39"/>
      <c r="P1688" s="33"/>
    </row>
    <row r="1689" spans="1:16" ht="24.95" customHeight="1" x14ac:dyDescent="0.2">
      <c r="A1689" s="52" t="str">
        <f t="shared" si="79"/>
        <v>||||||0</v>
      </c>
      <c r="B1689" s="52" t="str">
        <f t="shared" si="80"/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78"/>
        <v>0</v>
      </c>
      <c r="N1689" s="39"/>
      <c r="O1689" s="39"/>
      <c r="P1689" s="33"/>
    </row>
    <row r="1690" spans="1:16" ht="24.95" customHeight="1" x14ac:dyDescent="0.2">
      <c r="A1690" s="52" t="str">
        <f t="shared" si="79"/>
        <v>||||||0</v>
      </c>
      <c r="B1690" s="52" t="str">
        <f t="shared" si="80"/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78"/>
        <v>0</v>
      </c>
      <c r="N1690" s="39"/>
      <c r="O1690" s="39"/>
      <c r="P1690" s="33"/>
    </row>
    <row r="1691" spans="1:16" ht="24.95" customHeight="1" x14ac:dyDescent="0.2">
      <c r="A1691" s="52" t="str">
        <f t="shared" si="79"/>
        <v>||||||0</v>
      </c>
      <c r="B1691" s="52" t="str">
        <f t="shared" si="80"/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78"/>
        <v>0</v>
      </c>
      <c r="N1691" s="39"/>
      <c r="O1691" s="39"/>
      <c r="P1691" s="33"/>
    </row>
    <row r="1692" spans="1:16" ht="24.95" customHeight="1" x14ac:dyDescent="0.2">
      <c r="A1692" s="52" t="str">
        <f t="shared" si="79"/>
        <v>||||||0</v>
      </c>
      <c r="B1692" s="52" t="str">
        <f t="shared" si="80"/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78"/>
        <v>0</v>
      </c>
      <c r="N1692" s="39"/>
      <c r="O1692" s="39"/>
      <c r="P1692" s="33"/>
    </row>
    <row r="1693" spans="1:16" ht="24.95" customHeight="1" x14ac:dyDescent="0.2">
      <c r="A1693" s="52" t="str">
        <f t="shared" si="79"/>
        <v>||||||0</v>
      </c>
      <c r="B1693" s="52" t="str">
        <f t="shared" si="80"/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78"/>
        <v>0</v>
      </c>
      <c r="N1693" s="39"/>
      <c r="O1693" s="39"/>
      <c r="P1693" s="33"/>
    </row>
    <row r="1694" spans="1:16" ht="24.95" customHeight="1" x14ac:dyDescent="0.2">
      <c r="A1694" s="52" t="str">
        <f t="shared" si="79"/>
        <v>||||||0</v>
      </c>
      <c r="B1694" s="52" t="str">
        <f t="shared" si="80"/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78"/>
        <v>0</v>
      </c>
      <c r="N1694" s="39"/>
      <c r="O1694" s="39"/>
      <c r="P1694" s="33"/>
    </row>
    <row r="1695" spans="1:16" ht="24.95" customHeight="1" x14ac:dyDescent="0.2">
      <c r="A1695" s="52" t="str">
        <f t="shared" si="79"/>
        <v>||||||0</v>
      </c>
      <c r="B1695" s="52" t="str">
        <f t="shared" si="80"/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78"/>
        <v>0</v>
      </c>
      <c r="N1695" s="39"/>
      <c r="O1695" s="39"/>
      <c r="P1695" s="33"/>
    </row>
    <row r="1696" spans="1:16" ht="24.95" customHeight="1" x14ac:dyDescent="0.2">
      <c r="A1696" s="52" t="str">
        <f t="shared" si="79"/>
        <v>||||||0</v>
      </c>
      <c r="B1696" s="52" t="str">
        <f t="shared" si="80"/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78"/>
        <v>0</v>
      </c>
      <c r="N1696" s="39"/>
      <c r="O1696" s="39"/>
      <c r="P1696" s="33"/>
    </row>
    <row r="1697" spans="1:16" ht="24.95" customHeight="1" x14ac:dyDescent="0.2">
      <c r="A1697" s="52" t="str">
        <f t="shared" si="79"/>
        <v>||||||0</v>
      </c>
      <c r="B1697" s="52" t="str">
        <f t="shared" si="80"/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78"/>
        <v>0</v>
      </c>
      <c r="N1697" s="39"/>
      <c r="O1697" s="39"/>
      <c r="P1697" s="33"/>
    </row>
    <row r="1698" spans="1:16" ht="24.95" customHeight="1" x14ac:dyDescent="0.2">
      <c r="A1698" s="52" t="str">
        <f t="shared" si="79"/>
        <v>||||||0</v>
      </c>
      <c r="B1698" s="52" t="str">
        <f t="shared" si="80"/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78"/>
        <v>0</v>
      </c>
      <c r="N1698" s="39"/>
      <c r="O1698" s="39"/>
      <c r="P1698" s="33"/>
    </row>
    <row r="1699" spans="1:16" ht="24.95" customHeight="1" x14ac:dyDescent="0.2">
      <c r="A1699" s="52" t="str">
        <f t="shared" si="79"/>
        <v>||||||0</v>
      </c>
      <c r="B1699" s="52" t="str">
        <f t="shared" si="80"/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78"/>
        <v>0</v>
      </c>
      <c r="N1699" s="39"/>
      <c r="O1699" s="39"/>
      <c r="P1699" s="33"/>
    </row>
    <row r="1700" spans="1:16" ht="24.95" customHeight="1" x14ac:dyDescent="0.2">
      <c r="A1700" s="52" t="str">
        <f t="shared" si="79"/>
        <v>||||||0</v>
      </c>
      <c r="B1700" s="52" t="str">
        <f t="shared" si="80"/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78"/>
        <v>0</v>
      </c>
      <c r="N1700" s="39"/>
      <c r="O1700" s="39"/>
      <c r="P1700" s="33"/>
    </row>
    <row r="1701" spans="1:16" ht="24.95" customHeight="1" x14ac:dyDescent="0.2">
      <c r="A1701" s="52" t="str">
        <f t="shared" si="79"/>
        <v>||||||0</v>
      </c>
      <c r="B1701" s="52" t="str">
        <f t="shared" si="80"/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78"/>
        <v>0</v>
      </c>
      <c r="N1701" s="39"/>
      <c r="O1701" s="39"/>
      <c r="P1701" s="33"/>
    </row>
    <row r="1702" spans="1:16" ht="24.95" customHeight="1" x14ac:dyDescent="0.2">
      <c r="A1702" s="52" t="str">
        <f t="shared" si="79"/>
        <v>||||||0</v>
      </c>
      <c r="B1702" s="52" t="str">
        <f t="shared" si="80"/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78"/>
        <v>0</v>
      </c>
      <c r="N1702" s="39"/>
      <c r="O1702" s="39"/>
      <c r="P1702" s="33"/>
    </row>
    <row r="1703" spans="1:16" ht="24.95" customHeight="1" x14ac:dyDescent="0.2">
      <c r="A1703" s="52" t="str">
        <f t="shared" si="79"/>
        <v>||||||0</v>
      </c>
      <c r="B1703" s="52" t="str">
        <f t="shared" si="80"/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78"/>
        <v>0</v>
      </c>
      <c r="N1703" s="39"/>
      <c r="O1703" s="39"/>
      <c r="P1703" s="33"/>
    </row>
    <row r="1704" spans="1:16" ht="24.95" customHeight="1" x14ac:dyDescent="0.2">
      <c r="A1704" s="52" t="str">
        <f t="shared" si="79"/>
        <v>||||||0</v>
      </c>
      <c r="B1704" s="52" t="str">
        <f t="shared" si="80"/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78"/>
        <v>0</v>
      </c>
      <c r="N1704" s="39"/>
      <c r="O1704" s="39"/>
      <c r="P1704" s="33"/>
    </row>
    <row r="1705" spans="1:16" ht="24.95" customHeight="1" x14ac:dyDescent="0.2">
      <c r="A1705" s="52" t="str">
        <f t="shared" si="79"/>
        <v>||||||0</v>
      </c>
      <c r="B1705" s="52" t="str">
        <f t="shared" si="80"/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78"/>
        <v>0</v>
      </c>
      <c r="N1705" s="39"/>
      <c r="O1705" s="39"/>
      <c r="P1705" s="33"/>
    </row>
    <row r="1706" spans="1:16" ht="24.95" customHeight="1" x14ac:dyDescent="0.2">
      <c r="A1706" s="52" t="str">
        <f t="shared" si="79"/>
        <v>||||||0</v>
      </c>
      <c r="B1706" s="52" t="str">
        <f t="shared" si="80"/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78"/>
        <v>0</v>
      </c>
      <c r="N1706" s="39"/>
      <c r="O1706" s="39"/>
      <c r="P1706" s="33"/>
    </row>
    <row r="1707" spans="1:16" ht="24.95" customHeight="1" x14ac:dyDescent="0.2">
      <c r="A1707" s="52" t="str">
        <f t="shared" si="79"/>
        <v>||||||0</v>
      </c>
      <c r="B1707" s="52" t="str">
        <f t="shared" si="80"/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78"/>
        <v>0</v>
      </c>
      <c r="N1707" s="39"/>
      <c r="O1707" s="39"/>
      <c r="P1707" s="33"/>
    </row>
    <row r="1708" spans="1:16" ht="24.95" customHeight="1" x14ac:dyDescent="0.2">
      <c r="A1708" s="52" t="str">
        <f t="shared" si="79"/>
        <v>||||||0</v>
      </c>
      <c r="B1708" s="52" t="str">
        <f t="shared" si="80"/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78"/>
        <v>0</v>
      </c>
      <c r="N1708" s="39"/>
      <c r="O1708" s="39"/>
      <c r="P1708" s="33"/>
    </row>
    <row r="1709" spans="1:16" ht="24.95" customHeight="1" x14ac:dyDescent="0.2">
      <c r="A1709" s="52" t="str">
        <f t="shared" si="79"/>
        <v>||||||0</v>
      </c>
      <c r="B1709" s="52" t="str">
        <f t="shared" si="80"/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78"/>
        <v>0</v>
      </c>
      <c r="N1709" s="39"/>
      <c r="O1709" s="39"/>
      <c r="P1709" s="33"/>
    </row>
    <row r="1710" spans="1:16" ht="24.95" customHeight="1" x14ac:dyDescent="0.2">
      <c r="A1710" s="52" t="str">
        <f t="shared" si="79"/>
        <v>||||||0</v>
      </c>
      <c r="B1710" s="52" t="str">
        <f t="shared" si="80"/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78"/>
        <v>0</v>
      </c>
      <c r="N1710" s="39"/>
      <c r="O1710" s="39"/>
      <c r="P1710" s="33"/>
    </row>
    <row r="1711" spans="1:16" ht="24.95" customHeight="1" x14ac:dyDescent="0.2">
      <c r="A1711" s="52" t="str">
        <f t="shared" si="79"/>
        <v>||||||0</v>
      </c>
      <c r="B1711" s="52" t="str">
        <f t="shared" si="80"/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78"/>
        <v>0</v>
      </c>
      <c r="N1711" s="39"/>
      <c r="O1711" s="39"/>
      <c r="P1711" s="33"/>
    </row>
    <row r="1712" spans="1:16" ht="24.95" customHeight="1" x14ac:dyDescent="0.2">
      <c r="A1712" s="52" t="str">
        <f t="shared" si="79"/>
        <v>||||||0</v>
      </c>
      <c r="B1712" s="52" t="str">
        <f t="shared" si="80"/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78"/>
        <v>0</v>
      </c>
      <c r="N1712" s="39"/>
      <c r="O1712" s="39"/>
      <c r="P1712" s="33"/>
    </row>
    <row r="1713" spans="1:16" ht="24.95" customHeight="1" x14ac:dyDescent="0.2">
      <c r="A1713" s="52" t="str">
        <f t="shared" si="79"/>
        <v>||||||0</v>
      </c>
      <c r="B1713" s="52" t="str">
        <f t="shared" si="80"/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78"/>
        <v>0</v>
      </c>
      <c r="N1713" s="39"/>
      <c r="O1713" s="39"/>
      <c r="P1713" s="33"/>
    </row>
    <row r="1714" spans="1:16" ht="24.95" customHeight="1" x14ac:dyDescent="0.2">
      <c r="A1714" s="52" t="str">
        <f t="shared" si="79"/>
        <v>||||||0</v>
      </c>
      <c r="B1714" s="52" t="str">
        <f t="shared" si="80"/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78"/>
        <v>0</v>
      </c>
      <c r="N1714" s="39"/>
      <c r="O1714" s="39"/>
      <c r="P1714" s="33"/>
    </row>
    <row r="1715" spans="1:16" ht="24.95" customHeight="1" x14ac:dyDescent="0.2">
      <c r="A1715" s="52" t="str">
        <f t="shared" si="79"/>
        <v>||||||0</v>
      </c>
      <c r="B1715" s="52" t="str">
        <f t="shared" si="80"/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78"/>
        <v>0</v>
      </c>
      <c r="N1715" s="39"/>
      <c r="O1715" s="39"/>
      <c r="P1715" s="33"/>
    </row>
    <row r="1716" spans="1:16" ht="24.95" customHeight="1" x14ac:dyDescent="0.2">
      <c r="A1716" s="52" t="str">
        <f t="shared" si="79"/>
        <v>||||||0</v>
      </c>
      <c r="B1716" s="52" t="str">
        <f t="shared" si="80"/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78"/>
        <v>0</v>
      </c>
      <c r="N1716" s="39"/>
      <c r="O1716" s="39"/>
      <c r="P1716" s="33"/>
    </row>
    <row r="1717" spans="1:16" ht="24.95" customHeight="1" x14ac:dyDescent="0.2">
      <c r="A1717" s="52" t="str">
        <f t="shared" si="79"/>
        <v>||||||0</v>
      </c>
      <c r="B1717" s="52" t="str">
        <f t="shared" si="80"/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78"/>
        <v>0</v>
      </c>
      <c r="N1717" s="39"/>
      <c r="O1717" s="39"/>
      <c r="P1717" s="33"/>
    </row>
    <row r="1718" spans="1:16" ht="24.95" customHeight="1" x14ac:dyDescent="0.2">
      <c r="A1718" s="52" t="str">
        <f t="shared" si="79"/>
        <v>||||||0</v>
      </c>
      <c r="B1718" s="52" t="str">
        <f t="shared" si="80"/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78"/>
        <v>0</v>
      </c>
      <c r="N1718" s="39"/>
      <c r="O1718" s="39"/>
      <c r="P1718" s="33"/>
    </row>
    <row r="1719" spans="1:16" ht="24.95" customHeight="1" x14ac:dyDescent="0.2">
      <c r="A1719" s="52" t="str">
        <f t="shared" si="79"/>
        <v>||||||0</v>
      </c>
      <c r="B1719" s="52" t="str">
        <f t="shared" si="80"/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78"/>
        <v>0</v>
      </c>
      <c r="N1719" s="39"/>
      <c r="O1719" s="39"/>
      <c r="P1719" s="33"/>
    </row>
    <row r="1720" spans="1:16" ht="24.95" customHeight="1" x14ac:dyDescent="0.2">
      <c r="A1720" s="52" t="str">
        <f t="shared" si="79"/>
        <v>||||||0</v>
      </c>
      <c r="B1720" s="52" t="str">
        <f t="shared" si="80"/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78"/>
        <v>0</v>
      </c>
      <c r="N1720" s="39"/>
      <c r="O1720" s="39"/>
      <c r="P1720" s="33"/>
    </row>
    <row r="1721" spans="1:16" ht="24.95" customHeight="1" x14ac:dyDescent="0.2">
      <c r="A1721" s="52" t="str">
        <f t="shared" si="79"/>
        <v>||||||0</v>
      </c>
      <c r="B1721" s="52" t="str">
        <f t="shared" si="80"/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78"/>
        <v>0</v>
      </c>
      <c r="N1721" s="39"/>
      <c r="O1721" s="39"/>
      <c r="P1721" s="33"/>
    </row>
    <row r="1722" spans="1:16" ht="24.95" customHeight="1" x14ac:dyDescent="0.2">
      <c r="A1722" s="52" t="str">
        <f t="shared" si="79"/>
        <v>||||||0</v>
      </c>
      <c r="B1722" s="52" t="str">
        <f t="shared" si="80"/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78"/>
        <v>0</v>
      </c>
      <c r="N1722" s="39"/>
      <c r="O1722" s="39"/>
      <c r="P1722" s="33"/>
    </row>
    <row r="1723" spans="1:16" ht="24.95" customHeight="1" x14ac:dyDescent="0.2">
      <c r="A1723" s="52" t="str">
        <f t="shared" si="79"/>
        <v>||||||0</v>
      </c>
      <c r="B1723" s="52" t="str">
        <f t="shared" si="80"/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78"/>
        <v>0</v>
      </c>
      <c r="N1723" s="39"/>
      <c r="O1723" s="39"/>
      <c r="P1723" s="33"/>
    </row>
    <row r="1724" spans="1:16" ht="24.95" customHeight="1" x14ac:dyDescent="0.2">
      <c r="A1724" s="52" t="str">
        <f t="shared" si="79"/>
        <v>||||||0</v>
      </c>
      <c r="B1724" s="52" t="str">
        <f t="shared" si="80"/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78"/>
        <v>0</v>
      </c>
      <c r="N1724" s="39"/>
      <c r="O1724" s="39"/>
      <c r="P1724" s="33"/>
    </row>
    <row r="1725" spans="1:16" ht="24.95" customHeight="1" x14ac:dyDescent="0.2">
      <c r="A1725" s="52" t="str">
        <f t="shared" si="79"/>
        <v>||||||0</v>
      </c>
      <c r="B1725" s="52" t="str">
        <f t="shared" si="80"/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78"/>
        <v>0</v>
      </c>
      <c r="N1725" s="39"/>
      <c r="O1725" s="39"/>
      <c r="P1725" s="33"/>
    </row>
    <row r="1726" spans="1:16" ht="24.95" customHeight="1" x14ac:dyDescent="0.2">
      <c r="A1726" s="52" t="str">
        <f t="shared" si="79"/>
        <v>||||||0</v>
      </c>
      <c r="B1726" s="52" t="str">
        <f t="shared" si="80"/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81">N1726+O1726</f>
        <v>0</v>
      </c>
      <c r="N1726" s="39"/>
      <c r="O1726" s="39"/>
      <c r="P1726" s="33"/>
    </row>
    <row r="1727" spans="1:16" ht="24.95" customHeight="1" x14ac:dyDescent="0.2">
      <c r="A1727" s="52" t="str">
        <f t="shared" si="79"/>
        <v>||||||0</v>
      </c>
      <c r="B1727" s="52" t="str">
        <f t="shared" si="80"/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81"/>
        <v>0</v>
      </c>
      <c r="N1727" s="39"/>
      <c r="O1727" s="39"/>
      <c r="P1727" s="33"/>
    </row>
    <row r="1728" spans="1:16" ht="24.95" customHeight="1" x14ac:dyDescent="0.2">
      <c r="A1728" s="52" t="str">
        <f t="shared" si="79"/>
        <v>||||||0</v>
      </c>
      <c r="B1728" s="52" t="str">
        <f t="shared" si="80"/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81"/>
        <v>0</v>
      </c>
      <c r="N1728" s="39"/>
      <c r="O1728" s="39"/>
      <c r="P1728" s="33"/>
    </row>
    <row r="1729" spans="1:16" ht="24.95" customHeight="1" x14ac:dyDescent="0.2">
      <c r="A1729" s="52" t="str">
        <f t="shared" si="79"/>
        <v>||||||0</v>
      </c>
      <c r="B1729" s="52" t="str">
        <f t="shared" si="80"/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81"/>
        <v>0</v>
      </c>
      <c r="N1729" s="39"/>
      <c r="O1729" s="39"/>
      <c r="P1729" s="33"/>
    </row>
    <row r="1730" spans="1:16" ht="24.95" customHeight="1" x14ac:dyDescent="0.2">
      <c r="A1730" s="52" t="str">
        <f t="shared" si="79"/>
        <v>||||||0</v>
      </c>
      <c r="B1730" s="52" t="str">
        <f t="shared" si="80"/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81"/>
        <v>0</v>
      </c>
      <c r="N1730" s="39"/>
      <c r="O1730" s="39"/>
      <c r="P1730" s="33"/>
    </row>
    <row r="1731" spans="1:16" ht="24.95" customHeight="1" x14ac:dyDescent="0.2">
      <c r="A1731" s="52" t="str">
        <f t="shared" si="79"/>
        <v>||||||0</v>
      </c>
      <c r="B1731" s="52" t="str">
        <f t="shared" si="80"/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81"/>
        <v>0</v>
      </c>
      <c r="N1731" s="39"/>
      <c r="O1731" s="39"/>
      <c r="P1731" s="33"/>
    </row>
    <row r="1732" spans="1:16" ht="24.95" customHeight="1" x14ac:dyDescent="0.2">
      <c r="A1732" s="52" t="str">
        <f t="shared" si="79"/>
        <v>||||||0</v>
      </c>
      <c r="B1732" s="52" t="str">
        <f t="shared" si="80"/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81"/>
        <v>0</v>
      </c>
      <c r="N1732" s="39"/>
      <c r="O1732" s="39"/>
      <c r="P1732" s="33"/>
    </row>
    <row r="1733" spans="1:16" ht="24.95" customHeight="1" x14ac:dyDescent="0.2">
      <c r="A1733" s="52" t="str">
        <f t="shared" ref="A1733:A1796" si="82">C1733&amp;"|"&amp;D1733&amp;"|"&amp;E1733&amp;"|"&amp;F1733&amp;"|"&amp;G1733&amp;"|"&amp;I1733&amp;"|"&amp;N1733+O1733-P1733</f>
        <v>||||||0</v>
      </c>
      <c r="B1733" s="52" t="str">
        <f t="shared" ref="B1733:B1796" si="83"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81"/>
        <v>0</v>
      </c>
      <c r="N1733" s="39"/>
      <c r="O1733" s="39"/>
      <c r="P1733" s="33"/>
    </row>
    <row r="1734" spans="1:16" ht="24.95" customHeight="1" x14ac:dyDescent="0.2">
      <c r="A1734" s="52" t="str">
        <f t="shared" si="82"/>
        <v>||||||0</v>
      </c>
      <c r="B1734" s="52" t="str">
        <f t="shared" si="83"/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81"/>
        <v>0</v>
      </c>
      <c r="N1734" s="39"/>
      <c r="O1734" s="39"/>
      <c r="P1734" s="33"/>
    </row>
    <row r="1735" spans="1:16" ht="24.95" customHeight="1" x14ac:dyDescent="0.2">
      <c r="A1735" s="52" t="str">
        <f t="shared" si="82"/>
        <v>||||||0</v>
      </c>
      <c r="B1735" s="52" t="str">
        <f t="shared" si="83"/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81"/>
        <v>0</v>
      </c>
      <c r="N1735" s="39"/>
      <c r="O1735" s="39"/>
      <c r="P1735" s="33"/>
    </row>
    <row r="1736" spans="1:16" ht="24.95" customHeight="1" x14ac:dyDescent="0.2">
      <c r="A1736" s="52" t="str">
        <f t="shared" si="82"/>
        <v>||||||0</v>
      </c>
      <c r="B1736" s="52" t="str">
        <f t="shared" si="83"/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81"/>
        <v>0</v>
      </c>
      <c r="N1736" s="39"/>
      <c r="O1736" s="39"/>
      <c r="P1736" s="33"/>
    </row>
    <row r="1737" spans="1:16" ht="24.95" customHeight="1" x14ac:dyDescent="0.2">
      <c r="A1737" s="52" t="str">
        <f t="shared" si="82"/>
        <v>||||||0</v>
      </c>
      <c r="B1737" s="52" t="str">
        <f t="shared" si="83"/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81"/>
        <v>0</v>
      </c>
      <c r="N1737" s="39"/>
      <c r="O1737" s="39"/>
      <c r="P1737" s="33"/>
    </row>
    <row r="1738" spans="1:16" ht="24.95" customHeight="1" x14ac:dyDescent="0.2">
      <c r="A1738" s="52" t="str">
        <f t="shared" si="82"/>
        <v>||||||0</v>
      </c>
      <c r="B1738" s="52" t="str">
        <f t="shared" si="83"/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81"/>
        <v>0</v>
      </c>
      <c r="N1738" s="39"/>
      <c r="O1738" s="39"/>
      <c r="P1738" s="33"/>
    </row>
    <row r="1739" spans="1:16" ht="24.95" customHeight="1" x14ac:dyDescent="0.2">
      <c r="A1739" s="52" t="str">
        <f t="shared" si="82"/>
        <v>||||||0</v>
      </c>
      <c r="B1739" s="52" t="str">
        <f t="shared" si="83"/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81"/>
        <v>0</v>
      </c>
      <c r="N1739" s="39"/>
      <c r="O1739" s="39"/>
      <c r="P1739" s="33"/>
    </row>
    <row r="1740" spans="1:16" ht="24.95" customHeight="1" x14ac:dyDescent="0.2">
      <c r="A1740" s="52" t="str">
        <f t="shared" si="82"/>
        <v>||||||0</v>
      </c>
      <c r="B1740" s="52" t="str">
        <f t="shared" si="83"/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81"/>
        <v>0</v>
      </c>
      <c r="N1740" s="39"/>
      <c r="O1740" s="39"/>
      <c r="P1740" s="33"/>
    </row>
    <row r="1741" spans="1:16" ht="24.95" customHeight="1" x14ac:dyDescent="0.2">
      <c r="A1741" s="52" t="str">
        <f t="shared" si="82"/>
        <v>||||||0</v>
      </c>
      <c r="B1741" s="52" t="str">
        <f t="shared" si="83"/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81"/>
        <v>0</v>
      </c>
      <c r="N1741" s="39"/>
      <c r="O1741" s="39"/>
      <c r="P1741" s="33"/>
    </row>
    <row r="1742" spans="1:16" ht="24.95" customHeight="1" x14ac:dyDescent="0.2">
      <c r="A1742" s="52" t="str">
        <f t="shared" si="82"/>
        <v>||||||0</v>
      </c>
      <c r="B1742" s="52" t="str">
        <f t="shared" si="83"/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81"/>
        <v>0</v>
      </c>
      <c r="N1742" s="39"/>
      <c r="O1742" s="39"/>
      <c r="P1742" s="33"/>
    </row>
    <row r="1743" spans="1:16" ht="24.95" customHeight="1" x14ac:dyDescent="0.2">
      <c r="A1743" s="52" t="str">
        <f t="shared" si="82"/>
        <v>||||||0</v>
      </c>
      <c r="B1743" s="52" t="str">
        <f t="shared" si="83"/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81"/>
        <v>0</v>
      </c>
      <c r="N1743" s="39"/>
      <c r="O1743" s="39"/>
      <c r="P1743" s="33"/>
    </row>
    <row r="1744" spans="1:16" ht="24.95" customHeight="1" x14ac:dyDescent="0.2">
      <c r="A1744" s="52" t="str">
        <f t="shared" si="82"/>
        <v>||||||0</v>
      </c>
      <c r="B1744" s="52" t="str">
        <f t="shared" si="83"/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81"/>
        <v>0</v>
      </c>
      <c r="N1744" s="39"/>
      <c r="O1744" s="39"/>
      <c r="P1744" s="33"/>
    </row>
    <row r="1745" spans="1:16" ht="24.95" customHeight="1" x14ac:dyDescent="0.2">
      <c r="A1745" s="52" t="str">
        <f t="shared" si="82"/>
        <v>||||||0</v>
      </c>
      <c r="B1745" s="52" t="str">
        <f t="shared" si="83"/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81"/>
        <v>0</v>
      </c>
      <c r="N1745" s="39"/>
      <c r="O1745" s="39"/>
      <c r="P1745" s="33"/>
    </row>
    <row r="1746" spans="1:16" ht="24.95" customHeight="1" x14ac:dyDescent="0.2">
      <c r="A1746" s="52" t="str">
        <f t="shared" si="82"/>
        <v>||||||0</v>
      </c>
      <c r="B1746" s="52" t="str">
        <f t="shared" si="83"/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81"/>
        <v>0</v>
      </c>
      <c r="N1746" s="39"/>
      <c r="O1746" s="39"/>
      <c r="P1746" s="33"/>
    </row>
    <row r="1747" spans="1:16" ht="24.95" customHeight="1" x14ac:dyDescent="0.2">
      <c r="A1747" s="52" t="str">
        <f t="shared" si="82"/>
        <v>||||||0</v>
      </c>
      <c r="B1747" s="52" t="str">
        <f t="shared" si="83"/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81"/>
        <v>0</v>
      </c>
      <c r="N1747" s="39"/>
      <c r="O1747" s="39"/>
      <c r="P1747" s="33"/>
    </row>
    <row r="1748" spans="1:16" ht="24.95" customHeight="1" x14ac:dyDescent="0.2">
      <c r="A1748" s="52" t="str">
        <f t="shared" si="82"/>
        <v>||||||0</v>
      </c>
      <c r="B1748" s="52" t="str">
        <f t="shared" si="83"/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81"/>
        <v>0</v>
      </c>
      <c r="N1748" s="39"/>
      <c r="O1748" s="39"/>
      <c r="P1748" s="33"/>
    </row>
    <row r="1749" spans="1:16" ht="24.95" customHeight="1" x14ac:dyDescent="0.2">
      <c r="A1749" s="52" t="str">
        <f t="shared" si="82"/>
        <v>||||||0</v>
      </c>
      <c r="B1749" s="52" t="str">
        <f t="shared" si="83"/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81"/>
        <v>0</v>
      </c>
      <c r="N1749" s="39"/>
      <c r="O1749" s="39"/>
      <c r="P1749" s="33"/>
    </row>
    <row r="1750" spans="1:16" ht="24.95" customHeight="1" x14ac:dyDescent="0.2">
      <c r="A1750" s="52" t="str">
        <f t="shared" si="82"/>
        <v>||||||0</v>
      </c>
      <c r="B1750" s="52" t="str">
        <f t="shared" si="83"/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81"/>
        <v>0</v>
      </c>
      <c r="N1750" s="39"/>
      <c r="O1750" s="39"/>
      <c r="P1750" s="33"/>
    </row>
    <row r="1751" spans="1:16" ht="24.95" customHeight="1" x14ac:dyDescent="0.2">
      <c r="A1751" s="52" t="str">
        <f t="shared" si="82"/>
        <v>||||||0</v>
      </c>
      <c r="B1751" s="52" t="str">
        <f t="shared" si="83"/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81"/>
        <v>0</v>
      </c>
      <c r="N1751" s="39"/>
      <c r="O1751" s="39"/>
      <c r="P1751" s="33"/>
    </row>
    <row r="1752" spans="1:16" ht="24.95" customHeight="1" x14ac:dyDescent="0.2">
      <c r="A1752" s="52" t="str">
        <f t="shared" si="82"/>
        <v>||||||0</v>
      </c>
      <c r="B1752" s="52" t="str">
        <f t="shared" si="83"/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81"/>
        <v>0</v>
      </c>
      <c r="N1752" s="39"/>
      <c r="O1752" s="39"/>
      <c r="P1752" s="33"/>
    </row>
    <row r="1753" spans="1:16" ht="24.95" customHeight="1" x14ac:dyDescent="0.2">
      <c r="A1753" s="52" t="str">
        <f t="shared" si="82"/>
        <v>||||||0</v>
      </c>
      <c r="B1753" s="52" t="str">
        <f t="shared" si="83"/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81"/>
        <v>0</v>
      </c>
      <c r="N1753" s="39"/>
      <c r="O1753" s="39"/>
      <c r="P1753" s="33"/>
    </row>
    <row r="1754" spans="1:16" ht="24.95" customHeight="1" x14ac:dyDescent="0.2">
      <c r="A1754" s="52" t="str">
        <f t="shared" si="82"/>
        <v>||||||0</v>
      </c>
      <c r="B1754" s="52" t="str">
        <f t="shared" si="83"/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81"/>
        <v>0</v>
      </c>
      <c r="N1754" s="39"/>
      <c r="O1754" s="39"/>
      <c r="P1754" s="33"/>
    </row>
    <row r="1755" spans="1:16" ht="24.95" customHeight="1" x14ac:dyDescent="0.2">
      <c r="A1755" s="52" t="str">
        <f t="shared" si="82"/>
        <v>||||||0</v>
      </c>
      <c r="B1755" s="52" t="str">
        <f t="shared" si="83"/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81"/>
        <v>0</v>
      </c>
      <c r="N1755" s="39"/>
      <c r="O1755" s="39"/>
      <c r="P1755" s="33"/>
    </row>
    <row r="1756" spans="1:16" ht="24.95" customHeight="1" x14ac:dyDescent="0.2">
      <c r="A1756" s="52" t="str">
        <f t="shared" si="82"/>
        <v>||||||0</v>
      </c>
      <c r="B1756" s="52" t="str">
        <f t="shared" si="83"/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81"/>
        <v>0</v>
      </c>
      <c r="N1756" s="39"/>
      <c r="O1756" s="39"/>
      <c r="P1756" s="33"/>
    </row>
    <row r="1757" spans="1:16" ht="24.95" customHeight="1" x14ac:dyDescent="0.2">
      <c r="A1757" s="52" t="str">
        <f t="shared" si="82"/>
        <v>||||||0</v>
      </c>
      <c r="B1757" s="52" t="str">
        <f t="shared" si="83"/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81"/>
        <v>0</v>
      </c>
      <c r="N1757" s="39"/>
      <c r="O1757" s="39"/>
      <c r="P1757" s="33"/>
    </row>
    <row r="1758" spans="1:16" ht="24.95" customHeight="1" x14ac:dyDescent="0.2">
      <c r="A1758" s="52" t="str">
        <f t="shared" si="82"/>
        <v>||||||0</v>
      </c>
      <c r="B1758" s="52" t="str">
        <f t="shared" si="83"/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81"/>
        <v>0</v>
      </c>
      <c r="N1758" s="39"/>
      <c r="O1758" s="39"/>
      <c r="P1758" s="33"/>
    </row>
    <row r="1759" spans="1:16" ht="24.95" customHeight="1" x14ac:dyDescent="0.2">
      <c r="A1759" s="52" t="str">
        <f t="shared" si="82"/>
        <v>||||||0</v>
      </c>
      <c r="B1759" s="52" t="str">
        <f t="shared" si="83"/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81"/>
        <v>0</v>
      </c>
      <c r="N1759" s="39"/>
      <c r="O1759" s="39"/>
      <c r="P1759" s="33"/>
    </row>
    <row r="1760" spans="1:16" ht="24.95" customHeight="1" x14ac:dyDescent="0.2">
      <c r="A1760" s="52" t="str">
        <f t="shared" si="82"/>
        <v>||||||0</v>
      </c>
      <c r="B1760" s="52" t="str">
        <f t="shared" si="83"/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81"/>
        <v>0</v>
      </c>
      <c r="N1760" s="39"/>
      <c r="O1760" s="39"/>
      <c r="P1760" s="33"/>
    </row>
    <row r="1761" spans="1:16" ht="24.95" customHeight="1" x14ac:dyDescent="0.2">
      <c r="A1761" s="52" t="str">
        <f t="shared" si="82"/>
        <v>||||||0</v>
      </c>
      <c r="B1761" s="52" t="str">
        <f t="shared" si="83"/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81"/>
        <v>0</v>
      </c>
      <c r="N1761" s="39"/>
      <c r="O1761" s="39"/>
      <c r="P1761" s="33"/>
    </row>
    <row r="1762" spans="1:16" ht="24.95" customHeight="1" x14ac:dyDescent="0.2">
      <c r="A1762" s="52" t="str">
        <f t="shared" si="82"/>
        <v>||||||0</v>
      </c>
      <c r="B1762" s="52" t="str">
        <f t="shared" si="83"/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81"/>
        <v>0</v>
      </c>
      <c r="N1762" s="39"/>
      <c r="O1762" s="39"/>
      <c r="P1762" s="33"/>
    </row>
    <row r="1763" spans="1:16" ht="24.95" customHeight="1" x14ac:dyDescent="0.2">
      <c r="A1763" s="52" t="str">
        <f t="shared" si="82"/>
        <v>||||||0</v>
      </c>
      <c r="B1763" s="52" t="str">
        <f t="shared" si="83"/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81"/>
        <v>0</v>
      </c>
      <c r="N1763" s="39"/>
      <c r="O1763" s="39"/>
      <c r="P1763" s="33"/>
    </row>
    <row r="1764" spans="1:16" ht="24.95" customHeight="1" x14ac:dyDescent="0.2">
      <c r="A1764" s="52" t="str">
        <f t="shared" si="82"/>
        <v>||||||0</v>
      </c>
      <c r="B1764" s="52" t="str">
        <f t="shared" si="83"/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81"/>
        <v>0</v>
      </c>
      <c r="N1764" s="39"/>
      <c r="O1764" s="39"/>
      <c r="P1764" s="33"/>
    </row>
    <row r="1765" spans="1:16" ht="24.95" customHeight="1" x14ac:dyDescent="0.2">
      <c r="A1765" s="52" t="str">
        <f t="shared" si="82"/>
        <v>||||||0</v>
      </c>
      <c r="B1765" s="52" t="str">
        <f t="shared" si="83"/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81"/>
        <v>0</v>
      </c>
      <c r="N1765" s="39"/>
      <c r="O1765" s="39"/>
      <c r="P1765" s="33"/>
    </row>
    <row r="1766" spans="1:16" ht="24.95" customHeight="1" x14ac:dyDescent="0.2">
      <c r="A1766" s="52" t="str">
        <f t="shared" si="82"/>
        <v>||||||0</v>
      </c>
      <c r="B1766" s="52" t="str">
        <f t="shared" si="83"/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81"/>
        <v>0</v>
      </c>
      <c r="N1766" s="39"/>
      <c r="O1766" s="39"/>
      <c r="P1766" s="33"/>
    </row>
    <row r="1767" spans="1:16" ht="24.95" customHeight="1" x14ac:dyDescent="0.2">
      <c r="A1767" s="52" t="str">
        <f t="shared" si="82"/>
        <v>||||||0</v>
      </c>
      <c r="B1767" s="52" t="str">
        <f t="shared" si="83"/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81"/>
        <v>0</v>
      </c>
      <c r="N1767" s="39"/>
      <c r="O1767" s="39"/>
      <c r="P1767" s="33"/>
    </row>
    <row r="1768" spans="1:16" ht="24.95" customHeight="1" x14ac:dyDescent="0.2">
      <c r="A1768" s="52" t="str">
        <f t="shared" si="82"/>
        <v>||||||0</v>
      </c>
      <c r="B1768" s="52" t="str">
        <f t="shared" si="83"/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81"/>
        <v>0</v>
      </c>
      <c r="N1768" s="39"/>
      <c r="O1768" s="39"/>
      <c r="P1768" s="33"/>
    </row>
    <row r="1769" spans="1:16" ht="24.95" customHeight="1" x14ac:dyDescent="0.2">
      <c r="A1769" s="52" t="str">
        <f t="shared" si="82"/>
        <v>||||||0</v>
      </c>
      <c r="B1769" s="52" t="str">
        <f t="shared" si="83"/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81"/>
        <v>0</v>
      </c>
      <c r="N1769" s="39"/>
      <c r="O1769" s="39"/>
      <c r="P1769" s="33"/>
    </row>
    <row r="1770" spans="1:16" ht="24.95" customHeight="1" x14ac:dyDescent="0.2">
      <c r="A1770" s="52" t="str">
        <f t="shared" si="82"/>
        <v>||||||0</v>
      </c>
      <c r="B1770" s="52" t="str">
        <f t="shared" si="83"/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81"/>
        <v>0</v>
      </c>
      <c r="N1770" s="39"/>
      <c r="O1770" s="39"/>
      <c r="P1770" s="33"/>
    </row>
    <row r="1771" spans="1:16" ht="24.95" customHeight="1" x14ac:dyDescent="0.2">
      <c r="A1771" s="52" t="str">
        <f t="shared" si="82"/>
        <v>||||||0</v>
      </c>
      <c r="B1771" s="52" t="str">
        <f t="shared" si="83"/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81"/>
        <v>0</v>
      </c>
      <c r="N1771" s="39"/>
      <c r="O1771" s="39"/>
      <c r="P1771" s="33"/>
    </row>
    <row r="1772" spans="1:16" ht="24.95" customHeight="1" x14ac:dyDescent="0.2">
      <c r="A1772" s="52" t="str">
        <f t="shared" si="82"/>
        <v>||||||0</v>
      </c>
      <c r="B1772" s="52" t="str">
        <f t="shared" si="83"/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81"/>
        <v>0</v>
      </c>
      <c r="N1772" s="39"/>
      <c r="O1772" s="39"/>
      <c r="P1772" s="33"/>
    </row>
    <row r="1773" spans="1:16" ht="24.95" customHeight="1" x14ac:dyDescent="0.2">
      <c r="A1773" s="52" t="str">
        <f t="shared" si="82"/>
        <v>||||||0</v>
      </c>
      <c r="B1773" s="52" t="str">
        <f t="shared" si="83"/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81"/>
        <v>0</v>
      </c>
      <c r="N1773" s="39"/>
      <c r="O1773" s="39"/>
      <c r="P1773" s="33"/>
    </row>
    <row r="1774" spans="1:16" ht="24.95" customHeight="1" x14ac:dyDescent="0.2">
      <c r="A1774" s="52" t="str">
        <f t="shared" si="82"/>
        <v>||||||0</v>
      </c>
      <c r="B1774" s="52" t="str">
        <f t="shared" si="83"/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81"/>
        <v>0</v>
      </c>
      <c r="N1774" s="39"/>
      <c r="O1774" s="39"/>
      <c r="P1774" s="33"/>
    </row>
    <row r="1775" spans="1:16" ht="24.95" customHeight="1" x14ac:dyDescent="0.2">
      <c r="A1775" s="52" t="str">
        <f t="shared" si="82"/>
        <v>||||||0</v>
      </c>
      <c r="B1775" s="52" t="str">
        <f t="shared" si="83"/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81"/>
        <v>0</v>
      </c>
      <c r="N1775" s="39"/>
      <c r="O1775" s="39"/>
      <c r="P1775" s="33"/>
    </row>
    <row r="1776" spans="1:16" ht="24.95" customHeight="1" x14ac:dyDescent="0.2">
      <c r="A1776" s="52" t="str">
        <f t="shared" si="82"/>
        <v>||||||0</v>
      </c>
      <c r="B1776" s="52" t="str">
        <f t="shared" si="83"/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81"/>
        <v>0</v>
      </c>
      <c r="N1776" s="39"/>
      <c r="O1776" s="39"/>
      <c r="P1776" s="33"/>
    </row>
    <row r="1777" spans="1:16" ht="24.95" customHeight="1" x14ac:dyDescent="0.2">
      <c r="A1777" s="52" t="str">
        <f t="shared" si="82"/>
        <v>||||||0</v>
      </c>
      <c r="B1777" s="52" t="str">
        <f t="shared" si="83"/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81"/>
        <v>0</v>
      </c>
      <c r="N1777" s="39"/>
      <c r="O1777" s="39"/>
      <c r="P1777" s="33"/>
    </row>
    <row r="1778" spans="1:16" ht="24.95" customHeight="1" x14ac:dyDescent="0.2">
      <c r="A1778" s="52" t="str">
        <f t="shared" si="82"/>
        <v>||||||0</v>
      </c>
      <c r="B1778" s="52" t="str">
        <f t="shared" si="83"/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81"/>
        <v>0</v>
      </c>
      <c r="N1778" s="39"/>
      <c r="O1778" s="39"/>
      <c r="P1778" s="33"/>
    </row>
    <row r="1779" spans="1:16" ht="24.95" customHeight="1" x14ac:dyDescent="0.2">
      <c r="A1779" s="52" t="str">
        <f t="shared" si="82"/>
        <v>||||||0</v>
      </c>
      <c r="B1779" s="52" t="str">
        <f t="shared" si="83"/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81"/>
        <v>0</v>
      </c>
      <c r="N1779" s="39"/>
      <c r="O1779" s="39"/>
      <c r="P1779" s="33"/>
    </row>
    <row r="1780" spans="1:16" ht="24.95" customHeight="1" x14ac:dyDescent="0.2">
      <c r="A1780" s="52" t="str">
        <f t="shared" si="82"/>
        <v>||||||0</v>
      </c>
      <c r="B1780" s="52" t="str">
        <f t="shared" si="83"/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81"/>
        <v>0</v>
      </c>
      <c r="N1780" s="39"/>
      <c r="O1780" s="39"/>
      <c r="P1780" s="33"/>
    </row>
    <row r="1781" spans="1:16" ht="24.95" customHeight="1" x14ac:dyDescent="0.2">
      <c r="A1781" s="52" t="str">
        <f t="shared" si="82"/>
        <v>||||||0</v>
      </c>
      <c r="B1781" s="52" t="str">
        <f t="shared" si="83"/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81"/>
        <v>0</v>
      </c>
      <c r="N1781" s="39"/>
      <c r="O1781" s="39"/>
      <c r="P1781" s="33"/>
    </row>
    <row r="1782" spans="1:16" ht="24.95" customHeight="1" x14ac:dyDescent="0.2">
      <c r="A1782" s="52" t="str">
        <f t="shared" si="82"/>
        <v>||||||0</v>
      </c>
      <c r="B1782" s="52" t="str">
        <f t="shared" si="83"/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81"/>
        <v>0</v>
      </c>
      <c r="N1782" s="39"/>
      <c r="O1782" s="39"/>
      <c r="P1782" s="33"/>
    </row>
    <row r="1783" spans="1:16" ht="24.95" customHeight="1" x14ac:dyDescent="0.2">
      <c r="A1783" s="52" t="str">
        <f t="shared" si="82"/>
        <v>||||||0</v>
      </c>
      <c r="B1783" s="52" t="str">
        <f t="shared" si="83"/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81"/>
        <v>0</v>
      </c>
      <c r="N1783" s="39"/>
      <c r="O1783" s="39"/>
      <c r="P1783" s="33"/>
    </row>
    <row r="1784" spans="1:16" ht="24.95" customHeight="1" x14ac:dyDescent="0.2">
      <c r="A1784" s="52" t="str">
        <f t="shared" si="82"/>
        <v>||||||0</v>
      </c>
      <c r="B1784" s="52" t="str">
        <f t="shared" si="83"/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81"/>
        <v>0</v>
      </c>
      <c r="N1784" s="39"/>
      <c r="O1784" s="39"/>
      <c r="P1784" s="33"/>
    </row>
    <row r="1785" spans="1:16" ht="24.95" customHeight="1" x14ac:dyDescent="0.2">
      <c r="A1785" s="52" t="str">
        <f t="shared" si="82"/>
        <v>||||||0</v>
      </c>
      <c r="B1785" s="52" t="str">
        <f t="shared" si="83"/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81"/>
        <v>0</v>
      </c>
      <c r="N1785" s="39"/>
      <c r="O1785" s="39"/>
      <c r="P1785" s="33"/>
    </row>
    <row r="1786" spans="1:16" ht="24.95" customHeight="1" x14ac:dyDescent="0.2">
      <c r="A1786" s="52" t="str">
        <f t="shared" si="82"/>
        <v>||||||0</v>
      </c>
      <c r="B1786" s="52" t="str">
        <f t="shared" si="83"/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81"/>
        <v>0</v>
      </c>
      <c r="N1786" s="39"/>
      <c r="O1786" s="39"/>
      <c r="P1786" s="33"/>
    </row>
    <row r="1787" spans="1:16" ht="24.95" customHeight="1" x14ac:dyDescent="0.2">
      <c r="A1787" s="52" t="str">
        <f t="shared" si="82"/>
        <v>||||||0</v>
      </c>
      <c r="B1787" s="52" t="str">
        <f t="shared" si="83"/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81"/>
        <v>0</v>
      </c>
      <c r="N1787" s="39"/>
      <c r="O1787" s="39"/>
      <c r="P1787" s="33"/>
    </row>
    <row r="1788" spans="1:16" ht="24.95" customHeight="1" x14ac:dyDescent="0.2">
      <c r="A1788" s="52" t="str">
        <f t="shared" si="82"/>
        <v>||||||0</v>
      </c>
      <c r="B1788" s="52" t="str">
        <f t="shared" si="83"/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81"/>
        <v>0</v>
      </c>
      <c r="N1788" s="39"/>
      <c r="O1788" s="39"/>
      <c r="P1788" s="33"/>
    </row>
    <row r="1789" spans="1:16" ht="24.95" customHeight="1" x14ac:dyDescent="0.2">
      <c r="A1789" s="52" t="str">
        <f t="shared" si="82"/>
        <v>||||||0</v>
      </c>
      <c r="B1789" s="52" t="str">
        <f t="shared" si="83"/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81"/>
        <v>0</v>
      </c>
      <c r="N1789" s="39"/>
      <c r="O1789" s="39"/>
      <c r="P1789" s="33"/>
    </row>
    <row r="1790" spans="1:16" ht="24.95" customHeight="1" x14ac:dyDescent="0.2">
      <c r="A1790" s="52" t="str">
        <f t="shared" si="82"/>
        <v>||||||0</v>
      </c>
      <c r="B1790" s="52" t="str">
        <f t="shared" si="83"/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84">N1790+O1790</f>
        <v>0</v>
      </c>
      <c r="N1790" s="39"/>
      <c r="O1790" s="39"/>
      <c r="P1790" s="33"/>
    </row>
    <row r="1791" spans="1:16" ht="24.95" customHeight="1" x14ac:dyDescent="0.2">
      <c r="A1791" s="52" t="str">
        <f t="shared" si="82"/>
        <v>||||||0</v>
      </c>
      <c r="B1791" s="52" t="str">
        <f t="shared" si="83"/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84"/>
        <v>0</v>
      </c>
      <c r="N1791" s="39"/>
      <c r="O1791" s="39"/>
      <c r="P1791" s="33"/>
    </row>
    <row r="1792" spans="1:16" ht="24.95" customHeight="1" x14ac:dyDescent="0.2">
      <c r="A1792" s="52" t="str">
        <f t="shared" si="82"/>
        <v>||||||0</v>
      </c>
      <c r="B1792" s="52" t="str">
        <f t="shared" si="83"/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84"/>
        <v>0</v>
      </c>
      <c r="N1792" s="39"/>
      <c r="O1792" s="39"/>
      <c r="P1792" s="33"/>
    </row>
    <row r="1793" spans="1:16" ht="24.95" customHeight="1" x14ac:dyDescent="0.2">
      <c r="A1793" s="52" t="str">
        <f t="shared" si="82"/>
        <v>||||||0</v>
      </c>
      <c r="B1793" s="52" t="str">
        <f t="shared" si="83"/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84"/>
        <v>0</v>
      </c>
      <c r="N1793" s="39"/>
      <c r="O1793" s="39"/>
      <c r="P1793" s="33"/>
    </row>
    <row r="1794" spans="1:16" ht="24.95" customHeight="1" x14ac:dyDescent="0.2">
      <c r="A1794" s="52" t="str">
        <f t="shared" si="82"/>
        <v>||||||0</v>
      </c>
      <c r="B1794" s="52" t="str">
        <f t="shared" si="83"/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84"/>
        <v>0</v>
      </c>
      <c r="N1794" s="39"/>
      <c r="O1794" s="39"/>
      <c r="P1794" s="33"/>
    </row>
    <row r="1795" spans="1:16" ht="24.95" customHeight="1" x14ac:dyDescent="0.2">
      <c r="A1795" s="52" t="str">
        <f t="shared" si="82"/>
        <v>||||||0</v>
      </c>
      <c r="B1795" s="52" t="str">
        <f t="shared" si="83"/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84"/>
        <v>0</v>
      </c>
      <c r="N1795" s="39"/>
      <c r="O1795" s="39"/>
      <c r="P1795" s="33"/>
    </row>
    <row r="1796" spans="1:16" ht="24.95" customHeight="1" x14ac:dyDescent="0.2">
      <c r="A1796" s="52" t="str">
        <f t="shared" si="82"/>
        <v>||||||0</v>
      </c>
      <c r="B1796" s="52" t="str">
        <f t="shared" si="83"/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84"/>
        <v>0</v>
      </c>
      <c r="N1796" s="39"/>
      <c r="O1796" s="39"/>
      <c r="P1796" s="33"/>
    </row>
    <row r="1797" spans="1:16" ht="24.95" customHeight="1" x14ac:dyDescent="0.2">
      <c r="A1797" s="52" t="str">
        <f t="shared" ref="A1797:A1860" si="85">C1797&amp;"|"&amp;D1797&amp;"|"&amp;E1797&amp;"|"&amp;F1797&amp;"|"&amp;G1797&amp;"|"&amp;I1797&amp;"|"&amp;N1797+O1797-P1797</f>
        <v>||||||0</v>
      </c>
      <c r="B1797" s="52" t="str">
        <f t="shared" ref="B1797:B1860" si="86"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84"/>
        <v>0</v>
      </c>
      <c r="N1797" s="39"/>
      <c r="O1797" s="39"/>
      <c r="P1797" s="33"/>
    </row>
    <row r="1798" spans="1:16" ht="24.95" customHeight="1" x14ac:dyDescent="0.2">
      <c r="A1798" s="52" t="str">
        <f t="shared" si="85"/>
        <v>||||||0</v>
      </c>
      <c r="B1798" s="52" t="str">
        <f t="shared" si="86"/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84"/>
        <v>0</v>
      </c>
      <c r="N1798" s="39"/>
      <c r="O1798" s="39"/>
      <c r="P1798" s="33"/>
    </row>
    <row r="1799" spans="1:16" ht="24.95" customHeight="1" x14ac:dyDescent="0.2">
      <c r="A1799" s="52" t="str">
        <f t="shared" si="85"/>
        <v>||||||0</v>
      </c>
      <c r="B1799" s="52" t="str">
        <f t="shared" si="86"/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84"/>
        <v>0</v>
      </c>
      <c r="N1799" s="39"/>
      <c r="O1799" s="39"/>
      <c r="P1799" s="33"/>
    </row>
    <row r="1800" spans="1:16" ht="24.95" customHeight="1" x14ac:dyDescent="0.2">
      <c r="A1800" s="52" t="str">
        <f t="shared" si="85"/>
        <v>||||||0</v>
      </c>
      <c r="B1800" s="52" t="str">
        <f t="shared" si="86"/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84"/>
        <v>0</v>
      </c>
      <c r="N1800" s="39"/>
      <c r="O1800" s="39"/>
      <c r="P1800" s="33"/>
    </row>
    <row r="1801" spans="1:16" ht="24.95" customHeight="1" x14ac:dyDescent="0.2">
      <c r="A1801" s="52" t="str">
        <f t="shared" si="85"/>
        <v>||||||0</v>
      </c>
      <c r="B1801" s="52" t="str">
        <f t="shared" si="86"/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84"/>
        <v>0</v>
      </c>
      <c r="N1801" s="39"/>
      <c r="O1801" s="39"/>
      <c r="P1801" s="33"/>
    </row>
    <row r="1802" spans="1:16" ht="24.95" customHeight="1" x14ac:dyDescent="0.2">
      <c r="A1802" s="52" t="str">
        <f t="shared" si="85"/>
        <v>||||||0</v>
      </c>
      <c r="B1802" s="52" t="str">
        <f t="shared" si="86"/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84"/>
        <v>0</v>
      </c>
      <c r="N1802" s="39"/>
      <c r="O1802" s="39"/>
      <c r="P1802" s="33"/>
    </row>
    <row r="1803" spans="1:16" ht="24.95" customHeight="1" x14ac:dyDescent="0.2">
      <c r="A1803" s="52" t="str">
        <f t="shared" si="85"/>
        <v>||||||0</v>
      </c>
      <c r="B1803" s="52" t="str">
        <f t="shared" si="86"/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84"/>
        <v>0</v>
      </c>
      <c r="N1803" s="39"/>
      <c r="O1803" s="39"/>
      <c r="P1803" s="33"/>
    </row>
    <row r="1804" spans="1:16" ht="24.95" customHeight="1" x14ac:dyDescent="0.2">
      <c r="A1804" s="52" t="str">
        <f t="shared" si="85"/>
        <v>||||||0</v>
      </c>
      <c r="B1804" s="52" t="str">
        <f t="shared" si="86"/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84"/>
        <v>0</v>
      </c>
      <c r="N1804" s="39"/>
      <c r="O1804" s="39"/>
      <c r="P1804" s="33"/>
    </row>
    <row r="1805" spans="1:16" ht="24.95" customHeight="1" x14ac:dyDescent="0.2">
      <c r="A1805" s="52" t="str">
        <f t="shared" si="85"/>
        <v>||||||0</v>
      </c>
      <c r="B1805" s="52" t="str">
        <f t="shared" si="86"/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84"/>
        <v>0</v>
      </c>
      <c r="N1805" s="39"/>
      <c r="O1805" s="39"/>
      <c r="P1805" s="33"/>
    </row>
    <row r="1806" spans="1:16" ht="24.95" customHeight="1" x14ac:dyDescent="0.2">
      <c r="A1806" s="52" t="str">
        <f t="shared" si="85"/>
        <v>||||||0</v>
      </c>
      <c r="B1806" s="52" t="str">
        <f t="shared" si="86"/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84"/>
        <v>0</v>
      </c>
      <c r="N1806" s="39"/>
      <c r="O1806" s="39"/>
      <c r="P1806" s="33"/>
    </row>
    <row r="1807" spans="1:16" ht="24.95" customHeight="1" x14ac:dyDescent="0.2">
      <c r="A1807" s="52" t="str">
        <f t="shared" si="85"/>
        <v>||||||0</v>
      </c>
      <c r="B1807" s="52" t="str">
        <f t="shared" si="86"/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84"/>
        <v>0</v>
      </c>
      <c r="N1807" s="39"/>
      <c r="O1807" s="39"/>
      <c r="P1807" s="33"/>
    </row>
    <row r="1808" spans="1:16" ht="24.95" customHeight="1" x14ac:dyDescent="0.2">
      <c r="A1808" s="52" t="str">
        <f t="shared" si="85"/>
        <v>||||||0</v>
      </c>
      <c r="B1808" s="52" t="str">
        <f t="shared" si="86"/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84"/>
        <v>0</v>
      </c>
      <c r="N1808" s="39"/>
      <c r="O1808" s="39"/>
      <c r="P1808" s="33"/>
    </row>
    <row r="1809" spans="1:16" ht="24.95" customHeight="1" x14ac:dyDescent="0.2">
      <c r="A1809" s="52" t="str">
        <f t="shared" si="85"/>
        <v>||||||0</v>
      </c>
      <c r="B1809" s="52" t="str">
        <f t="shared" si="86"/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84"/>
        <v>0</v>
      </c>
      <c r="N1809" s="39"/>
      <c r="O1809" s="39"/>
      <c r="P1809" s="33"/>
    </row>
    <row r="1810" spans="1:16" ht="24.95" customHeight="1" x14ac:dyDescent="0.2">
      <c r="A1810" s="52" t="str">
        <f t="shared" si="85"/>
        <v>||||||0</v>
      </c>
      <c r="B1810" s="52" t="str">
        <f t="shared" si="86"/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84"/>
        <v>0</v>
      </c>
      <c r="N1810" s="39"/>
      <c r="O1810" s="39"/>
      <c r="P1810" s="33"/>
    </row>
    <row r="1811" spans="1:16" ht="24.95" customHeight="1" x14ac:dyDescent="0.2">
      <c r="A1811" s="52" t="str">
        <f t="shared" si="85"/>
        <v>||||||0</v>
      </c>
      <c r="B1811" s="52" t="str">
        <f t="shared" si="86"/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84"/>
        <v>0</v>
      </c>
      <c r="N1811" s="39"/>
      <c r="O1811" s="39"/>
      <c r="P1811" s="33"/>
    </row>
    <row r="1812" spans="1:16" ht="24.95" customHeight="1" x14ac:dyDescent="0.2">
      <c r="A1812" s="52" t="str">
        <f t="shared" si="85"/>
        <v>||||||0</v>
      </c>
      <c r="B1812" s="52" t="str">
        <f t="shared" si="86"/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84"/>
        <v>0</v>
      </c>
      <c r="N1812" s="39"/>
      <c r="O1812" s="39"/>
      <c r="P1812" s="33"/>
    </row>
    <row r="1813" spans="1:16" ht="24.95" customHeight="1" x14ac:dyDescent="0.2">
      <c r="A1813" s="52" t="str">
        <f t="shared" si="85"/>
        <v>||||||0</v>
      </c>
      <c r="B1813" s="52" t="str">
        <f t="shared" si="86"/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84"/>
        <v>0</v>
      </c>
      <c r="N1813" s="39"/>
      <c r="O1813" s="39"/>
      <c r="P1813" s="33"/>
    </row>
    <row r="1814" spans="1:16" ht="24.95" customHeight="1" x14ac:dyDescent="0.2">
      <c r="A1814" s="52" t="str">
        <f t="shared" si="85"/>
        <v>||||||0</v>
      </c>
      <c r="B1814" s="52" t="str">
        <f t="shared" si="86"/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84"/>
        <v>0</v>
      </c>
      <c r="N1814" s="39"/>
      <c r="O1814" s="39"/>
      <c r="P1814" s="33"/>
    </row>
    <row r="1815" spans="1:16" ht="24.95" customHeight="1" x14ac:dyDescent="0.2">
      <c r="A1815" s="52" t="str">
        <f t="shared" si="85"/>
        <v>||||||0</v>
      </c>
      <c r="B1815" s="52" t="str">
        <f t="shared" si="86"/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84"/>
        <v>0</v>
      </c>
      <c r="N1815" s="39"/>
      <c r="O1815" s="39"/>
      <c r="P1815" s="33"/>
    </row>
    <row r="1816" spans="1:16" ht="24.95" customHeight="1" x14ac:dyDescent="0.2">
      <c r="A1816" s="52" t="str">
        <f t="shared" si="85"/>
        <v>||||||0</v>
      </c>
      <c r="B1816" s="52" t="str">
        <f t="shared" si="86"/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84"/>
        <v>0</v>
      </c>
      <c r="N1816" s="39"/>
      <c r="O1816" s="39"/>
      <c r="P1816" s="33"/>
    </row>
    <row r="1817" spans="1:16" ht="24.95" customHeight="1" x14ac:dyDescent="0.2">
      <c r="A1817" s="52" t="str">
        <f t="shared" si="85"/>
        <v>||||||0</v>
      </c>
      <c r="B1817" s="52" t="str">
        <f t="shared" si="86"/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84"/>
        <v>0</v>
      </c>
      <c r="N1817" s="39"/>
      <c r="O1817" s="39"/>
      <c r="P1817" s="33"/>
    </row>
    <row r="1818" spans="1:16" ht="24.95" customHeight="1" x14ac:dyDescent="0.2">
      <c r="A1818" s="52" t="str">
        <f t="shared" si="85"/>
        <v>||||||0</v>
      </c>
      <c r="B1818" s="52" t="str">
        <f t="shared" si="86"/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84"/>
        <v>0</v>
      </c>
      <c r="N1818" s="39"/>
      <c r="O1818" s="39"/>
      <c r="P1818" s="33"/>
    </row>
    <row r="1819" spans="1:16" ht="24.95" customHeight="1" x14ac:dyDescent="0.2">
      <c r="A1819" s="52" t="str">
        <f t="shared" si="85"/>
        <v>||||||0</v>
      </c>
      <c r="B1819" s="52" t="str">
        <f t="shared" si="86"/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84"/>
        <v>0</v>
      </c>
      <c r="N1819" s="39"/>
      <c r="O1819" s="39"/>
      <c r="P1819" s="33"/>
    </row>
    <row r="1820" spans="1:16" ht="24.95" customHeight="1" x14ac:dyDescent="0.2">
      <c r="A1820" s="52" t="str">
        <f t="shared" si="85"/>
        <v>||||||0</v>
      </c>
      <c r="B1820" s="52" t="str">
        <f t="shared" si="86"/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84"/>
        <v>0</v>
      </c>
      <c r="N1820" s="39"/>
      <c r="O1820" s="39"/>
      <c r="P1820" s="33"/>
    </row>
    <row r="1821" spans="1:16" ht="24.95" customHeight="1" x14ac:dyDescent="0.2">
      <c r="A1821" s="52" t="str">
        <f t="shared" si="85"/>
        <v>||||||0</v>
      </c>
      <c r="B1821" s="52" t="str">
        <f t="shared" si="86"/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84"/>
        <v>0</v>
      </c>
      <c r="N1821" s="39"/>
      <c r="O1821" s="39"/>
      <c r="P1821" s="33"/>
    </row>
    <row r="1822" spans="1:16" ht="24.95" customHeight="1" x14ac:dyDescent="0.2">
      <c r="A1822" s="52" t="str">
        <f t="shared" si="85"/>
        <v>||||||0</v>
      </c>
      <c r="B1822" s="52" t="str">
        <f t="shared" si="86"/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84"/>
        <v>0</v>
      </c>
      <c r="N1822" s="39"/>
      <c r="O1822" s="39"/>
      <c r="P1822" s="33"/>
    </row>
    <row r="1823" spans="1:16" ht="24.95" customHeight="1" x14ac:dyDescent="0.2">
      <c r="A1823" s="52" t="str">
        <f t="shared" si="85"/>
        <v>||||||0</v>
      </c>
      <c r="B1823" s="52" t="str">
        <f t="shared" si="86"/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84"/>
        <v>0</v>
      </c>
      <c r="N1823" s="39"/>
      <c r="O1823" s="39"/>
      <c r="P1823" s="33"/>
    </row>
    <row r="1824" spans="1:16" ht="24.95" customHeight="1" x14ac:dyDescent="0.2">
      <c r="A1824" s="52" t="str">
        <f t="shared" si="85"/>
        <v>||||||0</v>
      </c>
      <c r="B1824" s="52" t="str">
        <f t="shared" si="86"/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84"/>
        <v>0</v>
      </c>
      <c r="N1824" s="39"/>
      <c r="O1824" s="39"/>
      <c r="P1824" s="33"/>
    </row>
    <row r="1825" spans="1:16" ht="24.95" customHeight="1" x14ac:dyDescent="0.2">
      <c r="A1825" s="52" t="str">
        <f t="shared" si="85"/>
        <v>||||||0</v>
      </c>
      <c r="B1825" s="52" t="str">
        <f t="shared" si="86"/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84"/>
        <v>0</v>
      </c>
      <c r="N1825" s="39"/>
      <c r="O1825" s="39"/>
      <c r="P1825" s="33"/>
    </row>
    <row r="1826" spans="1:16" ht="24.95" customHeight="1" x14ac:dyDescent="0.2">
      <c r="A1826" s="52" t="str">
        <f t="shared" si="85"/>
        <v>||||||0</v>
      </c>
      <c r="B1826" s="52" t="str">
        <f t="shared" si="86"/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84"/>
        <v>0</v>
      </c>
      <c r="N1826" s="39"/>
      <c r="O1826" s="39"/>
      <c r="P1826" s="33"/>
    </row>
    <row r="1827" spans="1:16" ht="24.95" customHeight="1" x14ac:dyDescent="0.2">
      <c r="A1827" s="52" t="str">
        <f t="shared" si="85"/>
        <v>||||||0</v>
      </c>
      <c r="B1827" s="52" t="str">
        <f t="shared" si="86"/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84"/>
        <v>0</v>
      </c>
      <c r="N1827" s="39"/>
      <c r="O1827" s="39"/>
      <c r="P1827" s="33"/>
    </row>
    <row r="1828" spans="1:16" ht="24.95" customHeight="1" x14ac:dyDescent="0.2">
      <c r="A1828" s="52" t="str">
        <f t="shared" si="85"/>
        <v>||||||0</v>
      </c>
      <c r="B1828" s="52" t="str">
        <f t="shared" si="86"/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84"/>
        <v>0</v>
      </c>
      <c r="N1828" s="39"/>
      <c r="O1828" s="39"/>
      <c r="P1828" s="33"/>
    </row>
    <row r="1829" spans="1:16" ht="24.95" customHeight="1" x14ac:dyDescent="0.2">
      <c r="A1829" s="52" t="str">
        <f t="shared" si="85"/>
        <v>||||||0</v>
      </c>
      <c r="B1829" s="52" t="str">
        <f t="shared" si="86"/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84"/>
        <v>0</v>
      </c>
      <c r="N1829" s="39"/>
      <c r="O1829" s="39"/>
      <c r="P1829" s="33"/>
    </row>
    <row r="1830" spans="1:16" ht="24.95" customHeight="1" x14ac:dyDescent="0.2">
      <c r="A1830" s="52" t="str">
        <f t="shared" si="85"/>
        <v>||||||0</v>
      </c>
      <c r="B1830" s="52" t="str">
        <f t="shared" si="86"/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84"/>
        <v>0</v>
      </c>
      <c r="N1830" s="39"/>
      <c r="O1830" s="39"/>
      <c r="P1830" s="33"/>
    </row>
    <row r="1831" spans="1:16" ht="24.95" customHeight="1" x14ac:dyDescent="0.2">
      <c r="A1831" s="52" t="str">
        <f t="shared" si="85"/>
        <v>||||||0</v>
      </c>
      <c r="B1831" s="52" t="str">
        <f t="shared" si="86"/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84"/>
        <v>0</v>
      </c>
      <c r="N1831" s="39"/>
      <c r="O1831" s="39"/>
      <c r="P1831" s="33"/>
    </row>
    <row r="1832" spans="1:16" ht="24.95" customHeight="1" x14ac:dyDescent="0.2">
      <c r="A1832" s="52" t="str">
        <f t="shared" si="85"/>
        <v>||||||0</v>
      </c>
      <c r="B1832" s="52" t="str">
        <f t="shared" si="86"/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84"/>
        <v>0</v>
      </c>
      <c r="N1832" s="39"/>
      <c r="O1832" s="39"/>
      <c r="P1832" s="33"/>
    </row>
    <row r="1833" spans="1:16" ht="24.95" customHeight="1" x14ac:dyDescent="0.2">
      <c r="A1833" s="52" t="str">
        <f t="shared" si="85"/>
        <v>||||||0</v>
      </c>
      <c r="B1833" s="52" t="str">
        <f t="shared" si="86"/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84"/>
        <v>0</v>
      </c>
      <c r="N1833" s="39"/>
      <c r="O1833" s="39"/>
      <c r="P1833" s="33"/>
    </row>
    <row r="1834" spans="1:16" ht="24.95" customHeight="1" x14ac:dyDescent="0.2">
      <c r="A1834" s="52" t="str">
        <f t="shared" si="85"/>
        <v>||||||0</v>
      </c>
      <c r="B1834" s="52" t="str">
        <f t="shared" si="86"/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84"/>
        <v>0</v>
      </c>
      <c r="N1834" s="39"/>
      <c r="O1834" s="39"/>
      <c r="P1834" s="33"/>
    </row>
    <row r="1835" spans="1:16" ht="24.95" customHeight="1" x14ac:dyDescent="0.2">
      <c r="A1835" s="52" t="str">
        <f t="shared" si="85"/>
        <v>||||||0</v>
      </c>
      <c r="B1835" s="52" t="str">
        <f t="shared" si="86"/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84"/>
        <v>0</v>
      </c>
      <c r="N1835" s="39"/>
      <c r="O1835" s="39"/>
      <c r="P1835" s="33"/>
    </row>
    <row r="1836" spans="1:16" ht="24.95" customHeight="1" x14ac:dyDescent="0.2">
      <c r="A1836" s="52" t="str">
        <f t="shared" si="85"/>
        <v>||||||0</v>
      </c>
      <c r="B1836" s="52" t="str">
        <f t="shared" si="86"/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84"/>
        <v>0</v>
      </c>
      <c r="N1836" s="39"/>
      <c r="O1836" s="39"/>
      <c r="P1836" s="33"/>
    </row>
    <row r="1837" spans="1:16" ht="24.95" customHeight="1" x14ac:dyDescent="0.2">
      <c r="A1837" s="52" t="str">
        <f t="shared" si="85"/>
        <v>||||||0</v>
      </c>
      <c r="B1837" s="52" t="str">
        <f t="shared" si="86"/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84"/>
        <v>0</v>
      </c>
      <c r="N1837" s="39"/>
      <c r="O1837" s="39"/>
      <c r="P1837" s="33"/>
    </row>
    <row r="1838" spans="1:16" ht="24.95" customHeight="1" x14ac:dyDescent="0.2">
      <c r="A1838" s="52" t="str">
        <f t="shared" si="85"/>
        <v>||||||0</v>
      </c>
      <c r="B1838" s="52" t="str">
        <f t="shared" si="86"/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84"/>
        <v>0</v>
      </c>
      <c r="N1838" s="39"/>
      <c r="O1838" s="39"/>
      <c r="P1838" s="33"/>
    </row>
    <row r="1839" spans="1:16" ht="24.95" customHeight="1" x14ac:dyDescent="0.2">
      <c r="A1839" s="52" t="str">
        <f t="shared" si="85"/>
        <v>||||||0</v>
      </c>
      <c r="B1839" s="52" t="str">
        <f t="shared" si="86"/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84"/>
        <v>0</v>
      </c>
      <c r="N1839" s="39"/>
      <c r="O1839" s="39"/>
      <c r="P1839" s="33"/>
    </row>
    <row r="1840" spans="1:16" ht="24.95" customHeight="1" x14ac:dyDescent="0.2">
      <c r="A1840" s="52" t="str">
        <f t="shared" si="85"/>
        <v>||||||0</v>
      </c>
      <c r="B1840" s="52" t="str">
        <f t="shared" si="86"/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84"/>
        <v>0</v>
      </c>
      <c r="N1840" s="39"/>
      <c r="O1840" s="39"/>
      <c r="P1840" s="33"/>
    </row>
    <row r="1841" spans="1:16" ht="24.95" customHeight="1" x14ac:dyDescent="0.2">
      <c r="A1841" s="52" t="str">
        <f t="shared" si="85"/>
        <v>||||||0</v>
      </c>
      <c r="B1841" s="52" t="str">
        <f t="shared" si="86"/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84"/>
        <v>0</v>
      </c>
      <c r="N1841" s="39"/>
      <c r="O1841" s="39"/>
      <c r="P1841" s="33"/>
    </row>
    <row r="1842" spans="1:16" ht="24.95" customHeight="1" x14ac:dyDescent="0.2">
      <c r="A1842" s="52" t="str">
        <f t="shared" si="85"/>
        <v>||||||0</v>
      </c>
      <c r="B1842" s="52" t="str">
        <f t="shared" si="86"/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84"/>
        <v>0</v>
      </c>
      <c r="N1842" s="39"/>
      <c r="O1842" s="39"/>
      <c r="P1842" s="33"/>
    </row>
    <row r="1843" spans="1:16" ht="24.95" customHeight="1" x14ac:dyDescent="0.2">
      <c r="A1843" s="52" t="str">
        <f t="shared" si="85"/>
        <v>||||||0</v>
      </c>
      <c r="B1843" s="52" t="str">
        <f t="shared" si="86"/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84"/>
        <v>0</v>
      </c>
      <c r="N1843" s="39"/>
      <c r="O1843" s="39"/>
      <c r="P1843" s="33"/>
    </row>
    <row r="1844" spans="1:16" ht="24.95" customHeight="1" x14ac:dyDescent="0.2">
      <c r="A1844" s="52" t="str">
        <f t="shared" si="85"/>
        <v>||||||0</v>
      </c>
      <c r="B1844" s="52" t="str">
        <f t="shared" si="86"/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84"/>
        <v>0</v>
      </c>
      <c r="N1844" s="39"/>
      <c r="O1844" s="39"/>
      <c r="P1844" s="33"/>
    </row>
    <row r="1845" spans="1:16" ht="24.95" customHeight="1" x14ac:dyDescent="0.2">
      <c r="A1845" s="52" t="str">
        <f t="shared" si="85"/>
        <v>||||||0</v>
      </c>
      <c r="B1845" s="52" t="str">
        <f t="shared" si="86"/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84"/>
        <v>0</v>
      </c>
      <c r="N1845" s="39"/>
      <c r="O1845" s="39"/>
      <c r="P1845" s="33"/>
    </row>
    <row r="1846" spans="1:16" ht="24.95" customHeight="1" x14ac:dyDescent="0.2">
      <c r="A1846" s="52" t="str">
        <f t="shared" si="85"/>
        <v>||||||0</v>
      </c>
      <c r="B1846" s="52" t="str">
        <f t="shared" si="86"/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84"/>
        <v>0</v>
      </c>
      <c r="N1846" s="39"/>
      <c r="O1846" s="39"/>
      <c r="P1846" s="33"/>
    </row>
    <row r="1847" spans="1:16" ht="24.95" customHeight="1" x14ac:dyDescent="0.2">
      <c r="A1847" s="52" t="str">
        <f t="shared" si="85"/>
        <v>||||||0</v>
      </c>
      <c r="B1847" s="52" t="str">
        <f t="shared" si="86"/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84"/>
        <v>0</v>
      </c>
      <c r="N1847" s="39"/>
      <c r="O1847" s="39"/>
      <c r="P1847" s="33"/>
    </row>
    <row r="1848" spans="1:16" ht="24.95" customHeight="1" x14ac:dyDescent="0.2">
      <c r="A1848" s="52" t="str">
        <f t="shared" si="85"/>
        <v>||||||0</v>
      </c>
      <c r="B1848" s="52" t="str">
        <f t="shared" si="86"/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84"/>
        <v>0</v>
      </c>
      <c r="N1848" s="39"/>
      <c r="O1848" s="39"/>
      <c r="P1848" s="33"/>
    </row>
    <row r="1849" spans="1:16" ht="24.95" customHeight="1" x14ac:dyDescent="0.2">
      <c r="A1849" s="52" t="str">
        <f t="shared" si="85"/>
        <v>||||||0</v>
      </c>
      <c r="B1849" s="52" t="str">
        <f t="shared" si="86"/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84"/>
        <v>0</v>
      </c>
      <c r="N1849" s="39"/>
      <c r="O1849" s="39"/>
      <c r="P1849" s="33"/>
    </row>
    <row r="1850" spans="1:16" ht="24.95" customHeight="1" x14ac:dyDescent="0.2">
      <c r="A1850" s="52" t="str">
        <f t="shared" si="85"/>
        <v>||||||0</v>
      </c>
      <c r="B1850" s="52" t="str">
        <f t="shared" si="86"/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84"/>
        <v>0</v>
      </c>
      <c r="N1850" s="39"/>
      <c r="O1850" s="39"/>
      <c r="P1850" s="33"/>
    </row>
    <row r="1851" spans="1:16" ht="24.95" customHeight="1" x14ac:dyDescent="0.2">
      <c r="A1851" s="52" t="str">
        <f t="shared" si="85"/>
        <v>||||||0</v>
      </c>
      <c r="B1851" s="52" t="str">
        <f t="shared" si="86"/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84"/>
        <v>0</v>
      </c>
      <c r="N1851" s="39"/>
      <c r="O1851" s="39"/>
      <c r="P1851" s="33"/>
    </row>
    <row r="1852" spans="1:16" ht="24.95" customHeight="1" x14ac:dyDescent="0.2">
      <c r="A1852" s="52" t="str">
        <f t="shared" si="85"/>
        <v>||||||0</v>
      </c>
      <c r="B1852" s="52" t="str">
        <f t="shared" si="86"/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84"/>
        <v>0</v>
      </c>
      <c r="N1852" s="39"/>
      <c r="O1852" s="39"/>
      <c r="P1852" s="33"/>
    </row>
    <row r="1853" spans="1:16" ht="24.95" customHeight="1" x14ac:dyDescent="0.2">
      <c r="A1853" s="52" t="str">
        <f t="shared" si="85"/>
        <v>||||||0</v>
      </c>
      <c r="B1853" s="52" t="str">
        <f t="shared" si="86"/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84"/>
        <v>0</v>
      </c>
      <c r="N1853" s="39"/>
      <c r="O1853" s="39"/>
      <c r="P1853" s="33"/>
    </row>
    <row r="1854" spans="1:16" ht="24.95" customHeight="1" x14ac:dyDescent="0.2">
      <c r="A1854" s="52" t="str">
        <f t="shared" si="85"/>
        <v>||||||0</v>
      </c>
      <c r="B1854" s="52" t="str">
        <f t="shared" si="86"/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87">N1854+O1854</f>
        <v>0</v>
      </c>
      <c r="N1854" s="39"/>
      <c r="O1854" s="39"/>
      <c r="P1854" s="33"/>
    </row>
    <row r="1855" spans="1:16" ht="24.95" customHeight="1" x14ac:dyDescent="0.2">
      <c r="A1855" s="52" t="str">
        <f t="shared" si="85"/>
        <v>||||||0</v>
      </c>
      <c r="B1855" s="52" t="str">
        <f t="shared" si="86"/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87"/>
        <v>0</v>
      </c>
      <c r="N1855" s="39"/>
      <c r="O1855" s="39"/>
      <c r="P1855" s="33"/>
    </row>
    <row r="1856" spans="1:16" ht="24.95" customHeight="1" x14ac:dyDescent="0.2">
      <c r="A1856" s="52" t="str">
        <f t="shared" si="85"/>
        <v>||||||0</v>
      </c>
      <c r="B1856" s="52" t="str">
        <f t="shared" si="86"/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87"/>
        <v>0</v>
      </c>
      <c r="N1856" s="39"/>
      <c r="O1856" s="39"/>
      <c r="P1856" s="33"/>
    </row>
    <row r="1857" spans="1:16" ht="24.95" customHeight="1" x14ac:dyDescent="0.2">
      <c r="A1857" s="52" t="str">
        <f t="shared" si="85"/>
        <v>||||||0</v>
      </c>
      <c r="B1857" s="52" t="str">
        <f t="shared" si="86"/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87"/>
        <v>0</v>
      </c>
      <c r="N1857" s="39"/>
      <c r="O1857" s="39"/>
      <c r="P1857" s="33"/>
    </row>
    <row r="1858" spans="1:16" ht="24.95" customHeight="1" x14ac:dyDescent="0.2">
      <c r="A1858" s="52" t="str">
        <f t="shared" si="85"/>
        <v>||||||0</v>
      </c>
      <c r="B1858" s="52" t="str">
        <f t="shared" si="86"/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87"/>
        <v>0</v>
      </c>
      <c r="N1858" s="39"/>
      <c r="O1858" s="39"/>
      <c r="P1858" s="33"/>
    </row>
    <row r="1859" spans="1:16" ht="24.95" customHeight="1" x14ac:dyDescent="0.2">
      <c r="A1859" s="52" t="str">
        <f t="shared" si="85"/>
        <v>||||||0</v>
      </c>
      <c r="B1859" s="52" t="str">
        <f t="shared" si="86"/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87"/>
        <v>0</v>
      </c>
      <c r="N1859" s="39"/>
      <c r="O1859" s="39"/>
      <c r="P1859" s="33"/>
    </row>
    <row r="1860" spans="1:16" ht="24.95" customHeight="1" x14ac:dyDescent="0.2">
      <c r="A1860" s="52" t="str">
        <f t="shared" si="85"/>
        <v>||||||0</v>
      </c>
      <c r="B1860" s="52" t="str">
        <f t="shared" si="86"/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87"/>
        <v>0</v>
      </c>
      <c r="N1860" s="39"/>
      <c r="O1860" s="39"/>
      <c r="P1860" s="33"/>
    </row>
    <row r="1861" spans="1:16" ht="24.95" customHeight="1" x14ac:dyDescent="0.2">
      <c r="A1861" s="52" t="str">
        <f t="shared" ref="A1861:A1924" si="88">C1861&amp;"|"&amp;D1861&amp;"|"&amp;E1861&amp;"|"&amp;F1861&amp;"|"&amp;G1861&amp;"|"&amp;I1861&amp;"|"&amp;N1861+O1861-P1861</f>
        <v>||||||0</v>
      </c>
      <c r="B1861" s="52" t="str">
        <f t="shared" ref="B1861:B1924" si="89"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87"/>
        <v>0</v>
      </c>
      <c r="N1861" s="39"/>
      <c r="O1861" s="39"/>
      <c r="P1861" s="33"/>
    </row>
    <row r="1862" spans="1:16" ht="24.95" customHeight="1" x14ac:dyDescent="0.2">
      <c r="A1862" s="52" t="str">
        <f t="shared" si="88"/>
        <v>||||||0</v>
      </c>
      <c r="B1862" s="52" t="str">
        <f t="shared" si="89"/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87"/>
        <v>0</v>
      </c>
      <c r="N1862" s="39"/>
      <c r="O1862" s="39"/>
      <c r="P1862" s="33"/>
    </row>
    <row r="1863" spans="1:16" ht="24.95" customHeight="1" x14ac:dyDescent="0.2">
      <c r="A1863" s="52" t="str">
        <f t="shared" si="88"/>
        <v>||||||0</v>
      </c>
      <c r="B1863" s="52" t="str">
        <f t="shared" si="89"/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87"/>
        <v>0</v>
      </c>
      <c r="N1863" s="39"/>
      <c r="O1863" s="39"/>
      <c r="P1863" s="33"/>
    </row>
    <row r="1864" spans="1:16" ht="24.95" customHeight="1" x14ac:dyDescent="0.2">
      <c r="A1864" s="52" t="str">
        <f t="shared" si="88"/>
        <v>||||||0</v>
      </c>
      <c r="B1864" s="52" t="str">
        <f t="shared" si="89"/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87"/>
        <v>0</v>
      </c>
      <c r="N1864" s="39"/>
      <c r="O1864" s="39"/>
      <c r="P1864" s="33"/>
    </row>
    <row r="1865" spans="1:16" ht="24.95" customHeight="1" x14ac:dyDescent="0.2">
      <c r="A1865" s="52" t="str">
        <f t="shared" si="88"/>
        <v>||||||0</v>
      </c>
      <c r="B1865" s="52" t="str">
        <f t="shared" si="89"/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87"/>
        <v>0</v>
      </c>
      <c r="N1865" s="39"/>
      <c r="O1865" s="39"/>
      <c r="P1865" s="33"/>
    </row>
    <row r="1866" spans="1:16" ht="24.95" customHeight="1" x14ac:dyDescent="0.2">
      <c r="A1866" s="52" t="str">
        <f t="shared" si="88"/>
        <v>||||||0</v>
      </c>
      <c r="B1866" s="52" t="str">
        <f t="shared" si="89"/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87"/>
        <v>0</v>
      </c>
      <c r="N1866" s="39"/>
      <c r="O1866" s="39"/>
      <c r="P1866" s="33"/>
    </row>
    <row r="1867" spans="1:16" ht="24.95" customHeight="1" x14ac:dyDescent="0.2">
      <c r="A1867" s="52" t="str">
        <f t="shared" si="88"/>
        <v>||||||0</v>
      </c>
      <c r="B1867" s="52" t="str">
        <f t="shared" si="89"/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87"/>
        <v>0</v>
      </c>
      <c r="N1867" s="39"/>
      <c r="O1867" s="39"/>
      <c r="P1867" s="33"/>
    </row>
    <row r="1868" spans="1:16" ht="24.95" customHeight="1" x14ac:dyDescent="0.2">
      <c r="A1868" s="52" t="str">
        <f t="shared" si="88"/>
        <v>||||||0</v>
      </c>
      <c r="B1868" s="52" t="str">
        <f t="shared" si="89"/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87"/>
        <v>0</v>
      </c>
      <c r="N1868" s="39"/>
      <c r="O1868" s="39"/>
      <c r="P1868" s="33"/>
    </row>
    <row r="1869" spans="1:16" ht="24.95" customHeight="1" x14ac:dyDescent="0.2">
      <c r="A1869" s="52" t="str">
        <f t="shared" si="88"/>
        <v>||||||0</v>
      </c>
      <c r="B1869" s="52" t="str">
        <f t="shared" si="89"/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87"/>
        <v>0</v>
      </c>
      <c r="N1869" s="39"/>
      <c r="O1869" s="39"/>
      <c r="P1869" s="33"/>
    </row>
    <row r="1870" spans="1:16" ht="24.95" customHeight="1" x14ac:dyDescent="0.2">
      <c r="A1870" s="52" t="str">
        <f t="shared" si="88"/>
        <v>||||||0</v>
      </c>
      <c r="B1870" s="52" t="str">
        <f t="shared" si="89"/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87"/>
        <v>0</v>
      </c>
      <c r="N1870" s="39"/>
      <c r="O1870" s="39"/>
      <c r="P1870" s="33"/>
    </row>
    <row r="1871" spans="1:16" ht="24.95" customHeight="1" x14ac:dyDescent="0.2">
      <c r="A1871" s="52" t="str">
        <f t="shared" si="88"/>
        <v>||||||0</v>
      </c>
      <c r="B1871" s="52" t="str">
        <f t="shared" si="89"/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87"/>
        <v>0</v>
      </c>
      <c r="N1871" s="39"/>
      <c r="O1871" s="39"/>
      <c r="P1871" s="33"/>
    </row>
    <row r="1872" spans="1:16" ht="24.95" customHeight="1" x14ac:dyDescent="0.2">
      <c r="A1872" s="52" t="str">
        <f t="shared" si="88"/>
        <v>||||||0</v>
      </c>
      <c r="B1872" s="52" t="str">
        <f t="shared" si="89"/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87"/>
        <v>0</v>
      </c>
      <c r="N1872" s="39"/>
      <c r="O1872" s="39"/>
      <c r="P1872" s="33"/>
    </row>
    <row r="1873" spans="1:16" ht="24.95" customHeight="1" x14ac:dyDescent="0.2">
      <c r="A1873" s="52" t="str">
        <f t="shared" si="88"/>
        <v>||||||0</v>
      </c>
      <c r="B1873" s="52" t="str">
        <f t="shared" si="89"/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87"/>
        <v>0</v>
      </c>
      <c r="N1873" s="39"/>
      <c r="O1873" s="39"/>
      <c r="P1873" s="33"/>
    </row>
    <row r="1874" spans="1:16" ht="24.95" customHeight="1" x14ac:dyDescent="0.2">
      <c r="A1874" s="52" t="str">
        <f t="shared" si="88"/>
        <v>||||||0</v>
      </c>
      <c r="B1874" s="52" t="str">
        <f t="shared" si="89"/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87"/>
        <v>0</v>
      </c>
      <c r="N1874" s="39"/>
      <c r="O1874" s="39"/>
      <c r="P1874" s="33"/>
    </row>
    <row r="1875" spans="1:16" ht="24.95" customHeight="1" x14ac:dyDescent="0.2">
      <c r="A1875" s="52" t="str">
        <f t="shared" si="88"/>
        <v>||||||0</v>
      </c>
      <c r="B1875" s="52" t="str">
        <f t="shared" si="89"/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87"/>
        <v>0</v>
      </c>
      <c r="N1875" s="39"/>
      <c r="O1875" s="39"/>
      <c r="P1875" s="33"/>
    </row>
    <row r="1876" spans="1:16" ht="24.95" customHeight="1" x14ac:dyDescent="0.2">
      <c r="A1876" s="52" t="str">
        <f t="shared" si="88"/>
        <v>||||||0</v>
      </c>
      <c r="B1876" s="52" t="str">
        <f t="shared" si="89"/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87"/>
        <v>0</v>
      </c>
      <c r="N1876" s="39"/>
      <c r="O1876" s="39"/>
      <c r="P1876" s="33"/>
    </row>
    <row r="1877" spans="1:16" ht="24.95" customHeight="1" x14ac:dyDescent="0.2">
      <c r="A1877" s="52" t="str">
        <f t="shared" si="88"/>
        <v>||||||0</v>
      </c>
      <c r="B1877" s="52" t="str">
        <f t="shared" si="89"/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87"/>
        <v>0</v>
      </c>
      <c r="N1877" s="39"/>
      <c r="O1877" s="39"/>
      <c r="P1877" s="33"/>
    </row>
    <row r="1878" spans="1:16" ht="24.95" customHeight="1" x14ac:dyDescent="0.2">
      <c r="A1878" s="52" t="str">
        <f t="shared" si="88"/>
        <v>||||||0</v>
      </c>
      <c r="B1878" s="52" t="str">
        <f t="shared" si="89"/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87"/>
        <v>0</v>
      </c>
      <c r="N1878" s="39"/>
      <c r="O1878" s="39"/>
      <c r="P1878" s="33"/>
    </row>
    <row r="1879" spans="1:16" ht="24.95" customHeight="1" x14ac:dyDescent="0.2">
      <c r="A1879" s="52" t="str">
        <f t="shared" si="88"/>
        <v>||||||0</v>
      </c>
      <c r="B1879" s="52" t="str">
        <f t="shared" si="89"/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87"/>
        <v>0</v>
      </c>
      <c r="N1879" s="39"/>
      <c r="O1879" s="39"/>
      <c r="P1879" s="33"/>
    </row>
    <row r="1880" spans="1:16" ht="24.95" customHeight="1" x14ac:dyDescent="0.2">
      <c r="A1880" s="52" t="str">
        <f t="shared" si="88"/>
        <v>||||||0</v>
      </c>
      <c r="B1880" s="52" t="str">
        <f t="shared" si="89"/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87"/>
        <v>0</v>
      </c>
      <c r="N1880" s="39"/>
      <c r="O1880" s="39"/>
      <c r="P1880" s="33"/>
    </row>
    <row r="1881" spans="1:16" ht="24.95" customHeight="1" x14ac:dyDescent="0.2">
      <c r="A1881" s="52" t="str">
        <f t="shared" si="88"/>
        <v>||||||0</v>
      </c>
      <c r="B1881" s="52" t="str">
        <f t="shared" si="89"/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87"/>
        <v>0</v>
      </c>
      <c r="N1881" s="39"/>
      <c r="O1881" s="39"/>
      <c r="P1881" s="33"/>
    </row>
    <row r="1882" spans="1:16" ht="24.95" customHeight="1" x14ac:dyDescent="0.2">
      <c r="A1882" s="52" t="str">
        <f t="shared" si="88"/>
        <v>||||||0</v>
      </c>
      <c r="B1882" s="52" t="str">
        <f t="shared" si="89"/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87"/>
        <v>0</v>
      </c>
      <c r="N1882" s="39"/>
      <c r="O1882" s="39"/>
      <c r="P1882" s="33"/>
    </row>
    <row r="1883" spans="1:16" ht="24.95" customHeight="1" x14ac:dyDescent="0.2">
      <c r="A1883" s="52" t="str">
        <f t="shared" si="88"/>
        <v>||||||0</v>
      </c>
      <c r="B1883" s="52" t="str">
        <f t="shared" si="89"/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87"/>
        <v>0</v>
      </c>
      <c r="N1883" s="39"/>
      <c r="O1883" s="39"/>
      <c r="P1883" s="33"/>
    </row>
    <row r="1884" spans="1:16" ht="24.95" customHeight="1" x14ac:dyDescent="0.2">
      <c r="A1884" s="52" t="str">
        <f t="shared" si="88"/>
        <v>||||||0</v>
      </c>
      <c r="B1884" s="52" t="str">
        <f t="shared" si="89"/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87"/>
        <v>0</v>
      </c>
      <c r="N1884" s="39"/>
      <c r="O1884" s="39"/>
      <c r="P1884" s="33"/>
    </row>
    <row r="1885" spans="1:16" ht="24.95" customHeight="1" x14ac:dyDescent="0.2">
      <c r="A1885" s="52" t="str">
        <f t="shared" si="88"/>
        <v>||||||0</v>
      </c>
      <c r="B1885" s="52" t="str">
        <f t="shared" si="89"/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87"/>
        <v>0</v>
      </c>
      <c r="N1885" s="39"/>
      <c r="O1885" s="39"/>
      <c r="P1885" s="33"/>
    </row>
    <row r="1886" spans="1:16" ht="24.95" customHeight="1" x14ac:dyDescent="0.2">
      <c r="A1886" s="52" t="str">
        <f t="shared" si="88"/>
        <v>||||||0</v>
      </c>
      <c r="B1886" s="52" t="str">
        <f t="shared" si="89"/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87"/>
        <v>0</v>
      </c>
      <c r="N1886" s="39"/>
      <c r="O1886" s="39"/>
      <c r="P1886" s="33"/>
    </row>
    <row r="1887" spans="1:16" ht="24.95" customHeight="1" x14ac:dyDescent="0.2">
      <c r="A1887" s="52" t="str">
        <f t="shared" si="88"/>
        <v>||||||0</v>
      </c>
      <c r="B1887" s="52" t="str">
        <f t="shared" si="89"/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87"/>
        <v>0</v>
      </c>
      <c r="N1887" s="39"/>
      <c r="O1887" s="39"/>
      <c r="P1887" s="33"/>
    </row>
    <row r="1888" spans="1:16" ht="24.95" customHeight="1" x14ac:dyDescent="0.2">
      <c r="A1888" s="52" t="str">
        <f t="shared" si="88"/>
        <v>||||||0</v>
      </c>
      <c r="B1888" s="52" t="str">
        <f t="shared" si="89"/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87"/>
        <v>0</v>
      </c>
      <c r="N1888" s="39"/>
      <c r="O1888" s="39"/>
      <c r="P1888" s="33"/>
    </row>
    <row r="1889" spans="1:16" ht="24.95" customHeight="1" x14ac:dyDescent="0.2">
      <c r="A1889" s="52" t="str">
        <f t="shared" si="88"/>
        <v>||||||0</v>
      </c>
      <c r="B1889" s="52" t="str">
        <f t="shared" si="89"/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87"/>
        <v>0</v>
      </c>
      <c r="N1889" s="39"/>
      <c r="O1889" s="39"/>
      <c r="P1889" s="33"/>
    </row>
    <row r="1890" spans="1:16" ht="24.95" customHeight="1" x14ac:dyDescent="0.2">
      <c r="A1890" s="52" t="str">
        <f t="shared" si="88"/>
        <v>||||||0</v>
      </c>
      <c r="B1890" s="52" t="str">
        <f t="shared" si="89"/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87"/>
        <v>0</v>
      </c>
      <c r="N1890" s="39"/>
      <c r="O1890" s="39"/>
      <c r="P1890" s="33"/>
    </row>
    <row r="1891" spans="1:16" ht="24.95" customHeight="1" x14ac:dyDescent="0.2">
      <c r="A1891" s="52" t="str">
        <f t="shared" si="88"/>
        <v>||||||0</v>
      </c>
      <c r="B1891" s="52" t="str">
        <f t="shared" si="89"/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87"/>
        <v>0</v>
      </c>
      <c r="N1891" s="39"/>
      <c r="O1891" s="39"/>
      <c r="P1891" s="33"/>
    </row>
    <row r="1892" spans="1:16" ht="24.95" customHeight="1" x14ac:dyDescent="0.2">
      <c r="A1892" s="52" t="str">
        <f t="shared" si="88"/>
        <v>||||||0</v>
      </c>
      <c r="B1892" s="52" t="str">
        <f t="shared" si="89"/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87"/>
        <v>0</v>
      </c>
      <c r="N1892" s="39"/>
      <c r="O1892" s="39"/>
      <c r="P1892" s="33"/>
    </row>
    <row r="1893" spans="1:16" ht="24.95" customHeight="1" x14ac:dyDescent="0.2">
      <c r="A1893" s="52" t="str">
        <f t="shared" si="88"/>
        <v>||||||0</v>
      </c>
      <c r="B1893" s="52" t="str">
        <f t="shared" si="89"/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87"/>
        <v>0</v>
      </c>
      <c r="N1893" s="39"/>
      <c r="O1893" s="39"/>
      <c r="P1893" s="33"/>
    </row>
    <row r="1894" spans="1:16" ht="24.95" customHeight="1" x14ac:dyDescent="0.2">
      <c r="A1894" s="52" t="str">
        <f t="shared" si="88"/>
        <v>||||||0</v>
      </c>
      <c r="B1894" s="52" t="str">
        <f t="shared" si="89"/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87"/>
        <v>0</v>
      </c>
      <c r="N1894" s="39"/>
      <c r="O1894" s="39"/>
      <c r="P1894" s="33"/>
    </row>
    <row r="1895" spans="1:16" ht="24.95" customHeight="1" x14ac:dyDescent="0.2">
      <c r="A1895" s="52" t="str">
        <f t="shared" si="88"/>
        <v>||||||0</v>
      </c>
      <c r="B1895" s="52" t="str">
        <f t="shared" si="89"/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87"/>
        <v>0</v>
      </c>
      <c r="N1895" s="39"/>
      <c r="O1895" s="39"/>
      <c r="P1895" s="33"/>
    </row>
    <row r="1896" spans="1:16" ht="24.95" customHeight="1" x14ac:dyDescent="0.2">
      <c r="A1896" s="52" t="str">
        <f t="shared" si="88"/>
        <v>||||||0</v>
      </c>
      <c r="B1896" s="52" t="str">
        <f t="shared" si="89"/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87"/>
        <v>0</v>
      </c>
      <c r="N1896" s="39"/>
      <c r="O1896" s="39"/>
      <c r="P1896" s="33"/>
    </row>
    <row r="1897" spans="1:16" ht="24.95" customHeight="1" x14ac:dyDescent="0.2">
      <c r="A1897" s="52" t="str">
        <f t="shared" si="88"/>
        <v>||||||0</v>
      </c>
      <c r="B1897" s="52" t="str">
        <f t="shared" si="89"/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87"/>
        <v>0</v>
      </c>
      <c r="N1897" s="39"/>
      <c r="O1897" s="39"/>
      <c r="P1897" s="33"/>
    </row>
    <row r="1898" spans="1:16" ht="24.95" customHeight="1" x14ac:dyDescent="0.2">
      <c r="A1898" s="52" t="str">
        <f t="shared" si="88"/>
        <v>||||||0</v>
      </c>
      <c r="B1898" s="52" t="str">
        <f t="shared" si="89"/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87"/>
        <v>0</v>
      </c>
      <c r="N1898" s="39"/>
      <c r="O1898" s="39"/>
      <c r="P1898" s="33"/>
    </row>
    <row r="1899" spans="1:16" ht="24.95" customHeight="1" x14ac:dyDescent="0.2">
      <c r="A1899" s="52" t="str">
        <f t="shared" si="88"/>
        <v>||||||0</v>
      </c>
      <c r="B1899" s="52" t="str">
        <f t="shared" si="89"/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87"/>
        <v>0</v>
      </c>
      <c r="N1899" s="39"/>
      <c r="O1899" s="39"/>
      <c r="P1899" s="33"/>
    </row>
    <row r="1900" spans="1:16" ht="24.95" customHeight="1" x14ac:dyDescent="0.2">
      <c r="A1900" s="52" t="str">
        <f t="shared" si="88"/>
        <v>||||||0</v>
      </c>
      <c r="B1900" s="52" t="str">
        <f t="shared" si="89"/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87"/>
        <v>0</v>
      </c>
      <c r="N1900" s="39"/>
      <c r="O1900" s="39"/>
      <c r="P1900" s="33"/>
    </row>
    <row r="1901" spans="1:16" ht="24.95" customHeight="1" x14ac:dyDescent="0.2">
      <c r="A1901" s="52" t="str">
        <f t="shared" si="88"/>
        <v>||||||0</v>
      </c>
      <c r="B1901" s="52" t="str">
        <f t="shared" si="89"/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87"/>
        <v>0</v>
      </c>
      <c r="N1901" s="39"/>
      <c r="O1901" s="39"/>
      <c r="P1901" s="33"/>
    </row>
    <row r="1902" spans="1:16" ht="24.95" customHeight="1" x14ac:dyDescent="0.2">
      <c r="A1902" s="52" t="str">
        <f t="shared" si="88"/>
        <v>||||||0</v>
      </c>
      <c r="B1902" s="52" t="str">
        <f t="shared" si="89"/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87"/>
        <v>0</v>
      </c>
      <c r="N1902" s="39"/>
      <c r="O1902" s="39"/>
      <c r="P1902" s="33"/>
    </row>
    <row r="1903" spans="1:16" ht="24.95" customHeight="1" x14ac:dyDescent="0.2">
      <c r="A1903" s="52" t="str">
        <f t="shared" si="88"/>
        <v>||||||0</v>
      </c>
      <c r="B1903" s="52" t="str">
        <f t="shared" si="89"/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87"/>
        <v>0</v>
      </c>
      <c r="N1903" s="39"/>
      <c r="O1903" s="39"/>
      <c r="P1903" s="33"/>
    </row>
    <row r="1904" spans="1:16" ht="24.95" customHeight="1" x14ac:dyDescent="0.2">
      <c r="A1904" s="52" t="str">
        <f t="shared" si="88"/>
        <v>||||||0</v>
      </c>
      <c r="B1904" s="52" t="str">
        <f t="shared" si="89"/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87"/>
        <v>0</v>
      </c>
      <c r="N1904" s="39"/>
      <c r="O1904" s="39"/>
      <c r="P1904" s="33"/>
    </row>
    <row r="1905" spans="1:16" ht="24.95" customHeight="1" x14ac:dyDescent="0.2">
      <c r="A1905" s="52" t="str">
        <f t="shared" si="88"/>
        <v>||||||0</v>
      </c>
      <c r="B1905" s="52" t="str">
        <f t="shared" si="89"/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87"/>
        <v>0</v>
      </c>
      <c r="N1905" s="39"/>
      <c r="O1905" s="39"/>
      <c r="P1905" s="33"/>
    </row>
    <row r="1906" spans="1:16" ht="24.95" customHeight="1" x14ac:dyDescent="0.2">
      <c r="A1906" s="52" t="str">
        <f t="shared" si="88"/>
        <v>||||||0</v>
      </c>
      <c r="B1906" s="52" t="str">
        <f t="shared" si="89"/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87"/>
        <v>0</v>
      </c>
      <c r="N1906" s="39"/>
      <c r="O1906" s="39"/>
      <c r="P1906" s="33"/>
    </row>
    <row r="1907" spans="1:16" ht="24.95" customHeight="1" x14ac:dyDescent="0.2">
      <c r="A1907" s="52" t="str">
        <f t="shared" si="88"/>
        <v>||||||0</v>
      </c>
      <c r="B1907" s="52" t="str">
        <f t="shared" si="89"/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87"/>
        <v>0</v>
      </c>
      <c r="N1907" s="39"/>
      <c r="O1907" s="39"/>
      <c r="P1907" s="33"/>
    </row>
    <row r="1908" spans="1:16" ht="24.95" customHeight="1" x14ac:dyDescent="0.2">
      <c r="A1908" s="52" t="str">
        <f t="shared" si="88"/>
        <v>||||||0</v>
      </c>
      <c r="B1908" s="52" t="str">
        <f t="shared" si="89"/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87"/>
        <v>0</v>
      </c>
      <c r="N1908" s="39"/>
      <c r="O1908" s="39"/>
      <c r="P1908" s="33"/>
    </row>
    <row r="1909" spans="1:16" ht="24.95" customHeight="1" x14ac:dyDescent="0.2">
      <c r="A1909" s="52" t="str">
        <f t="shared" si="88"/>
        <v>||||||0</v>
      </c>
      <c r="B1909" s="52" t="str">
        <f t="shared" si="89"/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87"/>
        <v>0</v>
      </c>
      <c r="N1909" s="39"/>
      <c r="O1909" s="39"/>
      <c r="P1909" s="33"/>
    </row>
    <row r="1910" spans="1:16" ht="24.95" customHeight="1" x14ac:dyDescent="0.2">
      <c r="A1910" s="52" t="str">
        <f t="shared" si="88"/>
        <v>||||||0</v>
      </c>
      <c r="B1910" s="52" t="str">
        <f t="shared" si="89"/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87"/>
        <v>0</v>
      </c>
      <c r="N1910" s="39"/>
      <c r="O1910" s="39"/>
      <c r="P1910" s="33"/>
    </row>
    <row r="1911" spans="1:16" ht="24.95" customHeight="1" x14ac:dyDescent="0.2">
      <c r="A1911" s="52" t="str">
        <f t="shared" si="88"/>
        <v>||||||0</v>
      </c>
      <c r="B1911" s="52" t="str">
        <f t="shared" si="89"/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87"/>
        <v>0</v>
      </c>
      <c r="N1911" s="39"/>
      <c r="O1911" s="39"/>
      <c r="P1911" s="33"/>
    </row>
    <row r="1912" spans="1:16" ht="24.95" customHeight="1" x14ac:dyDescent="0.2">
      <c r="A1912" s="52" t="str">
        <f t="shared" si="88"/>
        <v>||||||0</v>
      </c>
      <c r="B1912" s="52" t="str">
        <f t="shared" si="89"/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87"/>
        <v>0</v>
      </c>
      <c r="N1912" s="39"/>
      <c r="O1912" s="39"/>
      <c r="P1912" s="33"/>
    </row>
    <row r="1913" spans="1:16" ht="24.95" customHeight="1" x14ac:dyDescent="0.2">
      <c r="A1913" s="52" t="str">
        <f t="shared" si="88"/>
        <v>||||||0</v>
      </c>
      <c r="B1913" s="52" t="str">
        <f t="shared" si="89"/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87"/>
        <v>0</v>
      </c>
      <c r="N1913" s="39"/>
      <c r="O1913" s="39"/>
      <c r="P1913" s="33"/>
    </row>
    <row r="1914" spans="1:16" ht="24.95" customHeight="1" x14ac:dyDescent="0.2">
      <c r="A1914" s="52" t="str">
        <f t="shared" si="88"/>
        <v>||||||0</v>
      </c>
      <c r="B1914" s="52" t="str">
        <f t="shared" si="89"/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87"/>
        <v>0</v>
      </c>
      <c r="N1914" s="39"/>
      <c r="O1914" s="39"/>
      <c r="P1914" s="33"/>
    </row>
    <row r="1915" spans="1:16" ht="24.95" customHeight="1" x14ac:dyDescent="0.2">
      <c r="A1915" s="52" t="str">
        <f t="shared" si="88"/>
        <v>||||||0</v>
      </c>
      <c r="B1915" s="52" t="str">
        <f t="shared" si="89"/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87"/>
        <v>0</v>
      </c>
      <c r="N1915" s="39"/>
      <c r="O1915" s="39"/>
      <c r="P1915" s="33"/>
    </row>
    <row r="1916" spans="1:16" ht="24.95" customHeight="1" x14ac:dyDescent="0.2">
      <c r="A1916" s="52" t="str">
        <f t="shared" si="88"/>
        <v>||||||0</v>
      </c>
      <c r="B1916" s="52" t="str">
        <f t="shared" si="89"/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87"/>
        <v>0</v>
      </c>
      <c r="N1916" s="39"/>
      <c r="O1916" s="39"/>
      <c r="P1916" s="33"/>
    </row>
    <row r="1917" spans="1:16" ht="24.95" customHeight="1" x14ac:dyDescent="0.2">
      <c r="A1917" s="52" t="str">
        <f t="shared" si="88"/>
        <v>||||||0</v>
      </c>
      <c r="B1917" s="52" t="str">
        <f t="shared" si="89"/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87"/>
        <v>0</v>
      </c>
      <c r="N1917" s="39"/>
      <c r="O1917" s="39"/>
      <c r="P1917" s="33"/>
    </row>
    <row r="1918" spans="1:16" ht="24.95" customHeight="1" x14ac:dyDescent="0.2">
      <c r="A1918" s="52" t="str">
        <f t="shared" si="88"/>
        <v>||||||0</v>
      </c>
      <c r="B1918" s="52" t="str">
        <f t="shared" si="89"/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90">N1918+O1918</f>
        <v>0</v>
      </c>
      <c r="N1918" s="39"/>
      <c r="O1918" s="39"/>
      <c r="P1918" s="33"/>
    </row>
    <row r="1919" spans="1:16" ht="24.95" customHeight="1" x14ac:dyDescent="0.2">
      <c r="A1919" s="52" t="str">
        <f t="shared" si="88"/>
        <v>||||||0</v>
      </c>
      <c r="B1919" s="52" t="str">
        <f t="shared" si="89"/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90"/>
        <v>0</v>
      </c>
      <c r="N1919" s="39"/>
      <c r="O1919" s="39"/>
      <c r="P1919" s="33"/>
    </row>
    <row r="1920" spans="1:16" ht="24.95" customHeight="1" x14ac:dyDescent="0.2">
      <c r="A1920" s="52" t="str">
        <f t="shared" si="88"/>
        <v>||||||0</v>
      </c>
      <c r="B1920" s="52" t="str">
        <f t="shared" si="89"/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90"/>
        <v>0</v>
      </c>
      <c r="N1920" s="39"/>
      <c r="O1920" s="39"/>
      <c r="P1920" s="33"/>
    </row>
    <row r="1921" spans="1:16" ht="24.95" customHeight="1" x14ac:dyDescent="0.2">
      <c r="A1921" s="52" t="str">
        <f t="shared" si="88"/>
        <v>||||||0</v>
      </c>
      <c r="B1921" s="52" t="str">
        <f t="shared" si="89"/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90"/>
        <v>0</v>
      </c>
      <c r="N1921" s="39"/>
      <c r="O1921" s="39"/>
      <c r="P1921" s="33"/>
    </row>
    <row r="1922" spans="1:16" ht="24.95" customHeight="1" x14ac:dyDescent="0.2">
      <c r="A1922" s="52" t="str">
        <f t="shared" si="88"/>
        <v>||||||0</v>
      </c>
      <c r="B1922" s="52" t="str">
        <f t="shared" si="89"/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90"/>
        <v>0</v>
      </c>
      <c r="N1922" s="39"/>
      <c r="O1922" s="39"/>
      <c r="P1922" s="33"/>
    </row>
    <row r="1923" spans="1:16" ht="24.95" customHeight="1" x14ac:dyDescent="0.2">
      <c r="A1923" s="52" t="str">
        <f t="shared" si="88"/>
        <v>||||||0</v>
      </c>
      <c r="B1923" s="52" t="str">
        <f t="shared" si="89"/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90"/>
        <v>0</v>
      </c>
      <c r="N1923" s="39"/>
      <c r="O1923" s="39"/>
      <c r="P1923" s="33"/>
    </row>
    <row r="1924" spans="1:16" ht="24.95" customHeight="1" x14ac:dyDescent="0.2">
      <c r="A1924" s="52" t="str">
        <f t="shared" si="88"/>
        <v>||||||0</v>
      </c>
      <c r="B1924" s="52" t="str">
        <f t="shared" si="89"/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90"/>
        <v>0</v>
      </c>
      <c r="N1924" s="39"/>
      <c r="O1924" s="39"/>
      <c r="P1924" s="33"/>
    </row>
    <row r="1925" spans="1:16" ht="24.95" customHeight="1" x14ac:dyDescent="0.2">
      <c r="A1925" s="52" t="str">
        <f t="shared" ref="A1925:A1988" si="91">C1925&amp;"|"&amp;D1925&amp;"|"&amp;E1925&amp;"|"&amp;F1925&amp;"|"&amp;G1925&amp;"|"&amp;I1925&amp;"|"&amp;N1925+O1925-P1925</f>
        <v>||||||0</v>
      </c>
      <c r="B1925" s="52" t="str">
        <f t="shared" ref="B1925:B1988" si="92"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90"/>
        <v>0</v>
      </c>
      <c r="N1925" s="39"/>
      <c r="O1925" s="39"/>
      <c r="P1925" s="33"/>
    </row>
    <row r="1926" spans="1:16" ht="24.95" customHeight="1" x14ac:dyDescent="0.2">
      <c r="A1926" s="52" t="str">
        <f t="shared" si="91"/>
        <v>||||||0</v>
      </c>
      <c r="B1926" s="52" t="str">
        <f t="shared" si="92"/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90"/>
        <v>0</v>
      </c>
      <c r="N1926" s="39"/>
      <c r="O1926" s="39"/>
      <c r="P1926" s="33"/>
    </row>
    <row r="1927" spans="1:16" ht="24.95" customHeight="1" x14ac:dyDescent="0.2">
      <c r="A1927" s="52" t="str">
        <f t="shared" si="91"/>
        <v>||||||0</v>
      </c>
      <c r="B1927" s="52" t="str">
        <f t="shared" si="92"/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90"/>
        <v>0</v>
      </c>
      <c r="N1927" s="39"/>
      <c r="O1927" s="39"/>
      <c r="P1927" s="33"/>
    </row>
    <row r="1928" spans="1:16" ht="24.95" customHeight="1" x14ac:dyDescent="0.2">
      <c r="A1928" s="52" t="str">
        <f t="shared" si="91"/>
        <v>||||||0</v>
      </c>
      <c r="B1928" s="52" t="str">
        <f t="shared" si="92"/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90"/>
        <v>0</v>
      </c>
      <c r="N1928" s="39"/>
      <c r="O1928" s="39"/>
      <c r="P1928" s="33"/>
    </row>
    <row r="1929" spans="1:16" ht="24.95" customHeight="1" x14ac:dyDescent="0.2">
      <c r="A1929" s="52" t="str">
        <f t="shared" si="91"/>
        <v>||||||0</v>
      </c>
      <c r="B1929" s="52" t="str">
        <f t="shared" si="92"/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90"/>
        <v>0</v>
      </c>
      <c r="N1929" s="39"/>
      <c r="O1929" s="39"/>
      <c r="P1929" s="33"/>
    </row>
    <row r="1930" spans="1:16" ht="24.95" customHeight="1" x14ac:dyDescent="0.2">
      <c r="A1930" s="52" t="str">
        <f t="shared" si="91"/>
        <v>||||||0</v>
      </c>
      <c r="B1930" s="52" t="str">
        <f t="shared" si="92"/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90"/>
        <v>0</v>
      </c>
      <c r="N1930" s="39"/>
      <c r="O1930" s="39"/>
      <c r="P1930" s="33"/>
    </row>
    <row r="1931" spans="1:16" ht="24.95" customHeight="1" x14ac:dyDescent="0.2">
      <c r="A1931" s="52" t="str">
        <f t="shared" si="91"/>
        <v>||||||0</v>
      </c>
      <c r="B1931" s="52" t="str">
        <f t="shared" si="92"/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90"/>
        <v>0</v>
      </c>
      <c r="N1931" s="39"/>
      <c r="O1931" s="39"/>
      <c r="P1931" s="33"/>
    </row>
    <row r="1932" spans="1:16" ht="24.95" customHeight="1" x14ac:dyDescent="0.2">
      <c r="A1932" s="52" t="str">
        <f t="shared" si="91"/>
        <v>||||||0</v>
      </c>
      <c r="B1932" s="52" t="str">
        <f t="shared" si="92"/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90"/>
        <v>0</v>
      </c>
      <c r="N1932" s="39"/>
      <c r="O1932" s="39"/>
      <c r="P1932" s="33"/>
    </row>
    <row r="1933" spans="1:16" ht="24.95" customHeight="1" x14ac:dyDescent="0.2">
      <c r="A1933" s="52" t="str">
        <f t="shared" si="91"/>
        <v>||||||0</v>
      </c>
      <c r="B1933" s="52" t="str">
        <f t="shared" si="92"/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90"/>
        <v>0</v>
      </c>
      <c r="N1933" s="39"/>
      <c r="O1933" s="39"/>
      <c r="P1933" s="33"/>
    </row>
    <row r="1934" spans="1:16" ht="24.95" customHeight="1" x14ac:dyDescent="0.2">
      <c r="A1934" s="52" t="str">
        <f t="shared" si="91"/>
        <v>||||||0</v>
      </c>
      <c r="B1934" s="52" t="str">
        <f t="shared" si="92"/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90"/>
        <v>0</v>
      </c>
      <c r="N1934" s="39"/>
      <c r="O1934" s="39"/>
      <c r="P1934" s="33"/>
    </row>
    <row r="1935" spans="1:16" ht="24.95" customHeight="1" x14ac:dyDescent="0.2">
      <c r="A1935" s="52" t="str">
        <f t="shared" si="91"/>
        <v>||||||0</v>
      </c>
      <c r="B1935" s="52" t="str">
        <f t="shared" si="92"/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90"/>
        <v>0</v>
      </c>
      <c r="N1935" s="39"/>
      <c r="O1935" s="39"/>
      <c r="P1935" s="33"/>
    </row>
    <row r="1936" spans="1:16" ht="24.95" customHeight="1" x14ac:dyDescent="0.2">
      <c r="A1936" s="52" t="str">
        <f t="shared" si="91"/>
        <v>||||||0</v>
      </c>
      <c r="B1936" s="52" t="str">
        <f t="shared" si="92"/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90"/>
        <v>0</v>
      </c>
      <c r="N1936" s="39"/>
      <c r="O1936" s="39"/>
      <c r="P1936" s="33"/>
    </row>
    <row r="1937" spans="1:16" ht="24.95" customHeight="1" x14ac:dyDescent="0.2">
      <c r="A1937" s="52" t="str">
        <f t="shared" si="91"/>
        <v>||||||0</v>
      </c>
      <c r="B1937" s="52" t="str">
        <f t="shared" si="92"/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90"/>
        <v>0</v>
      </c>
      <c r="N1937" s="39"/>
      <c r="O1937" s="39"/>
      <c r="P1937" s="33"/>
    </row>
    <row r="1938" spans="1:16" ht="24.95" customHeight="1" x14ac:dyDescent="0.2">
      <c r="A1938" s="52" t="str">
        <f t="shared" si="91"/>
        <v>||||||0</v>
      </c>
      <c r="B1938" s="52" t="str">
        <f t="shared" si="92"/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90"/>
        <v>0</v>
      </c>
      <c r="N1938" s="39"/>
      <c r="O1938" s="39"/>
      <c r="P1938" s="33"/>
    </row>
    <row r="1939" spans="1:16" ht="24.95" customHeight="1" x14ac:dyDescent="0.2">
      <c r="A1939" s="52" t="str">
        <f t="shared" si="91"/>
        <v>||||||0</v>
      </c>
      <c r="B1939" s="52" t="str">
        <f t="shared" si="92"/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90"/>
        <v>0</v>
      </c>
      <c r="N1939" s="39"/>
      <c r="O1939" s="39"/>
      <c r="P1939" s="33"/>
    </row>
    <row r="1940" spans="1:16" ht="24.95" customHeight="1" x14ac:dyDescent="0.2">
      <c r="A1940" s="52" t="str">
        <f t="shared" si="91"/>
        <v>||||||0</v>
      </c>
      <c r="B1940" s="52" t="str">
        <f t="shared" si="92"/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90"/>
        <v>0</v>
      </c>
      <c r="N1940" s="39"/>
      <c r="O1940" s="39"/>
      <c r="P1940" s="33"/>
    </row>
    <row r="1941" spans="1:16" ht="24.95" customHeight="1" x14ac:dyDescent="0.2">
      <c r="A1941" s="52" t="str">
        <f t="shared" si="91"/>
        <v>||||||0</v>
      </c>
      <c r="B1941" s="52" t="str">
        <f t="shared" si="92"/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90"/>
        <v>0</v>
      </c>
      <c r="N1941" s="39"/>
      <c r="O1941" s="39"/>
      <c r="P1941" s="33"/>
    </row>
    <row r="1942" spans="1:16" ht="24.95" customHeight="1" x14ac:dyDescent="0.2">
      <c r="A1942" s="52" t="str">
        <f t="shared" si="91"/>
        <v>||||||0</v>
      </c>
      <c r="B1942" s="52" t="str">
        <f t="shared" si="92"/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90"/>
        <v>0</v>
      </c>
      <c r="N1942" s="39"/>
      <c r="O1942" s="39"/>
      <c r="P1942" s="33"/>
    </row>
    <row r="1943" spans="1:16" ht="24.95" customHeight="1" x14ac:dyDescent="0.2">
      <c r="A1943" s="52" t="str">
        <f t="shared" si="91"/>
        <v>||||||0</v>
      </c>
      <c r="B1943" s="52" t="str">
        <f t="shared" si="92"/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90"/>
        <v>0</v>
      </c>
      <c r="N1943" s="39"/>
      <c r="O1943" s="39"/>
      <c r="P1943" s="33"/>
    </row>
    <row r="1944" spans="1:16" ht="24.95" customHeight="1" x14ac:dyDescent="0.2">
      <c r="A1944" s="52" t="str">
        <f t="shared" si="91"/>
        <v>||||||0</v>
      </c>
      <c r="B1944" s="52" t="str">
        <f t="shared" si="92"/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90"/>
        <v>0</v>
      </c>
      <c r="N1944" s="39"/>
      <c r="O1944" s="39"/>
      <c r="P1944" s="33"/>
    </row>
    <row r="1945" spans="1:16" ht="24.95" customHeight="1" x14ac:dyDescent="0.2">
      <c r="A1945" s="52" t="str">
        <f t="shared" si="91"/>
        <v>||||||0</v>
      </c>
      <c r="B1945" s="52" t="str">
        <f t="shared" si="92"/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90"/>
        <v>0</v>
      </c>
      <c r="N1945" s="39"/>
      <c r="O1945" s="39"/>
      <c r="P1945" s="33"/>
    </row>
    <row r="1946" spans="1:16" ht="24.95" customHeight="1" x14ac:dyDescent="0.2">
      <c r="A1946" s="52" t="str">
        <f t="shared" si="91"/>
        <v>||||||0</v>
      </c>
      <c r="B1946" s="52" t="str">
        <f t="shared" si="92"/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90"/>
        <v>0</v>
      </c>
      <c r="N1946" s="39"/>
      <c r="O1946" s="39"/>
      <c r="P1946" s="33"/>
    </row>
    <row r="1947" spans="1:16" ht="24.95" customHeight="1" x14ac:dyDescent="0.2">
      <c r="A1947" s="52" t="str">
        <f t="shared" si="91"/>
        <v>||||||0</v>
      </c>
      <c r="B1947" s="52" t="str">
        <f t="shared" si="92"/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90"/>
        <v>0</v>
      </c>
      <c r="N1947" s="39"/>
      <c r="O1947" s="39"/>
      <c r="P1947" s="33"/>
    </row>
    <row r="1948" spans="1:16" ht="24.95" customHeight="1" x14ac:dyDescent="0.2">
      <c r="A1948" s="52" t="str">
        <f t="shared" si="91"/>
        <v>||||||0</v>
      </c>
      <c r="B1948" s="52" t="str">
        <f t="shared" si="92"/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90"/>
        <v>0</v>
      </c>
      <c r="N1948" s="39"/>
      <c r="O1948" s="39"/>
      <c r="P1948" s="33"/>
    </row>
    <row r="1949" spans="1:16" ht="24.95" customHeight="1" x14ac:dyDescent="0.2">
      <c r="A1949" s="52" t="str">
        <f t="shared" si="91"/>
        <v>||||||0</v>
      </c>
      <c r="B1949" s="52" t="str">
        <f t="shared" si="92"/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90"/>
        <v>0</v>
      </c>
      <c r="N1949" s="39"/>
      <c r="O1949" s="39"/>
      <c r="P1949" s="33"/>
    </row>
    <row r="1950" spans="1:16" ht="24.95" customHeight="1" x14ac:dyDescent="0.2">
      <c r="A1950" s="52" t="str">
        <f t="shared" si="91"/>
        <v>||||||0</v>
      </c>
      <c r="B1950" s="52" t="str">
        <f t="shared" si="92"/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90"/>
        <v>0</v>
      </c>
      <c r="N1950" s="39"/>
      <c r="O1950" s="39"/>
      <c r="P1950" s="33"/>
    </row>
    <row r="1951" spans="1:16" ht="24.95" customHeight="1" x14ac:dyDescent="0.2">
      <c r="A1951" s="52" t="str">
        <f t="shared" si="91"/>
        <v>||||||0</v>
      </c>
      <c r="B1951" s="52" t="str">
        <f t="shared" si="92"/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90"/>
        <v>0</v>
      </c>
      <c r="N1951" s="39"/>
      <c r="O1951" s="39"/>
      <c r="P1951" s="33"/>
    </row>
    <row r="1952" spans="1:16" ht="24.95" customHeight="1" x14ac:dyDescent="0.2">
      <c r="A1952" s="52" t="str">
        <f t="shared" si="91"/>
        <v>||||||0</v>
      </c>
      <c r="B1952" s="52" t="str">
        <f t="shared" si="92"/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90"/>
        <v>0</v>
      </c>
      <c r="N1952" s="39"/>
      <c r="O1952" s="39"/>
      <c r="P1952" s="33"/>
    </row>
    <row r="1953" spans="1:16" ht="24.95" customHeight="1" x14ac:dyDescent="0.2">
      <c r="A1953" s="52" t="str">
        <f t="shared" si="91"/>
        <v>||||||0</v>
      </c>
      <c r="B1953" s="52" t="str">
        <f t="shared" si="92"/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90"/>
        <v>0</v>
      </c>
      <c r="N1953" s="39"/>
      <c r="O1953" s="39"/>
      <c r="P1953" s="33"/>
    </row>
    <row r="1954" spans="1:16" ht="24.95" customHeight="1" x14ac:dyDescent="0.2">
      <c r="A1954" s="52" t="str">
        <f t="shared" si="91"/>
        <v>||||||0</v>
      </c>
      <c r="B1954" s="52" t="str">
        <f t="shared" si="92"/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90"/>
        <v>0</v>
      </c>
      <c r="N1954" s="39"/>
      <c r="O1954" s="39"/>
      <c r="P1954" s="33"/>
    </row>
    <row r="1955" spans="1:16" ht="24.95" customHeight="1" x14ac:dyDescent="0.2">
      <c r="A1955" s="52" t="str">
        <f t="shared" si="91"/>
        <v>||||||0</v>
      </c>
      <c r="B1955" s="52" t="str">
        <f t="shared" si="92"/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90"/>
        <v>0</v>
      </c>
      <c r="N1955" s="39"/>
      <c r="O1955" s="39"/>
      <c r="P1955" s="33"/>
    </row>
    <row r="1956" spans="1:16" ht="24.95" customHeight="1" x14ac:dyDescent="0.2">
      <c r="A1956" s="52" t="str">
        <f t="shared" si="91"/>
        <v>||||||0</v>
      </c>
      <c r="B1956" s="52" t="str">
        <f t="shared" si="92"/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90"/>
        <v>0</v>
      </c>
      <c r="N1956" s="39"/>
      <c r="O1956" s="39"/>
      <c r="P1956" s="33"/>
    </row>
    <row r="1957" spans="1:16" ht="24.95" customHeight="1" x14ac:dyDescent="0.2">
      <c r="A1957" s="52" t="str">
        <f t="shared" si="91"/>
        <v>||||||0</v>
      </c>
      <c r="B1957" s="52" t="str">
        <f t="shared" si="92"/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90"/>
        <v>0</v>
      </c>
      <c r="N1957" s="39"/>
      <c r="O1957" s="39"/>
      <c r="P1957" s="33"/>
    </row>
    <row r="1958" spans="1:16" ht="24.95" customHeight="1" x14ac:dyDescent="0.2">
      <c r="A1958" s="52" t="str">
        <f t="shared" si="91"/>
        <v>||||||0</v>
      </c>
      <c r="B1958" s="52" t="str">
        <f t="shared" si="92"/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90"/>
        <v>0</v>
      </c>
      <c r="N1958" s="39"/>
      <c r="O1958" s="39"/>
      <c r="P1958" s="33"/>
    </row>
    <row r="1959" spans="1:16" ht="24.95" customHeight="1" x14ac:dyDescent="0.2">
      <c r="A1959" s="52" t="str">
        <f t="shared" si="91"/>
        <v>||||||0</v>
      </c>
      <c r="B1959" s="52" t="str">
        <f t="shared" si="92"/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90"/>
        <v>0</v>
      </c>
      <c r="N1959" s="39"/>
      <c r="O1959" s="39"/>
      <c r="P1959" s="33"/>
    </row>
    <row r="1960" spans="1:16" ht="24.95" customHeight="1" x14ac:dyDescent="0.2">
      <c r="A1960" s="52" t="str">
        <f t="shared" si="91"/>
        <v>||||||0</v>
      </c>
      <c r="B1960" s="52" t="str">
        <f t="shared" si="92"/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90"/>
        <v>0</v>
      </c>
      <c r="N1960" s="39"/>
      <c r="O1960" s="39"/>
      <c r="P1960" s="33"/>
    </row>
    <row r="1961" spans="1:16" ht="24.95" customHeight="1" x14ac:dyDescent="0.2">
      <c r="A1961" s="52" t="str">
        <f t="shared" si="91"/>
        <v>||||||0</v>
      </c>
      <c r="B1961" s="52" t="str">
        <f t="shared" si="92"/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90"/>
        <v>0</v>
      </c>
      <c r="N1961" s="39"/>
      <c r="O1961" s="39"/>
      <c r="P1961" s="33"/>
    </row>
    <row r="1962" spans="1:16" ht="24.95" customHeight="1" x14ac:dyDescent="0.2">
      <c r="A1962" s="52" t="str">
        <f t="shared" si="91"/>
        <v>||||||0</v>
      </c>
      <c r="B1962" s="52" t="str">
        <f t="shared" si="92"/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90"/>
        <v>0</v>
      </c>
      <c r="N1962" s="39"/>
      <c r="O1962" s="39"/>
      <c r="P1962" s="33"/>
    </row>
    <row r="1963" spans="1:16" ht="24.95" customHeight="1" x14ac:dyDescent="0.2">
      <c r="A1963" s="52" t="str">
        <f t="shared" si="91"/>
        <v>||||||0</v>
      </c>
      <c r="B1963" s="52" t="str">
        <f t="shared" si="92"/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90"/>
        <v>0</v>
      </c>
      <c r="N1963" s="39"/>
      <c r="O1963" s="39"/>
      <c r="P1963" s="33"/>
    </row>
    <row r="1964" spans="1:16" ht="24.95" customHeight="1" x14ac:dyDescent="0.2">
      <c r="A1964" s="52" t="str">
        <f t="shared" si="91"/>
        <v>||||||0</v>
      </c>
      <c r="B1964" s="52" t="str">
        <f t="shared" si="92"/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90"/>
        <v>0</v>
      </c>
      <c r="N1964" s="39"/>
      <c r="O1964" s="39"/>
      <c r="P1964" s="33"/>
    </row>
    <row r="1965" spans="1:16" ht="24.95" customHeight="1" x14ac:dyDescent="0.2">
      <c r="A1965" s="52" t="str">
        <f t="shared" si="91"/>
        <v>||||||0</v>
      </c>
      <c r="B1965" s="52" t="str">
        <f t="shared" si="92"/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90"/>
        <v>0</v>
      </c>
      <c r="N1965" s="39"/>
      <c r="O1965" s="39"/>
      <c r="P1965" s="33"/>
    </row>
    <row r="1966" spans="1:16" ht="24.95" customHeight="1" x14ac:dyDescent="0.2">
      <c r="A1966" s="52" t="str">
        <f t="shared" si="91"/>
        <v>||||||0</v>
      </c>
      <c r="B1966" s="52" t="str">
        <f t="shared" si="92"/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90"/>
        <v>0</v>
      </c>
      <c r="N1966" s="39"/>
      <c r="O1966" s="39"/>
      <c r="P1966" s="33"/>
    </row>
    <row r="1967" spans="1:16" ht="24.95" customHeight="1" x14ac:dyDescent="0.2">
      <c r="A1967" s="52" t="str">
        <f t="shared" si="91"/>
        <v>||||||0</v>
      </c>
      <c r="B1967" s="52" t="str">
        <f t="shared" si="92"/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90"/>
        <v>0</v>
      </c>
      <c r="N1967" s="39"/>
      <c r="O1967" s="39"/>
      <c r="P1967" s="33"/>
    </row>
    <row r="1968" spans="1:16" ht="24.95" customHeight="1" x14ac:dyDescent="0.2">
      <c r="A1968" s="52" t="str">
        <f t="shared" si="91"/>
        <v>||||||0</v>
      </c>
      <c r="B1968" s="52" t="str">
        <f t="shared" si="92"/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90"/>
        <v>0</v>
      </c>
      <c r="N1968" s="39"/>
      <c r="O1968" s="39"/>
      <c r="P1968" s="33"/>
    </row>
    <row r="1969" spans="1:16" ht="24.95" customHeight="1" x14ac:dyDescent="0.2">
      <c r="A1969" s="52" t="str">
        <f t="shared" si="91"/>
        <v>||||||0</v>
      </c>
      <c r="B1969" s="52" t="str">
        <f t="shared" si="92"/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90"/>
        <v>0</v>
      </c>
      <c r="N1969" s="39"/>
      <c r="O1969" s="39"/>
      <c r="P1969" s="33"/>
    </row>
    <row r="1970" spans="1:16" ht="24.95" customHeight="1" x14ac:dyDescent="0.2">
      <c r="A1970" s="52" t="str">
        <f t="shared" si="91"/>
        <v>||||||0</v>
      </c>
      <c r="B1970" s="52" t="str">
        <f t="shared" si="92"/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90"/>
        <v>0</v>
      </c>
      <c r="N1970" s="39"/>
      <c r="O1970" s="39"/>
      <c r="P1970" s="33"/>
    </row>
    <row r="1971" spans="1:16" ht="24.95" customHeight="1" x14ac:dyDescent="0.2">
      <c r="A1971" s="52" t="str">
        <f t="shared" si="91"/>
        <v>||||||0</v>
      </c>
      <c r="B1971" s="52" t="str">
        <f t="shared" si="92"/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90"/>
        <v>0</v>
      </c>
      <c r="N1971" s="39"/>
      <c r="O1971" s="39"/>
      <c r="P1971" s="33"/>
    </row>
    <row r="1972" spans="1:16" ht="24.95" customHeight="1" x14ac:dyDescent="0.2">
      <c r="A1972" s="52" t="str">
        <f t="shared" si="91"/>
        <v>||||||0</v>
      </c>
      <c r="B1972" s="52" t="str">
        <f t="shared" si="92"/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90"/>
        <v>0</v>
      </c>
      <c r="N1972" s="39"/>
      <c r="O1972" s="39"/>
      <c r="P1972" s="33"/>
    </row>
    <row r="1973" spans="1:16" ht="24.95" customHeight="1" x14ac:dyDescent="0.2">
      <c r="A1973" s="52" t="str">
        <f t="shared" si="91"/>
        <v>||||||0</v>
      </c>
      <c r="B1973" s="52" t="str">
        <f t="shared" si="92"/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90"/>
        <v>0</v>
      </c>
      <c r="N1973" s="39"/>
      <c r="O1973" s="39"/>
      <c r="P1973" s="33"/>
    </row>
    <row r="1974" spans="1:16" ht="24.95" customHeight="1" x14ac:dyDescent="0.2">
      <c r="A1974" s="52" t="str">
        <f t="shared" si="91"/>
        <v>||||||0</v>
      </c>
      <c r="B1974" s="52" t="str">
        <f t="shared" si="92"/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90"/>
        <v>0</v>
      </c>
      <c r="N1974" s="39"/>
      <c r="O1974" s="39"/>
      <c r="P1974" s="33"/>
    </row>
    <row r="1975" spans="1:16" ht="24.95" customHeight="1" x14ac:dyDescent="0.2">
      <c r="A1975" s="52" t="str">
        <f t="shared" si="91"/>
        <v>||||||0</v>
      </c>
      <c r="B1975" s="52" t="str">
        <f t="shared" si="92"/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90"/>
        <v>0</v>
      </c>
      <c r="N1975" s="39"/>
      <c r="O1975" s="39"/>
      <c r="P1975" s="33"/>
    </row>
    <row r="1976" spans="1:16" ht="24.95" customHeight="1" x14ac:dyDescent="0.2">
      <c r="A1976" s="52" t="str">
        <f t="shared" si="91"/>
        <v>||||||0</v>
      </c>
      <c r="B1976" s="52" t="str">
        <f t="shared" si="92"/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90"/>
        <v>0</v>
      </c>
      <c r="N1976" s="39"/>
      <c r="O1976" s="39"/>
      <c r="P1976" s="33"/>
    </row>
    <row r="1977" spans="1:16" ht="24.95" customHeight="1" x14ac:dyDescent="0.2">
      <c r="A1977" s="52" t="str">
        <f t="shared" si="91"/>
        <v>||||||0</v>
      </c>
      <c r="B1977" s="52" t="str">
        <f t="shared" si="92"/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90"/>
        <v>0</v>
      </c>
      <c r="N1977" s="39"/>
      <c r="O1977" s="39"/>
      <c r="P1977" s="33"/>
    </row>
    <row r="1978" spans="1:16" ht="24.95" customHeight="1" x14ac:dyDescent="0.2">
      <c r="A1978" s="52" t="str">
        <f t="shared" si="91"/>
        <v>||||||0</v>
      </c>
      <c r="B1978" s="52" t="str">
        <f t="shared" si="92"/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90"/>
        <v>0</v>
      </c>
      <c r="N1978" s="39"/>
      <c r="O1978" s="39"/>
      <c r="P1978" s="33"/>
    </row>
    <row r="1979" spans="1:16" ht="24.95" customHeight="1" x14ac:dyDescent="0.2">
      <c r="A1979" s="52" t="str">
        <f t="shared" si="91"/>
        <v>||||||0</v>
      </c>
      <c r="B1979" s="52" t="str">
        <f t="shared" si="92"/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90"/>
        <v>0</v>
      </c>
      <c r="N1979" s="39"/>
      <c r="O1979" s="39"/>
      <c r="P1979" s="33"/>
    </row>
    <row r="1980" spans="1:16" ht="24.95" customHeight="1" x14ac:dyDescent="0.2">
      <c r="A1980" s="52" t="str">
        <f t="shared" si="91"/>
        <v>||||||0</v>
      </c>
      <c r="B1980" s="52" t="str">
        <f t="shared" si="92"/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90"/>
        <v>0</v>
      </c>
      <c r="N1980" s="39"/>
      <c r="O1980" s="39"/>
      <c r="P1980" s="33"/>
    </row>
    <row r="1981" spans="1:16" ht="24.95" customHeight="1" x14ac:dyDescent="0.2">
      <c r="A1981" s="52" t="str">
        <f t="shared" si="91"/>
        <v>||||||0</v>
      </c>
      <c r="B1981" s="52" t="str">
        <f t="shared" si="92"/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90"/>
        <v>0</v>
      </c>
      <c r="N1981" s="39"/>
      <c r="O1981" s="39"/>
      <c r="P1981" s="33"/>
    </row>
    <row r="1982" spans="1:16" ht="24.95" customHeight="1" x14ac:dyDescent="0.2">
      <c r="A1982" s="52" t="str">
        <f t="shared" si="91"/>
        <v>||||||0</v>
      </c>
      <c r="B1982" s="52" t="str">
        <f t="shared" si="92"/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93">N1982+O1982</f>
        <v>0</v>
      </c>
      <c r="N1982" s="39"/>
      <c r="O1982" s="39"/>
      <c r="P1982" s="33"/>
    </row>
    <row r="1983" spans="1:16" ht="24.95" customHeight="1" x14ac:dyDescent="0.2">
      <c r="A1983" s="52" t="str">
        <f t="shared" si="91"/>
        <v>||||||0</v>
      </c>
      <c r="B1983" s="52" t="str">
        <f t="shared" si="92"/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93"/>
        <v>0</v>
      </c>
      <c r="N1983" s="39"/>
      <c r="O1983" s="39"/>
      <c r="P1983" s="33"/>
    </row>
    <row r="1984" spans="1:16" ht="24.95" customHeight="1" x14ac:dyDescent="0.2">
      <c r="A1984" s="52" t="str">
        <f t="shared" si="91"/>
        <v>||||||0</v>
      </c>
      <c r="B1984" s="52" t="str">
        <f t="shared" si="92"/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93"/>
        <v>0</v>
      </c>
      <c r="N1984" s="39"/>
      <c r="O1984" s="39"/>
      <c r="P1984" s="33"/>
    </row>
    <row r="1985" spans="1:16" ht="24.95" customHeight="1" x14ac:dyDescent="0.2">
      <c r="A1985" s="52" t="str">
        <f t="shared" si="91"/>
        <v>||||||0</v>
      </c>
      <c r="B1985" s="52" t="str">
        <f t="shared" si="92"/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93"/>
        <v>0</v>
      </c>
      <c r="N1985" s="39"/>
      <c r="O1985" s="39"/>
      <c r="P1985" s="33"/>
    </row>
    <row r="1986" spans="1:16" ht="24.95" customHeight="1" x14ac:dyDescent="0.2">
      <c r="A1986" s="52" t="str">
        <f t="shared" si="91"/>
        <v>||||||0</v>
      </c>
      <c r="B1986" s="52" t="str">
        <f t="shared" si="92"/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93"/>
        <v>0</v>
      </c>
      <c r="N1986" s="39"/>
      <c r="O1986" s="39"/>
      <c r="P1986" s="33"/>
    </row>
    <row r="1987" spans="1:16" ht="24.95" customHeight="1" x14ac:dyDescent="0.2">
      <c r="A1987" s="52" t="str">
        <f t="shared" si="91"/>
        <v>||||||0</v>
      </c>
      <c r="B1987" s="52" t="str">
        <f t="shared" si="92"/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93"/>
        <v>0</v>
      </c>
      <c r="N1987" s="39"/>
      <c r="O1987" s="39"/>
      <c r="P1987" s="33"/>
    </row>
    <row r="1988" spans="1:16" ht="24.95" customHeight="1" x14ac:dyDescent="0.2">
      <c r="A1988" s="52" t="str">
        <f t="shared" si="91"/>
        <v>||||||0</v>
      </c>
      <c r="B1988" s="52" t="str">
        <f t="shared" si="92"/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93"/>
        <v>0</v>
      </c>
      <c r="N1988" s="39"/>
      <c r="O1988" s="39"/>
      <c r="P1988" s="33"/>
    </row>
    <row r="1989" spans="1:16" ht="24.95" customHeight="1" x14ac:dyDescent="0.2">
      <c r="A1989" s="52" t="str">
        <f t="shared" ref="A1989:A2052" si="94">C1989&amp;"|"&amp;D1989&amp;"|"&amp;E1989&amp;"|"&amp;F1989&amp;"|"&amp;G1989&amp;"|"&amp;I1989&amp;"|"&amp;N1989+O1989-P1989</f>
        <v>||||||0</v>
      </c>
      <c r="B1989" s="52" t="str">
        <f t="shared" ref="B1989:B2052" si="95"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93"/>
        <v>0</v>
      </c>
      <c r="N1989" s="39"/>
      <c r="O1989" s="39"/>
      <c r="P1989" s="33"/>
    </row>
    <row r="1990" spans="1:16" ht="24.95" customHeight="1" x14ac:dyDescent="0.2">
      <c r="A1990" s="52" t="str">
        <f t="shared" si="94"/>
        <v>||||||0</v>
      </c>
      <c r="B1990" s="52" t="str">
        <f t="shared" si="95"/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93"/>
        <v>0</v>
      </c>
      <c r="N1990" s="39"/>
      <c r="O1990" s="39"/>
      <c r="P1990" s="33"/>
    </row>
    <row r="1991" spans="1:16" ht="24.95" customHeight="1" x14ac:dyDescent="0.2">
      <c r="A1991" s="52" t="str">
        <f t="shared" si="94"/>
        <v>||||||0</v>
      </c>
      <c r="B1991" s="52" t="str">
        <f t="shared" si="95"/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93"/>
        <v>0</v>
      </c>
      <c r="N1991" s="39"/>
      <c r="O1991" s="39"/>
      <c r="P1991" s="33"/>
    </row>
    <row r="1992" spans="1:16" ht="24.95" customHeight="1" x14ac:dyDescent="0.2">
      <c r="A1992" s="52" t="str">
        <f t="shared" si="94"/>
        <v>||||||0</v>
      </c>
      <c r="B1992" s="52" t="str">
        <f t="shared" si="95"/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93"/>
        <v>0</v>
      </c>
      <c r="N1992" s="39"/>
      <c r="O1992" s="39"/>
      <c r="P1992" s="33"/>
    </row>
    <row r="1993" spans="1:16" ht="24.95" customHeight="1" x14ac:dyDescent="0.2">
      <c r="A1993" s="52" t="str">
        <f t="shared" si="94"/>
        <v>||||||0</v>
      </c>
      <c r="B1993" s="52" t="str">
        <f t="shared" si="95"/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93"/>
        <v>0</v>
      </c>
      <c r="N1993" s="39"/>
      <c r="O1993" s="39"/>
      <c r="P1993" s="33"/>
    </row>
    <row r="1994" spans="1:16" ht="24.95" customHeight="1" x14ac:dyDescent="0.2">
      <c r="A1994" s="52" t="str">
        <f t="shared" si="94"/>
        <v>||||||0</v>
      </c>
      <c r="B1994" s="52" t="str">
        <f t="shared" si="95"/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93"/>
        <v>0</v>
      </c>
      <c r="N1994" s="39"/>
      <c r="O1994" s="39"/>
      <c r="P1994" s="33"/>
    </row>
    <row r="1995" spans="1:16" ht="24.95" customHeight="1" x14ac:dyDescent="0.2">
      <c r="A1995" s="52" t="str">
        <f t="shared" si="94"/>
        <v>||||||0</v>
      </c>
      <c r="B1995" s="52" t="str">
        <f t="shared" si="95"/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93"/>
        <v>0</v>
      </c>
      <c r="N1995" s="39"/>
      <c r="O1995" s="39"/>
      <c r="P1995" s="33"/>
    </row>
    <row r="1996" spans="1:16" ht="24.95" customHeight="1" x14ac:dyDescent="0.2">
      <c r="A1996" s="52" t="str">
        <f t="shared" si="94"/>
        <v>||||||0</v>
      </c>
      <c r="B1996" s="52" t="str">
        <f t="shared" si="95"/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93"/>
        <v>0</v>
      </c>
      <c r="N1996" s="39"/>
      <c r="O1996" s="39"/>
      <c r="P1996" s="33"/>
    </row>
    <row r="1997" spans="1:16" ht="24.95" customHeight="1" x14ac:dyDescent="0.2">
      <c r="A1997" s="52" t="str">
        <f t="shared" si="94"/>
        <v>||||||0</v>
      </c>
      <c r="B1997" s="52" t="str">
        <f t="shared" si="95"/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93"/>
        <v>0</v>
      </c>
      <c r="N1997" s="39"/>
      <c r="O1997" s="39"/>
      <c r="P1997" s="33"/>
    </row>
    <row r="1998" spans="1:16" ht="24.95" customHeight="1" x14ac:dyDescent="0.2">
      <c r="A1998" s="52" t="str">
        <f t="shared" si="94"/>
        <v>||||||0</v>
      </c>
      <c r="B1998" s="52" t="str">
        <f t="shared" si="95"/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93"/>
        <v>0</v>
      </c>
      <c r="N1998" s="39"/>
      <c r="O1998" s="39"/>
      <c r="P1998" s="33"/>
    </row>
    <row r="1999" spans="1:16" ht="24.95" customHeight="1" x14ac:dyDescent="0.2">
      <c r="A1999" s="52" t="str">
        <f t="shared" si="94"/>
        <v>||||||0</v>
      </c>
      <c r="B1999" s="52" t="str">
        <f t="shared" si="95"/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93"/>
        <v>0</v>
      </c>
      <c r="N1999" s="39"/>
      <c r="O1999" s="39"/>
      <c r="P1999" s="33"/>
    </row>
    <row r="2000" spans="1:16" ht="24.95" customHeight="1" x14ac:dyDescent="0.2">
      <c r="A2000" s="52" t="str">
        <f t="shared" si="94"/>
        <v>||||||0</v>
      </c>
      <c r="B2000" s="52" t="str">
        <f t="shared" si="95"/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93"/>
        <v>0</v>
      </c>
      <c r="N2000" s="39"/>
      <c r="O2000" s="39"/>
      <c r="P2000" s="33"/>
    </row>
    <row r="2001" spans="1:16" ht="24.95" customHeight="1" x14ac:dyDescent="0.2">
      <c r="A2001" s="52" t="str">
        <f t="shared" si="94"/>
        <v>||||||0</v>
      </c>
      <c r="B2001" s="52" t="str">
        <f t="shared" si="95"/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93"/>
        <v>0</v>
      </c>
      <c r="N2001" s="39"/>
      <c r="O2001" s="39"/>
      <c r="P2001" s="33"/>
    </row>
    <row r="2002" spans="1:16" ht="24.95" customHeight="1" x14ac:dyDescent="0.2">
      <c r="A2002" s="52" t="str">
        <f t="shared" si="94"/>
        <v>||||||0</v>
      </c>
      <c r="B2002" s="52" t="str">
        <f t="shared" si="95"/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93"/>
        <v>0</v>
      </c>
      <c r="N2002" s="39"/>
      <c r="O2002" s="39"/>
      <c r="P2002" s="33"/>
    </row>
    <row r="2003" spans="1:16" ht="24.95" customHeight="1" x14ac:dyDescent="0.2">
      <c r="A2003" s="52" t="str">
        <f t="shared" si="94"/>
        <v>||||||0</v>
      </c>
      <c r="B2003" s="52" t="str">
        <f t="shared" si="95"/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93"/>
        <v>0</v>
      </c>
      <c r="N2003" s="39"/>
      <c r="O2003" s="39"/>
      <c r="P2003" s="33"/>
    </row>
    <row r="2004" spans="1:16" ht="24.95" customHeight="1" x14ac:dyDescent="0.2">
      <c r="A2004" s="52" t="str">
        <f t="shared" si="94"/>
        <v>||||||0</v>
      </c>
      <c r="B2004" s="52" t="str">
        <f t="shared" si="95"/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93"/>
        <v>0</v>
      </c>
      <c r="N2004" s="39"/>
      <c r="O2004" s="39"/>
      <c r="P2004" s="33"/>
    </row>
    <row r="2005" spans="1:16" ht="24.95" customHeight="1" x14ac:dyDescent="0.2">
      <c r="A2005" s="52" t="str">
        <f t="shared" si="94"/>
        <v>||||||0</v>
      </c>
      <c r="B2005" s="52" t="str">
        <f t="shared" si="95"/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93"/>
        <v>0</v>
      </c>
      <c r="N2005" s="39"/>
      <c r="O2005" s="39"/>
      <c r="P2005" s="33"/>
    </row>
    <row r="2006" spans="1:16" ht="24.95" customHeight="1" x14ac:dyDescent="0.2">
      <c r="A2006" s="52" t="str">
        <f t="shared" si="94"/>
        <v>||||||0</v>
      </c>
      <c r="B2006" s="52" t="str">
        <f t="shared" si="95"/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93"/>
        <v>0</v>
      </c>
      <c r="N2006" s="39"/>
      <c r="O2006" s="39"/>
      <c r="P2006" s="33"/>
    </row>
    <row r="2007" spans="1:16" ht="24.95" customHeight="1" x14ac:dyDescent="0.2">
      <c r="A2007" s="52" t="str">
        <f t="shared" si="94"/>
        <v>||||||0</v>
      </c>
      <c r="B2007" s="52" t="str">
        <f t="shared" si="95"/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93"/>
        <v>0</v>
      </c>
      <c r="N2007" s="39"/>
      <c r="O2007" s="39"/>
      <c r="P2007" s="33"/>
    </row>
    <row r="2008" spans="1:16" ht="24.95" customHeight="1" x14ac:dyDescent="0.2">
      <c r="A2008" s="52" t="str">
        <f t="shared" si="94"/>
        <v>||||||0</v>
      </c>
      <c r="B2008" s="52" t="str">
        <f t="shared" si="95"/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93"/>
        <v>0</v>
      </c>
      <c r="N2008" s="39"/>
      <c r="O2008" s="39"/>
      <c r="P2008" s="33"/>
    </row>
    <row r="2009" spans="1:16" ht="24.95" customHeight="1" x14ac:dyDescent="0.2">
      <c r="A2009" s="52" t="str">
        <f t="shared" si="94"/>
        <v>||||||0</v>
      </c>
      <c r="B2009" s="52" t="str">
        <f t="shared" si="95"/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93"/>
        <v>0</v>
      </c>
      <c r="N2009" s="39"/>
      <c r="O2009" s="39"/>
      <c r="P2009" s="33"/>
    </row>
    <row r="2010" spans="1:16" ht="24.95" customHeight="1" x14ac:dyDescent="0.2">
      <c r="A2010" s="52" t="str">
        <f t="shared" si="94"/>
        <v>||||||0</v>
      </c>
      <c r="B2010" s="52" t="str">
        <f t="shared" si="95"/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93"/>
        <v>0</v>
      </c>
      <c r="N2010" s="39"/>
      <c r="O2010" s="39"/>
      <c r="P2010" s="33"/>
    </row>
    <row r="2011" spans="1:16" ht="24.95" customHeight="1" x14ac:dyDescent="0.2">
      <c r="A2011" s="52" t="str">
        <f t="shared" si="94"/>
        <v>||||||0</v>
      </c>
      <c r="B2011" s="52" t="str">
        <f t="shared" si="95"/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93"/>
        <v>0</v>
      </c>
      <c r="N2011" s="39"/>
      <c r="O2011" s="39"/>
      <c r="P2011" s="33"/>
    </row>
    <row r="2012" spans="1:16" ht="24.95" customHeight="1" x14ac:dyDescent="0.2">
      <c r="A2012" s="52" t="str">
        <f t="shared" si="94"/>
        <v>||||||0</v>
      </c>
      <c r="B2012" s="52" t="str">
        <f t="shared" si="95"/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93"/>
        <v>0</v>
      </c>
      <c r="N2012" s="39"/>
      <c r="O2012" s="39"/>
      <c r="P2012" s="33"/>
    </row>
    <row r="2013" spans="1:16" ht="24.95" customHeight="1" x14ac:dyDescent="0.2">
      <c r="A2013" s="52" t="str">
        <f t="shared" si="94"/>
        <v>||||||0</v>
      </c>
      <c r="B2013" s="52" t="str">
        <f t="shared" si="95"/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93"/>
        <v>0</v>
      </c>
      <c r="N2013" s="39"/>
      <c r="O2013" s="39"/>
      <c r="P2013" s="33"/>
    </row>
    <row r="2014" spans="1:16" ht="24.95" customHeight="1" x14ac:dyDescent="0.2">
      <c r="A2014" s="52" t="str">
        <f t="shared" si="94"/>
        <v>||||||0</v>
      </c>
      <c r="B2014" s="52" t="str">
        <f t="shared" si="95"/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93"/>
        <v>0</v>
      </c>
      <c r="N2014" s="39"/>
      <c r="O2014" s="39"/>
      <c r="P2014" s="33"/>
    </row>
    <row r="2015" spans="1:16" ht="24.95" customHeight="1" x14ac:dyDescent="0.2">
      <c r="A2015" s="52" t="str">
        <f t="shared" si="94"/>
        <v>||||||0</v>
      </c>
      <c r="B2015" s="52" t="str">
        <f t="shared" si="95"/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93"/>
        <v>0</v>
      </c>
      <c r="N2015" s="39"/>
      <c r="O2015" s="39"/>
      <c r="P2015" s="33"/>
    </row>
    <row r="2016" spans="1:16" ht="24.95" customHeight="1" x14ac:dyDescent="0.2">
      <c r="A2016" s="52" t="str">
        <f t="shared" si="94"/>
        <v>||||||0</v>
      </c>
      <c r="B2016" s="52" t="str">
        <f t="shared" si="95"/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93"/>
        <v>0</v>
      </c>
      <c r="N2016" s="39"/>
      <c r="O2016" s="39"/>
      <c r="P2016" s="33"/>
    </row>
    <row r="2017" spans="1:16" ht="24.95" customHeight="1" x14ac:dyDescent="0.2">
      <c r="A2017" s="52" t="str">
        <f t="shared" si="94"/>
        <v>||||||0</v>
      </c>
      <c r="B2017" s="52" t="str">
        <f t="shared" si="95"/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93"/>
        <v>0</v>
      </c>
      <c r="N2017" s="39"/>
      <c r="O2017" s="39"/>
      <c r="P2017" s="33"/>
    </row>
    <row r="2018" spans="1:16" ht="24.95" customHeight="1" x14ac:dyDescent="0.2">
      <c r="A2018" s="52" t="str">
        <f t="shared" si="94"/>
        <v>||||||0</v>
      </c>
      <c r="B2018" s="52" t="str">
        <f t="shared" si="95"/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93"/>
        <v>0</v>
      </c>
      <c r="N2018" s="39"/>
      <c r="O2018" s="39"/>
      <c r="P2018" s="33"/>
    </row>
    <row r="2019" spans="1:16" ht="24.95" customHeight="1" x14ac:dyDescent="0.2">
      <c r="A2019" s="52" t="str">
        <f t="shared" si="94"/>
        <v>||||||0</v>
      </c>
      <c r="B2019" s="52" t="str">
        <f t="shared" si="95"/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93"/>
        <v>0</v>
      </c>
      <c r="N2019" s="39"/>
      <c r="O2019" s="39"/>
      <c r="P2019" s="33"/>
    </row>
    <row r="2020" spans="1:16" ht="24.95" customHeight="1" x14ac:dyDescent="0.2">
      <c r="A2020" s="52" t="str">
        <f t="shared" si="94"/>
        <v>||||||0</v>
      </c>
      <c r="B2020" s="52" t="str">
        <f t="shared" si="95"/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93"/>
        <v>0</v>
      </c>
      <c r="N2020" s="39"/>
      <c r="O2020" s="39"/>
      <c r="P2020" s="33"/>
    </row>
    <row r="2021" spans="1:16" ht="24.95" customHeight="1" x14ac:dyDescent="0.2">
      <c r="A2021" s="52" t="str">
        <f t="shared" si="94"/>
        <v>||||||0</v>
      </c>
      <c r="B2021" s="52" t="str">
        <f t="shared" si="95"/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93"/>
        <v>0</v>
      </c>
      <c r="N2021" s="39"/>
      <c r="O2021" s="39"/>
      <c r="P2021" s="33"/>
    </row>
    <row r="2022" spans="1:16" ht="24.95" customHeight="1" x14ac:dyDescent="0.2">
      <c r="A2022" s="52" t="str">
        <f t="shared" si="94"/>
        <v>||||||0</v>
      </c>
      <c r="B2022" s="52" t="str">
        <f t="shared" si="95"/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93"/>
        <v>0</v>
      </c>
      <c r="N2022" s="39"/>
      <c r="O2022" s="39"/>
      <c r="P2022" s="33"/>
    </row>
    <row r="2023" spans="1:16" ht="24.95" customHeight="1" x14ac:dyDescent="0.2">
      <c r="A2023" s="52" t="str">
        <f t="shared" si="94"/>
        <v>||||||0</v>
      </c>
      <c r="B2023" s="52" t="str">
        <f t="shared" si="95"/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93"/>
        <v>0</v>
      </c>
      <c r="N2023" s="39"/>
      <c r="O2023" s="39"/>
      <c r="P2023" s="33"/>
    </row>
    <row r="2024" spans="1:16" ht="24.95" customHeight="1" x14ac:dyDescent="0.2">
      <c r="A2024" s="52" t="str">
        <f t="shared" si="94"/>
        <v>||||||0</v>
      </c>
      <c r="B2024" s="52" t="str">
        <f t="shared" si="95"/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93"/>
        <v>0</v>
      </c>
      <c r="N2024" s="39"/>
      <c r="O2024" s="39"/>
      <c r="P2024" s="33"/>
    </row>
    <row r="2025" spans="1:16" ht="24.95" customHeight="1" x14ac:dyDescent="0.2">
      <c r="A2025" s="52" t="str">
        <f t="shared" si="94"/>
        <v>||||||0</v>
      </c>
      <c r="B2025" s="52" t="str">
        <f t="shared" si="95"/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93"/>
        <v>0</v>
      </c>
      <c r="N2025" s="39"/>
      <c r="O2025" s="39"/>
      <c r="P2025" s="33"/>
    </row>
    <row r="2026" spans="1:16" ht="24.95" customHeight="1" x14ac:dyDescent="0.2">
      <c r="A2026" s="52" t="str">
        <f t="shared" si="94"/>
        <v>||||||0</v>
      </c>
      <c r="B2026" s="52" t="str">
        <f t="shared" si="95"/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93"/>
        <v>0</v>
      </c>
      <c r="N2026" s="39"/>
      <c r="O2026" s="39"/>
      <c r="P2026" s="33"/>
    </row>
    <row r="2027" spans="1:16" ht="24.95" customHeight="1" x14ac:dyDescent="0.2">
      <c r="A2027" s="52" t="str">
        <f t="shared" si="94"/>
        <v>||||||0</v>
      </c>
      <c r="B2027" s="52" t="str">
        <f t="shared" si="95"/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93"/>
        <v>0</v>
      </c>
      <c r="N2027" s="39"/>
      <c r="O2027" s="39"/>
      <c r="P2027" s="33"/>
    </row>
    <row r="2028" spans="1:16" ht="24.95" customHeight="1" x14ac:dyDescent="0.2">
      <c r="A2028" s="52" t="str">
        <f t="shared" si="94"/>
        <v>||||||0</v>
      </c>
      <c r="B2028" s="52" t="str">
        <f t="shared" si="95"/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93"/>
        <v>0</v>
      </c>
      <c r="N2028" s="39"/>
      <c r="O2028" s="39"/>
      <c r="P2028" s="33"/>
    </row>
    <row r="2029" spans="1:16" ht="24.95" customHeight="1" x14ac:dyDescent="0.2">
      <c r="A2029" s="52" t="str">
        <f t="shared" si="94"/>
        <v>||||||0</v>
      </c>
      <c r="B2029" s="52" t="str">
        <f t="shared" si="95"/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93"/>
        <v>0</v>
      </c>
      <c r="N2029" s="39"/>
      <c r="O2029" s="39"/>
      <c r="P2029" s="33"/>
    </row>
    <row r="2030" spans="1:16" ht="24.95" customHeight="1" x14ac:dyDescent="0.2">
      <c r="A2030" s="52" t="str">
        <f t="shared" si="94"/>
        <v>||||||0</v>
      </c>
      <c r="B2030" s="52" t="str">
        <f t="shared" si="95"/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93"/>
        <v>0</v>
      </c>
      <c r="N2030" s="39"/>
      <c r="O2030" s="39"/>
      <c r="P2030" s="33"/>
    </row>
    <row r="2031" spans="1:16" ht="24.95" customHeight="1" x14ac:dyDescent="0.2">
      <c r="A2031" s="52" t="str">
        <f t="shared" si="94"/>
        <v>||||||0</v>
      </c>
      <c r="B2031" s="52" t="str">
        <f t="shared" si="95"/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93"/>
        <v>0</v>
      </c>
      <c r="N2031" s="39"/>
      <c r="O2031" s="39"/>
      <c r="P2031" s="33"/>
    </row>
    <row r="2032" spans="1:16" ht="24.95" customHeight="1" x14ac:dyDescent="0.2">
      <c r="A2032" s="52" t="str">
        <f t="shared" si="94"/>
        <v>||||||0</v>
      </c>
      <c r="B2032" s="52" t="str">
        <f t="shared" si="95"/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93"/>
        <v>0</v>
      </c>
      <c r="N2032" s="39"/>
      <c r="O2032" s="39"/>
      <c r="P2032" s="33"/>
    </row>
    <row r="2033" spans="1:16" ht="24.95" customHeight="1" x14ac:dyDescent="0.2">
      <c r="A2033" s="52" t="str">
        <f t="shared" si="94"/>
        <v>||||||0</v>
      </c>
      <c r="B2033" s="52" t="str">
        <f t="shared" si="95"/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93"/>
        <v>0</v>
      </c>
      <c r="N2033" s="39"/>
      <c r="O2033" s="39"/>
      <c r="P2033" s="33"/>
    </row>
    <row r="2034" spans="1:16" ht="24.95" customHeight="1" x14ac:dyDescent="0.2">
      <c r="A2034" s="52" t="str">
        <f t="shared" si="94"/>
        <v>||||||0</v>
      </c>
      <c r="B2034" s="52" t="str">
        <f t="shared" si="95"/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93"/>
        <v>0</v>
      </c>
      <c r="N2034" s="39"/>
      <c r="O2034" s="39"/>
      <c r="P2034" s="33"/>
    </row>
    <row r="2035" spans="1:16" ht="24.95" customHeight="1" x14ac:dyDescent="0.2">
      <c r="A2035" s="52" t="str">
        <f t="shared" si="94"/>
        <v>||||||0</v>
      </c>
      <c r="B2035" s="52" t="str">
        <f t="shared" si="95"/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93"/>
        <v>0</v>
      </c>
      <c r="N2035" s="39"/>
      <c r="O2035" s="39"/>
      <c r="P2035" s="33"/>
    </row>
    <row r="2036" spans="1:16" ht="24.95" customHeight="1" x14ac:dyDescent="0.2">
      <c r="A2036" s="52" t="str">
        <f t="shared" si="94"/>
        <v>||||||0</v>
      </c>
      <c r="B2036" s="52" t="str">
        <f t="shared" si="95"/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93"/>
        <v>0</v>
      </c>
      <c r="N2036" s="39"/>
      <c r="O2036" s="39"/>
      <c r="P2036" s="33"/>
    </row>
    <row r="2037" spans="1:16" ht="24.95" customHeight="1" x14ac:dyDescent="0.2">
      <c r="A2037" s="52" t="str">
        <f t="shared" si="94"/>
        <v>||||||0</v>
      </c>
      <c r="B2037" s="52" t="str">
        <f t="shared" si="95"/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93"/>
        <v>0</v>
      </c>
      <c r="N2037" s="39"/>
      <c r="O2037" s="39"/>
      <c r="P2037" s="33"/>
    </row>
    <row r="2038" spans="1:16" ht="24.95" customHeight="1" x14ac:dyDescent="0.2">
      <c r="A2038" s="52" t="str">
        <f t="shared" si="94"/>
        <v>||||||0</v>
      </c>
      <c r="B2038" s="52" t="str">
        <f t="shared" si="95"/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93"/>
        <v>0</v>
      </c>
      <c r="N2038" s="39"/>
      <c r="O2038" s="39"/>
      <c r="P2038" s="33"/>
    </row>
    <row r="2039" spans="1:16" ht="24.95" customHeight="1" x14ac:dyDescent="0.2">
      <c r="A2039" s="52" t="str">
        <f t="shared" si="94"/>
        <v>||||||0</v>
      </c>
      <c r="B2039" s="52" t="str">
        <f t="shared" si="95"/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93"/>
        <v>0</v>
      </c>
      <c r="N2039" s="39"/>
      <c r="O2039" s="39"/>
      <c r="P2039" s="33"/>
    </row>
    <row r="2040" spans="1:16" ht="24.95" customHeight="1" x14ac:dyDescent="0.2">
      <c r="A2040" s="52" t="str">
        <f t="shared" si="94"/>
        <v>||||||0</v>
      </c>
      <c r="B2040" s="52" t="str">
        <f t="shared" si="95"/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93"/>
        <v>0</v>
      </c>
      <c r="N2040" s="39"/>
      <c r="O2040" s="39"/>
      <c r="P2040" s="33"/>
    </row>
    <row r="2041" spans="1:16" ht="24.95" customHeight="1" x14ac:dyDescent="0.2">
      <c r="A2041" s="52" t="str">
        <f t="shared" si="94"/>
        <v>||||||0</v>
      </c>
      <c r="B2041" s="52" t="str">
        <f t="shared" si="95"/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93"/>
        <v>0</v>
      </c>
      <c r="N2041" s="39"/>
      <c r="O2041" s="39"/>
      <c r="P2041" s="33"/>
    </row>
    <row r="2042" spans="1:16" ht="24.95" customHeight="1" x14ac:dyDescent="0.2">
      <c r="A2042" s="52" t="str">
        <f t="shared" si="94"/>
        <v>||||||0</v>
      </c>
      <c r="B2042" s="52" t="str">
        <f t="shared" si="95"/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93"/>
        <v>0</v>
      </c>
      <c r="N2042" s="39"/>
      <c r="O2042" s="39"/>
      <c r="P2042" s="33"/>
    </row>
    <row r="2043" spans="1:16" ht="24.95" customHeight="1" x14ac:dyDescent="0.2">
      <c r="A2043" s="52" t="str">
        <f t="shared" si="94"/>
        <v>||||||0</v>
      </c>
      <c r="B2043" s="52" t="str">
        <f t="shared" si="95"/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93"/>
        <v>0</v>
      </c>
      <c r="N2043" s="39"/>
      <c r="O2043" s="39"/>
      <c r="P2043" s="33"/>
    </row>
    <row r="2044" spans="1:16" ht="24.95" customHeight="1" x14ac:dyDescent="0.2">
      <c r="A2044" s="52" t="str">
        <f t="shared" si="94"/>
        <v>||||||0</v>
      </c>
      <c r="B2044" s="52" t="str">
        <f t="shared" si="95"/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93"/>
        <v>0</v>
      </c>
      <c r="N2044" s="39"/>
      <c r="O2044" s="39"/>
      <c r="P2044" s="33"/>
    </row>
    <row r="2045" spans="1:16" ht="24.95" customHeight="1" x14ac:dyDescent="0.2">
      <c r="A2045" s="52" t="str">
        <f t="shared" si="94"/>
        <v>||||||0</v>
      </c>
      <c r="B2045" s="52" t="str">
        <f t="shared" si="95"/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93"/>
        <v>0</v>
      </c>
      <c r="N2045" s="39"/>
      <c r="O2045" s="39"/>
      <c r="P2045" s="33"/>
    </row>
    <row r="2046" spans="1:16" ht="24.95" customHeight="1" x14ac:dyDescent="0.2">
      <c r="A2046" s="52" t="str">
        <f t="shared" si="94"/>
        <v>||||||0</v>
      </c>
      <c r="B2046" s="52" t="str">
        <f t="shared" si="95"/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96">N2046+O2046</f>
        <v>0</v>
      </c>
      <c r="N2046" s="39"/>
      <c r="O2046" s="39"/>
      <c r="P2046" s="33"/>
    </row>
    <row r="2047" spans="1:16" ht="24.95" customHeight="1" x14ac:dyDescent="0.2">
      <c r="A2047" s="52" t="str">
        <f t="shared" si="94"/>
        <v>||||||0</v>
      </c>
      <c r="B2047" s="52" t="str">
        <f t="shared" si="95"/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96"/>
        <v>0</v>
      </c>
      <c r="N2047" s="39"/>
      <c r="O2047" s="39"/>
      <c r="P2047" s="33"/>
    </row>
    <row r="2048" spans="1:16" ht="24.95" customHeight="1" x14ac:dyDescent="0.2">
      <c r="A2048" s="52" t="str">
        <f t="shared" si="94"/>
        <v>||||||0</v>
      </c>
      <c r="B2048" s="52" t="str">
        <f t="shared" si="95"/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96"/>
        <v>0</v>
      </c>
      <c r="N2048" s="39"/>
      <c r="O2048" s="39"/>
      <c r="P2048" s="33"/>
    </row>
    <row r="2049" spans="1:16" ht="24.95" customHeight="1" x14ac:dyDescent="0.2">
      <c r="A2049" s="52" t="str">
        <f t="shared" si="94"/>
        <v>||||||0</v>
      </c>
      <c r="B2049" s="52" t="str">
        <f t="shared" si="95"/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96"/>
        <v>0</v>
      </c>
      <c r="N2049" s="39"/>
      <c r="O2049" s="39"/>
      <c r="P2049" s="33"/>
    </row>
    <row r="2050" spans="1:16" ht="24.95" customHeight="1" x14ac:dyDescent="0.2">
      <c r="A2050" s="52" t="str">
        <f t="shared" si="94"/>
        <v>||||||0</v>
      </c>
      <c r="B2050" s="52" t="str">
        <f t="shared" si="95"/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96"/>
        <v>0</v>
      </c>
      <c r="N2050" s="39"/>
      <c r="O2050" s="39"/>
      <c r="P2050" s="33"/>
    </row>
    <row r="2051" spans="1:16" ht="24.95" customHeight="1" x14ac:dyDescent="0.2">
      <c r="A2051" s="52" t="str">
        <f t="shared" si="94"/>
        <v>||||||0</v>
      </c>
      <c r="B2051" s="52" t="str">
        <f t="shared" si="95"/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96"/>
        <v>0</v>
      </c>
      <c r="N2051" s="39"/>
      <c r="O2051" s="39"/>
      <c r="P2051" s="33"/>
    </row>
    <row r="2052" spans="1:16" ht="24.95" customHeight="1" x14ac:dyDescent="0.2">
      <c r="A2052" s="52" t="str">
        <f t="shared" si="94"/>
        <v>||||||0</v>
      </c>
      <c r="B2052" s="52" t="str">
        <f t="shared" si="95"/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96"/>
        <v>0</v>
      </c>
      <c r="N2052" s="39"/>
      <c r="O2052" s="39"/>
      <c r="P2052" s="33"/>
    </row>
    <row r="2053" spans="1:16" ht="24.95" customHeight="1" x14ac:dyDescent="0.2">
      <c r="A2053" s="52" t="str">
        <f t="shared" ref="A2053:A2116" si="97">C2053&amp;"|"&amp;D2053&amp;"|"&amp;E2053&amp;"|"&amp;F2053&amp;"|"&amp;G2053&amp;"|"&amp;I2053&amp;"|"&amp;N2053+O2053-P2053</f>
        <v>||||||0</v>
      </c>
      <c r="B2053" s="52" t="str">
        <f t="shared" ref="B2053:B2116" si="98"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96"/>
        <v>0</v>
      </c>
      <c r="N2053" s="39"/>
      <c r="O2053" s="39"/>
      <c r="P2053" s="33"/>
    </row>
    <row r="2054" spans="1:16" ht="24.95" customHeight="1" x14ac:dyDescent="0.2">
      <c r="A2054" s="52" t="str">
        <f t="shared" si="97"/>
        <v>||||||0</v>
      </c>
      <c r="B2054" s="52" t="str">
        <f t="shared" si="98"/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96"/>
        <v>0</v>
      </c>
      <c r="N2054" s="39"/>
      <c r="O2054" s="39"/>
      <c r="P2054" s="33"/>
    </row>
    <row r="2055" spans="1:16" ht="24.95" customHeight="1" x14ac:dyDescent="0.2">
      <c r="A2055" s="52" t="str">
        <f t="shared" si="97"/>
        <v>||||||0</v>
      </c>
      <c r="B2055" s="52" t="str">
        <f t="shared" si="98"/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96"/>
        <v>0</v>
      </c>
      <c r="N2055" s="39"/>
      <c r="O2055" s="39"/>
      <c r="P2055" s="33"/>
    </row>
    <row r="2056" spans="1:16" ht="24.95" customHeight="1" x14ac:dyDescent="0.2">
      <c r="A2056" s="52" t="str">
        <f t="shared" si="97"/>
        <v>||||||0</v>
      </c>
      <c r="B2056" s="52" t="str">
        <f t="shared" si="98"/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96"/>
        <v>0</v>
      </c>
      <c r="N2056" s="39"/>
      <c r="O2056" s="39"/>
      <c r="P2056" s="33"/>
    </row>
    <row r="2057" spans="1:16" ht="24.95" customHeight="1" x14ac:dyDescent="0.2">
      <c r="A2057" s="52" t="str">
        <f t="shared" si="97"/>
        <v>||||||0</v>
      </c>
      <c r="B2057" s="52" t="str">
        <f t="shared" si="98"/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96"/>
        <v>0</v>
      </c>
      <c r="N2057" s="39"/>
      <c r="O2057" s="39"/>
      <c r="P2057" s="33"/>
    </row>
    <row r="2058" spans="1:16" ht="24.95" customHeight="1" x14ac:dyDescent="0.2">
      <c r="A2058" s="52" t="str">
        <f t="shared" si="97"/>
        <v>||||||0</v>
      </c>
      <c r="B2058" s="52" t="str">
        <f t="shared" si="98"/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96"/>
        <v>0</v>
      </c>
      <c r="N2058" s="39"/>
      <c r="O2058" s="39"/>
      <c r="P2058" s="33"/>
    </row>
    <row r="2059" spans="1:16" ht="24.95" customHeight="1" x14ac:dyDescent="0.2">
      <c r="A2059" s="52" t="str">
        <f t="shared" si="97"/>
        <v>||||||0</v>
      </c>
      <c r="B2059" s="52" t="str">
        <f t="shared" si="98"/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96"/>
        <v>0</v>
      </c>
      <c r="N2059" s="39"/>
      <c r="O2059" s="39"/>
      <c r="P2059" s="33"/>
    </row>
    <row r="2060" spans="1:16" ht="24.95" customHeight="1" x14ac:dyDescent="0.2">
      <c r="A2060" s="52" t="str">
        <f t="shared" si="97"/>
        <v>||||||0</v>
      </c>
      <c r="B2060" s="52" t="str">
        <f t="shared" si="98"/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96"/>
        <v>0</v>
      </c>
      <c r="N2060" s="39"/>
      <c r="O2060" s="39"/>
      <c r="P2060" s="33"/>
    </row>
    <row r="2061" spans="1:16" ht="24.95" customHeight="1" x14ac:dyDescent="0.2">
      <c r="A2061" s="52" t="str">
        <f t="shared" si="97"/>
        <v>||||||0</v>
      </c>
      <c r="B2061" s="52" t="str">
        <f t="shared" si="98"/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96"/>
        <v>0</v>
      </c>
      <c r="N2061" s="39"/>
      <c r="O2061" s="39"/>
      <c r="P2061" s="33"/>
    </row>
    <row r="2062" spans="1:16" ht="24.95" customHeight="1" x14ac:dyDescent="0.2">
      <c r="A2062" s="52" t="str">
        <f t="shared" si="97"/>
        <v>||||||0</v>
      </c>
      <c r="B2062" s="52" t="str">
        <f t="shared" si="98"/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96"/>
        <v>0</v>
      </c>
      <c r="N2062" s="39"/>
      <c r="O2062" s="39"/>
      <c r="P2062" s="33"/>
    </row>
    <row r="2063" spans="1:16" ht="24.95" customHeight="1" x14ac:dyDescent="0.2">
      <c r="A2063" s="52" t="str">
        <f t="shared" si="97"/>
        <v>||||||0</v>
      </c>
      <c r="B2063" s="52" t="str">
        <f t="shared" si="98"/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96"/>
        <v>0</v>
      </c>
      <c r="N2063" s="39"/>
      <c r="O2063" s="39"/>
      <c r="P2063" s="33"/>
    </row>
    <row r="2064" spans="1:16" ht="24.95" customHeight="1" x14ac:dyDescent="0.2">
      <c r="A2064" s="52" t="str">
        <f t="shared" si="97"/>
        <v>||||||0</v>
      </c>
      <c r="B2064" s="52" t="str">
        <f t="shared" si="98"/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96"/>
        <v>0</v>
      </c>
      <c r="N2064" s="39"/>
      <c r="O2064" s="39"/>
      <c r="P2064" s="33"/>
    </row>
    <row r="2065" spans="1:16" ht="24.95" customHeight="1" x14ac:dyDescent="0.2">
      <c r="A2065" s="52" t="str">
        <f t="shared" si="97"/>
        <v>||||||0</v>
      </c>
      <c r="B2065" s="52" t="str">
        <f t="shared" si="98"/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96"/>
        <v>0</v>
      </c>
      <c r="N2065" s="39"/>
      <c r="O2065" s="39"/>
      <c r="P2065" s="33"/>
    </row>
    <row r="2066" spans="1:16" ht="24.95" customHeight="1" x14ac:dyDescent="0.2">
      <c r="A2066" s="52" t="str">
        <f t="shared" si="97"/>
        <v>||||||0</v>
      </c>
      <c r="B2066" s="52" t="str">
        <f t="shared" si="98"/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96"/>
        <v>0</v>
      </c>
      <c r="N2066" s="39"/>
      <c r="O2066" s="39"/>
      <c r="P2066" s="33"/>
    </row>
    <row r="2067" spans="1:16" ht="24.95" customHeight="1" x14ac:dyDescent="0.2">
      <c r="A2067" s="52" t="str">
        <f t="shared" si="97"/>
        <v>||||||0</v>
      </c>
      <c r="B2067" s="52" t="str">
        <f t="shared" si="98"/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96"/>
        <v>0</v>
      </c>
      <c r="N2067" s="39"/>
      <c r="O2067" s="39"/>
      <c r="P2067" s="33"/>
    </row>
    <row r="2068" spans="1:16" ht="24.95" customHeight="1" x14ac:dyDescent="0.2">
      <c r="A2068" s="52" t="str">
        <f t="shared" si="97"/>
        <v>||||||0</v>
      </c>
      <c r="B2068" s="52" t="str">
        <f t="shared" si="98"/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96"/>
        <v>0</v>
      </c>
      <c r="N2068" s="39"/>
      <c r="O2068" s="39"/>
      <c r="P2068" s="33"/>
    </row>
    <row r="2069" spans="1:16" ht="24.95" customHeight="1" x14ac:dyDescent="0.2">
      <c r="A2069" s="52" t="str">
        <f t="shared" si="97"/>
        <v>||||||0</v>
      </c>
      <c r="B2069" s="52" t="str">
        <f t="shared" si="98"/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96"/>
        <v>0</v>
      </c>
      <c r="N2069" s="39"/>
      <c r="O2069" s="39"/>
      <c r="P2069" s="33"/>
    </row>
    <row r="2070" spans="1:16" ht="24.95" customHeight="1" x14ac:dyDescent="0.2">
      <c r="A2070" s="52" t="str">
        <f t="shared" si="97"/>
        <v>||||||0</v>
      </c>
      <c r="B2070" s="52" t="str">
        <f t="shared" si="98"/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96"/>
        <v>0</v>
      </c>
      <c r="N2070" s="39"/>
      <c r="O2070" s="39"/>
      <c r="P2070" s="33"/>
    </row>
    <row r="2071" spans="1:16" ht="24.95" customHeight="1" x14ac:dyDescent="0.2">
      <c r="A2071" s="52" t="str">
        <f t="shared" si="97"/>
        <v>||||||0</v>
      </c>
      <c r="B2071" s="52" t="str">
        <f t="shared" si="98"/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96"/>
        <v>0</v>
      </c>
      <c r="N2071" s="39"/>
      <c r="O2071" s="39"/>
      <c r="P2071" s="33"/>
    </row>
    <row r="2072" spans="1:16" ht="24.95" customHeight="1" x14ac:dyDescent="0.2">
      <c r="A2072" s="52" t="str">
        <f t="shared" si="97"/>
        <v>||||||0</v>
      </c>
      <c r="B2072" s="52" t="str">
        <f t="shared" si="98"/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96"/>
        <v>0</v>
      </c>
      <c r="N2072" s="39"/>
      <c r="O2072" s="39"/>
      <c r="P2072" s="33"/>
    </row>
    <row r="2073" spans="1:16" ht="24.95" customHeight="1" x14ac:dyDescent="0.2">
      <c r="A2073" s="52" t="str">
        <f t="shared" si="97"/>
        <v>||||||0</v>
      </c>
      <c r="B2073" s="52" t="str">
        <f t="shared" si="98"/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96"/>
        <v>0</v>
      </c>
      <c r="N2073" s="39"/>
      <c r="O2073" s="39"/>
      <c r="P2073" s="33"/>
    </row>
    <row r="2074" spans="1:16" ht="24.95" customHeight="1" x14ac:dyDescent="0.2">
      <c r="A2074" s="52" t="str">
        <f t="shared" si="97"/>
        <v>||||||0</v>
      </c>
      <c r="B2074" s="52" t="str">
        <f t="shared" si="98"/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96"/>
        <v>0</v>
      </c>
      <c r="N2074" s="39"/>
      <c r="O2074" s="39"/>
      <c r="P2074" s="33"/>
    </row>
    <row r="2075" spans="1:16" ht="24.95" customHeight="1" x14ac:dyDescent="0.2">
      <c r="A2075" s="52" t="str">
        <f t="shared" si="97"/>
        <v>||||||0</v>
      </c>
      <c r="B2075" s="52" t="str">
        <f t="shared" si="98"/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96"/>
        <v>0</v>
      </c>
      <c r="N2075" s="39"/>
      <c r="O2075" s="39"/>
      <c r="P2075" s="33"/>
    </row>
    <row r="2076" spans="1:16" ht="24.95" customHeight="1" x14ac:dyDescent="0.2">
      <c r="A2076" s="52" t="str">
        <f t="shared" si="97"/>
        <v>||||||0</v>
      </c>
      <c r="B2076" s="52" t="str">
        <f t="shared" si="98"/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96"/>
        <v>0</v>
      </c>
      <c r="N2076" s="39"/>
      <c r="O2076" s="39"/>
      <c r="P2076" s="33"/>
    </row>
    <row r="2077" spans="1:16" ht="24.95" customHeight="1" x14ac:dyDescent="0.2">
      <c r="A2077" s="52" t="str">
        <f t="shared" si="97"/>
        <v>||||||0</v>
      </c>
      <c r="B2077" s="52" t="str">
        <f t="shared" si="98"/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96"/>
        <v>0</v>
      </c>
      <c r="N2077" s="39"/>
      <c r="O2077" s="39"/>
      <c r="P2077" s="33"/>
    </row>
    <row r="2078" spans="1:16" ht="24.95" customHeight="1" x14ac:dyDescent="0.2">
      <c r="A2078" s="52" t="str">
        <f t="shared" si="97"/>
        <v>||||||0</v>
      </c>
      <c r="B2078" s="52" t="str">
        <f t="shared" si="98"/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96"/>
        <v>0</v>
      </c>
      <c r="N2078" s="39"/>
      <c r="O2078" s="39"/>
      <c r="P2078" s="33"/>
    </row>
    <row r="2079" spans="1:16" ht="24.95" customHeight="1" x14ac:dyDescent="0.2">
      <c r="A2079" s="52" t="str">
        <f t="shared" si="97"/>
        <v>||||||0</v>
      </c>
      <c r="B2079" s="52" t="str">
        <f t="shared" si="98"/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96"/>
        <v>0</v>
      </c>
      <c r="N2079" s="39"/>
      <c r="O2079" s="39"/>
      <c r="P2079" s="33"/>
    </row>
    <row r="2080" spans="1:16" ht="24.95" customHeight="1" x14ac:dyDescent="0.2">
      <c r="A2080" s="52" t="str">
        <f t="shared" si="97"/>
        <v>||||||0</v>
      </c>
      <c r="B2080" s="52" t="str">
        <f t="shared" si="98"/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96"/>
        <v>0</v>
      </c>
      <c r="N2080" s="39"/>
      <c r="O2080" s="39"/>
      <c r="P2080" s="33"/>
    </row>
    <row r="2081" spans="1:16" ht="24.95" customHeight="1" x14ac:dyDescent="0.2">
      <c r="A2081" s="52" t="str">
        <f t="shared" si="97"/>
        <v>||||||0</v>
      </c>
      <c r="B2081" s="52" t="str">
        <f t="shared" si="98"/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96"/>
        <v>0</v>
      </c>
      <c r="N2081" s="39"/>
      <c r="O2081" s="39"/>
      <c r="P2081" s="33"/>
    </row>
    <row r="2082" spans="1:16" ht="24.95" customHeight="1" x14ac:dyDescent="0.2">
      <c r="A2082" s="52" t="str">
        <f t="shared" si="97"/>
        <v>||||||0</v>
      </c>
      <c r="B2082" s="52" t="str">
        <f t="shared" si="98"/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96"/>
        <v>0</v>
      </c>
      <c r="N2082" s="39"/>
      <c r="O2082" s="39"/>
      <c r="P2082" s="33"/>
    </row>
    <row r="2083" spans="1:16" ht="24.95" customHeight="1" x14ac:dyDescent="0.2">
      <c r="A2083" s="52" t="str">
        <f t="shared" si="97"/>
        <v>||||||0</v>
      </c>
      <c r="B2083" s="52" t="str">
        <f t="shared" si="98"/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96"/>
        <v>0</v>
      </c>
      <c r="N2083" s="39"/>
      <c r="O2083" s="39"/>
      <c r="P2083" s="33"/>
    </row>
    <row r="2084" spans="1:16" ht="24.95" customHeight="1" x14ac:dyDescent="0.2">
      <c r="A2084" s="52" t="str">
        <f t="shared" si="97"/>
        <v>||||||0</v>
      </c>
      <c r="B2084" s="52" t="str">
        <f t="shared" si="98"/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96"/>
        <v>0</v>
      </c>
      <c r="N2084" s="39"/>
      <c r="O2084" s="39"/>
      <c r="P2084" s="33"/>
    </row>
    <row r="2085" spans="1:16" ht="24.95" customHeight="1" x14ac:dyDescent="0.2">
      <c r="A2085" s="52" t="str">
        <f t="shared" si="97"/>
        <v>||||||0</v>
      </c>
      <c r="B2085" s="52" t="str">
        <f t="shared" si="98"/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96"/>
        <v>0</v>
      </c>
      <c r="N2085" s="39"/>
      <c r="O2085" s="39"/>
      <c r="P2085" s="33"/>
    </row>
    <row r="2086" spans="1:16" ht="24.95" customHeight="1" x14ac:dyDescent="0.2">
      <c r="A2086" s="52" t="str">
        <f t="shared" si="97"/>
        <v>||||||0</v>
      </c>
      <c r="B2086" s="52" t="str">
        <f t="shared" si="98"/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96"/>
        <v>0</v>
      </c>
      <c r="N2086" s="39"/>
      <c r="O2086" s="39"/>
      <c r="P2086" s="33"/>
    </row>
    <row r="2087" spans="1:16" ht="24.95" customHeight="1" x14ac:dyDescent="0.2">
      <c r="A2087" s="52" t="str">
        <f t="shared" si="97"/>
        <v>||||||0</v>
      </c>
      <c r="B2087" s="52" t="str">
        <f t="shared" si="98"/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96"/>
        <v>0</v>
      </c>
      <c r="N2087" s="39"/>
      <c r="O2087" s="39"/>
      <c r="P2087" s="33"/>
    </row>
    <row r="2088" spans="1:16" ht="24.95" customHeight="1" x14ac:dyDescent="0.2">
      <c r="A2088" s="52" t="str">
        <f t="shared" si="97"/>
        <v>||||||0</v>
      </c>
      <c r="B2088" s="52" t="str">
        <f t="shared" si="98"/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96"/>
        <v>0</v>
      </c>
      <c r="N2088" s="39"/>
      <c r="O2088" s="39"/>
      <c r="P2088" s="33"/>
    </row>
    <row r="2089" spans="1:16" ht="24.95" customHeight="1" x14ac:dyDescent="0.2">
      <c r="A2089" s="52" t="str">
        <f t="shared" si="97"/>
        <v>||||||0</v>
      </c>
      <c r="B2089" s="52" t="str">
        <f t="shared" si="98"/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96"/>
        <v>0</v>
      </c>
      <c r="N2089" s="39"/>
      <c r="O2089" s="39"/>
      <c r="P2089" s="33"/>
    </row>
    <row r="2090" spans="1:16" ht="24.95" customHeight="1" x14ac:dyDescent="0.2">
      <c r="A2090" s="52" t="str">
        <f t="shared" si="97"/>
        <v>||||||0</v>
      </c>
      <c r="B2090" s="52" t="str">
        <f t="shared" si="98"/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96"/>
        <v>0</v>
      </c>
      <c r="N2090" s="39"/>
      <c r="O2090" s="39"/>
      <c r="P2090" s="33"/>
    </row>
    <row r="2091" spans="1:16" ht="24.95" customHeight="1" x14ac:dyDescent="0.2">
      <c r="A2091" s="52" t="str">
        <f t="shared" si="97"/>
        <v>||||||0</v>
      </c>
      <c r="B2091" s="52" t="str">
        <f t="shared" si="98"/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96"/>
        <v>0</v>
      </c>
      <c r="N2091" s="39"/>
      <c r="O2091" s="39"/>
      <c r="P2091" s="33"/>
    </row>
    <row r="2092" spans="1:16" ht="24.95" customHeight="1" x14ac:dyDescent="0.2">
      <c r="A2092" s="52" t="str">
        <f t="shared" si="97"/>
        <v>||||||0</v>
      </c>
      <c r="B2092" s="52" t="str">
        <f t="shared" si="98"/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96"/>
        <v>0</v>
      </c>
      <c r="N2092" s="39"/>
      <c r="O2092" s="39"/>
      <c r="P2092" s="33"/>
    </row>
    <row r="2093" spans="1:16" ht="24.95" customHeight="1" x14ac:dyDescent="0.2">
      <c r="A2093" s="52" t="str">
        <f t="shared" si="97"/>
        <v>||||||0</v>
      </c>
      <c r="B2093" s="52" t="str">
        <f t="shared" si="98"/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96"/>
        <v>0</v>
      </c>
      <c r="N2093" s="39"/>
      <c r="O2093" s="39"/>
      <c r="P2093" s="33"/>
    </row>
    <row r="2094" spans="1:16" ht="24.95" customHeight="1" x14ac:dyDescent="0.2">
      <c r="A2094" s="52" t="str">
        <f t="shared" si="97"/>
        <v>||||||0</v>
      </c>
      <c r="B2094" s="52" t="str">
        <f t="shared" si="98"/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96"/>
        <v>0</v>
      </c>
      <c r="N2094" s="39"/>
      <c r="O2094" s="39"/>
      <c r="P2094" s="33"/>
    </row>
    <row r="2095" spans="1:16" ht="24.95" customHeight="1" x14ac:dyDescent="0.2">
      <c r="A2095" s="52" t="str">
        <f t="shared" si="97"/>
        <v>||||||0</v>
      </c>
      <c r="B2095" s="52" t="str">
        <f t="shared" si="98"/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96"/>
        <v>0</v>
      </c>
      <c r="N2095" s="39"/>
      <c r="O2095" s="39"/>
      <c r="P2095" s="33"/>
    </row>
    <row r="2096" spans="1:16" ht="24.95" customHeight="1" x14ac:dyDescent="0.2">
      <c r="A2096" s="52" t="str">
        <f t="shared" si="97"/>
        <v>||||||0</v>
      </c>
      <c r="B2096" s="52" t="str">
        <f t="shared" si="98"/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96"/>
        <v>0</v>
      </c>
      <c r="N2096" s="39"/>
      <c r="O2096" s="39"/>
      <c r="P2096" s="33"/>
    </row>
    <row r="2097" spans="1:16" ht="24.95" customHeight="1" x14ac:dyDescent="0.2">
      <c r="A2097" s="52" t="str">
        <f t="shared" si="97"/>
        <v>||||||0</v>
      </c>
      <c r="B2097" s="52" t="str">
        <f t="shared" si="98"/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96"/>
        <v>0</v>
      </c>
      <c r="N2097" s="39"/>
      <c r="O2097" s="39"/>
      <c r="P2097" s="33"/>
    </row>
    <row r="2098" spans="1:16" ht="24.95" customHeight="1" x14ac:dyDescent="0.2">
      <c r="A2098" s="52" t="str">
        <f t="shared" si="97"/>
        <v>||||||0</v>
      </c>
      <c r="B2098" s="52" t="str">
        <f t="shared" si="98"/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96"/>
        <v>0</v>
      </c>
      <c r="N2098" s="39"/>
      <c r="O2098" s="39"/>
      <c r="P2098" s="33"/>
    </row>
    <row r="2099" spans="1:16" ht="24.95" customHeight="1" x14ac:dyDescent="0.2">
      <c r="A2099" s="52" t="str">
        <f t="shared" si="97"/>
        <v>||||||0</v>
      </c>
      <c r="B2099" s="52" t="str">
        <f t="shared" si="98"/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96"/>
        <v>0</v>
      </c>
      <c r="N2099" s="39"/>
      <c r="O2099" s="39"/>
      <c r="P2099" s="33"/>
    </row>
    <row r="2100" spans="1:16" ht="24.95" customHeight="1" x14ac:dyDescent="0.2">
      <c r="A2100" s="52" t="str">
        <f t="shared" si="97"/>
        <v>||||||0</v>
      </c>
      <c r="B2100" s="52" t="str">
        <f t="shared" si="98"/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96"/>
        <v>0</v>
      </c>
      <c r="N2100" s="39"/>
      <c r="O2100" s="39"/>
      <c r="P2100" s="33"/>
    </row>
    <row r="2101" spans="1:16" ht="24.95" customHeight="1" x14ac:dyDescent="0.2">
      <c r="A2101" s="52" t="str">
        <f t="shared" si="97"/>
        <v>||||||0</v>
      </c>
      <c r="B2101" s="52" t="str">
        <f t="shared" si="98"/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96"/>
        <v>0</v>
      </c>
      <c r="N2101" s="39"/>
      <c r="O2101" s="39"/>
      <c r="P2101" s="33"/>
    </row>
    <row r="2102" spans="1:16" ht="24.95" customHeight="1" x14ac:dyDescent="0.2">
      <c r="A2102" s="52" t="str">
        <f t="shared" si="97"/>
        <v>||||||0</v>
      </c>
      <c r="B2102" s="52" t="str">
        <f t="shared" si="98"/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96"/>
        <v>0</v>
      </c>
      <c r="N2102" s="39"/>
      <c r="O2102" s="39"/>
      <c r="P2102" s="33"/>
    </row>
    <row r="2103" spans="1:16" ht="24.95" customHeight="1" x14ac:dyDescent="0.2">
      <c r="A2103" s="52" t="str">
        <f t="shared" si="97"/>
        <v>||||||0</v>
      </c>
      <c r="B2103" s="52" t="str">
        <f t="shared" si="98"/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96"/>
        <v>0</v>
      </c>
      <c r="N2103" s="39"/>
      <c r="O2103" s="39"/>
      <c r="P2103" s="33"/>
    </row>
    <row r="2104" spans="1:16" ht="24.95" customHeight="1" x14ac:dyDescent="0.2">
      <c r="A2104" s="52" t="str">
        <f t="shared" si="97"/>
        <v>||||||0</v>
      </c>
      <c r="B2104" s="52" t="str">
        <f t="shared" si="98"/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96"/>
        <v>0</v>
      </c>
      <c r="N2104" s="39"/>
      <c r="O2104" s="39"/>
      <c r="P2104" s="33"/>
    </row>
    <row r="2105" spans="1:16" ht="24.95" customHeight="1" x14ac:dyDescent="0.2">
      <c r="A2105" s="52" t="str">
        <f t="shared" si="97"/>
        <v>||||||0</v>
      </c>
      <c r="B2105" s="52" t="str">
        <f t="shared" si="98"/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96"/>
        <v>0</v>
      </c>
      <c r="N2105" s="39"/>
      <c r="O2105" s="39"/>
      <c r="P2105" s="33"/>
    </row>
    <row r="2106" spans="1:16" ht="24.95" customHeight="1" x14ac:dyDescent="0.2">
      <c r="A2106" s="52" t="str">
        <f t="shared" si="97"/>
        <v>||||||0</v>
      </c>
      <c r="B2106" s="52" t="str">
        <f t="shared" si="98"/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96"/>
        <v>0</v>
      </c>
      <c r="N2106" s="39"/>
      <c r="O2106" s="39"/>
      <c r="P2106" s="33"/>
    </row>
    <row r="2107" spans="1:16" ht="24.95" customHeight="1" x14ac:dyDescent="0.2">
      <c r="A2107" s="52" t="str">
        <f t="shared" si="97"/>
        <v>||||||0</v>
      </c>
      <c r="B2107" s="52" t="str">
        <f t="shared" si="98"/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96"/>
        <v>0</v>
      </c>
      <c r="N2107" s="39"/>
      <c r="O2107" s="39"/>
      <c r="P2107" s="33"/>
    </row>
    <row r="2108" spans="1:16" ht="24.95" customHeight="1" x14ac:dyDescent="0.2">
      <c r="A2108" s="52" t="str">
        <f t="shared" si="97"/>
        <v>||||||0</v>
      </c>
      <c r="B2108" s="52" t="str">
        <f t="shared" si="98"/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96"/>
        <v>0</v>
      </c>
      <c r="N2108" s="39"/>
      <c r="O2108" s="39"/>
      <c r="P2108" s="33"/>
    </row>
    <row r="2109" spans="1:16" ht="24.95" customHeight="1" x14ac:dyDescent="0.2">
      <c r="A2109" s="52" t="str">
        <f t="shared" si="97"/>
        <v>||||||0</v>
      </c>
      <c r="B2109" s="52" t="str">
        <f t="shared" si="98"/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96"/>
        <v>0</v>
      </c>
      <c r="N2109" s="39"/>
      <c r="O2109" s="39"/>
      <c r="P2109" s="33"/>
    </row>
    <row r="2110" spans="1:16" ht="24.95" customHeight="1" x14ac:dyDescent="0.2">
      <c r="A2110" s="52" t="str">
        <f t="shared" si="97"/>
        <v>||||||0</v>
      </c>
      <c r="B2110" s="52" t="str">
        <f t="shared" si="98"/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99">N2110+O2110</f>
        <v>0</v>
      </c>
      <c r="N2110" s="39"/>
      <c r="O2110" s="39"/>
      <c r="P2110" s="33"/>
    </row>
    <row r="2111" spans="1:16" ht="24.95" customHeight="1" x14ac:dyDescent="0.2">
      <c r="A2111" s="52" t="str">
        <f t="shared" si="97"/>
        <v>||||||0</v>
      </c>
      <c r="B2111" s="52" t="str">
        <f t="shared" si="98"/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99"/>
        <v>0</v>
      </c>
      <c r="N2111" s="39"/>
      <c r="O2111" s="39"/>
      <c r="P2111" s="33"/>
    </row>
    <row r="2112" spans="1:16" ht="24.95" customHeight="1" x14ac:dyDescent="0.2">
      <c r="A2112" s="52" t="str">
        <f t="shared" si="97"/>
        <v>||||||0</v>
      </c>
      <c r="B2112" s="52" t="str">
        <f t="shared" si="98"/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99"/>
        <v>0</v>
      </c>
      <c r="N2112" s="39"/>
      <c r="O2112" s="39"/>
      <c r="P2112" s="33"/>
    </row>
    <row r="2113" spans="1:16" ht="24.95" customHeight="1" x14ac:dyDescent="0.2">
      <c r="A2113" s="52" t="str">
        <f t="shared" si="97"/>
        <v>||||||0</v>
      </c>
      <c r="B2113" s="52" t="str">
        <f t="shared" si="98"/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99"/>
        <v>0</v>
      </c>
      <c r="N2113" s="39"/>
      <c r="O2113" s="39"/>
      <c r="P2113" s="33"/>
    </row>
    <row r="2114" spans="1:16" ht="24.95" customHeight="1" x14ac:dyDescent="0.2">
      <c r="A2114" s="52" t="str">
        <f t="shared" si="97"/>
        <v>||||||0</v>
      </c>
      <c r="B2114" s="52" t="str">
        <f t="shared" si="98"/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99"/>
        <v>0</v>
      </c>
      <c r="N2114" s="39"/>
      <c r="O2114" s="39"/>
      <c r="P2114" s="33"/>
    </row>
    <row r="2115" spans="1:16" ht="24.95" customHeight="1" x14ac:dyDescent="0.2">
      <c r="A2115" s="52" t="str">
        <f t="shared" si="97"/>
        <v>||||||0</v>
      </c>
      <c r="B2115" s="52" t="str">
        <f t="shared" si="98"/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99"/>
        <v>0</v>
      </c>
      <c r="N2115" s="39"/>
      <c r="O2115" s="39"/>
      <c r="P2115" s="33"/>
    </row>
    <row r="2116" spans="1:16" ht="24.95" customHeight="1" x14ac:dyDescent="0.2">
      <c r="A2116" s="52" t="str">
        <f t="shared" si="97"/>
        <v>||||||0</v>
      </c>
      <c r="B2116" s="52" t="str">
        <f t="shared" si="98"/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99"/>
        <v>0</v>
      </c>
      <c r="N2116" s="39"/>
      <c r="O2116" s="39"/>
      <c r="P2116" s="33"/>
    </row>
    <row r="2117" spans="1:16" ht="24.95" customHeight="1" x14ac:dyDescent="0.2">
      <c r="A2117" s="52" t="str">
        <f t="shared" ref="A2117:A2180" si="100">C2117&amp;"|"&amp;D2117&amp;"|"&amp;E2117&amp;"|"&amp;F2117&amp;"|"&amp;G2117&amp;"|"&amp;I2117&amp;"|"&amp;N2117+O2117-P2117</f>
        <v>||||||0</v>
      </c>
      <c r="B2117" s="52" t="str">
        <f t="shared" ref="B2117:B2180" si="101"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99"/>
        <v>0</v>
      </c>
      <c r="N2117" s="39"/>
      <c r="O2117" s="39"/>
      <c r="P2117" s="33"/>
    </row>
    <row r="2118" spans="1:16" ht="24.95" customHeight="1" x14ac:dyDescent="0.2">
      <c r="A2118" s="52" t="str">
        <f t="shared" si="100"/>
        <v>||||||0</v>
      </c>
      <c r="B2118" s="52" t="str">
        <f t="shared" si="101"/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99"/>
        <v>0</v>
      </c>
      <c r="N2118" s="39"/>
      <c r="O2118" s="39"/>
      <c r="P2118" s="33"/>
    </row>
    <row r="2119" spans="1:16" ht="24.95" customHeight="1" x14ac:dyDescent="0.2">
      <c r="A2119" s="52" t="str">
        <f t="shared" si="100"/>
        <v>||||||0</v>
      </c>
      <c r="B2119" s="52" t="str">
        <f t="shared" si="101"/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99"/>
        <v>0</v>
      </c>
      <c r="N2119" s="39"/>
      <c r="O2119" s="39"/>
      <c r="P2119" s="33"/>
    </row>
    <row r="2120" spans="1:16" ht="24.95" customHeight="1" x14ac:dyDescent="0.2">
      <c r="A2120" s="52" t="str">
        <f t="shared" si="100"/>
        <v>||||||0</v>
      </c>
      <c r="B2120" s="52" t="str">
        <f t="shared" si="101"/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99"/>
        <v>0</v>
      </c>
      <c r="N2120" s="39"/>
      <c r="O2120" s="39"/>
      <c r="P2120" s="33"/>
    </row>
    <row r="2121" spans="1:16" ht="24.95" customHeight="1" x14ac:dyDescent="0.2">
      <c r="A2121" s="52" t="str">
        <f t="shared" si="100"/>
        <v>||||||0</v>
      </c>
      <c r="B2121" s="52" t="str">
        <f t="shared" si="101"/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99"/>
        <v>0</v>
      </c>
      <c r="N2121" s="39"/>
      <c r="O2121" s="39"/>
      <c r="P2121" s="33"/>
    </row>
    <row r="2122" spans="1:16" ht="24.95" customHeight="1" x14ac:dyDescent="0.2">
      <c r="A2122" s="52" t="str">
        <f t="shared" si="100"/>
        <v>||||||0</v>
      </c>
      <c r="B2122" s="52" t="str">
        <f t="shared" si="101"/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99"/>
        <v>0</v>
      </c>
      <c r="N2122" s="39"/>
      <c r="O2122" s="39"/>
      <c r="P2122" s="33"/>
    </row>
    <row r="2123" spans="1:16" ht="24.95" customHeight="1" x14ac:dyDescent="0.2">
      <c r="A2123" s="52" t="str">
        <f t="shared" si="100"/>
        <v>||||||0</v>
      </c>
      <c r="B2123" s="52" t="str">
        <f t="shared" si="101"/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99"/>
        <v>0</v>
      </c>
      <c r="N2123" s="39"/>
      <c r="O2123" s="39"/>
      <c r="P2123" s="33"/>
    </row>
    <row r="2124" spans="1:16" ht="24.95" customHeight="1" x14ac:dyDescent="0.2">
      <c r="A2124" s="52" t="str">
        <f t="shared" si="100"/>
        <v>||||||0</v>
      </c>
      <c r="B2124" s="52" t="str">
        <f t="shared" si="101"/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99"/>
        <v>0</v>
      </c>
      <c r="N2124" s="39"/>
      <c r="O2124" s="39"/>
      <c r="P2124" s="33"/>
    </row>
    <row r="2125" spans="1:16" ht="24.95" customHeight="1" x14ac:dyDescent="0.2">
      <c r="A2125" s="52" t="str">
        <f t="shared" si="100"/>
        <v>||||||0</v>
      </c>
      <c r="B2125" s="52" t="str">
        <f t="shared" si="101"/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99"/>
        <v>0</v>
      </c>
      <c r="N2125" s="39"/>
      <c r="O2125" s="39"/>
      <c r="P2125" s="33"/>
    </row>
    <row r="2126" spans="1:16" ht="24.95" customHeight="1" x14ac:dyDescent="0.2">
      <c r="A2126" s="52" t="str">
        <f t="shared" si="100"/>
        <v>||||||0</v>
      </c>
      <c r="B2126" s="52" t="str">
        <f t="shared" si="101"/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99"/>
        <v>0</v>
      </c>
      <c r="N2126" s="39"/>
      <c r="O2126" s="39"/>
      <c r="P2126" s="33"/>
    </row>
    <row r="2127" spans="1:16" ht="24.95" customHeight="1" x14ac:dyDescent="0.2">
      <c r="A2127" s="52" t="str">
        <f t="shared" si="100"/>
        <v>||||||0</v>
      </c>
      <c r="B2127" s="52" t="str">
        <f t="shared" si="101"/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99"/>
        <v>0</v>
      </c>
      <c r="N2127" s="39"/>
      <c r="O2127" s="39"/>
      <c r="P2127" s="33"/>
    </row>
    <row r="2128" spans="1:16" ht="24.95" customHeight="1" x14ac:dyDescent="0.2">
      <c r="A2128" s="52" t="str">
        <f t="shared" si="100"/>
        <v>||||||0</v>
      </c>
      <c r="B2128" s="52" t="str">
        <f t="shared" si="101"/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99"/>
        <v>0</v>
      </c>
      <c r="N2128" s="39"/>
      <c r="O2128" s="39"/>
      <c r="P2128" s="33"/>
    </row>
    <row r="2129" spans="1:16" ht="24.95" customHeight="1" x14ac:dyDescent="0.2">
      <c r="A2129" s="52" t="str">
        <f t="shared" si="100"/>
        <v>||||||0</v>
      </c>
      <c r="B2129" s="52" t="str">
        <f t="shared" si="101"/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99"/>
        <v>0</v>
      </c>
      <c r="N2129" s="39"/>
      <c r="O2129" s="39"/>
      <c r="P2129" s="33"/>
    </row>
    <row r="2130" spans="1:16" ht="24.95" customHeight="1" x14ac:dyDescent="0.2">
      <c r="A2130" s="52" t="str">
        <f t="shared" si="100"/>
        <v>||||||0</v>
      </c>
      <c r="B2130" s="52" t="str">
        <f t="shared" si="101"/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99"/>
        <v>0</v>
      </c>
      <c r="N2130" s="39"/>
      <c r="O2130" s="39"/>
      <c r="P2130" s="33"/>
    </row>
    <row r="2131" spans="1:16" ht="24.95" customHeight="1" x14ac:dyDescent="0.2">
      <c r="A2131" s="52" t="str">
        <f t="shared" si="100"/>
        <v>||||||0</v>
      </c>
      <c r="B2131" s="52" t="str">
        <f t="shared" si="101"/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99"/>
        <v>0</v>
      </c>
      <c r="N2131" s="39"/>
      <c r="O2131" s="39"/>
      <c r="P2131" s="33"/>
    </row>
    <row r="2132" spans="1:16" ht="24.95" customHeight="1" x14ac:dyDescent="0.2">
      <c r="A2132" s="52" t="str">
        <f t="shared" si="100"/>
        <v>||||||0</v>
      </c>
      <c r="B2132" s="52" t="str">
        <f t="shared" si="101"/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99"/>
        <v>0</v>
      </c>
      <c r="N2132" s="39"/>
      <c r="O2132" s="39"/>
      <c r="P2132" s="33"/>
    </row>
    <row r="2133" spans="1:16" ht="24.95" customHeight="1" x14ac:dyDescent="0.2">
      <c r="A2133" s="52" t="str">
        <f t="shared" si="100"/>
        <v>||||||0</v>
      </c>
      <c r="B2133" s="52" t="str">
        <f t="shared" si="101"/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99"/>
        <v>0</v>
      </c>
      <c r="N2133" s="39"/>
      <c r="O2133" s="39"/>
      <c r="P2133" s="33"/>
    </row>
    <row r="2134" spans="1:16" ht="24.95" customHeight="1" x14ac:dyDescent="0.2">
      <c r="A2134" s="52" t="str">
        <f t="shared" si="100"/>
        <v>||||||0</v>
      </c>
      <c r="B2134" s="52" t="str">
        <f t="shared" si="101"/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99"/>
        <v>0</v>
      </c>
      <c r="N2134" s="39"/>
      <c r="O2134" s="39"/>
      <c r="P2134" s="33"/>
    </row>
    <row r="2135" spans="1:16" ht="24.95" customHeight="1" x14ac:dyDescent="0.2">
      <c r="A2135" s="52" t="str">
        <f t="shared" si="100"/>
        <v>||||||0</v>
      </c>
      <c r="B2135" s="52" t="str">
        <f t="shared" si="101"/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99"/>
        <v>0</v>
      </c>
      <c r="N2135" s="39"/>
      <c r="O2135" s="39"/>
      <c r="P2135" s="33"/>
    </row>
    <row r="2136" spans="1:16" ht="24.95" customHeight="1" x14ac:dyDescent="0.2">
      <c r="A2136" s="52" t="str">
        <f t="shared" si="100"/>
        <v>||||||0</v>
      </c>
      <c r="B2136" s="52" t="str">
        <f t="shared" si="101"/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99"/>
        <v>0</v>
      </c>
      <c r="N2136" s="39"/>
      <c r="O2136" s="39"/>
      <c r="P2136" s="33"/>
    </row>
    <row r="2137" spans="1:16" ht="24.95" customHeight="1" x14ac:dyDescent="0.2">
      <c r="A2137" s="52" t="str">
        <f t="shared" si="100"/>
        <v>||||||0</v>
      </c>
      <c r="B2137" s="52" t="str">
        <f t="shared" si="101"/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99"/>
        <v>0</v>
      </c>
      <c r="N2137" s="39"/>
      <c r="O2137" s="39"/>
      <c r="P2137" s="33"/>
    </row>
    <row r="2138" spans="1:16" ht="24.95" customHeight="1" x14ac:dyDescent="0.2">
      <c r="A2138" s="52" t="str">
        <f t="shared" si="100"/>
        <v>||||||0</v>
      </c>
      <c r="B2138" s="52" t="str">
        <f t="shared" si="101"/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99"/>
        <v>0</v>
      </c>
      <c r="N2138" s="39"/>
      <c r="O2138" s="39"/>
      <c r="P2138" s="33"/>
    </row>
    <row r="2139" spans="1:16" ht="24.95" customHeight="1" x14ac:dyDescent="0.2">
      <c r="A2139" s="52" t="str">
        <f t="shared" si="100"/>
        <v>||||||0</v>
      </c>
      <c r="B2139" s="52" t="str">
        <f t="shared" si="101"/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99"/>
        <v>0</v>
      </c>
      <c r="N2139" s="39"/>
      <c r="O2139" s="39"/>
      <c r="P2139" s="33"/>
    </row>
    <row r="2140" spans="1:16" ht="24.95" customHeight="1" x14ac:dyDescent="0.2">
      <c r="A2140" s="52" t="str">
        <f t="shared" si="100"/>
        <v>||||||0</v>
      </c>
      <c r="B2140" s="52" t="str">
        <f t="shared" si="101"/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99"/>
        <v>0</v>
      </c>
      <c r="N2140" s="39"/>
      <c r="O2140" s="39"/>
      <c r="P2140" s="33"/>
    </row>
    <row r="2141" spans="1:16" ht="24.95" customHeight="1" x14ac:dyDescent="0.2">
      <c r="A2141" s="52" t="str">
        <f t="shared" si="100"/>
        <v>||||||0</v>
      </c>
      <c r="B2141" s="52" t="str">
        <f t="shared" si="101"/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99"/>
        <v>0</v>
      </c>
      <c r="N2141" s="39"/>
      <c r="O2141" s="39"/>
      <c r="P2141" s="33"/>
    </row>
    <row r="2142" spans="1:16" ht="24.95" customHeight="1" x14ac:dyDescent="0.2">
      <c r="A2142" s="52" t="str">
        <f t="shared" si="100"/>
        <v>||||||0</v>
      </c>
      <c r="B2142" s="52" t="str">
        <f t="shared" si="101"/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99"/>
        <v>0</v>
      </c>
      <c r="N2142" s="39"/>
      <c r="O2142" s="39"/>
      <c r="P2142" s="33"/>
    </row>
    <row r="2143" spans="1:16" ht="24.95" customHeight="1" x14ac:dyDescent="0.2">
      <c r="A2143" s="52" t="str">
        <f t="shared" si="100"/>
        <v>||||||0</v>
      </c>
      <c r="B2143" s="52" t="str">
        <f t="shared" si="101"/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99"/>
        <v>0</v>
      </c>
      <c r="N2143" s="39"/>
      <c r="O2143" s="39"/>
      <c r="P2143" s="33"/>
    </row>
    <row r="2144" spans="1:16" ht="24.95" customHeight="1" x14ac:dyDescent="0.2">
      <c r="A2144" s="52" t="str">
        <f t="shared" si="100"/>
        <v>||||||0</v>
      </c>
      <c r="B2144" s="52" t="str">
        <f t="shared" si="101"/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99"/>
        <v>0</v>
      </c>
      <c r="N2144" s="39"/>
      <c r="O2144" s="39"/>
      <c r="P2144" s="33"/>
    </row>
    <row r="2145" spans="1:16" ht="24.95" customHeight="1" x14ac:dyDescent="0.2">
      <c r="A2145" s="52" t="str">
        <f t="shared" si="100"/>
        <v>||||||0</v>
      </c>
      <c r="B2145" s="52" t="str">
        <f t="shared" si="101"/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99"/>
        <v>0</v>
      </c>
      <c r="N2145" s="39"/>
      <c r="O2145" s="39"/>
      <c r="P2145" s="33"/>
    </row>
    <row r="2146" spans="1:16" ht="24.95" customHeight="1" x14ac:dyDescent="0.2">
      <c r="A2146" s="52" t="str">
        <f t="shared" si="100"/>
        <v>||||||0</v>
      </c>
      <c r="B2146" s="52" t="str">
        <f t="shared" si="101"/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99"/>
        <v>0</v>
      </c>
      <c r="N2146" s="39"/>
      <c r="O2146" s="39"/>
      <c r="P2146" s="33"/>
    </row>
    <row r="2147" spans="1:16" ht="24.95" customHeight="1" x14ac:dyDescent="0.2">
      <c r="A2147" s="52" t="str">
        <f t="shared" si="100"/>
        <v>||||||0</v>
      </c>
      <c r="B2147" s="52" t="str">
        <f t="shared" si="101"/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99"/>
        <v>0</v>
      </c>
      <c r="N2147" s="39"/>
      <c r="O2147" s="39"/>
      <c r="P2147" s="33"/>
    </row>
    <row r="2148" spans="1:16" ht="24.95" customHeight="1" x14ac:dyDescent="0.2">
      <c r="A2148" s="52" t="str">
        <f t="shared" si="100"/>
        <v>||||||0</v>
      </c>
      <c r="B2148" s="52" t="str">
        <f t="shared" si="101"/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99"/>
        <v>0</v>
      </c>
      <c r="N2148" s="39"/>
      <c r="O2148" s="39"/>
      <c r="P2148" s="33"/>
    </row>
    <row r="2149" spans="1:16" ht="24.95" customHeight="1" x14ac:dyDescent="0.2">
      <c r="A2149" s="52" t="str">
        <f t="shared" si="100"/>
        <v>||||||0</v>
      </c>
      <c r="B2149" s="52" t="str">
        <f t="shared" si="101"/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99"/>
        <v>0</v>
      </c>
      <c r="N2149" s="39"/>
      <c r="O2149" s="39"/>
      <c r="P2149" s="33"/>
    </row>
    <row r="2150" spans="1:16" ht="24.95" customHeight="1" x14ac:dyDescent="0.2">
      <c r="A2150" s="52" t="str">
        <f t="shared" si="100"/>
        <v>||||||0</v>
      </c>
      <c r="B2150" s="52" t="str">
        <f t="shared" si="101"/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99"/>
        <v>0</v>
      </c>
      <c r="N2150" s="39"/>
      <c r="O2150" s="39"/>
      <c r="P2150" s="33"/>
    </row>
    <row r="2151" spans="1:16" ht="24.95" customHeight="1" x14ac:dyDescent="0.2">
      <c r="A2151" s="52" t="str">
        <f t="shared" si="100"/>
        <v>||||||0</v>
      </c>
      <c r="B2151" s="52" t="str">
        <f t="shared" si="101"/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99"/>
        <v>0</v>
      </c>
      <c r="N2151" s="39"/>
      <c r="O2151" s="39"/>
      <c r="P2151" s="33"/>
    </row>
    <row r="2152" spans="1:16" ht="24.95" customHeight="1" x14ac:dyDescent="0.2">
      <c r="A2152" s="52" t="str">
        <f t="shared" si="100"/>
        <v>||||||0</v>
      </c>
      <c r="B2152" s="52" t="str">
        <f t="shared" si="101"/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99"/>
        <v>0</v>
      </c>
      <c r="N2152" s="39"/>
      <c r="O2152" s="39"/>
      <c r="P2152" s="33"/>
    </row>
    <row r="2153" spans="1:16" ht="24.95" customHeight="1" x14ac:dyDescent="0.2">
      <c r="A2153" s="52" t="str">
        <f t="shared" si="100"/>
        <v>||||||0</v>
      </c>
      <c r="B2153" s="52" t="str">
        <f t="shared" si="101"/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99"/>
        <v>0</v>
      </c>
      <c r="N2153" s="39"/>
      <c r="O2153" s="39"/>
      <c r="P2153" s="33"/>
    </row>
    <row r="2154" spans="1:16" ht="24.95" customHeight="1" x14ac:dyDescent="0.2">
      <c r="A2154" s="52" t="str">
        <f t="shared" si="100"/>
        <v>||||||0</v>
      </c>
      <c r="B2154" s="52" t="str">
        <f t="shared" si="101"/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99"/>
        <v>0</v>
      </c>
      <c r="N2154" s="39"/>
      <c r="O2154" s="39"/>
      <c r="P2154" s="33"/>
    </row>
    <row r="2155" spans="1:16" ht="24.95" customHeight="1" x14ac:dyDescent="0.2">
      <c r="A2155" s="52" t="str">
        <f t="shared" si="100"/>
        <v>||||||0</v>
      </c>
      <c r="B2155" s="52" t="str">
        <f t="shared" si="101"/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99"/>
        <v>0</v>
      </c>
      <c r="N2155" s="39"/>
      <c r="O2155" s="39"/>
      <c r="P2155" s="33"/>
    </row>
    <row r="2156" spans="1:16" ht="24.95" customHeight="1" x14ac:dyDescent="0.2">
      <c r="A2156" s="52" t="str">
        <f t="shared" si="100"/>
        <v>||||||0</v>
      </c>
      <c r="B2156" s="52" t="str">
        <f t="shared" si="101"/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99"/>
        <v>0</v>
      </c>
      <c r="N2156" s="39"/>
      <c r="O2156" s="39"/>
      <c r="P2156" s="33"/>
    </row>
    <row r="2157" spans="1:16" ht="24.95" customHeight="1" x14ac:dyDescent="0.2">
      <c r="A2157" s="52" t="str">
        <f t="shared" si="100"/>
        <v>||||||0</v>
      </c>
      <c r="B2157" s="52" t="str">
        <f t="shared" si="101"/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99"/>
        <v>0</v>
      </c>
      <c r="N2157" s="39"/>
      <c r="O2157" s="39"/>
      <c r="P2157" s="33"/>
    </row>
    <row r="2158" spans="1:16" ht="24.95" customHeight="1" x14ac:dyDescent="0.2">
      <c r="A2158" s="52" t="str">
        <f t="shared" si="100"/>
        <v>||||||0</v>
      </c>
      <c r="B2158" s="52" t="str">
        <f t="shared" si="101"/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99"/>
        <v>0</v>
      </c>
      <c r="N2158" s="39"/>
      <c r="O2158" s="39"/>
      <c r="P2158" s="33"/>
    </row>
    <row r="2159" spans="1:16" ht="24.95" customHeight="1" x14ac:dyDescent="0.2">
      <c r="A2159" s="52" t="str">
        <f t="shared" si="100"/>
        <v>||||||0</v>
      </c>
      <c r="B2159" s="52" t="str">
        <f t="shared" si="101"/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99"/>
        <v>0</v>
      </c>
      <c r="N2159" s="39"/>
      <c r="O2159" s="39"/>
      <c r="P2159" s="33"/>
    </row>
    <row r="2160" spans="1:16" ht="24.95" customHeight="1" x14ac:dyDescent="0.2">
      <c r="A2160" s="52" t="str">
        <f t="shared" si="100"/>
        <v>||||||0</v>
      </c>
      <c r="B2160" s="52" t="str">
        <f t="shared" si="101"/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99"/>
        <v>0</v>
      </c>
      <c r="N2160" s="39"/>
      <c r="O2160" s="39"/>
      <c r="P2160" s="33"/>
    </row>
    <row r="2161" spans="1:16" ht="24.95" customHeight="1" x14ac:dyDescent="0.2">
      <c r="A2161" s="52" t="str">
        <f t="shared" si="100"/>
        <v>||||||0</v>
      </c>
      <c r="B2161" s="52" t="str">
        <f t="shared" si="101"/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99"/>
        <v>0</v>
      </c>
      <c r="N2161" s="39"/>
      <c r="O2161" s="39"/>
      <c r="P2161" s="33"/>
    </row>
    <row r="2162" spans="1:16" ht="24.95" customHeight="1" x14ac:dyDescent="0.2">
      <c r="A2162" s="52" t="str">
        <f t="shared" si="100"/>
        <v>||||||0</v>
      </c>
      <c r="B2162" s="52" t="str">
        <f t="shared" si="101"/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99"/>
        <v>0</v>
      </c>
      <c r="N2162" s="39"/>
      <c r="O2162" s="39"/>
      <c r="P2162" s="33"/>
    </row>
    <row r="2163" spans="1:16" ht="24.95" customHeight="1" x14ac:dyDescent="0.2">
      <c r="A2163" s="52" t="str">
        <f t="shared" si="100"/>
        <v>||||||0</v>
      </c>
      <c r="B2163" s="52" t="str">
        <f t="shared" si="101"/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99"/>
        <v>0</v>
      </c>
      <c r="N2163" s="39"/>
      <c r="O2163" s="39"/>
      <c r="P2163" s="33"/>
    </row>
    <row r="2164" spans="1:16" ht="24.95" customHeight="1" x14ac:dyDescent="0.2">
      <c r="A2164" s="52" t="str">
        <f t="shared" si="100"/>
        <v>||||||0</v>
      </c>
      <c r="B2164" s="52" t="str">
        <f t="shared" si="101"/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99"/>
        <v>0</v>
      </c>
      <c r="N2164" s="39"/>
      <c r="O2164" s="39"/>
      <c r="P2164" s="33"/>
    </row>
    <row r="2165" spans="1:16" ht="24.95" customHeight="1" x14ac:dyDescent="0.2">
      <c r="A2165" s="52" t="str">
        <f t="shared" si="100"/>
        <v>||||||0</v>
      </c>
      <c r="B2165" s="52" t="str">
        <f t="shared" si="101"/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99"/>
        <v>0</v>
      </c>
      <c r="N2165" s="39"/>
      <c r="O2165" s="39"/>
      <c r="P2165" s="33"/>
    </row>
    <row r="2166" spans="1:16" ht="24.95" customHeight="1" x14ac:dyDescent="0.2">
      <c r="A2166" s="52" t="str">
        <f t="shared" si="100"/>
        <v>||||||0</v>
      </c>
      <c r="B2166" s="52" t="str">
        <f t="shared" si="101"/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99"/>
        <v>0</v>
      </c>
      <c r="N2166" s="39"/>
      <c r="O2166" s="39"/>
      <c r="P2166" s="33"/>
    </row>
    <row r="2167" spans="1:16" ht="24.95" customHeight="1" x14ac:dyDescent="0.2">
      <c r="A2167" s="52" t="str">
        <f t="shared" si="100"/>
        <v>||||||0</v>
      </c>
      <c r="B2167" s="52" t="str">
        <f t="shared" si="101"/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99"/>
        <v>0</v>
      </c>
      <c r="N2167" s="39"/>
      <c r="O2167" s="39"/>
      <c r="P2167" s="33"/>
    </row>
    <row r="2168" spans="1:16" ht="24.95" customHeight="1" x14ac:dyDescent="0.2">
      <c r="A2168" s="52" t="str">
        <f t="shared" si="100"/>
        <v>||||||0</v>
      </c>
      <c r="B2168" s="52" t="str">
        <f t="shared" si="101"/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99"/>
        <v>0</v>
      </c>
      <c r="N2168" s="39"/>
      <c r="O2168" s="39"/>
      <c r="P2168" s="33"/>
    </row>
    <row r="2169" spans="1:16" ht="24.95" customHeight="1" x14ac:dyDescent="0.2">
      <c r="A2169" s="52" t="str">
        <f t="shared" si="100"/>
        <v>||||||0</v>
      </c>
      <c r="B2169" s="52" t="str">
        <f t="shared" si="101"/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99"/>
        <v>0</v>
      </c>
      <c r="N2169" s="39"/>
      <c r="O2169" s="39"/>
      <c r="P2169" s="33"/>
    </row>
    <row r="2170" spans="1:16" ht="24.95" customHeight="1" x14ac:dyDescent="0.2">
      <c r="A2170" s="52" t="str">
        <f t="shared" si="100"/>
        <v>||||||0</v>
      </c>
      <c r="B2170" s="52" t="str">
        <f t="shared" si="101"/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99"/>
        <v>0</v>
      </c>
      <c r="N2170" s="39"/>
      <c r="O2170" s="39"/>
      <c r="P2170" s="33"/>
    </row>
    <row r="2171" spans="1:16" ht="24.95" customHeight="1" x14ac:dyDescent="0.2">
      <c r="A2171" s="52" t="str">
        <f t="shared" si="100"/>
        <v>||||||0</v>
      </c>
      <c r="B2171" s="52" t="str">
        <f t="shared" si="101"/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99"/>
        <v>0</v>
      </c>
      <c r="N2171" s="39"/>
      <c r="O2171" s="39"/>
      <c r="P2171" s="33"/>
    </row>
    <row r="2172" spans="1:16" ht="24.95" customHeight="1" x14ac:dyDescent="0.2">
      <c r="A2172" s="52" t="str">
        <f t="shared" si="100"/>
        <v>||||||0</v>
      </c>
      <c r="B2172" s="52" t="str">
        <f t="shared" si="101"/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99"/>
        <v>0</v>
      </c>
      <c r="N2172" s="39"/>
      <c r="O2172" s="39"/>
      <c r="P2172" s="33"/>
    </row>
    <row r="2173" spans="1:16" ht="24.95" customHeight="1" x14ac:dyDescent="0.2">
      <c r="A2173" s="52" t="str">
        <f t="shared" si="100"/>
        <v>||||||0</v>
      </c>
      <c r="B2173" s="52" t="str">
        <f t="shared" si="101"/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99"/>
        <v>0</v>
      </c>
      <c r="N2173" s="39"/>
      <c r="O2173" s="39"/>
      <c r="P2173" s="33"/>
    </row>
    <row r="2174" spans="1:16" ht="24.95" customHeight="1" x14ac:dyDescent="0.2">
      <c r="A2174" s="52" t="str">
        <f t="shared" si="100"/>
        <v>||||||0</v>
      </c>
      <c r="B2174" s="52" t="str">
        <f t="shared" si="101"/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102">N2174+O2174</f>
        <v>0</v>
      </c>
      <c r="N2174" s="39"/>
      <c r="O2174" s="39"/>
      <c r="P2174" s="33"/>
    </row>
    <row r="2175" spans="1:16" ht="24.95" customHeight="1" x14ac:dyDescent="0.2">
      <c r="A2175" s="52" t="str">
        <f t="shared" si="100"/>
        <v>||||||0</v>
      </c>
      <c r="B2175" s="52" t="str">
        <f t="shared" si="101"/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102"/>
        <v>0</v>
      </c>
      <c r="N2175" s="39"/>
      <c r="O2175" s="39"/>
      <c r="P2175" s="33"/>
    </row>
    <row r="2176" spans="1:16" ht="24.95" customHeight="1" x14ac:dyDescent="0.2">
      <c r="A2176" s="52" t="str">
        <f t="shared" si="100"/>
        <v>||||||0</v>
      </c>
      <c r="B2176" s="52" t="str">
        <f t="shared" si="101"/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102"/>
        <v>0</v>
      </c>
      <c r="N2176" s="39"/>
      <c r="O2176" s="39"/>
      <c r="P2176" s="33"/>
    </row>
    <row r="2177" spans="1:16" ht="24.95" customHeight="1" x14ac:dyDescent="0.2">
      <c r="A2177" s="52" t="str">
        <f t="shared" si="100"/>
        <v>||||||0</v>
      </c>
      <c r="B2177" s="52" t="str">
        <f t="shared" si="101"/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102"/>
        <v>0</v>
      </c>
      <c r="N2177" s="39"/>
      <c r="O2177" s="39"/>
      <c r="P2177" s="33"/>
    </row>
    <row r="2178" spans="1:16" ht="24.95" customHeight="1" x14ac:dyDescent="0.2">
      <c r="A2178" s="52" t="str">
        <f t="shared" si="100"/>
        <v>||||||0</v>
      </c>
      <c r="B2178" s="52" t="str">
        <f t="shared" si="101"/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102"/>
        <v>0</v>
      </c>
      <c r="N2178" s="39"/>
      <c r="O2178" s="39"/>
      <c r="P2178" s="33"/>
    </row>
    <row r="2179" spans="1:16" ht="24.95" customHeight="1" x14ac:dyDescent="0.2">
      <c r="A2179" s="52" t="str">
        <f t="shared" si="100"/>
        <v>||||||0</v>
      </c>
      <c r="B2179" s="52" t="str">
        <f t="shared" si="101"/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102"/>
        <v>0</v>
      </c>
      <c r="N2179" s="39"/>
      <c r="O2179" s="39"/>
      <c r="P2179" s="33"/>
    </row>
    <row r="2180" spans="1:16" ht="24.95" customHeight="1" x14ac:dyDescent="0.2">
      <c r="A2180" s="52" t="str">
        <f t="shared" si="100"/>
        <v>||||||0</v>
      </c>
      <c r="B2180" s="52" t="str">
        <f t="shared" si="101"/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102"/>
        <v>0</v>
      </c>
      <c r="N2180" s="39"/>
      <c r="O2180" s="39"/>
      <c r="P2180" s="33"/>
    </row>
    <row r="2181" spans="1:16" ht="24.95" customHeight="1" x14ac:dyDescent="0.2">
      <c r="A2181" s="52" t="str">
        <f t="shared" ref="A2181:A2244" si="103">C2181&amp;"|"&amp;D2181&amp;"|"&amp;E2181&amp;"|"&amp;F2181&amp;"|"&amp;G2181&amp;"|"&amp;I2181&amp;"|"&amp;N2181+O2181-P2181</f>
        <v>||||||0</v>
      </c>
      <c r="B2181" s="52" t="str">
        <f t="shared" ref="B2181:B2244" si="104"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102"/>
        <v>0</v>
      </c>
      <c r="N2181" s="39"/>
      <c r="O2181" s="39"/>
      <c r="P2181" s="33"/>
    </row>
    <row r="2182" spans="1:16" ht="24.95" customHeight="1" x14ac:dyDescent="0.2">
      <c r="A2182" s="52" t="str">
        <f t="shared" si="103"/>
        <v>||||||0</v>
      </c>
      <c r="B2182" s="52" t="str">
        <f t="shared" si="104"/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102"/>
        <v>0</v>
      </c>
      <c r="N2182" s="39"/>
      <c r="O2182" s="39"/>
      <c r="P2182" s="33"/>
    </row>
    <row r="2183" spans="1:16" ht="24.95" customHeight="1" x14ac:dyDescent="0.2">
      <c r="A2183" s="52" t="str">
        <f t="shared" si="103"/>
        <v>||||||0</v>
      </c>
      <c r="B2183" s="52" t="str">
        <f t="shared" si="104"/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102"/>
        <v>0</v>
      </c>
      <c r="N2183" s="39"/>
      <c r="O2183" s="39"/>
      <c r="P2183" s="33"/>
    </row>
    <row r="2184" spans="1:16" ht="24.95" customHeight="1" x14ac:dyDescent="0.2">
      <c r="A2184" s="52" t="str">
        <f t="shared" si="103"/>
        <v>||||||0</v>
      </c>
      <c r="B2184" s="52" t="str">
        <f t="shared" si="104"/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102"/>
        <v>0</v>
      </c>
      <c r="N2184" s="39"/>
      <c r="O2184" s="39"/>
      <c r="P2184" s="33"/>
    </row>
    <row r="2185" spans="1:16" ht="24.95" customHeight="1" x14ac:dyDescent="0.2">
      <c r="A2185" s="52" t="str">
        <f t="shared" si="103"/>
        <v>||||||0</v>
      </c>
      <c r="B2185" s="52" t="str">
        <f t="shared" si="104"/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102"/>
        <v>0</v>
      </c>
      <c r="N2185" s="39"/>
      <c r="O2185" s="39"/>
      <c r="P2185" s="33"/>
    </row>
    <row r="2186" spans="1:16" ht="24.95" customHeight="1" x14ac:dyDescent="0.2">
      <c r="A2186" s="52" t="str">
        <f t="shared" si="103"/>
        <v>||||||0</v>
      </c>
      <c r="B2186" s="52" t="str">
        <f t="shared" si="104"/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102"/>
        <v>0</v>
      </c>
      <c r="N2186" s="39"/>
      <c r="O2186" s="39"/>
      <c r="P2186" s="33"/>
    </row>
    <row r="2187" spans="1:16" ht="24.95" customHeight="1" x14ac:dyDescent="0.2">
      <c r="A2187" s="52" t="str">
        <f t="shared" si="103"/>
        <v>||||||0</v>
      </c>
      <c r="B2187" s="52" t="str">
        <f t="shared" si="104"/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102"/>
        <v>0</v>
      </c>
      <c r="N2187" s="39"/>
      <c r="O2187" s="39"/>
      <c r="P2187" s="33"/>
    </row>
    <row r="2188" spans="1:16" ht="24.95" customHeight="1" x14ac:dyDescent="0.2">
      <c r="A2188" s="52" t="str">
        <f t="shared" si="103"/>
        <v>||||||0</v>
      </c>
      <c r="B2188" s="52" t="str">
        <f t="shared" si="104"/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102"/>
        <v>0</v>
      </c>
      <c r="N2188" s="39"/>
      <c r="O2188" s="39"/>
      <c r="P2188" s="33"/>
    </row>
    <row r="2189" spans="1:16" ht="24.95" customHeight="1" x14ac:dyDescent="0.2">
      <c r="A2189" s="52" t="str">
        <f t="shared" si="103"/>
        <v>||||||0</v>
      </c>
      <c r="B2189" s="52" t="str">
        <f t="shared" si="104"/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102"/>
        <v>0</v>
      </c>
      <c r="N2189" s="39"/>
      <c r="O2189" s="39"/>
      <c r="P2189" s="33"/>
    </row>
    <row r="2190" spans="1:16" ht="24.95" customHeight="1" x14ac:dyDescent="0.2">
      <c r="A2190" s="52" t="str">
        <f t="shared" si="103"/>
        <v>||||||0</v>
      </c>
      <c r="B2190" s="52" t="str">
        <f t="shared" si="104"/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102"/>
        <v>0</v>
      </c>
      <c r="N2190" s="39"/>
      <c r="O2190" s="39"/>
      <c r="P2190" s="33"/>
    </row>
    <row r="2191" spans="1:16" ht="24.95" customHeight="1" x14ac:dyDescent="0.2">
      <c r="A2191" s="52" t="str">
        <f t="shared" si="103"/>
        <v>||||||0</v>
      </c>
      <c r="B2191" s="52" t="str">
        <f t="shared" si="104"/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102"/>
        <v>0</v>
      </c>
      <c r="N2191" s="39"/>
      <c r="O2191" s="39"/>
      <c r="P2191" s="33"/>
    </row>
    <row r="2192" spans="1:16" ht="24.95" customHeight="1" x14ac:dyDescent="0.2">
      <c r="A2192" s="52" t="str">
        <f t="shared" si="103"/>
        <v>||||||0</v>
      </c>
      <c r="B2192" s="52" t="str">
        <f t="shared" si="104"/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102"/>
        <v>0</v>
      </c>
      <c r="N2192" s="39"/>
      <c r="O2192" s="39"/>
      <c r="P2192" s="33"/>
    </row>
    <row r="2193" spans="1:16" ht="24.95" customHeight="1" x14ac:dyDescent="0.2">
      <c r="A2193" s="52" t="str">
        <f t="shared" si="103"/>
        <v>||||||0</v>
      </c>
      <c r="B2193" s="52" t="str">
        <f t="shared" si="104"/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102"/>
        <v>0</v>
      </c>
      <c r="N2193" s="39"/>
      <c r="O2193" s="39"/>
      <c r="P2193" s="33"/>
    </row>
    <row r="2194" spans="1:16" ht="24.95" customHeight="1" x14ac:dyDescent="0.2">
      <c r="A2194" s="52" t="str">
        <f t="shared" si="103"/>
        <v>||||||0</v>
      </c>
      <c r="B2194" s="52" t="str">
        <f t="shared" si="104"/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102"/>
        <v>0</v>
      </c>
      <c r="N2194" s="39"/>
      <c r="O2194" s="39"/>
      <c r="P2194" s="33"/>
    </row>
    <row r="2195" spans="1:16" ht="24.95" customHeight="1" x14ac:dyDescent="0.2">
      <c r="A2195" s="52" t="str">
        <f t="shared" si="103"/>
        <v>||||||0</v>
      </c>
      <c r="B2195" s="52" t="str">
        <f t="shared" si="104"/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102"/>
        <v>0</v>
      </c>
      <c r="N2195" s="39"/>
      <c r="O2195" s="39"/>
      <c r="P2195" s="33"/>
    </row>
    <row r="2196" spans="1:16" ht="24.95" customHeight="1" x14ac:dyDescent="0.2">
      <c r="A2196" s="52" t="str">
        <f t="shared" si="103"/>
        <v>||||||0</v>
      </c>
      <c r="B2196" s="52" t="str">
        <f t="shared" si="104"/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102"/>
        <v>0</v>
      </c>
      <c r="N2196" s="39"/>
      <c r="O2196" s="39"/>
      <c r="P2196" s="33"/>
    </row>
    <row r="2197" spans="1:16" ht="24.95" customHeight="1" x14ac:dyDescent="0.2">
      <c r="A2197" s="52" t="str">
        <f t="shared" si="103"/>
        <v>||||||0</v>
      </c>
      <c r="B2197" s="52" t="str">
        <f t="shared" si="104"/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102"/>
        <v>0</v>
      </c>
      <c r="N2197" s="39"/>
      <c r="O2197" s="39"/>
      <c r="P2197" s="33"/>
    </row>
    <row r="2198" spans="1:16" ht="24.95" customHeight="1" x14ac:dyDescent="0.2">
      <c r="A2198" s="52" t="str">
        <f t="shared" si="103"/>
        <v>||||||0</v>
      </c>
      <c r="B2198" s="52" t="str">
        <f t="shared" si="104"/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102"/>
        <v>0</v>
      </c>
      <c r="N2198" s="39"/>
      <c r="O2198" s="39"/>
      <c r="P2198" s="33"/>
    </row>
    <row r="2199" spans="1:16" ht="24.95" customHeight="1" x14ac:dyDescent="0.2">
      <c r="A2199" s="52" t="str">
        <f t="shared" si="103"/>
        <v>||||||0</v>
      </c>
      <c r="B2199" s="52" t="str">
        <f t="shared" si="104"/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102"/>
        <v>0</v>
      </c>
      <c r="N2199" s="39"/>
      <c r="O2199" s="39"/>
      <c r="P2199" s="33"/>
    </row>
    <row r="2200" spans="1:16" ht="24.95" customHeight="1" x14ac:dyDescent="0.2">
      <c r="A2200" s="52" t="str">
        <f t="shared" si="103"/>
        <v>||||||0</v>
      </c>
      <c r="B2200" s="52" t="str">
        <f t="shared" si="104"/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102"/>
        <v>0</v>
      </c>
      <c r="N2200" s="39"/>
      <c r="O2200" s="39"/>
      <c r="P2200" s="33"/>
    </row>
    <row r="2201" spans="1:16" ht="24.95" customHeight="1" x14ac:dyDescent="0.2">
      <c r="A2201" s="52" t="str">
        <f t="shared" si="103"/>
        <v>||||||0</v>
      </c>
      <c r="B2201" s="52" t="str">
        <f t="shared" si="104"/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102"/>
        <v>0</v>
      </c>
      <c r="N2201" s="39"/>
      <c r="O2201" s="39"/>
      <c r="P2201" s="33"/>
    </row>
    <row r="2202" spans="1:16" ht="24.95" customHeight="1" x14ac:dyDescent="0.2">
      <c r="A2202" s="52" t="str">
        <f t="shared" si="103"/>
        <v>||||||0</v>
      </c>
      <c r="B2202" s="52" t="str">
        <f t="shared" si="104"/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102"/>
        <v>0</v>
      </c>
      <c r="N2202" s="39"/>
      <c r="O2202" s="39"/>
      <c r="P2202" s="33"/>
    </row>
    <row r="2203" spans="1:16" ht="24.95" customHeight="1" x14ac:dyDescent="0.2">
      <c r="A2203" s="52" t="str">
        <f t="shared" si="103"/>
        <v>||||||0</v>
      </c>
      <c r="B2203" s="52" t="str">
        <f t="shared" si="104"/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102"/>
        <v>0</v>
      </c>
      <c r="N2203" s="39"/>
      <c r="O2203" s="39"/>
      <c r="P2203" s="33"/>
    </row>
    <row r="2204" spans="1:16" ht="24.95" customHeight="1" x14ac:dyDescent="0.2">
      <c r="A2204" s="52" t="str">
        <f t="shared" si="103"/>
        <v>||||||0</v>
      </c>
      <c r="B2204" s="52" t="str">
        <f t="shared" si="104"/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102"/>
        <v>0</v>
      </c>
      <c r="N2204" s="39"/>
      <c r="O2204" s="39"/>
      <c r="P2204" s="33"/>
    </row>
    <row r="2205" spans="1:16" ht="24.95" customHeight="1" x14ac:dyDescent="0.2">
      <c r="A2205" s="52" t="str">
        <f t="shared" si="103"/>
        <v>||||||0</v>
      </c>
      <c r="B2205" s="52" t="str">
        <f t="shared" si="104"/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102"/>
        <v>0</v>
      </c>
      <c r="N2205" s="39"/>
      <c r="O2205" s="39"/>
      <c r="P2205" s="33"/>
    </row>
    <row r="2206" spans="1:16" ht="24.95" customHeight="1" x14ac:dyDescent="0.2">
      <c r="A2206" s="52" t="str">
        <f t="shared" si="103"/>
        <v>||||||0</v>
      </c>
      <c r="B2206" s="52" t="str">
        <f t="shared" si="104"/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102"/>
        <v>0</v>
      </c>
      <c r="N2206" s="39"/>
      <c r="O2206" s="39"/>
      <c r="P2206" s="33"/>
    </row>
    <row r="2207" spans="1:16" ht="24.95" customHeight="1" x14ac:dyDescent="0.2">
      <c r="A2207" s="52" t="str">
        <f t="shared" si="103"/>
        <v>||||||0</v>
      </c>
      <c r="B2207" s="52" t="str">
        <f t="shared" si="104"/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102"/>
        <v>0</v>
      </c>
      <c r="N2207" s="39"/>
      <c r="O2207" s="39"/>
      <c r="P2207" s="33"/>
    </row>
    <row r="2208" spans="1:16" ht="24.95" customHeight="1" x14ac:dyDescent="0.2">
      <c r="A2208" s="52" t="str">
        <f t="shared" si="103"/>
        <v>||||||0</v>
      </c>
      <c r="B2208" s="52" t="str">
        <f t="shared" si="104"/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102"/>
        <v>0</v>
      </c>
      <c r="N2208" s="39"/>
      <c r="O2208" s="39"/>
      <c r="P2208" s="33"/>
    </row>
    <row r="2209" spans="1:16" ht="24.95" customHeight="1" x14ac:dyDescent="0.2">
      <c r="A2209" s="52" t="str">
        <f t="shared" si="103"/>
        <v>||||||0</v>
      </c>
      <c r="B2209" s="52" t="str">
        <f t="shared" si="104"/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102"/>
        <v>0</v>
      </c>
      <c r="N2209" s="39"/>
      <c r="O2209" s="39"/>
      <c r="P2209" s="33"/>
    </row>
    <row r="2210" spans="1:16" ht="24.95" customHeight="1" x14ac:dyDescent="0.2">
      <c r="A2210" s="52" t="str">
        <f t="shared" si="103"/>
        <v>||||||0</v>
      </c>
      <c r="B2210" s="52" t="str">
        <f t="shared" si="104"/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102"/>
        <v>0</v>
      </c>
      <c r="N2210" s="39"/>
      <c r="O2210" s="39"/>
      <c r="P2210" s="33"/>
    </row>
    <row r="2211" spans="1:16" ht="24.95" customHeight="1" x14ac:dyDescent="0.2">
      <c r="A2211" s="52" t="str">
        <f t="shared" si="103"/>
        <v>||||||0</v>
      </c>
      <c r="B2211" s="52" t="str">
        <f t="shared" si="104"/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102"/>
        <v>0</v>
      </c>
      <c r="N2211" s="39"/>
      <c r="O2211" s="39"/>
      <c r="P2211" s="33"/>
    </row>
    <row r="2212" spans="1:16" ht="24.95" customHeight="1" x14ac:dyDescent="0.2">
      <c r="A2212" s="52" t="str">
        <f t="shared" si="103"/>
        <v>||||||0</v>
      </c>
      <c r="B2212" s="52" t="str">
        <f t="shared" si="104"/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102"/>
        <v>0</v>
      </c>
      <c r="N2212" s="39"/>
      <c r="O2212" s="39"/>
      <c r="P2212" s="33"/>
    </row>
    <row r="2213" spans="1:16" ht="24.95" customHeight="1" x14ac:dyDescent="0.2">
      <c r="A2213" s="52" t="str">
        <f t="shared" si="103"/>
        <v>||||||0</v>
      </c>
      <c r="B2213" s="52" t="str">
        <f t="shared" si="104"/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102"/>
        <v>0</v>
      </c>
      <c r="N2213" s="39"/>
      <c r="O2213" s="39"/>
      <c r="P2213" s="33"/>
    </row>
    <row r="2214" spans="1:16" ht="24.95" customHeight="1" x14ac:dyDescent="0.2">
      <c r="A2214" s="52" t="str">
        <f t="shared" si="103"/>
        <v>||||||0</v>
      </c>
      <c r="B2214" s="52" t="str">
        <f t="shared" si="104"/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102"/>
        <v>0</v>
      </c>
      <c r="N2214" s="39"/>
      <c r="O2214" s="39"/>
      <c r="P2214" s="33"/>
    </row>
    <row r="2215" spans="1:16" ht="24.95" customHeight="1" x14ac:dyDescent="0.2">
      <c r="A2215" s="52" t="str">
        <f t="shared" si="103"/>
        <v>||||||0</v>
      </c>
      <c r="B2215" s="52" t="str">
        <f t="shared" si="104"/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102"/>
        <v>0</v>
      </c>
      <c r="N2215" s="39"/>
      <c r="O2215" s="39"/>
      <c r="P2215" s="33"/>
    </row>
    <row r="2216" spans="1:16" ht="24.95" customHeight="1" x14ac:dyDescent="0.2">
      <c r="A2216" s="52" t="str">
        <f t="shared" si="103"/>
        <v>||||||0</v>
      </c>
      <c r="B2216" s="52" t="str">
        <f t="shared" si="104"/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102"/>
        <v>0</v>
      </c>
      <c r="N2216" s="39"/>
      <c r="O2216" s="39"/>
      <c r="P2216" s="33"/>
    </row>
    <row r="2217" spans="1:16" ht="24.95" customHeight="1" x14ac:dyDescent="0.2">
      <c r="A2217" s="52" t="str">
        <f t="shared" si="103"/>
        <v>||||||0</v>
      </c>
      <c r="B2217" s="52" t="str">
        <f t="shared" si="104"/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102"/>
        <v>0</v>
      </c>
      <c r="N2217" s="39"/>
      <c r="O2217" s="39"/>
      <c r="P2217" s="33"/>
    </row>
    <row r="2218" spans="1:16" ht="24.95" customHeight="1" x14ac:dyDescent="0.2">
      <c r="A2218" s="52" t="str">
        <f t="shared" si="103"/>
        <v>||||||0</v>
      </c>
      <c r="B2218" s="52" t="str">
        <f t="shared" si="104"/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102"/>
        <v>0</v>
      </c>
      <c r="N2218" s="39"/>
      <c r="O2218" s="39"/>
      <c r="P2218" s="33"/>
    </row>
    <row r="2219" spans="1:16" ht="24.95" customHeight="1" x14ac:dyDescent="0.2">
      <c r="A2219" s="52" t="str">
        <f t="shared" si="103"/>
        <v>||||||0</v>
      </c>
      <c r="B2219" s="52" t="str">
        <f t="shared" si="104"/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102"/>
        <v>0</v>
      </c>
      <c r="N2219" s="39"/>
      <c r="O2219" s="39"/>
      <c r="P2219" s="33"/>
    </row>
    <row r="2220" spans="1:16" ht="24.95" customHeight="1" x14ac:dyDescent="0.2">
      <c r="A2220" s="52" t="str">
        <f t="shared" si="103"/>
        <v>||||||0</v>
      </c>
      <c r="B2220" s="52" t="str">
        <f t="shared" si="104"/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102"/>
        <v>0</v>
      </c>
      <c r="N2220" s="39"/>
      <c r="O2220" s="39"/>
      <c r="P2220" s="33"/>
    </row>
    <row r="2221" spans="1:16" ht="24.95" customHeight="1" x14ac:dyDescent="0.2">
      <c r="A2221" s="52" t="str">
        <f t="shared" si="103"/>
        <v>||||||0</v>
      </c>
      <c r="B2221" s="52" t="str">
        <f t="shared" si="104"/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102"/>
        <v>0</v>
      </c>
      <c r="N2221" s="39"/>
      <c r="O2221" s="39"/>
      <c r="P2221" s="33"/>
    </row>
    <row r="2222" spans="1:16" ht="24.95" customHeight="1" x14ac:dyDescent="0.2">
      <c r="A2222" s="52" t="str">
        <f t="shared" si="103"/>
        <v>||||||0</v>
      </c>
      <c r="B2222" s="52" t="str">
        <f t="shared" si="104"/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102"/>
        <v>0</v>
      </c>
      <c r="N2222" s="39"/>
      <c r="O2222" s="39"/>
      <c r="P2222" s="33"/>
    </row>
    <row r="2223" spans="1:16" ht="24.95" customHeight="1" x14ac:dyDescent="0.2">
      <c r="A2223" s="52" t="str">
        <f t="shared" si="103"/>
        <v>||||||0</v>
      </c>
      <c r="B2223" s="52" t="str">
        <f t="shared" si="104"/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102"/>
        <v>0</v>
      </c>
      <c r="N2223" s="39"/>
      <c r="O2223" s="39"/>
      <c r="P2223" s="33"/>
    </row>
    <row r="2224" spans="1:16" ht="24.95" customHeight="1" x14ac:dyDescent="0.2">
      <c r="A2224" s="52" t="str">
        <f t="shared" si="103"/>
        <v>||||||0</v>
      </c>
      <c r="B2224" s="52" t="str">
        <f t="shared" si="104"/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102"/>
        <v>0</v>
      </c>
      <c r="N2224" s="39"/>
      <c r="O2224" s="39"/>
      <c r="P2224" s="33"/>
    </row>
    <row r="2225" spans="1:16" ht="24.95" customHeight="1" x14ac:dyDescent="0.2">
      <c r="A2225" s="52" t="str">
        <f t="shared" si="103"/>
        <v>||||||0</v>
      </c>
      <c r="B2225" s="52" t="str">
        <f t="shared" si="104"/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102"/>
        <v>0</v>
      </c>
      <c r="N2225" s="39"/>
      <c r="O2225" s="39"/>
      <c r="P2225" s="33"/>
    </row>
    <row r="2226" spans="1:16" ht="24.95" customHeight="1" x14ac:dyDescent="0.2">
      <c r="A2226" s="52" t="str">
        <f t="shared" si="103"/>
        <v>||||||0</v>
      </c>
      <c r="B2226" s="52" t="str">
        <f t="shared" si="104"/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102"/>
        <v>0</v>
      </c>
      <c r="N2226" s="39"/>
      <c r="O2226" s="39"/>
      <c r="P2226" s="33"/>
    </row>
    <row r="2227" spans="1:16" ht="24.95" customHeight="1" x14ac:dyDescent="0.2">
      <c r="A2227" s="52" t="str">
        <f t="shared" si="103"/>
        <v>||||||0</v>
      </c>
      <c r="B2227" s="52" t="str">
        <f t="shared" si="104"/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102"/>
        <v>0</v>
      </c>
      <c r="N2227" s="39"/>
      <c r="O2227" s="39"/>
      <c r="P2227" s="33"/>
    </row>
    <row r="2228" spans="1:16" ht="24.95" customHeight="1" x14ac:dyDescent="0.2">
      <c r="A2228" s="52" t="str">
        <f t="shared" si="103"/>
        <v>||||||0</v>
      </c>
      <c r="B2228" s="52" t="str">
        <f t="shared" si="104"/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102"/>
        <v>0</v>
      </c>
      <c r="N2228" s="39"/>
      <c r="O2228" s="39"/>
      <c r="P2228" s="33"/>
    </row>
    <row r="2229" spans="1:16" ht="24.95" customHeight="1" x14ac:dyDescent="0.2">
      <c r="A2229" s="52" t="str">
        <f t="shared" si="103"/>
        <v>||||||0</v>
      </c>
      <c r="B2229" s="52" t="str">
        <f t="shared" si="104"/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102"/>
        <v>0</v>
      </c>
      <c r="N2229" s="39"/>
      <c r="O2229" s="39"/>
      <c r="P2229" s="33"/>
    </row>
    <row r="2230" spans="1:16" ht="24.95" customHeight="1" x14ac:dyDescent="0.2">
      <c r="A2230" s="52" t="str">
        <f t="shared" si="103"/>
        <v>||||||0</v>
      </c>
      <c r="B2230" s="52" t="str">
        <f t="shared" si="104"/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102"/>
        <v>0</v>
      </c>
      <c r="N2230" s="39"/>
      <c r="O2230" s="39"/>
      <c r="P2230" s="33"/>
    </row>
    <row r="2231" spans="1:16" ht="24.95" customHeight="1" x14ac:dyDescent="0.2">
      <c r="A2231" s="52" t="str">
        <f t="shared" si="103"/>
        <v>||||||0</v>
      </c>
      <c r="B2231" s="52" t="str">
        <f t="shared" si="104"/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102"/>
        <v>0</v>
      </c>
      <c r="N2231" s="39"/>
      <c r="O2231" s="39"/>
      <c r="P2231" s="33"/>
    </row>
    <row r="2232" spans="1:16" ht="24.95" customHeight="1" x14ac:dyDescent="0.2">
      <c r="A2232" s="52" t="str">
        <f t="shared" si="103"/>
        <v>||||||0</v>
      </c>
      <c r="B2232" s="52" t="str">
        <f t="shared" si="104"/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102"/>
        <v>0</v>
      </c>
      <c r="N2232" s="39"/>
      <c r="O2232" s="39"/>
      <c r="P2232" s="33"/>
    </row>
    <row r="2233" spans="1:16" ht="24.95" customHeight="1" x14ac:dyDescent="0.2">
      <c r="A2233" s="52" t="str">
        <f t="shared" si="103"/>
        <v>||||||0</v>
      </c>
      <c r="B2233" s="52" t="str">
        <f t="shared" si="104"/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102"/>
        <v>0</v>
      </c>
      <c r="N2233" s="39"/>
      <c r="O2233" s="39"/>
      <c r="P2233" s="33"/>
    </row>
    <row r="2234" spans="1:16" ht="24.95" customHeight="1" x14ac:dyDescent="0.2">
      <c r="A2234" s="52" t="str">
        <f t="shared" si="103"/>
        <v>||||||0</v>
      </c>
      <c r="B2234" s="52" t="str">
        <f t="shared" si="104"/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102"/>
        <v>0</v>
      </c>
      <c r="N2234" s="39"/>
      <c r="O2234" s="39"/>
      <c r="P2234" s="33"/>
    </row>
    <row r="2235" spans="1:16" ht="24.95" customHeight="1" x14ac:dyDescent="0.2">
      <c r="A2235" s="52" t="str">
        <f t="shared" si="103"/>
        <v>||||||0</v>
      </c>
      <c r="B2235" s="52" t="str">
        <f t="shared" si="104"/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102"/>
        <v>0</v>
      </c>
      <c r="N2235" s="39"/>
      <c r="O2235" s="39"/>
      <c r="P2235" s="33"/>
    </row>
    <row r="2236" spans="1:16" ht="24.95" customHeight="1" x14ac:dyDescent="0.2">
      <c r="A2236" s="52" t="str">
        <f t="shared" si="103"/>
        <v>||||||0</v>
      </c>
      <c r="B2236" s="52" t="str">
        <f t="shared" si="104"/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102"/>
        <v>0</v>
      </c>
      <c r="N2236" s="39"/>
      <c r="O2236" s="39"/>
      <c r="P2236" s="33"/>
    </row>
    <row r="2237" spans="1:16" ht="24.95" customHeight="1" x14ac:dyDescent="0.2">
      <c r="A2237" s="52" t="str">
        <f t="shared" si="103"/>
        <v>||||||0</v>
      </c>
      <c r="B2237" s="52" t="str">
        <f t="shared" si="104"/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102"/>
        <v>0</v>
      </c>
      <c r="N2237" s="39"/>
      <c r="O2237" s="39"/>
      <c r="P2237" s="33"/>
    </row>
    <row r="2238" spans="1:16" ht="24.95" customHeight="1" x14ac:dyDescent="0.2">
      <c r="A2238" s="52" t="str">
        <f t="shared" si="103"/>
        <v>||||||0</v>
      </c>
      <c r="B2238" s="52" t="str">
        <f t="shared" si="104"/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105">N2238+O2238</f>
        <v>0</v>
      </c>
      <c r="N2238" s="39"/>
      <c r="O2238" s="39"/>
      <c r="P2238" s="33"/>
    </row>
    <row r="2239" spans="1:16" ht="24.95" customHeight="1" x14ac:dyDescent="0.2">
      <c r="A2239" s="52" t="str">
        <f t="shared" si="103"/>
        <v>||||||0</v>
      </c>
      <c r="B2239" s="52" t="str">
        <f t="shared" si="104"/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105"/>
        <v>0</v>
      </c>
      <c r="N2239" s="39"/>
      <c r="O2239" s="39"/>
      <c r="P2239" s="33"/>
    </row>
    <row r="2240" spans="1:16" ht="24.95" customHeight="1" x14ac:dyDescent="0.2">
      <c r="A2240" s="52" t="str">
        <f t="shared" si="103"/>
        <v>||||||0</v>
      </c>
      <c r="B2240" s="52" t="str">
        <f t="shared" si="104"/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105"/>
        <v>0</v>
      </c>
      <c r="N2240" s="39"/>
      <c r="O2240" s="39"/>
      <c r="P2240" s="33"/>
    </row>
    <row r="2241" spans="1:16" ht="24.95" customHeight="1" x14ac:dyDescent="0.2">
      <c r="A2241" s="52" t="str">
        <f t="shared" si="103"/>
        <v>||||||0</v>
      </c>
      <c r="B2241" s="52" t="str">
        <f t="shared" si="104"/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105"/>
        <v>0</v>
      </c>
      <c r="N2241" s="39"/>
      <c r="O2241" s="39"/>
      <c r="P2241" s="33"/>
    </row>
    <row r="2242" spans="1:16" ht="24.95" customHeight="1" x14ac:dyDescent="0.2">
      <c r="A2242" s="52" t="str">
        <f t="shared" si="103"/>
        <v>||||||0</v>
      </c>
      <c r="B2242" s="52" t="str">
        <f t="shared" si="104"/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105"/>
        <v>0</v>
      </c>
      <c r="N2242" s="39"/>
      <c r="O2242" s="39"/>
      <c r="P2242" s="33"/>
    </row>
    <row r="2243" spans="1:16" ht="24.95" customHeight="1" x14ac:dyDescent="0.2">
      <c r="A2243" s="52" t="str">
        <f t="shared" si="103"/>
        <v>||||||0</v>
      </c>
      <c r="B2243" s="52" t="str">
        <f t="shared" si="104"/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105"/>
        <v>0</v>
      </c>
      <c r="N2243" s="39"/>
      <c r="O2243" s="39"/>
      <c r="P2243" s="33"/>
    </row>
    <row r="2244" spans="1:16" ht="24.95" customHeight="1" x14ac:dyDescent="0.2">
      <c r="A2244" s="52" t="str">
        <f t="shared" si="103"/>
        <v>||||||0</v>
      </c>
      <c r="B2244" s="52" t="str">
        <f t="shared" si="104"/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105"/>
        <v>0</v>
      </c>
      <c r="N2244" s="39"/>
      <c r="O2244" s="39"/>
      <c r="P2244" s="33"/>
    </row>
    <row r="2245" spans="1:16" ht="24.95" customHeight="1" x14ac:dyDescent="0.2">
      <c r="A2245" s="52" t="str">
        <f t="shared" ref="A2245:A2308" si="106">C2245&amp;"|"&amp;D2245&amp;"|"&amp;E2245&amp;"|"&amp;F2245&amp;"|"&amp;G2245&amp;"|"&amp;I2245&amp;"|"&amp;N2245+O2245-P2245</f>
        <v>||||||0</v>
      </c>
      <c r="B2245" s="52" t="str">
        <f t="shared" ref="B2245:B2308" si="107"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105"/>
        <v>0</v>
      </c>
      <c r="N2245" s="39"/>
      <c r="O2245" s="39"/>
      <c r="P2245" s="33"/>
    </row>
    <row r="2246" spans="1:16" ht="24.95" customHeight="1" x14ac:dyDescent="0.2">
      <c r="A2246" s="52" t="str">
        <f t="shared" si="106"/>
        <v>||||||0</v>
      </c>
      <c r="B2246" s="52" t="str">
        <f t="shared" si="107"/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105"/>
        <v>0</v>
      </c>
      <c r="N2246" s="39"/>
      <c r="O2246" s="39"/>
      <c r="P2246" s="33"/>
    </row>
    <row r="2247" spans="1:16" ht="24.95" customHeight="1" x14ac:dyDescent="0.2">
      <c r="A2247" s="52" t="str">
        <f t="shared" si="106"/>
        <v>||||||0</v>
      </c>
      <c r="B2247" s="52" t="str">
        <f t="shared" si="107"/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105"/>
        <v>0</v>
      </c>
      <c r="N2247" s="39"/>
      <c r="O2247" s="39"/>
      <c r="P2247" s="33"/>
    </row>
    <row r="2248" spans="1:16" ht="24.95" customHeight="1" x14ac:dyDescent="0.2">
      <c r="A2248" s="52" t="str">
        <f t="shared" si="106"/>
        <v>||||||0</v>
      </c>
      <c r="B2248" s="52" t="str">
        <f t="shared" si="107"/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105"/>
        <v>0</v>
      </c>
      <c r="N2248" s="39"/>
      <c r="O2248" s="39"/>
      <c r="P2248" s="33"/>
    </row>
    <row r="2249" spans="1:16" ht="24.95" customHeight="1" x14ac:dyDescent="0.2">
      <c r="A2249" s="52" t="str">
        <f t="shared" si="106"/>
        <v>||||||0</v>
      </c>
      <c r="B2249" s="52" t="str">
        <f t="shared" si="107"/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105"/>
        <v>0</v>
      </c>
      <c r="N2249" s="39"/>
      <c r="O2249" s="39"/>
      <c r="P2249" s="33"/>
    </row>
    <row r="2250" spans="1:16" ht="24.95" customHeight="1" x14ac:dyDescent="0.2">
      <c r="A2250" s="52" t="str">
        <f t="shared" si="106"/>
        <v>||||||0</v>
      </c>
      <c r="B2250" s="52" t="str">
        <f t="shared" si="107"/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105"/>
        <v>0</v>
      </c>
      <c r="N2250" s="39"/>
      <c r="O2250" s="39"/>
      <c r="P2250" s="33"/>
    </row>
    <row r="2251" spans="1:16" ht="24.95" customHeight="1" x14ac:dyDescent="0.2">
      <c r="A2251" s="52" t="str">
        <f t="shared" si="106"/>
        <v>||||||0</v>
      </c>
      <c r="B2251" s="52" t="str">
        <f t="shared" si="107"/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105"/>
        <v>0</v>
      </c>
      <c r="N2251" s="39"/>
      <c r="O2251" s="39"/>
      <c r="P2251" s="33"/>
    </row>
    <row r="2252" spans="1:16" ht="24.95" customHeight="1" x14ac:dyDescent="0.2">
      <c r="A2252" s="52" t="str">
        <f t="shared" si="106"/>
        <v>||||||0</v>
      </c>
      <c r="B2252" s="52" t="str">
        <f t="shared" si="107"/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105"/>
        <v>0</v>
      </c>
      <c r="N2252" s="39"/>
      <c r="O2252" s="39"/>
      <c r="P2252" s="33"/>
    </row>
    <row r="2253" spans="1:16" ht="24.95" customHeight="1" x14ac:dyDescent="0.2">
      <c r="A2253" s="52" t="str">
        <f t="shared" si="106"/>
        <v>||||||0</v>
      </c>
      <c r="B2253" s="52" t="str">
        <f t="shared" si="107"/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105"/>
        <v>0</v>
      </c>
      <c r="N2253" s="39"/>
      <c r="O2253" s="39"/>
      <c r="P2253" s="33"/>
    </row>
    <row r="2254" spans="1:16" ht="24.95" customHeight="1" x14ac:dyDescent="0.2">
      <c r="A2254" s="52" t="str">
        <f t="shared" si="106"/>
        <v>||||||0</v>
      </c>
      <c r="B2254" s="52" t="str">
        <f t="shared" si="107"/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105"/>
        <v>0</v>
      </c>
      <c r="N2254" s="39"/>
      <c r="O2254" s="39"/>
      <c r="P2254" s="33"/>
    </row>
    <row r="2255" spans="1:16" ht="24.95" customHeight="1" x14ac:dyDescent="0.2">
      <c r="A2255" s="52" t="str">
        <f t="shared" si="106"/>
        <v>||||||0</v>
      </c>
      <c r="B2255" s="52" t="str">
        <f t="shared" si="107"/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105"/>
        <v>0</v>
      </c>
      <c r="N2255" s="39"/>
      <c r="O2255" s="39"/>
      <c r="P2255" s="33"/>
    </row>
    <row r="2256" spans="1:16" ht="24.95" customHeight="1" x14ac:dyDescent="0.2">
      <c r="A2256" s="52" t="str">
        <f t="shared" si="106"/>
        <v>||||||0</v>
      </c>
      <c r="B2256" s="52" t="str">
        <f t="shared" si="107"/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105"/>
        <v>0</v>
      </c>
      <c r="N2256" s="39"/>
      <c r="O2256" s="39"/>
      <c r="P2256" s="33"/>
    </row>
    <row r="2257" spans="1:16" ht="24.95" customHeight="1" x14ac:dyDescent="0.2">
      <c r="A2257" s="52" t="str">
        <f t="shared" si="106"/>
        <v>||||||0</v>
      </c>
      <c r="B2257" s="52" t="str">
        <f t="shared" si="107"/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105"/>
        <v>0</v>
      </c>
      <c r="N2257" s="39"/>
      <c r="O2257" s="39"/>
      <c r="P2257" s="33"/>
    </row>
    <row r="2258" spans="1:16" ht="24.95" customHeight="1" x14ac:dyDescent="0.2">
      <c r="A2258" s="52" t="str">
        <f t="shared" si="106"/>
        <v>||||||0</v>
      </c>
      <c r="B2258" s="52" t="str">
        <f t="shared" si="107"/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105"/>
        <v>0</v>
      </c>
      <c r="N2258" s="39"/>
      <c r="O2258" s="39"/>
      <c r="P2258" s="33"/>
    </row>
    <row r="2259" spans="1:16" ht="24.95" customHeight="1" x14ac:dyDescent="0.2">
      <c r="A2259" s="52" t="str">
        <f t="shared" si="106"/>
        <v>||||||0</v>
      </c>
      <c r="B2259" s="52" t="str">
        <f t="shared" si="107"/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105"/>
        <v>0</v>
      </c>
      <c r="N2259" s="39"/>
      <c r="O2259" s="39"/>
      <c r="P2259" s="33"/>
    </row>
    <row r="2260" spans="1:16" ht="24.95" customHeight="1" x14ac:dyDescent="0.2">
      <c r="A2260" s="52" t="str">
        <f t="shared" si="106"/>
        <v>||||||0</v>
      </c>
      <c r="B2260" s="52" t="str">
        <f t="shared" si="107"/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105"/>
        <v>0</v>
      </c>
      <c r="N2260" s="39"/>
      <c r="O2260" s="39"/>
      <c r="P2260" s="33"/>
    </row>
    <row r="2261" spans="1:16" ht="24.95" customHeight="1" x14ac:dyDescent="0.2">
      <c r="A2261" s="52" t="str">
        <f t="shared" si="106"/>
        <v>||||||0</v>
      </c>
      <c r="B2261" s="52" t="str">
        <f t="shared" si="107"/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105"/>
        <v>0</v>
      </c>
      <c r="N2261" s="39"/>
      <c r="O2261" s="39"/>
      <c r="P2261" s="33"/>
    </row>
    <row r="2262" spans="1:16" ht="24.95" customHeight="1" x14ac:dyDescent="0.2">
      <c r="A2262" s="52" t="str">
        <f t="shared" si="106"/>
        <v>||||||0</v>
      </c>
      <c r="B2262" s="52" t="str">
        <f t="shared" si="107"/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105"/>
        <v>0</v>
      </c>
      <c r="N2262" s="39"/>
      <c r="O2262" s="39"/>
      <c r="P2262" s="33"/>
    </row>
    <row r="2263" spans="1:16" ht="24.95" customHeight="1" x14ac:dyDescent="0.2">
      <c r="A2263" s="52" t="str">
        <f t="shared" si="106"/>
        <v>||||||0</v>
      </c>
      <c r="B2263" s="52" t="str">
        <f t="shared" si="107"/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105"/>
        <v>0</v>
      </c>
      <c r="N2263" s="39"/>
      <c r="O2263" s="39"/>
      <c r="P2263" s="33"/>
    </row>
    <row r="2264" spans="1:16" ht="24.95" customHeight="1" x14ac:dyDescent="0.2">
      <c r="A2264" s="52" t="str">
        <f t="shared" si="106"/>
        <v>||||||0</v>
      </c>
      <c r="B2264" s="52" t="str">
        <f t="shared" si="107"/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105"/>
        <v>0</v>
      </c>
      <c r="N2264" s="39"/>
      <c r="O2264" s="39"/>
      <c r="P2264" s="33"/>
    </row>
    <row r="2265" spans="1:16" ht="24.95" customHeight="1" x14ac:dyDescent="0.2">
      <c r="A2265" s="52" t="str">
        <f t="shared" si="106"/>
        <v>||||||0</v>
      </c>
      <c r="B2265" s="52" t="str">
        <f t="shared" si="107"/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105"/>
        <v>0</v>
      </c>
      <c r="N2265" s="39"/>
      <c r="O2265" s="39"/>
      <c r="P2265" s="33"/>
    </row>
    <row r="2266" spans="1:16" ht="24.95" customHeight="1" x14ac:dyDescent="0.2">
      <c r="A2266" s="52" t="str">
        <f t="shared" si="106"/>
        <v>||||||0</v>
      </c>
      <c r="B2266" s="52" t="str">
        <f t="shared" si="107"/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105"/>
        <v>0</v>
      </c>
      <c r="N2266" s="39"/>
      <c r="O2266" s="39"/>
      <c r="P2266" s="33"/>
    </row>
    <row r="2267" spans="1:16" ht="24.95" customHeight="1" x14ac:dyDescent="0.2">
      <c r="A2267" s="52" t="str">
        <f t="shared" si="106"/>
        <v>||||||0</v>
      </c>
      <c r="B2267" s="52" t="str">
        <f t="shared" si="107"/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105"/>
        <v>0</v>
      </c>
      <c r="N2267" s="39"/>
      <c r="O2267" s="39"/>
      <c r="P2267" s="33"/>
    </row>
    <row r="2268" spans="1:16" ht="24.95" customHeight="1" x14ac:dyDescent="0.2">
      <c r="A2268" s="52" t="str">
        <f t="shared" si="106"/>
        <v>||||||0</v>
      </c>
      <c r="B2268" s="52" t="str">
        <f t="shared" si="107"/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105"/>
        <v>0</v>
      </c>
      <c r="N2268" s="39"/>
      <c r="O2268" s="39"/>
      <c r="P2268" s="33"/>
    </row>
    <row r="2269" spans="1:16" ht="24.95" customHeight="1" x14ac:dyDescent="0.2">
      <c r="A2269" s="52" t="str">
        <f t="shared" si="106"/>
        <v>||||||0</v>
      </c>
      <c r="B2269" s="52" t="str">
        <f t="shared" si="107"/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105"/>
        <v>0</v>
      </c>
      <c r="N2269" s="39"/>
      <c r="O2269" s="39"/>
      <c r="P2269" s="33"/>
    </row>
    <row r="2270" spans="1:16" ht="24.95" customHeight="1" x14ac:dyDescent="0.2">
      <c r="A2270" s="52" t="str">
        <f t="shared" si="106"/>
        <v>||||||0</v>
      </c>
      <c r="B2270" s="52" t="str">
        <f t="shared" si="107"/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105"/>
        <v>0</v>
      </c>
      <c r="N2270" s="39"/>
      <c r="O2270" s="39"/>
      <c r="P2270" s="33"/>
    </row>
    <row r="2271" spans="1:16" ht="24.95" customHeight="1" x14ac:dyDescent="0.2">
      <c r="A2271" s="52" t="str">
        <f t="shared" si="106"/>
        <v>||||||0</v>
      </c>
      <c r="B2271" s="52" t="str">
        <f t="shared" si="107"/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105"/>
        <v>0</v>
      </c>
      <c r="N2271" s="39"/>
      <c r="O2271" s="39"/>
      <c r="P2271" s="33"/>
    </row>
    <row r="2272" spans="1:16" ht="24.95" customHeight="1" x14ac:dyDescent="0.2">
      <c r="A2272" s="52" t="str">
        <f t="shared" si="106"/>
        <v>||||||0</v>
      </c>
      <c r="B2272" s="52" t="str">
        <f t="shared" si="107"/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105"/>
        <v>0</v>
      </c>
      <c r="N2272" s="39"/>
      <c r="O2272" s="39"/>
      <c r="P2272" s="33"/>
    </row>
    <row r="2273" spans="1:16" ht="24.95" customHeight="1" x14ac:dyDescent="0.2">
      <c r="A2273" s="52" t="str">
        <f t="shared" si="106"/>
        <v>||||||0</v>
      </c>
      <c r="B2273" s="52" t="str">
        <f t="shared" si="107"/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105"/>
        <v>0</v>
      </c>
      <c r="N2273" s="39"/>
      <c r="O2273" s="39"/>
      <c r="P2273" s="33"/>
    </row>
    <row r="2274" spans="1:16" ht="24.95" customHeight="1" x14ac:dyDescent="0.2">
      <c r="A2274" s="52" t="str">
        <f t="shared" si="106"/>
        <v>||||||0</v>
      </c>
      <c r="B2274" s="52" t="str">
        <f t="shared" si="107"/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105"/>
        <v>0</v>
      </c>
      <c r="N2274" s="39"/>
      <c r="O2274" s="39"/>
      <c r="P2274" s="33"/>
    </row>
    <row r="2275" spans="1:16" ht="24.95" customHeight="1" x14ac:dyDescent="0.2">
      <c r="A2275" s="52" t="str">
        <f t="shared" si="106"/>
        <v>||||||0</v>
      </c>
      <c r="B2275" s="52" t="str">
        <f t="shared" si="107"/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105"/>
        <v>0</v>
      </c>
      <c r="N2275" s="39"/>
      <c r="O2275" s="39"/>
      <c r="P2275" s="33"/>
    </row>
    <row r="2276" spans="1:16" ht="24.95" customHeight="1" x14ac:dyDescent="0.2">
      <c r="A2276" s="52" t="str">
        <f t="shared" si="106"/>
        <v>||||||0</v>
      </c>
      <c r="B2276" s="52" t="str">
        <f t="shared" si="107"/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105"/>
        <v>0</v>
      </c>
      <c r="N2276" s="39"/>
      <c r="O2276" s="39"/>
      <c r="P2276" s="33"/>
    </row>
    <row r="2277" spans="1:16" ht="24.95" customHeight="1" x14ac:dyDescent="0.2">
      <c r="A2277" s="52" t="str">
        <f t="shared" si="106"/>
        <v>||||||0</v>
      </c>
      <c r="B2277" s="52" t="str">
        <f t="shared" si="107"/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105"/>
        <v>0</v>
      </c>
      <c r="N2277" s="39"/>
      <c r="O2277" s="39"/>
      <c r="P2277" s="33"/>
    </row>
    <row r="2278" spans="1:16" ht="24.95" customHeight="1" x14ac:dyDescent="0.2">
      <c r="A2278" s="52" t="str">
        <f t="shared" si="106"/>
        <v>||||||0</v>
      </c>
      <c r="B2278" s="52" t="str">
        <f t="shared" si="107"/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105"/>
        <v>0</v>
      </c>
      <c r="N2278" s="39"/>
      <c r="O2278" s="39"/>
      <c r="P2278" s="33"/>
    </row>
    <row r="2279" spans="1:16" ht="24.95" customHeight="1" x14ac:dyDescent="0.2">
      <c r="A2279" s="52" t="str">
        <f t="shared" si="106"/>
        <v>||||||0</v>
      </c>
      <c r="B2279" s="52" t="str">
        <f t="shared" si="107"/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105"/>
        <v>0</v>
      </c>
      <c r="N2279" s="39"/>
      <c r="O2279" s="39"/>
      <c r="P2279" s="33"/>
    </row>
    <row r="2280" spans="1:16" ht="24.95" customHeight="1" x14ac:dyDescent="0.2">
      <c r="A2280" s="52" t="str">
        <f t="shared" si="106"/>
        <v>||||||0</v>
      </c>
      <c r="B2280" s="52" t="str">
        <f t="shared" si="107"/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105"/>
        <v>0</v>
      </c>
      <c r="N2280" s="39"/>
      <c r="O2280" s="39"/>
      <c r="P2280" s="33"/>
    </row>
    <row r="2281" spans="1:16" ht="24.95" customHeight="1" x14ac:dyDescent="0.2">
      <c r="A2281" s="52" t="str">
        <f t="shared" si="106"/>
        <v>||||||0</v>
      </c>
      <c r="B2281" s="52" t="str">
        <f t="shared" si="107"/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105"/>
        <v>0</v>
      </c>
      <c r="N2281" s="39"/>
      <c r="O2281" s="39"/>
      <c r="P2281" s="33"/>
    </row>
    <row r="2282" spans="1:16" ht="24.95" customHeight="1" x14ac:dyDescent="0.2">
      <c r="A2282" s="52" t="str">
        <f t="shared" si="106"/>
        <v>||||||0</v>
      </c>
      <c r="B2282" s="52" t="str">
        <f t="shared" si="107"/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105"/>
        <v>0</v>
      </c>
      <c r="N2282" s="39"/>
      <c r="O2282" s="39"/>
      <c r="P2282" s="33"/>
    </row>
    <row r="2283" spans="1:16" ht="24.95" customHeight="1" x14ac:dyDescent="0.2">
      <c r="A2283" s="52" t="str">
        <f t="shared" si="106"/>
        <v>||||||0</v>
      </c>
      <c r="B2283" s="52" t="str">
        <f t="shared" si="107"/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105"/>
        <v>0</v>
      </c>
      <c r="N2283" s="39"/>
      <c r="O2283" s="39"/>
      <c r="P2283" s="33"/>
    </row>
    <row r="2284" spans="1:16" ht="24.95" customHeight="1" x14ac:dyDescent="0.2">
      <c r="A2284" s="52" t="str">
        <f t="shared" si="106"/>
        <v>||||||0</v>
      </c>
      <c r="B2284" s="52" t="str">
        <f t="shared" si="107"/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105"/>
        <v>0</v>
      </c>
      <c r="N2284" s="39"/>
      <c r="O2284" s="39"/>
      <c r="P2284" s="33"/>
    </row>
    <row r="2285" spans="1:16" ht="24.95" customHeight="1" x14ac:dyDescent="0.2">
      <c r="A2285" s="52" t="str">
        <f t="shared" si="106"/>
        <v>||||||0</v>
      </c>
      <c r="B2285" s="52" t="str">
        <f t="shared" si="107"/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105"/>
        <v>0</v>
      </c>
      <c r="N2285" s="39"/>
      <c r="O2285" s="39"/>
      <c r="P2285" s="33"/>
    </row>
    <row r="2286" spans="1:16" ht="24.95" customHeight="1" x14ac:dyDescent="0.2">
      <c r="A2286" s="52" t="str">
        <f t="shared" si="106"/>
        <v>||||||0</v>
      </c>
      <c r="B2286" s="52" t="str">
        <f t="shared" si="107"/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105"/>
        <v>0</v>
      </c>
      <c r="N2286" s="39"/>
      <c r="O2286" s="39"/>
      <c r="P2286" s="33"/>
    </row>
    <row r="2287" spans="1:16" ht="24.95" customHeight="1" x14ac:dyDescent="0.2">
      <c r="A2287" s="52" t="str">
        <f t="shared" si="106"/>
        <v>||||||0</v>
      </c>
      <c r="B2287" s="52" t="str">
        <f t="shared" si="107"/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105"/>
        <v>0</v>
      </c>
      <c r="N2287" s="39"/>
      <c r="O2287" s="39"/>
      <c r="P2287" s="33"/>
    </row>
    <row r="2288" spans="1:16" ht="24.95" customHeight="1" x14ac:dyDescent="0.2">
      <c r="A2288" s="52" t="str">
        <f t="shared" si="106"/>
        <v>||||||0</v>
      </c>
      <c r="B2288" s="52" t="str">
        <f t="shared" si="107"/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105"/>
        <v>0</v>
      </c>
      <c r="N2288" s="39"/>
      <c r="O2288" s="39"/>
      <c r="P2288" s="33"/>
    </row>
    <row r="2289" spans="1:16" ht="24.95" customHeight="1" x14ac:dyDescent="0.2">
      <c r="A2289" s="52" t="str">
        <f t="shared" si="106"/>
        <v>||||||0</v>
      </c>
      <c r="B2289" s="52" t="str">
        <f t="shared" si="107"/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105"/>
        <v>0</v>
      </c>
      <c r="N2289" s="39"/>
      <c r="O2289" s="39"/>
      <c r="P2289" s="33"/>
    </row>
    <row r="2290" spans="1:16" ht="24.95" customHeight="1" x14ac:dyDescent="0.2">
      <c r="A2290" s="52" t="str">
        <f t="shared" si="106"/>
        <v>||||||0</v>
      </c>
      <c r="B2290" s="52" t="str">
        <f t="shared" si="107"/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105"/>
        <v>0</v>
      </c>
      <c r="N2290" s="39"/>
      <c r="O2290" s="39"/>
      <c r="P2290" s="33"/>
    </row>
    <row r="2291" spans="1:16" ht="24.95" customHeight="1" x14ac:dyDescent="0.2">
      <c r="A2291" s="52" t="str">
        <f t="shared" si="106"/>
        <v>||||||0</v>
      </c>
      <c r="B2291" s="52" t="str">
        <f t="shared" si="107"/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105"/>
        <v>0</v>
      </c>
      <c r="N2291" s="39"/>
      <c r="O2291" s="39"/>
      <c r="P2291" s="33"/>
    </row>
    <row r="2292" spans="1:16" ht="24.95" customHeight="1" x14ac:dyDescent="0.2">
      <c r="A2292" s="52" t="str">
        <f t="shared" si="106"/>
        <v>||||||0</v>
      </c>
      <c r="B2292" s="52" t="str">
        <f t="shared" si="107"/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105"/>
        <v>0</v>
      </c>
      <c r="N2292" s="39"/>
      <c r="O2292" s="39"/>
      <c r="P2292" s="33"/>
    </row>
    <row r="2293" spans="1:16" ht="24.95" customHeight="1" x14ac:dyDescent="0.2">
      <c r="A2293" s="52" t="str">
        <f t="shared" si="106"/>
        <v>||||||0</v>
      </c>
      <c r="B2293" s="52" t="str">
        <f t="shared" si="107"/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105"/>
        <v>0</v>
      </c>
      <c r="N2293" s="39"/>
      <c r="O2293" s="39"/>
      <c r="P2293" s="33"/>
    </row>
    <row r="2294" spans="1:16" ht="24.95" customHeight="1" x14ac:dyDescent="0.2">
      <c r="A2294" s="52" t="str">
        <f t="shared" si="106"/>
        <v>||||||0</v>
      </c>
      <c r="B2294" s="52" t="str">
        <f t="shared" si="107"/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105"/>
        <v>0</v>
      </c>
      <c r="N2294" s="39"/>
      <c r="O2294" s="39"/>
      <c r="P2294" s="33"/>
    </row>
    <row r="2295" spans="1:16" ht="24.95" customHeight="1" x14ac:dyDescent="0.2">
      <c r="A2295" s="52" t="str">
        <f t="shared" si="106"/>
        <v>||||||0</v>
      </c>
      <c r="B2295" s="52" t="str">
        <f t="shared" si="107"/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105"/>
        <v>0</v>
      </c>
      <c r="N2295" s="39"/>
      <c r="O2295" s="39"/>
      <c r="P2295" s="33"/>
    </row>
    <row r="2296" spans="1:16" ht="24.95" customHeight="1" x14ac:dyDescent="0.2">
      <c r="A2296" s="52" t="str">
        <f t="shared" si="106"/>
        <v>||||||0</v>
      </c>
      <c r="B2296" s="52" t="str">
        <f t="shared" si="107"/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105"/>
        <v>0</v>
      </c>
      <c r="N2296" s="39"/>
      <c r="O2296" s="39"/>
      <c r="P2296" s="33"/>
    </row>
    <row r="2297" spans="1:16" ht="24.95" customHeight="1" x14ac:dyDescent="0.2">
      <c r="A2297" s="52" t="str">
        <f t="shared" si="106"/>
        <v>||||||0</v>
      </c>
      <c r="B2297" s="52" t="str">
        <f t="shared" si="107"/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105"/>
        <v>0</v>
      </c>
      <c r="N2297" s="39"/>
      <c r="O2297" s="39"/>
      <c r="P2297" s="33"/>
    </row>
    <row r="2298" spans="1:16" ht="24.95" customHeight="1" x14ac:dyDescent="0.2">
      <c r="A2298" s="52" t="str">
        <f t="shared" si="106"/>
        <v>||||||0</v>
      </c>
      <c r="B2298" s="52" t="str">
        <f t="shared" si="107"/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105"/>
        <v>0</v>
      </c>
      <c r="N2298" s="39"/>
      <c r="O2298" s="39"/>
      <c r="P2298" s="33"/>
    </row>
    <row r="2299" spans="1:16" ht="24.95" customHeight="1" x14ac:dyDescent="0.2">
      <c r="A2299" s="52" t="str">
        <f t="shared" si="106"/>
        <v>||||||0</v>
      </c>
      <c r="B2299" s="52" t="str">
        <f t="shared" si="107"/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105"/>
        <v>0</v>
      </c>
      <c r="N2299" s="39"/>
      <c r="O2299" s="39"/>
      <c r="P2299" s="33"/>
    </row>
    <row r="2300" spans="1:16" ht="24.95" customHeight="1" x14ac:dyDescent="0.2">
      <c r="A2300" s="52" t="str">
        <f t="shared" si="106"/>
        <v>||||||0</v>
      </c>
      <c r="B2300" s="52" t="str">
        <f t="shared" si="107"/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105"/>
        <v>0</v>
      </c>
      <c r="N2300" s="39"/>
      <c r="O2300" s="39"/>
      <c r="P2300" s="33"/>
    </row>
    <row r="2301" spans="1:16" ht="24.95" customHeight="1" x14ac:dyDescent="0.2">
      <c r="A2301" s="52" t="str">
        <f t="shared" si="106"/>
        <v>||||||0</v>
      </c>
      <c r="B2301" s="52" t="str">
        <f t="shared" si="107"/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105"/>
        <v>0</v>
      </c>
      <c r="N2301" s="39"/>
      <c r="O2301" s="39"/>
      <c r="P2301" s="33"/>
    </row>
    <row r="2302" spans="1:16" ht="24.95" customHeight="1" x14ac:dyDescent="0.2">
      <c r="A2302" s="52" t="str">
        <f t="shared" si="106"/>
        <v>||||||0</v>
      </c>
      <c r="B2302" s="52" t="str">
        <f t="shared" si="107"/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108">N2302+O2302</f>
        <v>0</v>
      </c>
      <c r="N2302" s="39"/>
      <c r="O2302" s="39"/>
      <c r="P2302" s="33"/>
    </row>
    <row r="2303" spans="1:16" ht="24.95" customHeight="1" x14ac:dyDescent="0.2">
      <c r="A2303" s="52" t="str">
        <f t="shared" si="106"/>
        <v>||||||0</v>
      </c>
      <c r="B2303" s="52" t="str">
        <f t="shared" si="107"/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108"/>
        <v>0</v>
      </c>
      <c r="N2303" s="39"/>
      <c r="O2303" s="39"/>
      <c r="P2303" s="33"/>
    </row>
    <row r="2304" spans="1:16" ht="24.95" customHeight="1" x14ac:dyDescent="0.2">
      <c r="A2304" s="52" t="str">
        <f t="shared" si="106"/>
        <v>||||||0</v>
      </c>
      <c r="B2304" s="52" t="str">
        <f t="shared" si="107"/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108"/>
        <v>0</v>
      </c>
      <c r="N2304" s="39"/>
      <c r="O2304" s="39"/>
      <c r="P2304" s="33"/>
    </row>
    <row r="2305" spans="1:16" ht="24.95" customHeight="1" x14ac:dyDescent="0.2">
      <c r="A2305" s="52" t="str">
        <f t="shared" si="106"/>
        <v>||||||0</v>
      </c>
      <c r="B2305" s="52" t="str">
        <f t="shared" si="107"/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108"/>
        <v>0</v>
      </c>
      <c r="N2305" s="39"/>
      <c r="O2305" s="39"/>
      <c r="P2305" s="33"/>
    </row>
    <row r="2306" spans="1:16" ht="24.95" customHeight="1" x14ac:dyDescent="0.2">
      <c r="A2306" s="52" t="str">
        <f t="shared" si="106"/>
        <v>||||||0</v>
      </c>
      <c r="B2306" s="52" t="str">
        <f t="shared" si="107"/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108"/>
        <v>0</v>
      </c>
      <c r="N2306" s="39"/>
      <c r="O2306" s="39"/>
      <c r="P2306" s="33"/>
    </row>
    <row r="2307" spans="1:16" ht="24.95" customHeight="1" x14ac:dyDescent="0.2">
      <c r="A2307" s="52" t="str">
        <f t="shared" si="106"/>
        <v>||||||0</v>
      </c>
      <c r="B2307" s="52" t="str">
        <f t="shared" si="107"/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108"/>
        <v>0</v>
      </c>
      <c r="N2307" s="39"/>
      <c r="O2307" s="39"/>
      <c r="P2307" s="33"/>
    </row>
    <row r="2308" spans="1:16" ht="24.95" customHeight="1" x14ac:dyDescent="0.2">
      <c r="A2308" s="52" t="str">
        <f t="shared" si="106"/>
        <v>||||||0</v>
      </c>
      <c r="B2308" s="52" t="str">
        <f t="shared" si="107"/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108"/>
        <v>0</v>
      </c>
      <c r="N2308" s="39"/>
      <c r="O2308" s="39"/>
      <c r="P2308" s="33"/>
    </row>
    <row r="2309" spans="1:16" ht="24.95" customHeight="1" x14ac:dyDescent="0.2">
      <c r="A2309" s="52" t="str">
        <f t="shared" ref="A2309:A2372" si="109">C2309&amp;"|"&amp;D2309&amp;"|"&amp;E2309&amp;"|"&amp;F2309&amp;"|"&amp;G2309&amp;"|"&amp;I2309&amp;"|"&amp;N2309+O2309-P2309</f>
        <v>||||||0</v>
      </c>
      <c r="B2309" s="52" t="str">
        <f t="shared" ref="B2309:B2372" si="110"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108"/>
        <v>0</v>
      </c>
      <c r="N2309" s="39"/>
      <c r="O2309" s="39"/>
      <c r="P2309" s="33"/>
    </row>
    <row r="2310" spans="1:16" ht="24.95" customHeight="1" x14ac:dyDescent="0.2">
      <c r="A2310" s="52" t="str">
        <f t="shared" si="109"/>
        <v>||||||0</v>
      </c>
      <c r="B2310" s="52" t="str">
        <f t="shared" si="110"/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108"/>
        <v>0</v>
      </c>
      <c r="N2310" s="39"/>
      <c r="O2310" s="39"/>
      <c r="P2310" s="33"/>
    </row>
    <row r="2311" spans="1:16" ht="24.95" customHeight="1" x14ac:dyDescent="0.2">
      <c r="A2311" s="52" t="str">
        <f t="shared" si="109"/>
        <v>||||||0</v>
      </c>
      <c r="B2311" s="52" t="str">
        <f t="shared" si="110"/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108"/>
        <v>0</v>
      </c>
      <c r="N2311" s="39"/>
      <c r="O2311" s="39"/>
      <c r="P2311" s="33"/>
    </row>
    <row r="2312" spans="1:16" ht="24.95" customHeight="1" x14ac:dyDescent="0.2">
      <c r="A2312" s="52" t="str">
        <f t="shared" si="109"/>
        <v>||||||0</v>
      </c>
      <c r="B2312" s="52" t="str">
        <f t="shared" si="110"/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108"/>
        <v>0</v>
      </c>
      <c r="N2312" s="39"/>
      <c r="O2312" s="39"/>
      <c r="P2312" s="33"/>
    </row>
    <row r="2313" spans="1:16" ht="24.95" customHeight="1" x14ac:dyDescent="0.2">
      <c r="A2313" s="52" t="str">
        <f t="shared" si="109"/>
        <v>||||||0</v>
      </c>
      <c r="B2313" s="52" t="str">
        <f t="shared" si="110"/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108"/>
        <v>0</v>
      </c>
      <c r="N2313" s="39"/>
      <c r="O2313" s="39"/>
      <c r="P2313" s="33"/>
    </row>
    <row r="2314" spans="1:16" ht="24.95" customHeight="1" x14ac:dyDescent="0.2">
      <c r="A2314" s="52" t="str">
        <f t="shared" si="109"/>
        <v>||||||0</v>
      </c>
      <c r="B2314" s="52" t="str">
        <f t="shared" si="110"/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108"/>
        <v>0</v>
      </c>
      <c r="N2314" s="39"/>
      <c r="O2314" s="39"/>
      <c r="P2314" s="33"/>
    </row>
    <row r="2315" spans="1:16" ht="24.95" customHeight="1" x14ac:dyDescent="0.2">
      <c r="A2315" s="52" t="str">
        <f t="shared" si="109"/>
        <v>||||||0</v>
      </c>
      <c r="B2315" s="52" t="str">
        <f t="shared" si="110"/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108"/>
        <v>0</v>
      </c>
      <c r="N2315" s="39"/>
      <c r="O2315" s="39"/>
      <c r="P2315" s="33"/>
    </row>
    <row r="2316" spans="1:16" ht="24.95" customHeight="1" x14ac:dyDescent="0.2">
      <c r="A2316" s="52" t="str">
        <f t="shared" si="109"/>
        <v>||||||0</v>
      </c>
      <c r="B2316" s="52" t="str">
        <f t="shared" si="110"/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108"/>
        <v>0</v>
      </c>
      <c r="N2316" s="39"/>
      <c r="O2316" s="39"/>
      <c r="P2316" s="33"/>
    </row>
    <row r="2317" spans="1:16" ht="24.95" customHeight="1" x14ac:dyDescent="0.2">
      <c r="A2317" s="52" t="str">
        <f t="shared" si="109"/>
        <v>||||||0</v>
      </c>
      <c r="B2317" s="52" t="str">
        <f t="shared" si="110"/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108"/>
        <v>0</v>
      </c>
      <c r="N2317" s="39"/>
      <c r="O2317" s="39"/>
      <c r="P2317" s="33"/>
    </row>
    <row r="2318" spans="1:16" ht="24.95" customHeight="1" x14ac:dyDescent="0.2">
      <c r="A2318" s="52" t="str">
        <f t="shared" si="109"/>
        <v>||||||0</v>
      </c>
      <c r="B2318" s="52" t="str">
        <f t="shared" si="110"/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108"/>
        <v>0</v>
      </c>
      <c r="N2318" s="39"/>
      <c r="O2318" s="39"/>
      <c r="P2318" s="33"/>
    </row>
    <row r="2319" spans="1:16" ht="24.95" customHeight="1" x14ac:dyDescent="0.2">
      <c r="A2319" s="52" t="str">
        <f t="shared" si="109"/>
        <v>||||||0</v>
      </c>
      <c r="B2319" s="52" t="str">
        <f t="shared" si="110"/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108"/>
        <v>0</v>
      </c>
      <c r="N2319" s="39"/>
      <c r="O2319" s="39"/>
      <c r="P2319" s="33"/>
    </row>
    <row r="2320" spans="1:16" ht="24.95" customHeight="1" x14ac:dyDescent="0.2">
      <c r="A2320" s="52" t="str">
        <f t="shared" si="109"/>
        <v>||||||0</v>
      </c>
      <c r="B2320" s="52" t="str">
        <f t="shared" si="110"/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108"/>
        <v>0</v>
      </c>
      <c r="N2320" s="39"/>
      <c r="O2320" s="39"/>
      <c r="P2320" s="33"/>
    </row>
    <row r="2321" spans="1:16" ht="24.95" customHeight="1" x14ac:dyDescent="0.2">
      <c r="A2321" s="52" t="str">
        <f t="shared" si="109"/>
        <v>||||||0</v>
      </c>
      <c r="B2321" s="52" t="str">
        <f t="shared" si="110"/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108"/>
        <v>0</v>
      </c>
      <c r="N2321" s="39"/>
      <c r="O2321" s="39"/>
      <c r="P2321" s="33"/>
    </row>
    <row r="2322" spans="1:16" ht="24.95" customHeight="1" x14ac:dyDescent="0.2">
      <c r="A2322" s="52" t="str">
        <f t="shared" si="109"/>
        <v>||||||0</v>
      </c>
      <c r="B2322" s="52" t="str">
        <f t="shared" si="110"/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108"/>
        <v>0</v>
      </c>
      <c r="N2322" s="39"/>
      <c r="O2322" s="39"/>
      <c r="P2322" s="33"/>
    </row>
    <row r="2323" spans="1:16" ht="24.95" customHeight="1" x14ac:dyDescent="0.2">
      <c r="A2323" s="52" t="str">
        <f t="shared" si="109"/>
        <v>||||||0</v>
      </c>
      <c r="B2323" s="52" t="str">
        <f t="shared" si="110"/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108"/>
        <v>0</v>
      </c>
      <c r="N2323" s="39"/>
      <c r="O2323" s="39"/>
      <c r="P2323" s="33"/>
    </row>
    <row r="2324" spans="1:16" ht="24.95" customHeight="1" x14ac:dyDescent="0.2">
      <c r="A2324" s="52" t="str">
        <f t="shared" si="109"/>
        <v>||||||0</v>
      </c>
      <c r="B2324" s="52" t="str">
        <f t="shared" si="110"/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108"/>
        <v>0</v>
      </c>
      <c r="N2324" s="39"/>
      <c r="O2324" s="39"/>
      <c r="P2324" s="33"/>
    </row>
    <row r="2325" spans="1:16" ht="24.95" customHeight="1" x14ac:dyDescent="0.2">
      <c r="A2325" s="52" t="str">
        <f t="shared" si="109"/>
        <v>||||||0</v>
      </c>
      <c r="B2325" s="52" t="str">
        <f t="shared" si="110"/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108"/>
        <v>0</v>
      </c>
      <c r="N2325" s="39"/>
      <c r="O2325" s="39"/>
      <c r="P2325" s="33"/>
    </row>
    <row r="2326" spans="1:16" ht="24.95" customHeight="1" x14ac:dyDescent="0.2">
      <c r="A2326" s="52" t="str">
        <f t="shared" si="109"/>
        <v>||||||0</v>
      </c>
      <c r="B2326" s="52" t="str">
        <f t="shared" si="110"/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108"/>
        <v>0</v>
      </c>
      <c r="N2326" s="39"/>
      <c r="O2326" s="39"/>
      <c r="P2326" s="33"/>
    </row>
    <row r="2327" spans="1:16" ht="24.95" customHeight="1" x14ac:dyDescent="0.2">
      <c r="A2327" s="52" t="str">
        <f t="shared" si="109"/>
        <v>||||||0</v>
      </c>
      <c r="B2327" s="52" t="str">
        <f t="shared" si="110"/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108"/>
        <v>0</v>
      </c>
      <c r="N2327" s="39"/>
      <c r="O2327" s="39"/>
      <c r="P2327" s="33"/>
    </row>
    <row r="2328" spans="1:16" ht="24.95" customHeight="1" x14ac:dyDescent="0.2">
      <c r="A2328" s="52" t="str">
        <f t="shared" si="109"/>
        <v>||||||0</v>
      </c>
      <c r="B2328" s="52" t="str">
        <f t="shared" si="110"/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108"/>
        <v>0</v>
      </c>
      <c r="N2328" s="39"/>
      <c r="O2328" s="39"/>
      <c r="P2328" s="33"/>
    </row>
    <row r="2329" spans="1:16" ht="24.95" customHeight="1" x14ac:dyDescent="0.2">
      <c r="A2329" s="52" t="str">
        <f t="shared" si="109"/>
        <v>||||||0</v>
      </c>
      <c r="B2329" s="52" t="str">
        <f t="shared" si="110"/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108"/>
        <v>0</v>
      </c>
      <c r="N2329" s="39"/>
      <c r="O2329" s="39"/>
      <c r="P2329" s="33"/>
    </row>
    <row r="2330" spans="1:16" ht="24.95" customHeight="1" x14ac:dyDescent="0.2">
      <c r="A2330" s="52" t="str">
        <f t="shared" si="109"/>
        <v>||||||0</v>
      </c>
      <c r="B2330" s="52" t="str">
        <f t="shared" si="110"/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108"/>
        <v>0</v>
      </c>
      <c r="N2330" s="39"/>
      <c r="O2330" s="39"/>
      <c r="P2330" s="33"/>
    </row>
    <row r="2331" spans="1:16" ht="24.95" customHeight="1" x14ac:dyDescent="0.2">
      <c r="A2331" s="52" t="str">
        <f t="shared" si="109"/>
        <v>||||||0</v>
      </c>
      <c r="B2331" s="52" t="str">
        <f t="shared" si="110"/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108"/>
        <v>0</v>
      </c>
      <c r="N2331" s="39"/>
      <c r="O2331" s="39"/>
      <c r="P2331" s="33"/>
    </row>
    <row r="2332" spans="1:16" ht="24.95" customHeight="1" x14ac:dyDescent="0.2">
      <c r="A2332" s="52" t="str">
        <f t="shared" si="109"/>
        <v>||||||0</v>
      </c>
      <c r="B2332" s="52" t="str">
        <f t="shared" si="110"/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108"/>
        <v>0</v>
      </c>
      <c r="N2332" s="39"/>
      <c r="O2332" s="39"/>
      <c r="P2332" s="33"/>
    </row>
    <row r="2333" spans="1:16" ht="24.95" customHeight="1" x14ac:dyDescent="0.2">
      <c r="A2333" s="52" t="str">
        <f t="shared" si="109"/>
        <v>||||||0</v>
      </c>
      <c r="B2333" s="52" t="str">
        <f t="shared" si="110"/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108"/>
        <v>0</v>
      </c>
      <c r="N2333" s="39"/>
      <c r="O2333" s="39"/>
      <c r="P2333" s="33"/>
    </row>
    <row r="2334" spans="1:16" ht="24.95" customHeight="1" x14ac:dyDescent="0.2">
      <c r="A2334" s="52" t="str">
        <f t="shared" si="109"/>
        <v>||||||0</v>
      </c>
      <c r="B2334" s="52" t="str">
        <f t="shared" si="110"/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108"/>
        <v>0</v>
      </c>
      <c r="N2334" s="39"/>
      <c r="O2334" s="39"/>
      <c r="P2334" s="33"/>
    </row>
    <row r="2335" spans="1:16" ht="24.95" customHeight="1" x14ac:dyDescent="0.2">
      <c r="A2335" s="52" t="str">
        <f t="shared" si="109"/>
        <v>||||||0</v>
      </c>
      <c r="B2335" s="52" t="str">
        <f t="shared" si="110"/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108"/>
        <v>0</v>
      </c>
      <c r="N2335" s="39"/>
      <c r="O2335" s="39"/>
      <c r="P2335" s="33"/>
    </row>
    <row r="2336" spans="1:16" ht="24.95" customHeight="1" x14ac:dyDescent="0.2">
      <c r="A2336" s="52" t="str">
        <f t="shared" si="109"/>
        <v>||||||0</v>
      </c>
      <c r="B2336" s="52" t="str">
        <f t="shared" si="110"/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108"/>
        <v>0</v>
      </c>
      <c r="N2336" s="39"/>
      <c r="O2336" s="39"/>
      <c r="P2336" s="33"/>
    </row>
    <row r="2337" spans="1:16" ht="24.95" customHeight="1" x14ac:dyDescent="0.2">
      <c r="A2337" s="52" t="str">
        <f t="shared" si="109"/>
        <v>||||||0</v>
      </c>
      <c r="B2337" s="52" t="str">
        <f t="shared" si="110"/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108"/>
        <v>0</v>
      </c>
      <c r="N2337" s="39"/>
      <c r="O2337" s="39"/>
      <c r="P2337" s="33"/>
    </row>
    <row r="2338" spans="1:16" ht="24.95" customHeight="1" x14ac:dyDescent="0.2">
      <c r="A2338" s="52" t="str">
        <f t="shared" si="109"/>
        <v>||||||0</v>
      </c>
      <c r="B2338" s="52" t="str">
        <f t="shared" si="110"/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108"/>
        <v>0</v>
      </c>
      <c r="N2338" s="39"/>
      <c r="O2338" s="39"/>
      <c r="P2338" s="33"/>
    </row>
    <row r="2339" spans="1:16" ht="24.95" customHeight="1" x14ac:dyDescent="0.2">
      <c r="A2339" s="52" t="str">
        <f t="shared" si="109"/>
        <v>||||||0</v>
      </c>
      <c r="B2339" s="52" t="str">
        <f t="shared" si="110"/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108"/>
        <v>0</v>
      </c>
      <c r="N2339" s="39"/>
      <c r="O2339" s="39"/>
      <c r="P2339" s="33"/>
    </row>
    <row r="2340" spans="1:16" ht="24.95" customHeight="1" x14ac:dyDescent="0.2">
      <c r="A2340" s="52" t="str">
        <f t="shared" si="109"/>
        <v>||||||0</v>
      </c>
      <c r="B2340" s="52" t="str">
        <f t="shared" si="110"/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108"/>
        <v>0</v>
      </c>
      <c r="N2340" s="39"/>
      <c r="O2340" s="39"/>
      <c r="P2340" s="33"/>
    </row>
    <row r="2341" spans="1:16" ht="24.95" customHeight="1" x14ac:dyDescent="0.2">
      <c r="A2341" s="52" t="str">
        <f t="shared" si="109"/>
        <v>||||||0</v>
      </c>
      <c r="B2341" s="52" t="str">
        <f t="shared" si="110"/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108"/>
        <v>0</v>
      </c>
      <c r="N2341" s="39"/>
      <c r="O2341" s="39"/>
      <c r="P2341" s="33"/>
    </row>
    <row r="2342" spans="1:16" ht="24.95" customHeight="1" x14ac:dyDescent="0.2">
      <c r="A2342" s="52" t="str">
        <f t="shared" si="109"/>
        <v>||||||0</v>
      </c>
      <c r="B2342" s="52" t="str">
        <f t="shared" si="110"/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108"/>
        <v>0</v>
      </c>
      <c r="N2342" s="39"/>
      <c r="O2342" s="39"/>
      <c r="P2342" s="33"/>
    </row>
    <row r="2343" spans="1:16" ht="24.95" customHeight="1" x14ac:dyDescent="0.2">
      <c r="A2343" s="52" t="str">
        <f t="shared" si="109"/>
        <v>||||||0</v>
      </c>
      <c r="B2343" s="52" t="str">
        <f t="shared" si="110"/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108"/>
        <v>0</v>
      </c>
      <c r="N2343" s="39"/>
      <c r="O2343" s="39"/>
      <c r="P2343" s="33"/>
    </row>
    <row r="2344" spans="1:16" ht="24.95" customHeight="1" x14ac:dyDescent="0.2">
      <c r="A2344" s="52" t="str">
        <f t="shared" si="109"/>
        <v>||||||0</v>
      </c>
      <c r="B2344" s="52" t="str">
        <f t="shared" si="110"/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108"/>
        <v>0</v>
      </c>
      <c r="N2344" s="39"/>
      <c r="O2344" s="39"/>
      <c r="P2344" s="33"/>
    </row>
    <row r="2345" spans="1:16" ht="24.95" customHeight="1" x14ac:dyDescent="0.2">
      <c r="A2345" s="52" t="str">
        <f t="shared" si="109"/>
        <v>||||||0</v>
      </c>
      <c r="B2345" s="52" t="str">
        <f t="shared" si="110"/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108"/>
        <v>0</v>
      </c>
      <c r="N2345" s="39"/>
      <c r="O2345" s="39"/>
      <c r="P2345" s="33"/>
    </row>
    <row r="2346" spans="1:16" ht="24.95" customHeight="1" x14ac:dyDescent="0.2">
      <c r="A2346" s="52" t="str">
        <f t="shared" si="109"/>
        <v>||||||0</v>
      </c>
      <c r="B2346" s="52" t="str">
        <f t="shared" si="110"/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108"/>
        <v>0</v>
      </c>
      <c r="N2346" s="39"/>
      <c r="O2346" s="39"/>
      <c r="P2346" s="33"/>
    </row>
    <row r="2347" spans="1:16" ht="24.95" customHeight="1" x14ac:dyDescent="0.2">
      <c r="A2347" s="52" t="str">
        <f t="shared" si="109"/>
        <v>||||||0</v>
      </c>
      <c r="B2347" s="52" t="str">
        <f t="shared" si="110"/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108"/>
        <v>0</v>
      </c>
      <c r="N2347" s="39"/>
      <c r="O2347" s="39"/>
      <c r="P2347" s="33"/>
    </row>
    <row r="2348" spans="1:16" ht="24.95" customHeight="1" x14ac:dyDescent="0.2">
      <c r="A2348" s="52" t="str">
        <f t="shared" si="109"/>
        <v>||||||0</v>
      </c>
      <c r="B2348" s="52" t="str">
        <f t="shared" si="110"/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108"/>
        <v>0</v>
      </c>
      <c r="N2348" s="39"/>
      <c r="O2348" s="39"/>
      <c r="P2348" s="33"/>
    </row>
    <row r="2349" spans="1:16" ht="24.95" customHeight="1" x14ac:dyDescent="0.2">
      <c r="A2349" s="52" t="str">
        <f t="shared" si="109"/>
        <v>||||||0</v>
      </c>
      <c r="B2349" s="52" t="str">
        <f t="shared" si="110"/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108"/>
        <v>0</v>
      </c>
      <c r="N2349" s="39"/>
      <c r="O2349" s="39"/>
      <c r="P2349" s="33"/>
    </row>
    <row r="2350" spans="1:16" ht="24.95" customHeight="1" x14ac:dyDescent="0.2">
      <c r="A2350" s="52" t="str">
        <f t="shared" si="109"/>
        <v>||||||0</v>
      </c>
      <c r="B2350" s="52" t="str">
        <f t="shared" si="110"/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108"/>
        <v>0</v>
      </c>
      <c r="N2350" s="39"/>
      <c r="O2350" s="39"/>
      <c r="P2350" s="33"/>
    </row>
    <row r="2351" spans="1:16" ht="24.95" customHeight="1" x14ac:dyDescent="0.2">
      <c r="A2351" s="52" t="str">
        <f t="shared" si="109"/>
        <v>||||||0</v>
      </c>
      <c r="B2351" s="52" t="str">
        <f t="shared" si="110"/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108"/>
        <v>0</v>
      </c>
      <c r="N2351" s="39"/>
      <c r="O2351" s="39"/>
      <c r="P2351" s="33"/>
    </row>
    <row r="2352" spans="1:16" ht="24.95" customHeight="1" x14ac:dyDescent="0.2">
      <c r="A2352" s="52" t="str">
        <f t="shared" si="109"/>
        <v>||||||0</v>
      </c>
      <c r="B2352" s="52" t="str">
        <f t="shared" si="110"/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108"/>
        <v>0</v>
      </c>
      <c r="N2352" s="39"/>
      <c r="O2352" s="39"/>
      <c r="P2352" s="33"/>
    </row>
    <row r="2353" spans="1:16" ht="24.95" customHeight="1" x14ac:dyDescent="0.2">
      <c r="A2353" s="52" t="str">
        <f t="shared" si="109"/>
        <v>||||||0</v>
      </c>
      <c r="B2353" s="52" t="str">
        <f t="shared" si="110"/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108"/>
        <v>0</v>
      </c>
      <c r="N2353" s="39"/>
      <c r="O2353" s="39"/>
      <c r="P2353" s="33"/>
    </row>
    <row r="2354" spans="1:16" ht="24.95" customHeight="1" x14ac:dyDescent="0.2">
      <c r="A2354" s="52" t="str">
        <f t="shared" si="109"/>
        <v>||||||0</v>
      </c>
      <c r="B2354" s="52" t="str">
        <f t="shared" si="110"/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108"/>
        <v>0</v>
      </c>
      <c r="N2354" s="39"/>
      <c r="O2354" s="39"/>
      <c r="P2354" s="33"/>
    </row>
    <row r="2355" spans="1:16" ht="24.95" customHeight="1" x14ac:dyDescent="0.2">
      <c r="A2355" s="52" t="str">
        <f t="shared" si="109"/>
        <v>||||||0</v>
      </c>
      <c r="B2355" s="52" t="str">
        <f t="shared" si="110"/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108"/>
        <v>0</v>
      </c>
      <c r="N2355" s="39"/>
      <c r="O2355" s="39"/>
      <c r="P2355" s="33"/>
    </row>
    <row r="2356" spans="1:16" ht="24.95" customHeight="1" x14ac:dyDescent="0.2">
      <c r="A2356" s="52" t="str">
        <f t="shared" si="109"/>
        <v>||||||0</v>
      </c>
      <c r="B2356" s="52" t="str">
        <f t="shared" si="110"/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108"/>
        <v>0</v>
      </c>
      <c r="N2356" s="39"/>
      <c r="O2356" s="39"/>
      <c r="P2356" s="33"/>
    </row>
    <row r="2357" spans="1:16" ht="24.95" customHeight="1" x14ac:dyDescent="0.2">
      <c r="A2357" s="52" t="str">
        <f t="shared" si="109"/>
        <v>||||||0</v>
      </c>
      <c r="B2357" s="52" t="str">
        <f t="shared" si="110"/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108"/>
        <v>0</v>
      </c>
      <c r="N2357" s="39"/>
      <c r="O2357" s="39"/>
      <c r="P2357" s="33"/>
    </row>
    <row r="2358" spans="1:16" ht="24.95" customHeight="1" x14ac:dyDescent="0.2">
      <c r="A2358" s="52" t="str">
        <f t="shared" si="109"/>
        <v>||||||0</v>
      </c>
      <c r="B2358" s="52" t="str">
        <f t="shared" si="110"/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108"/>
        <v>0</v>
      </c>
      <c r="N2358" s="39"/>
      <c r="O2358" s="39"/>
      <c r="P2358" s="33"/>
    </row>
    <row r="2359" spans="1:16" ht="24.95" customHeight="1" x14ac:dyDescent="0.2">
      <c r="A2359" s="52" t="str">
        <f t="shared" si="109"/>
        <v>||||||0</v>
      </c>
      <c r="B2359" s="52" t="str">
        <f t="shared" si="110"/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108"/>
        <v>0</v>
      </c>
      <c r="N2359" s="39"/>
      <c r="O2359" s="39"/>
      <c r="P2359" s="33"/>
    </row>
    <row r="2360" spans="1:16" ht="24.95" customHeight="1" x14ac:dyDescent="0.2">
      <c r="A2360" s="52" t="str">
        <f t="shared" si="109"/>
        <v>||||||0</v>
      </c>
      <c r="B2360" s="52" t="str">
        <f t="shared" si="110"/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108"/>
        <v>0</v>
      </c>
      <c r="N2360" s="39"/>
      <c r="O2360" s="39"/>
      <c r="P2360" s="33"/>
    </row>
    <row r="2361" spans="1:16" ht="24.95" customHeight="1" x14ac:dyDescent="0.2">
      <c r="A2361" s="52" t="str">
        <f t="shared" si="109"/>
        <v>||||||0</v>
      </c>
      <c r="B2361" s="52" t="str">
        <f t="shared" si="110"/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108"/>
        <v>0</v>
      </c>
      <c r="N2361" s="39"/>
      <c r="O2361" s="39"/>
      <c r="P2361" s="33"/>
    </row>
    <row r="2362" spans="1:16" ht="24.95" customHeight="1" x14ac:dyDescent="0.2">
      <c r="A2362" s="52" t="str">
        <f t="shared" si="109"/>
        <v>||||||0</v>
      </c>
      <c r="B2362" s="52" t="str">
        <f t="shared" si="110"/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108"/>
        <v>0</v>
      </c>
      <c r="N2362" s="39"/>
      <c r="O2362" s="39"/>
      <c r="P2362" s="33"/>
    </row>
    <row r="2363" spans="1:16" ht="24.95" customHeight="1" x14ac:dyDescent="0.2">
      <c r="A2363" s="52" t="str">
        <f t="shared" si="109"/>
        <v>||||||0</v>
      </c>
      <c r="B2363" s="52" t="str">
        <f t="shared" si="110"/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108"/>
        <v>0</v>
      </c>
      <c r="N2363" s="39"/>
      <c r="O2363" s="39"/>
      <c r="P2363" s="33"/>
    </row>
    <row r="2364" spans="1:16" ht="24.95" customHeight="1" x14ac:dyDescent="0.2">
      <c r="A2364" s="52" t="str">
        <f t="shared" si="109"/>
        <v>||||||0</v>
      </c>
      <c r="B2364" s="52" t="str">
        <f t="shared" si="110"/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108"/>
        <v>0</v>
      </c>
      <c r="N2364" s="39"/>
      <c r="O2364" s="39"/>
      <c r="P2364" s="33"/>
    </row>
    <row r="2365" spans="1:16" ht="24.95" customHeight="1" x14ac:dyDescent="0.2">
      <c r="A2365" s="52" t="str">
        <f t="shared" si="109"/>
        <v>||||||0</v>
      </c>
      <c r="B2365" s="52" t="str">
        <f t="shared" si="110"/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108"/>
        <v>0</v>
      </c>
      <c r="N2365" s="39"/>
      <c r="O2365" s="39"/>
      <c r="P2365" s="33"/>
    </row>
    <row r="2366" spans="1:16" ht="24.95" customHeight="1" x14ac:dyDescent="0.2">
      <c r="A2366" s="52" t="str">
        <f t="shared" si="109"/>
        <v>||||||0</v>
      </c>
      <c r="B2366" s="52" t="str">
        <f t="shared" si="110"/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111">N2366+O2366</f>
        <v>0</v>
      </c>
      <c r="N2366" s="39"/>
      <c r="O2366" s="39"/>
      <c r="P2366" s="33"/>
    </row>
    <row r="2367" spans="1:16" ht="24.95" customHeight="1" x14ac:dyDescent="0.2">
      <c r="A2367" s="52" t="str">
        <f t="shared" si="109"/>
        <v>||||||0</v>
      </c>
      <c r="B2367" s="52" t="str">
        <f t="shared" si="110"/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111"/>
        <v>0</v>
      </c>
      <c r="N2367" s="39"/>
      <c r="O2367" s="39"/>
      <c r="P2367" s="33"/>
    </row>
    <row r="2368" spans="1:16" ht="24.95" customHeight="1" x14ac:dyDescent="0.2">
      <c r="A2368" s="52" t="str">
        <f t="shared" si="109"/>
        <v>||||||0</v>
      </c>
      <c r="B2368" s="52" t="str">
        <f t="shared" si="110"/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111"/>
        <v>0</v>
      </c>
      <c r="N2368" s="39"/>
      <c r="O2368" s="39"/>
      <c r="P2368" s="33"/>
    </row>
    <row r="2369" spans="1:16" ht="24.95" customHeight="1" x14ac:dyDescent="0.2">
      <c r="A2369" s="52" t="str">
        <f t="shared" si="109"/>
        <v>||||||0</v>
      </c>
      <c r="B2369" s="52" t="str">
        <f t="shared" si="110"/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111"/>
        <v>0</v>
      </c>
      <c r="N2369" s="39"/>
      <c r="O2369" s="39"/>
      <c r="P2369" s="33"/>
    </row>
    <row r="2370" spans="1:16" ht="24.95" customHeight="1" x14ac:dyDescent="0.2">
      <c r="A2370" s="52" t="str">
        <f t="shared" si="109"/>
        <v>||||||0</v>
      </c>
      <c r="B2370" s="52" t="str">
        <f t="shared" si="110"/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111"/>
        <v>0</v>
      </c>
      <c r="N2370" s="39"/>
      <c r="O2370" s="39"/>
      <c r="P2370" s="33"/>
    </row>
    <row r="2371" spans="1:16" ht="24.95" customHeight="1" x14ac:dyDescent="0.2">
      <c r="A2371" s="52" t="str">
        <f t="shared" si="109"/>
        <v>||||||0</v>
      </c>
      <c r="B2371" s="52" t="str">
        <f t="shared" si="110"/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111"/>
        <v>0</v>
      </c>
      <c r="N2371" s="39"/>
      <c r="O2371" s="39"/>
      <c r="P2371" s="33"/>
    </row>
    <row r="2372" spans="1:16" ht="24.95" customHeight="1" x14ac:dyDescent="0.2">
      <c r="A2372" s="52" t="str">
        <f t="shared" si="109"/>
        <v>||||||0</v>
      </c>
      <c r="B2372" s="52" t="str">
        <f t="shared" si="110"/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111"/>
        <v>0</v>
      </c>
      <c r="N2372" s="39"/>
      <c r="O2372" s="39"/>
      <c r="P2372" s="33"/>
    </row>
    <row r="2373" spans="1:16" ht="24.95" customHeight="1" x14ac:dyDescent="0.2">
      <c r="A2373" s="52" t="str">
        <f t="shared" ref="A2373:A2436" si="112">C2373&amp;"|"&amp;D2373&amp;"|"&amp;E2373&amp;"|"&amp;F2373&amp;"|"&amp;G2373&amp;"|"&amp;I2373&amp;"|"&amp;N2373+O2373-P2373</f>
        <v>||||||0</v>
      </c>
      <c r="B2373" s="52" t="str">
        <f t="shared" ref="B2373:B2436" si="113"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111"/>
        <v>0</v>
      </c>
      <c r="N2373" s="39"/>
      <c r="O2373" s="39"/>
      <c r="P2373" s="33"/>
    </row>
    <row r="2374" spans="1:16" ht="24.95" customHeight="1" x14ac:dyDescent="0.2">
      <c r="A2374" s="52" t="str">
        <f t="shared" si="112"/>
        <v>||||||0</v>
      </c>
      <c r="B2374" s="52" t="str">
        <f t="shared" si="113"/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111"/>
        <v>0</v>
      </c>
      <c r="N2374" s="39"/>
      <c r="O2374" s="39"/>
      <c r="P2374" s="33"/>
    </row>
    <row r="2375" spans="1:16" ht="24.95" customHeight="1" x14ac:dyDescent="0.2">
      <c r="A2375" s="52" t="str">
        <f t="shared" si="112"/>
        <v>||||||0</v>
      </c>
      <c r="B2375" s="52" t="str">
        <f t="shared" si="113"/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111"/>
        <v>0</v>
      </c>
      <c r="N2375" s="39"/>
      <c r="O2375" s="39"/>
      <c r="P2375" s="33"/>
    </row>
    <row r="2376" spans="1:16" ht="24.95" customHeight="1" x14ac:dyDescent="0.2">
      <c r="A2376" s="52" t="str">
        <f t="shared" si="112"/>
        <v>||||||0</v>
      </c>
      <c r="B2376" s="52" t="str">
        <f t="shared" si="113"/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111"/>
        <v>0</v>
      </c>
      <c r="N2376" s="39"/>
      <c r="O2376" s="39"/>
      <c r="P2376" s="33"/>
    </row>
    <row r="2377" spans="1:16" ht="24.95" customHeight="1" x14ac:dyDescent="0.2">
      <c r="A2377" s="52" t="str">
        <f t="shared" si="112"/>
        <v>||||||0</v>
      </c>
      <c r="B2377" s="52" t="str">
        <f t="shared" si="113"/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111"/>
        <v>0</v>
      </c>
      <c r="N2377" s="39"/>
      <c r="O2377" s="39"/>
      <c r="P2377" s="33"/>
    </row>
    <row r="2378" spans="1:16" ht="24.95" customHeight="1" x14ac:dyDescent="0.2">
      <c r="A2378" s="52" t="str">
        <f t="shared" si="112"/>
        <v>||||||0</v>
      </c>
      <c r="B2378" s="52" t="str">
        <f t="shared" si="113"/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111"/>
        <v>0</v>
      </c>
      <c r="N2378" s="39"/>
      <c r="O2378" s="39"/>
      <c r="P2378" s="33"/>
    </row>
    <row r="2379" spans="1:16" ht="24.95" customHeight="1" x14ac:dyDescent="0.2">
      <c r="A2379" s="52" t="str">
        <f t="shared" si="112"/>
        <v>||||||0</v>
      </c>
      <c r="B2379" s="52" t="str">
        <f t="shared" si="113"/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111"/>
        <v>0</v>
      </c>
      <c r="N2379" s="39"/>
      <c r="O2379" s="39"/>
      <c r="P2379" s="33"/>
    </row>
    <row r="2380" spans="1:16" ht="24.95" customHeight="1" x14ac:dyDescent="0.2">
      <c r="A2380" s="52" t="str">
        <f t="shared" si="112"/>
        <v>||||||0</v>
      </c>
      <c r="B2380" s="52" t="str">
        <f t="shared" si="113"/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111"/>
        <v>0</v>
      </c>
      <c r="N2380" s="39"/>
      <c r="O2380" s="39"/>
      <c r="P2380" s="33"/>
    </row>
    <row r="2381" spans="1:16" ht="24.95" customHeight="1" x14ac:dyDescent="0.2">
      <c r="A2381" s="52" t="str">
        <f t="shared" si="112"/>
        <v>||||||0</v>
      </c>
      <c r="B2381" s="52" t="str">
        <f t="shared" si="113"/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111"/>
        <v>0</v>
      </c>
      <c r="N2381" s="39"/>
      <c r="O2381" s="39"/>
      <c r="P2381" s="33"/>
    </row>
    <row r="2382" spans="1:16" ht="24.95" customHeight="1" x14ac:dyDescent="0.2">
      <c r="A2382" s="52" t="str">
        <f t="shared" si="112"/>
        <v>||||||0</v>
      </c>
      <c r="B2382" s="52" t="str">
        <f t="shared" si="113"/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111"/>
        <v>0</v>
      </c>
      <c r="N2382" s="39"/>
      <c r="O2382" s="39"/>
      <c r="P2382" s="33"/>
    </row>
    <row r="2383" spans="1:16" ht="24.95" customHeight="1" x14ac:dyDescent="0.2">
      <c r="A2383" s="52" t="str">
        <f t="shared" si="112"/>
        <v>||||||0</v>
      </c>
      <c r="B2383" s="52" t="str">
        <f t="shared" si="113"/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111"/>
        <v>0</v>
      </c>
      <c r="N2383" s="39"/>
      <c r="O2383" s="39"/>
      <c r="P2383" s="33"/>
    </row>
    <row r="2384" spans="1:16" ht="24.95" customHeight="1" x14ac:dyDescent="0.2">
      <c r="A2384" s="52" t="str">
        <f t="shared" si="112"/>
        <v>||||||0</v>
      </c>
      <c r="B2384" s="52" t="str">
        <f t="shared" si="113"/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111"/>
        <v>0</v>
      </c>
      <c r="N2384" s="39"/>
      <c r="O2384" s="39"/>
      <c r="P2384" s="33"/>
    </row>
    <row r="2385" spans="1:16" ht="24.95" customHeight="1" x14ac:dyDescent="0.2">
      <c r="A2385" s="52" t="str">
        <f t="shared" si="112"/>
        <v>||||||0</v>
      </c>
      <c r="B2385" s="52" t="str">
        <f t="shared" si="113"/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111"/>
        <v>0</v>
      </c>
      <c r="N2385" s="39"/>
      <c r="O2385" s="39"/>
      <c r="P2385" s="33"/>
    </row>
    <row r="2386" spans="1:16" ht="24.95" customHeight="1" x14ac:dyDescent="0.2">
      <c r="A2386" s="52" t="str">
        <f t="shared" si="112"/>
        <v>||||||0</v>
      </c>
      <c r="B2386" s="52" t="str">
        <f t="shared" si="113"/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111"/>
        <v>0</v>
      </c>
      <c r="N2386" s="39"/>
      <c r="O2386" s="39"/>
      <c r="P2386" s="33"/>
    </row>
    <row r="2387" spans="1:16" ht="24.95" customHeight="1" x14ac:dyDescent="0.2">
      <c r="A2387" s="52" t="str">
        <f t="shared" si="112"/>
        <v>||||||0</v>
      </c>
      <c r="B2387" s="52" t="str">
        <f t="shared" si="113"/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111"/>
        <v>0</v>
      </c>
      <c r="N2387" s="39"/>
      <c r="O2387" s="39"/>
      <c r="P2387" s="33"/>
    </row>
    <row r="2388" spans="1:16" ht="24.95" customHeight="1" x14ac:dyDescent="0.2">
      <c r="A2388" s="52" t="str">
        <f t="shared" si="112"/>
        <v>||||||0</v>
      </c>
      <c r="B2388" s="52" t="str">
        <f t="shared" si="113"/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111"/>
        <v>0</v>
      </c>
      <c r="N2388" s="39"/>
      <c r="O2388" s="39"/>
      <c r="P2388" s="33"/>
    </row>
    <row r="2389" spans="1:16" ht="24.95" customHeight="1" x14ac:dyDescent="0.2">
      <c r="A2389" s="52" t="str">
        <f t="shared" si="112"/>
        <v>||||||0</v>
      </c>
      <c r="B2389" s="52" t="str">
        <f t="shared" si="113"/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111"/>
        <v>0</v>
      </c>
      <c r="N2389" s="39"/>
      <c r="O2389" s="39"/>
      <c r="P2389" s="33"/>
    </row>
    <row r="2390" spans="1:16" ht="24.95" customHeight="1" x14ac:dyDescent="0.2">
      <c r="A2390" s="52" t="str">
        <f t="shared" si="112"/>
        <v>||||||0</v>
      </c>
      <c r="B2390" s="52" t="str">
        <f t="shared" si="113"/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111"/>
        <v>0</v>
      </c>
      <c r="N2390" s="39"/>
      <c r="O2390" s="39"/>
      <c r="P2390" s="33"/>
    </row>
    <row r="2391" spans="1:16" ht="24.95" customHeight="1" x14ac:dyDescent="0.2">
      <c r="A2391" s="52" t="str">
        <f t="shared" si="112"/>
        <v>||||||0</v>
      </c>
      <c r="B2391" s="52" t="str">
        <f t="shared" si="113"/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111"/>
        <v>0</v>
      </c>
      <c r="N2391" s="39"/>
      <c r="O2391" s="39"/>
      <c r="P2391" s="33"/>
    </row>
    <row r="2392" spans="1:16" ht="24.95" customHeight="1" x14ac:dyDescent="0.2">
      <c r="A2392" s="52" t="str">
        <f t="shared" si="112"/>
        <v>||||||0</v>
      </c>
      <c r="B2392" s="52" t="str">
        <f t="shared" si="113"/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111"/>
        <v>0</v>
      </c>
      <c r="N2392" s="39"/>
      <c r="O2392" s="39"/>
      <c r="P2392" s="33"/>
    </row>
    <row r="2393" spans="1:16" ht="24.95" customHeight="1" x14ac:dyDescent="0.2">
      <c r="A2393" s="52" t="str">
        <f t="shared" si="112"/>
        <v>||||||0</v>
      </c>
      <c r="B2393" s="52" t="str">
        <f t="shared" si="113"/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111"/>
        <v>0</v>
      </c>
      <c r="N2393" s="39"/>
      <c r="O2393" s="39"/>
      <c r="P2393" s="33"/>
    </row>
    <row r="2394" spans="1:16" ht="24.95" customHeight="1" x14ac:dyDescent="0.2">
      <c r="A2394" s="52" t="str">
        <f t="shared" si="112"/>
        <v>||||||0</v>
      </c>
      <c r="B2394" s="52" t="str">
        <f t="shared" si="113"/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111"/>
        <v>0</v>
      </c>
      <c r="N2394" s="39"/>
      <c r="O2394" s="39"/>
      <c r="P2394" s="33"/>
    </row>
    <row r="2395" spans="1:16" ht="24.95" customHeight="1" x14ac:dyDescent="0.2">
      <c r="A2395" s="52" t="str">
        <f t="shared" si="112"/>
        <v>||||||0</v>
      </c>
      <c r="B2395" s="52" t="str">
        <f t="shared" si="113"/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111"/>
        <v>0</v>
      </c>
      <c r="N2395" s="39"/>
      <c r="O2395" s="39"/>
      <c r="P2395" s="33"/>
    </row>
    <row r="2396" spans="1:16" ht="24.95" customHeight="1" x14ac:dyDescent="0.2">
      <c r="A2396" s="52" t="str">
        <f t="shared" si="112"/>
        <v>||||||0</v>
      </c>
      <c r="B2396" s="52" t="str">
        <f t="shared" si="113"/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111"/>
        <v>0</v>
      </c>
      <c r="N2396" s="39"/>
      <c r="O2396" s="39"/>
      <c r="P2396" s="33"/>
    </row>
    <row r="2397" spans="1:16" ht="24.95" customHeight="1" x14ac:dyDescent="0.2">
      <c r="A2397" s="52" t="str">
        <f t="shared" si="112"/>
        <v>||||||0</v>
      </c>
      <c r="B2397" s="52" t="str">
        <f t="shared" si="113"/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111"/>
        <v>0</v>
      </c>
      <c r="N2397" s="39"/>
      <c r="O2397" s="39"/>
      <c r="P2397" s="33"/>
    </row>
    <row r="2398" spans="1:16" ht="24.95" customHeight="1" x14ac:dyDescent="0.2">
      <c r="A2398" s="52" t="str">
        <f t="shared" si="112"/>
        <v>||||||0</v>
      </c>
      <c r="B2398" s="52" t="str">
        <f t="shared" si="113"/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111"/>
        <v>0</v>
      </c>
      <c r="N2398" s="39"/>
      <c r="O2398" s="39"/>
      <c r="P2398" s="33"/>
    </row>
    <row r="2399" spans="1:16" ht="24.95" customHeight="1" x14ac:dyDescent="0.2">
      <c r="A2399" s="52" t="str">
        <f t="shared" si="112"/>
        <v>||||||0</v>
      </c>
      <c r="B2399" s="52" t="str">
        <f t="shared" si="113"/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111"/>
        <v>0</v>
      </c>
      <c r="N2399" s="39"/>
      <c r="O2399" s="39"/>
      <c r="P2399" s="33"/>
    </row>
    <row r="2400" spans="1:16" ht="24.95" customHeight="1" x14ac:dyDescent="0.2">
      <c r="A2400" s="52" t="str">
        <f t="shared" si="112"/>
        <v>||||||0</v>
      </c>
      <c r="B2400" s="52" t="str">
        <f t="shared" si="113"/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111"/>
        <v>0</v>
      </c>
      <c r="N2400" s="39"/>
      <c r="O2400" s="39"/>
      <c r="P2400" s="33"/>
    </row>
    <row r="2401" spans="1:16" ht="24.95" customHeight="1" x14ac:dyDescent="0.2">
      <c r="A2401" s="52" t="str">
        <f t="shared" si="112"/>
        <v>||||||0</v>
      </c>
      <c r="B2401" s="52" t="str">
        <f t="shared" si="113"/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111"/>
        <v>0</v>
      </c>
      <c r="N2401" s="39"/>
      <c r="O2401" s="39"/>
      <c r="P2401" s="33"/>
    </row>
    <row r="2402" spans="1:16" ht="24.95" customHeight="1" x14ac:dyDescent="0.2">
      <c r="A2402" s="52" t="str">
        <f t="shared" si="112"/>
        <v>||||||0</v>
      </c>
      <c r="B2402" s="52" t="str">
        <f t="shared" si="113"/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111"/>
        <v>0</v>
      </c>
      <c r="N2402" s="39"/>
      <c r="O2402" s="39"/>
      <c r="P2402" s="33"/>
    </row>
    <row r="2403" spans="1:16" ht="24.95" customHeight="1" x14ac:dyDescent="0.2">
      <c r="A2403" s="52" t="str">
        <f t="shared" si="112"/>
        <v>||||||0</v>
      </c>
      <c r="B2403" s="52" t="str">
        <f t="shared" si="113"/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111"/>
        <v>0</v>
      </c>
      <c r="N2403" s="39"/>
      <c r="O2403" s="39"/>
      <c r="P2403" s="33"/>
    </row>
    <row r="2404" spans="1:16" ht="24.95" customHeight="1" x14ac:dyDescent="0.2">
      <c r="A2404" s="52" t="str">
        <f t="shared" si="112"/>
        <v>||||||0</v>
      </c>
      <c r="B2404" s="52" t="str">
        <f t="shared" si="113"/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111"/>
        <v>0</v>
      </c>
      <c r="N2404" s="39"/>
      <c r="O2404" s="39"/>
      <c r="P2404" s="33"/>
    </row>
    <row r="2405" spans="1:16" ht="24.95" customHeight="1" x14ac:dyDescent="0.2">
      <c r="A2405" s="52" t="str">
        <f t="shared" si="112"/>
        <v>||||||0</v>
      </c>
      <c r="B2405" s="52" t="str">
        <f t="shared" si="113"/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111"/>
        <v>0</v>
      </c>
      <c r="N2405" s="39"/>
      <c r="O2405" s="39"/>
      <c r="P2405" s="33"/>
    </row>
    <row r="2406" spans="1:16" ht="24.95" customHeight="1" x14ac:dyDescent="0.2">
      <c r="A2406" s="52" t="str">
        <f t="shared" si="112"/>
        <v>||||||0</v>
      </c>
      <c r="B2406" s="52" t="str">
        <f t="shared" si="113"/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111"/>
        <v>0</v>
      </c>
      <c r="N2406" s="39"/>
      <c r="O2406" s="39"/>
      <c r="P2406" s="33"/>
    </row>
    <row r="2407" spans="1:16" ht="24.95" customHeight="1" x14ac:dyDescent="0.2">
      <c r="A2407" s="52" t="str">
        <f t="shared" si="112"/>
        <v>||||||0</v>
      </c>
      <c r="B2407" s="52" t="str">
        <f t="shared" si="113"/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111"/>
        <v>0</v>
      </c>
      <c r="N2407" s="39"/>
      <c r="O2407" s="39"/>
      <c r="P2407" s="33"/>
    </row>
    <row r="2408" spans="1:16" ht="24.95" customHeight="1" x14ac:dyDescent="0.2">
      <c r="A2408" s="52" t="str">
        <f t="shared" si="112"/>
        <v>||||||0</v>
      </c>
      <c r="B2408" s="52" t="str">
        <f t="shared" si="113"/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111"/>
        <v>0</v>
      </c>
      <c r="N2408" s="39"/>
      <c r="O2408" s="39"/>
      <c r="P2408" s="33"/>
    </row>
    <row r="2409" spans="1:16" ht="24.95" customHeight="1" x14ac:dyDescent="0.2">
      <c r="A2409" s="52" t="str">
        <f t="shared" si="112"/>
        <v>||||||0</v>
      </c>
      <c r="B2409" s="52" t="str">
        <f t="shared" si="113"/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111"/>
        <v>0</v>
      </c>
      <c r="N2409" s="39"/>
      <c r="O2409" s="39"/>
      <c r="P2409" s="33"/>
    </row>
    <row r="2410" spans="1:16" ht="24.95" customHeight="1" x14ac:dyDescent="0.2">
      <c r="A2410" s="52" t="str">
        <f t="shared" si="112"/>
        <v>||||||0</v>
      </c>
      <c r="B2410" s="52" t="str">
        <f t="shared" si="113"/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111"/>
        <v>0</v>
      </c>
      <c r="N2410" s="39"/>
      <c r="O2410" s="39"/>
      <c r="P2410" s="33"/>
    </row>
    <row r="2411" spans="1:16" ht="24.95" customHeight="1" x14ac:dyDescent="0.2">
      <c r="A2411" s="52" t="str">
        <f t="shared" si="112"/>
        <v>||||||0</v>
      </c>
      <c r="B2411" s="52" t="str">
        <f t="shared" si="113"/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111"/>
        <v>0</v>
      </c>
      <c r="N2411" s="39"/>
      <c r="O2411" s="39"/>
      <c r="P2411" s="33"/>
    </row>
    <row r="2412" spans="1:16" ht="24.95" customHeight="1" x14ac:dyDescent="0.2">
      <c r="A2412" s="52" t="str">
        <f t="shared" si="112"/>
        <v>||||||0</v>
      </c>
      <c r="B2412" s="52" t="str">
        <f t="shared" si="113"/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111"/>
        <v>0</v>
      </c>
      <c r="N2412" s="39"/>
      <c r="O2412" s="39"/>
      <c r="P2412" s="33"/>
    </row>
    <row r="2413" spans="1:16" ht="24.95" customHeight="1" x14ac:dyDescent="0.2">
      <c r="A2413" s="52" t="str">
        <f t="shared" si="112"/>
        <v>||||||0</v>
      </c>
      <c r="B2413" s="52" t="str">
        <f t="shared" si="113"/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111"/>
        <v>0</v>
      </c>
      <c r="N2413" s="39"/>
      <c r="O2413" s="39"/>
      <c r="P2413" s="33"/>
    </row>
    <row r="2414" spans="1:16" ht="24.95" customHeight="1" x14ac:dyDescent="0.2">
      <c r="A2414" s="52" t="str">
        <f t="shared" si="112"/>
        <v>||||||0</v>
      </c>
      <c r="B2414" s="52" t="str">
        <f t="shared" si="113"/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111"/>
        <v>0</v>
      </c>
      <c r="N2414" s="39"/>
      <c r="O2414" s="39"/>
      <c r="P2414" s="33"/>
    </row>
    <row r="2415" spans="1:16" ht="24.95" customHeight="1" x14ac:dyDescent="0.2">
      <c r="A2415" s="52" t="str">
        <f t="shared" si="112"/>
        <v>||||||0</v>
      </c>
      <c r="B2415" s="52" t="str">
        <f t="shared" si="113"/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111"/>
        <v>0</v>
      </c>
      <c r="N2415" s="39"/>
      <c r="O2415" s="39"/>
      <c r="P2415" s="33"/>
    </row>
    <row r="2416" spans="1:16" ht="24.95" customHeight="1" x14ac:dyDescent="0.2">
      <c r="A2416" s="52" t="str">
        <f t="shared" si="112"/>
        <v>||||||0</v>
      </c>
      <c r="B2416" s="52" t="str">
        <f t="shared" si="113"/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111"/>
        <v>0</v>
      </c>
      <c r="N2416" s="39"/>
      <c r="O2416" s="39"/>
      <c r="P2416" s="33"/>
    </row>
    <row r="2417" spans="1:16" ht="24.95" customHeight="1" x14ac:dyDescent="0.2">
      <c r="A2417" s="52" t="str">
        <f t="shared" si="112"/>
        <v>||||||0</v>
      </c>
      <c r="B2417" s="52" t="str">
        <f t="shared" si="113"/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111"/>
        <v>0</v>
      </c>
      <c r="N2417" s="39"/>
      <c r="O2417" s="39"/>
      <c r="P2417" s="33"/>
    </row>
    <row r="2418" spans="1:16" ht="24.95" customHeight="1" x14ac:dyDescent="0.2">
      <c r="A2418" s="52" t="str">
        <f t="shared" si="112"/>
        <v>||||||0</v>
      </c>
      <c r="B2418" s="52" t="str">
        <f t="shared" si="113"/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111"/>
        <v>0</v>
      </c>
      <c r="N2418" s="39"/>
      <c r="O2418" s="39"/>
      <c r="P2418" s="33"/>
    </row>
    <row r="2419" spans="1:16" ht="24.95" customHeight="1" x14ac:dyDescent="0.2">
      <c r="A2419" s="52" t="str">
        <f t="shared" si="112"/>
        <v>||||||0</v>
      </c>
      <c r="B2419" s="52" t="str">
        <f t="shared" si="113"/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111"/>
        <v>0</v>
      </c>
      <c r="N2419" s="39"/>
      <c r="O2419" s="39"/>
      <c r="P2419" s="33"/>
    </row>
    <row r="2420" spans="1:16" ht="24.95" customHeight="1" x14ac:dyDescent="0.2">
      <c r="A2420" s="52" t="str">
        <f t="shared" si="112"/>
        <v>||||||0</v>
      </c>
      <c r="B2420" s="52" t="str">
        <f t="shared" si="113"/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111"/>
        <v>0</v>
      </c>
      <c r="N2420" s="39"/>
      <c r="O2420" s="39"/>
      <c r="P2420" s="33"/>
    </row>
    <row r="2421" spans="1:16" ht="24.95" customHeight="1" x14ac:dyDescent="0.2">
      <c r="A2421" s="52" t="str">
        <f t="shared" si="112"/>
        <v>||||||0</v>
      </c>
      <c r="B2421" s="52" t="str">
        <f t="shared" si="113"/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111"/>
        <v>0</v>
      </c>
      <c r="N2421" s="39"/>
      <c r="O2421" s="39"/>
      <c r="P2421" s="33"/>
    </row>
    <row r="2422" spans="1:16" ht="24.95" customHeight="1" x14ac:dyDescent="0.2">
      <c r="A2422" s="52" t="str">
        <f t="shared" si="112"/>
        <v>||||||0</v>
      </c>
      <c r="B2422" s="52" t="str">
        <f t="shared" si="113"/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111"/>
        <v>0</v>
      </c>
      <c r="N2422" s="39"/>
      <c r="O2422" s="39"/>
      <c r="P2422" s="33"/>
    </row>
    <row r="2423" spans="1:16" ht="24.95" customHeight="1" x14ac:dyDescent="0.2">
      <c r="A2423" s="52" t="str">
        <f t="shared" si="112"/>
        <v>||||||0</v>
      </c>
      <c r="B2423" s="52" t="str">
        <f t="shared" si="113"/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111"/>
        <v>0</v>
      </c>
      <c r="N2423" s="39"/>
      <c r="O2423" s="39"/>
      <c r="P2423" s="33"/>
    </row>
    <row r="2424" spans="1:16" ht="24.95" customHeight="1" x14ac:dyDescent="0.2">
      <c r="A2424" s="52" t="str">
        <f t="shared" si="112"/>
        <v>||||||0</v>
      </c>
      <c r="B2424" s="52" t="str">
        <f t="shared" si="113"/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111"/>
        <v>0</v>
      </c>
      <c r="N2424" s="39"/>
      <c r="O2424" s="39"/>
      <c r="P2424" s="33"/>
    </row>
    <row r="2425" spans="1:16" ht="24.95" customHeight="1" x14ac:dyDescent="0.2">
      <c r="A2425" s="52" t="str">
        <f t="shared" si="112"/>
        <v>||||||0</v>
      </c>
      <c r="B2425" s="52" t="str">
        <f t="shared" si="113"/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111"/>
        <v>0</v>
      </c>
      <c r="N2425" s="39"/>
      <c r="O2425" s="39"/>
      <c r="P2425" s="33"/>
    </row>
    <row r="2426" spans="1:16" ht="24.95" customHeight="1" x14ac:dyDescent="0.2">
      <c r="A2426" s="52" t="str">
        <f t="shared" si="112"/>
        <v>||||||0</v>
      </c>
      <c r="B2426" s="52" t="str">
        <f t="shared" si="113"/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111"/>
        <v>0</v>
      </c>
      <c r="N2426" s="39"/>
      <c r="O2426" s="39"/>
      <c r="P2426" s="33"/>
    </row>
    <row r="2427" spans="1:16" ht="24.95" customHeight="1" x14ac:dyDescent="0.2">
      <c r="A2427" s="52" t="str">
        <f t="shared" si="112"/>
        <v>||||||0</v>
      </c>
      <c r="B2427" s="52" t="str">
        <f t="shared" si="113"/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111"/>
        <v>0</v>
      </c>
      <c r="N2427" s="39"/>
      <c r="O2427" s="39"/>
      <c r="P2427" s="33"/>
    </row>
    <row r="2428" spans="1:16" ht="24.95" customHeight="1" x14ac:dyDescent="0.2">
      <c r="A2428" s="52" t="str">
        <f t="shared" si="112"/>
        <v>||||||0</v>
      </c>
      <c r="B2428" s="52" t="str">
        <f t="shared" si="113"/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111"/>
        <v>0</v>
      </c>
      <c r="N2428" s="39"/>
      <c r="O2428" s="39"/>
      <c r="P2428" s="33"/>
    </row>
    <row r="2429" spans="1:16" ht="24.95" customHeight="1" x14ac:dyDescent="0.2">
      <c r="A2429" s="52" t="str">
        <f t="shared" si="112"/>
        <v>||||||0</v>
      </c>
      <c r="B2429" s="52" t="str">
        <f t="shared" si="113"/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111"/>
        <v>0</v>
      </c>
      <c r="N2429" s="39"/>
      <c r="O2429" s="39"/>
      <c r="P2429" s="33"/>
    </row>
    <row r="2430" spans="1:16" ht="24.95" customHeight="1" x14ac:dyDescent="0.2">
      <c r="A2430" s="52" t="str">
        <f t="shared" si="112"/>
        <v>||||||0</v>
      </c>
      <c r="B2430" s="52" t="str">
        <f t="shared" si="113"/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114">N2430+O2430</f>
        <v>0</v>
      </c>
      <c r="N2430" s="39"/>
      <c r="O2430" s="39"/>
      <c r="P2430" s="33"/>
    </row>
    <row r="2431" spans="1:16" ht="24.95" customHeight="1" x14ac:dyDescent="0.2">
      <c r="A2431" s="52" t="str">
        <f t="shared" si="112"/>
        <v>||||||0</v>
      </c>
      <c r="B2431" s="52" t="str">
        <f t="shared" si="113"/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114"/>
        <v>0</v>
      </c>
      <c r="N2431" s="39"/>
      <c r="O2431" s="39"/>
      <c r="P2431" s="33"/>
    </row>
    <row r="2432" spans="1:16" ht="24.95" customHeight="1" x14ac:dyDescent="0.2">
      <c r="A2432" s="52" t="str">
        <f t="shared" si="112"/>
        <v>||||||0</v>
      </c>
      <c r="B2432" s="52" t="str">
        <f t="shared" si="113"/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114"/>
        <v>0</v>
      </c>
      <c r="N2432" s="39"/>
      <c r="O2432" s="39"/>
      <c r="P2432" s="33"/>
    </row>
    <row r="2433" spans="1:16" ht="24.95" customHeight="1" x14ac:dyDescent="0.2">
      <c r="A2433" s="52" t="str">
        <f t="shared" si="112"/>
        <v>||||||0</v>
      </c>
      <c r="B2433" s="52" t="str">
        <f t="shared" si="113"/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114"/>
        <v>0</v>
      </c>
      <c r="N2433" s="39"/>
      <c r="O2433" s="39"/>
      <c r="P2433" s="33"/>
    </row>
    <row r="2434" spans="1:16" ht="24.95" customHeight="1" x14ac:dyDescent="0.2">
      <c r="A2434" s="52" t="str">
        <f t="shared" si="112"/>
        <v>||||||0</v>
      </c>
      <c r="B2434" s="52" t="str">
        <f t="shared" si="113"/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114"/>
        <v>0</v>
      </c>
      <c r="N2434" s="39"/>
      <c r="O2434" s="39"/>
      <c r="P2434" s="33"/>
    </row>
    <row r="2435" spans="1:16" ht="24.95" customHeight="1" x14ac:dyDescent="0.2">
      <c r="A2435" s="52" t="str">
        <f t="shared" si="112"/>
        <v>||||||0</v>
      </c>
      <c r="B2435" s="52" t="str">
        <f t="shared" si="113"/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114"/>
        <v>0</v>
      </c>
      <c r="N2435" s="39"/>
      <c r="O2435" s="39"/>
      <c r="P2435" s="33"/>
    </row>
    <row r="2436" spans="1:16" ht="24.95" customHeight="1" x14ac:dyDescent="0.2">
      <c r="A2436" s="52" t="str">
        <f t="shared" si="112"/>
        <v>||||||0</v>
      </c>
      <c r="B2436" s="52" t="str">
        <f t="shared" si="113"/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114"/>
        <v>0</v>
      </c>
      <c r="N2436" s="39"/>
      <c r="O2436" s="39"/>
      <c r="P2436" s="33"/>
    </row>
    <row r="2437" spans="1:16" ht="24.95" customHeight="1" x14ac:dyDescent="0.2">
      <c r="A2437" s="52" t="str">
        <f t="shared" ref="A2437:A2500" si="115">C2437&amp;"|"&amp;D2437&amp;"|"&amp;E2437&amp;"|"&amp;F2437&amp;"|"&amp;G2437&amp;"|"&amp;I2437&amp;"|"&amp;N2437+O2437-P2437</f>
        <v>||||||0</v>
      </c>
      <c r="B2437" s="52" t="str">
        <f t="shared" ref="B2437:B2500" si="116"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114"/>
        <v>0</v>
      </c>
      <c r="N2437" s="39"/>
      <c r="O2437" s="39"/>
      <c r="P2437" s="33"/>
    </row>
    <row r="2438" spans="1:16" ht="24.95" customHeight="1" x14ac:dyDescent="0.2">
      <c r="A2438" s="52" t="str">
        <f t="shared" si="115"/>
        <v>||||||0</v>
      </c>
      <c r="B2438" s="52" t="str">
        <f t="shared" si="116"/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114"/>
        <v>0</v>
      </c>
      <c r="N2438" s="39"/>
      <c r="O2438" s="39"/>
      <c r="P2438" s="33"/>
    </row>
    <row r="2439" spans="1:16" ht="24.95" customHeight="1" x14ac:dyDescent="0.2">
      <c r="A2439" s="52" t="str">
        <f t="shared" si="115"/>
        <v>||||||0</v>
      </c>
      <c r="B2439" s="52" t="str">
        <f t="shared" si="116"/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114"/>
        <v>0</v>
      </c>
      <c r="N2439" s="39"/>
      <c r="O2439" s="39"/>
      <c r="P2439" s="33"/>
    </row>
    <row r="2440" spans="1:16" ht="24.95" customHeight="1" x14ac:dyDescent="0.2">
      <c r="A2440" s="52" t="str">
        <f t="shared" si="115"/>
        <v>||||||0</v>
      </c>
      <c r="B2440" s="52" t="str">
        <f t="shared" si="116"/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114"/>
        <v>0</v>
      </c>
      <c r="N2440" s="39"/>
      <c r="O2440" s="39"/>
      <c r="P2440" s="33"/>
    </row>
    <row r="2441" spans="1:16" ht="24.95" customHeight="1" x14ac:dyDescent="0.2">
      <c r="A2441" s="52" t="str">
        <f t="shared" si="115"/>
        <v>||||||0</v>
      </c>
      <c r="B2441" s="52" t="str">
        <f t="shared" si="116"/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114"/>
        <v>0</v>
      </c>
      <c r="N2441" s="39"/>
      <c r="O2441" s="39"/>
      <c r="P2441" s="33"/>
    </row>
    <row r="2442" spans="1:16" ht="24.95" customHeight="1" x14ac:dyDescent="0.2">
      <c r="A2442" s="52" t="str">
        <f t="shared" si="115"/>
        <v>||||||0</v>
      </c>
      <c r="B2442" s="52" t="str">
        <f t="shared" si="116"/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114"/>
        <v>0</v>
      </c>
      <c r="N2442" s="39"/>
      <c r="O2442" s="39"/>
      <c r="P2442" s="33"/>
    </row>
    <row r="2443" spans="1:16" ht="24.95" customHeight="1" x14ac:dyDescent="0.2">
      <c r="A2443" s="52" t="str">
        <f t="shared" si="115"/>
        <v>||||||0</v>
      </c>
      <c r="B2443" s="52" t="str">
        <f t="shared" si="116"/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114"/>
        <v>0</v>
      </c>
      <c r="N2443" s="39"/>
      <c r="O2443" s="39"/>
      <c r="P2443" s="33"/>
    </row>
    <row r="2444" spans="1:16" ht="24.95" customHeight="1" x14ac:dyDescent="0.2">
      <c r="A2444" s="52" t="str">
        <f t="shared" si="115"/>
        <v>||||||0</v>
      </c>
      <c r="B2444" s="52" t="str">
        <f t="shared" si="116"/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114"/>
        <v>0</v>
      </c>
      <c r="N2444" s="39"/>
      <c r="O2444" s="39"/>
      <c r="P2444" s="33"/>
    </row>
    <row r="2445" spans="1:16" ht="24.95" customHeight="1" x14ac:dyDescent="0.2">
      <c r="A2445" s="52" t="str">
        <f t="shared" si="115"/>
        <v>||||||0</v>
      </c>
      <c r="B2445" s="52" t="str">
        <f t="shared" si="116"/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114"/>
        <v>0</v>
      </c>
      <c r="N2445" s="39"/>
      <c r="O2445" s="39"/>
      <c r="P2445" s="33"/>
    </row>
    <row r="2446" spans="1:16" ht="24.95" customHeight="1" x14ac:dyDescent="0.2">
      <c r="A2446" s="52" t="str">
        <f t="shared" si="115"/>
        <v>||||||0</v>
      </c>
      <c r="B2446" s="52" t="str">
        <f t="shared" si="116"/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114"/>
        <v>0</v>
      </c>
      <c r="N2446" s="39"/>
      <c r="O2446" s="39"/>
      <c r="P2446" s="33"/>
    </row>
    <row r="2447" spans="1:16" ht="24.95" customHeight="1" x14ac:dyDescent="0.2">
      <c r="A2447" s="52" t="str">
        <f t="shared" si="115"/>
        <v>||||||0</v>
      </c>
      <c r="B2447" s="52" t="str">
        <f t="shared" si="116"/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114"/>
        <v>0</v>
      </c>
      <c r="N2447" s="39"/>
      <c r="O2447" s="39"/>
      <c r="P2447" s="33"/>
    </row>
    <row r="2448" spans="1:16" ht="24.95" customHeight="1" x14ac:dyDescent="0.2">
      <c r="A2448" s="52" t="str">
        <f t="shared" si="115"/>
        <v>||||||0</v>
      </c>
      <c r="B2448" s="52" t="str">
        <f t="shared" si="116"/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114"/>
        <v>0</v>
      </c>
      <c r="N2448" s="39"/>
      <c r="O2448" s="39"/>
      <c r="P2448" s="33"/>
    </row>
    <row r="2449" spans="1:16" ht="24.95" customHeight="1" x14ac:dyDescent="0.2">
      <c r="A2449" s="52" t="str">
        <f t="shared" si="115"/>
        <v>||||||0</v>
      </c>
      <c r="B2449" s="52" t="str">
        <f t="shared" si="116"/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114"/>
        <v>0</v>
      </c>
      <c r="N2449" s="39"/>
      <c r="O2449" s="39"/>
      <c r="P2449" s="33"/>
    </row>
    <row r="2450" spans="1:16" ht="24.95" customHeight="1" x14ac:dyDescent="0.2">
      <c r="A2450" s="52" t="str">
        <f t="shared" si="115"/>
        <v>||||||0</v>
      </c>
      <c r="B2450" s="52" t="str">
        <f t="shared" si="116"/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114"/>
        <v>0</v>
      </c>
      <c r="N2450" s="39"/>
      <c r="O2450" s="39"/>
      <c r="P2450" s="33"/>
    </row>
    <row r="2451" spans="1:16" ht="24.95" customHeight="1" x14ac:dyDescent="0.2">
      <c r="A2451" s="52" t="str">
        <f t="shared" si="115"/>
        <v>||||||0</v>
      </c>
      <c r="B2451" s="52" t="str">
        <f t="shared" si="116"/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114"/>
        <v>0</v>
      </c>
      <c r="N2451" s="39"/>
      <c r="O2451" s="39"/>
      <c r="P2451" s="33"/>
    </row>
    <row r="2452" spans="1:16" ht="24.95" customHeight="1" x14ac:dyDescent="0.2">
      <c r="A2452" s="52" t="str">
        <f t="shared" si="115"/>
        <v>||||||0</v>
      </c>
      <c r="B2452" s="52" t="str">
        <f t="shared" si="116"/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114"/>
        <v>0</v>
      </c>
      <c r="N2452" s="39"/>
      <c r="O2452" s="39"/>
      <c r="P2452" s="33"/>
    </row>
    <row r="2453" spans="1:16" ht="24.95" customHeight="1" x14ac:dyDescent="0.2">
      <c r="A2453" s="52" t="str">
        <f t="shared" si="115"/>
        <v>||||||0</v>
      </c>
      <c r="B2453" s="52" t="str">
        <f t="shared" si="116"/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114"/>
        <v>0</v>
      </c>
      <c r="N2453" s="39"/>
      <c r="O2453" s="39"/>
      <c r="P2453" s="33"/>
    </row>
    <row r="2454" spans="1:16" ht="24.95" customHeight="1" x14ac:dyDescent="0.2">
      <c r="A2454" s="52" t="str">
        <f t="shared" si="115"/>
        <v>||||||0</v>
      </c>
      <c r="B2454" s="52" t="str">
        <f t="shared" si="116"/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114"/>
        <v>0</v>
      </c>
      <c r="N2454" s="39"/>
      <c r="O2454" s="39"/>
      <c r="P2454" s="33"/>
    </row>
    <row r="2455" spans="1:16" ht="24.95" customHeight="1" x14ac:dyDescent="0.2">
      <c r="A2455" s="52" t="str">
        <f t="shared" si="115"/>
        <v>||||||0</v>
      </c>
      <c r="B2455" s="52" t="str">
        <f t="shared" si="116"/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114"/>
        <v>0</v>
      </c>
      <c r="N2455" s="39"/>
      <c r="O2455" s="39"/>
      <c r="P2455" s="33"/>
    </row>
    <row r="2456" spans="1:16" ht="24.95" customHeight="1" x14ac:dyDescent="0.2">
      <c r="A2456" s="52" t="str">
        <f t="shared" si="115"/>
        <v>||||||0</v>
      </c>
      <c r="B2456" s="52" t="str">
        <f t="shared" si="116"/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114"/>
        <v>0</v>
      </c>
      <c r="N2456" s="39"/>
      <c r="O2456" s="39"/>
      <c r="P2456" s="33"/>
    </row>
    <row r="2457" spans="1:16" ht="24.95" customHeight="1" x14ac:dyDescent="0.2">
      <c r="A2457" s="52" t="str">
        <f t="shared" si="115"/>
        <v>||||||0</v>
      </c>
      <c r="B2457" s="52" t="str">
        <f t="shared" si="116"/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114"/>
        <v>0</v>
      </c>
      <c r="N2457" s="39"/>
      <c r="O2457" s="39"/>
      <c r="P2457" s="33"/>
    </row>
    <row r="2458" spans="1:16" ht="24.95" customHeight="1" x14ac:dyDescent="0.2">
      <c r="A2458" s="52" t="str">
        <f t="shared" si="115"/>
        <v>||||||0</v>
      </c>
      <c r="B2458" s="52" t="str">
        <f t="shared" si="116"/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114"/>
        <v>0</v>
      </c>
      <c r="N2458" s="39"/>
      <c r="O2458" s="39"/>
      <c r="P2458" s="33"/>
    </row>
    <row r="2459" spans="1:16" ht="24.95" customHeight="1" x14ac:dyDescent="0.2">
      <c r="A2459" s="52" t="str">
        <f t="shared" si="115"/>
        <v>||||||0</v>
      </c>
      <c r="B2459" s="52" t="str">
        <f t="shared" si="116"/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114"/>
        <v>0</v>
      </c>
      <c r="N2459" s="39"/>
      <c r="O2459" s="39"/>
      <c r="P2459" s="33"/>
    </row>
    <row r="2460" spans="1:16" ht="24.95" customHeight="1" x14ac:dyDescent="0.2">
      <c r="A2460" s="52" t="str">
        <f t="shared" si="115"/>
        <v>||||||0</v>
      </c>
      <c r="B2460" s="52" t="str">
        <f t="shared" si="116"/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114"/>
        <v>0</v>
      </c>
      <c r="N2460" s="39"/>
      <c r="O2460" s="39"/>
      <c r="P2460" s="33"/>
    </row>
    <row r="2461" spans="1:16" ht="24.95" customHeight="1" x14ac:dyDescent="0.2">
      <c r="A2461" s="52" t="str">
        <f t="shared" si="115"/>
        <v>||||||0</v>
      </c>
      <c r="B2461" s="52" t="str">
        <f t="shared" si="116"/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114"/>
        <v>0</v>
      </c>
      <c r="N2461" s="39"/>
      <c r="O2461" s="39"/>
      <c r="P2461" s="33"/>
    </row>
    <row r="2462" spans="1:16" ht="24.95" customHeight="1" x14ac:dyDescent="0.2">
      <c r="A2462" s="52" t="str">
        <f t="shared" si="115"/>
        <v>||||||0</v>
      </c>
      <c r="B2462" s="52" t="str">
        <f t="shared" si="116"/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114"/>
        <v>0</v>
      </c>
      <c r="N2462" s="39"/>
      <c r="O2462" s="39"/>
      <c r="P2462" s="33"/>
    </row>
    <row r="2463" spans="1:16" ht="24.95" customHeight="1" x14ac:dyDescent="0.2">
      <c r="A2463" s="52" t="str">
        <f t="shared" si="115"/>
        <v>||||||0</v>
      </c>
      <c r="B2463" s="52" t="str">
        <f t="shared" si="116"/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114"/>
        <v>0</v>
      </c>
      <c r="N2463" s="39"/>
      <c r="O2463" s="39"/>
      <c r="P2463" s="33"/>
    </row>
    <row r="2464" spans="1:16" ht="24.95" customHeight="1" x14ac:dyDescent="0.2">
      <c r="A2464" s="52" t="str">
        <f t="shared" si="115"/>
        <v>||||||0</v>
      </c>
      <c r="B2464" s="52" t="str">
        <f t="shared" si="116"/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114"/>
        <v>0</v>
      </c>
      <c r="N2464" s="39"/>
      <c r="O2464" s="39"/>
      <c r="P2464" s="33"/>
    </row>
    <row r="2465" spans="1:16" ht="24.95" customHeight="1" x14ac:dyDescent="0.2">
      <c r="A2465" s="52" t="str">
        <f t="shared" si="115"/>
        <v>||||||0</v>
      </c>
      <c r="B2465" s="52" t="str">
        <f t="shared" si="116"/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114"/>
        <v>0</v>
      </c>
      <c r="N2465" s="39"/>
      <c r="O2465" s="39"/>
      <c r="P2465" s="33"/>
    </row>
    <row r="2466" spans="1:16" ht="24.95" customHeight="1" x14ac:dyDescent="0.2">
      <c r="A2466" s="52" t="str">
        <f t="shared" si="115"/>
        <v>||||||0</v>
      </c>
      <c r="B2466" s="52" t="str">
        <f t="shared" si="116"/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114"/>
        <v>0</v>
      </c>
      <c r="N2466" s="39"/>
      <c r="O2466" s="39"/>
      <c r="P2466" s="33"/>
    </row>
    <row r="2467" spans="1:16" ht="24.95" customHeight="1" x14ac:dyDescent="0.2">
      <c r="A2467" s="52" t="str">
        <f t="shared" si="115"/>
        <v>||||||0</v>
      </c>
      <c r="B2467" s="52" t="str">
        <f t="shared" si="116"/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114"/>
        <v>0</v>
      </c>
      <c r="N2467" s="39"/>
      <c r="O2467" s="39"/>
      <c r="P2467" s="33"/>
    </row>
    <row r="2468" spans="1:16" ht="24.95" customHeight="1" x14ac:dyDescent="0.2">
      <c r="A2468" s="52" t="str">
        <f t="shared" si="115"/>
        <v>||||||0</v>
      </c>
      <c r="B2468" s="52" t="str">
        <f t="shared" si="116"/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114"/>
        <v>0</v>
      </c>
      <c r="N2468" s="39"/>
      <c r="O2468" s="39"/>
      <c r="P2468" s="33"/>
    </row>
    <row r="2469" spans="1:16" ht="24.95" customHeight="1" x14ac:dyDescent="0.2">
      <c r="A2469" s="52" t="str">
        <f t="shared" si="115"/>
        <v>||||||0</v>
      </c>
      <c r="B2469" s="52" t="str">
        <f t="shared" si="116"/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114"/>
        <v>0</v>
      </c>
      <c r="N2469" s="39"/>
      <c r="O2469" s="39"/>
      <c r="P2469" s="33"/>
    </row>
    <row r="2470" spans="1:16" ht="24.95" customHeight="1" x14ac:dyDescent="0.2">
      <c r="A2470" s="52" t="str">
        <f t="shared" si="115"/>
        <v>||||||0</v>
      </c>
      <c r="B2470" s="52" t="str">
        <f t="shared" si="116"/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114"/>
        <v>0</v>
      </c>
      <c r="N2470" s="39"/>
      <c r="O2470" s="39"/>
      <c r="P2470" s="33"/>
    </row>
    <row r="2471" spans="1:16" ht="24.95" customHeight="1" x14ac:dyDescent="0.2">
      <c r="A2471" s="52" t="str">
        <f t="shared" si="115"/>
        <v>||||||0</v>
      </c>
      <c r="B2471" s="52" t="str">
        <f t="shared" si="116"/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114"/>
        <v>0</v>
      </c>
      <c r="N2471" s="39"/>
      <c r="O2471" s="39"/>
      <c r="P2471" s="33"/>
    </row>
    <row r="2472" spans="1:16" ht="24.95" customHeight="1" x14ac:dyDescent="0.2">
      <c r="A2472" s="52" t="str">
        <f t="shared" si="115"/>
        <v>||||||0</v>
      </c>
      <c r="B2472" s="52" t="str">
        <f t="shared" si="116"/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114"/>
        <v>0</v>
      </c>
      <c r="N2472" s="39"/>
      <c r="O2472" s="39"/>
      <c r="P2472" s="33"/>
    </row>
    <row r="2473" spans="1:16" ht="24.95" customHeight="1" x14ac:dyDescent="0.2">
      <c r="A2473" s="52" t="str">
        <f t="shared" si="115"/>
        <v>||||||0</v>
      </c>
      <c r="B2473" s="52" t="str">
        <f t="shared" si="116"/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114"/>
        <v>0</v>
      </c>
      <c r="N2473" s="39"/>
      <c r="O2473" s="39"/>
      <c r="P2473" s="33"/>
    </row>
    <row r="2474" spans="1:16" ht="24.95" customHeight="1" x14ac:dyDescent="0.2">
      <c r="A2474" s="52" t="str">
        <f t="shared" si="115"/>
        <v>||||||0</v>
      </c>
      <c r="B2474" s="52" t="str">
        <f t="shared" si="116"/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114"/>
        <v>0</v>
      </c>
      <c r="N2474" s="39"/>
      <c r="O2474" s="39"/>
      <c r="P2474" s="33"/>
    </row>
    <row r="2475" spans="1:16" ht="24.95" customHeight="1" x14ac:dyDescent="0.2">
      <c r="A2475" s="52" t="str">
        <f t="shared" si="115"/>
        <v>||||||0</v>
      </c>
      <c r="B2475" s="52" t="str">
        <f t="shared" si="116"/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114"/>
        <v>0</v>
      </c>
      <c r="N2475" s="39"/>
      <c r="O2475" s="39"/>
      <c r="P2475" s="33"/>
    </row>
    <row r="2476" spans="1:16" ht="24.95" customHeight="1" x14ac:dyDescent="0.2">
      <c r="A2476" s="52" t="str">
        <f t="shared" si="115"/>
        <v>||||||0</v>
      </c>
      <c r="B2476" s="52" t="str">
        <f t="shared" si="116"/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114"/>
        <v>0</v>
      </c>
      <c r="N2476" s="39"/>
      <c r="O2476" s="39"/>
      <c r="P2476" s="33"/>
    </row>
    <row r="2477" spans="1:16" ht="24.95" customHeight="1" x14ac:dyDescent="0.2">
      <c r="A2477" s="52" t="str">
        <f t="shared" si="115"/>
        <v>||||||0</v>
      </c>
      <c r="B2477" s="52" t="str">
        <f t="shared" si="116"/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114"/>
        <v>0</v>
      </c>
      <c r="N2477" s="39"/>
      <c r="O2477" s="39"/>
      <c r="P2477" s="33"/>
    </row>
    <row r="2478" spans="1:16" ht="24.95" customHeight="1" x14ac:dyDescent="0.2">
      <c r="A2478" s="52" t="str">
        <f t="shared" si="115"/>
        <v>||||||0</v>
      </c>
      <c r="B2478" s="52" t="str">
        <f t="shared" si="116"/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114"/>
        <v>0</v>
      </c>
      <c r="N2478" s="39"/>
      <c r="O2478" s="39"/>
      <c r="P2478" s="33"/>
    </row>
    <row r="2479" spans="1:16" ht="24.95" customHeight="1" x14ac:dyDescent="0.2">
      <c r="A2479" s="52" t="str">
        <f t="shared" si="115"/>
        <v>||||||0</v>
      </c>
      <c r="B2479" s="52" t="str">
        <f t="shared" si="116"/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114"/>
        <v>0</v>
      </c>
      <c r="N2479" s="39"/>
      <c r="O2479" s="39"/>
      <c r="P2479" s="33"/>
    </row>
    <row r="2480" spans="1:16" ht="24.95" customHeight="1" x14ac:dyDescent="0.2">
      <c r="A2480" s="52" t="str">
        <f t="shared" si="115"/>
        <v>||||||0</v>
      </c>
      <c r="B2480" s="52" t="str">
        <f t="shared" si="116"/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114"/>
        <v>0</v>
      </c>
      <c r="N2480" s="39"/>
      <c r="O2480" s="39"/>
      <c r="P2480" s="33"/>
    </row>
    <row r="2481" spans="1:16" ht="24.95" customHeight="1" x14ac:dyDescent="0.2">
      <c r="A2481" s="52" t="str">
        <f t="shared" si="115"/>
        <v>||||||0</v>
      </c>
      <c r="B2481" s="52" t="str">
        <f t="shared" si="116"/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114"/>
        <v>0</v>
      </c>
      <c r="N2481" s="39"/>
      <c r="O2481" s="39"/>
      <c r="P2481" s="33"/>
    </row>
    <row r="2482" spans="1:16" ht="24.95" customHeight="1" x14ac:dyDescent="0.2">
      <c r="A2482" s="52" t="str">
        <f t="shared" si="115"/>
        <v>||||||0</v>
      </c>
      <c r="B2482" s="52" t="str">
        <f t="shared" si="116"/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114"/>
        <v>0</v>
      </c>
      <c r="N2482" s="39"/>
      <c r="O2482" s="39"/>
      <c r="P2482" s="33"/>
    </row>
    <row r="2483" spans="1:16" ht="24.95" customHeight="1" x14ac:dyDescent="0.2">
      <c r="A2483" s="52" t="str">
        <f t="shared" si="115"/>
        <v>||||||0</v>
      </c>
      <c r="B2483" s="52" t="str">
        <f t="shared" si="116"/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114"/>
        <v>0</v>
      </c>
      <c r="N2483" s="39"/>
      <c r="O2483" s="39"/>
      <c r="P2483" s="33"/>
    </row>
    <row r="2484" spans="1:16" ht="24.95" customHeight="1" x14ac:dyDescent="0.2">
      <c r="A2484" s="52" t="str">
        <f t="shared" si="115"/>
        <v>||||||0</v>
      </c>
      <c r="B2484" s="52" t="str">
        <f t="shared" si="116"/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114"/>
        <v>0</v>
      </c>
      <c r="N2484" s="39"/>
      <c r="O2484" s="39"/>
      <c r="P2484" s="33"/>
    </row>
    <row r="2485" spans="1:16" ht="24.95" customHeight="1" x14ac:dyDescent="0.2">
      <c r="A2485" s="52" t="str">
        <f t="shared" si="115"/>
        <v>||||||0</v>
      </c>
      <c r="B2485" s="52" t="str">
        <f t="shared" si="116"/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114"/>
        <v>0</v>
      </c>
      <c r="N2485" s="39"/>
      <c r="O2485" s="39"/>
      <c r="P2485" s="33"/>
    </row>
    <row r="2486" spans="1:16" ht="24.95" customHeight="1" x14ac:dyDescent="0.2">
      <c r="A2486" s="52" t="str">
        <f t="shared" si="115"/>
        <v>||||||0</v>
      </c>
      <c r="B2486" s="52" t="str">
        <f t="shared" si="116"/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114"/>
        <v>0</v>
      </c>
      <c r="N2486" s="39"/>
      <c r="O2486" s="39"/>
      <c r="P2486" s="33"/>
    </row>
    <row r="2487" spans="1:16" ht="24.95" customHeight="1" x14ac:dyDescent="0.2">
      <c r="A2487" s="52" t="str">
        <f t="shared" si="115"/>
        <v>||||||0</v>
      </c>
      <c r="B2487" s="52" t="str">
        <f t="shared" si="116"/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114"/>
        <v>0</v>
      </c>
      <c r="N2487" s="39"/>
      <c r="O2487" s="39"/>
      <c r="P2487" s="33"/>
    </row>
    <row r="2488" spans="1:16" ht="24.95" customHeight="1" x14ac:dyDescent="0.2">
      <c r="A2488" s="52" t="str">
        <f t="shared" si="115"/>
        <v>||||||0</v>
      </c>
      <c r="B2488" s="52" t="str">
        <f t="shared" si="116"/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114"/>
        <v>0</v>
      </c>
      <c r="N2488" s="39"/>
      <c r="O2488" s="39"/>
      <c r="P2488" s="33"/>
    </row>
    <row r="2489" spans="1:16" ht="24.95" customHeight="1" x14ac:dyDescent="0.2">
      <c r="A2489" s="52" t="str">
        <f t="shared" si="115"/>
        <v>||||||0</v>
      </c>
      <c r="B2489" s="52" t="str">
        <f t="shared" si="116"/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114"/>
        <v>0</v>
      </c>
      <c r="N2489" s="39"/>
      <c r="O2489" s="39"/>
      <c r="P2489" s="33"/>
    </row>
    <row r="2490" spans="1:16" ht="24.95" customHeight="1" x14ac:dyDescent="0.2">
      <c r="A2490" s="52" t="str">
        <f t="shared" si="115"/>
        <v>||||||0</v>
      </c>
      <c r="B2490" s="52" t="str">
        <f t="shared" si="116"/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114"/>
        <v>0</v>
      </c>
      <c r="N2490" s="39"/>
      <c r="O2490" s="39"/>
      <c r="P2490" s="33"/>
    </row>
    <row r="2491" spans="1:16" ht="24.95" customHeight="1" x14ac:dyDescent="0.2">
      <c r="A2491" s="52" t="str">
        <f t="shared" si="115"/>
        <v>||||||0</v>
      </c>
      <c r="B2491" s="52" t="str">
        <f t="shared" si="116"/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114"/>
        <v>0</v>
      </c>
      <c r="N2491" s="39"/>
      <c r="O2491" s="39"/>
      <c r="P2491" s="33"/>
    </row>
    <row r="2492" spans="1:16" ht="24.95" customHeight="1" x14ac:dyDescent="0.2">
      <c r="A2492" s="52" t="str">
        <f t="shared" si="115"/>
        <v>||||||0</v>
      </c>
      <c r="B2492" s="52" t="str">
        <f t="shared" si="116"/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114"/>
        <v>0</v>
      </c>
      <c r="N2492" s="39"/>
      <c r="O2492" s="39"/>
      <c r="P2492" s="33"/>
    </row>
    <row r="2493" spans="1:16" ht="24.95" customHeight="1" x14ac:dyDescent="0.2">
      <c r="A2493" s="52" t="str">
        <f t="shared" si="115"/>
        <v>||||||0</v>
      </c>
      <c r="B2493" s="52" t="str">
        <f t="shared" si="116"/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114"/>
        <v>0</v>
      </c>
      <c r="N2493" s="39"/>
      <c r="O2493" s="39"/>
      <c r="P2493" s="33"/>
    </row>
    <row r="2494" spans="1:16" ht="24.95" customHeight="1" x14ac:dyDescent="0.2">
      <c r="A2494" s="52" t="str">
        <f t="shared" si="115"/>
        <v>||||||0</v>
      </c>
      <c r="B2494" s="52" t="str">
        <f t="shared" si="116"/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117">N2494+O2494</f>
        <v>0</v>
      </c>
      <c r="N2494" s="39"/>
      <c r="O2494" s="39"/>
      <c r="P2494" s="33"/>
    </row>
    <row r="2495" spans="1:16" ht="24.95" customHeight="1" x14ac:dyDescent="0.2">
      <c r="A2495" s="52" t="str">
        <f t="shared" si="115"/>
        <v>||||||0</v>
      </c>
      <c r="B2495" s="52" t="str">
        <f t="shared" si="116"/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117"/>
        <v>0</v>
      </c>
      <c r="N2495" s="39"/>
      <c r="O2495" s="39"/>
      <c r="P2495" s="33"/>
    </row>
    <row r="2496" spans="1:16" ht="24.95" customHeight="1" x14ac:dyDescent="0.2">
      <c r="A2496" s="52" t="str">
        <f t="shared" si="115"/>
        <v>||||||0</v>
      </c>
      <c r="B2496" s="52" t="str">
        <f t="shared" si="116"/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117"/>
        <v>0</v>
      </c>
      <c r="N2496" s="39"/>
      <c r="O2496" s="39"/>
      <c r="P2496" s="33"/>
    </row>
    <row r="2497" spans="1:16" ht="24.95" customHeight="1" x14ac:dyDescent="0.2">
      <c r="A2497" s="52" t="str">
        <f t="shared" si="115"/>
        <v>||||||0</v>
      </c>
      <c r="B2497" s="52" t="str">
        <f t="shared" si="116"/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117"/>
        <v>0</v>
      </c>
      <c r="N2497" s="39"/>
      <c r="O2497" s="39"/>
      <c r="P2497" s="33"/>
    </row>
    <row r="2498" spans="1:16" ht="24.95" customHeight="1" x14ac:dyDescent="0.2">
      <c r="A2498" s="52" t="str">
        <f t="shared" si="115"/>
        <v>||||||0</v>
      </c>
      <c r="B2498" s="52" t="str">
        <f t="shared" si="116"/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117"/>
        <v>0</v>
      </c>
      <c r="N2498" s="39"/>
      <c r="O2498" s="39"/>
      <c r="P2498" s="33"/>
    </row>
    <row r="2499" spans="1:16" ht="24.95" customHeight="1" x14ac:dyDescent="0.2">
      <c r="A2499" s="52" t="str">
        <f t="shared" si="115"/>
        <v>||||||0</v>
      </c>
      <c r="B2499" s="52" t="str">
        <f t="shared" si="116"/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117"/>
        <v>0</v>
      </c>
      <c r="N2499" s="39"/>
      <c r="O2499" s="39"/>
      <c r="P2499" s="33"/>
    </row>
    <row r="2500" spans="1:16" ht="24.95" customHeight="1" x14ac:dyDescent="0.2">
      <c r="A2500" s="52" t="str">
        <f t="shared" si="115"/>
        <v>||||||0</v>
      </c>
      <c r="B2500" s="52" t="str">
        <f t="shared" si="116"/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117"/>
        <v>0</v>
      </c>
      <c r="N2500" s="39"/>
      <c r="O2500" s="39"/>
      <c r="P2500" s="33"/>
    </row>
    <row r="2501" spans="1:16" ht="24.95" customHeight="1" x14ac:dyDescent="0.2">
      <c r="A2501" s="52" t="str">
        <f t="shared" ref="A2501:A2564" si="118">C2501&amp;"|"&amp;D2501&amp;"|"&amp;E2501&amp;"|"&amp;F2501&amp;"|"&amp;G2501&amp;"|"&amp;I2501&amp;"|"&amp;N2501+O2501-P2501</f>
        <v>||||||0</v>
      </c>
      <c r="B2501" s="52" t="str">
        <f t="shared" ref="B2501:B2564" si="119"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117"/>
        <v>0</v>
      </c>
      <c r="N2501" s="39"/>
      <c r="O2501" s="39"/>
      <c r="P2501" s="33"/>
    </row>
    <row r="2502" spans="1:16" ht="24.95" customHeight="1" x14ac:dyDescent="0.2">
      <c r="A2502" s="52" t="str">
        <f t="shared" si="118"/>
        <v>||||||0</v>
      </c>
      <c r="B2502" s="52" t="str">
        <f t="shared" si="119"/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117"/>
        <v>0</v>
      </c>
      <c r="N2502" s="39"/>
      <c r="O2502" s="39"/>
      <c r="P2502" s="33"/>
    </row>
    <row r="2503" spans="1:16" ht="24.95" customHeight="1" x14ac:dyDescent="0.2">
      <c r="A2503" s="52" t="str">
        <f t="shared" si="118"/>
        <v>||||||0</v>
      </c>
      <c r="B2503" s="52" t="str">
        <f t="shared" si="119"/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117"/>
        <v>0</v>
      </c>
      <c r="N2503" s="39"/>
      <c r="O2503" s="39"/>
      <c r="P2503" s="33"/>
    </row>
    <row r="2504" spans="1:16" ht="24.95" customHeight="1" x14ac:dyDescent="0.2">
      <c r="A2504" s="52" t="str">
        <f t="shared" si="118"/>
        <v>||||||0</v>
      </c>
      <c r="B2504" s="52" t="str">
        <f t="shared" si="119"/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117"/>
        <v>0</v>
      </c>
      <c r="N2504" s="39"/>
      <c r="O2504" s="39"/>
      <c r="P2504" s="33"/>
    </row>
    <row r="2505" spans="1:16" ht="24.95" customHeight="1" x14ac:dyDescent="0.2">
      <c r="A2505" s="52" t="str">
        <f t="shared" si="118"/>
        <v>||||||0</v>
      </c>
      <c r="B2505" s="52" t="str">
        <f t="shared" si="119"/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117"/>
        <v>0</v>
      </c>
      <c r="N2505" s="39"/>
      <c r="O2505" s="39"/>
      <c r="P2505" s="33"/>
    </row>
    <row r="2506" spans="1:16" ht="24.95" customHeight="1" x14ac:dyDescent="0.2">
      <c r="A2506" s="52" t="str">
        <f t="shared" si="118"/>
        <v>||||||0</v>
      </c>
      <c r="B2506" s="52" t="str">
        <f t="shared" si="119"/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117"/>
        <v>0</v>
      </c>
      <c r="N2506" s="39"/>
      <c r="O2506" s="39"/>
      <c r="P2506" s="33"/>
    </row>
    <row r="2507" spans="1:16" ht="24.95" customHeight="1" x14ac:dyDescent="0.2">
      <c r="A2507" s="52" t="str">
        <f t="shared" si="118"/>
        <v>||||||0</v>
      </c>
      <c r="B2507" s="52" t="str">
        <f t="shared" si="119"/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117"/>
        <v>0</v>
      </c>
      <c r="N2507" s="39"/>
      <c r="O2507" s="39"/>
      <c r="P2507" s="33"/>
    </row>
    <row r="2508" spans="1:16" ht="24.95" customHeight="1" x14ac:dyDescent="0.2">
      <c r="A2508" s="52" t="str">
        <f t="shared" si="118"/>
        <v>||||||0</v>
      </c>
      <c r="B2508" s="52" t="str">
        <f t="shared" si="119"/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117"/>
        <v>0</v>
      </c>
      <c r="N2508" s="39"/>
      <c r="O2508" s="39"/>
      <c r="P2508" s="33"/>
    </row>
    <row r="2509" spans="1:16" ht="24.95" customHeight="1" x14ac:dyDescent="0.2">
      <c r="A2509" s="52" t="str">
        <f t="shared" si="118"/>
        <v>||||||0</v>
      </c>
      <c r="B2509" s="52" t="str">
        <f t="shared" si="119"/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117"/>
        <v>0</v>
      </c>
      <c r="N2509" s="39"/>
      <c r="O2509" s="39"/>
      <c r="P2509" s="33"/>
    </row>
    <row r="2510" spans="1:16" ht="24.95" customHeight="1" x14ac:dyDescent="0.2">
      <c r="A2510" s="52" t="str">
        <f t="shared" si="118"/>
        <v>||||||0</v>
      </c>
      <c r="B2510" s="52" t="str">
        <f t="shared" si="119"/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117"/>
        <v>0</v>
      </c>
      <c r="N2510" s="39"/>
      <c r="O2510" s="39"/>
      <c r="P2510" s="33"/>
    </row>
    <row r="2511" spans="1:16" ht="24.95" customHeight="1" x14ac:dyDescent="0.2">
      <c r="A2511" s="52" t="str">
        <f t="shared" si="118"/>
        <v>||||||0</v>
      </c>
      <c r="B2511" s="52" t="str">
        <f t="shared" si="119"/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117"/>
        <v>0</v>
      </c>
      <c r="N2511" s="39"/>
      <c r="O2511" s="39"/>
      <c r="P2511" s="33"/>
    </row>
    <row r="2512" spans="1:16" ht="24.95" customHeight="1" x14ac:dyDescent="0.2">
      <c r="A2512" s="52" t="str">
        <f t="shared" si="118"/>
        <v>||||||0</v>
      </c>
      <c r="B2512" s="52" t="str">
        <f t="shared" si="119"/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117"/>
        <v>0</v>
      </c>
      <c r="N2512" s="39"/>
      <c r="O2512" s="39"/>
      <c r="P2512" s="33"/>
    </row>
    <row r="2513" spans="1:16" ht="24.95" customHeight="1" x14ac:dyDescent="0.2">
      <c r="A2513" s="52" t="str">
        <f t="shared" si="118"/>
        <v>||||||0</v>
      </c>
      <c r="B2513" s="52" t="str">
        <f t="shared" si="119"/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117"/>
        <v>0</v>
      </c>
      <c r="N2513" s="39"/>
      <c r="O2513" s="39"/>
      <c r="P2513" s="33"/>
    </row>
    <row r="2514" spans="1:16" ht="24.95" customHeight="1" x14ac:dyDescent="0.2">
      <c r="A2514" s="52" t="str">
        <f t="shared" si="118"/>
        <v>||||||0</v>
      </c>
      <c r="B2514" s="52" t="str">
        <f t="shared" si="119"/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117"/>
        <v>0</v>
      </c>
      <c r="N2514" s="39"/>
      <c r="O2514" s="39"/>
      <c r="P2514" s="33"/>
    </row>
    <row r="2515" spans="1:16" ht="24.95" customHeight="1" x14ac:dyDescent="0.2">
      <c r="A2515" s="52" t="str">
        <f t="shared" si="118"/>
        <v>||||||0</v>
      </c>
      <c r="B2515" s="52" t="str">
        <f t="shared" si="119"/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117"/>
        <v>0</v>
      </c>
      <c r="N2515" s="39"/>
      <c r="O2515" s="39"/>
      <c r="P2515" s="33"/>
    </row>
    <row r="2516" spans="1:16" ht="24.95" customHeight="1" x14ac:dyDescent="0.2">
      <c r="A2516" s="52" t="str">
        <f t="shared" si="118"/>
        <v>||||||0</v>
      </c>
      <c r="B2516" s="52" t="str">
        <f t="shared" si="119"/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117"/>
        <v>0</v>
      </c>
      <c r="N2516" s="39"/>
      <c r="O2516" s="39"/>
      <c r="P2516" s="33"/>
    </row>
    <row r="2517" spans="1:16" ht="24.95" customHeight="1" x14ac:dyDescent="0.2">
      <c r="A2517" s="52" t="str">
        <f t="shared" si="118"/>
        <v>||||||0</v>
      </c>
      <c r="B2517" s="52" t="str">
        <f t="shared" si="119"/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117"/>
        <v>0</v>
      </c>
      <c r="N2517" s="39"/>
      <c r="O2517" s="39"/>
      <c r="P2517" s="33"/>
    </row>
    <row r="2518" spans="1:16" ht="24.95" customHeight="1" x14ac:dyDescent="0.2">
      <c r="A2518" s="52" t="str">
        <f t="shared" si="118"/>
        <v>||||||0</v>
      </c>
      <c r="B2518" s="52" t="str">
        <f t="shared" si="119"/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117"/>
        <v>0</v>
      </c>
      <c r="N2518" s="39"/>
      <c r="O2518" s="39"/>
      <c r="P2518" s="33"/>
    </row>
    <row r="2519" spans="1:16" ht="24.95" customHeight="1" x14ac:dyDescent="0.2">
      <c r="A2519" s="52" t="str">
        <f t="shared" si="118"/>
        <v>||||||0</v>
      </c>
      <c r="B2519" s="52" t="str">
        <f t="shared" si="119"/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117"/>
        <v>0</v>
      </c>
      <c r="N2519" s="39"/>
      <c r="O2519" s="39"/>
      <c r="P2519" s="33"/>
    </row>
    <row r="2520" spans="1:16" ht="24.95" customHeight="1" x14ac:dyDescent="0.2">
      <c r="A2520" s="52" t="str">
        <f t="shared" si="118"/>
        <v>||||||0</v>
      </c>
      <c r="B2520" s="52" t="str">
        <f t="shared" si="119"/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117"/>
        <v>0</v>
      </c>
      <c r="N2520" s="39"/>
      <c r="O2520" s="39"/>
      <c r="P2520" s="33"/>
    </row>
    <row r="2521" spans="1:16" ht="24.95" customHeight="1" x14ac:dyDescent="0.2">
      <c r="A2521" s="52" t="str">
        <f t="shared" si="118"/>
        <v>||||||0</v>
      </c>
      <c r="B2521" s="52" t="str">
        <f t="shared" si="119"/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117"/>
        <v>0</v>
      </c>
      <c r="N2521" s="39"/>
      <c r="O2521" s="39"/>
      <c r="P2521" s="33"/>
    </row>
    <row r="2522" spans="1:16" ht="24.95" customHeight="1" x14ac:dyDescent="0.2">
      <c r="A2522" s="52" t="str">
        <f t="shared" si="118"/>
        <v>||||||0</v>
      </c>
      <c r="B2522" s="52" t="str">
        <f t="shared" si="119"/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117"/>
        <v>0</v>
      </c>
      <c r="N2522" s="39"/>
      <c r="O2522" s="39"/>
      <c r="P2522" s="33"/>
    </row>
    <row r="2523" spans="1:16" ht="24.95" customHeight="1" x14ac:dyDescent="0.2">
      <c r="A2523" s="52" t="str">
        <f t="shared" si="118"/>
        <v>||||||0</v>
      </c>
      <c r="B2523" s="52" t="str">
        <f t="shared" si="119"/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117"/>
        <v>0</v>
      </c>
      <c r="N2523" s="39"/>
      <c r="O2523" s="39"/>
      <c r="P2523" s="33"/>
    </row>
    <row r="2524" spans="1:16" ht="24.95" customHeight="1" x14ac:dyDescent="0.2">
      <c r="A2524" s="52" t="str">
        <f t="shared" si="118"/>
        <v>||||||0</v>
      </c>
      <c r="B2524" s="52" t="str">
        <f t="shared" si="119"/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117"/>
        <v>0</v>
      </c>
      <c r="N2524" s="39"/>
      <c r="O2524" s="39"/>
      <c r="P2524" s="33"/>
    </row>
    <row r="2525" spans="1:16" ht="24.95" customHeight="1" x14ac:dyDescent="0.2">
      <c r="A2525" s="52" t="str">
        <f t="shared" si="118"/>
        <v>||||||0</v>
      </c>
      <c r="B2525" s="52" t="str">
        <f t="shared" si="119"/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117"/>
        <v>0</v>
      </c>
      <c r="N2525" s="39"/>
      <c r="O2525" s="39"/>
      <c r="P2525" s="33"/>
    </row>
    <row r="2526" spans="1:16" ht="24.95" customHeight="1" x14ac:dyDescent="0.2">
      <c r="A2526" s="52" t="str">
        <f t="shared" si="118"/>
        <v>||||||0</v>
      </c>
      <c r="B2526" s="52" t="str">
        <f t="shared" si="119"/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117"/>
        <v>0</v>
      </c>
      <c r="N2526" s="39"/>
      <c r="O2526" s="39"/>
      <c r="P2526" s="33"/>
    </row>
    <row r="2527" spans="1:16" ht="24.95" customHeight="1" x14ac:dyDescent="0.2">
      <c r="A2527" s="52" t="str">
        <f t="shared" si="118"/>
        <v>||||||0</v>
      </c>
      <c r="B2527" s="52" t="str">
        <f t="shared" si="119"/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117"/>
        <v>0</v>
      </c>
      <c r="N2527" s="39"/>
      <c r="O2527" s="39"/>
      <c r="P2527" s="33"/>
    </row>
    <row r="2528" spans="1:16" ht="24.95" customHeight="1" x14ac:dyDescent="0.2">
      <c r="A2528" s="52" t="str">
        <f t="shared" si="118"/>
        <v>||||||0</v>
      </c>
      <c r="B2528" s="52" t="str">
        <f t="shared" si="119"/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117"/>
        <v>0</v>
      </c>
      <c r="N2528" s="39"/>
      <c r="O2528" s="39"/>
      <c r="P2528" s="33"/>
    </row>
    <row r="2529" spans="1:16" ht="24.95" customHeight="1" x14ac:dyDescent="0.2">
      <c r="A2529" s="52" t="str">
        <f t="shared" si="118"/>
        <v>||||||0</v>
      </c>
      <c r="B2529" s="52" t="str">
        <f t="shared" si="119"/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117"/>
        <v>0</v>
      </c>
      <c r="N2529" s="39"/>
      <c r="O2529" s="39"/>
      <c r="P2529" s="33"/>
    </row>
    <row r="2530" spans="1:16" ht="24.95" customHeight="1" x14ac:dyDescent="0.2">
      <c r="A2530" s="52" t="str">
        <f t="shared" si="118"/>
        <v>||||||0</v>
      </c>
      <c r="B2530" s="52" t="str">
        <f t="shared" si="119"/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117"/>
        <v>0</v>
      </c>
      <c r="N2530" s="39"/>
      <c r="O2530" s="39"/>
      <c r="P2530" s="33"/>
    </row>
    <row r="2531" spans="1:16" ht="24.95" customHeight="1" x14ac:dyDescent="0.2">
      <c r="A2531" s="52" t="str">
        <f t="shared" si="118"/>
        <v>||||||0</v>
      </c>
      <c r="B2531" s="52" t="str">
        <f t="shared" si="119"/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117"/>
        <v>0</v>
      </c>
      <c r="N2531" s="39"/>
      <c r="O2531" s="39"/>
      <c r="P2531" s="33"/>
    </row>
    <row r="2532" spans="1:16" ht="24.95" customHeight="1" x14ac:dyDescent="0.2">
      <c r="A2532" s="52" t="str">
        <f t="shared" si="118"/>
        <v>||||||0</v>
      </c>
      <c r="B2532" s="52" t="str">
        <f t="shared" si="119"/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117"/>
        <v>0</v>
      </c>
      <c r="N2532" s="39"/>
      <c r="O2532" s="39"/>
      <c r="P2532" s="33"/>
    </row>
    <row r="2533" spans="1:16" ht="24.95" customHeight="1" x14ac:dyDescent="0.2">
      <c r="A2533" s="52" t="str">
        <f t="shared" si="118"/>
        <v>||||||0</v>
      </c>
      <c r="B2533" s="52" t="str">
        <f t="shared" si="119"/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117"/>
        <v>0</v>
      </c>
      <c r="N2533" s="39"/>
      <c r="O2533" s="39"/>
      <c r="P2533" s="33"/>
    </row>
    <row r="2534" spans="1:16" ht="24.95" customHeight="1" x14ac:dyDescent="0.2">
      <c r="A2534" s="52" t="str">
        <f t="shared" si="118"/>
        <v>||||||0</v>
      </c>
      <c r="B2534" s="52" t="str">
        <f t="shared" si="119"/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117"/>
        <v>0</v>
      </c>
      <c r="N2534" s="39"/>
      <c r="O2534" s="39"/>
      <c r="P2534" s="33"/>
    </row>
    <row r="2535" spans="1:16" ht="24.95" customHeight="1" x14ac:dyDescent="0.2">
      <c r="A2535" s="52" t="str">
        <f t="shared" si="118"/>
        <v>||||||0</v>
      </c>
      <c r="B2535" s="52" t="str">
        <f t="shared" si="119"/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117"/>
        <v>0</v>
      </c>
      <c r="N2535" s="39"/>
      <c r="O2535" s="39"/>
      <c r="P2535" s="33"/>
    </row>
    <row r="2536" spans="1:16" ht="24.95" customHeight="1" x14ac:dyDescent="0.2">
      <c r="A2536" s="52" t="str">
        <f t="shared" si="118"/>
        <v>||||||0</v>
      </c>
      <c r="B2536" s="52" t="str">
        <f t="shared" si="119"/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117"/>
        <v>0</v>
      </c>
      <c r="N2536" s="39"/>
      <c r="O2536" s="39"/>
      <c r="P2536" s="33"/>
    </row>
    <row r="2537" spans="1:16" ht="24.95" customHeight="1" x14ac:dyDescent="0.2">
      <c r="A2537" s="52" t="str">
        <f t="shared" si="118"/>
        <v>||||||0</v>
      </c>
      <c r="B2537" s="52" t="str">
        <f t="shared" si="119"/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117"/>
        <v>0</v>
      </c>
      <c r="N2537" s="39"/>
      <c r="O2537" s="39"/>
      <c r="P2537" s="33"/>
    </row>
    <row r="2538" spans="1:16" ht="24.95" customHeight="1" x14ac:dyDescent="0.2">
      <c r="A2538" s="52" t="str">
        <f t="shared" si="118"/>
        <v>||||||0</v>
      </c>
      <c r="B2538" s="52" t="str">
        <f t="shared" si="119"/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117"/>
        <v>0</v>
      </c>
      <c r="N2538" s="39"/>
      <c r="O2538" s="39"/>
      <c r="P2538" s="33"/>
    </row>
    <row r="2539" spans="1:16" ht="24.95" customHeight="1" x14ac:dyDescent="0.2">
      <c r="A2539" s="52" t="str">
        <f t="shared" si="118"/>
        <v>||||||0</v>
      </c>
      <c r="B2539" s="52" t="str">
        <f t="shared" si="119"/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117"/>
        <v>0</v>
      </c>
      <c r="N2539" s="39"/>
      <c r="O2539" s="39"/>
      <c r="P2539" s="33"/>
    </row>
    <row r="2540" spans="1:16" ht="24.95" customHeight="1" x14ac:dyDescent="0.2">
      <c r="A2540" s="52" t="str">
        <f t="shared" si="118"/>
        <v>||||||0</v>
      </c>
      <c r="B2540" s="52" t="str">
        <f t="shared" si="119"/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117"/>
        <v>0</v>
      </c>
      <c r="N2540" s="39"/>
      <c r="O2540" s="39"/>
      <c r="P2540" s="33"/>
    </row>
    <row r="2541" spans="1:16" ht="24.95" customHeight="1" x14ac:dyDescent="0.2">
      <c r="A2541" s="52" t="str">
        <f t="shared" si="118"/>
        <v>||||||0</v>
      </c>
      <c r="B2541" s="52" t="str">
        <f t="shared" si="119"/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117"/>
        <v>0</v>
      </c>
      <c r="N2541" s="39"/>
      <c r="O2541" s="39"/>
      <c r="P2541" s="33"/>
    </row>
    <row r="2542" spans="1:16" ht="24.95" customHeight="1" x14ac:dyDescent="0.2">
      <c r="A2542" s="52" t="str">
        <f t="shared" si="118"/>
        <v>||||||0</v>
      </c>
      <c r="B2542" s="52" t="str">
        <f t="shared" si="119"/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117"/>
        <v>0</v>
      </c>
      <c r="N2542" s="39"/>
      <c r="O2542" s="39"/>
      <c r="P2542" s="33"/>
    </row>
    <row r="2543" spans="1:16" ht="24.95" customHeight="1" x14ac:dyDescent="0.2">
      <c r="A2543" s="52" t="str">
        <f t="shared" si="118"/>
        <v>||||||0</v>
      </c>
      <c r="B2543" s="52" t="str">
        <f t="shared" si="119"/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117"/>
        <v>0</v>
      </c>
      <c r="N2543" s="39"/>
      <c r="O2543" s="39"/>
      <c r="P2543" s="33"/>
    </row>
    <row r="2544" spans="1:16" ht="24.95" customHeight="1" x14ac:dyDescent="0.2">
      <c r="A2544" s="52" t="str">
        <f t="shared" si="118"/>
        <v>||||||0</v>
      </c>
      <c r="B2544" s="52" t="str">
        <f t="shared" si="119"/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117"/>
        <v>0</v>
      </c>
      <c r="N2544" s="39"/>
      <c r="O2544" s="39"/>
      <c r="P2544" s="33"/>
    </row>
    <row r="2545" spans="1:16" ht="24.95" customHeight="1" x14ac:dyDescent="0.2">
      <c r="A2545" s="52" t="str">
        <f t="shared" si="118"/>
        <v>||||||0</v>
      </c>
      <c r="B2545" s="52" t="str">
        <f t="shared" si="119"/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117"/>
        <v>0</v>
      </c>
      <c r="N2545" s="39"/>
      <c r="O2545" s="39"/>
      <c r="P2545" s="33"/>
    </row>
    <row r="2546" spans="1:16" ht="24.95" customHeight="1" x14ac:dyDescent="0.2">
      <c r="A2546" s="52" t="str">
        <f t="shared" si="118"/>
        <v>||||||0</v>
      </c>
      <c r="B2546" s="52" t="str">
        <f t="shared" si="119"/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117"/>
        <v>0</v>
      </c>
      <c r="N2546" s="39"/>
      <c r="O2546" s="39"/>
      <c r="P2546" s="33"/>
    </row>
    <row r="2547" spans="1:16" ht="24.95" customHeight="1" x14ac:dyDescent="0.2">
      <c r="A2547" s="52" t="str">
        <f t="shared" si="118"/>
        <v>||||||0</v>
      </c>
      <c r="B2547" s="52" t="str">
        <f t="shared" si="119"/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117"/>
        <v>0</v>
      </c>
      <c r="N2547" s="39"/>
      <c r="O2547" s="39"/>
      <c r="P2547" s="33"/>
    </row>
    <row r="2548" spans="1:16" ht="24.95" customHeight="1" x14ac:dyDescent="0.2">
      <c r="A2548" s="52" t="str">
        <f t="shared" si="118"/>
        <v>||||||0</v>
      </c>
      <c r="B2548" s="52" t="str">
        <f t="shared" si="119"/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117"/>
        <v>0</v>
      </c>
      <c r="N2548" s="39"/>
      <c r="O2548" s="39"/>
      <c r="P2548" s="33"/>
    </row>
    <row r="2549" spans="1:16" ht="24.95" customHeight="1" x14ac:dyDescent="0.2">
      <c r="A2549" s="52" t="str">
        <f t="shared" si="118"/>
        <v>||||||0</v>
      </c>
      <c r="B2549" s="52" t="str">
        <f t="shared" si="119"/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117"/>
        <v>0</v>
      </c>
      <c r="N2549" s="39"/>
      <c r="O2549" s="39"/>
      <c r="P2549" s="33"/>
    </row>
    <row r="2550" spans="1:16" ht="24.95" customHeight="1" x14ac:dyDescent="0.2">
      <c r="A2550" s="52" t="str">
        <f t="shared" si="118"/>
        <v>||||||0</v>
      </c>
      <c r="B2550" s="52" t="str">
        <f t="shared" si="119"/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117"/>
        <v>0</v>
      </c>
      <c r="N2550" s="39"/>
      <c r="O2550" s="39"/>
      <c r="P2550" s="33"/>
    </row>
    <row r="2551" spans="1:16" ht="24.95" customHeight="1" x14ac:dyDescent="0.2">
      <c r="A2551" s="52" t="str">
        <f t="shared" si="118"/>
        <v>||||||0</v>
      </c>
      <c r="B2551" s="52" t="str">
        <f t="shared" si="119"/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117"/>
        <v>0</v>
      </c>
      <c r="N2551" s="39"/>
      <c r="O2551" s="39"/>
      <c r="P2551" s="33"/>
    </row>
    <row r="2552" spans="1:16" ht="24.95" customHeight="1" x14ac:dyDescent="0.2">
      <c r="A2552" s="52" t="str">
        <f t="shared" si="118"/>
        <v>||||||0</v>
      </c>
      <c r="B2552" s="52" t="str">
        <f t="shared" si="119"/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117"/>
        <v>0</v>
      </c>
      <c r="N2552" s="39"/>
      <c r="O2552" s="39"/>
      <c r="P2552" s="33"/>
    </row>
    <row r="2553" spans="1:16" ht="24.95" customHeight="1" x14ac:dyDescent="0.2">
      <c r="A2553" s="52" t="str">
        <f t="shared" si="118"/>
        <v>||||||0</v>
      </c>
      <c r="B2553" s="52" t="str">
        <f t="shared" si="119"/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117"/>
        <v>0</v>
      </c>
      <c r="N2553" s="39"/>
      <c r="O2553" s="39"/>
      <c r="P2553" s="33"/>
    </row>
    <row r="2554" spans="1:16" ht="24.95" customHeight="1" x14ac:dyDescent="0.2">
      <c r="A2554" s="52" t="str">
        <f t="shared" si="118"/>
        <v>||||||0</v>
      </c>
      <c r="B2554" s="52" t="str">
        <f t="shared" si="119"/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117"/>
        <v>0</v>
      </c>
      <c r="N2554" s="39"/>
      <c r="O2554" s="39"/>
      <c r="P2554" s="33"/>
    </row>
    <row r="2555" spans="1:16" ht="24.95" customHeight="1" x14ac:dyDescent="0.2">
      <c r="A2555" s="52" t="str">
        <f t="shared" si="118"/>
        <v>||||||0</v>
      </c>
      <c r="B2555" s="52" t="str">
        <f t="shared" si="119"/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117"/>
        <v>0</v>
      </c>
      <c r="N2555" s="39"/>
      <c r="O2555" s="39"/>
      <c r="P2555" s="33"/>
    </row>
    <row r="2556" spans="1:16" ht="24.95" customHeight="1" x14ac:dyDescent="0.2">
      <c r="A2556" s="52" t="str">
        <f t="shared" si="118"/>
        <v>||||||0</v>
      </c>
      <c r="B2556" s="52" t="str">
        <f t="shared" si="119"/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117"/>
        <v>0</v>
      </c>
      <c r="N2556" s="39"/>
      <c r="O2556" s="39"/>
      <c r="P2556" s="33"/>
    </row>
    <row r="2557" spans="1:16" ht="24.95" customHeight="1" x14ac:dyDescent="0.2">
      <c r="A2557" s="52" t="str">
        <f t="shared" si="118"/>
        <v>||||||0</v>
      </c>
      <c r="B2557" s="52" t="str">
        <f t="shared" si="119"/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117"/>
        <v>0</v>
      </c>
      <c r="N2557" s="39"/>
      <c r="O2557" s="39"/>
      <c r="P2557" s="33"/>
    </row>
    <row r="2558" spans="1:16" ht="24.95" customHeight="1" x14ac:dyDescent="0.2">
      <c r="A2558" s="52" t="str">
        <f t="shared" si="118"/>
        <v>||||||0</v>
      </c>
      <c r="B2558" s="52" t="str">
        <f t="shared" si="119"/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120">N2558+O2558</f>
        <v>0</v>
      </c>
      <c r="N2558" s="39"/>
      <c r="O2558" s="39"/>
      <c r="P2558" s="33"/>
    </row>
    <row r="2559" spans="1:16" ht="24.95" customHeight="1" x14ac:dyDescent="0.2">
      <c r="A2559" s="52" t="str">
        <f t="shared" si="118"/>
        <v>||||||0</v>
      </c>
      <c r="B2559" s="52" t="str">
        <f t="shared" si="119"/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120"/>
        <v>0</v>
      </c>
      <c r="N2559" s="39"/>
      <c r="O2559" s="39"/>
      <c r="P2559" s="33"/>
    </row>
    <row r="2560" spans="1:16" ht="24.95" customHeight="1" x14ac:dyDescent="0.2">
      <c r="A2560" s="52" t="str">
        <f t="shared" si="118"/>
        <v>||||||0</v>
      </c>
      <c r="B2560" s="52" t="str">
        <f t="shared" si="119"/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120"/>
        <v>0</v>
      </c>
      <c r="N2560" s="39"/>
      <c r="O2560" s="39"/>
      <c r="P2560" s="33"/>
    </row>
    <row r="2561" spans="1:16" ht="24.95" customHeight="1" x14ac:dyDescent="0.2">
      <c r="A2561" s="52" t="str">
        <f t="shared" si="118"/>
        <v>||||||0</v>
      </c>
      <c r="B2561" s="52" t="str">
        <f t="shared" si="119"/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120"/>
        <v>0</v>
      </c>
      <c r="N2561" s="39"/>
      <c r="O2561" s="39"/>
      <c r="P2561" s="33"/>
    </row>
    <row r="2562" spans="1:16" ht="24.95" customHeight="1" x14ac:dyDescent="0.2">
      <c r="A2562" s="52" t="str">
        <f t="shared" si="118"/>
        <v>||||||0</v>
      </c>
      <c r="B2562" s="52" t="str">
        <f t="shared" si="119"/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120"/>
        <v>0</v>
      </c>
      <c r="N2562" s="39"/>
      <c r="O2562" s="39"/>
      <c r="P2562" s="33"/>
    </row>
    <row r="2563" spans="1:16" ht="24.95" customHeight="1" x14ac:dyDescent="0.2">
      <c r="A2563" s="52" t="str">
        <f t="shared" si="118"/>
        <v>||||||0</v>
      </c>
      <c r="B2563" s="52" t="str">
        <f t="shared" si="119"/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120"/>
        <v>0</v>
      </c>
      <c r="N2563" s="39"/>
      <c r="O2563" s="39"/>
      <c r="P2563" s="33"/>
    </row>
    <row r="2564" spans="1:16" ht="24.95" customHeight="1" x14ac:dyDescent="0.2">
      <c r="A2564" s="52" t="str">
        <f t="shared" si="118"/>
        <v>||||||0</v>
      </c>
      <c r="B2564" s="52" t="str">
        <f t="shared" si="119"/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120"/>
        <v>0</v>
      </c>
      <c r="N2564" s="39"/>
      <c r="O2564" s="39"/>
      <c r="P2564" s="33"/>
    </row>
    <row r="2565" spans="1:16" ht="24.95" customHeight="1" x14ac:dyDescent="0.2">
      <c r="A2565" s="52" t="str">
        <f t="shared" ref="A2565:A2628" si="121">C2565&amp;"|"&amp;D2565&amp;"|"&amp;E2565&amp;"|"&amp;F2565&amp;"|"&amp;G2565&amp;"|"&amp;I2565&amp;"|"&amp;N2565+O2565-P2565</f>
        <v>||||||0</v>
      </c>
      <c r="B2565" s="52" t="str">
        <f t="shared" ref="B2565:B2628" si="122"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120"/>
        <v>0</v>
      </c>
      <c r="N2565" s="39"/>
      <c r="O2565" s="39"/>
      <c r="P2565" s="33"/>
    </row>
    <row r="2566" spans="1:16" ht="24.95" customHeight="1" x14ac:dyDescent="0.2">
      <c r="A2566" s="52" t="str">
        <f t="shared" si="121"/>
        <v>||||||0</v>
      </c>
      <c r="B2566" s="52" t="str">
        <f t="shared" si="122"/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120"/>
        <v>0</v>
      </c>
      <c r="N2566" s="39"/>
      <c r="O2566" s="39"/>
      <c r="P2566" s="33"/>
    </row>
    <row r="2567" spans="1:16" ht="24.95" customHeight="1" x14ac:dyDescent="0.2">
      <c r="A2567" s="52" t="str">
        <f t="shared" si="121"/>
        <v>||||||0</v>
      </c>
      <c r="B2567" s="52" t="str">
        <f t="shared" si="122"/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120"/>
        <v>0</v>
      </c>
      <c r="N2567" s="39"/>
      <c r="O2567" s="39"/>
      <c r="P2567" s="33"/>
    </row>
    <row r="2568" spans="1:16" ht="24.95" customHeight="1" x14ac:dyDescent="0.2">
      <c r="A2568" s="52" t="str">
        <f t="shared" si="121"/>
        <v>||||||0</v>
      </c>
      <c r="B2568" s="52" t="str">
        <f t="shared" si="122"/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120"/>
        <v>0</v>
      </c>
      <c r="N2568" s="39"/>
      <c r="O2568" s="39"/>
      <c r="P2568" s="33"/>
    </row>
    <row r="2569" spans="1:16" ht="24.95" customHeight="1" x14ac:dyDescent="0.2">
      <c r="A2569" s="52" t="str">
        <f t="shared" si="121"/>
        <v>||||||0</v>
      </c>
      <c r="B2569" s="52" t="str">
        <f t="shared" si="122"/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120"/>
        <v>0</v>
      </c>
      <c r="N2569" s="39"/>
      <c r="O2569" s="39"/>
      <c r="P2569" s="33"/>
    </row>
    <row r="2570" spans="1:16" ht="24.95" customHeight="1" x14ac:dyDescent="0.2">
      <c r="A2570" s="52" t="str">
        <f t="shared" si="121"/>
        <v>||||||0</v>
      </c>
      <c r="B2570" s="52" t="str">
        <f t="shared" si="122"/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120"/>
        <v>0</v>
      </c>
      <c r="N2570" s="39"/>
      <c r="O2570" s="39"/>
      <c r="P2570" s="33"/>
    </row>
    <row r="2571" spans="1:16" ht="24.95" customHeight="1" x14ac:dyDescent="0.2">
      <c r="A2571" s="52" t="str">
        <f t="shared" si="121"/>
        <v>||||||0</v>
      </c>
      <c r="B2571" s="52" t="str">
        <f t="shared" si="122"/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120"/>
        <v>0</v>
      </c>
      <c r="N2571" s="39"/>
      <c r="O2571" s="39"/>
      <c r="P2571" s="33"/>
    </row>
    <row r="2572" spans="1:16" ht="24.95" customHeight="1" x14ac:dyDescent="0.2">
      <c r="A2572" s="52" t="str">
        <f t="shared" si="121"/>
        <v>||||||0</v>
      </c>
      <c r="B2572" s="52" t="str">
        <f t="shared" si="122"/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120"/>
        <v>0</v>
      </c>
      <c r="N2572" s="39"/>
      <c r="O2572" s="39"/>
      <c r="P2572" s="33"/>
    </row>
    <row r="2573" spans="1:16" ht="24.95" customHeight="1" x14ac:dyDescent="0.2">
      <c r="A2573" s="52" t="str">
        <f t="shared" si="121"/>
        <v>||||||0</v>
      </c>
      <c r="B2573" s="52" t="str">
        <f t="shared" si="122"/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120"/>
        <v>0</v>
      </c>
      <c r="N2573" s="39"/>
      <c r="O2573" s="39"/>
      <c r="P2573" s="33"/>
    </row>
    <row r="2574" spans="1:16" ht="24.95" customHeight="1" x14ac:dyDescent="0.2">
      <c r="A2574" s="52" t="str">
        <f t="shared" si="121"/>
        <v>||||||0</v>
      </c>
      <c r="B2574" s="52" t="str">
        <f t="shared" si="122"/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120"/>
        <v>0</v>
      </c>
      <c r="N2574" s="39"/>
      <c r="O2574" s="39"/>
      <c r="P2574" s="33"/>
    </row>
    <row r="2575" spans="1:16" ht="24.95" customHeight="1" x14ac:dyDescent="0.2">
      <c r="A2575" s="52" t="str">
        <f t="shared" si="121"/>
        <v>||||||0</v>
      </c>
      <c r="B2575" s="52" t="str">
        <f t="shared" si="122"/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120"/>
        <v>0</v>
      </c>
      <c r="N2575" s="39"/>
      <c r="O2575" s="39"/>
      <c r="P2575" s="33"/>
    </row>
    <row r="2576" spans="1:16" ht="24.95" customHeight="1" x14ac:dyDescent="0.2">
      <c r="A2576" s="52" t="str">
        <f t="shared" si="121"/>
        <v>||||||0</v>
      </c>
      <c r="B2576" s="52" t="str">
        <f t="shared" si="122"/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120"/>
        <v>0</v>
      </c>
      <c r="N2576" s="39"/>
      <c r="O2576" s="39"/>
      <c r="P2576" s="33"/>
    </row>
    <row r="2577" spans="1:16" ht="24.95" customHeight="1" x14ac:dyDescent="0.2">
      <c r="A2577" s="52" t="str">
        <f t="shared" si="121"/>
        <v>||||||0</v>
      </c>
      <c r="B2577" s="52" t="str">
        <f t="shared" si="122"/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120"/>
        <v>0</v>
      </c>
      <c r="N2577" s="39"/>
      <c r="O2577" s="39"/>
      <c r="P2577" s="33"/>
    </row>
    <row r="2578" spans="1:16" ht="24.95" customHeight="1" x14ac:dyDescent="0.2">
      <c r="A2578" s="52" t="str">
        <f t="shared" si="121"/>
        <v>||||||0</v>
      </c>
      <c r="B2578" s="52" t="str">
        <f t="shared" si="122"/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120"/>
        <v>0</v>
      </c>
      <c r="N2578" s="39"/>
      <c r="O2578" s="39"/>
      <c r="P2578" s="33"/>
    </row>
    <row r="2579" spans="1:16" ht="24.95" customHeight="1" x14ac:dyDescent="0.2">
      <c r="A2579" s="52" t="str">
        <f t="shared" si="121"/>
        <v>||||||0</v>
      </c>
      <c r="B2579" s="52" t="str">
        <f t="shared" si="122"/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120"/>
        <v>0</v>
      </c>
      <c r="N2579" s="39"/>
      <c r="O2579" s="39"/>
      <c r="P2579" s="33"/>
    </row>
    <row r="2580" spans="1:16" ht="24.95" customHeight="1" x14ac:dyDescent="0.2">
      <c r="A2580" s="52" t="str">
        <f t="shared" si="121"/>
        <v>||||||0</v>
      </c>
      <c r="B2580" s="52" t="str">
        <f t="shared" si="122"/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120"/>
        <v>0</v>
      </c>
      <c r="N2580" s="39"/>
      <c r="O2580" s="39"/>
      <c r="P2580" s="33"/>
    </row>
    <row r="2581" spans="1:16" ht="24.95" customHeight="1" x14ac:dyDescent="0.2">
      <c r="A2581" s="52" t="str">
        <f t="shared" si="121"/>
        <v>||||||0</v>
      </c>
      <c r="B2581" s="52" t="str">
        <f t="shared" si="122"/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120"/>
        <v>0</v>
      </c>
      <c r="N2581" s="39"/>
      <c r="O2581" s="39"/>
      <c r="P2581" s="33"/>
    </row>
    <row r="2582" spans="1:16" ht="24.95" customHeight="1" x14ac:dyDescent="0.2">
      <c r="A2582" s="52" t="str">
        <f t="shared" si="121"/>
        <v>||||||0</v>
      </c>
      <c r="B2582" s="52" t="str">
        <f t="shared" si="122"/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120"/>
        <v>0</v>
      </c>
      <c r="N2582" s="39"/>
      <c r="O2582" s="39"/>
      <c r="P2582" s="33"/>
    </row>
    <row r="2583" spans="1:16" ht="24.95" customHeight="1" x14ac:dyDescent="0.2">
      <c r="A2583" s="52" t="str">
        <f t="shared" si="121"/>
        <v>||||||0</v>
      </c>
      <c r="B2583" s="52" t="str">
        <f t="shared" si="122"/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120"/>
        <v>0</v>
      </c>
      <c r="N2583" s="39"/>
      <c r="O2583" s="39"/>
      <c r="P2583" s="33"/>
    </row>
    <row r="2584" spans="1:16" ht="24.95" customHeight="1" x14ac:dyDescent="0.2">
      <c r="A2584" s="52" t="str">
        <f t="shared" si="121"/>
        <v>||||||0</v>
      </c>
      <c r="B2584" s="52" t="str">
        <f t="shared" si="122"/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120"/>
        <v>0</v>
      </c>
      <c r="N2584" s="39"/>
      <c r="O2584" s="39"/>
      <c r="P2584" s="33"/>
    </row>
    <row r="2585" spans="1:16" ht="24.95" customHeight="1" x14ac:dyDescent="0.2">
      <c r="A2585" s="52" t="str">
        <f t="shared" si="121"/>
        <v>||||||0</v>
      </c>
      <c r="B2585" s="52" t="str">
        <f t="shared" si="122"/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120"/>
        <v>0</v>
      </c>
      <c r="N2585" s="39"/>
      <c r="O2585" s="39"/>
      <c r="P2585" s="33"/>
    </row>
    <row r="2586" spans="1:16" ht="24.95" customHeight="1" x14ac:dyDescent="0.2">
      <c r="A2586" s="52" t="str">
        <f t="shared" si="121"/>
        <v>||||||0</v>
      </c>
      <c r="B2586" s="52" t="str">
        <f t="shared" si="122"/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120"/>
        <v>0</v>
      </c>
      <c r="N2586" s="39"/>
      <c r="O2586" s="39"/>
      <c r="P2586" s="33"/>
    </row>
    <row r="2587" spans="1:16" ht="24.95" customHeight="1" x14ac:dyDescent="0.2">
      <c r="A2587" s="52" t="str">
        <f t="shared" si="121"/>
        <v>||||||0</v>
      </c>
      <c r="B2587" s="52" t="str">
        <f t="shared" si="122"/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120"/>
        <v>0</v>
      </c>
      <c r="N2587" s="39"/>
      <c r="O2587" s="39"/>
      <c r="P2587" s="33"/>
    </row>
    <row r="2588" spans="1:16" ht="24.95" customHeight="1" x14ac:dyDescent="0.2">
      <c r="A2588" s="52" t="str">
        <f t="shared" si="121"/>
        <v>||||||0</v>
      </c>
      <c r="B2588" s="52" t="str">
        <f t="shared" si="122"/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120"/>
        <v>0</v>
      </c>
      <c r="N2588" s="39"/>
      <c r="O2588" s="39"/>
      <c r="P2588" s="33"/>
    </row>
    <row r="2589" spans="1:16" ht="24.95" customHeight="1" x14ac:dyDescent="0.2">
      <c r="A2589" s="52" t="str">
        <f t="shared" si="121"/>
        <v>||||||0</v>
      </c>
      <c r="B2589" s="52" t="str">
        <f t="shared" si="122"/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120"/>
        <v>0</v>
      </c>
      <c r="N2589" s="39"/>
      <c r="O2589" s="39"/>
      <c r="P2589" s="33"/>
    </row>
    <row r="2590" spans="1:16" ht="24.95" customHeight="1" x14ac:dyDescent="0.2">
      <c r="A2590" s="52" t="str">
        <f t="shared" si="121"/>
        <v>||||||0</v>
      </c>
      <c r="B2590" s="52" t="str">
        <f t="shared" si="122"/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120"/>
        <v>0</v>
      </c>
      <c r="N2590" s="39"/>
      <c r="O2590" s="39"/>
      <c r="P2590" s="33"/>
    </row>
    <row r="2591" spans="1:16" ht="24.95" customHeight="1" x14ac:dyDescent="0.2">
      <c r="A2591" s="52" t="str">
        <f t="shared" si="121"/>
        <v>||||||0</v>
      </c>
      <c r="B2591" s="52" t="str">
        <f t="shared" si="122"/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120"/>
        <v>0</v>
      </c>
      <c r="N2591" s="39"/>
      <c r="O2591" s="39"/>
      <c r="P2591" s="33"/>
    </row>
    <row r="2592" spans="1:16" ht="24.95" customHeight="1" x14ac:dyDescent="0.2">
      <c r="A2592" s="52" t="str">
        <f t="shared" si="121"/>
        <v>||||||0</v>
      </c>
      <c r="B2592" s="52" t="str">
        <f t="shared" si="122"/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120"/>
        <v>0</v>
      </c>
      <c r="N2592" s="39"/>
      <c r="O2592" s="39"/>
      <c r="P2592" s="33"/>
    </row>
    <row r="2593" spans="1:16" ht="24.95" customHeight="1" x14ac:dyDescent="0.2">
      <c r="A2593" s="52" t="str">
        <f t="shared" si="121"/>
        <v>||||||0</v>
      </c>
      <c r="B2593" s="52" t="str">
        <f t="shared" si="122"/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120"/>
        <v>0</v>
      </c>
      <c r="N2593" s="39"/>
      <c r="O2593" s="39"/>
      <c r="P2593" s="33"/>
    </row>
    <row r="2594" spans="1:16" ht="24.95" customHeight="1" x14ac:dyDescent="0.2">
      <c r="A2594" s="52" t="str">
        <f t="shared" si="121"/>
        <v>||||||0</v>
      </c>
      <c r="B2594" s="52" t="str">
        <f t="shared" si="122"/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120"/>
        <v>0</v>
      </c>
      <c r="N2594" s="39"/>
      <c r="O2594" s="39"/>
      <c r="P2594" s="33"/>
    </row>
    <row r="2595" spans="1:16" ht="24.95" customHeight="1" x14ac:dyDescent="0.2">
      <c r="A2595" s="52" t="str">
        <f t="shared" si="121"/>
        <v>||||||0</v>
      </c>
      <c r="B2595" s="52" t="str">
        <f t="shared" si="122"/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120"/>
        <v>0</v>
      </c>
      <c r="N2595" s="39"/>
      <c r="O2595" s="39"/>
      <c r="P2595" s="33"/>
    </row>
    <row r="2596" spans="1:16" ht="24.95" customHeight="1" x14ac:dyDescent="0.2">
      <c r="A2596" s="52" t="str">
        <f t="shared" si="121"/>
        <v>||||||0</v>
      </c>
      <c r="B2596" s="52" t="str">
        <f t="shared" si="122"/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120"/>
        <v>0</v>
      </c>
      <c r="N2596" s="39"/>
      <c r="O2596" s="39"/>
      <c r="P2596" s="33"/>
    </row>
    <row r="2597" spans="1:16" ht="24.95" customHeight="1" x14ac:dyDescent="0.2">
      <c r="A2597" s="52" t="str">
        <f t="shared" si="121"/>
        <v>||||||0</v>
      </c>
      <c r="B2597" s="52" t="str">
        <f t="shared" si="122"/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120"/>
        <v>0</v>
      </c>
      <c r="N2597" s="39"/>
      <c r="O2597" s="39"/>
      <c r="P2597" s="33"/>
    </row>
    <row r="2598" spans="1:16" ht="24.95" customHeight="1" x14ac:dyDescent="0.2">
      <c r="A2598" s="52" t="str">
        <f t="shared" si="121"/>
        <v>||||||0</v>
      </c>
      <c r="B2598" s="52" t="str">
        <f t="shared" si="122"/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120"/>
        <v>0</v>
      </c>
      <c r="N2598" s="39"/>
      <c r="O2598" s="39"/>
      <c r="P2598" s="33"/>
    </row>
    <row r="2599" spans="1:16" ht="24.95" customHeight="1" x14ac:dyDescent="0.2">
      <c r="A2599" s="52" t="str">
        <f t="shared" si="121"/>
        <v>||||||0</v>
      </c>
      <c r="B2599" s="52" t="str">
        <f t="shared" si="122"/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120"/>
        <v>0</v>
      </c>
      <c r="N2599" s="39"/>
      <c r="O2599" s="39"/>
      <c r="P2599" s="33"/>
    </row>
    <row r="2600" spans="1:16" ht="24.95" customHeight="1" x14ac:dyDescent="0.2">
      <c r="A2600" s="52" t="str">
        <f t="shared" si="121"/>
        <v>||||||0</v>
      </c>
      <c r="B2600" s="52" t="str">
        <f t="shared" si="122"/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120"/>
        <v>0</v>
      </c>
      <c r="N2600" s="39"/>
      <c r="O2600" s="39"/>
      <c r="P2600" s="33"/>
    </row>
    <row r="2601" spans="1:16" ht="24.95" customHeight="1" x14ac:dyDescent="0.2">
      <c r="A2601" s="52" t="str">
        <f t="shared" si="121"/>
        <v>||||||0</v>
      </c>
      <c r="B2601" s="52" t="str">
        <f t="shared" si="122"/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120"/>
        <v>0</v>
      </c>
      <c r="N2601" s="39"/>
      <c r="O2601" s="39"/>
      <c r="P2601" s="33"/>
    </row>
    <row r="2602" spans="1:16" ht="24.95" customHeight="1" x14ac:dyDescent="0.2">
      <c r="A2602" s="52" t="str">
        <f t="shared" si="121"/>
        <v>||||||0</v>
      </c>
      <c r="B2602" s="52" t="str">
        <f t="shared" si="122"/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120"/>
        <v>0</v>
      </c>
      <c r="N2602" s="39"/>
      <c r="O2602" s="39"/>
      <c r="P2602" s="33"/>
    </row>
    <row r="2603" spans="1:16" ht="24.95" customHeight="1" x14ac:dyDescent="0.2">
      <c r="A2603" s="52" t="str">
        <f t="shared" si="121"/>
        <v>||||||0</v>
      </c>
      <c r="B2603" s="52" t="str">
        <f t="shared" si="122"/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120"/>
        <v>0</v>
      </c>
      <c r="N2603" s="39"/>
      <c r="O2603" s="39"/>
      <c r="P2603" s="33"/>
    </row>
    <row r="2604" spans="1:16" ht="24.95" customHeight="1" x14ac:dyDescent="0.2">
      <c r="A2604" s="52" t="str">
        <f t="shared" si="121"/>
        <v>||||||0</v>
      </c>
      <c r="B2604" s="52" t="str">
        <f t="shared" si="122"/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120"/>
        <v>0</v>
      </c>
      <c r="N2604" s="39"/>
      <c r="O2604" s="39"/>
      <c r="P2604" s="33"/>
    </row>
    <row r="2605" spans="1:16" ht="24.95" customHeight="1" x14ac:dyDescent="0.2">
      <c r="A2605" s="52" t="str">
        <f t="shared" si="121"/>
        <v>||||||0</v>
      </c>
      <c r="B2605" s="52" t="str">
        <f t="shared" si="122"/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120"/>
        <v>0</v>
      </c>
      <c r="N2605" s="39"/>
      <c r="O2605" s="39"/>
      <c r="P2605" s="33"/>
    </row>
    <row r="2606" spans="1:16" ht="24.95" customHeight="1" x14ac:dyDescent="0.2">
      <c r="A2606" s="52" t="str">
        <f t="shared" si="121"/>
        <v>||||||0</v>
      </c>
      <c r="B2606" s="52" t="str">
        <f t="shared" si="122"/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120"/>
        <v>0</v>
      </c>
      <c r="N2606" s="39"/>
      <c r="O2606" s="39"/>
      <c r="P2606" s="33"/>
    </row>
    <row r="2607" spans="1:16" ht="24.95" customHeight="1" x14ac:dyDescent="0.2">
      <c r="A2607" s="52" t="str">
        <f t="shared" si="121"/>
        <v>||||||0</v>
      </c>
      <c r="B2607" s="52" t="str">
        <f t="shared" si="122"/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120"/>
        <v>0</v>
      </c>
      <c r="N2607" s="39"/>
      <c r="O2607" s="39"/>
      <c r="P2607" s="33"/>
    </row>
    <row r="2608" spans="1:16" ht="24.95" customHeight="1" x14ac:dyDescent="0.2">
      <c r="A2608" s="52" t="str">
        <f t="shared" si="121"/>
        <v>||||||0</v>
      </c>
      <c r="B2608" s="52" t="str">
        <f t="shared" si="122"/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120"/>
        <v>0</v>
      </c>
      <c r="N2608" s="39"/>
      <c r="O2608" s="39"/>
      <c r="P2608" s="33"/>
    </row>
    <row r="2609" spans="1:16" ht="24.95" customHeight="1" x14ac:dyDescent="0.2">
      <c r="A2609" s="52" t="str">
        <f t="shared" si="121"/>
        <v>||||||0</v>
      </c>
      <c r="B2609" s="52" t="str">
        <f t="shared" si="122"/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120"/>
        <v>0</v>
      </c>
      <c r="N2609" s="39"/>
      <c r="O2609" s="39"/>
      <c r="P2609" s="33"/>
    </row>
    <row r="2610" spans="1:16" ht="24.95" customHeight="1" x14ac:dyDescent="0.2">
      <c r="A2610" s="52" t="str">
        <f t="shared" si="121"/>
        <v>||||||0</v>
      </c>
      <c r="B2610" s="52" t="str">
        <f t="shared" si="122"/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120"/>
        <v>0</v>
      </c>
      <c r="N2610" s="39"/>
      <c r="O2610" s="39"/>
      <c r="P2610" s="33"/>
    </row>
    <row r="2611" spans="1:16" ht="24.95" customHeight="1" x14ac:dyDescent="0.2">
      <c r="A2611" s="52" t="str">
        <f t="shared" si="121"/>
        <v>||||||0</v>
      </c>
      <c r="B2611" s="52" t="str">
        <f t="shared" si="122"/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120"/>
        <v>0</v>
      </c>
      <c r="N2611" s="39"/>
      <c r="O2611" s="39"/>
      <c r="P2611" s="33"/>
    </row>
    <row r="2612" spans="1:16" ht="24.95" customHeight="1" x14ac:dyDescent="0.2">
      <c r="A2612" s="52" t="str">
        <f t="shared" si="121"/>
        <v>||||||0</v>
      </c>
      <c r="B2612" s="52" t="str">
        <f t="shared" si="122"/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120"/>
        <v>0</v>
      </c>
      <c r="N2612" s="39"/>
      <c r="O2612" s="39"/>
      <c r="P2612" s="33"/>
    </row>
    <row r="2613" spans="1:16" ht="24.95" customHeight="1" x14ac:dyDescent="0.2">
      <c r="A2613" s="52" t="str">
        <f t="shared" si="121"/>
        <v>||||||0</v>
      </c>
      <c r="B2613" s="52" t="str">
        <f t="shared" si="122"/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120"/>
        <v>0</v>
      </c>
      <c r="N2613" s="39"/>
      <c r="O2613" s="39"/>
      <c r="P2613" s="33"/>
    </row>
    <row r="2614" spans="1:16" ht="24.95" customHeight="1" x14ac:dyDescent="0.2">
      <c r="A2614" s="52" t="str">
        <f t="shared" si="121"/>
        <v>||||||0</v>
      </c>
      <c r="B2614" s="52" t="str">
        <f t="shared" si="122"/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120"/>
        <v>0</v>
      </c>
      <c r="N2614" s="39"/>
      <c r="O2614" s="39"/>
      <c r="P2614" s="33"/>
    </row>
    <row r="2615" spans="1:16" ht="24.95" customHeight="1" x14ac:dyDescent="0.2">
      <c r="A2615" s="52" t="str">
        <f t="shared" si="121"/>
        <v>||||||0</v>
      </c>
      <c r="B2615" s="52" t="str">
        <f t="shared" si="122"/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120"/>
        <v>0</v>
      </c>
      <c r="N2615" s="39"/>
      <c r="O2615" s="39"/>
      <c r="P2615" s="33"/>
    </row>
    <row r="2616" spans="1:16" ht="24.95" customHeight="1" x14ac:dyDescent="0.2">
      <c r="A2616" s="52" t="str">
        <f t="shared" si="121"/>
        <v>||||||0</v>
      </c>
      <c r="B2616" s="52" t="str">
        <f t="shared" si="122"/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120"/>
        <v>0</v>
      </c>
      <c r="N2616" s="39"/>
      <c r="O2616" s="39"/>
      <c r="P2616" s="33"/>
    </row>
    <row r="2617" spans="1:16" ht="24.95" customHeight="1" x14ac:dyDescent="0.2">
      <c r="A2617" s="52" t="str">
        <f t="shared" si="121"/>
        <v>||||||0</v>
      </c>
      <c r="B2617" s="52" t="str">
        <f t="shared" si="122"/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120"/>
        <v>0</v>
      </c>
      <c r="N2617" s="39"/>
      <c r="O2617" s="39"/>
      <c r="P2617" s="33"/>
    </row>
    <row r="2618" spans="1:16" ht="24.95" customHeight="1" x14ac:dyDescent="0.2">
      <c r="A2618" s="52" t="str">
        <f t="shared" si="121"/>
        <v>||||||0</v>
      </c>
      <c r="B2618" s="52" t="str">
        <f t="shared" si="122"/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120"/>
        <v>0</v>
      </c>
      <c r="N2618" s="39"/>
      <c r="O2618" s="39"/>
      <c r="P2618" s="33"/>
    </row>
    <row r="2619" spans="1:16" ht="24.95" customHeight="1" x14ac:dyDescent="0.2">
      <c r="A2619" s="52" t="str">
        <f t="shared" si="121"/>
        <v>||||||0</v>
      </c>
      <c r="B2619" s="52" t="str">
        <f t="shared" si="122"/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120"/>
        <v>0</v>
      </c>
      <c r="N2619" s="39"/>
      <c r="O2619" s="39"/>
      <c r="P2619" s="33"/>
    </row>
    <row r="2620" spans="1:16" ht="24.95" customHeight="1" x14ac:dyDescent="0.2">
      <c r="A2620" s="52" t="str">
        <f t="shared" si="121"/>
        <v>||||||0</v>
      </c>
      <c r="B2620" s="52" t="str">
        <f t="shared" si="122"/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120"/>
        <v>0</v>
      </c>
      <c r="N2620" s="39"/>
      <c r="O2620" s="39"/>
      <c r="P2620" s="33"/>
    </row>
    <row r="2621" spans="1:16" ht="24.95" customHeight="1" x14ac:dyDescent="0.2">
      <c r="A2621" s="52" t="str">
        <f t="shared" si="121"/>
        <v>||||||0</v>
      </c>
      <c r="B2621" s="52" t="str">
        <f t="shared" si="122"/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120"/>
        <v>0</v>
      </c>
      <c r="N2621" s="39"/>
      <c r="O2621" s="39"/>
      <c r="P2621" s="33"/>
    </row>
    <row r="2622" spans="1:16" ht="24.95" customHeight="1" x14ac:dyDescent="0.2">
      <c r="A2622" s="52" t="str">
        <f t="shared" si="121"/>
        <v>||||||0</v>
      </c>
      <c r="B2622" s="52" t="str">
        <f t="shared" si="122"/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123">N2622+O2622</f>
        <v>0</v>
      </c>
      <c r="N2622" s="39"/>
      <c r="O2622" s="39"/>
      <c r="P2622" s="33"/>
    </row>
    <row r="2623" spans="1:16" ht="24.95" customHeight="1" x14ac:dyDescent="0.2">
      <c r="A2623" s="52" t="str">
        <f t="shared" si="121"/>
        <v>||||||0</v>
      </c>
      <c r="B2623" s="52" t="str">
        <f t="shared" si="122"/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123"/>
        <v>0</v>
      </c>
      <c r="N2623" s="39"/>
      <c r="O2623" s="39"/>
      <c r="P2623" s="33"/>
    </row>
    <row r="2624" spans="1:16" ht="24.95" customHeight="1" x14ac:dyDescent="0.2">
      <c r="A2624" s="52" t="str">
        <f t="shared" si="121"/>
        <v>||||||0</v>
      </c>
      <c r="B2624" s="52" t="str">
        <f t="shared" si="122"/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123"/>
        <v>0</v>
      </c>
      <c r="N2624" s="39"/>
      <c r="O2624" s="39"/>
      <c r="P2624" s="33"/>
    </row>
    <row r="2625" spans="1:16" ht="24.95" customHeight="1" x14ac:dyDescent="0.2">
      <c r="A2625" s="52" t="str">
        <f t="shared" si="121"/>
        <v>||||||0</v>
      </c>
      <c r="B2625" s="52" t="str">
        <f t="shared" si="122"/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123"/>
        <v>0</v>
      </c>
      <c r="N2625" s="39"/>
      <c r="O2625" s="39"/>
      <c r="P2625" s="33"/>
    </row>
    <row r="2626" spans="1:16" ht="24.95" customHeight="1" x14ac:dyDescent="0.2">
      <c r="A2626" s="52" t="str">
        <f t="shared" si="121"/>
        <v>||||||0</v>
      </c>
      <c r="B2626" s="52" t="str">
        <f t="shared" si="122"/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123"/>
        <v>0</v>
      </c>
      <c r="N2626" s="39"/>
      <c r="O2626" s="39"/>
      <c r="P2626" s="33"/>
    </row>
    <row r="2627" spans="1:16" ht="24.95" customHeight="1" x14ac:dyDescent="0.2">
      <c r="A2627" s="52" t="str">
        <f t="shared" si="121"/>
        <v>||||||0</v>
      </c>
      <c r="B2627" s="52" t="str">
        <f t="shared" si="122"/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123"/>
        <v>0</v>
      </c>
      <c r="N2627" s="39"/>
      <c r="O2627" s="39"/>
      <c r="P2627" s="33"/>
    </row>
    <row r="2628" spans="1:16" ht="24.95" customHeight="1" x14ac:dyDescent="0.2">
      <c r="A2628" s="52" t="str">
        <f t="shared" si="121"/>
        <v>||||||0</v>
      </c>
      <c r="B2628" s="52" t="str">
        <f t="shared" si="122"/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123"/>
        <v>0</v>
      </c>
      <c r="N2628" s="39"/>
      <c r="O2628" s="39"/>
      <c r="P2628" s="33"/>
    </row>
    <row r="2629" spans="1:16" ht="24.95" customHeight="1" x14ac:dyDescent="0.2">
      <c r="A2629" s="52" t="str">
        <f t="shared" ref="A2629:A2692" si="124">C2629&amp;"|"&amp;D2629&amp;"|"&amp;E2629&amp;"|"&amp;F2629&amp;"|"&amp;G2629&amp;"|"&amp;I2629&amp;"|"&amp;N2629+O2629-P2629</f>
        <v>||||||0</v>
      </c>
      <c r="B2629" s="52" t="str">
        <f t="shared" ref="B2629:B2692" si="125"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123"/>
        <v>0</v>
      </c>
      <c r="N2629" s="39"/>
      <c r="O2629" s="39"/>
      <c r="P2629" s="33"/>
    </row>
    <row r="2630" spans="1:16" ht="24.95" customHeight="1" x14ac:dyDescent="0.2">
      <c r="A2630" s="52" t="str">
        <f t="shared" si="124"/>
        <v>||||||0</v>
      </c>
      <c r="B2630" s="52" t="str">
        <f t="shared" si="125"/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123"/>
        <v>0</v>
      </c>
      <c r="N2630" s="39"/>
      <c r="O2630" s="39"/>
      <c r="P2630" s="33"/>
    </row>
    <row r="2631" spans="1:16" ht="24.95" customHeight="1" x14ac:dyDescent="0.2">
      <c r="A2631" s="52" t="str">
        <f t="shared" si="124"/>
        <v>||||||0</v>
      </c>
      <c r="B2631" s="52" t="str">
        <f t="shared" si="125"/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123"/>
        <v>0</v>
      </c>
      <c r="N2631" s="39"/>
      <c r="O2631" s="39"/>
      <c r="P2631" s="33"/>
    </row>
    <row r="2632" spans="1:16" ht="24.95" customHeight="1" x14ac:dyDescent="0.2">
      <c r="A2632" s="52" t="str">
        <f t="shared" si="124"/>
        <v>||||||0</v>
      </c>
      <c r="B2632" s="52" t="str">
        <f t="shared" si="125"/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123"/>
        <v>0</v>
      </c>
      <c r="N2632" s="39"/>
      <c r="O2632" s="39"/>
      <c r="P2632" s="33"/>
    </row>
    <row r="2633" spans="1:16" ht="24.95" customHeight="1" x14ac:dyDescent="0.2">
      <c r="A2633" s="52" t="str">
        <f t="shared" si="124"/>
        <v>||||||0</v>
      </c>
      <c r="B2633" s="52" t="str">
        <f t="shared" si="125"/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123"/>
        <v>0</v>
      </c>
      <c r="N2633" s="39"/>
      <c r="O2633" s="39"/>
      <c r="P2633" s="33"/>
    </row>
    <row r="2634" spans="1:16" ht="24.95" customHeight="1" x14ac:dyDescent="0.2">
      <c r="A2634" s="52" t="str">
        <f t="shared" si="124"/>
        <v>||||||0</v>
      </c>
      <c r="B2634" s="52" t="str">
        <f t="shared" si="125"/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123"/>
        <v>0</v>
      </c>
      <c r="N2634" s="39"/>
      <c r="O2634" s="39"/>
      <c r="P2634" s="33"/>
    </row>
    <row r="2635" spans="1:16" ht="24.95" customHeight="1" x14ac:dyDescent="0.2">
      <c r="A2635" s="52" t="str">
        <f t="shared" si="124"/>
        <v>||||||0</v>
      </c>
      <c r="B2635" s="52" t="str">
        <f t="shared" si="125"/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123"/>
        <v>0</v>
      </c>
      <c r="N2635" s="39"/>
      <c r="O2635" s="39"/>
      <c r="P2635" s="33"/>
    </row>
    <row r="2636" spans="1:16" ht="24.95" customHeight="1" x14ac:dyDescent="0.2">
      <c r="A2636" s="52" t="str">
        <f t="shared" si="124"/>
        <v>||||||0</v>
      </c>
      <c r="B2636" s="52" t="str">
        <f t="shared" si="125"/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123"/>
        <v>0</v>
      </c>
      <c r="N2636" s="39"/>
      <c r="O2636" s="39"/>
      <c r="P2636" s="33"/>
    </row>
    <row r="2637" spans="1:16" ht="24.95" customHeight="1" x14ac:dyDescent="0.2">
      <c r="A2637" s="52" t="str">
        <f t="shared" si="124"/>
        <v>||||||0</v>
      </c>
      <c r="B2637" s="52" t="str">
        <f t="shared" si="125"/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123"/>
        <v>0</v>
      </c>
      <c r="N2637" s="39"/>
      <c r="O2637" s="39"/>
      <c r="P2637" s="33"/>
    </row>
    <row r="2638" spans="1:16" ht="24.95" customHeight="1" x14ac:dyDescent="0.2">
      <c r="A2638" s="52" t="str">
        <f t="shared" si="124"/>
        <v>||||||0</v>
      </c>
      <c r="B2638" s="52" t="str">
        <f t="shared" si="125"/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123"/>
        <v>0</v>
      </c>
      <c r="N2638" s="39"/>
      <c r="O2638" s="39"/>
      <c r="P2638" s="33"/>
    </row>
    <row r="2639" spans="1:16" ht="24.95" customHeight="1" x14ac:dyDescent="0.2">
      <c r="A2639" s="52" t="str">
        <f t="shared" si="124"/>
        <v>||||||0</v>
      </c>
      <c r="B2639" s="52" t="str">
        <f t="shared" si="125"/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123"/>
        <v>0</v>
      </c>
      <c r="N2639" s="39"/>
      <c r="O2639" s="39"/>
      <c r="P2639" s="33"/>
    </row>
    <row r="2640" spans="1:16" ht="24.95" customHeight="1" x14ac:dyDescent="0.2">
      <c r="A2640" s="52" t="str">
        <f t="shared" si="124"/>
        <v>||||||0</v>
      </c>
      <c r="B2640" s="52" t="str">
        <f t="shared" si="125"/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123"/>
        <v>0</v>
      </c>
      <c r="N2640" s="39"/>
      <c r="O2640" s="39"/>
      <c r="P2640" s="33"/>
    </row>
    <row r="2641" spans="1:16" ht="24.95" customHeight="1" x14ac:dyDescent="0.2">
      <c r="A2641" s="52" t="str">
        <f t="shared" si="124"/>
        <v>||||||0</v>
      </c>
      <c r="B2641" s="52" t="str">
        <f t="shared" si="125"/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123"/>
        <v>0</v>
      </c>
      <c r="N2641" s="39"/>
      <c r="O2641" s="39"/>
      <c r="P2641" s="33"/>
    </row>
    <row r="2642" spans="1:16" ht="24.95" customHeight="1" x14ac:dyDescent="0.2">
      <c r="A2642" s="52" t="str">
        <f t="shared" si="124"/>
        <v>||||||0</v>
      </c>
      <c r="B2642" s="52" t="str">
        <f t="shared" si="125"/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123"/>
        <v>0</v>
      </c>
      <c r="N2642" s="39"/>
      <c r="O2642" s="39"/>
      <c r="P2642" s="33"/>
    </row>
    <row r="2643" spans="1:16" ht="24.95" customHeight="1" x14ac:dyDescent="0.2">
      <c r="A2643" s="52" t="str">
        <f t="shared" si="124"/>
        <v>||||||0</v>
      </c>
      <c r="B2643" s="52" t="str">
        <f t="shared" si="125"/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123"/>
        <v>0</v>
      </c>
      <c r="N2643" s="39"/>
      <c r="O2643" s="39"/>
      <c r="P2643" s="33"/>
    </row>
    <row r="2644" spans="1:16" ht="24.95" customHeight="1" x14ac:dyDescent="0.2">
      <c r="A2644" s="52" t="str">
        <f t="shared" si="124"/>
        <v>||||||0</v>
      </c>
      <c r="B2644" s="52" t="str">
        <f t="shared" si="125"/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123"/>
        <v>0</v>
      </c>
      <c r="N2644" s="39"/>
      <c r="O2644" s="39"/>
      <c r="P2644" s="33"/>
    </row>
    <row r="2645" spans="1:16" ht="24.95" customHeight="1" x14ac:dyDescent="0.2">
      <c r="A2645" s="52" t="str">
        <f t="shared" si="124"/>
        <v>||||||0</v>
      </c>
      <c r="B2645" s="52" t="str">
        <f t="shared" si="125"/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123"/>
        <v>0</v>
      </c>
      <c r="N2645" s="39"/>
      <c r="O2645" s="39"/>
      <c r="P2645" s="33"/>
    </row>
    <row r="2646" spans="1:16" ht="24.95" customHeight="1" x14ac:dyDescent="0.2">
      <c r="A2646" s="52" t="str">
        <f t="shared" si="124"/>
        <v>||||||0</v>
      </c>
      <c r="B2646" s="52" t="str">
        <f t="shared" si="125"/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123"/>
        <v>0</v>
      </c>
      <c r="N2646" s="39"/>
      <c r="O2646" s="39"/>
      <c r="P2646" s="33"/>
    </row>
    <row r="2647" spans="1:16" ht="24.95" customHeight="1" x14ac:dyDescent="0.2">
      <c r="A2647" s="52" t="str">
        <f t="shared" si="124"/>
        <v>||||||0</v>
      </c>
      <c r="B2647" s="52" t="str">
        <f t="shared" si="125"/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123"/>
        <v>0</v>
      </c>
      <c r="N2647" s="39"/>
      <c r="O2647" s="39"/>
      <c r="P2647" s="33"/>
    </row>
    <row r="2648" spans="1:16" ht="24.95" customHeight="1" x14ac:dyDescent="0.2">
      <c r="A2648" s="52" t="str">
        <f t="shared" si="124"/>
        <v>||||||0</v>
      </c>
      <c r="B2648" s="52" t="str">
        <f t="shared" si="125"/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123"/>
        <v>0</v>
      </c>
      <c r="N2648" s="39"/>
      <c r="O2648" s="39"/>
      <c r="P2648" s="33"/>
    </row>
    <row r="2649" spans="1:16" ht="24.95" customHeight="1" x14ac:dyDescent="0.2">
      <c r="A2649" s="52" t="str">
        <f t="shared" si="124"/>
        <v>||||||0</v>
      </c>
      <c r="B2649" s="52" t="str">
        <f t="shared" si="125"/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123"/>
        <v>0</v>
      </c>
      <c r="N2649" s="39"/>
      <c r="O2649" s="39"/>
      <c r="P2649" s="33"/>
    </row>
    <row r="2650" spans="1:16" ht="24.95" customHeight="1" x14ac:dyDescent="0.2">
      <c r="A2650" s="52" t="str">
        <f t="shared" si="124"/>
        <v>||||||0</v>
      </c>
      <c r="B2650" s="52" t="str">
        <f t="shared" si="125"/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123"/>
        <v>0</v>
      </c>
      <c r="N2650" s="39"/>
      <c r="O2650" s="39"/>
      <c r="P2650" s="33"/>
    </row>
    <row r="2651" spans="1:16" ht="24.95" customHeight="1" x14ac:dyDescent="0.2">
      <c r="A2651" s="52" t="str">
        <f t="shared" si="124"/>
        <v>||||||0</v>
      </c>
      <c r="B2651" s="52" t="str">
        <f t="shared" si="125"/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123"/>
        <v>0</v>
      </c>
      <c r="N2651" s="39"/>
      <c r="O2651" s="39"/>
      <c r="P2651" s="33"/>
    </row>
    <row r="2652" spans="1:16" ht="24.95" customHeight="1" x14ac:dyDescent="0.2">
      <c r="A2652" s="52" t="str">
        <f t="shared" si="124"/>
        <v>||||||0</v>
      </c>
      <c r="B2652" s="52" t="str">
        <f t="shared" si="125"/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123"/>
        <v>0</v>
      </c>
      <c r="N2652" s="39"/>
      <c r="O2652" s="39"/>
      <c r="P2652" s="33"/>
    </row>
    <row r="2653" spans="1:16" ht="24.95" customHeight="1" x14ac:dyDescent="0.2">
      <c r="A2653" s="52" t="str">
        <f t="shared" si="124"/>
        <v>||||||0</v>
      </c>
      <c r="B2653" s="52" t="str">
        <f t="shared" si="125"/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123"/>
        <v>0</v>
      </c>
      <c r="N2653" s="39"/>
      <c r="O2653" s="39"/>
      <c r="P2653" s="33"/>
    </row>
    <row r="2654" spans="1:16" ht="24.95" customHeight="1" x14ac:dyDescent="0.2">
      <c r="A2654" s="52" t="str">
        <f t="shared" si="124"/>
        <v>||||||0</v>
      </c>
      <c r="B2654" s="52" t="str">
        <f t="shared" si="125"/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123"/>
        <v>0</v>
      </c>
      <c r="N2654" s="39"/>
      <c r="O2654" s="39"/>
      <c r="P2654" s="33"/>
    </row>
    <row r="2655" spans="1:16" ht="24.95" customHeight="1" x14ac:dyDescent="0.2">
      <c r="A2655" s="52" t="str">
        <f t="shared" si="124"/>
        <v>||||||0</v>
      </c>
      <c r="B2655" s="52" t="str">
        <f t="shared" si="125"/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123"/>
        <v>0</v>
      </c>
      <c r="N2655" s="39"/>
      <c r="O2655" s="39"/>
      <c r="P2655" s="33"/>
    </row>
    <row r="2656" spans="1:16" ht="24.95" customHeight="1" x14ac:dyDescent="0.2">
      <c r="A2656" s="52" t="str">
        <f t="shared" si="124"/>
        <v>||||||0</v>
      </c>
      <c r="B2656" s="52" t="str">
        <f t="shared" si="125"/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123"/>
        <v>0</v>
      </c>
      <c r="N2656" s="39"/>
      <c r="O2656" s="39"/>
      <c r="P2656" s="33"/>
    </row>
    <row r="2657" spans="1:16" ht="24.95" customHeight="1" x14ac:dyDescent="0.2">
      <c r="A2657" s="52" t="str">
        <f t="shared" si="124"/>
        <v>||||||0</v>
      </c>
      <c r="B2657" s="52" t="str">
        <f t="shared" si="125"/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123"/>
        <v>0</v>
      </c>
      <c r="N2657" s="39"/>
      <c r="O2657" s="39"/>
      <c r="P2657" s="33"/>
    </row>
    <row r="2658" spans="1:16" ht="24.95" customHeight="1" x14ac:dyDescent="0.2">
      <c r="A2658" s="52" t="str">
        <f t="shared" si="124"/>
        <v>||||||0</v>
      </c>
      <c r="B2658" s="52" t="str">
        <f t="shared" si="125"/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123"/>
        <v>0</v>
      </c>
      <c r="N2658" s="39"/>
      <c r="O2658" s="39"/>
      <c r="P2658" s="33"/>
    </row>
    <row r="2659" spans="1:16" ht="24.95" customHeight="1" x14ac:dyDescent="0.2">
      <c r="A2659" s="52" t="str">
        <f t="shared" si="124"/>
        <v>||||||0</v>
      </c>
      <c r="B2659" s="52" t="str">
        <f t="shared" si="125"/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123"/>
        <v>0</v>
      </c>
      <c r="N2659" s="39"/>
      <c r="O2659" s="39"/>
      <c r="P2659" s="33"/>
    </row>
    <row r="2660" spans="1:16" ht="24.95" customHeight="1" x14ac:dyDescent="0.2">
      <c r="A2660" s="52" t="str">
        <f t="shared" si="124"/>
        <v>||||||0</v>
      </c>
      <c r="B2660" s="52" t="str">
        <f t="shared" si="125"/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123"/>
        <v>0</v>
      </c>
      <c r="N2660" s="39"/>
      <c r="O2660" s="39"/>
      <c r="P2660" s="33"/>
    </row>
    <row r="2661" spans="1:16" ht="24.95" customHeight="1" x14ac:dyDescent="0.2">
      <c r="A2661" s="52" t="str">
        <f t="shared" si="124"/>
        <v>||||||0</v>
      </c>
      <c r="B2661" s="52" t="str">
        <f t="shared" si="125"/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123"/>
        <v>0</v>
      </c>
      <c r="N2661" s="39"/>
      <c r="O2661" s="39"/>
      <c r="P2661" s="33"/>
    </row>
    <row r="2662" spans="1:16" ht="24.95" customHeight="1" x14ac:dyDescent="0.2">
      <c r="A2662" s="52" t="str">
        <f t="shared" si="124"/>
        <v>||||||0</v>
      </c>
      <c r="B2662" s="52" t="str">
        <f t="shared" si="125"/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123"/>
        <v>0</v>
      </c>
      <c r="N2662" s="39"/>
      <c r="O2662" s="39"/>
      <c r="P2662" s="33"/>
    </row>
    <row r="2663" spans="1:16" ht="24.95" customHeight="1" x14ac:dyDescent="0.2">
      <c r="A2663" s="52" t="str">
        <f t="shared" si="124"/>
        <v>||||||0</v>
      </c>
      <c r="B2663" s="52" t="str">
        <f t="shared" si="125"/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123"/>
        <v>0</v>
      </c>
      <c r="N2663" s="39"/>
      <c r="O2663" s="39"/>
      <c r="P2663" s="33"/>
    </row>
    <row r="2664" spans="1:16" ht="24.95" customHeight="1" x14ac:dyDescent="0.2">
      <c r="A2664" s="52" t="str">
        <f t="shared" si="124"/>
        <v>||||||0</v>
      </c>
      <c r="B2664" s="52" t="str">
        <f t="shared" si="125"/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123"/>
        <v>0</v>
      </c>
      <c r="N2664" s="39"/>
      <c r="O2664" s="39"/>
      <c r="P2664" s="33"/>
    </row>
    <row r="2665" spans="1:16" ht="24.95" customHeight="1" x14ac:dyDescent="0.2">
      <c r="A2665" s="52" t="str">
        <f t="shared" si="124"/>
        <v>||||||0</v>
      </c>
      <c r="B2665" s="52" t="str">
        <f t="shared" si="125"/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123"/>
        <v>0</v>
      </c>
      <c r="N2665" s="39"/>
      <c r="O2665" s="39"/>
      <c r="P2665" s="33"/>
    </row>
    <row r="2666" spans="1:16" ht="24.95" customHeight="1" x14ac:dyDescent="0.2">
      <c r="A2666" s="52" t="str">
        <f t="shared" si="124"/>
        <v>||||||0</v>
      </c>
      <c r="B2666" s="52" t="str">
        <f t="shared" si="125"/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123"/>
        <v>0</v>
      </c>
      <c r="N2666" s="39"/>
      <c r="O2666" s="39"/>
      <c r="P2666" s="33"/>
    </row>
    <row r="2667" spans="1:16" ht="24.95" customHeight="1" x14ac:dyDescent="0.2">
      <c r="A2667" s="52" t="str">
        <f t="shared" si="124"/>
        <v>||||||0</v>
      </c>
      <c r="B2667" s="52" t="str">
        <f t="shared" si="125"/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123"/>
        <v>0</v>
      </c>
      <c r="N2667" s="39"/>
      <c r="O2667" s="39"/>
      <c r="P2667" s="33"/>
    </row>
    <row r="2668" spans="1:16" ht="24.95" customHeight="1" x14ac:dyDescent="0.2">
      <c r="A2668" s="52" t="str">
        <f t="shared" si="124"/>
        <v>||||||0</v>
      </c>
      <c r="B2668" s="52" t="str">
        <f t="shared" si="125"/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123"/>
        <v>0</v>
      </c>
      <c r="N2668" s="39"/>
      <c r="O2668" s="39"/>
      <c r="P2668" s="33"/>
    </row>
    <row r="2669" spans="1:16" ht="24.95" customHeight="1" x14ac:dyDescent="0.2">
      <c r="A2669" s="52" t="str">
        <f t="shared" si="124"/>
        <v>||||||0</v>
      </c>
      <c r="B2669" s="52" t="str">
        <f t="shared" si="125"/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123"/>
        <v>0</v>
      </c>
      <c r="N2669" s="39"/>
      <c r="O2669" s="39"/>
      <c r="P2669" s="33"/>
    </row>
    <row r="2670" spans="1:16" ht="24.95" customHeight="1" x14ac:dyDescent="0.2">
      <c r="A2670" s="52" t="str">
        <f t="shared" si="124"/>
        <v>||||||0</v>
      </c>
      <c r="B2670" s="52" t="str">
        <f t="shared" si="125"/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123"/>
        <v>0</v>
      </c>
      <c r="N2670" s="39"/>
      <c r="O2670" s="39"/>
      <c r="P2670" s="33"/>
    </row>
    <row r="2671" spans="1:16" ht="24.95" customHeight="1" x14ac:dyDescent="0.2">
      <c r="A2671" s="52" t="str">
        <f t="shared" si="124"/>
        <v>||||||0</v>
      </c>
      <c r="B2671" s="52" t="str">
        <f t="shared" si="125"/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123"/>
        <v>0</v>
      </c>
      <c r="N2671" s="39"/>
      <c r="O2671" s="39"/>
      <c r="P2671" s="33"/>
    </row>
    <row r="2672" spans="1:16" ht="24.95" customHeight="1" x14ac:dyDescent="0.2">
      <c r="A2672" s="52" t="str">
        <f t="shared" si="124"/>
        <v>||||||0</v>
      </c>
      <c r="B2672" s="52" t="str">
        <f t="shared" si="125"/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123"/>
        <v>0</v>
      </c>
      <c r="N2672" s="39"/>
      <c r="O2672" s="39"/>
      <c r="P2672" s="33"/>
    </row>
    <row r="2673" spans="1:16" ht="24.95" customHeight="1" x14ac:dyDescent="0.2">
      <c r="A2673" s="52" t="str">
        <f t="shared" si="124"/>
        <v>||||||0</v>
      </c>
      <c r="B2673" s="52" t="str">
        <f t="shared" si="125"/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123"/>
        <v>0</v>
      </c>
      <c r="N2673" s="39"/>
      <c r="O2673" s="39"/>
      <c r="P2673" s="33"/>
    </row>
    <row r="2674" spans="1:16" ht="24.95" customHeight="1" x14ac:dyDescent="0.2">
      <c r="A2674" s="52" t="str">
        <f t="shared" si="124"/>
        <v>||||||0</v>
      </c>
      <c r="B2674" s="52" t="str">
        <f t="shared" si="125"/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123"/>
        <v>0</v>
      </c>
      <c r="N2674" s="39"/>
      <c r="O2674" s="39"/>
      <c r="P2674" s="33"/>
    </row>
    <row r="2675" spans="1:16" ht="24.95" customHeight="1" x14ac:dyDescent="0.2">
      <c r="A2675" s="52" t="str">
        <f t="shared" si="124"/>
        <v>||||||0</v>
      </c>
      <c r="B2675" s="52" t="str">
        <f t="shared" si="125"/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123"/>
        <v>0</v>
      </c>
      <c r="N2675" s="39"/>
      <c r="O2675" s="39"/>
      <c r="P2675" s="33"/>
    </row>
    <row r="2676" spans="1:16" ht="24.95" customHeight="1" x14ac:dyDescent="0.2">
      <c r="A2676" s="52" t="str">
        <f t="shared" si="124"/>
        <v>||||||0</v>
      </c>
      <c r="B2676" s="52" t="str">
        <f t="shared" si="125"/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123"/>
        <v>0</v>
      </c>
      <c r="N2676" s="39"/>
      <c r="O2676" s="39"/>
      <c r="P2676" s="33"/>
    </row>
    <row r="2677" spans="1:16" ht="24.95" customHeight="1" x14ac:dyDescent="0.2">
      <c r="A2677" s="52" t="str">
        <f t="shared" si="124"/>
        <v>||||||0</v>
      </c>
      <c r="B2677" s="52" t="str">
        <f t="shared" si="125"/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123"/>
        <v>0</v>
      </c>
      <c r="N2677" s="39"/>
      <c r="O2677" s="39"/>
      <c r="P2677" s="33"/>
    </row>
    <row r="2678" spans="1:16" ht="24.95" customHeight="1" x14ac:dyDescent="0.2">
      <c r="A2678" s="52" t="str">
        <f t="shared" si="124"/>
        <v>||||||0</v>
      </c>
      <c r="B2678" s="52" t="str">
        <f t="shared" si="125"/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123"/>
        <v>0</v>
      </c>
      <c r="N2678" s="39"/>
      <c r="O2678" s="39"/>
      <c r="P2678" s="33"/>
    </row>
    <row r="2679" spans="1:16" ht="24.95" customHeight="1" x14ac:dyDescent="0.2">
      <c r="A2679" s="52" t="str">
        <f t="shared" si="124"/>
        <v>||||||0</v>
      </c>
      <c r="B2679" s="52" t="str">
        <f t="shared" si="125"/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123"/>
        <v>0</v>
      </c>
      <c r="N2679" s="39"/>
      <c r="O2679" s="39"/>
      <c r="P2679" s="33"/>
    </row>
    <row r="2680" spans="1:16" ht="24.95" customHeight="1" x14ac:dyDescent="0.2">
      <c r="A2680" s="52" t="str">
        <f t="shared" si="124"/>
        <v>||||||0</v>
      </c>
      <c r="B2680" s="52" t="str">
        <f t="shared" si="125"/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123"/>
        <v>0</v>
      </c>
      <c r="N2680" s="39"/>
      <c r="O2680" s="39"/>
      <c r="P2680" s="33"/>
    </row>
    <row r="2681" spans="1:16" ht="24.95" customHeight="1" x14ac:dyDescent="0.2">
      <c r="A2681" s="52" t="str">
        <f t="shared" si="124"/>
        <v>||||||0</v>
      </c>
      <c r="B2681" s="52" t="str">
        <f t="shared" si="125"/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123"/>
        <v>0</v>
      </c>
      <c r="N2681" s="39"/>
      <c r="O2681" s="39"/>
      <c r="P2681" s="33"/>
    </row>
    <row r="2682" spans="1:16" ht="24.95" customHeight="1" x14ac:dyDescent="0.2">
      <c r="A2682" s="52" t="str">
        <f t="shared" si="124"/>
        <v>||||||0</v>
      </c>
      <c r="B2682" s="52" t="str">
        <f t="shared" si="125"/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123"/>
        <v>0</v>
      </c>
      <c r="N2682" s="39"/>
      <c r="O2682" s="39"/>
      <c r="P2682" s="33"/>
    </row>
    <row r="2683" spans="1:16" ht="24.95" customHeight="1" x14ac:dyDescent="0.2">
      <c r="A2683" s="52" t="str">
        <f t="shared" si="124"/>
        <v>||||||0</v>
      </c>
      <c r="B2683" s="52" t="str">
        <f t="shared" si="125"/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123"/>
        <v>0</v>
      </c>
      <c r="N2683" s="39"/>
      <c r="O2683" s="39"/>
      <c r="P2683" s="33"/>
    </row>
    <row r="2684" spans="1:16" ht="24.95" customHeight="1" x14ac:dyDescent="0.2">
      <c r="A2684" s="52" t="str">
        <f t="shared" si="124"/>
        <v>||||||0</v>
      </c>
      <c r="B2684" s="52" t="str">
        <f t="shared" si="125"/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123"/>
        <v>0</v>
      </c>
      <c r="N2684" s="39"/>
      <c r="O2684" s="39"/>
      <c r="P2684" s="33"/>
    </row>
    <row r="2685" spans="1:16" ht="24.95" customHeight="1" x14ac:dyDescent="0.2">
      <c r="A2685" s="52" t="str">
        <f t="shared" si="124"/>
        <v>||||||0</v>
      </c>
      <c r="B2685" s="52" t="str">
        <f t="shared" si="125"/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123"/>
        <v>0</v>
      </c>
      <c r="N2685" s="39"/>
      <c r="O2685" s="39"/>
      <c r="P2685" s="33"/>
    </row>
    <row r="2686" spans="1:16" ht="24.95" customHeight="1" x14ac:dyDescent="0.2">
      <c r="A2686" s="52" t="str">
        <f t="shared" si="124"/>
        <v>||||||0</v>
      </c>
      <c r="B2686" s="52" t="str">
        <f t="shared" si="125"/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126">N2686+O2686</f>
        <v>0</v>
      </c>
      <c r="N2686" s="39"/>
      <c r="O2686" s="39"/>
      <c r="P2686" s="33"/>
    </row>
    <row r="2687" spans="1:16" ht="24.95" customHeight="1" x14ac:dyDescent="0.2">
      <c r="A2687" s="52" t="str">
        <f t="shared" si="124"/>
        <v>||||||0</v>
      </c>
      <c r="B2687" s="52" t="str">
        <f t="shared" si="125"/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126"/>
        <v>0</v>
      </c>
      <c r="N2687" s="39"/>
      <c r="O2687" s="39"/>
      <c r="P2687" s="33"/>
    </row>
    <row r="2688" spans="1:16" ht="24.95" customHeight="1" x14ac:dyDescent="0.2">
      <c r="A2688" s="52" t="str">
        <f t="shared" si="124"/>
        <v>||||||0</v>
      </c>
      <c r="B2688" s="52" t="str">
        <f t="shared" si="125"/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126"/>
        <v>0</v>
      </c>
      <c r="N2688" s="39"/>
      <c r="O2688" s="39"/>
      <c r="P2688" s="33"/>
    </row>
    <row r="2689" spans="1:16" ht="24.95" customHeight="1" x14ac:dyDescent="0.2">
      <c r="A2689" s="52" t="str">
        <f t="shared" si="124"/>
        <v>||||||0</v>
      </c>
      <c r="B2689" s="52" t="str">
        <f t="shared" si="125"/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126"/>
        <v>0</v>
      </c>
      <c r="N2689" s="39"/>
      <c r="O2689" s="39"/>
      <c r="P2689" s="33"/>
    </row>
    <row r="2690" spans="1:16" ht="24.95" customHeight="1" x14ac:dyDescent="0.2">
      <c r="A2690" s="52" t="str">
        <f t="shared" si="124"/>
        <v>||||||0</v>
      </c>
      <c r="B2690" s="52" t="str">
        <f t="shared" si="125"/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126"/>
        <v>0</v>
      </c>
      <c r="N2690" s="39"/>
      <c r="O2690" s="39"/>
      <c r="P2690" s="33"/>
    </row>
    <row r="2691" spans="1:16" ht="24.95" customHeight="1" x14ac:dyDescent="0.2">
      <c r="A2691" s="52" t="str">
        <f t="shared" si="124"/>
        <v>||||||0</v>
      </c>
      <c r="B2691" s="52" t="str">
        <f t="shared" si="125"/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126"/>
        <v>0</v>
      </c>
      <c r="N2691" s="39"/>
      <c r="O2691" s="39"/>
      <c r="P2691" s="33"/>
    </row>
    <row r="2692" spans="1:16" ht="24.95" customHeight="1" x14ac:dyDescent="0.2">
      <c r="A2692" s="52" t="str">
        <f t="shared" si="124"/>
        <v>||||||0</v>
      </c>
      <c r="B2692" s="52" t="str">
        <f t="shared" si="125"/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126"/>
        <v>0</v>
      </c>
      <c r="N2692" s="39"/>
      <c r="O2692" s="39"/>
      <c r="P2692" s="33"/>
    </row>
    <row r="2693" spans="1:16" ht="24.95" customHeight="1" x14ac:dyDescent="0.2">
      <c r="A2693" s="52" t="str">
        <f t="shared" ref="A2693:A2756" si="127">C2693&amp;"|"&amp;D2693&amp;"|"&amp;E2693&amp;"|"&amp;F2693&amp;"|"&amp;G2693&amp;"|"&amp;I2693&amp;"|"&amp;N2693+O2693-P2693</f>
        <v>||||||0</v>
      </c>
      <c r="B2693" s="52" t="str">
        <f t="shared" ref="B2693:B2756" si="128"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126"/>
        <v>0</v>
      </c>
      <c r="N2693" s="39"/>
      <c r="O2693" s="39"/>
      <c r="P2693" s="33"/>
    </row>
    <row r="2694" spans="1:16" ht="24.95" customHeight="1" x14ac:dyDescent="0.2">
      <c r="A2694" s="52" t="str">
        <f t="shared" si="127"/>
        <v>||||||0</v>
      </c>
      <c r="B2694" s="52" t="str">
        <f t="shared" si="128"/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126"/>
        <v>0</v>
      </c>
      <c r="N2694" s="39"/>
      <c r="O2694" s="39"/>
      <c r="P2694" s="33"/>
    </row>
    <row r="2695" spans="1:16" ht="24.95" customHeight="1" x14ac:dyDescent="0.2">
      <c r="A2695" s="52" t="str">
        <f t="shared" si="127"/>
        <v>||||||0</v>
      </c>
      <c r="B2695" s="52" t="str">
        <f t="shared" si="128"/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126"/>
        <v>0</v>
      </c>
      <c r="N2695" s="39"/>
      <c r="O2695" s="39"/>
      <c r="P2695" s="33"/>
    </row>
    <row r="2696" spans="1:16" ht="24.95" customHeight="1" x14ac:dyDescent="0.2">
      <c r="A2696" s="52" t="str">
        <f t="shared" si="127"/>
        <v>||||||0</v>
      </c>
      <c r="B2696" s="52" t="str">
        <f t="shared" si="128"/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126"/>
        <v>0</v>
      </c>
      <c r="N2696" s="39"/>
      <c r="O2696" s="39"/>
      <c r="P2696" s="33"/>
    </row>
    <row r="2697" spans="1:16" ht="24.95" customHeight="1" x14ac:dyDescent="0.2">
      <c r="A2697" s="52" t="str">
        <f t="shared" si="127"/>
        <v>||||||0</v>
      </c>
      <c r="B2697" s="52" t="str">
        <f t="shared" si="128"/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126"/>
        <v>0</v>
      </c>
      <c r="N2697" s="39"/>
      <c r="O2697" s="39"/>
      <c r="P2697" s="33"/>
    </row>
    <row r="2698" spans="1:16" ht="24.95" customHeight="1" x14ac:dyDescent="0.2">
      <c r="A2698" s="52" t="str">
        <f t="shared" si="127"/>
        <v>||||||0</v>
      </c>
      <c r="B2698" s="52" t="str">
        <f t="shared" si="128"/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126"/>
        <v>0</v>
      </c>
      <c r="N2698" s="39"/>
      <c r="O2698" s="39"/>
      <c r="P2698" s="33"/>
    </row>
    <row r="2699" spans="1:16" ht="24.95" customHeight="1" x14ac:dyDescent="0.2">
      <c r="A2699" s="52" t="str">
        <f t="shared" si="127"/>
        <v>||||||0</v>
      </c>
      <c r="B2699" s="52" t="str">
        <f t="shared" si="128"/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126"/>
        <v>0</v>
      </c>
      <c r="N2699" s="39"/>
      <c r="O2699" s="39"/>
      <c r="P2699" s="33"/>
    </row>
    <row r="2700" spans="1:16" ht="24.95" customHeight="1" x14ac:dyDescent="0.2">
      <c r="A2700" s="52" t="str">
        <f t="shared" si="127"/>
        <v>||||||0</v>
      </c>
      <c r="B2700" s="52" t="str">
        <f t="shared" si="128"/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126"/>
        <v>0</v>
      </c>
      <c r="N2700" s="39"/>
      <c r="O2700" s="39"/>
      <c r="P2700" s="33"/>
    </row>
    <row r="2701" spans="1:16" ht="24.95" customHeight="1" x14ac:dyDescent="0.2">
      <c r="A2701" s="52" t="str">
        <f t="shared" si="127"/>
        <v>||||||0</v>
      </c>
      <c r="B2701" s="52" t="str">
        <f t="shared" si="128"/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126"/>
        <v>0</v>
      </c>
      <c r="N2701" s="39"/>
      <c r="O2701" s="39"/>
      <c r="P2701" s="33"/>
    </row>
    <row r="2702" spans="1:16" ht="24.95" customHeight="1" x14ac:dyDescent="0.2">
      <c r="A2702" s="52" t="str">
        <f t="shared" si="127"/>
        <v>||||||0</v>
      </c>
      <c r="B2702" s="52" t="str">
        <f t="shared" si="128"/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126"/>
        <v>0</v>
      </c>
      <c r="N2702" s="39"/>
      <c r="O2702" s="39"/>
      <c r="P2702" s="33"/>
    </row>
    <row r="2703" spans="1:16" ht="24.95" customHeight="1" x14ac:dyDescent="0.2">
      <c r="A2703" s="52" t="str">
        <f t="shared" si="127"/>
        <v>||||||0</v>
      </c>
      <c r="B2703" s="52" t="str">
        <f t="shared" si="128"/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126"/>
        <v>0</v>
      </c>
      <c r="N2703" s="39"/>
      <c r="O2703" s="39"/>
      <c r="P2703" s="33"/>
    </row>
    <row r="2704" spans="1:16" ht="24.95" customHeight="1" x14ac:dyDescent="0.2">
      <c r="A2704" s="52" t="str">
        <f t="shared" si="127"/>
        <v>||||||0</v>
      </c>
      <c r="B2704" s="52" t="str">
        <f t="shared" si="128"/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126"/>
        <v>0</v>
      </c>
      <c r="N2704" s="39"/>
      <c r="O2704" s="39"/>
      <c r="P2704" s="33"/>
    </row>
    <row r="2705" spans="1:16" ht="24.95" customHeight="1" x14ac:dyDescent="0.2">
      <c r="A2705" s="52" t="str">
        <f t="shared" si="127"/>
        <v>||||||0</v>
      </c>
      <c r="B2705" s="52" t="str">
        <f t="shared" si="128"/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126"/>
        <v>0</v>
      </c>
      <c r="N2705" s="39"/>
      <c r="O2705" s="39"/>
      <c r="P2705" s="33"/>
    </row>
    <row r="2706" spans="1:16" ht="24.95" customHeight="1" x14ac:dyDescent="0.2">
      <c r="A2706" s="52" t="str">
        <f t="shared" si="127"/>
        <v>||||||0</v>
      </c>
      <c r="B2706" s="52" t="str">
        <f t="shared" si="128"/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126"/>
        <v>0</v>
      </c>
      <c r="N2706" s="39"/>
      <c r="O2706" s="39"/>
      <c r="P2706" s="33"/>
    </row>
    <row r="2707" spans="1:16" ht="24.95" customHeight="1" x14ac:dyDescent="0.2">
      <c r="A2707" s="52" t="str">
        <f t="shared" si="127"/>
        <v>||||||0</v>
      </c>
      <c r="B2707" s="52" t="str">
        <f t="shared" si="128"/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126"/>
        <v>0</v>
      </c>
      <c r="N2707" s="39"/>
      <c r="O2707" s="39"/>
      <c r="P2707" s="33"/>
    </row>
    <row r="2708" spans="1:16" ht="24.95" customHeight="1" x14ac:dyDescent="0.2">
      <c r="A2708" s="52" t="str">
        <f t="shared" si="127"/>
        <v>||||||0</v>
      </c>
      <c r="B2708" s="52" t="str">
        <f t="shared" si="128"/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126"/>
        <v>0</v>
      </c>
      <c r="N2708" s="39"/>
      <c r="O2708" s="39"/>
      <c r="P2708" s="33"/>
    </row>
    <row r="2709" spans="1:16" ht="24.95" customHeight="1" x14ac:dyDescent="0.2">
      <c r="A2709" s="52" t="str">
        <f t="shared" si="127"/>
        <v>||||||0</v>
      </c>
      <c r="B2709" s="52" t="str">
        <f t="shared" si="128"/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126"/>
        <v>0</v>
      </c>
      <c r="N2709" s="39"/>
      <c r="O2709" s="39"/>
      <c r="P2709" s="33"/>
    </row>
    <row r="2710" spans="1:16" ht="24.95" customHeight="1" x14ac:dyDescent="0.2">
      <c r="A2710" s="52" t="str">
        <f t="shared" si="127"/>
        <v>||||||0</v>
      </c>
      <c r="B2710" s="52" t="str">
        <f t="shared" si="128"/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126"/>
        <v>0</v>
      </c>
      <c r="N2710" s="39"/>
      <c r="O2710" s="39"/>
      <c r="P2710" s="33"/>
    </row>
    <row r="2711" spans="1:16" ht="24.95" customHeight="1" x14ac:dyDescent="0.2">
      <c r="A2711" s="52" t="str">
        <f t="shared" si="127"/>
        <v>||||||0</v>
      </c>
      <c r="B2711" s="52" t="str">
        <f t="shared" si="128"/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126"/>
        <v>0</v>
      </c>
      <c r="N2711" s="39"/>
      <c r="O2711" s="39"/>
      <c r="P2711" s="33"/>
    </row>
    <row r="2712" spans="1:16" ht="24.95" customHeight="1" x14ac:dyDescent="0.2">
      <c r="A2712" s="52" t="str">
        <f t="shared" si="127"/>
        <v>||||||0</v>
      </c>
      <c r="B2712" s="52" t="str">
        <f t="shared" si="128"/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126"/>
        <v>0</v>
      </c>
      <c r="N2712" s="39"/>
      <c r="O2712" s="39"/>
      <c r="P2712" s="33"/>
    </row>
    <row r="2713" spans="1:16" ht="24.95" customHeight="1" x14ac:dyDescent="0.2">
      <c r="A2713" s="52" t="str">
        <f t="shared" si="127"/>
        <v>||||||0</v>
      </c>
      <c r="B2713" s="52" t="str">
        <f t="shared" si="128"/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126"/>
        <v>0</v>
      </c>
      <c r="N2713" s="39"/>
      <c r="O2713" s="39"/>
      <c r="P2713" s="33"/>
    </row>
    <row r="2714" spans="1:16" ht="24.95" customHeight="1" x14ac:dyDescent="0.2">
      <c r="A2714" s="52" t="str">
        <f t="shared" si="127"/>
        <v>||||||0</v>
      </c>
      <c r="B2714" s="52" t="str">
        <f t="shared" si="128"/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126"/>
        <v>0</v>
      </c>
      <c r="N2714" s="39"/>
      <c r="O2714" s="39"/>
      <c r="P2714" s="33"/>
    </row>
    <row r="2715" spans="1:16" ht="24.95" customHeight="1" x14ac:dyDescent="0.2">
      <c r="A2715" s="52" t="str">
        <f t="shared" si="127"/>
        <v>||||||0</v>
      </c>
      <c r="B2715" s="52" t="str">
        <f t="shared" si="128"/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126"/>
        <v>0</v>
      </c>
      <c r="N2715" s="39"/>
      <c r="O2715" s="39"/>
      <c r="P2715" s="33"/>
    </row>
    <row r="2716" spans="1:16" ht="24.95" customHeight="1" x14ac:dyDescent="0.2">
      <c r="A2716" s="52" t="str">
        <f t="shared" si="127"/>
        <v>||||||0</v>
      </c>
      <c r="B2716" s="52" t="str">
        <f t="shared" si="128"/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126"/>
        <v>0</v>
      </c>
      <c r="N2716" s="39"/>
      <c r="O2716" s="39"/>
      <c r="P2716" s="33"/>
    </row>
    <row r="2717" spans="1:16" ht="24.95" customHeight="1" x14ac:dyDescent="0.2">
      <c r="A2717" s="52" t="str">
        <f t="shared" si="127"/>
        <v>||||||0</v>
      </c>
      <c r="B2717" s="52" t="str">
        <f t="shared" si="128"/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126"/>
        <v>0</v>
      </c>
      <c r="N2717" s="39"/>
      <c r="O2717" s="39"/>
      <c r="P2717" s="33"/>
    </row>
    <row r="2718" spans="1:16" ht="24.95" customHeight="1" x14ac:dyDescent="0.2">
      <c r="A2718" s="52" t="str">
        <f t="shared" si="127"/>
        <v>||||||0</v>
      </c>
      <c r="B2718" s="52" t="str">
        <f t="shared" si="128"/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126"/>
        <v>0</v>
      </c>
      <c r="N2718" s="39"/>
      <c r="O2718" s="39"/>
      <c r="P2718" s="33"/>
    </row>
    <row r="2719" spans="1:16" ht="24.95" customHeight="1" x14ac:dyDescent="0.2">
      <c r="A2719" s="52" t="str">
        <f t="shared" si="127"/>
        <v>||||||0</v>
      </c>
      <c r="B2719" s="52" t="str">
        <f t="shared" si="128"/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126"/>
        <v>0</v>
      </c>
      <c r="N2719" s="39"/>
      <c r="O2719" s="39"/>
      <c r="P2719" s="33"/>
    </row>
    <row r="2720" spans="1:16" ht="24.95" customHeight="1" x14ac:dyDescent="0.2">
      <c r="A2720" s="52" t="str">
        <f t="shared" si="127"/>
        <v>||||||0</v>
      </c>
      <c r="B2720" s="52" t="str">
        <f t="shared" si="128"/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126"/>
        <v>0</v>
      </c>
      <c r="N2720" s="39"/>
      <c r="O2720" s="39"/>
      <c r="P2720" s="33"/>
    </row>
    <row r="2721" spans="1:16" ht="24.95" customHeight="1" x14ac:dyDescent="0.2">
      <c r="A2721" s="52" t="str">
        <f t="shared" si="127"/>
        <v>||||||0</v>
      </c>
      <c r="B2721" s="52" t="str">
        <f t="shared" si="128"/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126"/>
        <v>0</v>
      </c>
      <c r="N2721" s="39"/>
      <c r="O2721" s="39"/>
      <c r="P2721" s="33"/>
    </row>
    <row r="2722" spans="1:16" ht="24.95" customHeight="1" x14ac:dyDescent="0.2">
      <c r="A2722" s="52" t="str">
        <f t="shared" si="127"/>
        <v>||||||0</v>
      </c>
      <c r="B2722" s="52" t="str">
        <f t="shared" si="128"/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126"/>
        <v>0</v>
      </c>
      <c r="N2722" s="39"/>
      <c r="O2722" s="39"/>
      <c r="P2722" s="33"/>
    </row>
    <row r="2723" spans="1:16" ht="24.95" customHeight="1" x14ac:dyDescent="0.2">
      <c r="A2723" s="52" t="str">
        <f t="shared" si="127"/>
        <v>||||||0</v>
      </c>
      <c r="B2723" s="52" t="str">
        <f t="shared" si="128"/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126"/>
        <v>0</v>
      </c>
      <c r="N2723" s="39"/>
      <c r="O2723" s="39"/>
      <c r="P2723" s="33"/>
    </row>
    <row r="2724" spans="1:16" ht="24.95" customHeight="1" x14ac:dyDescent="0.2">
      <c r="A2724" s="52" t="str">
        <f t="shared" si="127"/>
        <v>||||||0</v>
      </c>
      <c r="B2724" s="52" t="str">
        <f t="shared" si="128"/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126"/>
        <v>0</v>
      </c>
      <c r="N2724" s="39"/>
      <c r="O2724" s="39"/>
      <c r="P2724" s="33"/>
    </row>
    <row r="2725" spans="1:16" ht="24.95" customHeight="1" x14ac:dyDescent="0.2">
      <c r="A2725" s="52" t="str">
        <f t="shared" si="127"/>
        <v>||||||0</v>
      </c>
      <c r="B2725" s="52" t="str">
        <f t="shared" si="128"/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126"/>
        <v>0</v>
      </c>
      <c r="N2725" s="39"/>
      <c r="O2725" s="39"/>
      <c r="P2725" s="33"/>
    </row>
    <row r="2726" spans="1:16" ht="24.95" customHeight="1" x14ac:dyDescent="0.2">
      <c r="A2726" s="52" t="str">
        <f t="shared" si="127"/>
        <v>||||||0</v>
      </c>
      <c r="B2726" s="52" t="str">
        <f t="shared" si="128"/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126"/>
        <v>0</v>
      </c>
      <c r="N2726" s="39"/>
      <c r="O2726" s="39"/>
      <c r="P2726" s="33"/>
    </row>
    <row r="2727" spans="1:16" ht="24.95" customHeight="1" x14ac:dyDescent="0.2">
      <c r="A2727" s="52" t="str">
        <f t="shared" si="127"/>
        <v>||||||0</v>
      </c>
      <c r="B2727" s="52" t="str">
        <f t="shared" si="128"/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126"/>
        <v>0</v>
      </c>
      <c r="N2727" s="39"/>
      <c r="O2727" s="39"/>
      <c r="P2727" s="33"/>
    </row>
    <row r="2728" spans="1:16" ht="24.95" customHeight="1" x14ac:dyDescent="0.2">
      <c r="A2728" s="52" t="str">
        <f t="shared" si="127"/>
        <v>||||||0</v>
      </c>
      <c r="B2728" s="52" t="str">
        <f t="shared" si="128"/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126"/>
        <v>0</v>
      </c>
      <c r="N2728" s="39"/>
      <c r="O2728" s="39"/>
      <c r="P2728" s="33"/>
    </row>
    <row r="2729" spans="1:16" ht="24.95" customHeight="1" x14ac:dyDescent="0.2">
      <c r="A2729" s="52" t="str">
        <f t="shared" si="127"/>
        <v>||||||0</v>
      </c>
      <c r="B2729" s="52" t="str">
        <f t="shared" si="128"/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126"/>
        <v>0</v>
      </c>
      <c r="N2729" s="39"/>
      <c r="O2729" s="39"/>
      <c r="P2729" s="33"/>
    </row>
    <row r="2730" spans="1:16" ht="24.95" customHeight="1" x14ac:dyDescent="0.2">
      <c r="A2730" s="52" t="str">
        <f t="shared" si="127"/>
        <v>||||||0</v>
      </c>
      <c r="B2730" s="52" t="str">
        <f t="shared" si="128"/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126"/>
        <v>0</v>
      </c>
      <c r="N2730" s="39"/>
      <c r="O2730" s="39"/>
      <c r="P2730" s="33"/>
    </row>
    <row r="2731" spans="1:16" ht="24.95" customHeight="1" x14ac:dyDescent="0.2">
      <c r="A2731" s="52" t="str">
        <f t="shared" si="127"/>
        <v>||||||0</v>
      </c>
      <c r="B2731" s="52" t="str">
        <f t="shared" si="128"/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126"/>
        <v>0</v>
      </c>
      <c r="N2731" s="39"/>
      <c r="O2731" s="39"/>
      <c r="P2731" s="33"/>
    </row>
    <row r="2732" spans="1:16" ht="24.95" customHeight="1" x14ac:dyDescent="0.2">
      <c r="A2732" s="52" t="str">
        <f t="shared" si="127"/>
        <v>||||||0</v>
      </c>
      <c r="B2732" s="52" t="str">
        <f t="shared" si="128"/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126"/>
        <v>0</v>
      </c>
      <c r="N2732" s="39"/>
      <c r="O2732" s="39"/>
      <c r="P2732" s="33"/>
    </row>
    <row r="2733" spans="1:16" ht="24.95" customHeight="1" x14ac:dyDescent="0.2">
      <c r="A2733" s="52" t="str">
        <f t="shared" si="127"/>
        <v>||||||0</v>
      </c>
      <c r="B2733" s="52" t="str">
        <f t="shared" si="128"/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126"/>
        <v>0</v>
      </c>
      <c r="N2733" s="39"/>
      <c r="O2733" s="39"/>
      <c r="P2733" s="33"/>
    </row>
    <row r="2734" spans="1:16" ht="24.95" customHeight="1" x14ac:dyDescent="0.2">
      <c r="A2734" s="52" t="str">
        <f t="shared" si="127"/>
        <v>||||||0</v>
      </c>
      <c r="B2734" s="52" t="str">
        <f t="shared" si="128"/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126"/>
        <v>0</v>
      </c>
      <c r="N2734" s="39"/>
      <c r="O2734" s="39"/>
      <c r="P2734" s="33"/>
    </row>
    <row r="2735" spans="1:16" ht="24.95" customHeight="1" x14ac:dyDescent="0.2">
      <c r="A2735" s="52" t="str">
        <f t="shared" si="127"/>
        <v>||||||0</v>
      </c>
      <c r="B2735" s="52" t="str">
        <f t="shared" si="128"/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126"/>
        <v>0</v>
      </c>
      <c r="N2735" s="39"/>
      <c r="O2735" s="39"/>
      <c r="P2735" s="33"/>
    </row>
    <row r="2736" spans="1:16" ht="24.95" customHeight="1" x14ac:dyDescent="0.2">
      <c r="A2736" s="52" t="str">
        <f t="shared" si="127"/>
        <v>||||||0</v>
      </c>
      <c r="B2736" s="52" t="str">
        <f t="shared" si="128"/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126"/>
        <v>0</v>
      </c>
      <c r="N2736" s="39"/>
      <c r="O2736" s="39"/>
      <c r="P2736" s="33"/>
    </row>
    <row r="2737" spans="1:16" ht="24.95" customHeight="1" x14ac:dyDescent="0.2">
      <c r="A2737" s="52" t="str">
        <f t="shared" si="127"/>
        <v>||||||0</v>
      </c>
      <c r="B2737" s="52" t="str">
        <f t="shared" si="128"/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126"/>
        <v>0</v>
      </c>
      <c r="N2737" s="39"/>
      <c r="O2737" s="39"/>
      <c r="P2737" s="33"/>
    </row>
    <row r="2738" spans="1:16" ht="24.95" customHeight="1" x14ac:dyDescent="0.2">
      <c r="A2738" s="52" t="str">
        <f t="shared" si="127"/>
        <v>||||||0</v>
      </c>
      <c r="B2738" s="52" t="str">
        <f t="shared" si="128"/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126"/>
        <v>0</v>
      </c>
      <c r="N2738" s="39"/>
      <c r="O2738" s="39"/>
      <c r="P2738" s="33"/>
    </row>
    <row r="2739" spans="1:16" ht="24.95" customHeight="1" x14ac:dyDescent="0.2">
      <c r="A2739" s="52" t="str">
        <f t="shared" si="127"/>
        <v>||||||0</v>
      </c>
      <c r="B2739" s="52" t="str">
        <f t="shared" si="128"/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126"/>
        <v>0</v>
      </c>
      <c r="N2739" s="39"/>
      <c r="O2739" s="39"/>
      <c r="P2739" s="33"/>
    </row>
    <row r="2740" spans="1:16" ht="24.95" customHeight="1" x14ac:dyDescent="0.2">
      <c r="A2740" s="52" t="str">
        <f t="shared" si="127"/>
        <v>||||||0</v>
      </c>
      <c r="B2740" s="52" t="str">
        <f t="shared" si="128"/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126"/>
        <v>0</v>
      </c>
      <c r="N2740" s="39"/>
      <c r="O2740" s="39"/>
      <c r="P2740" s="33"/>
    </row>
    <row r="2741" spans="1:16" ht="24.95" customHeight="1" x14ac:dyDescent="0.2">
      <c r="A2741" s="52" t="str">
        <f t="shared" si="127"/>
        <v>||||||0</v>
      </c>
      <c r="B2741" s="52" t="str">
        <f t="shared" si="128"/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126"/>
        <v>0</v>
      </c>
      <c r="N2741" s="39"/>
      <c r="O2741" s="39"/>
      <c r="P2741" s="33"/>
    </row>
    <row r="2742" spans="1:16" ht="24.95" customHeight="1" x14ac:dyDescent="0.2">
      <c r="A2742" s="52" t="str">
        <f t="shared" si="127"/>
        <v>||||||0</v>
      </c>
      <c r="B2742" s="52" t="str">
        <f t="shared" si="128"/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126"/>
        <v>0</v>
      </c>
      <c r="N2742" s="39"/>
      <c r="O2742" s="39"/>
      <c r="P2742" s="33"/>
    </row>
    <row r="2743" spans="1:16" ht="24.95" customHeight="1" x14ac:dyDescent="0.2">
      <c r="A2743" s="52" t="str">
        <f t="shared" si="127"/>
        <v>||||||0</v>
      </c>
      <c r="B2743" s="52" t="str">
        <f t="shared" si="128"/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126"/>
        <v>0</v>
      </c>
      <c r="N2743" s="39"/>
      <c r="O2743" s="39"/>
      <c r="P2743" s="33"/>
    </row>
    <row r="2744" spans="1:16" ht="24.95" customHeight="1" x14ac:dyDescent="0.2">
      <c r="A2744" s="52" t="str">
        <f t="shared" si="127"/>
        <v>||||||0</v>
      </c>
      <c r="B2744" s="52" t="str">
        <f t="shared" si="128"/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126"/>
        <v>0</v>
      </c>
      <c r="N2744" s="39"/>
      <c r="O2744" s="39"/>
      <c r="P2744" s="33"/>
    </row>
    <row r="2745" spans="1:16" ht="24.95" customHeight="1" x14ac:dyDescent="0.2">
      <c r="A2745" s="52" t="str">
        <f t="shared" si="127"/>
        <v>||||||0</v>
      </c>
      <c r="B2745" s="52" t="str">
        <f t="shared" si="128"/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126"/>
        <v>0</v>
      </c>
      <c r="N2745" s="39"/>
      <c r="O2745" s="39"/>
      <c r="P2745" s="33"/>
    </row>
    <row r="2746" spans="1:16" ht="24.95" customHeight="1" x14ac:dyDescent="0.2">
      <c r="A2746" s="52" t="str">
        <f t="shared" si="127"/>
        <v>||||||0</v>
      </c>
      <c r="B2746" s="52" t="str">
        <f t="shared" si="128"/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126"/>
        <v>0</v>
      </c>
      <c r="N2746" s="39"/>
      <c r="O2746" s="39"/>
      <c r="P2746" s="33"/>
    </row>
    <row r="2747" spans="1:16" ht="24.95" customHeight="1" x14ac:dyDescent="0.2">
      <c r="A2747" s="52" t="str">
        <f t="shared" si="127"/>
        <v>||||||0</v>
      </c>
      <c r="B2747" s="52" t="str">
        <f t="shared" si="128"/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126"/>
        <v>0</v>
      </c>
      <c r="N2747" s="39"/>
      <c r="O2747" s="39"/>
      <c r="P2747" s="33"/>
    </row>
    <row r="2748" spans="1:16" ht="24.95" customHeight="1" x14ac:dyDescent="0.2">
      <c r="A2748" s="52" t="str">
        <f t="shared" si="127"/>
        <v>||||||0</v>
      </c>
      <c r="B2748" s="52" t="str">
        <f t="shared" si="128"/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126"/>
        <v>0</v>
      </c>
      <c r="N2748" s="39"/>
      <c r="O2748" s="39"/>
      <c r="P2748" s="33"/>
    </row>
    <row r="2749" spans="1:16" ht="24.95" customHeight="1" x14ac:dyDescent="0.2">
      <c r="A2749" s="52" t="str">
        <f t="shared" si="127"/>
        <v>||||||0</v>
      </c>
      <c r="B2749" s="52" t="str">
        <f t="shared" si="128"/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126"/>
        <v>0</v>
      </c>
      <c r="N2749" s="39"/>
      <c r="O2749" s="39"/>
      <c r="P2749" s="33"/>
    </row>
    <row r="2750" spans="1:16" ht="24.95" customHeight="1" x14ac:dyDescent="0.2">
      <c r="A2750" s="52" t="str">
        <f t="shared" si="127"/>
        <v>||||||0</v>
      </c>
      <c r="B2750" s="52" t="str">
        <f t="shared" si="128"/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129">N2750+O2750</f>
        <v>0</v>
      </c>
      <c r="N2750" s="39"/>
      <c r="O2750" s="39"/>
      <c r="P2750" s="33"/>
    </row>
    <row r="2751" spans="1:16" ht="24.95" customHeight="1" x14ac:dyDescent="0.2">
      <c r="A2751" s="52" t="str">
        <f t="shared" si="127"/>
        <v>||||||0</v>
      </c>
      <c r="B2751" s="52" t="str">
        <f t="shared" si="128"/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129"/>
        <v>0</v>
      </c>
      <c r="N2751" s="39"/>
      <c r="O2751" s="39"/>
      <c r="P2751" s="33"/>
    </row>
    <row r="2752" spans="1:16" ht="24.95" customHeight="1" x14ac:dyDescent="0.2">
      <c r="A2752" s="52" t="str">
        <f t="shared" si="127"/>
        <v>||||||0</v>
      </c>
      <c r="B2752" s="52" t="str">
        <f t="shared" si="128"/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129"/>
        <v>0</v>
      </c>
      <c r="N2752" s="39"/>
      <c r="O2752" s="39"/>
      <c r="P2752" s="33"/>
    </row>
    <row r="2753" spans="1:16" ht="24.95" customHeight="1" x14ac:dyDescent="0.2">
      <c r="A2753" s="52" t="str">
        <f t="shared" si="127"/>
        <v>||||||0</v>
      </c>
      <c r="B2753" s="52" t="str">
        <f t="shared" si="128"/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129"/>
        <v>0</v>
      </c>
      <c r="N2753" s="39"/>
      <c r="O2753" s="39"/>
      <c r="P2753" s="33"/>
    </row>
    <row r="2754" spans="1:16" ht="24.95" customHeight="1" x14ac:dyDescent="0.2">
      <c r="A2754" s="52" t="str">
        <f t="shared" si="127"/>
        <v>||||||0</v>
      </c>
      <c r="B2754" s="52" t="str">
        <f t="shared" si="128"/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129"/>
        <v>0</v>
      </c>
      <c r="N2754" s="39"/>
      <c r="O2754" s="39"/>
      <c r="P2754" s="33"/>
    </row>
    <row r="2755" spans="1:16" ht="24.95" customHeight="1" x14ac:dyDescent="0.2">
      <c r="A2755" s="52" t="str">
        <f t="shared" si="127"/>
        <v>||||||0</v>
      </c>
      <c r="B2755" s="52" t="str">
        <f t="shared" si="128"/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129"/>
        <v>0</v>
      </c>
      <c r="N2755" s="39"/>
      <c r="O2755" s="39"/>
      <c r="P2755" s="33"/>
    </row>
    <row r="2756" spans="1:16" ht="24.95" customHeight="1" x14ac:dyDescent="0.2">
      <c r="A2756" s="52" t="str">
        <f t="shared" si="127"/>
        <v>||||||0</v>
      </c>
      <c r="B2756" s="52" t="str">
        <f t="shared" si="128"/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129"/>
        <v>0</v>
      </c>
      <c r="N2756" s="39"/>
      <c r="O2756" s="39"/>
      <c r="P2756" s="33"/>
    </row>
    <row r="2757" spans="1:16" ht="24.95" customHeight="1" x14ac:dyDescent="0.2">
      <c r="A2757" s="52" t="str">
        <f t="shared" ref="A2757:A2820" si="130">C2757&amp;"|"&amp;D2757&amp;"|"&amp;E2757&amp;"|"&amp;F2757&amp;"|"&amp;G2757&amp;"|"&amp;I2757&amp;"|"&amp;N2757+O2757-P2757</f>
        <v>||||||0</v>
      </c>
      <c r="B2757" s="52" t="str">
        <f t="shared" ref="B2757:B2820" si="131"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129"/>
        <v>0</v>
      </c>
      <c r="N2757" s="39"/>
      <c r="O2757" s="39"/>
      <c r="P2757" s="33"/>
    </row>
    <row r="2758" spans="1:16" ht="24.95" customHeight="1" x14ac:dyDescent="0.2">
      <c r="A2758" s="52" t="str">
        <f t="shared" si="130"/>
        <v>||||||0</v>
      </c>
      <c r="B2758" s="52" t="str">
        <f t="shared" si="131"/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129"/>
        <v>0</v>
      </c>
      <c r="N2758" s="39"/>
      <c r="O2758" s="39"/>
      <c r="P2758" s="33"/>
    </row>
    <row r="2759" spans="1:16" ht="24.95" customHeight="1" x14ac:dyDescent="0.2">
      <c r="A2759" s="52" t="str">
        <f t="shared" si="130"/>
        <v>||||||0</v>
      </c>
      <c r="B2759" s="52" t="str">
        <f t="shared" si="131"/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129"/>
        <v>0</v>
      </c>
      <c r="N2759" s="39"/>
      <c r="O2759" s="39"/>
      <c r="P2759" s="33"/>
    </row>
    <row r="2760" spans="1:16" ht="24.95" customHeight="1" x14ac:dyDescent="0.2">
      <c r="A2760" s="52" t="str">
        <f t="shared" si="130"/>
        <v>||||||0</v>
      </c>
      <c r="B2760" s="52" t="str">
        <f t="shared" si="131"/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129"/>
        <v>0</v>
      </c>
      <c r="N2760" s="39"/>
      <c r="O2760" s="39"/>
      <c r="P2760" s="33"/>
    </row>
    <row r="2761" spans="1:16" ht="24.95" customHeight="1" x14ac:dyDescent="0.2">
      <c r="A2761" s="52" t="str">
        <f t="shared" si="130"/>
        <v>||||||0</v>
      </c>
      <c r="B2761" s="52" t="str">
        <f t="shared" si="131"/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129"/>
        <v>0</v>
      </c>
      <c r="N2761" s="39"/>
      <c r="O2761" s="39"/>
      <c r="P2761" s="33"/>
    </row>
    <row r="2762" spans="1:16" ht="24.95" customHeight="1" x14ac:dyDescent="0.2">
      <c r="A2762" s="52" t="str">
        <f t="shared" si="130"/>
        <v>||||||0</v>
      </c>
      <c r="B2762" s="52" t="str">
        <f t="shared" si="131"/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129"/>
        <v>0</v>
      </c>
      <c r="N2762" s="39"/>
      <c r="O2762" s="39"/>
      <c r="P2762" s="33"/>
    </row>
    <row r="2763" spans="1:16" ht="24.95" customHeight="1" x14ac:dyDescent="0.2">
      <c r="A2763" s="52" t="str">
        <f t="shared" si="130"/>
        <v>||||||0</v>
      </c>
      <c r="B2763" s="52" t="str">
        <f t="shared" si="131"/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129"/>
        <v>0</v>
      </c>
      <c r="N2763" s="39"/>
      <c r="O2763" s="39"/>
      <c r="P2763" s="33"/>
    </row>
    <row r="2764" spans="1:16" ht="24.95" customHeight="1" x14ac:dyDescent="0.2">
      <c r="A2764" s="52" t="str">
        <f t="shared" si="130"/>
        <v>||||||0</v>
      </c>
      <c r="B2764" s="52" t="str">
        <f t="shared" si="131"/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129"/>
        <v>0</v>
      </c>
      <c r="N2764" s="39"/>
      <c r="O2764" s="39"/>
      <c r="P2764" s="33"/>
    </row>
    <row r="2765" spans="1:16" ht="24.95" customHeight="1" x14ac:dyDescent="0.2">
      <c r="A2765" s="52" t="str">
        <f t="shared" si="130"/>
        <v>||||||0</v>
      </c>
      <c r="B2765" s="52" t="str">
        <f t="shared" si="131"/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129"/>
        <v>0</v>
      </c>
      <c r="N2765" s="39"/>
      <c r="O2765" s="39"/>
      <c r="P2765" s="33"/>
    </row>
    <row r="2766" spans="1:16" ht="24.95" customHeight="1" x14ac:dyDescent="0.2">
      <c r="A2766" s="52" t="str">
        <f t="shared" si="130"/>
        <v>||||||0</v>
      </c>
      <c r="B2766" s="52" t="str">
        <f t="shared" si="131"/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129"/>
        <v>0</v>
      </c>
      <c r="N2766" s="39"/>
      <c r="O2766" s="39"/>
      <c r="P2766" s="33"/>
    </row>
    <row r="2767" spans="1:16" ht="24.95" customHeight="1" x14ac:dyDescent="0.2">
      <c r="A2767" s="52" t="str">
        <f t="shared" si="130"/>
        <v>||||||0</v>
      </c>
      <c r="B2767" s="52" t="str">
        <f t="shared" si="131"/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129"/>
        <v>0</v>
      </c>
      <c r="N2767" s="39"/>
      <c r="O2767" s="39"/>
      <c r="P2767" s="33"/>
    </row>
    <row r="2768" spans="1:16" ht="24.95" customHeight="1" x14ac:dyDescent="0.2">
      <c r="A2768" s="52" t="str">
        <f t="shared" si="130"/>
        <v>||||||0</v>
      </c>
      <c r="B2768" s="52" t="str">
        <f t="shared" si="131"/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129"/>
        <v>0</v>
      </c>
      <c r="N2768" s="39"/>
      <c r="O2768" s="39"/>
      <c r="P2768" s="33"/>
    </row>
    <row r="2769" spans="1:16" ht="24.95" customHeight="1" x14ac:dyDescent="0.2">
      <c r="A2769" s="52" t="str">
        <f t="shared" si="130"/>
        <v>||||||0</v>
      </c>
      <c r="B2769" s="52" t="str">
        <f t="shared" si="131"/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129"/>
        <v>0</v>
      </c>
      <c r="N2769" s="39"/>
      <c r="O2769" s="39"/>
      <c r="P2769" s="33"/>
    </row>
    <row r="2770" spans="1:16" ht="24.95" customHeight="1" x14ac:dyDescent="0.2">
      <c r="A2770" s="52" t="str">
        <f t="shared" si="130"/>
        <v>||||||0</v>
      </c>
      <c r="B2770" s="52" t="str">
        <f t="shared" si="131"/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129"/>
        <v>0</v>
      </c>
      <c r="N2770" s="39"/>
      <c r="O2770" s="39"/>
      <c r="P2770" s="33"/>
    </row>
    <row r="2771" spans="1:16" ht="24.95" customHeight="1" x14ac:dyDescent="0.2">
      <c r="A2771" s="52" t="str">
        <f t="shared" si="130"/>
        <v>||||||0</v>
      </c>
      <c r="B2771" s="52" t="str">
        <f t="shared" si="131"/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129"/>
        <v>0</v>
      </c>
      <c r="N2771" s="39"/>
      <c r="O2771" s="39"/>
      <c r="P2771" s="33"/>
    </row>
    <row r="2772" spans="1:16" ht="24.95" customHeight="1" x14ac:dyDescent="0.2">
      <c r="A2772" s="52" t="str">
        <f t="shared" si="130"/>
        <v>||||||0</v>
      </c>
      <c r="B2772" s="52" t="str">
        <f t="shared" si="131"/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129"/>
        <v>0</v>
      </c>
      <c r="N2772" s="39"/>
      <c r="O2772" s="39"/>
      <c r="P2772" s="33"/>
    </row>
    <row r="2773" spans="1:16" ht="24.95" customHeight="1" x14ac:dyDescent="0.2">
      <c r="A2773" s="52" t="str">
        <f t="shared" si="130"/>
        <v>||||||0</v>
      </c>
      <c r="B2773" s="52" t="str">
        <f t="shared" si="131"/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129"/>
        <v>0</v>
      </c>
      <c r="N2773" s="39"/>
      <c r="O2773" s="39"/>
      <c r="P2773" s="33"/>
    </row>
    <row r="2774" spans="1:16" ht="24.95" customHeight="1" x14ac:dyDescent="0.2">
      <c r="A2774" s="52" t="str">
        <f t="shared" si="130"/>
        <v>||||||0</v>
      </c>
      <c r="B2774" s="52" t="str">
        <f t="shared" si="131"/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129"/>
        <v>0</v>
      </c>
      <c r="N2774" s="39"/>
      <c r="O2774" s="39"/>
      <c r="P2774" s="33"/>
    </row>
    <row r="2775" spans="1:16" ht="24.95" customHeight="1" x14ac:dyDescent="0.2">
      <c r="A2775" s="52" t="str">
        <f t="shared" si="130"/>
        <v>||||||0</v>
      </c>
      <c r="B2775" s="52" t="str">
        <f t="shared" si="131"/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129"/>
        <v>0</v>
      </c>
      <c r="N2775" s="39"/>
      <c r="O2775" s="39"/>
      <c r="P2775" s="33"/>
    </row>
    <row r="2776" spans="1:16" ht="24.95" customHeight="1" x14ac:dyDescent="0.2">
      <c r="A2776" s="52" t="str">
        <f t="shared" si="130"/>
        <v>||||||0</v>
      </c>
      <c r="B2776" s="52" t="str">
        <f t="shared" si="131"/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129"/>
        <v>0</v>
      </c>
      <c r="N2776" s="39"/>
      <c r="O2776" s="39"/>
      <c r="P2776" s="33"/>
    </row>
    <row r="2777" spans="1:16" ht="24.95" customHeight="1" x14ac:dyDescent="0.2">
      <c r="A2777" s="52" t="str">
        <f t="shared" si="130"/>
        <v>||||||0</v>
      </c>
      <c r="B2777" s="52" t="str">
        <f t="shared" si="131"/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129"/>
        <v>0</v>
      </c>
      <c r="N2777" s="39"/>
      <c r="O2777" s="39"/>
      <c r="P2777" s="33"/>
    </row>
    <row r="2778" spans="1:16" ht="24.95" customHeight="1" x14ac:dyDescent="0.2">
      <c r="A2778" s="52" t="str">
        <f t="shared" si="130"/>
        <v>||||||0</v>
      </c>
      <c r="B2778" s="52" t="str">
        <f t="shared" si="131"/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129"/>
        <v>0</v>
      </c>
      <c r="N2778" s="39"/>
      <c r="O2778" s="39"/>
      <c r="P2778" s="33"/>
    </row>
    <row r="2779" spans="1:16" ht="24.95" customHeight="1" x14ac:dyDescent="0.2">
      <c r="A2779" s="52" t="str">
        <f t="shared" si="130"/>
        <v>||||||0</v>
      </c>
      <c r="B2779" s="52" t="str">
        <f t="shared" si="131"/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129"/>
        <v>0</v>
      </c>
      <c r="N2779" s="39"/>
      <c r="O2779" s="39"/>
      <c r="P2779" s="33"/>
    </row>
    <row r="2780" spans="1:16" ht="24.95" customHeight="1" x14ac:dyDescent="0.2">
      <c r="A2780" s="52" t="str">
        <f t="shared" si="130"/>
        <v>||||||0</v>
      </c>
      <c r="B2780" s="52" t="str">
        <f t="shared" si="131"/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129"/>
        <v>0</v>
      </c>
      <c r="N2780" s="39"/>
      <c r="O2780" s="39"/>
      <c r="P2780" s="33"/>
    </row>
    <row r="2781" spans="1:16" ht="24.95" customHeight="1" x14ac:dyDescent="0.2">
      <c r="A2781" s="52" t="str">
        <f t="shared" si="130"/>
        <v>||||||0</v>
      </c>
      <c r="B2781" s="52" t="str">
        <f t="shared" si="131"/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129"/>
        <v>0</v>
      </c>
      <c r="N2781" s="39"/>
      <c r="O2781" s="39"/>
      <c r="P2781" s="33"/>
    </row>
    <row r="2782" spans="1:16" ht="24.95" customHeight="1" x14ac:dyDescent="0.2">
      <c r="A2782" s="52" t="str">
        <f t="shared" si="130"/>
        <v>||||||0</v>
      </c>
      <c r="B2782" s="52" t="str">
        <f t="shared" si="131"/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129"/>
        <v>0</v>
      </c>
      <c r="N2782" s="39"/>
      <c r="O2782" s="39"/>
      <c r="P2782" s="33"/>
    </row>
    <row r="2783" spans="1:16" ht="24.95" customHeight="1" x14ac:dyDescent="0.2">
      <c r="A2783" s="52" t="str">
        <f t="shared" si="130"/>
        <v>||||||0</v>
      </c>
      <c r="B2783" s="52" t="str">
        <f t="shared" si="131"/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129"/>
        <v>0</v>
      </c>
      <c r="N2783" s="39"/>
      <c r="O2783" s="39"/>
      <c r="P2783" s="33"/>
    </row>
    <row r="2784" spans="1:16" ht="24.95" customHeight="1" x14ac:dyDescent="0.2">
      <c r="A2784" s="52" t="str">
        <f t="shared" si="130"/>
        <v>||||||0</v>
      </c>
      <c r="B2784" s="52" t="str">
        <f t="shared" si="131"/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129"/>
        <v>0</v>
      </c>
      <c r="N2784" s="39"/>
      <c r="O2784" s="39"/>
      <c r="P2784" s="33"/>
    </row>
    <row r="2785" spans="1:16" ht="24.95" customHeight="1" x14ac:dyDescent="0.2">
      <c r="A2785" s="52" t="str">
        <f t="shared" si="130"/>
        <v>||||||0</v>
      </c>
      <c r="B2785" s="52" t="str">
        <f t="shared" si="131"/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129"/>
        <v>0</v>
      </c>
      <c r="N2785" s="39"/>
      <c r="O2785" s="39"/>
      <c r="P2785" s="33"/>
    </row>
    <row r="2786" spans="1:16" ht="24.95" customHeight="1" x14ac:dyDescent="0.2">
      <c r="A2786" s="52" t="str">
        <f t="shared" si="130"/>
        <v>||||||0</v>
      </c>
      <c r="B2786" s="52" t="str">
        <f t="shared" si="131"/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129"/>
        <v>0</v>
      </c>
      <c r="N2786" s="39"/>
      <c r="O2786" s="39"/>
      <c r="P2786" s="33"/>
    </row>
    <row r="2787" spans="1:16" ht="24.95" customHeight="1" x14ac:dyDescent="0.2">
      <c r="A2787" s="52" t="str">
        <f t="shared" si="130"/>
        <v>||||||0</v>
      </c>
      <c r="B2787" s="52" t="str">
        <f t="shared" si="131"/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129"/>
        <v>0</v>
      </c>
      <c r="N2787" s="39"/>
      <c r="O2787" s="39"/>
      <c r="P2787" s="33"/>
    </row>
    <row r="2788" spans="1:16" ht="24.95" customHeight="1" x14ac:dyDescent="0.2">
      <c r="A2788" s="52" t="str">
        <f t="shared" si="130"/>
        <v>||||||0</v>
      </c>
      <c r="B2788" s="52" t="str">
        <f t="shared" si="131"/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129"/>
        <v>0</v>
      </c>
      <c r="N2788" s="39"/>
      <c r="O2788" s="39"/>
      <c r="P2788" s="33"/>
    </row>
    <row r="2789" spans="1:16" ht="24.95" customHeight="1" x14ac:dyDescent="0.2">
      <c r="A2789" s="52" t="str">
        <f t="shared" si="130"/>
        <v>||||||0</v>
      </c>
      <c r="B2789" s="52" t="str">
        <f t="shared" si="131"/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129"/>
        <v>0</v>
      </c>
      <c r="N2789" s="39"/>
      <c r="O2789" s="39"/>
      <c r="P2789" s="33"/>
    </row>
    <row r="2790" spans="1:16" ht="24.95" customHeight="1" x14ac:dyDescent="0.2">
      <c r="A2790" s="52" t="str">
        <f t="shared" si="130"/>
        <v>||||||0</v>
      </c>
      <c r="B2790" s="52" t="str">
        <f t="shared" si="131"/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129"/>
        <v>0</v>
      </c>
      <c r="N2790" s="39"/>
      <c r="O2790" s="39"/>
      <c r="P2790" s="33"/>
    </row>
    <row r="2791" spans="1:16" ht="24.95" customHeight="1" x14ac:dyDescent="0.2">
      <c r="A2791" s="52" t="str">
        <f t="shared" si="130"/>
        <v>||||||0</v>
      </c>
      <c r="B2791" s="52" t="str">
        <f t="shared" si="131"/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129"/>
        <v>0</v>
      </c>
      <c r="N2791" s="39"/>
      <c r="O2791" s="39"/>
      <c r="P2791" s="33"/>
    </row>
    <row r="2792" spans="1:16" ht="24.95" customHeight="1" x14ac:dyDescent="0.2">
      <c r="A2792" s="52" t="str">
        <f t="shared" si="130"/>
        <v>||||||0</v>
      </c>
      <c r="B2792" s="52" t="str">
        <f t="shared" si="131"/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129"/>
        <v>0</v>
      </c>
      <c r="N2792" s="39"/>
      <c r="O2792" s="39"/>
      <c r="P2792" s="33"/>
    </row>
    <row r="2793" spans="1:16" ht="24.95" customHeight="1" x14ac:dyDescent="0.2">
      <c r="A2793" s="52" t="str">
        <f t="shared" si="130"/>
        <v>||||||0</v>
      </c>
      <c r="B2793" s="52" t="str">
        <f t="shared" si="131"/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129"/>
        <v>0</v>
      </c>
      <c r="N2793" s="39"/>
      <c r="O2793" s="39"/>
      <c r="P2793" s="33"/>
    </row>
    <row r="2794" spans="1:16" ht="24.95" customHeight="1" x14ac:dyDescent="0.2">
      <c r="A2794" s="52" t="str">
        <f t="shared" si="130"/>
        <v>||||||0</v>
      </c>
      <c r="B2794" s="52" t="str">
        <f t="shared" si="131"/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129"/>
        <v>0</v>
      </c>
      <c r="N2794" s="39"/>
      <c r="O2794" s="39"/>
      <c r="P2794" s="33"/>
    </row>
    <row r="2795" spans="1:16" ht="24.95" customHeight="1" x14ac:dyDescent="0.2">
      <c r="A2795" s="52" t="str">
        <f t="shared" si="130"/>
        <v>||||||0</v>
      </c>
      <c r="B2795" s="52" t="str">
        <f t="shared" si="131"/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129"/>
        <v>0</v>
      </c>
      <c r="N2795" s="39"/>
      <c r="O2795" s="39"/>
      <c r="P2795" s="33"/>
    </row>
    <row r="2796" spans="1:16" ht="24.95" customHeight="1" x14ac:dyDescent="0.2">
      <c r="A2796" s="52" t="str">
        <f t="shared" si="130"/>
        <v>||||||0</v>
      </c>
      <c r="B2796" s="52" t="str">
        <f t="shared" si="131"/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129"/>
        <v>0</v>
      </c>
      <c r="N2796" s="39"/>
      <c r="O2796" s="39"/>
      <c r="P2796" s="33"/>
    </row>
    <row r="2797" spans="1:16" ht="24.95" customHeight="1" x14ac:dyDescent="0.2">
      <c r="A2797" s="52" t="str">
        <f t="shared" si="130"/>
        <v>||||||0</v>
      </c>
      <c r="B2797" s="52" t="str">
        <f t="shared" si="131"/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129"/>
        <v>0</v>
      </c>
      <c r="N2797" s="39"/>
      <c r="O2797" s="39"/>
      <c r="P2797" s="33"/>
    </row>
    <row r="2798" spans="1:16" ht="24.95" customHeight="1" x14ac:dyDescent="0.2">
      <c r="A2798" s="52" t="str">
        <f t="shared" si="130"/>
        <v>||||||0</v>
      </c>
      <c r="B2798" s="52" t="str">
        <f t="shared" si="131"/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129"/>
        <v>0</v>
      </c>
      <c r="N2798" s="39"/>
      <c r="O2798" s="39"/>
      <c r="P2798" s="33"/>
    </row>
    <row r="2799" spans="1:16" ht="24.95" customHeight="1" x14ac:dyDescent="0.2">
      <c r="A2799" s="52" t="str">
        <f t="shared" si="130"/>
        <v>||||||0</v>
      </c>
      <c r="B2799" s="52" t="str">
        <f t="shared" si="131"/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129"/>
        <v>0</v>
      </c>
      <c r="N2799" s="39"/>
      <c r="O2799" s="39"/>
      <c r="P2799" s="33"/>
    </row>
    <row r="2800" spans="1:16" ht="24.95" customHeight="1" x14ac:dyDescent="0.2">
      <c r="A2800" s="52" t="str">
        <f t="shared" si="130"/>
        <v>||||||0</v>
      </c>
      <c r="B2800" s="52" t="str">
        <f t="shared" si="131"/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129"/>
        <v>0</v>
      </c>
      <c r="N2800" s="39"/>
      <c r="O2800" s="39"/>
      <c r="P2800" s="33"/>
    </row>
    <row r="2801" spans="1:16" ht="24.95" customHeight="1" x14ac:dyDescent="0.2">
      <c r="A2801" s="52" t="str">
        <f t="shared" si="130"/>
        <v>||||||0</v>
      </c>
      <c r="B2801" s="52" t="str">
        <f t="shared" si="131"/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129"/>
        <v>0</v>
      </c>
      <c r="N2801" s="39"/>
      <c r="O2801" s="39"/>
      <c r="P2801" s="33"/>
    </row>
    <row r="2802" spans="1:16" ht="24.95" customHeight="1" x14ac:dyDescent="0.2">
      <c r="A2802" s="52" t="str">
        <f t="shared" si="130"/>
        <v>||||||0</v>
      </c>
      <c r="B2802" s="52" t="str">
        <f t="shared" si="131"/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129"/>
        <v>0</v>
      </c>
      <c r="N2802" s="39"/>
      <c r="O2802" s="39"/>
      <c r="P2802" s="33"/>
    </row>
    <row r="2803" spans="1:16" ht="24.95" customHeight="1" x14ac:dyDescent="0.2">
      <c r="A2803" s="52" t="str">
        <f t="shared" si="130"/>
        <v>||||||0</v>
      </c>
      <c r="B2803" s="52" t="str">
        <f t="shared" si="131"/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129"/>
        <v>0</v>
      </c>
      <c r="N2803" s="39"/>
      <c r="O2803" s="39"/>
      <c r="P2803" s="33"/>
    </row>
    <row r="2804" spans="1:16" ht="24.95" customHeight="1" x14ac:dyDescent="0.2">
      <c r="A2804" s="52" t="str">
        <f t="shared" si="130"/>
        <v>||||||0</v>
      </c>
      <c r="B2804" s="52" t="str">
        <f t="shared" si="131"/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129"/>
        <v>0</v>
      </c>
      <c r="N2804" s="39"/>
      <c r="O2804" s="39"/>
      <c r="P2804" s="33"/>
    </row>
    <row r="2805" spans="1:16" ht="24.95" customHeight="1" x14ac:dyDescent="0.2">
      <c r="A2805" s="52" t="str">
        <f t="shared" si="130"/>
        <v>||||||0</v>
      </c>
      <c r="B2805" s="52" t="str">
        <f t="shared" si="131"/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129"/>
        <v>0</v>
      </c>
      <c r="N2805" s="39"/>
      <c r="O2805" s="39"/>
      <c r="P2805" s="33"/>
    </row>
    <row r="2806" spans="1:16" ht="24.95" customHeight="1" x14ac:dyDescent="0.2">
      <c r="A2806" s="52" t="str">
        <f t="shared" si="130"/>
        <v>||||||0</v>
      </c>
      <c r="B2806" s="52" t="str">
        <f t="shared" si="131"/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129"/>
        <v>0</v>
      </c>
      <c r="N2806" s="39"/>
      <c r="O2806" s="39"/>
      <c r="P2806" s="33"/>
    </row>
    <row r="2807" spans="1:16" ht="24.95" customHeight="1" x14ac:dyDescent="0.2">
      <c r="A2807" s="52" t="str">
        <f t="shared" si="130"/>
        <v>||||||0</v>
      </c>
      <c r="B2807" s="52" t="str">
        <f t="shared" si="131"/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129"/>
        <v>0</v>
      </c>
      <c r="N2807" s="39"/>
      <c r="O2807" s="39"/>
      <c r="P2807" s="33"/>
    </row>
    <row r="2808" spans="1:16" ht="24.95" customHeight="1" x14ac:dyDescent="0.2">
      <c r="A2808" s="52" t="str">
        <f t="shared" si="130"/>
        <v>||||||0</v>
      </c>
      <c r="B2808" s="52" t="str">
        <f t="shared" si="131"/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129"/>
        <v>0</v>
      </c>
      <c r="N2808" s="39"/>
      <c r="O2808" s="39"/>
      <c r="P2808" s="33"/>
    </row>
    <row r="2809" spans="1:16" ht="24.95" customHeight="1" x14ac:dyDescent="0.2">
      <c r="A2809" s="52" t="str">
        <f t="shared" si="130"/>
        <v>||||||0</v>
      </c>
      <c r="B2809" s="52" t="str">
        <f t="shared" si="131"/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129"/>
        <v>0</v>
      </c>
      <c r="N2809" s="39"/>
      <c r="O2809" s="39"/>
      <c r="P2809" s="33"/>
    </row>
    <row r="2810" spans="1:16" ht="24.95" customHeight="1" x14ac:dyDescent="0.2">
      <c r="A2810" s="52" t="str">
        <f t="shared" si="130"/>
        <v>||||||0</v>
      </c>
      <c r="B2810" s="52" t="str">
        <f t="shared" si="131"/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129"/>
        <v>0</v>
      </c>
      <c r="N2810" s="39"/>
      <c r="O2810" s="39"/>
      <c r="P2810" s="33"/>
    </row>
    <row r="2811" spans="1:16" ht="24.95" customHeight="1" x14ac:dyDescent="0.2">
      <c r="A2811" s="52" t="str">
        <f t="shared" si="130"/>
        <v>||||||0</v>
      </c>
      <c r="B2811" s="52" t="str">
        <f t="shared" si="131"/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129"/>
        <v>0</v>
      </c>
      <c r="N2811" s="39"/>
      <c r="O2811" s="39"/>
      <c r="P2811" s="33"/>
    </row>
    <row r="2812" spans="1:16" ht="24.95" customHeight="1" x14ac:dyDescent="0.2">
      <c r="A2812" s="52" t="str">
        <f t="shared" si="130"/>
        <v>||||||0</v>
      </c>
      <c r="B2812" s="52" t="str">
        <f t="shared" si="131"/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129"/>
        <v>0</v>
      </c>
      <c r="N2812" s="39"/>
      <c r="O2812" s="39"/>
      <c r="P2812" s="33"/>
    </row>
    <row r="2813" spans="1:16" ht="24.95" customHeight="1" x14ac:dyDescent="0.2">
      <c r="A2813" s="52" t="str">
        <f t="shared" si="130"/>
        <v>||||||0</v>
      </c>
      <c r="B2813" s="52" t="str">
        <f t="shared" si="131"/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129"/>
        <v>0</v>
      </c>
      <c r="N2813" s="39"/>
      <c r="O2813" s="39"/>
      <c r="P2813" s="33"/>
    </row>
    <row r="2814" spans="1:16" ht="24.95" customHeight="1" x14ac:dyDescent="0.2">
      <c r="A2814" s="52" t="str">
        <f t="shared" si="130"/>
        <v>||||||0</v>
      </c>
      <c r="B2814" s="52" t="str">
        <f t="shared" si="131"/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132">N2814+O2814</f>
        <v>0</v>
      </c>
      <c r="N2814" s="39"/>
      <c r="O2814" s="39"/>
      <c r="P2814" s="33"/>
    </row>
    <row r="2815" spans="1:16" ht="24.95" customHeight="1" x14ac:dyDescent="0.2">
      <c r="A2815" s="52" t="str">
        <f t="shared" si="130"/>
        <v>||||||0</v>
      </c>
      <c r="B2815" s="52" t="str">
        <f t="shared" si="131"/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132"/>
        <v>0</v>
      </c>
      <c r="N2815" s="39"/>
      <c r="O2815" s="39"/>
      <c r="P2815" s="33"/>
    </row>
    <row r="2816" spans="1:16" ht="24.95" customHeight="1" x14ac:dyDescent="0.2">
      <c r="A2816" s="52" t="str">
        <f t="shared" si="130"/>
        <v>||||||0</v>
      </c>
      <c r="B2816" s="52" t="str">
        <f t="shared" si="131"/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132"/>
        <v>0</v>
      </c>
      <c r="N2816" s="39"/>
      <c r="O2816" s="39"/>
      <c r="P2816" s="33"/>
    </row>
    <row r="2817" spans="1:16" ht="24.95" customHeight="1" x14ac:dyDescent="0.2">
      <c r="A2817" s="52" t="str">
        <f t="shared" si="130"/>
        <v>||||||0</v>
      </c>
      <c r="B2817" s="52" t="str">
        <f t="shared" si="131"/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132"/>
        <v>0</v>
      </c>
      <c r="N2817" s="39"/>
      <c r="O2817" s="39"/>
      <c r="P2817" s="33"/>
    </row>
    <row r="2818" spans="1:16" ht="24.95" customHeight="1" x14ac:dyDescent="0.2">
      <c r="A2818" s="52" t="str">
        <f t="shared" si="130"/>
        <v>||||||0</v>
      </c>
      <c r="B2818" s="52" t="str">
        <f t="shared" si="131"/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132"/>
        <v>0</v>
      </c>
      <c r="N2818" s="39"/>
      <c r="O2818" s="39"/>
      <c r="P2818" s="33"/>
    </row>
    <row r="2819" spans="1:16" ht="24.95" customHeight="1" x14ac:dyDescent="0.2">
      <c r="A2819" s="52" t="str">
        <f t="shared" si="130"/>
        <v>||||||0</v>
      </c>
      <c r="B2819" s="52" t="str">
        <f t="shared" si="131"/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132"/>
        <v>0</v>
      </c>
      <c r="N2819" s="39"/>
      <c r="O2819" s="39"/>
      <c r="P2819" s="33"/>
    </row>
    <row r="2820" spans="1:16" ht="24.95" customHeight="1" x14ac:dyDescent="0.2">
      <c r="A2820" s="52" t="str">
        <f t="shared" si="130"/>
        <v>||||||0</v>
      </c>
      <c r="B2820" s="52" t="str">
        <f t="shared" si="131"/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132"/>
        <v>0</v>
      </c>
      <c r="N2820" s="39"/>
      <c r="O2820" s="39"/>
      <c r="P2820" s="33"/>
    </row>
    <row r="2821" spans="1:16" ht="24.95" customHeight="1" x14ac:dyDescent="0.2">
      <c r="A2821" s="52" t="str">
        <f t="shared" ref="A2821:A2884" si="133">C2821&amp;"|"&amp;D2821&amp;"|"&amp;E2821&amp;"|"&amp;F2821&amp;"|"&amp;G2821&amp;"|"&amp;I2821&amp;"|"&amp;N2821+O2821-P2821</f>
        <v>||||||0</v>
      </c>
      <c r="B2821" s="52" t="str">
        <f t="shared" ref="B2821:B2884" si="134"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132"/>
        <v>0</v>
      </c>
      <c r="N2821" s="39"/>
      <c r="O2821" s="39"/>
      <c r="P2821" s="33"/>
    </row>
    <row r="2822" spans="1:16" ht="24.95" customHeight="1" x14ac:dyDescent="0.2">
      <c r="A2822" s="52" t="str">
        <f t="shared" si="133"/>
        <v>||||||0</v>
      </c>
      <c r="B2822" s="52" t="str">
        <f t="shared" si="134"/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132"/>
        <v>0</v>
      </c>
      <c r="N2822" s="39"/>
      <c r="O2822" s="39"/>
      <c r="P2822" s="33"/>
    </row>
    <row r="2823" spans="1:16" ht="24.95" customHeight="1" x14ac:dyDescent="0.2">
      <c r="A2823" s="52" t="str">
        <f t="shared" si="133"/>
        <v>||||||0</v>
      </c>
      <c r="B2823" s="52" t="str">
        <f t="shared" si="134"/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132"/>
        <v>0</v>
      </c>
      <c r="N2823" s="39"/>
      <c r="O2823" s="39"/>
      <c r="P2823" s="33"/>
    </row>
    <row r="2824" spans="1:16" ht="24.95" customHeight="1" x14ac:dyDescent="0.2">
      <c r="A2824" s="52" t="str">
        <f t="shared" si="133"/>
        <v>||||||0</v>
      </c>
      <c r="B2824" s="52" t="str">
        <f t="shared" si="134"/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132"/>
        <v>0</v>
      </c>
      <c r="N2824" s="39"/>
      <c r="O2824" s="39"/>
      <c r="P2824" s="33"/>
    </row>
    <row r="2825" spans="1:16" ht="24.95" customHeight="1" x14ac:dyDescent="0.2">
      <c r="A2825" s="52" t="str">
        <f t="shared" si="133"/>
        <v>||||||0</v>
      </c>
      <c r="B2825" s="52" t="str">
        <f t="shared" si="134"/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132"/>
        <v>0</v>
      </c>
      <c r="N2825" s="39"/>
      <c r="O2825" s="39"/>
      <c r="P2825" s="33"/>
    </row>
    <row r="2826" spans="1:16" ht="24.95" customHeight="1" x14ac:dyDescent="0.2">
      <c r="A2826" s="52" t="str">
        <f t="shared" si="133"/>
        <v>||||||0</v>
      </c>
      <c r="B2826" s="52" t="str">
        <f t="shared" si="134"/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132"/>
        <v>0</v>
      </c>
      <c r="N2826" s="39"/>
      <c r="O2826" s="39"/>
      <c r="P2826" s="33"/>
    </row>
    <row r="2827" spans="1:16" ht="24.95" customHeight="1" x14ac:dyDescent="0.2">
      <c r="A2827" s="52" t="str">
        <f t="shared" si="133"/>
        <v>||||||0</v>
      </c>
      <c r="B2827" s="52" t="str">
        <f t="shared" si="134"/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132"/>
        <v>0</v>
      </c>
      <c r="N2827" s="39"/>
      <c r="O2827" s="39"/>
      <c r="P2827" s="33"/>
    </row>
    <row r="2828" spans="1:16" ht="24.95" customHeight="1" x14ac:dyDescent="0.2">
      <c r="A2828" s="52" t="str">
        <f t="shared" si="133"/>
        <v>||||||0</v>
      </c>
      <c r="B2828" s="52" t="str">
        <f t="shared" si="134"/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132"/>
        <v>0</v>
      </c>
      <c r="N2828" s="39"/>
      <c r="O2828" s="39"/>
      <c r="P2828" s="33"/>
    </row>
    <row r="2829" spans="1:16" ht="24.95" customHeight="1" x14ac:dyDescent="0.2">
      <c r="A2829" s="52" t="str">
        <f t="shared" si="133"/>
        <v>||||||0</v>
      </c>
      <c r="B2829" s="52" t="str">
        <f t="shared" si="134"/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132"/>
        <v>0</v>
      </c>
      <c r="N2829" s="39"/>
      <c r="O2829" s="39"/>
      <c r="P2829" s="33"/>
    </row>
    <row r="2830" spans="1:16" ht="24.95" customHeight="1" x14ac:dyDescent="0.2">
      <c r="A2830" s="52" t="str">
        <f t="shared" si="133"/>
        <v>||||||0</v>
      </c>
      <c r="B2830" s="52" t="str">
        <f t="shared" si="134"/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132"/>
        <v>0</v>
      </c>
      <c r="N2830" s="39"/>
      <c r="O2830" s="39"/>
      <c r="P2830" s="33"/>
    </row>
    <row r="2831" spans="1:16" ht="24.95" customHeight="1" x14ac:dyDescent="0.2">
      <c r="A2831" s="52" t="str">
        <f t="shared" si="133"/>
        <v>||||||0</v>
      </c>
      <c r="B2831" s="52" t="str">
        <f t="shared" si="134"/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132"/>
        <v>0</v>
      </c>
      <c r="N2831" s="39"/>
      <c r="O2831" s="39"/>
      <c r="P2831" s="33"/>
    </row>
    <row r="2832" spans="1:16" ht="24.95" customHeight="1" x14ac:dyDescent="0.2">
      <c r="A2832" s="52" t="str">
        <f t="shared" si="133"/>
        <v>||||||0</v>
      </c>
      <c r="B2832" s="52" t="str">
        <f t="shared" si="134"/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132"/>
        <v>0</v>
      </c>
      <c r="N2832" s="39"/>
      <c r="O2832" s="39"/>
      <c r="P2832" s="33"/>
    </row>
    <row r="2833" spans="1:16" ht="24.95" customHeight="1" x14ac:dyDescent="0.2">
      <c r="A2833" s="52" t="str">
        <f t="shared" si="133"/>
        <v>||||||0</v>
      </c>
      <c r="B2833" s="52" t="str">
        <f t="shared" si="134"/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132"/>
        <v>0</v>
      </c>
      <c r="N2833" s="39"/>
      <c r="O2833" s="39"/>
      <c r="P2833" s="33"/>
    </row>
    <row r="2834" spans="1:16" ht="24.95" customHeight="1" x14ac:dyDescent="0.2">
      <c r="A2834" s="52" t="str">
        <f t="shared" si="133"/>
        <v>||||||0</v>
      </c>
      <c r="B2834" s="52" t="str">
        <f t="shared" si="134"/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132"/>
        <v>0</v>
      </c>
      <c r="N2834" s="39"/>
      <c r="O2834" s="39"/>
      <c r="P2834" s="33"/>
    </row>
    <row r="2835" spans="1:16" ht="24.95" customHeight="1" x14ac:dyDescent="0.2">
      <c r="A2835" s="52" t="str">
        <f t="shared" si="133"/>
        <v>||||||0</v>
      </c>
      <c r="B2835" s="52" t="str">
        <f t="shared" si="134"/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132"/>
        <v>0</v>
      </c>
      <c r="N2835" s="39"/>
      <c r="O2835" s="39"/>
      <c r="P2835" s="33"/>
    </row>
    <row r="2836" spans="1:16" ht="24.95" customHeight="1" x14ac:dyDescent="0.2">
      <c r="A2836" s="52" t="str">
        <f t="shared" si="133"/>
        <v>||||||0</v>
      </c>
      <c r="B2836" s="52" t="str">
        <f t="shared" si="134"/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132"/>
        <v>0</v>
      </c>
      <c r="N2836" s="39"/>
      <c r="O2836" s="39"/>
      <c r="P2836" s="33"/>
    </row>
    <row r="2837" spans="1:16" ht="24.95" customHeight="1" x14ac:dyDescent="0.2">
      <c r="A2837" s="52" t="str">
        <f t="shared" si="133"/>
        <v>||||||0</v>
      </c>
      <c r="B2837" s="52" t="str">
        <f t="shared" si="134"/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132"/>
        <v>0</v>
      </c>
      <c r="N2837" s="39"/>
      <c r="O2837" s="39"/>
      <c r="P2837" s="33"/>
    </row>
    <row r="2838" spans="1:16" ht="24.95" customHeight="1" x14ac:dyDescent="0.2">
      <c r="A2838" s="52" t="str">
        <f t="shared" si="133"/>
        <v>||||||0</v>
      </c>
      <c r="B2838" s="52" t="str">
        <f t="shared" si="134"/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132"/>
        <v>0</v>
      </c>
      <c r="N2838" s="39"/>
      <c r="O2838" s="39"/>
      <c r="P2838" s="33"/>
    </row>
    <row r="2839" spans="1:16" ht="24.95" customHeight="1" x14ac:dyDescent="0.2">
      <c r="A2839" s="52" t="str">
        <f t="shared" si="133"/>
        <v>||||||0</v>
      </c>
      <c r="B2839" s="52" t="str">
        <f t="shared" si="134"/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132"/>
        <v>0</v>
      </c>
      <c r="N2839" s="39"/>
      <c r="O2839" s="39"/>
      <c r="P2839" s="33"/>
    </row>
    <row r="2840" spans="1:16" ht="24.95" customHeight="1" x14ac:dyDescent="0.2">
      <c r="A2840" s="52" t="str">
        <f t="shared" si="133"/>
        <v>||||||0</v>
      </c>
      <c r="B2840" s="52" t="str">
        <f t="shared" si="134"/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132"/>
        <v>0</v>
      </c>
      <c r="N2840" s="39"/>
      <c r="O2840" s="39"/>
      <c r="P2840" s="33"/>
    </row>
    <row r="2841" spans="1:16" ht="24.95" customHeight="1" x14ac:dyDescent="0.2">
      <c r="A2841" s="52" t="str">
        <f t="shared" si="133"/>
        <v>||||||0</v>
      </c>
      <c r="B2841" s="52" t="str">
        <f t="shared" si="134"/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132"/>
        <v>0</v>
      </c>
      <c r="N2841" s="39"/>
      <c r="O2841" s="39"/>
      <c r="P2841" s="33"/>
    </row>
    <row r="2842" spans="1:16" ht="24.95" customHeight="1" x14ac:dyDescent="0.2">
      <c r="A2842" s="52" t="str">
        <f t="shared" si="133"/>
        <v>||||||0</v>
      </c>
      <c r="B2842" s="52" t="str">
        <f t="shared" si="134"/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132"/>
        <v>0</v>
      </c>
      <c r="N2842" s="39"/>
      <c r="O2842" s="39"/>
      <c r="P2842" s="33"/>
    </row>
    <row r="2843" spans="1:16" ht="24.95" customHeight="1" x14ac:dyDescent="0.2">
      <c r="A2843" s="52" t="str">
        <f t="shared" si="133"/>
        <v>||||||0</v>
      </c>
      <c r="B2843" s="52" t="str">
        <f t="shared" si="134"/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132"/>
        <v>0</v>
      </c>
      <c r="N2843" s="39"/>
      <c r="O2843" s="39"/>
      <c r="P2843" s="33"/>
    </row>
    <row r="2844" spans="1:16" ht="24.95" customHeight="1" x14ac:dyDescent="0.2">
      <c r="A2844" s="52" t="str">
        <f t="shared" si="133"/>
        <v>||||||0</v>
      </c>
      <c r="B2844" s="52" t="str">
        <f t="shared" si="134"/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132"/>
        <v>0</v>
      </c>
      <c r="N2844" s="39"/>
      <c r="O2844" s="39"/>
      <c r="P2844" s="33"/>
    </row>
    <row r="2845" spans="1:16" ht="24.95" customHeight="1" x14ac:dyDescent="0.2">
      <c r="A2845" s="52" t="str">
        <f t="shared" si="133"/>
        <v>||||||0</v>
      </c>
      <c r="B2845" s="52" t="str">
        <f t="shared" si="134"/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132"/>
        <v>0</v>
      </c>
      <c r="N2845" s="39"/>
      <c r="O2845" s="39"/>
      <c r="P2845" s="33"/>
    </row>
    <row r="2846" spans="1:16" ht="24.95" customHeight="1" x14ac:dyDescent="0.2">
      <c r="A2846" s="52" t="str">
        <f t="shared" si="133"/>
        <v>||||||0</v>
      </c>
      <c r="B2846" s="52" t="str">
        <f t="shared" si="134"/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132"/>
        <v>0</v>
      </c>
      <c r="N2846" s="39"/>
      <c r="O2846" s="39"/>
      <c r="P2846" s="33"/>
    </row>
    <row r="2847" spans="1:16" ht="24.95" customHeight="1" x14ac:dyDescent="0.2">
      <c r="A2847" s="52" t="str">
        <f t="shared" si="133"/>
        <v>||||||0</v>
      </c>
      <c r="B2847" s="52" t="str">
        <f t="shared" si="134"/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132"/>
        <v>0</v>
      </c>
      <c r="N2847" s="39"/>
      <c r="O2847" s="39"/>
      <c r="P2847" s="33"/>
    </row>
    <row r="2848" spans="1:16" ht="24.95" customHeight="1" x14ac:dyDescent="0.2">
      <c r="A2848" s="52" t="str">
        <f t="shared" si="133"/>
        <v>||||||0</v>
      </c>
      <c r="B2848" s="52" t="str">
        <f t="shared" si="134"/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132"/>
        <v>0</v>
      </c>
      <c r="N2848" s="39"/>
      <c r="O2848" s="39"/>
      <c r="P2848" s="33"/>
    </row>
    <row r="2849" spans="1:16" ht="24.95" customHeight="1" x14ac:dyDescent="0.2">
      <c r="A2849" s="52" t="str">
        <f t="shared" si="133"/>
        <v>||||||0</v>
      </c>
      <c r="B2849" s="52" t="str">
        <f t="shared" si="134"/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132"/>
        <v>0</v>
      </c>
      <c r="N2849" s="39"/>
      <c r="O2849" s="39"/>
      <c r="P2849" s="33"/>
    </row>
    <row r="2850" spans="1:16" ht="24.95" customHeight="1" x14ac:dyDescent="0.2">
      <c r="A2850" s="52" t="str">
        <f t="shared" si="133"/>
        <v>||||||0</v>
      </c>
      <c r="B2850" s="52" t="str">
        <f t="shared" si="134"/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132"/>
        <v>0</v>
      </c>
      <c r="N2850" s="39"/>
      <c r="O2850" s="39"/>
      <c r="P2850" s="33"/>
    </row>
    <row r="2851" spans="1:16" ht="24.95" customHeight="1" x14ac:dyDescent="0.2">
      <c r="A2851" s="52" t="str">
        <f t="shared" si="133"/>
        <v>||||||0</v>
      </c>
      <c r="B2851" s="52" t="str">
        <f t="shared" si="134"/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132"/>
        <v>0</v>
      </c>
      <c r="N2851" s="39"/>
      <c r="O2851" s="39"/>
      <c r="P2851" s="33"/>
    </row>
    <row r="2852" spans="1:16" ht="24.95" customHeight="1" x14ac:dyDescent="0.2">
      <c r="A2852" s="52" t="str">
        <f t="shared" si="133"/>
        <v>||||||0</v>
      </c>
      <c r="B2852" s="52" t="str">
        <f t="shared" si="134"/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132"/>
        <v>0</v>
      </c>
      <c r="N2852" s="39"/>
      <c r="O2852" s="39"/>
      <c r="P2852" s="33"/>
    </row>
    <row r="2853" spans="1:16" ht="24.95" customHeight="1" x14ac:dyDescent="0.2">
      <c r="A2853" s="52" t="str">
        <f t="shared" si="133"/>
        <v>||||||0</v>
      </c>
      <c r="B2853" s="52" t="str">
        <f t="shared" si="134"/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132"/>
        <v>0</v>
      </c>
      <c r="N2853" s="39"/>
      <c r="O2853" s="39"/>
      <c r="P2853" s="33"/>
    </row>
    <row r="2854" spans="1:16" ht="24.95" customHeight="1" x14ac:dyDescent="0.2">
      <c r="A2854" s="52" t="str">
        <f t="shared" si="133"/>
        <v>||||||0</v>
      </c>
      <c r="B2854" s="52" t="str">
        <f t="shared" si="134"/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132"/>
        <v>0</v>
      </c>
      <c r="N2854" s="39"/>
      <c r="O2854" s="39"/>
      <c r="P2854" s="33"/>
    </row>
    <row r="2855" spans="1:16" ht="24.95" customHeight="1" x14ac:dyDescent="0.2">
      <c r="A2855" s="52" t="str">
        <f t="shared" si="133"/>
        <v>||||||0</v>
      </c>
      <c r="B2855" s="52" t="str">
        <f t="shared" si="134"/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132"/>
        <v>0</v>
      </c>
      <c r="N2855" s="39"/>
      <c r="O2855" s="39"/>
      <c r="P2855" s="33"/>
    </row>
    <row r="2856" spans="1:16" ht="24.95" customHeight="1" x14ac:dyDescent="0.2">
      <c r="A2856" s="52" t="str">
        <f t="shared" si="133"/>
        <v>||||||0</v>
      </c>
      <c r="B2856" s="52" t="str">
        <f t="shared" si="134"/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132"/>
        <v>0</v>
      </c>
      <c r="N2856" s="39"/>
      <c r="O2856" s="39"/>
      <c r="P2856" s="33"/>
    </row>
    <row r="2857" spans="1:16" ht="24.95" customHeight="1" x14ac:dyDescent="0.2">
      <c r="A2857" s="52" t="str">
        <f t="shared" si="133"/>
        <v>||||||0</v>
      </c>
      <c r="B2857" s="52" t="str">
        <f t="shared" si="134"/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132"/>
        <v>0</v>
      </c>
      <c r="N2857" s="39"/>
      <c r="O2857" s="39"/>
      <c r="P2857" s="33"/>
    </row>
    <row r="2858" spans="1:16" ht="24.95" customHeight="1" x14ac:dyDescent="0.2">
      <c r="A2858" s="52" t="str">
        <f t="shared" si="133"/>
        <v>||||||0</v>
      </c>
      <c r="B2858" s="52" t="str">
        <f t="shared" si="134"/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132"/>
        <v>0</v>
      </c>
      <c r="N2858" s="39"/>
      <c r="O2858" s="39"/>
      <c r="P2858" s="33"/>
    </row>
    <row r="2859" spans="1:16" ht="24.95" customHeight="1" x14ac:dyDescent="0.2">
      <c r="A2859" s="52" t="str">
        <f t="shared" si="133"/>
        <v>||||||0</v>
      </c>
      <c r="B2859" s="52" t="str">
        <f t="shared" si="134"/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132"/>
        <v>0</v>
      </c>
      <c r="N2859" s="39"/>
      <c r="O2859" s="39"/>
      <c r="P2859" s="33"/>
    </row>
    <row r="2860" spans="1:16" ht="24.95" customHeight="1" x14ac:dyDescent="0.2">
      <c r="A2860" s="52" t="str">
        <f t="shared" si="133"/>
        <v>||||||0</v>
      </c>
      <c r="B2860" s="52" t="str">
        <f t="shared" si="134"/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132"/>
        <v>0</v>
      </c>
      <c r="N2860" s="39"/>
      <c r="O2860" s="39"/>
      <c r="P2860" s="33"/>
    </row>
    <row r="2861" spans="1:16" ht="24.95" customHeight="1" x14ac:dyDescent="0.2">
      <c r="A2861" s="52" t="str">
        <f t="shared" si="133"/>
        <v>||||||0</v>
      </c>
      <c r="B2861" s="52" t="str">
        <f t="shared" si="134"/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132"/>
        <v>0</v>
      </c>
      <c r="N2861" s="39"/>
      <c r="O2861" s="39"/>
      <c r="P2861" s="33"/>
    </row>
    <row r="2862" spans="1:16" ht="24.95" customHeight="1" x14ac:dyDescent="0.2">
      <c r="A2862" s="52" t="str">
        <f t="shared" si="133"/>
        <v>||||||0</v>
      </c>
      <c r="B2862" s="52" t="str">
        <f t="shared" si="134"/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132"/>
        <v>0</v>
      </c>
      <c r="N2862" s="39"/>
      <c r="O2862" s="39"/>
      <c r="P2862" s="33"/>
    </row>
    <row r="2863" spans="1:16" ht="24.95" customHeight="1" x14ac:dyDescent="0.2">
      <c r="A2863" s="52" t="str">
        <f t="shared" si="133"/>
        <v>||||||0</v>
      </c>
      <c r="B2863" s="52" t="str">
        <f t="shared" si="134"/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132"/>
        <v>0</v>
      </c>
      <c r="N2863" s="39"/>
      <c r="O2863" s="39"/>
      <c r="P2863" s="33"/>
    </row>
    <row r="2864" spans="1:16" ht="24.95" customHeight="1" x14ac:dyDescent="0.2">
      <c r="A2864" s="52" t="str">
        <f t="shared" si="133"/>
        <v>||||||0</v>
      </c>
      <c r="B2864" s="52" t="str">
        <f t="shared" si="134"/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132"/>
        <v>0</v>
      </c>
      <c r="N2864" s="39"/>
      <c r="O2864" s="39"/>
      <c r="P2864" s="33"/>
    </row>
    <row r="2865" spans="1:16" ht="24.95" customHeight="1" x14ac:dyDescent="0.2">
      <c r="A2865" s="52" t="str">
        <f t="shared" si="133"/>
        <v>||||||0</v>
      </c>
      <c r="B2865" s="52" t="str">
        <f t="shared" si="134"/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132"/>
        <v>0</v>
      </c>
      <c r="N2865" s="39"/>
      <c r="O2865" s="39"/>
      <c r="P2865" s="33"/>
    </row>
    <row r="2866" spans="1:16" ht="24.95" customHeight="1" x14ac:dyDescent="0.2">
      <c r="A2866" s="52" t="str">
        <f t="shared" si="133"/>
        <v>||||||0</v>
      </c>
      <c r="B2866" s="52" t="str">
        <f t="shared" si="134"/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132"/>
        <v>0</v>
      </c>
      <c r="N2866" s="39"/>
      <c r="O2866" s="39"/>
      <c r="P2866" s="33"/>
    </row>
    <row r="2867" spans="1:16" ht="24.95" customHeight="1" x14ac:dyDescent="0.2">
      <c r="A2867" s="52" t="str">
        <f t="shared" si="133"/>
        <v>||||||0</v>
      </c>
      <c r="B2867" s="52" t="str">
        <f t="shared" si="134"/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132"/>
        <v>0</v>
      </c>
      <c r="N2867" s="39"/>
      <c r="O2867" s="39"/>
      <c r="P2867" s="33"/>
    </row>
    <row r="2868" spans="1:16" ht="24.95" customHeight="1" x14ac:dyDescent="0.2">
      <c r="A2868" s="52" t="str">
        <f t="shared" si="133"/>
        <v>||||||0</v>
      </c>
      <c r="B2868" s="52" t="str">
        <f t="shared" si="134"/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132"/>
        <v>0</v>
      </c>
      <c r="N2868" s="39"/>
      <c r="O2868" s="39"/>
      <c r="P2868" s="33"/>
    </row>
    <row r="2869" spans="1:16" ht="24.95" customHeight="1" x14ac:dyDescent="0.2">
      <c r="A2869" s="52" t="str">
        <f t="shared" si="133"/>
        <v>||||||0</v>
      </c>
      <c r="B2869" s="52" t="str">
        <f t="shared" si="134"/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132"/>
        <v>0</v>
      </c>
      <c r="N2869" s="39"/>
      <c r="O2869" s="39"/>
      <c r="P2869" s="33"/>
    </row>
    <row r="2870" spans="1:16" ht="24.95" customHeight="1" x14ac:dyDescent="0.2">
      <c r="A2870" s="52" t="str">
        <f t="shared" si="133"/>
        <v>||||||0</v>
      </c>
      <c r="B2870" s="52" t="str">
        <f t="shared" si="134"/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132"/>
        <v>0</v>
      </c>
      <c r="N2870" s="39"/>
      <c r="O2870" s="39"/>
      <c r="P2870" s="33"/>
    </row>
    <row r="2871" spans="1:16" ht="24.95" customHeight="1" x14ac:dyDescent="0.2">
      <c r="A2871" s="52" t="str">
        <f t="shared" si="133"/>
        <v>||||||0</v>
      </c>
      <c r="B2871" s="52" t="str">
        <f t="shared" si="134"/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132"/>
        <v>0</v>
      </c>
      <c r="N2871" s="39"/>
      <c r="O2871" s="39"/>
      <c r="P2871" s="33"/>
    </row>
    <row r="2872" spans="1:16" ht="24.95" customHeight="1" x14ac:dyDescent="0.2">
      <c r="A2872" s="52" t="str">
        <f t="shared" si="133"/>
        <v>||||||0</v>
      </c>
      <c r="B2872" s="52" t="str">
        <f t="shared" si="134"/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132"/>
        <v>0</v>
      </c>
      <c r="N2872" s="39"/>
      <c r="O2872" s="39"/>
      <c r="P2872" s="33"/>
    </row>
    <row r="2873" spans="1:16" ht="24.95" customHeight="1" x14ac:dyDescent="0.2">
      <c r="A2873" s="52" t="str">
        <f t="shared" si="133"/>
        <v>||||||0</v>
      </c>
      <c r="B2873" s="52" t="str">
        <f t="shared" si="134"/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132"/>
        <v>0</v>
      </c>
      <c r="N2873" s="39"/>
      <c r="O2873" s="39"/>
      <c r="P2873" s="33"/>
    </row>
    <row r="2874" spans="1:16" ht="24.95" customHeight="1" x14ac:dyDescent="0.2">
      <c r="A2874" s="52" t="str">
        <f t="shared" si="133"/>
        <v>||||||0</v>
      </c>
      <c r="B2874" s="52" t="str">
        <f t="shared" si="134"/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132"/>
        <v>0</v>
      </c>
      <c r="N2874" s="39"/>
      <c r="O2874" s="39"/>
      <c r="P2874" s="33"/>
    </row>
    <row r="2875" spans="1:16" ht="24.95" customHeight="1" x14ac:dyDescent="0.2">
      <c r="A2875" s="52" t="str">
        <f t="shared" si="133"/>
        <v>||||||0</v>
      </c>
      <c r="B2875" s="52" t="str">
        <f t="shared" si="134"/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132"/>
        <v>0</v>
      </c>
      <c r="N2875" s="39"/>
      <c r="O2875" s="39"/>
      <c r="P2875" s="33"/>
    </row>
    <row r="2876" spans="1:16" ht="24.95" customHeight="1" x14ac:dyDescent="0.2">
      <c r="A2876" s="52" t="str">
        <f t="shared" si="133"/>
        <v>||||||0</v>
      </c>
      <c r="B2876" s="52" t="str">
        <f t="shared" si="134"/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132"/>
        <v>0</v>
      </c>
      <c r="N2876" s="39"/>
      <c r="O2876" s="39"/>
      <c r="P2876" s="33"/>
    </row>
    <row r="2877" spans="1:16" ht="24.95" customHeight="1" x14ac:dyDescent="0.2">
      <c r="A2877" s="52" t="str">
        <f t="shared" si="133"/>
        <v>||||||0</v>
      </c>
      <c r="B2877" s="52" t="str">
        <f t="shared" si="134"/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132"/>
        <v>0</v>
      </c>
      <c r="N2877" s="39"/>
      <c r="O2877" s="39"/>
      <c r="P2877" s="33"/>
    </row>
    <row r="2878" spans="1:16" ht="24.95" customHeight="1" x14ac:dyDescent="0.2">
      <c r="A2878" s="52" t="str">
        <f t="shared" si="133"/>
        <v>||||||0</v>
      </c>
      <c r="B2878" s="52" t="str">
        <f t="shared" si="134"/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135">N2878+O2878</f>
        <v>0</v>
      </c>
      <c r="N2878" s="39"/>
      <c r="O2878" s="39"/>
      <c r="P2878" s="33"/>
    </row>
    <row r="2879" spans="1:16" ht="24.95" customHeight="1" x14ac:dyDescent="0.2">
      <c r="A2879" s="52" t="str">
        <f t="shared" si="133"/>
        <v>||||||0</v>
      </c>
      <c r="B2879" s="52" t="str">
        <f t="shared" si="134"/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135"/>
        <v>0</v>
      </c>
      <c r="N2879" s="39"/>
      <c r="O2879" s="39"/>
      <c r="P2879" s="33"/>
    </row>
    <row r="2880" spans="1:16" ht="24.95" customHeight="1" x14ac:dyDescent="0.2">
      <c r="A2880" s="52" t="str">
        <f t="shared" si="133"/>
        <v>||||||0</v>
      </c>
      <c r="B2880" s="52" t="str">
        <f t="shared" si="134"/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135"/>
        <v>0</v>
      </c>
      <c r="N2880" s="39"/>
      <c r="O2880" s="39"/>
      <c r="P2880" s="33"/>
    </row>
    <row r="2881" spans="1:16" ht="24.95" customHeight="1" x14ac:dyDescent="0.2">
      <c r="A2881" s="52" t="str">
        <f t="shared" si="133"/>
        <v>||||||0</v>
      </c>
      <c r="B2881" s="52" t="str">
        <f t="shared" si="134"/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135"/>
        <v>0</v>
      </c>
      <c r="N2881" s="39"/>
      <c r="O2881" s="39"/>
      <c r="P2881" s="33"/>
    </row>
    <row r="2882" spans="1:16" ht="24.95" customHeight="1" x14ac:dyDescent="0.2">
      <c r="A2882" s="52" t="str">
        <f t="shared" si="133"/>
        <v>||||||0</v>
      </c>
      <c r="B2882" s="52" t="str">
        <f t="shared" si="134"/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135"/>
        <v>0</v>
      </c>
      <c r="N2882" s="39"/>
      <c r="O2882" s="39"/>
      <c r="P2882" s="33"/>
    </row>
    <row r="2883" spans="1:16" ht="24.95" customHeight="1" x14ac:dyDescent="0.2">
      <c r="A2883" s="52" t="str">
        <f t="shared" si="133"/>
        <v>||||||0</v>
      </c>
      <c r="B2883" s="52" t="str">
        <f t="shared" si="134"/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135"/>
        <v>0</v>
      </c>
      <c r="N2883" s="39"/>
      <c r="O2883" s="39"/>
      <c r="P2883" s="33"/>
    </row>
    <row r="2884" spans="1:16" ht="24.95" customHeight="1" x14ac:dyDescent="0.2">
      <c r="A2884" s="52" t="str">
        <f t="shared" si="133"/>
        <v>||||||0</v>
      </c>
      <c r="B2884" s="52" t="str">
        <f t="shared" si="134"/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135"/>
        <v>0</v>
      </c>
      <c r="N2884" s="39"/>
      <c r="O2884" s="39"/>
      <c r="P2884" s="33"/>
    </row>
    <row r="2885" spans="1:16" ht="24.95" customHeight="1" x14ac:dyDescent="0.2">
      <c r="A2885" s="52" t="str">
        <f t="shared" ref="A2885:A2948" si="136">C2885&amp;"|"&amp;D2885&amp;"|"&amp;E2885&amp;"|"&amp;F2885&amp;"|"&amp;G2885&amp;"|"&amp;I2885&amp;"|"&amp;N2885+O2885-P2885</f>
        <v>||||||0</v>
      </c>
      <c r="B2885" s="52" t="str">
        <f t="shared" ref="B2885:B2948" si="137"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135"/>
        <v>0</v>
      </c>
      <c r="N2885" s="39"/>
      <c r="O2885" s="39"/>
      <c r="P2885" s="33"/>
    </row>
    <row r="2886" spans="1:16" ht="24.95" customHeight="1" x14ac:dyDescent="0.2">
      <c r="A2886" s="52" t="str">
        <f t="shared" si="136"/>
        <v>||||||0</v>
      </c>
      <c r="B2886" s="52" t="str">
        <f t="shared" si="137"/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135"/>
        <v>0</v>
      </c>
      <c r="N2886" s="39"/>
      <c r="O2886" s="39"/>
      <c r="P2886" s="33"/>
    </row>
    <row r="2887" spans="1:16" ht="24.95" customHeight="1" x14ac:dyDescent="0.2">
      <c r="A2887" s="52" t="str">
        <f t="shared" si="136"/>
        <v>||||||0</v>
      </c>
      <c r="B2887" s="52" t="str">
        <f t="shared" si="137"/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135"/>
        <v>0</v>
      </c>
      <c r="N2887" s="39"/>
      <c r="O2887" s="39"/>
      <c r="P2887" s="33"/>
    </row>
    <row r="2888" spans="1:16" ht="24.95" customHeight="1" x14ac:dyDescent="0.2">
      <c r="A2888" s="52" t="str">
        <f t="shared" si="136"/>
        <v>||||||0</v>
      </c>
      <c r="B2888" s="52" t="str">
        <f t="shared" si="137"/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135"/>
        <v>0</v>
      </c>
      <c r="N2888" s="39"/>
      <c r="O2888" s="39"/>
      <c r="P2888" s="33"/>
    </row>
    <row r="2889" spans="1:16" ht="24.95" customHeight="1" x14ac:dyDescent="0.2">
      <c r="A2889" s="52" t="str">
        <f t="shared" si="136"/>
        <v>||||||0</v>
      </c>
      <c r="B2889" s="52" t="str">
        <f t="shared" si="137"/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135"/>
        <v>0</v>
      </c>
      <c r="N2889" s="39"/>
      <c r="O2889" s="39"/>
      <c r="P2889" s="33"/>
    </row>
    <row r="2890" spans="1:16" ht="24.95" customHeight="1" x14ac:dyDescent="0.2">
      <c r="A2890" s="52" t="str">
        <f t="shared" si="136"/>
        <v>||||||0</v>
      </c>
      <c r="B2890" s="52" t="str">
        <f t="shared" si="137"/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135"/>
        <v>0</v>
      </c>
      <c r="N2890" s="39"/>
      <c r="O2890" s="39"/>
      <c r="P2890" s="33"/>
    </row>
    <row r="2891" spans="1:16" ht="24.95" customHeight="1" x14ac:dyDescent="0.2">
      <c r="A2891" s="52" t="str">
        <f t="shared" si="136"/>
        <v>||||||0</v>
      </c>
      <c r="B2891" s="52" t="str">
        <f t="shared" si="137"/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135"/>
        <v>0</v>
      </c>
      <c r="N2891" s="39"/>
      <c r="O2891" s="39"/>
      <c r="P2891" s="33"/>
    </row>
    <row r="2892" spans="1:16" ht="24.95" customHeight="1" x14ac:dyDescent="0.2">
      <c r="A2892" s="52" t="str">
        <f t="shared" si="136"/>
        <v>||||||0</v>
      </c>
      <c r="B2892" s="52" t="str">
        <f t="shared" si="137"/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135"/>
        <v>0</v>
      </c>
      <c r="N2892" s="39"/>
      <c r="O2892" s="39"/>
      <c r="P2892" s="33"/>
    </row>
    <row r="2893" spans="1:16" ht="24.95" customHeight="1" x14ac:dyDescent="0.2">
      <c r="A2893" s="52" t="str">
        <f t="shared" si="136"/>
        <v>||||||0</v>
      </c>
      <c r="B2893" s="52" t="str">
        <f t="shared" si="137"/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135"/>
        <v>0</v>
      </c>
      <c r="N2893" s="39"/>
      <c r="O2893" s="39"/>
      <c r="P2893" s="33"/>
    </row>
    <row r="2894" spans="1:16" ht="24.95" customHeight="1" x14ac:dyDescent="0.2">
      <c r="A2894" s="52" t="str">
        <f t="shared" si="136"/>
        <v>||||||0</v>
      </c>
      <c r="B2894" s="52" t="str">
        <f t="shared" si="137"/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135"/>
        <v>0</v>
      </c>
      <c r="N2894" s="39"/>
      <c r="O2894" s="39"/>
      <c r="P2894" s="33"/>
    </row>
    <row r="2895" spans="1:16" ht="24.95" customHeight="1" x14ac:dyDescent="0.2">
      <c r="A2895" s="52" t="str">
        <f t="shared" si="136"/>
        <v>||||||0</v>
      </c>
      <c r="B2895" s="52" t="str">
        <f t="shared" si="137"/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135"/>
        <v>0</v>
      </c>
      <c r="N2895" s="39"/>
      <c r="O2895" s="39"/>
      <c r="P2895" s="33"/>
    </row>
    <row r="2896" spans="1:16" ht="24.95" customHeight="1" x14ac:dyDescent="0.2">
      <c r="A2896" s="52" t="str">
        <f t="shared" si="136"/>
        <v>||||||0</v>
      </c>
      <c r="B2896" s="52" t="str">
        <f t="shared" si="137"/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135"/>
        <v>0</v>
      </c>
      <c r="N2896" s="39"/>
      <c r="O2896" s="39"/>
      <c r="P2896" s="33"/>
    </row>
    <row r="2897" spans="1:16" ht="24.95" customHeight="1" x14ac:dyDescent="0.2">
      <c r="A2897" s="52" t="str">
        <f t="shared" si="136"/>
        <v>||||||0</v>
      </c>
      <c r="B2897" s="52" t="str">
        <f t="shared" si="137"/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135"/>
        <v>0</v>
      </c>
      <c r="N2897" s="39"/>
      <c r="O2897" s="39"/>
      <c r="P2897" s="33"/>
    </row>
    <row r="2898" spans="1:16" ht="24.95" customHeight="1" x14ac:dyDescent="0.2">
      <c r="A2898" s="52" t="str">
        <f t="shared" si="136"/>
        <v>||||||0</v>
      </c>
      <c r="B2898" s="52" t="str">
        <f t="shared" si="137"/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135"/>
        <v>0</v>
      </c>
      <c r="N2898" s="39"/>
      <c r="O2898" s="39"/>
      <c r="P2898" s="33"/>
    </row>
    <row r="2899" spans="1:16" ht="24.95" customHeight="1" x14ac:dyDescent="0.2">
      <c r="A2899" s="52" t="str">
        <f t="shared" si="136"/>
        <v>||||||0</v>
      </c>
      <c r="B2899" s="52" t="str">
        <f t="shared" si="137"/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135"/>
        <v>0</v>
      </c>
      <c r="N2899" s="39"/>
      <c r="O2899" s="39"/>
      <c r="P2899" s="33"/>
    </row>
    <row r="2900" spans="1:16" ht="24.95" customHeight="1" x14ac:dyDescent="0.2">
      <c r="A2900" s="52" t="str">
        <f t="shared" si="136"/>
        <v>||||||0</v>
      </c>
      <c r="B2900" s="52" t="str">
        <f t="shared" si="137"/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135"/>
        <v>0</v>
      </c>
      <c r="N2900" s="39"/>
      <c r="O2900" s="39"/>
      <c r="P2900" s="33"/>
    </row>
    <row r="2901" spans="1:16" ht="24.95" customHeight="1" x14ac:dyDescent="0.2">
      <c r="A2901" s="52" t="str">
        <f t="shared" si="136"/>
        <v>||||||0</v>
      </c>
      <c r="B2901" s="52" t="str">
        <f t="shared" si="137"/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135"/>
        <v>0</v>
      </c>
      <c r="N2901" s="39"/>
      <c r="O2901" s="39"/>
      <c r="P2901" s="33"/>
    </row>
    <row r="2902" spans="1:16" ht="24.95" customHeight="1" x14ac:dyDescent="0.2">
      <c r="A2902" s="52" t="str">
        <f t="shared" si="136"/>
        <v>||||||0</v>
      </c>
      <c r="B2902" s="52" t="str">
        <f t="shared" si="137"/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135"/>
        <v>0</v>
      </c>
      <c r="N2902" s="39"/>
      <c r="O2902" s="39"/>
      <c r="P2902" s="33"/>
    </row>
    <row r="2903" spans="1:16" ht="24.95" customHeight="1" x14ac:dyDescent="0.2">
      <c r="A2903" s="52" t="str">
        <f t="shared" si="136"/>
        <v>||||||0</v>
      </c>
      <c r="B2903" s="52" t="str">
        <f t="shared" si="137"/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135"/>
        <v>0</v>
      </c>
      <c r="N2903" s="39"/>
      <c r="O2903" s="39"/>
      <c r="P2903" s="33"/>
    </row>
    <row r="2904" spans="1:16" ht="24.95" customHeight="1" x14ac:dyDescent="0.2">
      <c r="A2904" s="52" t="str">
        <f t="shared" si="136"/>
        <v>||||||0</v>
      </c>
      <c r="B2904" s="52" t="str">
        <f t="shared" si="137"/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135"/>
        <v>0</v>
      </c>
      <c r="N2904" s="39"/>
      <c r="O2904" s="39"/>
      <c r="P2904" s="33"/>
    </row>
    <row r="2905" spans="1:16" ht="24.95" customHeight="1" x14ac:dyDescent="0.2">
      <c r="A2905" s="52" t="str">
        <f t="shared" si="136"/>
        <v>||||||0</v>
      </c>
      <c r="B2905" s="52" t="str">
        <f t="shared" si="137"/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135"/>
        <v>0</v>
      </c>
      <c r="N2905" s="39"/>
      <c r="O2905" s="39"/>
      <c r="P2905" s="33"/>
    </row>
    <row r="2906" spans="1:16" ht="24.95" customHeight="1" x14ac:dyDescent="0.2">
      <c r="A2906" s="52" t="str">
        <f t="shared" si="136"/>
        <v>||||||0</v>
      </c>
      <c r="B2906" s="52" t="str">
        <f t="shared" si="137"/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135"/>
        <v>0</v>
      </c>
      <c r="N2906" s="39"/>
      <c r="O2906" s="39"/>
      <c r="P2906" s="33"/>
    </row>
    <row r="2907" spans="1:16" ht="24.95" customHeight="1" x14ac:dyDescent="0.2">
      <c r="A2907" s="52" t="str">
        <f t="shared" si="136"/>
        <v>||||||0</v>
      </c>
      <c r="B2907" s="52" t="str">
        <f t="shared" si="137"/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135"/>
        <v>0</v>
      </c>
      <c r="N2907" s="39"/>
      <c r="O2907" s="39"/>
      <c r="P2907" s="33"/>
    </row>
    <row r="2908" spans="1:16" ht="24.95" customHeight="1" x14ac:dyDescent="0.2">
      <c r="A2908" s="52" t="str">
        <f t="shared" si="136"/>
        <v>||||||0</v>
      </c>
      <c r="B2908" s="52" t="str">
        <f t="shared" si="137"/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135"/>
        <v>0</v>
      </c>
      <c r="N2908" s="39"/>
      <c r="O2908" s="39"/>
      <c r="P2908" s="33"/>
    </row>
    <row r="2909" spans="1:16" ht="24.95" customHeight="1" x14ac:dyDescent="0.2">
      <c r="A2909" s="52" t="str">
        <f t="shared" si="136"/>
        <v>||||||0</v>
      </c>
      <c r="B2909" s="52" t="str">
        <f t="shared" si="137"/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135"/>
        <v>0</v>
      </c>
      <c r="N2909" s="39"/>
      <c r="O2909" s="39"/>
      <c r="P2909" s="33"/>
    </row>
    <row r="2910" spans="1:16" ht="24.95" customHeight="1" x14ac:dyDescent="0.2">
      <c r="A2910" s="52" t="str">
        <f t="shared" si="136"/>
        <v>||||||0</v>
      </c>
      <c r="B2910" s="52" t="str">
        <f t="shared" si="137"/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135"/>
        <v>0</v>
      </c>
      <c r="N2910" s="39"/>
      <c r="O2910" s="39"/>
      <c r="P2910" s="33"/>
    </row>
    <row r="2911" spans="1:16" ht="24.95" customHeight="1" x14ac:dyDescent="0.2">
      <c r="A2911" s="52" t="str">
        <f t="shared" si="136"/>
        <v>||||||0</v>
      </c>
      <c r="B2911" s="52" t="str">
        <f t="shared" si="137"/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135"/>
        <v>0</v>
      </c>
      <c r="N2911" s="39"/>
      <c r="O2911" s="39"/>
      <c r="P2911" s="33"/>
    </row>
    <row r="2912" spans="1:16" ht="24.95" customHeight="1" x14ac:dyDescent="0.2">
      <c r="A2912" s="52" t="str">
        <f t="shared" si="136"/>
        <v>||||||0</v>
      </c>
      <c r="B2912" s="52" t="str">
        <f t="shared" si="137"/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135"/>
        <v>0</v>
      </c>
      <c r="N2912" s="39"/>
      <c r="O2912" s="39"/>
      <c r="P2912" s="33"/>
    </row>
    <row r="2913" spans="1:16" ht="24.95" customHeight="1" x14ac:dyDescent="0.2">
      <c r="A2913" s="52" t="str">
        <f t="shared" si="136"/>
        <v>||||||0</v>
      </c>
      <c r="B2913" s="52" t="str">
        <f t="shared" si="137"/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135"/>
        <v>0</v>
      </c>
      <c r="N2913" s="39"/>
      <c r="O2913" s="39"/>
      <c r="P2913" s="33"/>
    </row>
    <row r="2914" spans="1:16" ht="24.95" customHeight="1" x14ac:dyDescent="0.2">
      <c r="A2914" s="52" t="str">
        <f t="shared" si="136"/>
        <v>||||||0</v>
      </c>
      <c r="B2914" s="52" t="str">
        <f t="shared" si="137"/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135"/>
        <v>0</v>
      </c>
      <c r="N2914" s="39"/>
      <c r="O2914" s="39"/>
      <c r="P2914" s="33"/>
    </row>
    <row r="2915" spans="1:16" ht="24.95" customHeight="1" x14ac:dyDescent="0.2">
      <c r="A2915" s="52" t="str">
        <f t="shared" si="136"/>
        <v>||||||0</v>
      </c>
      <c r="B2915" s="52" t="str">
        <f t="shared" si="137"/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135"/>
        <v>0</v>
      </c>
      <c r="N2915" s="39"/>
      <c r="O2915" s="39"/>
      <c r="P2915" s="33"/>
    </row>
    <row r="2916" spans="1:16" ht="24.95" customHeight="1" x14ac:dyDescent="0.2">
      <c r="A2916" s="52" t="str">
        <f t="shared" si="136"/>
        <v>||||||0</v>
      </c>
      <c r="B2916" s="52" t="str">
        <f t="shared" si="137"/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135"/>
        <v>0</v>
      </c>
      <c r="N2916" s="39"/>
      <c r="O2916" s="39"/>
      <c r="P2916" s="33"/>
    </row>
    <row r="2917" spans="1:16" ht="24.95" customHeight="1" x14ac:dyDescent="0.2">
      <c r="A2917" s="52" t="str">
        <f t="shared" si="136"/>
        <v>||||||0</v>
      </c>
      <c r="B2917" s="52" t="str">
        <f t="shared" si="137"/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135"/>
        <v>0</v>
      </c>
      <c r="N2917" s="39"/>
      <c r="O2917" s="39"/>
      <c r="P2917" s="33"/>
    </row>
    <row r="2918" spans="1:16" ht="24.95" customHeight="1" x14ac:dyDescent="0.2">
      <c r="A2918" s="52" t="str">
        <f t="shared" si="136"/>
        <v>||||||0</v>
      </c>
      <c r="B2918" s="52" t="str">
        <f t="shared" si="137"/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135"/>
        <v>0</v>
      </c>
      <c r="N2918" s="39"/>
      <c r="O2918" s="39"/>
      <c r="P2918" s="33"/>
    </row>
    <row r="2919" spans="1:16" ht="24.95" customHeight="1" x14ac:dyDescent="0.2">
      <c r="A2919" s="52" t="str">
        <f t="shared" si="136"/>
        <v>||||||0</v>
      </c>
      <c r="B2919" s="52" t="str">
        <f t="shared" si="137"/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135"/>
        <v>0</v>
      </c>
      <c r="N2919" s="39"/>
      <c r="O2919" s="39"/>
      <c r="P2919" s="33"/>
    </row>
    <row r="2920" spans="1:16" ht="24.95" customHeight="1" x14ac:dyDescent="0.2">
      <c r="A2920" s="52" t="str">
        <f t="shared" si="136"/>
        <v>||||||0</v>
      </c>
      <c r="B2920" s="52" t="str">
        <f t="shared" si="137"/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135"/>
        <v>0</v>
      </c>
      <c r="N2920" s="39"/>
      <c r="O2920" s="39"/>
      <c r="P2920" s="33"/>
    </row>
    <row r="2921" spans="1:16" ht="24.95" customHeight="1" x14ac:dyDescent="0.2">
      <c r="A2921" s="52" t="str">
        <f t="shared" si="136"/>
        <v>||||||0</v>
      </c>
      <c r="B2921" s="52" t="str">
        <f t="shared" si="137"/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135"/>
        <v>0</v>
      </c>
      <c r="N2921" s="39"/>
      <c r="O2921" s="39"/>
      <c r="P2921" s="33"/>
    </row>
    <row r="2922" spans="1:16" ht="24.95" customHeight="1" x14ac:dyDescent="0.2">
      <c r="A2922" s="52" t="str">
        <f t="shared" si="136"/>
        <v>||||||0</v>
      </c>
      <c r="B2922" s="52" t="str">
        <f t="shared" si="137"/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135"/>
        <v>0</v>
      </c>
      <c r="N2922" s="39"/>
      <c r="O2922" s="39"/>
      <c r="P2922" s="33"/>
    </row>
    <row r="2923" spans="1:16" ht="24.95" customHeight="1" x14ac:dyDescent="0.2">
      <c r="A2923" s="52" t="str">
        <f t="shared" si="136"/>
        <v>||||||0</v>
      </c>
      <c r="B2923" s="52" t="str">
        <f t="shared" si="137"/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135"/>
        <v>0</v>
      </c>
      <c r="N2923" s="39"/>
      <c r="O2923" s="39"/>
      <c r="P2923" s="33"/>
    </row>
    <row r="2924" spans="1:16" ht="24.95" customHeight="1" x14ac:dyDescent="0.2">
      <c r="A2924" s="52" t="str">
        <f t="shared" si="136"/>
        <v>||||||0</v>
      </c>
      <c r="B2924" s="52" t="str">
        <f t="shared" si="137"/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135"/>
        <v>0</v>
      </c>
      <c r="N2924" s="39"/>
      <c r="O2924" s="39"/>
      <c r="P2924" s="33"/>
    </row>
    <row r="2925" spans="1:16" ht="24.95" customHeight="1" x14ac:dyDescent="0.2">
      <c r="A2925" s="52" t="str">
        <f t="shared" si="136"/>
        <v>||||||0</v>
      </c>
      <c r="B2925" s="52" t="str">
        <f t="shared" si="137"/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135"/>
        <v>0</v>
      </c>
      <c r="N2925" s="39"/>
      <c r="O2925" s="39"/>
      <c r="P2925" s="33"/>
    </row>
    <row r="2926" spans="1:16" ht="24.95" customHeight="1" x14ac:dyDescent="0.2">
      <c r="A2926" s="52" t="str">
        <f t="shared" si="136"/>
        <v>||||||0</v>
      </c>
      <c r="B2926" s="52" t="str">
        <f t="shared" si="137"/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135"/>
        <v>0</v>
      </c>
      <c r="N2926" s="39"/>
      <c r="O2926" s="39"/>
      <c r="P2926" s="33"/>
    </row>
    <row r="2927" spans="1:16" ht="24.95" customHeight="1" x14ac:dyDescent="0.2">
      <c r="A2927" s="52" t="str">
        <f t="shared" si="136"/>
        <v>||||||0</v>
      </c>
      <c r="B2927" s="52" t="str">
        <f t="shared" si="137"/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135"/>
        <v>0</v>
      </c>
      <c r="N2927" s="39"/>
      <c r="O2927" s="39"/>
      <c r="P2927" s="33"/>
    </row>
    <row r="2928" spans="1:16" ht="24.95" customHeight="1" x14ac:dyDescent="0.2">
      <c r="A2928" s="52" t="str">
        <f t="shared" si="136"/>
        <v>||||||0</v>
      </c>
      <c r="B2928" s="52" t="str">
        <f t="shared" si="137"/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135"/>
        <v>0</v>
      </c>
      <c r="N2928" s="39"/>
      <c r="O2928" s="39"/>
      <c r="P2928" s="33"/>
    </row>
    <row r="2929" spans="1:16" ht="24.95" customHeight="1" x14ac:dyDescent="0.2">
      <c r="A2929" s="52" t="str">
        <f t="shared" si="136"/>
        <v>||||||0</v>
      </c>
      <c r="B2929" s="52" t="str">
        <f t="shared" si="137"/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135"/>
        <v>0</v>
      </c>
      <c r="N2929" s="39"/>
      <c r="O2929" s="39"/>
      <c r="P2929" s="33"/>
    </row>
    <row r="2930" spans="1:16" ht="24.95" customHeight="1" x14ac:dyDescent="0.2">
      <c r="A2930" s="52" t="str">
        <f t="shared" si="136"/>
        <v>||||||0</v>
      </c>
      <c r="B2930" s="52" t="str">
        <f t="shared" si="137"/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135"/>
        <v>0</v>
      </c>
      <c r="N2930" s="39"/>
      <c r="O2930" s="39"/>
      <c r="P2930" s="33"/>
    </row>
    <row r="2931" spans="1:16" ht="24.95" customHeight="1" x14ac:dyDescent="0.2">
      <c r="A2931" s="52" t="str">
        <f t="shared" si="136"/>
        <v>||||||0</v>
      </c>
      <c r="B2931" s="52" t="str">
        <f t="shared" si="137"/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135"/>
        <v>0</v>
      </c>
      <c r="N2931" s="39"/>
      <c r="O2931" s="39"/>
      <c r="P2931" s="33"/>
    </row>
    <row r="2932" spans="1:16" ht="24.95" customHeight="1" x14ac:dyDescent="0.2">
      <c r="A2932" s="52" t="str">
        <f t="shared" si="136"/>
        <v>||||||0</v>
      </c>
      <c r="B2932" s="52" t="str">
        <f t="shared" si="137"/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135"/>
        <v>0</v>
      </c>
      <c r="N2932" s="39"/>
      <c r="O2932" s="39"/>
      <c r="P2932" s="33"/>
    </row>
    <row r="2933" spans="1:16" ht="24.95" customHeight="1" x14ac:dyDescent="0.2">
      <c r="A2933" s="52" t="str">
        <f t="shared" si="136"/>
        <v>||||||0</v>
      </c>
      <c r="B2933" s="52" t="str">
        <f t="shared" si="137"/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135"/>
        <v>0</v>
      </c>
      <c r="N2933" s="39"/>
      <c r="O2933" s="39"/>
      <c r="P2933" s="33"/>
    </row>
    <row r="2934" spans="1:16" ht="24.95" customHeight="1" x14ac:dyDescent="0.2">
      <c r="A2934" s="52" t="str">
        <f t="shared" si="136"/>
        <v>||||||0</v>
      </c>
      <c r="B2934" s="52" t="str">
        <f t="shared" si="137"/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135"/>
        <v>0</v>
      </c>
      <c r="N2934" s="39"/>
      <c r="O2934" s="39"/>
      <c r="P2934" s="33"/>
    </row>
    <row r="2935" spans="1:16" ht="24.95" customHeight="1" x14ac:dyDescent="0.2">
      <c r="A2935" s="52" t="str">
        <f t="shared" si="136"/>
        <v>||||||0</v>
      </c>
      <c r="B2935" s="52" t="str">
        <f t="shared" si="137"/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135"/>
        <v>0</v>
      </c>
      <c r="N2935" s="39"/>
      <c r="O2935" s="39"/>
      <c r="P2935" s="33"/>
    </row>
    <row r="2936" spans="1:16" ht="24.95" customHeight="1" x14ac:dyDescent="0.2">
      <c r="A2936" s="52" t="str">
        <f t="shared" si="136"/>
        <v>||||||0</v>
      </c>
      <c r="B2936" s="52" t="str">
        <f t="shared" si="137"/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135"/>
        <v>0</v>
      </c>
      <c r="N2936" s="39"/>
      <c r="O2936" s="39"/>
      <c r="P2936" s="33"/>
    </row>
    <row r="2937" spans="1:16" ht="24.95" customHeight="1" x14ac:dyDescent="0.2">
      <c r="A2937" s="52" t="str">
        <f t="shared" si="136"/>
        <v>||||||0</v>
      </c>
      <c r="B2937" s="52" t="str">
        <f t="shared" si="137"/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135"/>
        <v>0</v>
      </c>
      <c r="N2937" s="39"/>
      <c r="O2937" s="39"/>
      <c r="P2937" s="33"/>
    </row>
    <row r="2938" spans="1:16" ht="24.95" customHeight="1" x14ac:dyDescent="0.2">
      <c r="A2938" s="52" t="str">
        <f t="shared" si="136"/>
        <v>||||||0</v>
      </c>
      <c r="B2938" s="52" t="str">
        <f t="shared" si="137"/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135"/>
        <v>0</v>
      </c>
      <c r="N2938" s="39"/>
      <c r="O2938" s="39"/>
      <c r="P2938" s="33"/>
    </row>
    <row r="2939" spans="1:16" ht="24.95" customHeight="1" x14ac:dyDescent="0.2">
      <c r="A2939" s="52" t="str">
        <f t="shared" si="136"/>
        <v>||||||0</v>
      </c>
      <c r="B2939" s="52" t="str">
        <f t="shared" si="137"/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135"/>
        <v>0</v>
      </c>
      <c r="N2939" s="39"/>
      <c r="O2939" s="39"/>
      <c r="P2939" s="33"/>
    </row>
    <row r="2940" spans="1:16" ht="24.95" customHeight="1" x14ac:dyDescent="0.2">
      <c r="A2940" s="52" t="str">
        <f t="shared" si="136"/>
        <v>||||||0</v>
      </c>
      <c r="B2940" s="52" t="str">
        <f t="shared" si="137"/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135"/>
        <v>0</v>
      </c>
      <c r="N2940" s="39"/>
      <c r="O2940" s="39"/>
      <c r="P2940" s="33"/>
    </row>
    <row r="2941" spans="1:16" ht="24.95" customHeight="1" x14ac:dyDescent="0.2">
      <c r="A2941" s="52" t="str">
        <f t="shared" si="136"/>
        <v>||||||0</v>
      </c>
      <c r="B2941" s="52" t="str">
        <f t="shared" si="137"/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135"/>
        <v>0</v>
      </c>
      <c r="N2941" s="39"/>
      <c r="O2941" s="39"/>
      <c r="P2941" s="33"/>
    </row>
    <row r="2942" spans="1:16" ht="24.95" customHeight="1" x14ac:dyDescent="0.2">
      <c r="A2942" s="52" t="str">
        <f t="shared" si="136"/>
        <v>||||||0</v>
      </c>
      <c r="B2942" s="52" t="str">
        <f t="shared" si="137"/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138">N2942+O2942</f>
        <v>0</v>
      </c>
      <c r="N2942" s="39"/>
      <c r="O2942" s="39"/>
      <c r="P2942" s="33"/>
    </row>
    <row r="2943" spans="1:16" ht="24.95" customHeight="1" x14ac:dyDescent="0.2">
      <c r="A2943" s="52" t="str">
        <f t="shared" si="136"/>
        <v>||||||0</v>
      </c>
      <c r="B2943" s="52" t="str">
        <f t="shared" si="137"/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138"/>
        <v>0</v>
      </c>
      <c r="N2943" s="39"/>
      <c r="O2943" s="39"/>
      <c r="P2943" s="33"/>
    </row>
    <row r="2944" spans="1:16" ht="24.95" customHeight="1" x14ac:dyDescent="0.2">
      <c r="A2944" s="52" t="str">
        <f t="shared" si="136"/>
        <v>||||||0</v>
      </c>
      <c r="B2944" s="52" t="str">
        <f t="shared" si="137"/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138"/>
        <v>0</v>
      </c>
      <c r="N2944" s="39"/>
      <c r="O2944" s="39"/>
      <c r="P2944" s="33"/>
    </row>
    <row r="2945" spans="1:16" ht="24.95" customHeight="1" x14ac:dyDescent="0.2">
      <c r="A2945" s="52" t="str">
        <f t="shared" si="136"/>
        <v>||||||0</v>
      </c>
      <c r="B2945" s="52" t="str">
        <f t="shared" si="137"/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138"/>
        <v>0</v>
      </c>
      <c r="N2945" s="39"/>
      <c r="O2945" s="39"/>
      <c r="P2945" s="33"/>
    </row>
    <row r="2946" spans="1:16" ht="24.95" customHeight="1" x14ac:dyDescent="0.2">
      <c r="A2946" s="52" t="str">
        <f t="shared" si="136"/>
        <v>||||||0</v>
      </c>
      <c r="B2946" s="52" t="str">
        <f t="shared" si="137"/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138"/>
        <v>0</v>
      </c>
      <c r="N2946" s="39"/>
      <c r="O2946" s="39"/>
      <c r="P2946" s="33"/>
    </row>
    <row r="2947" spans="1:16" ht="24.95" customHeight="1" x14ac:dyDescent="0.2">
      <c r="A2947" s="52" t="str">
        <f t="shared" si="136"/>
        <v>||||||0</v>
      </c>
      <c r="B2947" s="52" t="str">
        <f t="shared" si="137"/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138"/>
        <v>0</v>
      </c>
      <c r="N2947" s="39"/>
      <c r="O2947" s="39"/>
      <c r="P2947" s="33"/>
    </row>
    <row r="2948" spans="1:16" ht="24.95" customHeight="1" x14ac:dyDescent="0.2">
      <c r="A2948" s="52" t="str">
        <f t="shared" si="136"/>
        <v>||||||0</v>
      </c>
      <c r="B2948" s="52" t="str">
        <f t="shared" si="137"/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138"/>
        <v>0</v>
      </c>
      <c r="N2948" s="39"/>
      <c r="O2948" s="39"/>
      <c r="P2948" s="33"/>
    </row>
    <row r="2949" spans="1:16" ht="24.95" customHeight="1" x14ac:dyDescent="0.2">
      <c r="A2949" s="52" t="str">
        <f t="shared" ref="A2949:A3012" si="139">C2949&amp;"|"&amp;D2949&amp;"|"&amp;E2949&amp;"|"&amp;F2949&amp;"|"&amp;G2949&amp;"|"&amp;I2949&amp;"|"&amp;N2949+O2949-P2949</f>
        <v>||||||0</v>
      </c>
      <c r="B2949" s="52" t="str">
        <f t="shared" ref="B2949:B3012" si="140"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138"/>
        <v>0</v>
      </c>
      <c r="N2949" s="39"/>
      <c r="O2949" s="39"/>
      <c r="P2949" s="33"/>
    </row>
    <row r="2950" spans="1:16" ht="24.95" customHeight="1" x14ac:dyDescent="0.2">
      <c r="A2950" s="52" t="str">
        <f t="shared" si="139"/>
        <v>||||||0</v>
      </c>
      <c r="B2950" s="52" t="str">
        <f t="shared" si="140"/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138"/>
        <v>0</v>
      </c>
      <c r="N2950" s="39"/>
      <c r="O2950" s="39"/>
      <c r="P2950" s="33"/>
    </row>
    <row r="2951" spans="1:16" ht="24.95" customHeight="1" x14ac:dyDescent="0.2">
      <c r="A2951" s="52" t="str">
        <f t="shared" si="139"/>
        <v>||||||0</v>
      </c>
      <c r="B2951" s="52" t="str">
        <f t="shared" si="140"/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138"/>
        <v>0</v>
      </c>
      <c r="N2951" s="39"/>
      <c r="O2951" s="39"/>
      <c r="P2951" s="33"/>
    </row>
    <row r="2952" spans="1:16" ht="24.95" customHeight="1" x14ac:dyDescent="0.2">
      <c r="A2952" s="52" t="str">
        <f t="shared" si="139"/>
        <v>||||||0</v>
      </c>
      <c r="B2952" s="52" t="str">
        <f t="shared" si="140"/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138"/>
        <v>0</v>
      </c>
      <c r="N2952" s="39"/>
      <c r="O2952" s="39"/>
      <c r="P2952" s="33"/>
    </row>
    <row r="2953" spans="1:16" ht="24.95" customHeight="1" x14ac:dyDescent="0.2">
      <c r="A2953" s="52" t="str">
        <f t="shared" si="139"/>
        <v>||||||0</v>
      </c>
      <c r="B2953" s="52" t="str">
        <f t="shared" si="140"/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138"/>
        <v>0</v>
      </c>
      <c r="N2953" s="39"/>
      <c r="O2953" s="39"/>
      <c r="P2953" s="33"/>
    </row>
    <row r="2954" spans="1:16" ht="24.95" customHeight="1" x14ac:dyDescent="0.2">
      <c r="A2954" s="52" t="str">
        <f t="shared" si="139"/>
        <v>||||||0</v>
      </c>
      <c r="B2954" s="52" t="str">
        <f t="shared" si="140"/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138"/>
        <v>0</v>
      </c>
      <c r="N2954" s="39"/>
      <c r="O2954" s="39"/>
      <c r="P2954" s="33"/>
    </row>
    <row r="2955" spans="1:16" ht="24.95" customHeight="1" x14ac:dyDescent="0.2">
      <c r="A2955" s="52" t="str">
        <f t="shared" si="139"/>
        <v>||||||0</v>
      </c>
      <c r="B2955" s="52" t="str">
        <f t="shared" si="140"/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138"/>
        <v>0</v>
      </c>
      <c r="N2955" s="39"/>
      <c r="O2955" s="39"/>
      <c r="P2955" s="33"/>
    </row>
    <row r="2956" spans="1:16" ht="24.95" customHeight="1" x14ac:dyDescent="0.2">
      <c r="A2956" s="52" t="str">
        <f t="shared" si="139"/>
        <v>||||||0</v>
      </c>
      <c r="B2956" s="52" t="str">
        <f t="shared" si="140"/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138"/>
        <v>0</v>
      </c>
      <c r="N2956" s="39"/>
      <c r="O2956" s="39"/>
      <c r="P2956" s="33"/>
    </row>
    <row r="2957" spans="1:16" ht="24.95" customHeight="1" x14ac:dyDescent="0.2">
      <c r="A2957" s="52" t="str">
        <f t="shared" si="139"/>
        <v>||||||0</v>
      </c>
      <c r="B2957" s="52" t="str">
        <f t="shared" si="140"/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138"/>
        <v>0</v>
      </c>
      <c r="N2957" s="39"/>
      <c r="O2957" s="39"/>
      <c r="P2957" s="33"/>
    </row>
    <row r="2958" spans="1:16" ht="24.95" customHeight="1" x14ac:dyDescent="0.2">
      <c r="A2958" s="52" t="str">
        <f t="shared" si="139"/>
        <v>||||||0</v>
      </c>
      <c r="B2958" s="52" t="str">
        <f t="shared" si="140"/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138"/>
        <v>0</v>
      </c>
      <c r="N2958" s="39"/>
      <c r="O2958" s="39"/>
      <c r="P2958" s="33"/>
    </row>
    <row r="2959" spans="1:16" ht="24.95" customHeight="1" x14ac:dyDescent="0.2">
      <c r="A2959" s="52" t="str">
        <f t="shared" si="139"/>
        <v>||||||0</v>
      </c>
      <c r="B2959" s="52" t="str">
        <f t="shared" si="140"/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138"/>
        <v>0</v>
      </c>
      <c r="N2959" s="39"/>
      <c r="O2959" s="39"/>
      <c r="P2959" s="33"/>
    </row>
    <row r="2960" spans="1:16" ht="24.95" customHeight="1" x14ac:dyDescent="0.2">
      <c r="A2960" s="52" t="str">
        <f t="shared" si="139"/>
        <v>||||||0</v>
      </c>
      <c r="B2960" s="52" t="str">
        <f t="shared" si="140"/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138"/>
        <v>0</v>
      </c>
      <c r="N2960" s="39"/>
      <c r="O2960" s="39"/>
      <c r="P2960" s="33"/>
    </row>
    <row r="2961" spans="1:16" ht="24.95" customHeight="1" x14ac:dyDescent="0.2">
      <c r="A2961" s="52" t="str">
        <f t="shared" si="139"/>
        <v>||||||0</v>
      </c>
      <c r="B2961" s="52" t="str">
        <f t="shared" si="140"/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138"/>
        <v>0</v>
      </c>
      <c r="N2961" s="39"/>
      <c r="O2961" s="39"/>
      <c r="P2961" s="33"/>
    </row>
    <row r="2962" spans="1:16" ht="24.95" customHeight="1" x14ac:dyDescent="0.2">
      <c r="A2962" s="52" t="str">
        <f t="shared" si="139"/>
        <v>||||||0</v>
      </c>
      <c r="B2962" s="52" t="str">
        <f t="shared" si="140"/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138"/>
        <v>0</v>
      </c>
      <c r="N2962" s="39"/>
      <c r="O2962" s="39"/>
      <c r="P2962" s="33"/>
    </row>
    <row r="2963" spans="1:16" ht="24.95" customHeight="1" x14ac:dyDescent="0.2">
      <c r="A2963" s="52" t="str">
        <f t="shared" si="139"/>
        <v>||||||0</v>
      </c>
      <c r="B2963" s="52" t="str">
        <f t="shared" si="140"/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138"/>
        <v>0</v>
      </c>
      <c r="N2963" s="39"/>
      <c r="O2963" s="39"/>
      <c r="P2963" s="33"/>
    </row>
    <row r="2964" spans="1:16" ht="24.95" customHeight="1" x14ac:dyDescent="0.2">
      <c r="A2964" s="52" t="str">
        <f t="shared" si="139"/>
        <v>||||||0</v>
      </c>
      <c r="B2964" s="52" t="str">
        <f t="shared" si="140"/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138"/>
        <v>0</v>
      </c>
      <c r="N2964" s="39"/>
      <c r="O2964" s="39"/>
      <c r="P2964" s="33"/>
    </row>
    <row r="2965" spans="1:16" ht="24.95" customHeight="1" x14ac:dyDescent="0.2">
      <c r="A2965" s="52" t="str">
        <f t="shared" si="139"/>
        <v>||||||0</v>
      </c>
      <c r="B2965" s="52" t="str">
        <f t="shared" si="140"/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138"/>
        <v>0</v>
      </c>
      <c r="N2965" s="39"/>
      <c r="O2965" s="39"/>
      <c r="P2965" s="33"/>
    </row>
    <row r="2966" spans="1:16" ht="24.95" customHeight="1" x14ac:dyDescent="0.2">
      <c r="A2966" s="52" t="str">
        <f t="shared" si="139"/>
        <v>||||||0</v>
      </c>
      <c r="B2966" s="52" t="str">
        <f t="shared" si="140"/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138"/>
        <v>0</v>
      </c>
      <c r="N2966" s="39"/>
      <c r="O2966" s="39"/>
      <c r="P2966" s="33"/>
    </row>
    <row r="2967" spans="1:16" ht="24.95" customHeight="1" x14ac:dyDescent="0.2">
      <c r="A2967" s="52" t="str">
        <f t="shared" si="139"/>
        <v>||||||0</v>
      </c>
      <c r="B2967" s="52" t="str">
        <f t="shared" si="140"/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138"/>
        <v>0</v>
      </c>
      <c r="N2967" s="39"/>
      <c r="O2967" s="39"/>
      <c r="P2967" s="33"/>
    </row>
    <row r="2968" spans="1:16" ht="24.95" customHeight="1" x14ac:dyDescent="0.2">
      <c r="A2968" s="52" t="str">
        <f t="shared" si="139"/>
        <v>||||||0</v>
      </c>
      <c r="B2968" s="52" t="str">
        <f t="shared" si="140"/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138"/>
        <v>0</v>
      </c>
      <c r="N2968" s="39"/>
      <c r="O2968" s="39"/>
      <c r="P2968" s="33"/>
    </row>
    <row r="2969" spans="1:16" ht="24.95" customHeight="1" x14ac:dyDescent="0.2">
      <c r="A2969" s="52" t="str">
        <f t="shared" si="139"/>
        <v>||||||0</v>
      </c>
      <c r="B2969" s="52" t="str">
        <f t="shared" si="140"/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138"/>
        <v>0</v>
      </c>
      <c r="N2969" s="39"/>
      <c r="O2969" s="39"/>
      <c r="P2969" s="33"/>
    </row>
    <row r="2970" spans="1:16" ht="24.95" customHeight="1" x14ac:dyDescent="0.2">
      <c r="A2970" s="52" t="str">
        <f t="shared" si="139"/>
        <v>||||||0</v>
      </c>
      <c r="B2970" s="52" t="str">
        <f t="shared" si="140"/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138"/>
        <v>0</v>
      </c>
      <c r="N2970" s="39"/>
      <c r="O2970" s="39"/>
      <c r="P2970" s="33"/>
    </row>
    <row r="2971" spans="1:16" ht="24.95" customHeight="1" x14ac:dyDescent="0.2">
      <c r="A2971" s="52" t="str">
        <f t="shared" si="139"/>
        <v>||||||0</v>
      </c>
      <c r="B2971" s="52" t="str">
        <f t="shared" si="140"/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138"/>
        <v>0</v>
      </c>
      <c r="N2971" s="39"/>
      <c r="O2971" s="39"/>
      <c r="P2971" s="33"/>
    </row>
    <row r="2972" spans="1:16" ht="24.95" customHeight="1" x14ac:dyDescent="0.2">
      <c r="A2972" s="52" t="str">
        <f t="shared" si="139"/>
        <v>||||||0</v>
      </c>
      <c r="B2972" s="52" t="str">
        <f t="shared" si="140"/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138"/>
        <v>0</v>
      </c>
      <c r="N2972" s="39"/>
      <c r="O2972" s="39"/>
      <c r="P2972" s="33"/>
    </row>
    <row r="2973" spans="1:16" ht="24.95" customHeight="1" x14ac:dyDescent="0.2">
      <c r="A2973" s="52" t="str">
        <f t="shared" si="139"/>
        <v>||||||0</v>
      </c>
      <c r="B2973" s="52" t="str">
        <f t="shared" si="140"/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138"/>
        <v>0</v>
      </c>
      <c r="N2973" s="39"/>
      <c r="O2973" s="39"/>
      <c r="P2973" s="33"/>
    </row>
    <row r="2974" spans="1:16" ht="24.95" customHeight="1" x14ac:dyDescent="0.2">
      <c r="A2974" s="52" t="str">
        <f t="shared" si="139"/>
        <v>||||||0</v>
      </c>
      <c r="B2974" s="52" t="str">
        <f t="shared" si="140"/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138"/>
        <v>0</v>
      </c>
      <c r="N2974" s="39"/>
      <c r="O2974" s="39"/>
      <c r="P2974" s="33"/>
    </row>
    <row r="2975" spans="1:16" ht="24.95" customHeight="1" x14ac:dyDescent="0.2">
      <c r="A2975" s="52" t="str">
        <f t="shared" si="139"/>
        <v>||||||0</v>
      </c>
      <c r="B2975" s="52" t="str">
        <f t="shared" si="140"/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138"/>
        <v>0</v>
      </c>
      <c r="N2975" s="39"/>
      <c r="O2975" s="39"/>
      <c r="P2975" s="33"/>
    </row>
    <row r="2976" spans="1:16" ht="24.95" customHeight="1" x14ac:dyDescent="0.2">
      <c r="A2976" s="52" t="str">
        <f t="shared" si="139"/>
        <v>||||||0</v>
      </c>
      <c r="B2976" s="52" t="str">
        <f t="shared" si="140"/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138"/>
        <v>0</v>
      </c>
      <c r="N2976" s="39"/>
      <c r="O2976" s="39"/>
      <c r="P2976" s="33"/>
    </row>
    <row r="2977" spans="1:16" ht="24.95" customHeight="1" x14ac:dyDescent="0.2">
      <c r="A2977" s="52" t="str">
        <f t="shared" si="139"/>
        <v>||||||0</v>
      </c>
      <c r="B2977" s="52" t="str">
        <f t="shared" si="140"/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138"/>
        <v>0</v>
      </c>
      <c r="N2977" s="39"/>
      <c r="O2977" s="39"/>
      <c r="P2977" s="33"/>
    </row>
    <row r="2978" spans="1:16" ht="24.95" customHeight="1" x14ac:dyDescent="0.2">
      <c r="A2978" s="52" t="str">
        <f t="shared" si="139"/>
        <v>||||||0</v>
      </c>
      <c r="B2978" s="52" t="str">
        <f t="shared" si="140"/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138"/>
        <v>0</v>
      </c>
      <c r="N2978" s="39"/>
      <c r="O2978" s="39"/>
      <c r="P2978" s="33"/>
    </row>
    <row r="2979" spans="1:16" ht="24.95" customHeight="1" x14ac:dyDescent="0.2">
      <c r="A2979" s="52" t="str">
        <f t="shared" si="139"/>
        <v>||||||0</v>
      </c>
      <c r="B2979" s="52" t="str">
        <f t="shared" si="140"/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138"/>
        <v>0</v>
      </c>
      <c r="N2979" s="39"/>
      <c r="O2979" s="39"/>
      <c r="P2979" s="33"/>
    </row>
    <row r="2980" spans="1:16" ht="24.95" customHeight="1" x14ac:dyDescent="0.2">
      <c r="A2980" s="52" t="str">
        <f t="shared" si="139"/>
        <v>||||||0</v>
      </c>
      <c r="B2980" s="52" t="str">
        <f t="shared" si="140"/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138"/>
        <v>0</v>
      </c>
      <c r="N2980" s="39"/>
      <c r="O2980" s="39"/>
      <c r="P2980" s="33"/>
    </row>
    <row r="2981" spans="1:16" ht="24.95" customHeight="1" x14ac:dyDescent="0.2">
      <c r="A2981" s="52" t="str">
        <f t="shared" si="139"/>
        <v>||||||0</v>
      </c>
      <c r="B2981" s="52" t="str">
        <f t="shared" si="140"/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138"/>
        <v>0</v>
      </c>
      <c r="N2981" s="39"/>
      <c r="O2981" s="39"/>
      <c r="P2981" s="33"/>
    </row>
    <row r="2982" spans="1:16" ht="24.95" customHeight="1" x14ac:dyDescent="0.2">
      <c r="A2982" s="52" t="str">
        <f t="shared" si="139"/>
        <v>||||||0</v>
      </c>
      <c r="B2982" s="52" t="str">
        <f t="shared" si="140"/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138"/>
        <v>0</v>
      </c>
      <c r="N2982" s="39"/>
      <c r="O2982" s="39"/>
      <c r="P2982" s="33"/>
    </row>
    <row r="2983" spans="1:16" ht="24.95" customHeight="1" x14ac:dyDescent="0.2">
      <c r="A2983" s="52" t="str">
        <f t="shared" si="139"/>
        <v>||||||0</v>
      </c>
      <c r="B2983" s="52" t="str">
        <f t="shared" si="140"/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138"/>
        <v>0</v>
      </c>
      <c r="N2983" s="39"/>
      <c r="O2983" s="39"/>
      <c r="P2983" s="33"/>
    </row>
    <row r="2984" spans="1:16" ht="24.95" customHeight="1" x14ac:dyDescent="0.2">
      <c r="A2984" s="52" t="str">
        <f t="shared" si="139"/>
        <v>||||||0</v>
      </c>
      <c r="B2984" s="52" t="str">
        <f t="shared" si="140"/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138"/>
        <v>0</v>
      </c>
      <c r="N2984" s="39"/>
      <c r="O2984" s="39"/>
      <c r="P2984" s="33"/>
    </row>
    <row r="2985" spans="1:16" ht="24.95" customHeight="1" x14ac:dyDescent="0.2">
      <c r="A2985" s="52" t="str">
        <f t="shared" si="139"/>
        <v>||||||0</v>
      </c>
      <c r="B2985" s="52" t="str">
        <f t="shared" si="140"/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138"/>
        <v>0</v>
      </c>
      <c r="N2985" s="39"/>
      <c r="O2985" s="39"/>
      <c r="P2985" s="33"/>
    </row>
    <row r="2986" spans="1:16" ht="24.95" customHeight="1" x14ac:dyDescent="0.2">
      <c r="A2986" s="52" t="str">
        <f t="shared" si="139"/>
        <v>||||||0</v>
      </c>
      <c r="B2986" s="52" t="str">
        <f t="shared" si="140"/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138"/>
        <v>0</v>
      </c>
      <c r="N2986" s="39"/>
      <c r="O2986" s="39"/>
      <c r="P2986" s="33"/>
    </row>
    <row r="2987" spans="1:16" ht="24.95" customHeight="1" x14ac:dyDescent="0.2">
      <c r="A2987" s="52" t="str">
        <f t="shared" si="139"/>
        <v>||||||0</v>
      </c>
      <c r="B2987" s="52" t="str">
        <f t="shared" si="140"/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138"/>
        <v>0</v>
      </c>
      <c r="N2987" s="39"/>
      <c r="O2987" s="39"/>
      <c r="P2987" s="33"/>
    </row>
    <row r="2988" spans="1:16" ht="24.95" customHeight="1" x14ac:dyDescent="0.2">
      <c r="A2988" s="52" t="str">
        <f t="shared" si="139"/>
        <v>||||||0</v>
      </c>
      <c r="B2988" s="52" t="str">
        <f t="shared" si="140"/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138"/>
        <v>0</v>
      </c>
      <c r="N2988" s="39"/>
      <c r="O2988" s="39"/>
      <c r="P2988" s="33"/>
    </row>
    <row r="2989" spans="1:16" ht="24.95" customHeight="1" x14ac:dyDescent="0.2">
      <c r="A2989" s="52" t="str">
        <f t="shared" si="139"/>
        <v>||||||0</v>
      </c>
      <c r="B2989" s="52" t="str">
        <f t="shared" si="140"/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138"/>
        <v>0</v>
      </c>
      <c r="N2989" s="39"/>
      <c r="O2989" s="39"/>
      <c r="P2989" s="33"/>
    </row>
    <row r="2990" spans="1:16" ht="24.95" customHeight="1" x14ac:dyDescent="0.2">
      <c r="A2990" s="52" t="str">
        <f t="shared" si="139"/>
        <v>||||||0</v>
      </c>
      <c r="B2990" s="52" t="str">
        <f t="shared" si="140"/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138"/>
        <v>0</v>
      </c>
      <c r="N2990" s="39"/>
      <c r="O2990" s="39"/>
      <c r="P2990" s="33"/>
    </row>
    <row r="2991" spans="1:16" ht="24.95" customHeight="1" x14ac:dyDescent="0.2">
      <c r="A2991" s="52" t="str">
        <f t="shared" si="139"/>
        <v>||||||0</v>
      </c>
      <c r="B2991" s="52" t="str">
        <f t="shared" si="140"/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138"/>
        <v>0</v>
      </c>
      <c r="N2991" s="39"/>
      <c r="O2991" s="39"/>
      <c r="P2991" s="33"/>
    </row>
    <row r="2992" spans="1:16" ht="24.95" customHeight="1" x14ac:dyDescent="0.2">
      <c r="A2992" s="52" t="str">
        <f t="shared" si="139"/>
        <v>||||||0</v>
      </c>
      <c r="B2992" s="52" t="str">
        <f t="shared" si="140"/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138"/>
        <v>0</v>
      </c>
      <c r="N2992" s="39"/>
      <c r="O2992" s="39"/>
      <c r="P2992" s="33"/>
    </row>
    <row r="2993" spans="1:16" ht="24.95" customHeight="1" x14ac:dyDescent="0.2">
      <c r="A2993" s="52" t="str">
        <f t="shared" si="139"/>
        <v>||||||0</v>
      </c>
      <c r="B2993" s="52" t="str">
        <f t="shared" si="140"/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138"/>
        <v>0</v>
      </c>
      <c r="N2993" s="39"/>
      <c r="O2993" s="39"/>
      <c r="P2993" s="33"/>
    </row>
    <row r="2994" spans="1:16" ht="24.95" customHeight="1" x14ac:dyDescent="0.2">
      <c r="A2994" s="52" t="str">
        <f t="shared" si="139"/>
        <v>||||||0</v>
      </c>
      <c r="B2994" s="52" t="str">
        <f t="shared" si="140"/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138"/>
        <v>0</v>
      </c>
      <c r="N2994" s="39"/>
      <c r="O2994" s="39"/>
      <c r="P2994" s="33"/>
    </row>
    <row r="2995" spans="1:16" ht="24.95" customHeight="1" x14ac:dyDescent="0.2">
      <c r="A2995" s="52" t="str">
        <f t="shared" si="139"/>
        <v>||||||0</v>
      </c>
      <c r="B2995" s="52" t="str">
        <f t="shared" si="140"/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138"/>
        <v>0</v>
      </c>
      <c r="N2995" s="39"/>
      <c r="O2995" s="39"/>
      <c r="P2995" s="33"/>
    </row>
    <row r="2996" spans="1:16" ht="24.95" customHeight="1" x14ac:dyDescent="0.2">
      <c r="A2996" s="52" t="str">
        <f t="shared" si="139"/>
        <v>||||||0</v>
      </c>
      <c r="B2996" s="52" t="str">
        <f t="shared" si="140"/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138"/>
        <v>0</v>
      </c>
      <c r="N2996" s="39"/>
      <c r="O2996" s="39"/>
      <c r="P2996" s="33"/>
    </row>
    <row r="2997" spans="1:16" ht="24.95" customHeight="1" x14ac:dyDescent="0.2">
      <c r="A2997" s="52" t="str">
        <f t="shared" si="139"/>
        <v>||||||0</v>
      </c>
      <c r="B2997" s="52" t="str">
        <f t="shared" si="140"/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138"/>
        <v>0</v>
      </c>
      <c r="N2997" s="39"/>
      <c r="O2997" s="39"/>
      <c r="P2997" s="33"/>
    </row>
    <row r="2998" spans="1:16" ht="24.95" customHeight="1" x14ac:dyDescent="0.2">
      <c r="A2998" s="52" t="str">
        <f t="shared" si="139"/>
        <v>||||||0</v>
      </c>
      <c r="B2998" s="52" t="str">
        <f t="shared" si="140"/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138"/>
        <v>0</v>
      </c>
      <c r="N2998" s="39"/>
      <c r="O2998" s="39"/>
      <c r="P2998" s="33"/>
    </row>
    <row r="2999" spans="1:16" ht="24.95" customHeight="1" x14ac:dyDescent="0.2">
      <c r="A2999" s="52" t="str">
        <f t="shared" si="139"/>
        <v>||||||0</v>
      </c>
      <c r="B2999" s="52" t="str">
        <f t="shared" si="140"/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138"/>
        <v>0</v>
      </c>
      <c r="N2999" s="39"/>
      <c r="O2999" s="39"/>
      <c r="P2999" s="33"/>
    </row>
    <row r="3000" spans="1:16" ht="24.95" customHeight="1" x14ac:dyDescent="0.2">
      <c r="A3000" s="52" t="str">
        <f t="shared" si="139"/>
        <v>||||||0</v>
      </c>
      <c r="B3000" s="52" t="str">
        <f t="shared" si="140"/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138"/>
        <v>0</v>
      </c>
      <c r="N3000" s="39"/>
      <c r="O3000" s="39"/>
      <c r="P3000" s="33"/>
    </row>
    <row r="3001" spans="1:16" ht="24.95" customHeight="1" x14ac:dyDescent="0.2">
      <c r="A3001" s="52" t="str">
        <f t="shared" si="139"/>
        <v>||||||0</v>
      </c>
      <c r="B3001" s="52" t="str">
        <f t="shared" si="140"/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138"/>
        <v>0</v>
      </c>
      <c r="N3001" s="39"/>
      <c r="O3001" s="39"/>
      <c r="P3001" s="33"/>
    </row>
    <row r="3002" spans="1:16" ht="24.95" customHeight="1" x14ac:dyDescent="0.2">
      <c r="A3002" s="52" t="str">
        <f t="shared" si="139"/>
        <v>||||||0</v>
      </c>
      <c r="B3002" s="52" t="str">
        <f t="shared" si="140"/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138"/>
        <v>0</v>
      </c>
      <c r="N3002" s="39"/>
      <c r="O3002" s="39"/>
      <c r="P3002" s="33"/>
    </row>
    <row r="3003" spans="1:16" ht="24.95" customHeight="1" x14ac:dyDescent="0.2">
      <c r="A3003" s="52" t="str">
        <f t="shared" si="139"/>
        <v>||||||0</v>
      </c>
      <c r="B3003" s="52" t="str">
        <f t="shared" si="140"/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138"/>
        <v>0</v>
      </c>
      <c r="N3003" s="39"/>
      <c r="O3003" s="39"/>
      <c r="P3003" s="33"/>
    </row>
    <row r="3004" spans="1:16" ht="24.95" customHeight="1" x14ac:dyDescent="0.2">
      <c r="A3004" s="52" t="str">
        <f t="shared" si="139"/>
        <v>||||||0</v>
      </c>
      <c r="B3004" s="52" t="str">
        <f t="shared" si="140"/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138"/>
        <v>0</v>
      </c>
      <c r="N3004" s="39"/>
      <c r="O3004" s="39"/>
      <c r="P3004" s="33"/>
    </row>
    <row r="3005" spans="1:16" ht="24.95" customHeight="1" x14ac:dyDescent="0.2">
      <c r="A3005" s="52" t="str">
        <f t="shared" si="139"/>
        <v>||||||0</v>
      </c>
      <c r="B3005" s="52" t="str">
        <f t="shared" si="140"/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138"/>
        <v>0</v>
      </c>
      <c r="N3005" s="39"/>
      <c r="O3005" s="39"/>
      <c r="P3005" s="33"/>
    </row>
    <row r="3006" spans="1:16" ht="24.95" customHeight="1" x14ac:dyDescent="0.2">
      <c r="A3006" s="52" t="str">
        <f t="shared" si="139"/>
        <v>||||||0</v>
      </c>
      <c r="B3006" s="52" t="str">
        <f t="shared" si="140"/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141">N3006+O3006</f>
        <v>0</v>
      </c>
      <c r="N3006" s="39"/>
      <c r="O3006" s="39"/>
      <c r="P3006" s="33"/>
    </row>
    <row r="3007" spans="1:16" ht="24.95" customHeight="1" x14ac:dyDescent="0.2">
      <c r="A3007" s="52" t="str">
        <f t="shared" si="139"/>
        <v>||||||0</v>
      </c>
      <c r="B3007" s="52" t="str">
        <f t="shared" si="140"/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141"/>
        <v>0</v>
      </c>
      <c r="N3007" s="39"/>
      <c r="O3007" s="39"/>
      <c r="P3007" s="33"/>
    </row>
    <row r="3008" spans="1:16" ht="24.95" customHeight="1" x14ac:dyDescent="0.2">
      <c r="A3008" s="52" t="str">
        <f t="shared" si="139"/>
        <v>||||||0</v>
      </c>
      <c r="B3008" s="52" t="str">
        <f t="shared" si="140"/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141"/>
        <v>0</v>
      </c>
      <c r="N3008" s="39"/>
      <c r="O3008" s="39"/>
      <c r="P3008" s="33"/>
    </row>
    <row r="3009" spans="1:16" ht="24.95" customHeight="1" x14ac:dyDescent="0.2">
      <c r="A3009" s="52" t="str">
        <f t="shared" si="139"/>
        <v>||||||0</v>
      </c>
      <c r="B3009" s="52" t="str">
        <f t="shared" si="140"/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141"/>
        <v>0</v>
      </c>
      <c r="N3009" s="39"/>
      <c r="O3009" s="39"/>
      <c r="P3009" s="33"/>
    </row>
    <row r="3010" spans="1:16" ht="24.95" customHeight="1" x14ac:dyDescent="0.2">
      <c r="A3010" s="52" t="str">
        <f t="shared" si="139"/>
        <v>||||||0</v>
      </c>
      <c r="B3010" s="52" t="str">
        <f t="shared" si="140"/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141"/>
        <v>0</v>
      </c>
      <c r="N3010" s="39"/>
      <c r="O3010" s="39"/>
      <c r="P3010" s="33"/>
    </row>
    <row r="3011" spans="1:16" ht="24.95" customHeight="1" x14ac:dyDescent="0.2">
      <c r="A3011" s="52" t="str">
        <f t="shared" si="139"/>
        <v>||||||0</v>
      </c>
      <c r="B3011" s="52" t="str">
        <f t="shared" si="140"/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141"/>
        <v>0</v>
      </c>
      <c r="N3011" s="39"/>
      <c r="O3011" s="39"/>
      <c r="P3011" s="33"/>
    </row>
    <row r="3012" spans="1:16" ht="24.95" customHeight="1" x14ac:dyDescent="0.2">
      <c r="A3012" s="52" t="str">
        <f t="shared" si="139"/>
        <v>||||||0</v>
      </c>
      <c r="B3012" s="52" t="str">
        <f t="shared" si="140"/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141"/>
        <v>0</v>
      </c>
      <c r="N3012" s="39"/>
      <c r="O3012" s="39"/>
      <c r="P3012" s="33"/>
    </row>
    <row r="3013" spans="1:16" ht="24.95" customHeight="1" x14ac:dyDescent="0.2">
      <c r="A3013" s="52" t="str">
        <f t="shared" ref="A3013:A3076" si="142">C3013&amp;"|"&amp;D3013&amp;"|"&amp;E3013&amp;"|"&amp;F3013&amp;"|"&amp;G3013&amp;"|"&amp;I3013&amp;"|"&amp;N3013+O3013-P3013</f>
        <v>||||||0</v>
      </c>
      <c r="B3013" s="52" t="str">
        <f t="shared" ref="B3013:B3076" si="143"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141"/>
        <v>0</v>
      </c>
      <c r="N3013" s="39"/>
      <c r="O3013" s="39"/>
      <c r="P3013" s="33"/>
    </row>
    <row r="3014" spans="1:16" ht="24.95" customHeight="1" x14ac:dyDescent="0.2">
      <c r="A3014" s="52" t="str">
        <f t="shared" si="142"/>
        <v>||||||0</v>
      </c>
      <c r="B3014" s="52" t="str">
        <f t="shared" si="143"/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141"/>
        <v>0</v>
      </c>
      <c r="N3014" s="39"/>
      <c r="O3014" s="39"/>
      <c r="P3014" s="33"/>
    </row>
    <row r="3015" spans="1:16" ht="24.95" customHeight="1" x14ac:dyDescent="0.2">
      <c r="A3015" s="52" t="str">
        <f t="shared" si="142"/>
        <v>||||||0</v>
      </c>
      <c r="B3015" s="52" t="str">
        <f t="shared" si="143"/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141"/>
        <v>0</v>
      </c>
      <c r="N3015" s="39"/>
      <c r="O3015" s="39"/>
      <c r="P3015" s="33"/>
    </row>
    <row r="3016" spans="1:16" ht="24.95" customHeight="1" x14ac:dyDescent="0.2">
      <c r="A3016" s="52" t="str">
        <f t="shared" si="142"/>
        <v>||||||0</v>
      </c>
      <c r="B3016" s="52" t="str">
        <f t="shared" si="143"/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141"/>
        <v>0</v>
      </c>
      <c r="N3016" s="39"/>
      <c r="O3016" s="39"/>
      <c r="P3016" s="33"/>
    </row>
    <row r="3017" spans="1:16" ht="24.95" customHeight="1" x14ac:dyDescent="0.2">
      <c r="A3017" s="52" t="str">
        <f t="shared" si="142"/>
        <v>||||||0</v>
      </c>
      <c r="B3017" s="52" t="str">
        <f t="shared" si="143"/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141"/>
        <v>0</v>
      </c>
      <c r="N3017" s="39"/>
      <c r="O3017" s="39"/>
      <c r="P3017" s="33"/>
    </row>
    <row r="3018" spans="1:16" ht="24.95" customHeight="1" x14ac:dyDescent="0.2">
      <c r="A3018" s="52" t="str">
        <f t="shared" si="142"/>
        <v>||||||0</v>
      </c>
      <c r="B3018" s="52" t="str">
        <f t="shared" si="143"/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141"/>
        <v>0</v>
      </c>
      <c r="N3018" s="39"/>
      <c r="O3018" s="39"/>
      <c r="P3018" s="33"/>
    </row>
    <row r="3019" spans="1:16" ht="24.95" customHeight="1" x14ac:dyDescent="0.2">
      <c r="A3019" s="52" t="str">
        <f t="shared" si="142"/>
        <v>||||||0</v>
      </c>
      <c r="B3019" s="52" t="str">
        <f t="shared" si="143"/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141"/>
        <v>0</v>
      </c>
      <c r="N3019" s="39"/>
      <c r="O3019" s="39"/>
      <c r="P3019" s="33"/>
    </row>
    <row r="3020" spans="1:16" ht="24.95" customHeight="1" x14ac:dyDescent="0.2">
      <c r="A3020" s="52" t="str">
        <f t="shared" si="142"/>
        <v>||||||0</v>
      </c>
      <c r="B3020" s="52" t="str">
        <f t="shared" si="143"/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141"/>
        <v>0</v>
      </c>
      <c r="N3020" s="39"/>
      <c r="O3020" s="39"/>
      <c r="P3020" s="33"/>
    </row>
    <row r="3021" spans="1:16" ht="24.95" customHeight="1" x14ac:dyDescent="0.2">
      <c r="A3021" s="52" t="str">
        <f t="shared" si="142"/>
        <v>||||||0</v>
      </c>
      <c r="B3021" s="52" t="str">
        <f t="shared" si="143"/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141"/>
        <v>0</v>
      </c>
      <c r="N3021" s="39"/>
      <c r="O3021" s="39"/>
      <c r="P3021" s="33"/>
    </row>
    <row r="3022" spans="1:16" ht="24.95" customHeight="1" x14ac:dyDescent="0.2">
      <c r="A3022" s="52" t="str">
        <f t="shared" si="142"/>
        <v>||||||0</v>
      </c>
      <c r="B3022" s="52" t="str">
        <f t="shared" si="143"/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141"/>
        <v>0</v>
      </c>
      <c r="N3022" s="39"/>
      <c r="O3022" s="39"/>
      <c r="P3022" s="33"/>
    </row>
    <row r="3023" spans="1:16" ht="24.95" customHeight="1" x14ac:dyDescent="0.2">
      <c r="A3023" s="52" t="str">
        <f t="shared" si="142"/>
        <v>||||||0</v>
      </c>
      <c r="B3023" s="52" t="str">
        <f t="shared" si="143"/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141"/>
        <v>0</v>
      </c>
      <c r="N3023" s="39"/>
      <c r="O3023" s="39"/>
      <c r="P3023" s="33"/>
    </row>
    <row r="3024" spans="1:16" ht="24.95" customHeight="1" x14ac:dyDescent="0.2">
      <c r="A3024" s="52" t="str">
        <f t="shared" si="142"/>
        <v>||||||0</v>
      </c>
      <c r="B3024" s="52" t="str">
        <f t="shared" si="143"/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141"/>
        <v>0</v>
      </c>
      <c r="N3024" s="39"/>
      <c r="O3024" s="39"/>
      <c r="P3024" s="33"/>
    </row>
    <row r="3025" spans="1:16" ht="24.95" customHeight="1" x14ac:dyDescent="0.2">
      <c r="A3025" s="52" t="str">
        <f t="shared" si="142"/>
        <v>||||||0</v>
      </c>
      <c r="B3025" s="52" t="str">
        <f t="shared" si="143"/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141"/>
        <v>0</v>
      </c>
      <c r="N3025" s="39"/>
      <c r="O3025" s="39"/>
      <c r="P3025" s="33"/>
    </row>
    <row r="3026" spans="1:16" ht="24.95" customHeight="1" x14ac:dyDescent="0.2">
      <c r="A3026" s="52" t="str">
        <f t="shared" si="142"/>
        <v>||||||0</v>
      </c>
      <c r="B3026" s="52" t="str">
        <f t="shared" si="143"/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141"/>
        <v>0</v>
      </c>
      <c r="N3026" s="39"/>
      <c r="O3026" s="39"/>
      <c r="P3026" s="33"/>
    </row>
    <row r="3027" spans="1:16" ht="24.95" customHeight="1" x14ac:dyDescent="0.2">
      <c r="A3027" s="52" t="str">
        <f t="shared" si="142"/>
        <v>||||||0</v>
      </c>
      <c r="B3027" s="52" t="str">
        <f t="shared" si="143"/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141"/>
        <v>0</v>
      </c>
      <c r="N3027" s="39"/>
      <c r="O3027" s="39"/>
      <c r="P3027" s="33"/>
    </row>
    <row r="3028" spans="1:16" ht="24.95" customHeight="1" x14ac:dyDescent="0.2">
      <c r="A3028" s="52" t="str">
        <f t="shared" si="142"/>
        <v>||||||0</v>
      </c>
      <c r="B3028" s="52" t="str">
        <f t="shared" si="143"/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141"/>
        <v>0</v>
      </c>
      <c r="N3028" s="39"/>
      <c r="O3028" s="39"/>
      <c r="P3028" s="33"/>
    </row>
    <row r="3029" spans="1:16" ht="24.95" customHeight="1" x14ac:dyDescent="0.2">
      <c r="A3029" s="52" t="str">
        <f t="shared" si="142"/>
        <v>||||||0</v>
      </c>
      <c r="B3029" s="52" t="str">
        <f t="shared" si="143"/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141"/>
        <v>0</v>
      </c>
      <c r="N3029" s="39"/>
      <c r="O3029" s="39"/>
      <c r="P3029" s="33"/>
    </row>
    <row r="3030" spans="1:16" ht="24.95" customHeight="1" x14ac:dyDescent="0.2">
      <c r="A3030" s="52" t="str">
        <f t="shared" si="142"/>
        <v>||||||0</v>
      </c>
      <c r="B3030" s="52" t="str">
        <f t="shared" si="143"/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141"/>
        <v>0</v>
      </c>
      <c r="N3030" s="39"/>
      <c r="O3030" s="39"/>
      <c r="P3030" s="33"/>
    </row>
    <row r="3031" spans="1:16" ht="24.95" customHeight="1" x14ac:dyDescent="0.2">
      <c r="A3031" s="52" t="str">
        <f t="shared" si="142"/>
        <v>||||||0</v>
      </c>
      <c r="B3031" s="52" t="str">
        <f t="shared" si="143"/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141"/>
        <v>0</v>
      </c>
      <c r="N3031" s="39"/>
      <c r="O3031" s="39"/>
      <c r="P3031" s="33"/>
    </row>
    <row r="3032" spans="1:16" ht="24.95" customHeight="1" x14ac:dyDescent="0.2">
      <c r="A3032" s="52" t="str">
        <f t="shared" si="142"/>
        <v>||||||0</v>
      </c>
      <c r="B3032" s="52" t="str">
        <f t="shared" si="143"/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141"/>
        <v>0</v>
      </c>
      <c r="N3032" s="39"/>
      <c r="O3032" s="39"/>
      <c r="P3032" s="33"/>
    </row>
    <row r="3033" spans="1:16" ht="24.95" customHeight="1" x14ac:dyDescent="0.2">
      <c r="A3033" s="52" t="str">
        <f t="shared" si="142"/>
        <v>||||||0</v>
      </c>
      <c r="B3033" s="52" t="str">
        <f t="shared" si="143"/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141"/>
        <v>0</v>
      </c>
      <c r="N3033" s="39"/>
      <c r="O3033" s="39"/>
      <c r="P3033" s="33"/>
    </row>
    <row r="3034" spans="1:16" ht="24.95" customHeight="1" x14ac:dyDescent="0.2">
      <c r="A3034" s="52" t="str">
        <f t="shared" si="142"/>
        <v>||||||0</v>
      </c>
      <c r="B3034" s="52" t="str">
        <f t="shared" si="143"/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141"/>
        <v>0</v>
      </c>
      <c r="N3034" s="39"/>
      <c r="O3034" s="39"/>
      <c r="P3034" s="33"/>
    </row>
    <row r="3035" spans="1:16" ht="24.95" customHeight="1" x14ac:dyDescent="0.2">
      <c r="A3035" s="52" t="str">
        <f t="shared" si="142"/>
        <v>||||||0</v>
      </c>
      <c r="B3035" s="52" t="str">
        <f t="shared" si="143"/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141"/>
        <v>0</v>
      </c>
      <c r="N3035" s="39"/>
      <c r="O3035" s="39"/>
      <c r="P3035" s="33"/>
    </row>
    <row r="3036" spans="1:16" ht="24.95" customHeight="1" x14ac:dyDescent="0.2">
      <c r="A3036" s="52" t="str">
        <f t="shared" si="142"/>
        <v>||||||0</v>
      </c>
      <c r="B3036" s="52" t="str">
        <f t="shared" si="143"/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141"/>
        <v>0</v>
      </c>
      <c r="N3036" s="39"/>
      <c r="O3036" s="39"/>
      <c r="P3036" s="33"/>
    </row>
    <row r="3037" spans="1:16" ht="24.95" customHeight="1" x14ac:dyDescent="0.2">
      <c r="A3037" s="52" t="str">
        <f t="shared" si="142"/>
        <v>||||||0</v>
      </c>
      <c r="B3037" s="52" t="str">
        <f t="shared" si="143"/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141"/>
        <v>0</v>
      </c>
      <c r="N3037" s="39"/>
      <c r="O3037" s="39"/>
      <c r="P3037" s="33"/>
    </row>
    <row r="3038" spans="1:16" ht="24.95" customHeight="1" x14ac:dyDescent="0.2">
      <c r="A3038" s="52" t="str">
        <f t="shared" si="142"/>
        <v>||||||0</v>
      </c>
      <c r="B3038" s="52" t="str">
        <f t="shared" si="143"/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141"/>
        <v>0</v>
      </c>
      <c r="N3038" s="39"/>
      <c r="O3038" s="39"/>
      <c r="P3038" s="33"/>
    </row>
    <row r="3039" spans="1:16" ht="24.95" customHeight="1" x14ac:dyDescent="0.2">
      <c r="A3039" s="52" t="str">
        <f t="shared" si="142"/>
        <v>||||||0</v>
      </c>
      <c r="B3039" s="52" t="str">
        <f t="shared" si="143"/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141"/>
        <v>0</v>
      </c>
      <c r="N3039" s="39"/>
      <c r="O3039" s="39"/>
      <c r="P3039" s="33"/>
    </row>
    <row r="3040" spans="1:16" ht="24.95" customHeight="1" x14ac:dyDescent="0.2">
      <c r="A3040" s="52" t="str">
        <f t="shared" si="142"/>
        <v>||||||0</v>
      </c>
      <c r="B3040" s="52" t="str">
        <f t="shared" si="143"/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141"/>
        <v>0</v>
      </c>
      <c r="N3040" s="39"/>
      <c r="O3040" s="39"/>
      <c r="P3040" s="33"/>
    </row>
    <row r="3041" spans="1:16" ht="24.95" customHeight="1" x14ac:dyDescent="0.2">
      <c r="A3041" s="52" t="str">
        <f t="shared" si="142"/>
        <v>||||||0</v>
      </c>
      <c r="B3041" s="52" t="str">
        <f t="shared" si="143"/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141"/>
        <v>0</v>
      </c>
      <c r="N3041" s="39"/>
      <c r="O3041" s="39"/>
      <c r="P3041" s="33"/>
    </row>
    <row r="3042" spans="1:16" ht="24.95" customHeight="1" x14ac:dyDescent="0.2">
      <c r="A3042" s="52" t="str">
        <f t="shared" si="142"/>
        <v>||||||0</v>
      </c>
      <c r="B3042" s="52" t="str">
        <f t="shared" si="143"/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141"/>
        <v>0</v>
      </c>
      <c r="N3042" s="39"/>
      <c r="O3042" s="39"/>
      <c r="P3042" s="33"/>
    </row>
    <row r="3043" spans="1:16" ht="24.95" customHeight="1" x14ac:dyDescent="0.2">
      <c r="A3043" s="52" t="str">
        <f t="shared" si="142"/>
        <v>||||||0</v>
      </c>
      <c r="B3043" s="52" t="str">
        <f t="shared" si="143"/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141"/>
        <v>0</v>
      </c>
      <c r="N3043" s="39"/>
      <c r="O3043" s="39"/>
      <c r="P3043" s="33"/>
    </row>
    <row r="3044" spans="1:16" ht="24.95" customHeight="1" x14ac:dyDescent="0.2">
      <c r="A3044" s="52" t="str">
        <f t="shared" si="142"/>
        <v>||||||0</v>
      </c>
      <c r="B3044" s="52" t="str">
        <f t="shared" si="143"/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141"/>
        <v>0</v>
      </c>
      <c r="N3044" s="39"/>
      <c r="O3044" s="39"/>
      <c r="P3044" s="33"/>
    </row>
    <row r="3045" spans="1:16" ht="24.95" customHeight="1" x14ac:dyDescent="0.2">
      <c r="A3045" s="52" t="str">
        <f t="shared" si="142"/>
        <v>||||||0</v>
      </c>
      <c r="B3045" s="52" t="str">
        <f t="shared" si="143"/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141"/>
        <v>0</v>
      </c>
      <c r="N3045" s="39"/>
      <c r="O3045" s="39"/>
      <c r="P3045" s="33"/>
    </row>
    <row r="3046" spans="1:16" ht="24.95" customHeight="1" x14ac:dyDescent="0.2">
      <c r="A3046" s="52" t="str">
        <f t="shared" si="142"/>
        <v>||||||0</v>
      </c>
      <c r="B3046" s="52" t="str">
        <f t="shared" si="143"/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141"/>
        <v>0</v>
      </c>
      <c r="N3046" s="39"/>
      <c r="O3046" s="39"/>
      <c r="P3046" s="33"/>
    </row>
    <row r="3047" spans="1:16" ht="24.95" customHeight="1" x14ac:dyDescent="0.2">
      <c r="A3047" s="52" t="str">
        <f t="shared" si="142"/>
        <v>||||||0</v>
      </c>
      <c r="B3047" s="52" t="str">
        <f t="shared" si="143"/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141"/>
        <v>0</v>
      </c>
      <c r="N3047" s="39"/>
      <c r="O3047" s="39"/>
      <c r="P3047" s="33"/>
    </row>
    <row r="3048" spans="1:16" ht="24.95" customHeight="1" x14ac:dyDescent="0.2">
      <c r="A3048" s="52" t="str">
        <f t="shared" si="142"/>
        <v>||||||0</v>
      </c>
      <c r="B3048" s="52" t="str">
        <f t="shared" si="143"/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141"/>
        <v>0</v>
      </c>
      <c r="N3048" s="39"/>
      <c r="O3048" s="39"/>
      <c r="P3048" s="33"/>
    </row>
    <row r="3049" spans="1:16" ht="24.95" customHeight="1" x14ac:dyDescent="0.2">
      <c r="A3049" s="52" t="str">
        <f t="shared" si="142"/>
        <v>||||||0</v>
      </c>
      <c r="B3049" s="52" t="str">
        <f t="shared" si="143"/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141"/>
        <v>0</v>
      </c>
      <c r="N3049" s="39"/>
      <c r="O3049" s="39"/>
      <c r="P3049" s="33"/>
    </row>
    <row r="3050" spans="1:16" ht="24.95" customHeight="1" x14ac:dyDescent="0.2">
      <c r="A3050" s="52" t="str">
        <f t="shared" si="142"/>
        <v>||||||0</v>
      </c>
      <c r="B3050" s="52" t="str">
        <f t="shared" si="143"/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141"/>
        <v>0</v>
      </c>
      <c r="N3050" s="39"/>
      <c r="O3050" s="39"/>
      <c r="P3050" s="33"/>
    </row>
    <row r="3051" spans="1:16" ht="24.95" customHeight="1" x14ac:dyDescent="0.2">
      <c r="A3051" s="52" t="str">
        <f t="shared" si="142"/>
        <v>||||||0</v>
      </c>
      <c r="B3051" s="52" t="str">
        <f t="shared" si="143"/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141"/>
        <v>0</v>
      </c>
      <c r="N3051" s="39"/>
      <c r="O3051" s="39"/>
      <c r="P3051" s="33"/>
    </row>
    <row r="3052" spans="1:16" ht="24.95" customHeight="1" x14ac:dyDescent="0.2">
      <c r="A3052" s="52" t="str">
        <f t="shared" si="142"/>
        <v>||||||0</v>
      </c>
      <c r="B3052" s="52" t="str">
        <f t="shared" si="143"/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141"/>
        <v>0</v>
      </c>
      <c r="N3052" s="39"/>
      <c r="O3052" s="39"/>
      <c r="P3052" s="33"/>
    </row>
    <row r="3053" spans="1:16" ht="24.95" customHeight="1" x14ac:dyDescent="0.2">
      <c r="A3053" s="52" t="str">
        <f t="shared" si="142"/>
        <v>||||||0</v>
      </c>
      <c r="B3053" s="52" t="str">
        <f t="shared" si="143"/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141"/>
        <v>0</v>
      </c>
      <c r="N3053" s="39"/>
      <c r="O3053" s="39"/>
      <c r="P3053" s="33"/>
    </row>
    <row r="3054" spans="1:16" ht="24.95" customHeight="1" x14ac:dyDescent="0.2">
      <c r="A3054" s="52" t="str">
        <f t="shared" si="142"/>
        <v>||||||0</v>
      </c>
      <c r="B3054" s="52" t="str">
        <f t="shared" si="143"/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141"/>
        <v>0</v>
      </c>
      <c r="N3054" s="39"/>
      <c r="O3054" s="39"/>
      <c r="P3054" s="33"/>
    </row>
    <row r="3055" spans="1:16" ht="24.95" customHeight="1" x14ac:dyDescent="0.2">
      <c r="A3055" s="52" t="str">
        <f t="shared" si="142"/>
        <v>||||||0</v>
      </c>
      <c r="B3055" s="52" t="str">
        <f t="shared" si="143"/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141"/>
        <v>0</v>
      </c>
      <c r="N3055" s="39"/>
      <c r="O3055" s="39"/>
      <c r="P3055" s="33"/>
    </row>
    <row r="3056" spans="1:16" ht="24.95" customHeight="1" x14ac:dyDescent="0.2">
      <c r="A3056" s="52" t="str">
        <f t="shared" si="142"/>
        <v>||||||0</v>
      </c>
      <c r="B3056" s="52" t="str">
        <f t="shared" si="143"/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141"/>
        <v>0</v>
      </c>
      <c r="N3056" s="39"/>
      <c r="O3056" s="39"/>
      <c r="P3056" s="33"/>
    </row>
    <row r="3057" spans="1:16" ht="24.95" customHeight="1" x14ac:dyDescent="0.2">
      <c r="A3057" s="52" t="str">
        <f t="shared" si="142"/>
        <v>||||||0</v>
      </c>
      <c r="B3057" s="52" t="str">
        <f t="shared" si="143"/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141"/>
        <v>0</v>
      </c>
      <c r="N3057" s="39"/>
      <c r="O3057" s="39"/>
      <c r="P3057" s="33"/>
    </row>
    <row r="3058" spans="1:16" ht="24.95" customHeight="1" x14ac:dyDescent="0.2">
      <c r="A3058" s="52" t="str">
        <f t="shared" si="142"/>
        <v>||||||0</v>
      </c>
      <c r="B3058" s="52" t="str">
        <f t="shared" si="143"/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141"/>
        <v>0</v>
      </c>
      <c r="N3058" s="39"/>
      <c r="O3058" s="39"/>
      <c r="P3058" s="33"/>
    </row>
    <row r="3059" spans="1:16" ht="24.95" customHeight="1" x14ac:dyDescent="0.2">
      <c r="A3059" s="52" t="str">
        <f t="shared" si="142"/>
        <v>||||||0</v>
      </c>
      <c r="B3059" s="52" t="str">
        <f t="shared" si="143"/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141"/>
        <v>0</v>
      </c>
      <c r="N3059" s="39"/>
      <c r="O3059" s="39"/>
      <c r="P3059" s="33"/>
    </row>
    <row r="3060" spans="1:16" ht="24.95" customHeight="1" x14ac:dyDescent="0.2">
      <c r="A3060" s="52" t="str">
        <f t="shared" si="142"/>
        <v>||||||0</v>
      </c>
      <c r="B3060" s="52" t="str">
        <f t="shared" si="143"/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141"/>
        <v>0</v>
      </c>
      <c r="N3060" s="39"/>
      <c r="O3060" s="39"/>
      <c r="P3060" s="33"/>
    </row>
    <row r="3061" spans="1:16" ht="24.95" customHeight="1" x14ac:dyDescent="0.2">
      <c r="A3061" s="52" t="str">
        <f t="shared" si="142"/>
        <v>||||||0</v>
      </c>
      <c r="B3061" s="52" t="str">
        <f t="shared" si="143"/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141"/>
        <v>0</v>
      </c>
      <c r="N3061" s="39"/>
      <c r="O3061" s="39"/>
      <c r="P3061" s="33"/>
    </row>
    <row r="3062" spans="1:16" ht="24.95" customHeight="1" x14ac:dyDescent="0.2">
      <c r="A3062" s="52" t="str">
        <f t="shared" si="142"/>
        <v>||||||0</v>
      </c>
      <c r="B3062" s="52" t="str">
        <f t="shared" si="143"/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141"/>
        <v>0</v>
      </c>
      <c r="N3062" s="39"/>
      <c r="O3062" s="39"/>
      <c r="P3062" s="33"/>
    </row>
    <row r="3063" spans="1:16" ht="24.95" customHeight="1" x14ac:dyDescent="0.2">
      <c r="A3063" s="52" t="str">
        <f t="shared" si="142"/>
        <v>||||||0</v>
      </c>
      <c r="B3063" s="52" t="str">
        <f t="shared" si="143"/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141"/>
        <v>0</v>
      </c>
      <c r="N3063" s="39"/>
      <c r="O3063" s="39"/>
      <c r="P3063" s="33"/>
    </row>
    <row r="3064" spans="1:16" ht="24.95" customHeight="1" x14ac:dyDescent="0.2">
      <c r="A3064" s="52" t="str">
        <f t="shared" si="142"/>
        <v>||||||0</v>
      </c>
      <c r="B3064" s="52" t="str">
        <f t="shared" si="143"/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141"/>
        <v>0</v>
      </c>
      <c r="N3064" s="39"/>
      <c r="O3064" s="39"/>
      <c r="P3064" s="33"/>
    </row>
    <row r="3065" spans="1:16" ht="24.95" customHeight="1" x14ac:dyDescent="0.2">
      <c r="A3065" s="52" t="str">
        <f t="shared" si="142"/>
        <v>||||||0</v>
      </c>
      <c r="B3065" s="52" t="str">
        <f t="shared" si="143"/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141"/>
        <v>0</v>
      </c>
      <c r="N3065" s="39"/>
      <c r="O3065" s="39"/>
      <c r="P3065" s="33"/>
    </row>
    <row r="3066" spans="1:16" ht="24.95" customHeight="1" x14ac:dyDescent="0.2">
      <c r="A3066" s="52" t="str">
        <f t="shared" si="142"/>
        <v>||||||0</v>
      </c>
      <c r="B3066" s="52" t="str">
        <f t="shared" si="143"/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141"/>
        <v>0</v>
      </c>
      <c r="N3066" s="39"/>
      <c r="O3066" s="39"/>
      <c r="P3066" s="33"/>
    </row>
    <row r="3067" spans="1:16" ht="24.95" customHeight="1" x14ac:dyDescent="0.2">
      <c r="A3067" s="52" t="str">
        <f t="shared" si="142"/>
        <v>||||||0</v>
      </c>
      <c r="B3067" s="52" t="str">
        <f t="shared" si="143"/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141"/>
        <v>0</v>
      </c>
      <c r="N3067" s="39"/>
      <c r="O3067" s="39"/>
      <c r="P3067" s="33"/>
    </row>
    <row r="3068" spans="1:16" ht="24.95" customHeight="1" x14ac:dyDescent="0.2">
      <c r="A3068" s="52" t="str">
        <f t="shared" si="142"/>
        <v>||||||0</v>
      </c>
      <c r="B3068" s="52" t="str">
        <f t="shared" si="143"/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141"/>
        <v>0</v>
      </c>
      <c r="N3068" s="39"/>
      <c r="O3068" s="39"/>
      <c r="P3068" s="33"/>
    </row>
    <row r="3069" spans="1:16" ht="24.95" customHeight="1" x14ac:dyDescent="0.2">
      <c r="A3069" s="52" t="str">
        <f t="shared" si="142"/>
        <v>||||||0</v>
      </c>
      <c r="B3069" s="52" t="str">
        <f t="shared" si="143"/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141"/>
        <v>0</v>
      </c>
      <c r="N3069" s="39"/>
      <c r="O3069" s="39"/>
      <c r="P3069" s="33"/>
    </row>
    <row r="3070" spans="1:16" ht="24.95" customHeight="1" x14ac:dyDescent="0.2">
      <c r="A3070" s="52" t="str">
        <f t="shared" si="142"/>
        <v>||||||0</v>
      </c>
      <c r="B3070" s="52" t="str">
        <f t="shared" si="143"/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144">N3070+O3070</f>
        <v>0</v>
      </c>
      <c r="N3070" s="39"/>
      <c r="O3070" s="39"/>
      <c r="P3070" s="33"/>
    </row>
    <row r="3071" spans="1:16" ht="24.95" customHeight="1" x14ac:dyDescent="0.2">
      <c r="A3071" s="52" t="str">
        <f t="shared" si="142"/>
        <v>||||||0</v>
      </c>
      <c r="B3071" s="52" t="str">
        <f t="shared" si="143"/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144"/>
        <v>0</v>
      </c>
      <c r="N3071" s="39"/>
      <c r="O3071" s="39"/>
      <c r="P3071" s="33"/>
    </row>
    <row r="3072" spans="1:16" ht="24.95" customHeight="1" x14ac:dyDescent="0.2">
      <c r="A3072" s="52" t="str">
        <f t="shared" si="142"/>
        <v>||||||0</v>
      </c>
      <c r="B3072" s="52" t="str">
        <f t="shared" si="143"/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144"/>
        <v>0</v>
      </c>
      <c r="N3072" s="39"/>
      <c r="O3072" s="39"/>
      <c r="P3072" s="33"/>
    </row>
    <row r="3073" spans="1:16" ht="24.95" customHeight="1" x14ac:dyDescent="0.2">
      <c r="A3073" s="52" t="str">
        <f t="shared" si="142"/>
        <v>||||||0</v>
      </c>
      <c r="B3073" s="52" t="str">
        <f t="shared" si="143"/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144"/>
        <v>0</v>
      </c>
      <c r="N3073" s="39"/>
      <c r="O3073" s="39"/>
      <c r="P3073" s="33"/>
    </row>
    <row r="3074" spans="1:16" ht="24.95" customHeight="1" x14ac:dyDescent="0.2">
      <c r="A3074" s="52" t="str">
        <f t="shared" si="142"/>
        <v>||||||0</v>
      </c>
      <c r="B3074" s="52" t="str">
        <f t="shared" si="143"/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144"/>
        <v>0</v>
      </c>
      <c r="N3074" s="39"/>
      <c r="O3074" s="39"/>
      <c r="P3074" s="33"/>
    </row>
    <row r="3075" spans="1:16" ht="24.95" customHeight="1" x14ac:dyDescent="0.2">
      <c r="A3075" s="52" t="str">
        <f t="shared" si="142"/>
        <v>||||||0</v>
      </c>
      <c r="B3075" s="52" t="str">
        <f t="shared" si="143"/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144"/>
        <v>0</v>
      </c>
      <c r="N3075" s="39"/>
      <c r="O3075" s="39"/>
      <c r="P3075" s="33"/>
    </row>
    <row r="3076" spans="1:16" ht="24.95" customHeight="1" x14ac:dyDescent="0.2">
      <c r="A3076" s="52" t="str">
        <f t="shared" si="142"/>
        <v>||||||0</v>
      </c>
      <c r="B3076" s="52" t="str">
        <f t="shared" si="143"/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144"/>
        <v>0</v>
      </c>
      <c r="N3076" s="39"/>
      <c r="O3076" s="39"/>
      <c r="P3076" s="33"/>
    </row>
    <row r="3077" spans="1:16" ht="24.95" customHeight="1" x14ac:dyDescent="0.2">
      <c r="A3077" s="52" t="str">
        <f t="shared" ref="A3077:A3140" si="145">C3077&amp;"|"&amp;D3077&amp;"|"&amp;E3077&amp;"|"&amp;F3077&amp;"|"&amp;G3077&amp;"|"&amp;I3077&amp;"|"&amp;N3077+O3077-P3077</f>
        <v>||||||0</v>
      </c>
      <c r="B3077" s="52" t="str">
        <f t="shared" ref="B3077:B3140" si="146"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144"/>
        <v>0</v>
      </c>
      <c r="N3077" s="39"/>
      <c r="O3077" s="39"/>
      <c r="P3077" s="33"/>
    </row>
    <row r="3078" spans="1:16" ht="24.95" customHeight="1" x14ac:dyDescent="0.2">
      <c r="A3078" s="52" t="str">
        <f t="shared" si="145"/>
        <v>||||||0</v>
      </c>
      <c r="B3078" s="52" t="str">
        <f t="shared" si="146"/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144"/>
        <v>0</v>
      </c>
      <c r="N3078" s="39"/>
      <c r="O3078" s="39"/>
      <c r="P3078" s="33"/>
    </row>
    <row r="3079" spans="1:16" ht="24.95" customHeight="1" x14ac:dyDescent="0.2">
      <c r="A3079" s="52" t="str">
        <f t="shared" si="145"/>
        <v>||||||0</v>
      </c>
      <c r="B3079" s="52" t="str">
        <f t="shared" si="146"/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144"/>
        <v>0</v>
      </c>
      <c r="N3079" s="39"/>
      <c r="O3079" s="39"/>
      <c r="P3079" s="33"/>
    </row>
    <row r="3080" spans="1:16" ht="24.95" customHeight="1" x14ac:dyDescent="0.2">
      <c r="A3080" s="52" t="str">
        <f t="shared" si="145"/>
        <v>||||||0</v>
      </c>
      <c r="B3080" s="52" t="str">
        <f t="shared" si="146"/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144"/>
        <v>0</v>
      </c>
      <c r="N3080" s="39"/>
      <c r="O3080" s="39"/>
      <c r="P3080" s="33"/>
    </row>
    <row r="3081" spans="1:16" ht="24.95" customHeight="1" x14ac:dyDescent="0.2">
      <c r="A3081" s="52" t="str">
        <f t="shared" si="145"/>
        <v>||||||0</v>
      </c>
      <c r="B3081" s="52" t="str">
        <f t="shared" si="146"/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144"/>
        <v>0</v>
      </c>
      <c r="N3081" s="39"/>
      <c r="O3081" s="39"/>
      <c r="P3081" s="33"/>
    </row>
    <row r="3082" spans="1:16" ht="24.95" customHeight="1" x14ac:dyDescent="0.2">
      <c r="A3082" s="52" t="str">
        <f t="shared" si="145"/>
        <v>||||||0</v>
      </c>
      <c r="B3082" s="52" t="str">
        <f t="shared" si="146"/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144"/>
        <v>0</v>
      </c>
      <c r="N3082" s="39"/>
      <c r="O3082" s="39"/>
      <c r="P3082" s="33"/>
    </row>
    <row r="3083" spans="1:16" ht="24.95" customHeight="1" x14ac:dyDescent="0.2">
      <c r="A3083" s="52" t="str">
        <f t="shared" si="145"/>
        <v>||||||0</v>
      </c>
      <c r="B3083" s="52" t="str">
        <f t="shared" si="146"/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144"/>
        <v>0</v>
      </c>
      <c r="N3083" s="39"/>
      <c r="O3083" s="39"/>
      <c r="P3083" s="33"/>
    </row>
    <row r="3084" spans="1:16" ht="24.95" customHeight="1" x14ac:dyDescent="0.2">
      <c r="A3084" s="52" t="str">
        <f t="shared" si="145"/>
        <v>||||||0</v>
      </c>
      <c r="B3084" s="52" t="str">
        <f t="shared" si="146"/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144"/>
        <v>0</v>
      </c>
      <c r="N3084" s="39"/>
      <c r="O3084" s="39"/>
      <c r="P3084" s="33"/>
    </row>
    <row r="3085" spans="1:16" ht="24.95" customHeight="1" x14ac:dyDescent="0.2">
      <c r="A3085" s="52" t="str">
        <f t="shared" si="145"/>
        <v>||||||0</v>
      </c>
      <c r="B3085" s="52" t="str">
        <f t="shared" si="146"/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144"/>
        <v>0</v>
      </c>
      <c r="N3085" s="39"/>
      <c r="O3085" s="39"/>
      <c r="P3085" s="33"/>
    </row>
    <row r="3086" spans="1:16" ht="24.95" customHeight="1" x14ac:dyDescent="0.2">
      <c r="A3086" s="52" t="str">
        <f t="shared" si="145"/>
        <v>||||||0</v>
      </c>
      <c r="B3086" s="52" t="str">
        <f t="shared" si="146"/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144"/>
        <v>0</v>
      </c>
      <c r="N3086" s="39"/>
      <c r="O3086" s="39"/>
      <c r="P3086" s="33"/>
    </row>
    <row r="3087" spans="1:16" ht="24.95" customHeight="1" x14ac:dyDescent="0.2">
      <c r="A3087" s="52" t="str">
        <f t="shared" si="145"/>
        <v>||||||0</v>
      </c>
      <c r="B3087" s="52" t="str">
        <f t="shared" si="146"/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144"/>
        <v>0</v>
      </c>
      <c r="N3087" s="39"/>
      <c r="O3087" s="39"/>
      <c r="P3087" s="33"/>
    </row>
    <row r="3088" spans="1:16" ht="24.95" customHeight="1" x14ac:dyDescent="0.2">
      <c r="A3088" s="52" t="str">
        <f t="shared" si="145"/>
        <v>||||||0</v>
      </c>
      <c r="B3088" s="52" t="str">
        <f t="shared" si="146"/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144"/>
        <v>0</v>
      </c>
      <c r="N3088" s="39"/>
      <c r="O3088" s="39"/>
      <c r="P3088" s="33"/>
    </row>
    <row r="3089" spans="1:16" ht="24.95" customHeight="1" x14ac:dyDescent="0.2">
      <c r="A3089" s="52" t="str">
        <f t="shared" si="145"/>
        <v>||||||0</v>
      </c>
      <c r="B3089" s="52" t="str">
        <f t="shared" si="146"/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144"/>
        <v>0</v>
      </c>
      <c r="N3089" s="39"/>
      <c r="O3089" s="39"/>
      <c r="P3089" s="33"/>
    </row>
    <row r="3090" spans="1:16" ht="24.95" customHeight="1" x14ac:dyDescent="0.2">
      <c r="A3090" s="52" t="str">
        <f t="shared" si="145"/>
        <v>||||||0</v>
      </c>
      <c r="B3090" s="52" t="str">
        <f t="shared" si="146"/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144"/>
        <v>0</v>
      </c>
      <c r="N3090" s="39"/>
      <c r="O3090" s="39"/>
      <c r="P3090" s="33"/>
    </row>
    <row r="3091" spans="1:16" ht="24.95" customHeight="1" x14ac:dyDescent="0.2">
      <c r="A3091" s="52" t="str">
        <f t="shared" si="145"/>
        <v>||||||0</v>
      </c>
      <c r="B3091" s="52" t="str">
        <f t="shared" si="146"/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144"/>
        <v>0</v>
      </c>
      <c r="N3091" s="39"/>
      <c r="O3091" s="39"/>
      <c r="P3091" s="33"/>
    </row>
    <row r="3092" spans="1:16" ht="24.95" customHeight="1" x14ac:dyDescent="0.2">
      <c r="A3092" s="52" t="str">
        <f t="shared" si="145"/>
        <v>||||||0</v>
      </c>
      <c r="B3092" s="52" t="str">
        <f t="shared" si="146"/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144"/>
        <v>0</v>
      </c>
      <c r="N3092" s="39"/>
      <c r="O3092" s="39"/>
      <c r="P3092" s="33"/>
    </row>
    <row r="3093" spans="1:16" ht="24.95" customHeight="1" x14ac:dyDescent="0.2">
      <c r="A3093" s="52" t="str">
        <f t="shared" si="145"/>
        <v>||||||0</v>
      </c>
      <c r="B3093" s="52" t="str">
        <f t="shared" si="146"/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144"/>
        <v>0</v>
      </c>
      <c r="N3093" s="39"/>
      <c r="O3093" s="39"/>
      <c r="P3093" s="33"/>
    </row>
    <row r="3094" spans="1:16" ht="24.95" customHeight="1" x14ac:dyDescent="0.2">
      <c r="A3094" s="52" t="str">
        <f t="shared" si="145"/>
        <v>||||||0</v>
      </c>
      <c r="B3094" s="52" t="str">
        <f t="shared" si="146"/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144"/>
        <v>0</v>
      </c>
      <c r="N3094" s="39"/>
      <c r="O3094" s="39"/>
      <c r="P3094" s="33"/>
    </row>
    <row r="3095" spans="1:16" ht="24.95" customHeight="1" x14ac:dyDescent="0.2">
      <c r="A3095" s="52" t="str">
        <f t="shared" si="145"/>
        <v>||||||0</v>
      </c>
      <c r="B3095" s="52" t="str">
        <f t="shared" si="146"/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144"/>
        <v>0</v>
      </c>
      <c r="N3095" s="39"/>
      <c r="O3095" s="39"/>
      <c r="P3095" s="33"/>
    </row>
    <row r="3096" spans="1:16" ht="24.95" customHeight="1" x14ac:dyDescent="0.2">
      <c r="A3096" s="52" t="str">
        <f t="shared" si="145"/>
        <v>||||||0</v>
      </c>
      <c r="B3096" s="52" t="str">
        <f t="shared" si="146"/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144"/>
        <v>0</v>
      </c>
      <c r="N3096" s="39"/>
      <c r="O3096" s="39"/>
      <c r="P3096" s="33"/>
    </row>
    <row r="3097" spans="1:16" ht="24.95" customHeight="1" x14ac:dyDescent="0.2">
      <c r="A3097" s="52" t="str">
        <f t="shared" si="145"/>
        <v>||||||0</v>
      </c>
      <c r="B3097" s="52" t="str">
        <f t="shared" si="146"/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144"/>
        <v>0</v>
      </c>
      <c r="N3097" s="39"/>
      <c r="O3097" s="39"/>
      <c r="P3097" s="33"/>
    </row>
    <row r="3098" spans="1:16" ht="24.95" customHeight="1" x14ac:dyDescent="0.2">
      <c r="A3098" s="52" t="str">
        <f t="shared" si="145"/>
        <v>||||||0</v>
      </c>
      <c r="B3098" s="52" t="str">
        <f t="shared" si="146"/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144"/>
        <v>0</v>
      </c>
      <c r="N3098" s="39"/>
      <c r="O3098" s="39"/>
      <c r="P3098" s="33"/>
    </row>
    <row r="3099" spans="1:16" ht="24.95" customHeight="1" x14ac:dyDescent="0.2">
      <c r="A3099" s="52" t="str">
        <f t="shared" si="145"/>
        <v>||||||0</v>
      </c>
      <c r="B3099" s="52" t="str">
        <f t="shared" si="146"/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144"/>
        <v>0</v>
      </c>
      <c r="N3099" s="39"/>
      <c r="O3099" s="39"/>
      <c r="P3099" s="33"/>
    </row>
    <row r="3100" spans="1:16" ht="24.95" customHeight="1" x14ac:dyDescent="0.2">
      <c r="A3100" s="52" t="str">
        <f t="shared" si="145"/>
        <v>||||||0</v>
      </c>
      <c r="B3100" s="52" t="str">
        <f t="shared" si="146"/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144"/>
        <v>0</v>
      </c>
      <c r="N3100" s="39"/>
      <c r="O3100" s="39"/>
      <c r="P3100" s="33"/>
    </row>
    <row r="3101" spans="1:16" ht="24.95" customHeight="1" x14ac:dyDescent="0.2">
      <c r="A3101" s="52" t="str">
        <f t="shared" si="145"/>
        <v>||||||0</v>
      </c>
      <c r="B3101" s="52" t="str">
        <f t="shared" si="146"/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144"/>
        <v>0</v>
      </c>
      <c r="N3101" s="39"/>
      <c r="O3101" s="39"/>
      <c r="P3101" s="33"/>
    </row>
    <row r="3102" spans="1:16" ht="24.95" customHeight="1" x14ac:dyDescent="0.2">
      <c r="A3102" s="52" t="str">
        <f t="shared" si="145"/>
        <v>||||||0</v>
      </c>
      <c r="B3102" s="52" t="str">
        <f t="shared" si="146"/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144"/>
        <v>0</v>
      </c>
      <c r="N3102" s="39"/>
      <c r="O3102" s="39"/>
      <c r="P3102" s="33"/>
    </row>
    <row r="3103" spans="1:16" ht="24.95" customHeight="1" x14ac:dyDescent="0.2">
      <c r="A3103" s="52" t="str">
        <f t="shared" si="145"/>
        <v>||||||0</v>
      </c>
      <c r="B3103" s="52" t="str">
        <f t="shared" si="146"/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144"/>
        <v>0</v>
      </c>
      <c r="N3103" s="39"/>
      <c r="O3103" s="39"/>
      <c r="P3103" s="33"/>
    </row>
    <row r="3104" spans="1:16" ht="24.95" customHeight="1" x14ac:dyDescent="0.2">
      <c r="A3104" s="52" t="str">
        <f t="shared" si="145"/>
        <v>||||||0</v>
      </c>
      <c r="B3104" s="52" t="str">
        <f t="shared" si="146"/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144"/>
        <v>0</v>
      </c>
      <c r="N3104" s="39"/>
      <c r="O3104" s="39"/>
      <c r="P3104" s="33"/>
    </row>
    <row r="3105" spans="1:16" ht="24.95" customHeight="1" x14ac:dyDescent="0.2">
      <c r="A3105" s="52" t="str">
        <f t="shared" si="145"/>
        <v>||||||0</v>
      </c>
      <c r="B3105" s="52" t="str">
        <f t="shared" si="146"/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144"/>
        <v>0</v>
      </c>
      <c r="N3105" s="39"/>
      <c r="O3105" s="39"/>
      <c r="P3105" s="33"/>
    </row>
    <row r="3106" spans="1:16" ht="24.95" customHeight="1" x14ac:dyDescent="0.2">
      <c r="A3106" s="52" t="str">
        <f t="shared" si="145"/>
        <v>||||||0</v>
      </c>
      <c r="B3106" s="52" t="str">
        <f t="shared" si="146"/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144"/>
        <v>0</v>
      </c>
      <c r="N3106" s="39"/>
      <c r="O3106" s="39"/>
      <c r="P3106" s="33"/>
    </row>
    <row r="3107" spans="1:16" ht="24.95" customHeight="1" x14ac:dyDescent="0.2">
      <c r="A3107" s="52" t="str">
        <f t="shared" si="145"/>
        <v>||||||0</v>
      </c>
      <c r="B3107" s="52" t="str">
        <f t="shared" si="146"/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144"/>
        <v>0</v>
      </c>
      <c r="N3107" s="39"/>
      <c r="O3107" s="39"/>
      <c r="P3107" s="33"/>
    </row>
    <row r="3108" spans="1:16" ht="24.95" customHeight="1" x14ac:dyDescent="0.2">
      <c r="A3108" s="52" t="str">
        <f t="shared" si="145"/>
        <v>||||||0</v>
      </c>
      <c r="B3108" s="52" t="str">
        <f t="shared" si="146"/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144"/>
        <v>0</v>
      </c>
      <c r="N3108" s="39"/>
      <c r="O3108" s="39"/>
      <c r="P3108" s="33"/>
    </row>
    <row r="3109" spans="1:16" ht="24.95" customHeight="1" x14ac:dyDescent="0.2">
      <c r="A3109" s="52" t="str">
        <f t="shared" si="145"/>
        <v>||||||0</v>
      </c>
      <c r="B3109" s="52" t="str">
        <f t="shared" si="146"/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144"/>
        <v>0</v>
      </c>
      <c r="N3109" s="39"/>
      <c r="O3109" s="39"/>
      <c r="P3109" s="33"/>
    </row>
    <row r="3110" spans="1:16" ht="24.95" customHeight="1" x14ac:dyDescent="0.2">
      <c r="A3110" s="52" t="str">
        <f t="shared" si="145"/>
        <v>||||||0</v>
      </c>
      <c r="B3110" s="52" t="str">
        <f t="shared" si="146"/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144"/>
        <v>0</v>
      </c>
      <c r="N3110" s="39"/>
      <c r="O3110" s="39"/>
      <c r="P3110" s="33"/>
    </row>
    <row r="3111" spans="1:16" ht="24.95" customHeight="1" x14ac:dyDescent="0.2">
      <c r="A3111" s="52" t="str">
        <f t="shared" si="145"/>
        <v>||||||0</v>
      </c>
      <c r="B3111" s="52" t="str">
        <f t="shared" si="146"/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144"/>
        <v>0</v>
      </c>
      <c r="N3111" s="39"/>
      <c r="O3111" s="39"/>
      <c r="P3111" s="33"/>
    </row>
    <row r="3112" spans="1:16" ht="24.95" customHeight="1" x14ac:dyDescent="0.2">
      <c r="A3112" s="52" t="str">
        <f t="shared" si="145"/>
        <v>||||||0</v>
      </c>
      <c r="B3112" s="52" t="str">
        <f t="shared" si="146"/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144"/>
        <v>0</v>
      </c>
      <c r="N3112" s="39"/>
      <c r="O3112" s="39"/>
      <c r="P3112" s="33"/>
    </row>
    <row r="3113" spans="1:16" ht="24.95" customHeight="1" x14ac:dyDescent="0.2">
      <c r="A3113" s="52" t="str">
        <f t="shared" si="145"/>
        <v>||||||0</v>
      </c>
      <c r="B3113" s="52" t="str">
        <f t="shared" si="146"/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144"/>
        <v>0</v>
      </c>
      <c r="N3113" s="39"/>
      <c r="O3113" s="39"/>
      <c r="P3113" s="33"/>
    </row>
    <row r="3114" spans="1:16" ht="24.95" customHeight="1" x14ac:dyDescent="0.2">
      <c r="A3114" s="52" t="str">
        <f t="shared" si="145"/>
        <v>||||||0</v>
      </c>
      <c r="B3114" s="52" t="str">
        <f t="shared" si="146"/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144"/>
        <v>0</v>
      </c>
      <c r="N3114" s="39"/>
      <c r="O3114" s="39"/>
      <c r="P3114" s="33"/>
    </row>
    <row r="3115" spans="1:16" ht="24.95" customHeight="1" x14ac:dyDescent="0.2">
      <c r="A3115" s="52" t="str">
        <f t="shared" si="145"/>
        <v>||||||0</v>
      </c>
      <c r="B3115" s="52" t="str">
        <f t="shared" si="146"/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144"/>
        <v>0</v>
      </c>
      <c r="N3115" s="39"/>
      <c r="O3115" s="39"/>
      <c r="P3115" s="33"/>
    </row>
    <row r="3116" spans="1:16" ht="24.95" customHeight="1" x14ac:dyDescent="0.2">
      <c r="A3116" s="52" t="str">
        <f t="shared" si="145"/>
        <v>||||||0</v>
      </c>
      <c r="B3116" s="52" t="str">
        <f t="shared" si="146"/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144"/>
        <v>0</v>
      </c>
      <c r="N3116" s="39"/>
      <c r="O3116" s="39"/>
      <c r="P3116" s="33"/>
    </row>
    <row r="3117" spans="1:16" ht="24.95" customHeight="1" x14ac:dyDescent="0.2">
      <c r="A3117" s="52" t="str">
        <f t="shared" si="145"/>
        <v>||||||0</v>
      </c>
      <c r="B3117" s="52" t="str">
        <f t="shared" si="146"/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144"/>
        <v>0</v>
      </c>
      <c r="N3117" s="39"/>
      <c r="O3117" s="39"/>
      <c r="P3117" s="33"/>
    </row>
    <row r="3118" spans="1:16" ht="24.95" customHeight="1" x14ac:dyDescent="0.2">
      <c r="A3118" s="52" t="str">
        <f t="shared" si="145"/>
        <v>||||||0</v>
      </c>
      <c r="B3118" s="52" t="str">
        <f t="shared" si="146"/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144"/>
        <v>0</v>
      </c>
      <c r="N3118" s="39"/>
      <c r="O3118" s="39"/>
      <c r="P3118" s="33"/>
    </row>
    <row r="3119" spans="1:16" ht="24.95" customHeight="1" x14ac:dyDescent="0.2">
      <c r="A3119" s="52" t="str">
        <f t="shared" si="145"/>
        <v>||||||0</v>
      </c>
      <c r="B3119" s="52" t="str">
        <f t="shared" si="146"/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144"/>
        <v>0</v>
      </c>
      <c r="N3119" s="39"/>
      <c r="O3119" s="39"/>
      <c r="P3119" s="33"/>
    </row>
    <row r="3120" spans="1:16" ht="24.95" customHeight="1" x14ac:dyDescent="0.2">
      <c r="A3120" s="52" t="str">
        <f t="shared" si="145"/>
        <v>||||||0</v>
      </c>
      <c r="B3120" s="52" t="str">
        <f t="shared" si="146"/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144"/>
        <v>0</v>
      </c>
      <c r="N3120" s="39"/>
      <c r="O3120" s="39"/>
      <c r="P3120" s="33"/>
    </row>
    <row r="3121" spans="1:16" ht="24.95" customHeight="1" x14ac:dyDescent="0.2">
      <c r="A3121" s="52" t="str">
        <f t="shared" si="145"/>
        <v>||||||0</v>
      </c>
      <c r="B3121" s="52" t="str">
        <f t="shared" si="146"/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144"/>
        <v>0</v>
      </c>
      <c r="N3121" s="39"/>
      <c r="O3121" s="39"/>
      <c r="P3121" s="33"/>
    </row>
    <row r="3122" spans="1:16" ht="24.95" customHeight="1" x14ac:dyDescent="0.2">
      <c r="A3122" s="52" t="str">
        <f t="shared" si="145"/>
        <v>||||||0</v>
      </c>
      <c r="B3122" s="52" t="str">
        <f t="shared" si="146"/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144"/>
        <v>0</v>
      </c>
      <c r="N3122" s="39"/>
      <c r="O3122" s="39"/>
      <c r="P3122" s="33"/>
    </row>
    <row r="3123" spans="1:16" ht="24.95" customHeight="1" x14ac:dyDescent="0.2">
      <c r="A3123" s="52" t="str">
        <f t="shared" si="145"/>
        <v>||||||0</v>
      </c>
      <c r="B3123" s="52" t="str">
        <f t="shared" si="146"/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144"/>
        <v>0</v>
      </c>
      <c r="N3123" s="39"/>
      <c r="O3123" s="39"/>
      <c r="P3123" s="33"/>
    </row>
    <row r="3124" spans="1:16" ht="24.95" customHeight="1" x14ac:dyDescent="0.2">
      <c r="A3124" s="52" t="str">
        <f t="shared" si="145"/>
        <v>||||||0</v>
      </c>
      <c r="B3124" s="52" t="str">
        <f t="shared" si="146"/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144"/>
        <v>0</v>
      </c>
      <c r="N3124" s="39"/>
      <c r="O3124" s="39"/>
      <c r="P3124" s="33"/>
    </row>
    <row r="3125" spans="1:16" ht="24.95" customHeight="1" x14ac:dyDescent="0.2">
      <c r="A3125" s="52" t="str">
        <f t="shared" si="145"/>
        <v>||||||0</v>
      </c>
      <c r="B3125" s="52" t="str">
        <f t="shared" si="146"/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144"/>
        <v>0</v>
      </c>
      <c r="N3125" s="39"/>
      <c r="O3125" s="39"/>
      <c r="P3125" s="33"/>
    </row>
    <row r="3126" spans="1:16" ht="24.95" customHeight="1" x14ac:dyDescent="0.2">
      <c r="A3126" s="52" t="str">
        <f t="shared" si="145"/>
        <v>||||||0</v>
      </c>
      <c r="B3126" s="52" t="str">
        <f t="shared" si="146"/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144"/>
        <v>0</v>
      </c>
      <c r="N3126" s="39"/>
      <c r="O3126" s="39"/>
      <c r="P3126" s="33"/>
    </row>
    <row r="3127" spans="1:16" ht="24.95" customHeight="1" x14ac:dyDescent="0.2">
      <c r="A3127" s="52" t="str">
        <f t="shared" si="145"/>
        <v>||||||0</v>
      </c>
      <c r="B3127" s="52" t="str">
        <f t="shared" si="146"/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144"/>
        <v>0</v>
      </c>
      <c r="N3127" s="39"/>
      <c r="O3127" s="39"/>
      <c r="P3127" s="33"/>
    </row>
    <row r="3128" spans="1:16" ht="24.95" customHeight="1" x14ac:dyDescent="0.2">
      <c r="A3128" s="52" t="str">
        <f t="shared" si="145"/>
        <v>||||||0</v>
      </c>
      <c r="B3128" s="52" t="str">
        <f t="shared" si="146"/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144"/>
        <v>0</v>
      </c>
      <c r="N3128" s="39"/>
      <c r="O3128" s="39"/>
      <c r="P3128" s="33"/>
    </row>
    <row r="3129" spans="1:16" ht="24.95" customHeight="1" x14ac:dyDescent="0.2">
      <c r="A3129" s="52" t="str">
        <f t="shared" si="145"/>
        <v>||||||0</v>
      </c>
      <c r="B3129" s="52" t="str">
        <f t="shared" si="146"/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144"/>
        <v>0</v>
      </c>
      <c r="N3129" s="39"/>
      <c r="O3129" s="39"/>
      <c r="P3129" s="33"/>
    </row>
    <row r="3130" spans="1:16" ht="24.95" customHeight="1" x14ac:dyDescent="0.2">
      <c r="A3130" s="52" t="str">
        <f t="shared" si="145"/>
        <v>||||||0</v>
      </c>
      <c r="B3130" s="52" t="str">
        <f t="shared" si="146"/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144"/>
        <v>0</v>
      </c>
      <c r="N3130" s="39"/>
      <c r="O3130" s="39"/>
      <c r="P3130" s="33"/>
    </row>
    <row r="3131" spans="1:16" ht="24.95" customHeight="1" x14ac:dyDescent="0.2">
      <c r="A3131" s="52" t="str">
        <f t="shared" si="145"/>
        <v>||||||0</v>
      </c>
      <c r="B3131" s="52" t="str">
        <f t="shared" si="146"/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144"/>
        <v>0</v>
      </c>
      <c r="N3131" s="39"/>
      <c r="O3131" s="39"/>
      <c r="P3131" s="33"/>
    </row>
    <row r="3132" spans="1:16" ht="24.95" customHeight="1" x14ac:dyDescent="0.2">
      <c r="A3132" s="52" t="str">
        <f t="shared" si="145"/>
        <v>||||||0</v>
      </c>
      <c r="B3132" s="52" t="str">
        <f t="shared" si="146"/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144"/>
        <v>0</v>
      </c>
      <c r="N3132" s="39"/>
      <c r="O3132" s="39"/>
      <c r="P3132" s="33"/>
    </row>
    <row r="3133" spans="1:16" ht="24.95" customHeight="1" x14ac:dyDescent="0.2">
      <c r="A3133" s="52" t="str">
        <f t="shared" si="145"/>
        <v>||||||0</v>
      </c>
      <c r="B3133" s="52" t="str">
        <f t="shared" si="146"/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144"/>
        <v>0</v>
      </c>
      <c r="N3133" s="39"/>
      <c r="O3133" s="39"/>
      <c r="P3133" s="33"/>
    </row>
    <row r="3134" spans="1:16" ht="24.95" customHeight="1" x14ac:dyDescent="0.2">
      <c r="A3134" s="52" t="str">
        <f t="shared" si="145"/>
        <v>||||||0</v>
      </c>
      <c r="B3134" s="52" t="str">
        <f t="shared" si="146"/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147">N3134+O3134</f>
        <v>0</v>
      </c>
      <c r="N3134" s="39"/>
      <c r="O3134" s="39"/>
      <c r="P3134" s="33"/>
    </row>
    <row r="3135" spans="1:16" ht="24.95" customHeight="1" x14ac:dyDescent="0.2">
      <c r="A3135" s="52" t="str">
        <f t="shared" si="145"/>
        <v>||||||0</v>
      </c>
      <c r="B3135" s="52" t="str">
        <f t="shared" si="146"/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147"/>
        <v>0</v>
      </c>
      <c r="N3135" s="39"/>
      <c r="O3135" s="39"/>
      <c r="P3135" s="33"/>
    </row>
    <row r="3136" spans="1:16" ht="24.95" customHeight="1" x14ac:dyDescent="0.2">
      <c r="A3136" s="52" t="str">
        <f t="shared" si="145"/>
        <v>||||||0</v>
      </c>
      <c r="B3136" s="52" t="str">
        <f t="shared" si="146"/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147"/>
        <v>0</v>
      </c>
      <c r="N3136" s="39"/>
      <c r="O3136" s="39"/>
      <c r="P3136" s="33"/>
    </row>
    <row r="3137" spans="1:16" ht="24.95" customHeight="1" x14ac:dyDescent="0.2">
      <c r="A3137" s="52" t="str">
        <f t="shared" si="145"/>
        <v>||||||0</v>
      </c>
      <c r="B3137" s="52" t="str">
        <f t="shared" si="146"/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147"/>
        <v>0</v>
      </c>
      <c r="N3137" s="39"/>
      <c r="O3137" s="39"/>
      <c r="P3137" s="33"/>
    </row>
    <row r="3138" spans="1:16" ht="24.95" customHeight="1" x14ac:dyDescent="0.2">
      <c r="A3138" s="52" t="str">
        <f t="shared" si="145"/>
        <v>||||||0</v>
      </c>
      <c r="B3138" s="52" t="str">
        <f t="shared" si="146"/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147"/>
        <v>0</v>
      </c>
      <c r="N3138" s="39"/>
      <c r="O3138" s="39"/>
      <c r="P3138" s="33"/>
    </row>
    <row r="3139" spans="1:16" ht="24.95" customHeight="1" x14ac:dyDescent="0.2">
      <c r="A3139" s="52" t="str">
        <f t="shared" si="145"/>
        <v>||||||0</v>
      </c>
      <c r="B3139" s="52" t="str">
        <f t="shared" si="146"/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147"/>
        <v>0</v>
      </c>
      <c r="N3139" s="39"/>
      <c r="O3139" s="39"/>
      <c r="P3139" s="33"/>
    </row>
    <row r="3140" spans="1:16" ht="24.95" customHeight="1" x14ac:dyDescent="0.2">
      <c r="A3140" s="52" t="str">
        <f t="shared" si="145"/>
        <v>||||||0</v>
      </c>
      <c r="B3140" s="52" t="str">
        <f t="shared" si="146"/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147"/>
        <v>0</v>
      </c>
      <c r="N3140" s="39"/>
      <c r="O3140" s="39"/>
      <c r="P3140" s="33"/>
    </row>
    <row r="3141" spans="1:16" ht="24.95" customHeight="1" x14ac:dyDescent="0.2">
      <c r="A3141" s="52" t="str">
        <f t="shared" ref="A3141:A3204" si="148">C3141&amp;"|"&amp;D3141&amp;"|"&amp;E3141&amp;"|"&amp;F3141&amp;"|"&amp;G3141&amp;"|"&amp;I3141&amp;"|"&amp;N3141+O3141-P3141</f>
        <v>||||||0</v>
      </c>
      <c r="B3141" s="52" t="str">
        <f t="shared" ref="B3141:B3204" si="149"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147"/>
        <v>0</v>
      </c>
      <c r="N3141" s="39"/>
      <c r="O3141" s="39"/>
      <c r="P3141" s="33"/>
    </row>
    <row r="3142" spans="1:16" ht="24.95" customHeight="1" x14ac:dyDescent="0.2">
      <c r="A3142" s="52" t="str">
        <f t="shared" si="148"/>
        <v>||||||0</v>
      </c>
      <c r="B3142" s="52" t="str">
        <f t="shared" si="149"/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147"/>
        <v>0</v>
      </c>
      <c r="N3142" s="39"/>
      <c r="O3142" s="39"/>
      <c r="P3142" s="33"/>
    </row>
    <row r="3143" spans="1:16" ht="24.95" customHeight="1" x14ac:dyDescent="0.2">
      <c r="A3143" s="52" t="str">
        <f t="shared" si="148"/>
        <v>||||||0</v>
      </c>
      <c r="B3143" s="52" t="str">
        <f t="shared" si="149"/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147"/>
        <v>0</v>
      </c>
      <c r="N3143" s="39"/>
      <c r="O3143" s="39"/>
      <c r="P3143" s="33"/>
    </row>
    <row r="3144" spans="1:16" ht="24.95" customHeight="1" x14ac:dyDescent="0.2">
      <c r="A3144" s="52" t="str">
        <f t="shared" si="148"/>
        <v>||||||0</v>
      </c>
      <c r="B3144" s="52" t="str">
        <f t="shared" si="149"/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147"/>
        <v>0</v>
      </c>
      <c r="N3144" s="39"/>
      <c r="O3144" s="39"/>
      <c r="P3144" s="33"/>
    </row>
    <row r="3145" spans="1:16" ht="24.95" customHeight="1" x14ac:dyDescent="0.2">
      <c r="A3145" s="52" t="str">
        <f t="shared" si="148"/>
        <v>||||||0</v>
      </c>
      <c r="B3145" s="52" t="str">
        <f t="shared" si="149"/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147"/>
        <v>0</v>
      </c>
      <c r="N3145" s="39"/>
      <c r="O3145" s="39"/>
      <c r="P3145" s="33"/>
    </row>
    <row r="3146" spans="1:16" ht="24.95" customHeight="1" x14ac:dyDescent="0.2">
      <c r="A3146" s="52" t="str">
        <f t="shared" si="148"/>
        <v>||||||0</v>
      </c>
      <c r="B3146" s="52" t="str">
        <f t="shared" si="149"/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147"/>
        <v>0</v>
      </c>
      <c r="N3146" s="39"/>
      <c r="O3146" s="39"/>
      <c r="P3146" s="33"/>
    </row>
    <row r="3147" spans="1:16" ht="24.95" customHeight="1" x14ac:dyDescent="0.2">
      <c r="A3147" s="52" t="str">
        <f t="shared" si="148"/>
        <v>||||||0</v>
      </c>
      <c r="B3147" s="52" t="str">
        <f t="shared" si="149"/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147"/>
        <v>0</v>
      </c>
      <c r="N3147" s="39"/>
      <c r="O3147" s="39"/>
      <c r="P3147" s="33"/>
    </row>
    <row r="3148" spans="1:16" ht="24.95" customHeight="1" x14ac:dyDescent="0.2">
      <c r="A3148" s="52" t="str">
        <f t="shared" si="148"/>
        <v>||||||0</v>
      </c>
      <c r="B3148" s="52" t="str">
        <f t="shared" si="149"/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147"/>
        <v>0</v>
      </c>
      <c r="N3148" s="39"/>
      <c r="O3148" s="39"/>
      <c r="P3148" s="33"/>
    </row>
    <row r="3149" spans="1:16" ht="24.95" customHeight="1" x14ac:dyDescent="0.2">
      <c r="A3149" s="52" t="str">
        <f t="shared" si="148"/>
        <v>||||||0</v>
      </c>
      <c r="B3149" s="52" t="str">
        <f t="shared" si="149"/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147"/>
        <v>0</v>
      </c>
      <c r="N3149" s="39"/>
      <c r="O3149" s="39"/>
      <c r="P3149" s="33"/>
    </row>
    <row r="3150" spans="1:16" ht="24.95" customHeight="1" x14ac:dyDescent="0.2">
      <c r="A3150" s="52" t="str">
        <f t="shared" si="148"/>
        <v>||||||0</v>
      </c>
      <c r="B3150" s="52" t="str">
        <f t="shared" si="149"/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147"/>
        <v>0</v>
      </c>
      <c r="N3150" s="39"/>
      <c r="O3150" s="39"/>
      <c r="P3150" s="33"/>
    </row>
    <row r="3151" spans="1:16" ht="24.95" customHeight="1" x14ac:dyDescent="0.2">
      <c r="A3151" s="52" t="str">
        <f t="shared" si="148"/>
        <v>||||||0</v>
      </c>
      <c r="B3151" s="52" t="str">
        <f t="shared" si="149"/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147"/>
        <v>0</v>
      </c>
      <c r="N3151" s="39"/>
      <c r="O3151" s="39"/>
      <c r="P3151" s="33"/>
    </row>
    <row r="3152" spans="1:16" ht="24.95" customHeight="1" x14ac:dyDescent="0.2">
      <c r="A3152" s="52" t="str">
        <f t="shared" si="148"/>
        <v>||||||0</v>
      </c>
      <c r="B3152" s="52" t="str">
        <f t="shared" si="149"/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147"/>
        <v>0</v>
      </c>
      <c r="N3152" s="39"/>
      <c r="O3152" s="39"/>
      <c r="P3152" s="33"/>
    </row>
    <row r="3153" spans="1:16" ht="24.95" customHeight="1" x14ac:dyDescent="0.2">
      <c r="A3153" s="52" t="str">
        <f t="shared" si="148"/>
        <v>||||||0</v>
      </c>
      <c r="B3153" s="52" t="str">
        <f t="shared" si="149"/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147"/>
        <v>0</v>
      </c>
      <c r="N3153" s="39"/>
      <c r="O3153" s="39"/>
      <c r="P3153" s="33"/>
    </row>
    <row r="3154" spans="1:16" ht="24.95" customHeight="1" x14ac:dyDescent="0.2">
      <c r="A3154" s="52" t="str">
        <f t="shared" si="148"/>
        <v>||||||0</v>
      </c>
      <c r="B3154" s="52" t="str">
        <f t="shared" si="149"/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147"/>
        <v>0</v>
      </c>
      <c r="N3154" s="39"/>
      <c r="O3154" s="39"/>
      <c r="P3154" s="33"/>
    </row>
    <row r="3155" spans="1:16" ht="24.95" customHeight="1" x14ac:dyDescent="0.2">
      <c r="A3155" s="52" t="str">
        <f t="shared" si="148"/>
        <v>||||||0</v>
      </c>
      <c r="B3155" s="52" t="str">
        <f t="shared" si="149"/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147"/>
        <v>0</v>
      </c>
      <c r="N3155" s="39"/>
      <c r="O3155" s="39"/>
      <c r="P3155" s="33"/>
    </row>
    <row r="3156" spans="1:16" ht="24.95" customHeight="1" x14ac:dyDescent="0.2">
      <c r="A3156" s="52" t="str">
        <f t="shared" si="148"/>
        <v>||||||0</v>
      </c>
      <c r="B3156" s="52" t="str">
        <f t="shared" si="149"/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147"/>
        <v>0</v>
      </c>
      <c r="N3156" s="39"/>
      <c r="O3156" s="39"/>
      <c r="P3156" s="33"/>
    </row>
    <row r="3157" spans="1:16" ht="24.95" customHeight="1" x14ac:dyDescent="0.2">
      <c r="A3157" s="52" t="str">
        <f t="shared" si="148"/>
        <v>||||||0</v>
      </c>
      <c r="B3157" s="52" t="str">
        <f t="shared" si="149"/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147"/>
        <v>0</v>
      </c>
      <c r="N3157" s="39"/>
      <c r="O3157" s="39"/>
      <c r="P3157" s="33"/>
    </row>
    <row r="3158" spans="1:16" ht="24.95" customHeight="1" x14ac:dyDescent="0.2">
      <c r="A3158" s="52" t="str">
        <f t="shared" si="148"/>
        <v>||||||0</v>
      </c>
      <c r="B3158" s="52" t="str">
        <f t="shared" si="149"/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147"/>
        <v>0</v>
      </c>
      <c r="N3158" s="39"/>
      <c r="O3158" s="39"/>
      <c r="P3158" s="33"/>
    </row>
    <row r="3159" spans="1:16" ht="24.95" customHeight="1" x14ac:dyDescent="0.2">
      <c r="A3159" s="52" t="str">
        <f t="shared" si="148"/>
        <v>||||||0</v>
      </c>
      <c r="B3159" s="52" t="str">
        <f t="shared" si="149"/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147"/>
        <v>0</v>
      </c>
      <c r="N3159" s="39"/>
      <c r="O3159" s="39"/>
      <c r="P3159" s="33"/>
    </row>
    <row r="3160" spans="1:16" ht="24.95" customHeight="1" x14ac:dyDescent="0.2">
      <c r="A3160" s="52" t="str">
        <f t="shared" si="148"/>
        <v>||||||0</v>
      </c>
      <c r="B3160" s="52" t="str">
        <f t="shared" si="149"/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147"/>
        <v>0</v>
      </c>
      <c r="N3160" s="39"/>
      <c r="O3160" s="39"/>
      <c r="P3160" s="33"/>
    </row>
    <row r="3161" spans="1:16" ht="24.95" customHeight="1" x14ac:dyDescent="0.2">
      <c r="A3161" s="52" t="str">
        <f t="shared" si="148"/>
        <v>||||||0</v>
      </c>
      <c r="B3161" s="52" t="str">
        <f t="shared" si="149"/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147"/>
        <v>0</v>
      </c>
      <c r="N3161" s="39"/>
      <c r="O3161" s="39"/>
      <c r="P3161" s="33"/>
    </row>
    <row r="3162" spans="1:16" ht="24.95" customHeight="1" x14ac:dyDescent="0.2">
      <c r="A3162" s="52" t="str">
        <f t="shared" si="148"/>
        <v>||||||0</v>
      </c>
      <c r="B3162" s="52" t="str">
        <f t="shared" si="149"/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147"/>
        <v>0</v>
      </c>
      <c r="N3162" s="39"/>
      <c r="O3162" s="39"/>
      <c r="P3162" s="33"/>
    </row>
    <row r="3163" spans="1:16" ht="24.95" customHeight="1" x14ac:dyDescent="0.2">
      <c r="A3163" s="52" t="str">
        <f t="shared" si="148"/>
        <v>||||||0</v>
      </c>
      <c r="B3163" s="52" t="str">
        <f t="shared" si="149"/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147"/>
        <v>0</v>
      </c>
      <c r="N3163" s="39"/>
      <c r="O3163" s="39"/>
      <c r="P3163" s="33"/>
    </row>
    <row r="3164" spans="1:16" ht="24.95" customHeight="1" x14ac:dyDescent="0.2">
      <c r="A3164" s="52" t="str">
        <f t="shared" si="148"/>
        <v>||||||0</v>
      </c>
      <c r="B3164" s="52" t="str">
        <f t="shared" si="149"/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147"/>
        <v>0</v>
      </c>
      <c r="N3164" s="39"/>
      <c r="O3164" s="39"/>
      <c r="P3164" s="33"/>
    </row>
    <row r="3165" spans="1:16" ht="24.95" customHeight="1" x14ac:dyDescent="0.2">
      <c r="A3165" s="52" t="str">
        <f t="shared" si="148"/>
        <v>||||||0</v>
      </c>
      <c r="B3165" s="52" t="str">
        <f t="shared" si="149"/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147"/>
        <v>0</v>
      </c>
      <c r="N3165" s="39"/>
      <c r="O3165" s="39"/>
      <c r="P3165" s="33"/>
    </row>
    <row r="3166" spans="1:16" ht="24.95" customHeight="1" x14ac:dyDescent="0.2">
      <c r="A3166" s="52" t="str">
        <f t="shared" si="148"/>
        <v>||||||0</v>
      </c>
      <c r="B3166" s="52" t="str">
        <f t="shared" si="149"/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147"/>
        <v>0</v>
      </c>
      <c r="N3166" s="39"/>
      <c r="O3166" s="39"/>
      <c r="P3166" s="33"/>
    </row>
    <row r="3167" spans="1:16" ht="24.95" customHeight="1" x14ac:dyDescent="0.2">
      <c r="A3167" s="52" t="str">
        <f t="shared" si="148"/>
        <v>||||||0</v>
      </c>
      <c r="B3167" s="52" t="str">
        <f t="shared" si="149"/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147"/>
        <v>0</v>
      </c>
      <c r="N3167" s="39"/>
      <c r="O3167" s="39"/>
      <c r="P3167" s="33"/>
    </row>
    <row r="3168" spans="1:16" ht="24.95" customHeight="1" x14ac:dyDescent="0.2">
      <c r="A3168" s="52" t="str">
        <f t="shared" si="148"/>
        <v>||||||0</v>
      </c>
      <c r="B3168" s="52" t="str">
        <f t="shared" si="149"/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147"/>
        <v>0</v>
      </c>
      <c r="N3168" s="39"/>
      <c r="O3168" s="39"/>
      <c r="P3168" s="33"/>
    </row>
    <row r="3169" spans="1:16" ht="24.95" customHeight="1" x14ac:dyDescent="0.2">
      <c r="A3169" s="52" t="str">
        <f t="shared" si="148"/>
        <v>||||||0</v>
      </c>
      <c r="B3169" s="52" t="str">
        <f t="shared" si="149"/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147"/>
        <v>0</v>
      </c>
      <c r="N3169" s="39"/>
      <c r="O3169" s="39"/>
      <c r="P3169" s="33"/>
    </row>
    <row r="3170" spans="1:16" ht="24.95" customHeight="1" x14ac:dyDescent="0.2">
      <c r="A3170" s="52" t="str">
        <f t="shared" si="148"/>
        <v>||||||0</v>
      </c>
      <c r="B3170" s="52" t="str">
        <f t="shared" si="149"/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147"/>
        <v>0</v>
      </c>
      <c r="N3170" s="39"/>
      <c r="O3170" s="39"/>
      <c r="P3170" s="33"/>
    </row>
    <row r="3171" spans="1:16" ht="24.95" customHeight="1" x14ac:dyDescent="0.2">
      <c r="A3171" s="52" t="str">
        <f t="shared" si="148"/>
        <v>||||||0</v>
      </c>
      <c r="B3171" s="52" t="str">
        <f t="shared" si="149"/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147"/>
        <v>0</v>
      </c>
      <c r="N3171" s="39"/>
      <c r="O3171" s="39"/>
      <c r="P3171" s="33"/>
    </row>
    <row r="3172" spans="1:16" ht="24.95" customHeight="1" x14ac:dyDescent="0.2">
      <c r="A3172" s="52" t="str">
        <f t="shared" si="148"/>
        <v>||||||0</v>
      </c>
      <c r="B3172" s="52" t="str">
        <f t="shared" si="149"/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147"/>
        <v>0</v>
      </c>
      <c r="N3172" s="39"/>
      <c r="O3172" s="39"/>
      <c r="P3172" s="33"/>
    </row>
    <row r="3173" spans="1:16" ht="24.95" customHeight="1" x14ac:dyDescent="0.2">
      <c r="A3173" s="52" t="str">
        <f t="shared" si="148"/>
        <v>||||||0</v>
      </c>
      <c r="B3173" s="52" t="str">
        <f t="shared" si="149"/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147"/>
        <v>0</v>
      </c>
      <c r="N3173" s="39"/>
      <c r="O3173" s="39"/>
      <c r="P3173" s="33"/>
    </row>
    <row r="3174" spans="1:16" ht="24.95" customHeight="1" x14ac:dyDescent="0.2">
      <c r="A3174" s="52" t="str">
        <f t="shared" si="148"/>
        <v>||||||0</v>
      </c>
      <c r="B3174" s="52" t="str">
        <f t="shared" si="149"/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147"/>
        <v>0</v>
      </c>
      <c r="N3174" s="39"/>
      <c r="O3174" s="39"/>
      <c r="P3174" s="33"/>
    </row>
    <row r="3175" spans="1:16" ht="24.95" customHeight="1" x14ac:dyDescent="0.2">
      <c r="A3175" s="52" t="str">
        <f t="shared" si="148"/>
        <v>||||||0</v>
      </c>
      <c r="B3175" s="52" t="str">
        <f t="shared" si="149"/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147"/>
        <v>0</v>
      </c>
      <c r="N3175" s="39"/>
      <c r="O3175" s="39"/>
      <c r="P3175" s="33"/>
    </row>
    <row r="3176" spans="1:16" ht="24.95" customHeight="1" x14ac:dyDescent="0.2">
      <c r="A3176" s="52" t="str">
        <f t="shared" si="148"/>
        <v>||||||0</v>
      </c>
      <c r="B3176" s="52" t="str">
        <f t="shared" si="149"/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147"/>
        <v>0</v>
      </c>
      <c r="N3176" s="39"/>
      <c r="O3176" s="39"/>
      <c r="P3176" s="33"/>
    </row>
    <row r="3177" spans="1:16" ht="24.95" customHeight="1" x14ac:dyDescent="0.2">
      <c r="A3177" s="52" t="str">
        <f t="shared" si="148"/>
        <v>||||||0</v>
      </c>
      <c r="B3177" s="52" t="str">
        <f t="shared" si="149"/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147"/>
        <v>0</v>
      </c>
      <c r="N3177" s="39"/>
      <c r="O3177" s="39"/>
      <c r="P3177" s="33"/>
    </row>
    <row r="3178" spans="1:16" ht="24.95" customHeight="1" x14ac:dyDescent="0.2">
      <c r="A3178" s="52" t="str">
        <f t="shared" si="148"/>
        <v>||||||0</v>
      </c>
      <c r="B3178" s="52" t="str">
        <f t="shared" si="149"/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147"/>
        <v>0</v>
      </c>
      <c r="N3178" s="39"/>
      <c r="O3178" s="39"/>
      <c r="P3178" s="33"/>
    </row>
    <row r="3179" spans="1:16" ht="24.95" customHeight="1" x14ac:dyDescent="0.2">
      <c r="A3179" s="52" t="str">
        <f t="shared" si="148"/>
        <v>||||||0</v>
      </c>
      <c r="B3179" s="52" t="str">
        <f t="shared" si="149"/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147"/>
        <v>0</v>
      </c>
      <c r="N3179" s="39"/>
      <c r="O3179" s="39"/>
      <c r="P3179" s="33"/>
    </row>
    <row r="3180" spans="1:16" ht="24.95" customHeight="1" x14ac:dyDescent="0.2">
      <c r="A3180" s="52" t="str">
        <f t="shared" si="148"/>
        <v>||||||0</v>
      </c>
      <c r="B3180" s="52" t="str">
        <f t="shared" si="149"/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147"/>
        <v>0</v>
      </c>
      <c r="N3180" s="39"/>
      <c r="O3180" s="39"/>
      <c r="P3180" s="33"/>
    </row>
    <row r="3181" spans="1:16" ht="24.95" customHeight="1" x14ac:dyDescent="0.2">
      <c r="A3181" s="52" t="str">
        <f t="shared" si="148"/>
        <v>||||||0</v>
      </c>
      <c r="B3181" s="52" t="str">
        <f t="shared" si="149"/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147"/>
        <v>0</v>
      </c>
      <c r="N3181" s="39"/>
      <c r="O3181" s="39"/>
      <c r="P3181" s="33"/>
    </row>
    <row r="3182" spans="1:16" ht="24.95" customHeight="1" x14ac:dyDescent="0.2">
      <c r="A3182" s="52" t="str">
        <f t="shared" si="148"/>
        <v>||||||0</v>
      </c>
      <c r="B3182" s="52" t="str">
        <f t="shared" si="149"/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147"/>
        <v>0</v>
      </c>
      <c r="N3182" s="39"/>
      <c r="O3182" s="39"/>
      <c r="P3182" s="33"/>
    </row>
    <row r="3183" spans="1:16" ht="24.95" customHeight="1" x14ac:dyDescent="0.2">
      <c r="A3183" s="52" t="str">
        <f t="shared" si="148"/>
        <v>||||||0</v>
      </c>
      <c r="B3183" s="52" t="str">
        <f t="shared" si="149"/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147"/>
        <v>0</v>
      </c>
      <c r="N3183" s="39"/>
      <c r="O3183" s="39"/>
      <c r="P3183" s="33"/>
    </row>
    <row r="3184" spans="1:16" ht="24.95" customHeight="1" x14ac:dyDescent="0.2">
      <c r="A3184" s="52" t="str">
        <f t="shared" si="148"/>
        <v>||||||0</v>
      </c>
      <c r="B3184" s="52" t="str">
        <f t="shared" si="149"/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147"/>
        <v>0</v>
      </c>
      <c r="N3184" s="39"/>
      <c r="O3184" s="39"/>
      <c r="P3184" s="33"/>
    </row>
    <row r="3185" spans="1:16" ht="24.95" customHeight="1" x14ac:dyDescent="0.2">
      <c r="A3185" s="52" t="str">
        <f t="shared" si="148"/>
        <v>||||||0</v>
      </c>
      <c r="B3185" s="52" t="str">
        <f t="shared" si="149"/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147"/>
        <v>0</v>
      </c>
      <c r="N3185" s="39"/>
      <c r="O3185" s="39"/>
      <c r="P3185" s="33"/>
    </row>
    <row r="3186" spans="1:16" ht="24.95" customHeight="1" x14ac:dyDescent="0.2">
      <c r="A3186" s="52" t="str">
        <f t="shared" si="148"/>
        <v>||||||0</v>
      </c>
      <c r="B3186" s="52" t="str">
        <f t="shared" si="149"/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147"/>
        <v>0</v>
      </c>
      <c r="N3186" s="39"/>
      <c r="O3186" s="39"/>
      <c r="P3186" s="33"/>
    </row>
    <row r="3187" spans="1:16" ht="24.95" customHeight="1" x14ac:dyDescent="0.2">
      <c r="A3187" s="52" t="str">
        <f t="shared" si="148"/>
        <v>||||||0</v>
      </c>
      <c r="B3187" s="52" t="str">
        <f t="shared" si="149"/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147"/>
        <v>0</v>
      </c>
      <c r="N3187" s="39"/>
      <c r="O3187" s="39"/>
      <c r="P3187" s="33"/>
    </row>
    <row r="3188" spans="1:16" ht="24.95" customHeight="1" x14ac:dyDescent="0.2">
      <c r="A3188" s="52" t="str">
        <f t="shared" si="148"/>
        <v>||||||0</v>
      </c>
      <c r="B3188" s="52" t="str">
        <f t="shared" si="149"/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147"/>
        <v>0</v>
      </c>
      <c r="N3188" s="39"/>
      <c r="O3188" s="39"/>
      <c r="P3188" s="33"/>
    </row>
    <row r="3189" spans="1:16" ht="24.95" customHeight="1" x14ac:dyDescent="0.2">
      <c r="A3189" s="52" t="str">
        <f t="shared" si="148"/>
        <v>||||||0</v>
      </c>
      <c r="B3189" s="52" t="str">
        <f t="shared" si="149"/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147"/>
        <v>0</v>
      </c>
      <c r="N3189" s="39"/>
      <c r="O3189" s="39"/>
      <c r="P3189" s="33"/>
    </row>
    <row r="3190" spans="1:16" ht="24.95" customHeight="1" x14ac:dyDescent="0.2">
      <c r="A3190" s="52" t="str">
        <f t="shared" si="148"/>
        <v>||||||0</v>
      </c>
      <c r="B3190" s="52" t="str">
        <f t="shared" si="149"/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147"/>
        <v>0</v>
      </c>
      <c r="N3190" s="39"/>
      <c r="O3190" s="39"/>
      <c r="P3190" s="33"/>
    </row>
    <row r="3191" spans="1:16" ht="24.95" customHeight="1" x14ac:dyDescent="0.2">
      <c r="A3191" s="52" t="str">
        <f t="shared" si="148"/>
        <v>||||||0</v>
      </c>
      <c r="B3191" s="52" t="str">
        <f t="shared" si="149"/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147"/>
        <v>0</v>
      </c>
      <c r="N3191" s="39"/>
      <c r="O3191" s="39"/>
      <c r="P3191" s="33"/>
    </row>
    <row r="3192" spans="1:16" ht="24.95" customHeight="1" x14ac:dyDescent="0.2">
      <c r="A3192" s="52" t="str">
        <f t="shared" si="148"/>
        <v>||||||0</v>
      </c>
      <c r="B3192" s="52" t="str">
        <f t="shared" si="149"/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147"/>
        <v>0</v>
      </c>
      <c r="N3192" s="39"/>
      <c r="O3192" s="39"/>
      <c r="P3192" s="33"/>
    </row>
    <row r="3193" spans="1:16" ht="24.95" customHeight="1" x14ac:dyDescent="0.2">
      <c r="A3193" s="52" t="str">
        <f t="shared" si="148"/>
        <v>||||||0</v>
      </c>
      <c r="B3193" s="52" t="str">
        <f t="shared" si="149"/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147"/>
        <v>0</v>
      </c>
      <c r="N3193" s="39"/>
      <c r="O3193" s="39"/>
      <c r="P3193" s="33"/>
    </row>
    <row r="3194" spans="1:16" ht="24.95" customHeight="1" x14ac:dyDescent="0.2">
      <c r="A3194" s="52" t="str">
        <f t="shared" si="148"/>
        <v>||||||0</v>
      </c>
      <c r="B3194" s="52" t="str">
        <f t="shared" si="149"/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147"/>
        <v>0</v>
      </c>
      <c r="N3194" s="39"/>
      <c r="O3194" s="39"/>
      <c r="P3194" s="33"/>
    </row>
    <row r="3195" spans="1:16" ht="24.95" customHeight="1" x14ac:dyDescent="0.2">
      <c r="A3195" s="52" t="str">
        <f t="shared" si="148"/>
        <v>||||||0</v>
      </c>
      <c r="B3195" s="52" t="str">
        <f t="shared" si="149"/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147"/>
        <v>0</v>
      </c>
      <c r="N3195" s="39"/>
      <c r="O3195" s="39"/>
      <c r="P3195" s="33"/>
    </row>
    <row r="3196" spans="1:16" ht="24.95" customHeight="1" x14ac:dyDescent="0.2">
      <c r="A3196" s="52" t="str">
        <f t="shared" si="148"/>
        <v>||||||0</v>
      </c>
      <c r="B3196" s="52" t="str">
        <f t="shared" si="149"/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147"/>
        <v>0</v>
      </c>
      <c r="N3196" s="39"/>
      <c r="O3196" s="39"/>
      <c r="P3196" s="33"/>
    </row>
    <row r="3197" spans="1:16" ht="24.95" customHeight="1" x14ac:dyDescent="0.2">
      <c r="A3197" s="52" t="str">
        <f t="shared" si="148"/>
        <v>||||||0</v>
      </c>
      <c r="B3197" s="52" t="str">
        <f t="shared" si="149"/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147"/>
        <v>0</v>
      </c>
      <c r="N3197" s="39"/>
      <c r="O3197" s="39"/>
      <c r="P3197" s="33"/>
    </row>
    <row r="3198" spans="1:16" ht="24.95" customHeight="1" x14ac:dyDescent="0.2">
      <c r="A3198" s="52" t="str">
        <f t="shared" si="148"/>
        <v>||||||0</v>
      </c>
      <c r="B3198" s="52" t="str">
        <f t="shared" si="149"/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150">N3198+O3198</f>
        <v>0</v>
      </c>
      <c r="N3198" s="39"/>
      <c r="O3198" s="39"/>
      <c r="P3198" s="33"/>
    </row>
    <row r="3199" spans="1:16" ht="24.95" customHeight="1" x14ac:dyDescent="0.2">
      <c r="A3199" s="52" t="str">
        <f t="shared" si="148"/>
        <v>||||||0</v>
      </c>
      <c r="B3199" s="52" t="str">
        <f t="shared" si="149"/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150"/>
        <v>0</v>
      </c>
      <c r="N3199" s="39"/>
      <c r="O3199" s="39"/>
      <c r="P3199" s="33"/>
    </row>
    <row r="3200" spans="1:16" ht="24.95" customHeight="1" x14ac:dyDescent="0.2">
      <c r="A3200" s="52" t="str">
        <f t="shared" si="148"/>
        <v>||||||0</v>
      </c>
      <c r="B3200" s="52" t="str">
        <f t="shared" si="149"/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150"/>
        <v>0</v>
      </c>
      <c r="N3200" s="39"/>
      <c r="O3200" s="39"/>
      <c r="P3200" s="33"/>
    </row>
    <row r="3201" spans="1:16" ht="24.95" customHeight="1" x14ac:dyDescent="0.2">
      <c r="A3201" s="52" t="str">
        <f t="shared" si="148"/>
        <v>||||||0</v>
      </c>
      <c r="B3201" s="52" t="str">
        <f t="shared" si="149"/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150"/>
        <v>0</v>
      </c>
      <c r="N3201" s="39"/>
      <c r="O3201" s="39"/>
      <c r="P3201" s="33"/>
    </row>
    <row r="3202" spans="1:16" ht="24.95" customHeight="1" x14ac:dyDescent="0.2">
      <c r="A3202" s="52" t="str">
        <f t="shared" si="148"/>
        <v>||||||0</v>
      </c>
      <c r="B3202" s="52" t="str">
        <f t="shared" si="149"/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150"/>
        <v>0</v>
      </c>
      <c r="N3202" s="39"/>
      <c r="O3202" s="39"/>
      <c r="P3202" s="33"/>
    </row>
    <row r="3203" spans="1:16" ht="24.95" customHeight="1" x14ac:dyDescent="0.2">
      <c r="A3203" s="52" t="str">
        <f t="shared" si="148"/>
        <v>||||||0</v>
      </c>
      <c r="B3203" s="52" t="str">
        <f t="shared" si="149"/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150"/>
        <v>0</v>
      </c>
      <c r="N3203" s="39"/>
      <c r="O3203" s="39"/>
      <c r="P3203" s="33"/>
    </row>
    <row r="3204" spans="1:16" ht="24.95" customHeight="1" x14ac:dyDescent="0.2">
      <c r="A3204" s="52" t="str">
        <f t="shared" si="148"/>
        <v>||||||0</v>
      </c>
      <c r="B3204" s="52" t="str">
        <f t="shared" si="149"/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150"/>
        <v>0</v>
      </c>
      <c r="N3204" s="39"/>
      <c r="O3204" s="39"/>
      <c r="P3204" s="33"/>
    </row>
    <row r="3205" spans="1:16" ht="24.95" customHeight="1" x14ac:dyDescent="0.2">
      <c r="A3205" s="52" t="str">
        <f t="shared" ref="A3205:A3268" si="151">C3205&amp;"|"&amp;D3205&amp;"|"&amp;E3205&amp;"|"&amp;F3205&amp;"|"&amp;G3205&amp;"|"&amp;I3205&amp;"|"&amp;N3205+O3205-P3205</f>
        <v>||||||0</v>
      </c>
      <c r="B3205" s="52" t="str">
        <f t="shared" ref="B3205:B3268" si="152"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150"/>
        <v>0</v>
      </c>
      <c r="N3205" s="39"/>
      <c r="O3205" s="39"/>
      <c r="P3205" s="33"/>
    </row>
    <row r="3206" spans="1:16" ht="24.95" customHeight="1" x14ac:dyDescent="0.2">
      <c r="A3206" s="52" t="str">
        <f t="shared" si="151"/>
        <v>||||||0</v>
      </c>
      <c r="B3206" s="52" t="str">
        <f t="shared" si="152"/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150"/>
        <v>0</v>
      </c>
      <c r="N3206" s="39"/>
      <c r="O3206" s="39"/>
      <c r="P3206" s="33"/>
    </row>
    <row r="3207" spans="1:16" ht="24.95" customHeight="1" x14ac:dyDescent="0.2">
      <c r="A3207" s="52" t="str">
        <f t="shared" si="151"/>
        <v>||||||0</v>
      </c>
      <c r="B3207" s="52" t="str">
        <f t="shared" si="152"/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150"/>
        <v>0</v>
      </c>
      <c r="N3207" s="39"/>
      <c r="O3207" s="39"/>
      <c r="P3207" s="33"/>
    </row>
    <row r="3208" spans="1:16" ht="24.95" customHeight="1" x14ac:dyDescent="0.2">
      <c r="A3208" s="52" t="str">
        <f t="shared" si="151"/>
        <v>||||||0</v>
      </c>
      <c r="B3208" s="52" t="str">
        <f t="shared" si="152"/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150"/>
        <v>0</v>
      </c>
      <c r="N3208" s="39"/>
      <c r="O3208" s="39"/>
      <c r="P3208" s="33"/>
    </row>
    <row r="3209" spans="1:16" ht="24.95" customHeight="1" x14ac:dyDescent="0.2">
      <c r="A3209" s="52" t="str">
        <f t="shared" si="151"/>
        <v>||||||0</v>
      </c>
      <c r="B3209" s="52" t="str">
        <f t="shared" si="152"/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150"/>
        <v>0</v>
      </c>
      <c r="N3209" s="39"/>
      <c r="O3209" s="39"/>
      <c r="P3209" s="33"/>
    </row>
    <row r="3210" spans="1:16" ht="24.95" customHeight="1" x14ac:dyDescent="0.2">
      <c r="A3210" s="52" t="str">
        <f t="shared" si="151"/>
        <v>||||||0</v>
      </c>
      <c r="B3210" s="52" t="str">
        <f t="shared" si="152"/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150"/>
        <v>0</v>
      </c>
      <c r="N3210" s="39"/>
      <c r="O3210" s="39"/>
      <c r="P3210" s="33"/>
    </row>
    <row r="3211" spans="1:16" ht="24.95" customHeight="1" x14ac:dyDescent="0.2">
      <c r="A3211" s="52" t="str">
        <f t="shared" si="151"/>
        <v>||||||0</v>
      </c>
      <c r="B3211" s="52" t="str">
        <f t="shared" si="152"/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150"/>
        <v>0</v>
      </c>
      <c r="N3211" s="39"/>
      <c r="O3211" s="39"/>
      <c r="P3211" s="33"/>
    </row>
    <row r="3212" spans="1:16" ht="24.95" customHeight="1" x14ac:dyDescent="0.2">
      <c r="A3212" s="52" t="str">
        <f t="shared" si="151"/>
        <v>||||||0</v>
      </c>
      <c r="B3212" s="52" t="str">
        <f t="shared" si="152"/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150"/>
        <v>0</v>
      </c>
      <c r="N3212" s="39"/>
      <c r="O3212" s="39"/>
      <c r="P3212" s="33"/>
    </row>
    <row r="3213" spans="1:16" ht="24.95" customHeight="1" x14ac:dyDescent="0.2">
      <c r="A3213" s="52" t="str">
        <f t="shared" si="151"/>
        <v>||||||0</v>
      </c>
      <c r="B3213" s="52" t="str">
        <f t="shared" si="152"/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150"/>
        <v>0</v>
      </c>
      <c r="N3213" s="39"/>
      <c r="O3213" s="39"/>
      <c r="P3213" s="33"/>
    </row>
    <row r="3214" spans="1:16" ht="24.95" customHeight="1" x14ac:dyDescent="0.2">
      <c r="A3214" s="52" t="str">
        <f t="shared" si="151"/>
        <v>||||||0</v>
      </c>
      <c r="B3214" s="52" t="str">
        <f t="shared" si="152"/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150"/>
        <v>0</v>
      </c>
      <c r="N3214" s="39"/>
      <c r="O3214" s="39"/>
      <c r="P3214" s="33"/>
    </row>
    <row r="3215" spans="1:16" ht="24.95" customHeight="1" x14ac:dyDescent="0.2">
      <c r="A3215" s="52" t="str">
        <f t="shared" si="151"/>
        <v>||||||0</v>
      </c>
      <c r="B3215" s="52" t="str">
        <f t="shared" si="152"/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150"/>
        <v>0</v>
      </c>
      <c r="N3215" s="39"/>
      <c r="O3215" s="39"/>
      <c r="P3215" s="33"/>
    </row>
    <row r="3216" spans="1:16" ht="24.95" customHeight="1" x14ac:dyDescent="0.2">
      <c r="A3216" s="52" t="str">
        <f t="shared" si="151"/>
        <v>||||||0</v>
      </c>
      <c r="B3216" s="52" t="str">
        <f t="shared" si="152"/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150"/>
        <v>0</v>
      </c>
      <c r="N3216" s="39"/>
      <c r="O3216" s="39"/>
      <c r="P3216" s="33"/>
    </row>
    <row r="3217" spans="1:16" ht="24.95" customHeight="1" x14ac:dyDescent="0.2">
      <c r="A3217" s="52" t="str">
        <f t="shared" si="151"/>
        <v>||||||0</v>
      </c>
      <c r="B3217" s="52" t="str">
        <f t="shared" si="152"/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150"/>
        <v>0</v>
      </c>
      <c r="N3217" s="39"/>
      <c r="O3217" s="39"/>
      <c r="P3217" s="33"/>
    </row>
    <row r="3218" spans="1:16" ht="24.95" customHeight="1" x14ac:dyDescent="0.2">
      <c r="A3218" s="52" t="str">
        <f t="shared" si="151"/>
        <v>||||||0</v>
      </c>
      <c r="B3218" s="52" t="str">
        <f t="shared" si="152"/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150"/>
        <v>0</v>
      </c>
      <c r="N3218" s="39"/>
      <c r="O3218" s="39"/>
      <c r="P3218" s="33"/>
    </row>
    <row r="3219" spans="1:16" ht="24.95" customHeight="1" x14ac:dyDescent="0.2">
      <c r="A3219" s="52" t="str">
        <f t="shared" si="151"/>
        <v>||||||0</v>
      </c>
      <c r="B3219" s="52" t="str">
        <f t="shared" si="152"/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150"/>
        <v>0</v>
      </c>
      <c r="N3219" s="39"/>
      <c r="O3219" s="39"/>
      <c r="P3219" s="33"/>
    </row>
    <row r="3220" spans="1:16" ht="24.95" customHeight="1" x14ac:dyDescent="0.2">
      <c r="A3220" s="52" t="str">
        <f t="shared" si="151"/>
        <v>||||||0</v>
      </c>
      <c r="B3220" s="52" t="str">
        <f t="shared" si="152"/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150"/>
        <v>0</v>
      </c>
      <c r="N3220" s="39"/>
      <c r="O3220" s="39"/>
      <c r="P3220" s="33"/>
    </row>
    <row r="3221" spans="1:16" ht="24.95" customHeight="1" x14ac:dyDescent="0.2">
      <c r="A3221" s="52" t="str">
        <f t="shared" si="151"/>
        <v>||||||0</v>
      </c>
      <c r="B3221" s="52" t="str">
        <f t="shared" si="152"/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150"/>
        <v>0</v>
      </c>
      <c r="N3221" s="39"/>
      <c r="O3221" s="39"/>
      <c r="P3221" s="33"/>
    </row>
    <row r="3222" spans="1:16" ht="24.95" customHeight="1" x14ac:dyDescent="0.2">
      <c r="A3222" s="52" t="str">
        <f t="shared" si="151"/>
        <v>||||||0</v>
      </c>
      <c r="B3222" s="52" t="str">
        <f t="shared" si="152"/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150"/>
        <v>0</v>
      </c>
      <c r="N3222" s="39"/>
      <c r="O3222" s="39"/>
      <c r="P3222" s="33"/>
    </row>
    <row r="3223" spans="1:16" ht="24.95" customHeight="1" x14ac:dyDescent="0.2">
      <c r="A3223" s="52" t="str">
        <f t="shared" si="151"/>
        <v>||||||0</v>
      </c>
      <c r="B3223" s="52" t="str">
        <f t="shared" si="152"/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150"/>
        <v>0</v>
      </c>
      <c r="N3223" s="39"/>
      <c r="O3223" s="39"/>
      <c r="P3223" s="33"/>
    </row>
    <row r="3224" spans="1:16" ht="24.95" customHeight="1" x14ac:dyDescent="0.2">
      <c r="A3224" s="52" t="str">
        <f t="shared" si="151"/>
        <v>||||||0</v>
      </c>
      <c r="B3224" s="52" t="str">
        <f t="shared" si="152"/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150"/>
        <v>0</v>
      </c>
      <c r="N3224" s="39"/>
      <c r="O3224" s="39"/>
      <c r="P3224" s="33"/>
    </row>
    <row r="3225" spans="1:16" ht="24.95" customHeight="1" x14ac:dyDescent="0.2">
      <c r="A3225" s="52" t="str">
        <f t="shared" si="151"/>
        <v>||||||0</v>
      </c>
      <c r="B3225" s="52" t="str">
        <f t="shared" si="152"/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150"/>
        <v>0</v>
      </c>
      <c r="N3225" s="39"/>
      <c r="O3225" s="39"/>
      <c r="P3225" s="33"/>
    </row>
    <row r="3226" spans="1:16" ht="24.95" customHeight="1" x14ac:dyDescent="0.2">
      <c r="A3226" s="52" t="str">
        <f t="shared" si="151"/>
        <v>||||||0</v>
      </c>
      <c r="B3226" s="52" t="str">
        <f t="shared" si="152"/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150"/>
        <v>0</v>
      </c>
      <c r="N3226" s="39"/>
      <c r="O3226" s="39"/>
      <c r="P3226" s="33"/>
    </row>
    <row r="3227" spans="1:16" ht="24.95" customHeight="1" x14ac:dyDescent="0.2">
      <c r="A3227" s="52" t="str">
        <f t="shared" si="151"/>
        <v>||||||0</v>
      </c>
      <c r="B3227" s="52" t="str">
        <f t="shared" si="152"/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150"/>
        <v>0</v>
      </c>
      <c r="N3227" s="39"/>
      <c r="O3227" s="39"/>
      <c r="P3227" s="33"/>
    </row>
    <row r="3228" spans="1:16" ht="24.95" customHeight="1" x14ac:dyDescent="0.2">
      <c r="A3228" s="52" t="str">
        <f t="shared" si="151"/>
        <v>||||||0</v>
      </c>
      <c r="B3228" s="52" t="str">
        <f t="shared" si="152"/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150"/>
        <v>0</v>
      </c>
      <c r="N3228" s="39"/>
      <c r="O3228" s="39"/>
      <c r="P3228" s="33"/>
    </row>
    <row r="3229" spans="1:16" ht="24.95" customHeight="1" x14ac:dyDescent="0.2">
      <c r="A3229" s="52" t="str">
        <f t="shared" si="151"/>
        <v>||||||0</v>
      </c>
      <c r="B3229" s="52" t="str">
        <f t="shared" si="152"/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150"/>
        <v>0</v>
      </c>
      <c r="N3229" s="39"/>
      <c r="O3229" s="39"/>
      <c r="P3229" s="33"/>
    </row>
    <row r="3230" spans="1:16" ht="24.95" customHeight="1" x14ac:dyDescent="0.2">
      <c r="A3230" s="52" t="str">
        <f t="shared" si="151"/>
        <v>||||||0</v>
      </c>
      <c r="B3230" s="52" t="str">
        <f t="shared" si="152"/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150"/>
        <v>0</v>
      </c>
      <c r="N3230" s="39"/>
      <c r="O3230" s="39"/>
      <c r="P3230" s="33"/>
    </row>
    <row r="3231" spans="1:16" ht="24.95" customHeight="1" x14ac:dyDescent="0.2">
      <c r="A3231" s="52" t="str">
        <f t="shared" si="151"/>
        <v>||||||0</v>
      </c>
      <c r="B3231" s="52" t="str">
        <f t="shared" si="152"/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150"/>
        <v>0</v>
      </c>
      <c r="N3231" s="39"/>
      <c r="O3231" s="39"/>
      <c r="P3231" s="33"/>
    </row>
    <row r="3232" spans="1:16" ht="24.95" customHeight="1" x14ac:dyDescent="0.2">
      <c r="A3232" s="52" t="str">
        <f t="shared" si="151"/>
        <v>||||||0</v>
      </c>
      <c r="B3232" s="52" t="str">
        <f t="shared" si="152"/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150"/>
        <v>0</v>
      </c>
      <c r="N3232" s="39"/>
      <c r="O3232" s="39"/>
      <c r="P3232" s="33"/>
    </row>
    <row r="3233" spans="1:16" ht="24.95" customHeight="1" x14ac:dyDescent="0.2">
      <c r="A3233" s="52" t="str">
        <f t="shared" si="151"/>
        <v>||||||0</v>
      </c>
      <c r="B3233" s="52" t="str">
        <f t="shared" si="152"/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150"/>
        <v>0</v>
      </c>
      <c r="N3233" s="39"/>
      <c r="O3233" s="39"/>
      <c r="P3233" s="33"/>
    </row>
    <row r="3234" spans="1:16" ht="24.95" customHeight="1" x14ac:dyDescent="0.2">
      <c r="A3234" s="52" t="str">
        <f t="shared" si="151"/>
        <v>||||||0</v>
      </c>
      <c r="B3234" s="52" t="str">
        <f t="shared" si="152"/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150"/>
        <v>0</v>
      </c>
      <c r="N3234" s="39"/>
      <c r="O3234" s="39"/>
      <c r="P3234" s="33"/>
    </row>
    <row r="3235" spans="1:16" ht="24.95" customHeight="1" x14ac:dyDescent="0.2">
      <c r="A3235" s="52" t="str">
        <f t="shared" si="151"/>
        <v>||||||0</v>
      </c>
      <c r="B3235" s="52" t="str">
        <f t="shared" si="152"/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150"/>
        <v>0</v>
      </c>
      <c r="N3235" s="39"/>
      <c r="O3235" s="39"/>
      <c r="P3235" s="33"/>
    </row>
    <row r="3236" spans="1:16" ht="24.95" customHeight="1" x14ac:dyDescent="0.2">
      <c r="A3236" s="52" t="str">
        <f t="shared" si="151"/>
        <v>||||||0</v>
      </c>
      <c r="B3236" s="52" t="str">
        <f t="shared" si="152"/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150"/>
        <v>0</v>
      </c>
      <c r="N3236" s="39"/>
      <c r="O3236" s="39"/>
      <c r="P3236" s="33"/>
    </row>
    <row r="3237" spans="1:16" ht="24.95" customHeight="1" x14ac:dyDescent="0.2">
      <c r="A3237" s="52" t="str">
        <f t="shared" si="151"/>
        <v>||||||0</v>
      </c>
      <c r="B3237" s="52" t="str">
        <f t="shared" si="152"/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150"/>
        <v>0</v>
      </c>
      <c r="N3237" s="39"/>
      <c r="O3237" s="39"/>
      <c r="P3237" s="33"/>
    </row>
    <row r="3238" spans="1:16" ht="24.95" customHeight="1" x14ac:dyDescent="0.2">
      <c r="A3238" s="52" t="str">
        <f t="shared" si="151"/>
        <v>||||||0</v>
      </c>
      <c r="B3238" s="52" t="str">
        <f t="shared" si="152"/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150"/>
        <v>0</v>
      </c>
      <c r="N3238" s="39"/>
      <c r="O3238" s="39"/>
      <c r="P3238" s="33"/>
    </row>
    <row r="3239" spans="1:16" ht="24.95" customHeight="1" x14ac:dyDescent="0.2">
      <c r="A3239" s="52" t="str">
        <f t="shared" si="151"/>
        <v>||||||0</v>
      </c>
      <c r="B3239" s="52" t="str">
        <f t="shared" si="152"/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150"/>
        <v>0</v>
      </c>
      <c r="N3239" s="39"/>
      <c r="O3239" s="39"/>
      <c r="P3239" s="33"/>
    </row>
    <row r="3240" spans="1:16" ht="24.95" customHeight="1" x14ac:dyDescent="0.2">
      <c r="A3240" s="52" t="str">
        <f t="shared" si="151"/>
        <v>||||||0</v>
      </c>
      <c r="B3240" s="52" t="str">
        <f t="shared" si="152"/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150"/>
        <v>0</v>
      </c>
      <c r="N3240" s="39"/>
      <c r="O3240" s="39"/>
      <c r="P3240" s="33"/>
    </row>
    <row r="3241" spans="1:16" ht="24.95" customHeight="1" x14ac:dyDescent="0.2">
      <c r="A3241" s="52" t="str">
        <f t="shared" si="151"/>
        <v>||||||0</v>
      </c>
      <c r="B3241" s="52" t="str">
        <f t="shared" si="152"/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150"/>
        <v>0</v>
      </c>
      <c r="N3241" s="39"/>
      <c r="O3241" s="39"/>
      <c r="P3241" s="33"/>
    </row>
    <row r="3242" spans="1:16" ht="24.95" customHeight="1" x14ac:dyDescent="0.2">
      <c r="A3242" s="52" t="str">
        <f t="shared" si="151"/>
        <v>||||||0</v>
      </c>
      <c r="B3242" s="52" t="str">
        <f t="shared" si="152"/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150"/>
        <v>0</v>
      </c>
      <c r="N3242" s="39"/>
      <c r="O3242" s="39"/>
      <c r="P3242" s="33"/>
    </row>
    <row r="3243" spans="1:16" ht="24.95" customHeight="1" x14ac:dyDescent="0.2">
      <c r="A3243" s="52" t="str">
        <f t="shared" si="151"/>
        <v>||||||0</v>
      </c>
      <c r="B3243" s="52" t="str">
        <f t="shared" si="152"/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150"/>
        <v>0</v>
      </c>
      <c r="N3243" s="39"/>
      <c r="O3243" s="39"/>
      <c r="P3243" s="33"/>
    </row>
    <row r="3244" spans="1:16" ht="24.95" customHeight="1" x14ac:dyDescent="0.2">
      <c r="A3244" s="52" t="str">
        <f t="shared" si="151"/>
        <v>||||||0</v>
      </c>
      <c r="B3244" s="52" t="str">
        <f t="shared" si="152"/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150"/>
        <v>0</v>
      </c>
      <c r="N3244" s="39"/>
      <c r="O3244" s="39"/>
      <c r="P3244" s="33"/>
    </row>
    <row r="3245" spans="1:16" ht="24.95" customHeight="1" x14ac:dyDescent="0.2">
      <c r="A3245" s="52" t="str">
        <f t="shared" si="151"/>
        <v>||||||0</v>
      </c>
      <c r="B3245" s="52" t="str">
        <f t="shared" si="152"/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150"/>
        <v>0</v>
      </c>
      <c r="N3245" s="39"/>
      <c r="O3245" s="39"/>
      <c r="P3245" s="33"/>
    </row>
    <row r="3246" spans="1:16" ht="24.95" customHeight="1" x14ac:dyDescent="0.2">
      <c r="A3246" s="52" t="str">
        <f t="shared" si="151"/>
        <v>||||||0</v>
      </c>
      <c r="B3246" s="52" t="str">
        <f t="shared" si="152"/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150"/>
        <v>0</v>
      </c>
      <c r="N3246" s="39"/>
      <c r="O3246" s="39"/>
      <c r="P3246" s="33"/>
    </row>
    <row r="3247" spans="1:16" ht="24.95" customHeight="1" x14ac:dyDescent="0.2">
      <c r="A3247" s="52" t="str">
        <f t="shared" si="151"/>
        <v>||||||0</v>
      </c>
      <c r="B3247" s="52" t="str">
        <f t="shared" si="152"/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150"/>
        <v>0</v>
      </c>
      <c r="N3247" s="39"/>
      <c r="O3247" s="39"/>
      <c r="P3247" s="33"/>
    </row>
    <row r="3248" spans="1:16" ht="24.95" customHeight="1" x14ac:dyDescent="0.2">
      <c r="A3248" s="52" t="str">
        <f t="shared" si="151"/>
        <v>||||||0</v>
      </c>
      <c r="B3248" s="52" t="str">
        <f t="shared" si="152"/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150"/>
        <v>0</v>
      </c>
      <c r="N3248" s="39"/>
      <c r="O3248" s="39"/>
      <c r="P3248" s="33"/>
    </row>
    <row r="3249" spans="1:16" ht="24.95" customHeight="1" x14ac:dyDescent="0.2">
      <c r="A3249" s="52" t="str">
        <f t="shared" si="151"/>
        <v>||||||0</v>
      </c>
      <c r="B3249" s="52" t="str">
        <f t="shared" si="152"/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150"/>
        <v>0</v>
      </c>
      <c r="N3249" s="39"/>
      <c r="O3249" s="39"/>
      <c r="P3249" s="33"/>
    </row>
    <row r="3250" spans="1:16" ht="24.95" customHeight="1" x14ac:dyDescent="0.2">
      <c r="A3250" s="52" t="str">
        <f t="shared" si="151"/>
        <v>||||||0</v>
      </c>
      <c r="B3250" s="52" t="str">
        <f t="shared" si="152"/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150"/>
        <v>0</v>
      </c>
      <c r="N3250" s="39"/>
      <c r="O3250" s="39"/>
      <c r="P3250" s="33"/>
    </row>
    <row r="3251" spans="1:16" ht="24.95" customHeight="1" x14ac:dyDescent="0.2">
      <c r="A3251" s="52" t="str">
        <f t="shared" si="151"/>
        <v>||||||0</v>
      </c>
      <c r="B3251" s="52" t="str">
        <f t="shared" si="152"/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150"/>
        <v>0</v>
      </c>
      <c r="N3251" s="39"/>
      <c r="O3251" s="39"/>
      <c r="P3251" s="33"/>
    </row>
    <row r="3252" spans="1:16" ht="24.95" customHeight="1" x14ac:dyDescent="0.2">
      <c r="A3252" s="52" t="str">
        <f t="shared" si="151"/>
        <v>||||||0</v>
      </c>
      <c r="B3252" s="52" t="str">
        <f t="shared" si="152"/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150"/>
        <v>0</v>
      </c>
      <c r="N3252" s="39"/>
      <c r="O3252" s="39"/>
      <c r="P3252" s="33"/>
    </row>
    <row r="3253" spans="1:16" ht="24.95" customHeight="1" x14ac:dyDescent="0.2">
      <c r="A3253" s="52" t="str">
        <f t="shared" si="151"/>
        <v>||||||0</v>
      </c>
      <c r="B3253" s="52" t="str">
        <f t="shared" si="152"/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150"/>
        <v>0</v>
      </c>
      <c r="N3253" s="39"/>
      <c r="O3253" s="39"/>
      <c r="P3253" s="33"/>
    </row>
    <row r="3254" spans="1:16" ht="24.95" customHeight="1" x14ac:dyDescent="0.2">
      <c r="A3254" s="52" t="str">
        <f t="shared" si="151"/>
        <v>||||||0</v>
      </c>
      <c r="B3254" s="52" t="str">
        <f t="shared" si="152"/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150"/>
        <v>0</v>
      </c>
      <c r="N3254" s="39"/>
      <c r="O3254" s="39"/>
      <c r="P3254" s="33"/>
    </row>
    <row r="3255" spans="1:16" ht="24.95" customHeight="1" x14ac:dyDescent="0.2">
      <c r="A3255" s="52" t="str">
        <f t="shared" si="151"/>
        <v>||||||0</v>
      </c>
      <c r="B3255" s="52" t="str">
        <f t="shared" si="152"/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150"/>
        <v>0</v>
      </c>
      <c r="N3255" s="39"/>
      <c r="O3255" s="39"/>
      <c r="P3255" s="33"/>
    </row>
    <row r="3256" spans="1:16" ht="24.95" customHeight="1" x14ac:dyDescent="0.2">
      <c r="A3256" s="52" t="str">
        <f t="shared" si="151"/>
        <v>||||||0</v>
      </c>
      <c r="B3256" s="52" t="str">
        <f t="shared" si="152"/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150"/>
        <v>0</v>
      </c>
      <c r="N3256" s="39"/>
      <c r="O3256" s="39"/>
      <c r="P3256" s="33"/>
    </row>
    <row r="3257" spans="1:16" ht="24.95" customHeight="1" x14ac:dyDescent="0.2">
      <c r="A3257" s="52" t="str">
        <f t="shared" si="151"/>
        <v>||||||0</v>
      </c>
      <c r="B3257" s="52" t="str">
        <f t="shared" si="152"/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150"/>
        <v>0</v>
      </c>
      <c r="N3257" s="39"/>
      <c r="O3257" s="39"/>
      <c r="P3257" s="33"/>
    </row>
    <row r="3258" spans="1:16" ht="24.95" customHeight="1" x14ac:dyDescent="0.2">
      <c r="A3258" s="52" t="str">
        <f t="shared" si="151"/>
        <v>||||||0</v>
      </c>
      <c r="B3258" s="52" t="str">
        <f t="shared" si="152"/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150"/>
        <v>0</v>
      </c>
      <c r="N3258" s="39"/>
      <c r="O3258" s="39"/>
      <c r="P3258" s="33"/>
    </row>
    <row r="3259" spans="1:16" ht="24.95" customHeight="1" x14ac:dyDescent="0.2">
      <c r="A3259" s="52" t="str">
        <f t="shared" si="151"/>
        <v>||||||0</v>
      </c>
      <c r="B3259" s="52" t="str">
        <f t="shared" si="152"/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150"/>
        <v>0</v>
      </c>
      <c r="N3259" s="39"/>
      <c r="O3259" s="39"/>
      <c r="P3259" s="33"/>
    </row>
    <row r="3260" spans="1:16" ht="24.95" customHeight="1" x14ac:dyDescent="0.2">
      <c r="A3260" s="52" t="str">
        <f t="shared" si="151"/>
        <v>||||||0</v>
      </c>
      <c r="B3260" s="52" t="str">
        <f t="shared" si="152"/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150"/>
        <v>0</v>
      </c>
      <c r="N3260" s="39"/>
      <c r="O3260" s="39"/>
      <c r="P3260" s="33"/>
    </row>
    <row r="3261" spans="1:16" ht="24.95" customHeight="1" x14ac:dyDescent="0.2">
      <c r="A3261" s="52" t="str">
        <f t="shared" si="151"/>
        <v>||||||0</v>
      </c>
      <c r="B3261" s="52" t="str">
        <f t="shared" si="152"/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150"/>
        <v>0</v>
      </c>
      <c r="N3261" s="39"/>
      <c r="O3261" s="39"/>
      <c r="P3261" s="33"/>
    </row>
    <row r="3262" spans="1:16" ht="24.95" customHeight="1" x14ac:dyDescent="0.2">
      <c r="A3262" s="52" t="str">
        <f t="shared" si="151"/>
        <v>||||||0</v>
      </c>
      <c r="B3262" s="52" t="str">
        <f t="shared" si="152"/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153">N3262+O3262</f>
        <v>0</v>
      </c>
      <c r="N3262" s="39"/>
      <c r="O3262" s="39"/>
      <c r="P3262" s="33"/>
    </row>
    <row r="3263" spans="1:16" ht="24.95" customHeight="1" x14ac:dyDescent="0.2">
      <c r="A3263" s="52" t="str">
        <f t="shared" si="151"/>
        <v>||||||0</v>
      </c>
      <c r="B3263" s="52" t="str">
        <f t="shared" si="152"/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153"/>
        <v>0</v>
      </c>
      <c r="N3263" s="39"/>
      <c r="O3263" s="39"/>
      <c r="P3263" s="33"/>
    </row>
    <row r="3264" spans="1:16" ht="24.95" customHeight="1" x14ac:dyDescent="0.2">
      <c r="A3264" s="52" t="str">
        <f t="shared" si="151"/>
        <v>||||||0</v>
      </c>
      <c r="B3264" s="52" t="str">
        <f t="shared" si="152"/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153"/>
        <v>0</v>
      </c>
      <c r="N3264" s="39"/>
      <c r="O3264" s="39"/>
      <c r="P3264" s="33"/>
    </row>
    <row r="3265" spans="1:16" ht="24.95" customHeight="1" x14ac:dyDescent="0.2">
      <c r="A3265" s="52" t="str">
        <f t="shared" si="151"/>
        <v>||||||0</v>
      </c>
      <c r="B3265" s="52" t="str">
        <f t="shared" si="152"/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153"/>
        <v>0</v>
      </c>
      <c r="N3265" s="39"/>
      <c r="O3265" s="39"/>
      <c r="P3265" s="33"/>
    </row>
    <row r="3266" spans="1:16" ht="24.95" customHeight="1" x14ac:dyDescent="0.2">
      <c r="A3266" s="52" t="str">
        <f t="shared" si="151"/>
        <v>||||||0</v>
      </c>
      <c r="B3266" s="52" t="str">
        <f t="shared" si="152"/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153"/>
        <v>0</v>
      </c>
      <c r="N3266" s="39"/>
      <c r="O3266" s="39"/>
      <c r="P3266" s="33"/>
    </row>
    <row r="3267" spans="1:16" ht="24.95" customHeight="1" x14ac:dyDescent="0.2">
      <c r="A3267" s="52" t="str">
        <f t="shared" si="151"/>
        <v>||||||0</v>
      </c>
      <c r="B3267" s="52" t="str">
        <f t="shared" si="152"/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153"/>
        <v>0</v>
      </c>
      <c r="N3267" s="39"/>
      <c r="O3267" s="39"/>
      <c r="P3267" s="33"/>
    </row>
    <row r="3268" spans="1:16" ht="24.95" customHeight="1" x14ac:dyDescent="0.2">
      <c r="A3268" s="52" t="str">
        <f t="shared" si="151"/>
        <v>||||||0</v>
      </c>
      <c r="B3268" s="52" t="str">
        <f t="shared" si="152"/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153"/>
        <v>0</v>
      </c>
      <c r="N3268" s="39"/>
      <c r="O3268" s="39"/>
      <c r="P3268" s="33"/>
    </row>
    <row r="3269" spans="1:16" ht="24.95" customHeight="1" x14ac:dyDescent="0.2">
      <c r="A3269" s="52" t="str">
        <f t="shared" ref="A3269:A3332" si="154">C3269&amp;"|"&amp;D3269&amp;"|"&amp;E3269&amp;"|"&amp;F3269&amp;"|"&amp;G3269&amp;"|"&amp;I3269&amp;"|"&amp;N3269+O3269-P3269</f>
        <v>||||||0</v>
      </c>
      <c r="B3269" s="52" t="str">
        <f t="shared" ref="B3269:B3332" si="155"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153"/>
        <v>0</v>
      </c>
      <c r="N3269" s="39"/>
      <c r="O3269" s="39"/>
      <c r="P3269" s="33"/>
    </row>
    <row r="3270" spans="1:16" ht="24.95" customHeight="1" x14ac:dyDescent="0.2">
      <c r="A3270" s="52" t="str">
        <f t="shared" si="154"/>
        <v>||||||0</v>
      </c>
      <c r="B3270" s="52" t="str">
        <f t="shared" si="155"/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153"/>
        <v>0</v>
      </c>
      <c r="N3270" s="39"/>
      <c r="O3270" s="39"/>
      <c r="P3270" s="33"/>
    </row>
    <row r="3271" spans="1:16" ht="24.95" customHeight="1" x14ac:dyDescent="0.2">
      <c r="A3271" s="52" t="str">
        <f t="shared" si="154"/>
        <v>||||||0</v>
      </c>
      <c r="B3271" s="52" t="str">
        <f t="shared" si="155"/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153"/>
        <v>0</v>
      </c>
      <c r="N3271" s="39"/>
      <c r="O3271" s="39"/>
      <c r="P3271" s="33"/>
    </row>
    <row r="3272" spans="1:16" ht="24.95" customHeight="1" x14ac:dyDescent="0.2">
      <c r="A3272" s="52" t="str">
        <f t="shared" si="154"/>
        <v>||||||0</v>
      </c>
      <c r="B3272" s="52" t="str">
        <f t="shared" si="155"/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153"/>
        <v>0</v>
      </c>
      <c r="N3272" s="39"/>
      <c r="O3272" s="39"/>
      <c r="P3272" s="33"/>
    </row>
    <row r="3273" spans="1:16" ht="24.95" customHeight="1" x14ac:dyDescent="0.2">
      <c r="A3273" s="52" t="str">
        <f t="shared" si="154"/>
        <v>||||||0</v>
      </c>
      <c r="B3273" s="52" t="str">
        <f t="shared" si="155"/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153"/>
        <v>0</v>
      </c>
      <c r="N3273" s="39"/>
      <c r="O3273" s="39"/>
      <c r="P3273" s="33"/>
    </row>
    <row r="3274" spans="1:16" ht="24.95" customHeight="1" x14ac:dyDescent="0.2">
      <c r="A3274" s="52" t="str">
        <f t="shared" si="154"/>
        <v>||||||0</v>
      </c>
      <c r="B3274" s="52" t="str">
        <f t="shared" si="155"/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153"/>
        <v>0</v>
      </c>
      <c r="N3274" s="39"/>
      <c r="O3274" s="39"/>
      <c r="P3274" s="33"/>
    </row>
    <row r="3275" spans="1:16" ht="24.95" customHeight="1" x14ac:dyDescent="0.2">
      <c r="A3275" s="52" t="str">
        <f t="shared" si="154"/>
        <v>||||||0</v>
      </c>
      <c r="B3275" s="52" t="str">
        <f t="shared" si="155"/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153"/>
        <v>0</v>
      </c>
      <c r="N3275" s="39"/>
      <c r="O3275" s="39"/>
      <c r="P3275" s="33"/>
    </row>
    <row r="3276" spans="1:16" ht="24.95" customHeight="1" x14ac:dyDescent="0.2">
      <c r="A3276" s="52" t="str">
        <f t="shared" si="154"/>
        <v>||||||0</v>
      </c>
      <c r="B3276" s="52" t="str">
        <f t="shared" si="155"/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153"/>
        <v>0</v>
      </c>
      <c r="N3276" s="39"/>
      <c r="O3276" s="39"/>
      <c r="P3276" s="33"/>
    </row>
    <row r="3277" spans="1:16" ht="24.95" customHeight="1" x14ac:dyDescent="0.2">
      <c r="A3277" s="52" t="str">
        <f t="shared" si="154"/>
        <v>||||||0</v>
      </c>
      <c r="B3277" s="52" t="str">
        <f t="shared" si="155"/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153"/>
        <v>0</v>
      </c>
      <c r="N3277" s="39"/>
      <c r="O3277" s="39"/>
      <c r="P3277" s="33"/>
    </row>
    <row r="3278" spans="1:16" ht="24.95" customHeight="1" x14ac:dyDescent="0.2">
      <c r="A3278" s="52" t="str">
        <f t="shared" si="154"/>
        <v>||||||0</v>
      </c>
      <c r="B3278" s="52" t="str">
        <f t="shared" si="155"/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153"/>
        <v>0</v>
      </c>
      <c r="N3278" s="39"/>
      <c r="O3278" s="39"/>
      <c r="P3278" s="33"/>
    </row>
    <row r="3279" spans="1:16" ht="24.95" customHeight="1" x14ac:dyDescent="0.2">
      <c r="A3279" s="52" t="str">
        <f t="shared" si="154"/>
        <v>||||||0</v>
      </c>
      <c r="B3279" s="52" t="str">
        <f t="shared" si="155"/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153"/>
        <v>0</v>
      </c>
      <c r="N3279" s="39"/>
      <c r="O3279" s="39"/>
      <c r="P3279" s="33"/>
    </row>
    <row r="3280" spans="1:16" ht="24.95" customHeight="1" x14ac:dyDescent="0.2">
      <c r="A3280" s="52" t="str">
        <f t="shared" si="154"/>
        <v>||||||0</v>
      </c>
      <c r="B3280" s="52" t="str">
        <f t="shared" si="155"/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153"/>
        <v>0</v>
      </c>
      <c r="N3280" s="39"/>
      <c r="O3280" s="39"/>
      <c r="P3280" s="33"/>
    </row>
    <row r="3281" spans="1:16" ht="24.95" customHeight="1" x14ac:dyDescent="0.2">
      <c r="A3281" s="52" t="str">
        <f t="shared" si="154"/>
        <v>||||||0</v>
      </c>
      <c r="B3281" s="52" t="str">
        <f t="shared" si="155"/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153"/>
        <v>0</v>
      </c>
      <c r="N3281" s="39"/>
      <c r="O3281" s="39"/>
      <c r="P3281" s="33"/>
    </row>
    <row r="3282" spans="1:16" ht="24.95" customHeight="1" x14ac:dyDescent="0.2">
      <c r="A3282" s="52" t="str">
        <f t="shared" si="154"/>
        <v>||||||0</v>
      </c>
      <c r="B3282" s="52" t="str">
        <f t="shared" si="155"/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153"/>
        <v>0</v>
      </c>
      <c r="N3282" s="39"/>
      <c r="O3282" s="39"/>
      <c r="P3282" s="33"/>
    </row>
    <row r="3283" spans="1:16" ht="24.95" customHeight="1" x14ac:dyDescent="0.2">
      <c r="A3283" s="52" t="str">
        <f t="shared" si="154"/>
        <v>||||||0</v>
      </c>
      <c r="B3283" s="52" t="str">
        <f t="shared" si="155"/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153"/>
        <v>0</v>
      </c>
      <c r="N3283" s="39"/>
      <c r="O3283" s="39"/>
      <c r="P3283" s="33"/>
    </row>
    <row r="3284" spans="1:16" ht="24.95" customHeight="1" x14ac:dyDescent="0.2">
      <c r="A3284" s="52" t="str">
        <f t="shared" si="154"/>
        <v>||||||0</v>
      </c>
      <c r="B3284" s="52" t="str">
        <f t="shared" si="155"/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153"/>
        <v>0</v>
      </c>
      <c r="N3284" s="39"/>
      <c r="O3284" s="39"/>
      <c r="P3284" s="33"/>
    </row>
    <row r="3285" spans="1:16" ht="24.95" customHeight="1" x14ac:dyDescent="0.2">
      <c r="A3285" s="52" t="str">
        <f t="shared" si="154"/>
        <v>||||||0</v>
      </c>
      <c r="B3285" s="52" t="str">
        <f t="shared" si="155"/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153"/>
        <v>0</v>
      </c>
      <c r="N3285" s="39"/>
      <c r="O3285" s="39"/>
      <c r="P3285" s="33"/>
    </row>
    <row r="3286" spans="1:16" ht="24.95" customHeight="1" x14ac:dyDescent="0.2">
      <c r="A3286" s="52" t="str">
        <f t="shared" si="154"/>
        <v>||||||0</v>
      </c>
      <c r="B3286" s="52" t="str">
        <f t="shared" si="155"/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153"/>
        <v>0</v>
      </c>
      <c r="N3286" s="39"/>
      <c r="O3286" s="39"/>
      <c r="P3286" s="33"/>
    </row>
    <row r="3287" spans="1:16" ht="24.95" customHeight="1" x14ac:dyDescent="0.2">
      <c r="A3287" s="52" t="str">
        <f t="shared" si="154"/>
        <v>||||||0</v>
      </c>
      <c r="B3287" s="52" t="str">
        <f t="shared" si="155"/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153"/>
        <v>0</v>
      </c>
      <c r="N3287" s="39"/>
      <c r="O3287" s="39"/>
      <c r="P3287" s="33"/>
    </row>
    <row r="3288" spans="1:16" ht="24.95" customHeight="1" x14ac:dyDescent="0.2">
      <c r="A3288" s="52" t="str">
        <f t="shared" si="154"/>
        <v>||||||0</v>
      </c>
      <c r="B3288" s="52" t="str">
        <f t="shared" si="155"/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153"/>
        <v>0</v>
      </c>
      <c r="N3288" s="39"/>
      <c r="O3288" s="39"/>
      <c r="P3288" s="33"/>
    </row>
    <row r="3289" spans="1:16" ht="24.95" customHeight="1" x14ac:dyDescent="0.2">
      <c r="A3289" s="52" t="str">
        <f t="shared" si="154"/>
        <v>||||||0</v>
      </c>
      <c r="B3289" s="52" t="str">
        <f t="shared" si="155"/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153"/>
        <v>0</v>
      </c>
      <c r="N3289" s="39"/>
      <c r="O3289" s="39"/>
      <c r="P3289" s="33"/>
    </row>
    <row r="3290" spans="1:16" ht="24.95" customHeight="1" x14ac:dyDescent="0.2">
      <c r="A3290" s="52" t="str">
        <f t="shared" si="154"/>
        <v>||||||0</v>
      </c>
      <c r="B3290" s="52" t="str">
        <f t="shared" si="155"/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153"/>
        <v>0</v>
      </c>
      <c r="N3290" s="39"/>
      <c r="O3290" s="39"/>
      <c r="P3290" s="33"/>
    </row>
    <row r="3291" spans="1:16" ht="24.95" customHeight="1" x14ac:dyDescent="0.2">
      <c r="A3291" s="52" t="str">
        <f t="shared" si="154"/>
        <v>||||||0</v>
      </c>
      <c r="B3291" s="52" t="str">
        <f t="shared" si="155"/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153"/>
        <v>0</v>
      </c>
      <c r="N3291" s="39"/>
      <c r="O3291" s="39"/>
      <c r="P3291" s="33"/>
    </row>
    <row r="3292" spans="1:16" ht="24.95" customHeight="1" x14ac:dyDescent="0.2">
      <c r="A3292" s="52" t="str">
        <f t="shared" si="154"/>
        <v>||||||0</v>
      </c>
      <c r="B3292" s="52" t="str">
        <f t="shared" si="155"/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153"/>
        <v>0</v>
      </c>
      <c r="N3292" s="39"/>
      <c r="O3292" s="39"/>
      <c r="P3292" s="33"/>
    </row>
    <row r="3293" spans="1:16" ht="24.95" customHeight="1" x14ac:dyDescent="0.2">
      <c r="A3293" s="52" t="str">
        <f t="shared" si="154"/>
        <v>||||||0</v>
      </c>
      <c r="B3293" s="52" t="str">
        <f t="shared" si="155"/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153"/>
        <v>0</v>
      </c>
      <c r="N3293" s="39"/>
      <c r="O3293" s="39"/>
      <c r="P3293" s="33"/>
    </row>
    <row r="3294" spans="1:16" ht="24.95" customHeight="1" x14ac:dyDescent="0.2">
      <c r="A3294" s="52" t="str">
        <f t="shared" si="154"/>
        <v>||||||0</v>
      </c>
      <c r="B3294" s="52" t="str">
        <f t="shared" si="155"/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153"/>
        <v>0</v>
      </c>
      <c r="N3294" s="39"/>
      <c r="O3294" s="39"/>
      <c r="P3294" s="33"/>
    </row>
    <row r="3295" spans="1:16" ht="24.95" customHeight="1" x14ac:dyDescent="0.2">
      <c r="A3295" s="52" t="str">
        <f t="shared" si="154"/>
        <v>||||||0</v>
      </c>
      <c r="B3295" s="52" t="str">
        <f t="shared" si="155"/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153"/>
        <v>0</v>
      </c>
      <c r="N3295" s="39"/>
      <c r="O3295" s="39"/>
      <c r="P3295" s="33"/>
    </row>
    <row r="3296" spans="1:16" ht="24.95" customHeight="1" x14ac:dyDescent="0.2">
      <c r="A3296" s="52" t="str">
        <f t="shared" si="154"/>
        <v>||||||0</v>
      </c>
      <c r="B3296" s="52" t="str">
        <f t="shared" si="155"/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153"/>
        <v>0</v>
      </c>
      <c r="N3296" s="39"/>
      <c r="O3296" s="39"/>
      <c r="P3296" s="33"/>
    </row>
    <row r="3297" spans="1:16" ht="24.95" customHeight="1" x14ac:dyDescent="0.2">
      <c r="A3297" s="52" t="str">
        <f t="shared" si="154"/>
        <v>||||||0</v>
      </c>
      <c r="B3297" s="52" t="str">
        <f t="shared" si="155"/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153"/>
        <v>0</v>
      </c>
      <c r="N3297" s="39"/>
      <c r="O3297" s="39"/>
      <c r="P3297" s="33"/>
    </row>
    <row r="3298" spans="1:16" ht="24.95" customHeight="1" x14ac:dyDescent="0.2">
      <c r="A3298" s="52" t="str">
        <f t="shared" si="154"/>
        <v>||||||0</v>
      </c>
      <c r="B3298" s="52" t="str">
        <f t="shared" si="155"/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153"/>
        <v>0</v>
      </c>
      <c r="N3298" s="39"/>
      <c r="O3298" s="39"/>
      <c r="P3298" s="33"/>
    </row>
    <row r="3299" spans="1:16" ht="24.95" customHeight="1" x14ac:dyDescent="0.2">
      <c r="A3299" s="52" t="str">
        <f t="shared" si="154"/>
        <v>||||||0</v>
      </c>
      <c r="B3299" s="52" t="str">
        <f t="shared" si="155"/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153"/>
        <v>0</v>
      </c>
      <c r="N3299" s="39"/>
      <c r="O3299" s="39"/>
      <c r="P3299" s="33"/>
    </row>
    <row r="3300" spans="1:16" ht="24.95" customHeight="1" x14ac:dyDescent="0.2">
      <c r="A3300" s="52" t="str">
        <f t="shared" si="154"/>
        <v>||||||0</v>
      </c>
      <c r="B3300" s="52" t="str">
        <f t="shared" si="155"/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153"/>
        <v>0</v>
      </c>
      <c r="N3300" s="39"/>
      <c r="O3300" s="39"/>
      <c r="P3300" s="33"/>
    </row>
    <row r="3301" spans="1:16" ht="24.95" customHeight="1" x14ac:dyDescent="0.2">
      <c r="A3301" s="52" t="str">
        <f t="shared" si="154"/>
        <v>||||||0</v>
      </c>
      <c r="B3301" s="52" t="str">
        <f t="shared" si="155"/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153"/>
        <v>0</v>
      </c>
      <c r="N3301" s="39"/>
      <c r="O3301" s="39"/>
      <c r="P3301" s="33"/>
    </row>
    <row r="3302" spans="1:16" ht="24.95" customHeight="1" x14ac:dyDescent="0.2">
      <c r="A3302" s="52" t="str">
        <f t="shared" si="154"/>
        <v>||||||0</v>
      </c>
      <c r="B3302" s="52" t="str">
        <f t="shared" si="155"/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153"/>
        <v>0</v>
      </c>
      <c r="N3302" s="39"/>
      <c r="O3302" s="39"/>
      <c r="P3302" s="33"/>
    </row>
    <row r="3303" spans="1:16" ht="24.95" customHeight="1" x14ac:dyDescent="0.2">
      <c r="A3303" s="52" t="str">
        <f t="shared" si="154"/>
        <v>||||||0</v>
      </c>
      <c r="B3303" s="52" t="str">
        <f t="shared" si="155"/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153"/>
        <v>0</v>
      </c>
      <c r="N3303" s="39"/>
      <c r="O3303" s="39"/>
      <c r="P3303" s="33"/>
    </row>
    <row r="3304" spans="1:16" ht="24.95" customHeight="1" x14ac:dyDescent="0.2">
      <c r="A3304" s="52" t="str">
        <f t="shared" si="154"/>
        <v>||||||0</v>
      </c>
      <c r="B3304" s="52" t="str">
        <f t="shared" si="155"/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153"/>
        <v>0</v>
      </c>
      <c r="N3304" s="39"/>
      <c r="O3304" s="39"/>
      <c r="P3304" s="33"/>
    </row>
    <row r="3305" spans="1:16" ht="24.95" customHeight="1" x14ac:dyDescent="0.2">
      <c r="A3305" s="52" t="str">
        <f t="shared" si="154"/>
        <v>||||||0</v>
      </c>
      <c r="B3305" s="52" t="str">
        <f t="shared" si="155"/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153"/>
        <v>0</v>
      </c>
      <c r="N3305" s="39"/>
      <c r="O3305" s="39"/>
      <c r="P3305" s="33"/>
    </row>
    <row r="3306" spans="1:16" ht="24.95" customHeight="1" x14ac:dyDescent="0.2">
      <c r="A3306" s="52" t="str">
        <f t="shared" si="154"/>
        <v>||||||0</v>
      </c>
      <c r="B3306" s="52" t="str">
        <f t="shared" si="155"/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153"/>
        <v>0</v>
      </c>
      <c r="N3306" s="39"/>
      <c r="O3306" s="39"/>
      <c r="P3306" s="33"/>
    </row>
    <row r="3307" spans="1:16" ht="24.95" customHeight="1" x14ac:dyDescent="0.2">
      <c r="A3307" s="52" t="str">
        <f t="shared" si="154"/>
        <v>||||||0</v>
      </c>
      <c r="B3307" s="52" t="str">
        <f t="shared" si="155"/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153"/>
        <v>0</v>
      </c>
      <c r="N3307" s="39"/>
      <c r="O3307" s="39"/>
      <c r="P3307" s="33"/>
    </row>
    <row r="3308" spans="1:16" ht="24.95" customHeight="1" x14ac:dyDescent="0.2">
      <c r="A3308" s="52" t="str">
        <f t="shared" si="154"/>
        <v>||||||0</v>
      </c>
      <c r="B3308" s="52" t="str">
        <f t="shared" si="155"/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153"/>
        <v>0</v>
      </c>
      <c r="N3308" s="39"/>
      <c r="O3308" s="39"/>
      <c r="P3308" s="33"/>
    </row>
    <row r="3309" spans="1:16" ht="24.95" customHeight="1" x14ac:dyDescent="0.2">
      <c r="A3309" s="52" t="str">
        <f t="shared" si="154"/>
        <v>||||||0</v>
      </c>
      <c r="B3309" s="52" t="str">
        <f t="shared" si="155"/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153"/>
        <v>0</v>
      </c>
      <c r="N3309" s="39"/>
      <c r="O3309" s="39"/>
      <c r="P3309" s="33"/>
    </row>
    <row r="3310" spans="1:16" ht="24.95" customHeight="1" x14ac:dyDescent="0.2">
      <c r="A3310" s="52" t="str">
        <f t="shared" si="154"/>
        <v>||||||0</v>
      </c>
      <c r="B3310" s="52" t="str">
        <f t="shared" si="155"/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153"/>
        <v>0</v>
      </c>
      <c r="N3310" s="39"/>
      <c r="O3310" s="39"/>
      <c r="P3310" s="33"/>
    </row>
    <row r="3311" spans="1:16" ht="24.95" customHeight="1" x14ac:dyDescent="0.2">
      <c r="A3311" s="52" t="str">
        <f t="shared" si="154"/>
        <v>||||||0</v>
      </c>
      <c r="B3311" s="52" t="str">
        <f t="shared" si="155"/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153"/>
        <v>0</v>
      </c>
      <c r="N3311" s="39"/>
      <c r="O3311" s="39"/>
      <c r="P3311" s="33"/>
    </row>
    <row r="3312" spans="1:16" ht="24.95" customHeight="1" x14ac:dyDescent="0.2">
      <c r="A3312" s="52" t="str">
        <f t="shared" si="154"/>
        <v>||||||0</v>
      </c>
      <c r="B3312" s="52" t="str">
        <f t="shared" si="155"/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153"/>
        <v>0</v>
      </c>
      <c r="N3312" s="39"/>
      <c r="O3312" s="39"/>
      <c r="P3312" s="33"/>
    </row>
    <row r="3313" spans="1:16" ht="24.95" customHeight="1" x14ac:dyDescent="0.2">
      <c r="A3313" s="52" t="str">
        <f t="shared" si="154"/>
        <v>||||||0</v>
      </c>
      <c r="B3313" s="52" t="str">
        <f t="shared" si="155"/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153"/>
        <v>0</v>
      </c>
      <c r="N3313" s="39"/>
      <c r="O3313" s="39"/>
      <c r="P3313" s="33"/>
    </row>
    <row r="3314" spans="1:16" ht="24.95" customHeight="1" x14ac:dyDescent="0.2">
      <c r="A3314" s="52" t="str">
        <f t="shared" si="154"/>
        <v>||||||0</v>
      </c>
      <c r="B3314" s="52" t="str">
        <f t="shared" si="155"/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153"/>
        <v>0</v>
      </c>
      <c r="N3314" s="39"/>
      <c r="O3314" s="39"/>
      <c r="P3314" s="33"/>
    </row>
    <row r="3315" spans="1:16" ht="24.95" customHeight="1" x14ac:dyDescent="0.2">
      <c r="A3315" s="52" t="str">
        <f t="shared" si="154"/>
        <v>||||||0</v>
      </c>
      <c r="B3315" s="52" t="str">
        <f t="shared" si="155"/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153"/>
        <v>0</v>
      </c>
      <c r="N3315" s="39"/>
      <c r="O3315" s="39"/>
      <c r="P3315" s="33"/>
    </row>
    <row r="3316" spans="1:16" ht="24.95" customHeight="1" x14ac:dyDescent="0.2">
      <c r="A3316" s="52" t="str">
        <f t="shared" si="154"/>
        <v>||||||0</v>
      </c>
      <c r="B3316" s="52" t="str">
        <f t="shared" si="155"/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153"/>
        <v>0</v>
      </c>
      <c r="N3316" s="39"/>
      <c r="O3316" s="39"/>
      <c r="P3316" s="33"/>
    </row>
    <row r="3317" spans="1:16" ht="24.95" customHeight="1" x14ac:dyDescent="0.2">
      <c r="A3317" s="52" t="str">
        <f t="shared" si="154"/>
        <v>||||||0</v>
      </c>
      <c r="B3317" s="52" t="str">
        <f t="shared" si="155"/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153"/>
        <v>0</v>
      </c>
      <c r="N3317" s="39"/>
      <c r="O3317" s="39"/>
      <c r="P3317" s="33"/>
    </row>
    <row r="3318" spans="1:16" ht="24.95" customHeight="1" x14ac:dyDescent="0.2">
      <c r="A3318" s="52" t="str">
        <f t="shared" si="154"/>
        <v>||||||0</v>
      </c>
      <c r="B3318" s="52" t="str">
        <f t="shared" si="155"/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153"/>
        <v>0</v>
      </c>
      <c r="N3318" s="39"/>
      <c r="O3318" s="39"/>
      <c r="P3318" s="33"/>
    </row>
    <row r="3319" spans="1:16" ht="24.95" customHeight="1" x14ac:dyDescent="0.2">
      <c r="A3319" s="52" t="str">
        <f t="shared" si="154"/>
        <v>||||||0</v>
      </c>
      <c r="B3319" s="52" t="str">
        <f t="shared" si="155"/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153"/>
        <v>0</v>
      </c>
      <c r="N3319" s="39"/>
      <c r="O3319" s="39"/>
      <c r="P3319" s="33"/>
    </row>
    <row r="3320" spans="1:16" ht="24.95" customHeight="1" x14ac:dyDescent="0.2">
      <c r="A3320" s="52" t="str">
        <f t="shared" si="154"/>
        <v>||||||0</v>
      </c>
      <c r="B3320" s="52" t="str">
        <f t="shared" si="155"/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153"/>
        <v>0</v>
      </c>
      <c r="N3320" s="39"/>
      <c r="O3320" s="39"/>
      <c r="P3320" s="33"/>
    </row>
    <row r="3321" spans="1:16" ht="24.95" customHeight="1" x14ac:dyDescent="0.2">
      <c r="A3321" s="52" t="str">
        <f t="shared" si="154"/>
        <v>||||||0</v>
      </c>
      <c r="B3321" s="52" t="str">
        <f t="shared" si="155"/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153"/>
        <v>0</v>
      </c>
      <c r="N3321" s="39"/>
      <c r="O3321" s="39"/>
      <c r="P3321" s="33"/>
    </row>
    <row r="3322" spans="1:16" ht="24.95" customHeight="1" x14ac:dyDescent="0.2">
      <c r="A3322" s="52" t="str">
        <f t="shared" si="154"/>
        <v>||||||0</v>
      </c>
      <c r="B3322" s="52" t="str">
        <f t="shared" si="155"/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153"/>
        <v>0</v>
      </c>
      <c r="N3322" s="39"/>
      <c r="O3322" s="39"/>
      <c r="P3322" s="33"/>
    </row>
    <row r="3323" spans="1:16" ht="24.95" customHeight="1" x14ac:dyDescent="0.2">
      <c r="A3323" s="52" t="str">
        <f t="shared" si="154"/>
        <v>||||||0</v>
      </c>
      <c r="B3323" s="52" t="str">
        <f t="shared" si="155"/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153"/>
        <v>0</v>
      </c>
      <c r="N3323" s="39"/>
      <c r="O3323" s="39"/>
      <c r="P3323" s="33"/>
    </row>
    <row r="3324" spans="1:16" ht="24.95" customHeight="1" x14ac:dyDescent="0.2">
      <c r="A3324" s="52" t="str">
        <f t="shared" si="154"/>
        <v>||||||0</v>
      </c>
      <c r="B3324" s="52" t="str">
        <f t="shared" si="155"/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153"/>
        <v>0</v>
      </c>
      <c r="N3324" s="39"/>
      <c r="O3324" s="39"/>
      <c r="P3324" s="33"/>
    </row>
    <row r="3325" spans="1:16" ht="24.95" customHeight="1" x14ac:dyDescent="0.2">
      <c r="A3325" s="52" t="str">
        <f t="shared" si="154"/>
        <v>||||||0</v>
      </c>
      <c r="B3325" s="52" t="str">
        <f t="shared" si="155"/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153"/>
        <v>0</v>
      </c>
      <c r="N3325" s="39"/>
      <c r="O3325" s="39"/>
      <c r="P3325" s="33"/>
    </row>
    <row r="3326" spans="1:16" ht="24.95" customHeight="1" x14ac:dyDescent="0.2">
      <c r="A3326" s="52" t="str">
        <f t="shared" si="154"/>
        <v>||||||0</v>
      </c>
      <c r="B3326" s="52" t="str">
        <f t="shared" si="155"/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156">N3326+O3326</f>
        <v>0</v>
      </c>
      <c r="N3326" s="39"/>
      <c r="O3326" s="39"/>
      <c r="P3326" s="33"/>
    </row>
    <row r="3327" spans="1:16" ht="24.95" customHeight="1" x14ac:dyDescent="0.2">
      <c r="A3327" s="52" t="str">
        <f t="shared" si="154"/>
        <v>||||||0</v>
      </c>
      <c r="B3327" s="52" t="str">
        <f t="shared" si="155"/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156"/>
        <v>0</v>
      </c>
      <c r="N3327" s="39"/>
      <c r="O3327" s="39"/>
      <c r="P3327" s="33"/>
    </row>
    <row r="3328" spans="1:16" ht="24.95" customHeight="1" x14ac:dyDescent="0.2">
      <c r="A3328" s="52" t="str">
        <f t="shared" si="154"/>
        <v>||||||0</v>
      </c>
      <c r="B3328" s="52" t="str">
        <f t="shared" si="155"/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156"/>
        <v>0</v>
      </c>
      <c r="N3328" s="39"/>
      <c r="O3328" s="39"/>
      <c r="P3328" s="33"/>
    </row>
    <row r="3329" spans="1:16" ht="24.95" customHeight="1" x14ac:dyDescent="0.2">
      <c r="A3329" s="52" t="str">
        <f t="shared" si="154"/>
        <v>||||||0</v>
      </c>
      <c r="B3329" s="52" t="str">
        <f t="shared" si="155"/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156"/>
        <v>0</v>
      </c>
      <c r="N3329" s="39"/>
      <c r="O3329" s="39"/>
      <c r="P3329" s="33"/>
    </row>
    <row r="3330" spans="1:16" ht="24.95" customHeight="1" x14ac:dyDescent="0.2">
      <c r="A3330" s="52" t="str">
        <f t="shared" si="154"/>
        <v>||||||0</v>
      </c>
      <c r="B3330" s="52" t="str">
        <f t="shared" si="155"/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156"/>
        <v>0</v>
      </c>
      <c r="N3330" s="39"/>
      <c r="O3330" s="39"/>
      <c r="P3330" s="33"/>
    </row>
    <row r="3331" spans="1:16" ht="24.95" customHeight="1" x14ac:dyDescent="0.2">
      <c r="A3331" s="52" t="str">
        <f t="shared" si="154"/>
        <v>||||||0</v>
      </c>
      <c r="B3331" s="52" t="str">
        <f t="shared" si="155"/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156"/>
        <v>0</v>
      </c>
      <c r="N3331" s="39"/>
      <c r="O3331" s="39"/>
      <c r="P3331" s="33"/>
    </row>
    <row r="3332" spans="1:16" ht="24.95" customHeight="1" x14ac:dyDescent="0.2">
      <c r="A3332" s="52" t="str">
        <f t="shared" si="154"/>
        <v>||||||0</v>
      </c>
      <c r="B3332" s="52" t="str">
        <f t="shared" si="155"/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156"/>
        <v>0</v>
      </c>
      <c r="N3332" s="39"/>
      <c r="O3332" s="39"/>
      <c r="P3332" s="33"/>
    </row>
    <row r="3333" spans="1:16" ht="24.95" customHeight="1" x14ac:dyDescent="0.2">
      <c r="A3333" s="52" t="str">
        <f t="shared" ref="A3333:A3396" si="157">C3333&amp;"|"&amp;D3333&amp;"|"&amp;E3333&amp;"|"&amp;F3333&amp;"|"&amp;G3333&amp;"|"&amp;I3333&amp;"|"&amp;N3333+O3333-P3333</f>
        <v>||||||0</v>
      </c>
      <c r="B3333" s="52" t="str">
        <f t="shared" ref="B3333:B3396" si="158"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156"/>
        <v>0</v>
      </c>
      <c r="N3333" s="39"/>
      <c r="O3333" s="39"/>
      <c r="P3333" s="33"/>
    </row>
    <row r="3334" spans="1:16" ht="24.95" customHeight="1" x14ac:dyDescent="0.2">
      <c r="A3334" s="52" t="str">
        <f t="shared" si="157"/>
        <v>||||||0</v>
      </c>
      <c r="B3334" s="52" t="str">
        <f t="shared" si="158"/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156"/>
        <v>0</v>
      </c>
      <c r="N3334" s="39"/>
      <c r="O3334" s="39"/>
      <c r="P3334" s="33"/>
    </row>
    <row r="3335" spans="1:16" ht="24.95" customHeight="1" x14ac:dyDescent="0.2">
      <c r="A3335" s="52" t="str">
        <f t="shared" si="157"/>
        <v>||||||0</v>
      </c>
      <c r="B3335" s="52" t="str">
        <f t="shared" si="158"/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156"/>
        <v>0</v>
      </c>
      <c r="N3335" s="39"/>
      <c r="O3335" s="39"/>
      <c r="P3335" s="33"/>
    </row>
    <row r="3336" spans="1:16" ht="24.95" customHeight="1" x14ac:dyDescent="0.2">
      <c r="A3336" s="52" t="str">
        <f t="shared" si="157"/>
        <v>||||||0</v>
      </c>
      <c r="B3336" s="52" t="str">
        <f t="shared" si="158"/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156"/>
        <v>0</v>
      </c>
      <c r="N3336" s="39"/>
      <c r="O3336" s="39"/>
      <c r="P3336" s="33"/>
    </row>
    <row r="3337" spans="1:16" ht="24.95" customHeight="1" x14ac:dyDescent="0.2">
      <c r="A3337" s="52" t="str">
        <f t="shared" si="157"/>
        <v>||||||0</v>
      </c>
      <c r="B3337" s="52" t="str">
        <f t="shared" si="158"/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156"/>
        <v>0</v>
      </c>
      <c r="N3337" s="39"/>
      <c r="O3337" s="39"/>
      <c r="P3337" s="33"/>
    </row>
    <row r="3338" spans="1:16" ht="24.95" customHeight="1" x14ac:dyDescent="0.2">
      <c r="A3338" s="52" t="str">
        <f t="shared" si="157"/>
        <v>||||||0</v>
      </c>
      <c r="B3338" s="52" t="str">
        <f t="shared" si="158"/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156"/>
        <v>0</v>
      </c>
      <c r="N3338" s="39"/>
      <c r="O3338" s="39"/>
      <c r="P3338" s="33"/>
    </row>
    <row r="3339" spans="1:16" ht="24.95" customHeight="1" x14ac:dyDescent="0.2">
      <c r="A3339" s="52" t="str">
        <f t="shared" si="157"/>
        <v>||||||0</v>
      </c>
      <c r="B3339" s="52" t="str">
        <f t="shared" si="158"/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156"/>
        <v>0</v>
      </c>
      <c r="N3339" s="39"/>
      <c r="O3339" s="39"/>
      <c r="P3339" s="33"/>
    </row>
    <row r="3340" spans="1:16" ht="24.95" customHeight="1" x14ac:dyDescent="0.2">
      <c r="A3340" s="52" t="str">
        <f t="shared" si="157"/>
        <v>||||||0</v>
      </c>
      <c r="B3340" s="52" t="str">
        <f t="shared" si="158"/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156"/>
        <v>0</v>
      </c>
      <c r="N3340" s="39"/>
      <c r="O3340" s="39"/>
      <c r="P3340" s="33"/>
    </row>
    <row r="3341" spans="1:16" ht="24.95" customHeight="1" x14ac:dyDescent="0.2">
      <c r="A3341" s="52" t="str">
        <f t="shared" si="157"/>
        <v>||||||0</v>
      </c>
      <c r="B3341" s="52" t="str">
        <f t="shared" si="158"/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156"/>
        <v>0</v>
      </c>
      <c r="N3341" s="39"/>
      <c r="O3341" s="39"/>
      <c r="P3341" s="33"/>
    </row>
    <row r="3342" spans="1:16" ht="24.95" customHeight="1" x14ac:dyDescent="0.2">
      <c r="A3342" s="52" t="str">
        <f t="shared" si="157"/>
        <v>||||||0</v>
      </c>
      <c r="B3342" s="52" t="str">
        <f t="shared" si="158"/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156"/>
        <v>0</v>
      </c>
      <c r="N3342" s="39"/>
      <c r="O3342" s="39"/>
      <c r="P3342" s="33"/>
    </row>
    <row r="3343" spans="1:16" ht="24.95" customHeight="1" x14ac:dyDescent="0.2">
      <c r="A3343" s="52" t="str">
        <f t="shared" si="157"/>
        <v>||||||0</v>
      </c>
      <c r="B3343" s="52" t="str">
        <f t="shared" si="158"/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156"/>
        <v>0</v>
      </c>
      <c r="N3343" s="39"/>
      <c r="O3343" s="39"/>
      <c r="P3343" s="33"/>
    </row>
    <row r="3344" spans="1:16" ht="24.95" customHeight="1" x14ac:dyDescent="0.2">
      <c r="A3344" s="52" t="str">
        <f t="shared" si="157"/>
        <v>||||||0</v>
      </c>
      <c r="B3344" s="52" t="str">
        <f t="shared" si="158"/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156"/>
        <v>0</v>
      </c>
      <c r="N3344" s="39"/>
      <c r="O3344" s="39"/>
      <c r="P3344" s="33"/>
    </row>
    <row r="3345" spans="1:16" ht="24.95" customHeight="1" x14ac:dyDescent="0.2">
      <c r="A3345" s="52" t="str">
        <f t="shared" si="157"/>
        <v>||||||0</v>
      </c>
      <c r="B3345" s="52" t="str">
        <f t="shared" si="158"/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156"/>
        <v>0</v>
      </c>
      <c r="N3345" s="39"/>
      <c r="O3345" s="39"/>
      <c r="P3345" s="33"/>
    </row>
    <row r="3346" spans="1:16" ht="24.95" customHeight="1" x14ac:dyDescent="0.2">
      <c r="A3346" s="52" t="str">
        <f t="shared" si="157"/>
        <v>||||||0</v>
      </c>
      <c r="B3346" s="52" t="str">
        <f t="shared" si="158"/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156"/>
        <v>0</v>
      </c>
      <c r="N3346" s="39"/>
      <c r="O3346" s="39"/>
      <c r="P3346" s="33"/>
    </row>
    <row r="3347" spans="1:16" ht="24.95" customHeight="1" x14ac:dyDescent="0.2">
      <c r="A3347" s="52" t="str">
        <f t="shared" si="157"/>
        <v>||||||0</v>
      </c>
      <c r="B3347" s="52" t="str">
        <f t="shared" si="158"/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156"/>
        <v>0</v>
      </c>
      <c r="N3347" s="39"/>
      <c r="O3347" s="39"/>
      <c r="P3347" s="33"/>
    </row>
    <row r="3348" spans="1:16" ht="24.95" customHeight="1" x14ac:dyDescent="0.2">
      <c r="A3348" s="52" t="str">
        <f t="shared" si="157"/>
        <v>||||||0</v>
      </c>
      <c r="B3348" s="52" t="str">
        <f t="shared" si="158"/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156"/>
        <v>0</v>
      </c>
      <c r="N3348" s="39"/>
      <c r="O3348" s="39"/>
      <c r="P3348" s="33"/>
    </row>
    <row r="3349" spans="1:16" ht="24.95" customHeight="1" x14ac:dyDescent="0.2">
      <c r="A3349" s="52" t="str">
        <f t="shared" si="157"/>
        <v>||||||0</v>
      </c>
      <c r="B3349" s="52" t="str">
        <f t="shared" si="158"/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156"/>
        <v>0</v>
      </c>
      <c r="N3349" s="39"/>
      <c r="O3349" s="39"/>
      <c r="P3349" s="33"/>
    </row>
    <row r="3350" spans="1:16" ht="24.95" customHeight="1" x14ac:dyDescent="0.2">
      <c r="A3350" s="52" t="str">
        <f t="shared" si="157"/>
        <v>||||||0</v>
      </c>
      <c r="B3350" s="52" t="str">
        <f t="shared" si="158"/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156"/>
        <v>0</v>
      </c>
      <c r="N3350" s="39"/>
      <c r="O3350" s="39"/>
      <c r="P3350" s="33"/>
    </row>
    <row r="3351" spans="1:16" ht="24.95" customHeight="1" x14ac:dyDescent="0.2">
      <c r="A3351" s="52" t="str">
        <f t="shared" si="157"/>
        <v>||||||0</v>
      </c>
      <c r="B3351" s="52" t="str">
        <f t="shared" si="158"/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156"/>
        <v>0</v>
      </c>
      <c r="N3351" s="39"/>
      <c r="O3351" s="39"/>
      <c r="P3351" s="33"/>
    </row>
    <row r="3352" spans="1:16" ht="24.95" customHeight="1" x14ac:dyDescent="0.2">
      <c r="A3352" s="52" t="str">
        <f t="shared" si="157"/>
        <v>||||||0</v>
      </c>
      <c r="B3352" s="52" t="str">
        <f t="shared" si="158"/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156"/>
        <v>0</v>
      </c>
      <c r="N3352" s="39"/>
      <c r="O3352" s="39"/>
      <c r="P3352" s="33"/>
    </row>
    <row r="3353" spans="1:16" ht="24.95" customHeight="1" x14ac:dyDescent="0.2">
      <c r="A3353" s="52" t="str">
        <f t="shared" si="157"/>
        <v>||||||0</v>
      </c>
      <c r="B3353" s="52" t="str">
        <f t="shared" si="158"/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156"/>
        <v>0</v>
      </c>
      <c r="N3353" s="39"/>
      <c r="O3353" s="39"/>
      <c r="P3353" s="33"/>
    </row>
    <row r="3354" spans="1:16" ht="24.95" customHeight="1" x14ac:dyDescent="0.2">
      <c r="A3354" s="52" t="str">
        <f t="shared" si="157"/>
        <v>||||||0</v>
      </c>
      <c r="B3354" s="52" t="str">
        <f t="shared" si="158"/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156"/>
        <v>0</v>
      </c>
      <c r="N3354" s="39"/>
      <c r="O3354" s="39"/>
      <c r="P3354" s="33"/>
    </row>
    <row r="3355" spans="1:16" ht="24.95" customHeight="1" x14ac:dyDescent="0.2">
      <c r="A3355" s="52" t="str">
        <f t="shared" si="157"/>
        <v>||||||0</v>
      </c>
      <c r="B3355" s="52" t="str">
        <f t="shared" si="158"/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156"/>
        <v>0</v>
      </c>
      <c r="N3355" s="39"/>
      <c r="O3355" s="39"/>
      <c r="P3355" s="33"/>
    </row>
    <row r="3356" spans="1:16" ht="24.95" customHeight="1" x14ac:dyDescent="0.2">
      <c r="A3356" s="52" t="str">
        <f t="shared" si="157"/>
        <v>||||||0</v>
      </c>
      <c r="B3356" s="52" t="str">
        <f t="shared" si="158"/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156"/>
        <v>0</v>
      </c>
      <c r="N3356" s="39"/>
      <c r="O3356" s="39"/>
      <c r="P3356" s="33"/>
    </row>
    <row r="3357" spans="1:16" ht="24.95" customHeight="1" x14ac:dyDescent="0.2">
      <c r="A3357" s="52" t="str">
        <f t="shared" si="157"/>
        <v>||||||0</v>
      </c>
      <c r="B3357" s="52" t="str">
        <f t="shared" si="158"/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156"/>
        <v>0</v>
      </c>
      <c r="N3357" s="39"/>
      <c r="O3357" s="39"/>
      <c r="P3357" s="33"/>
    </row>
    <row r="3358" spans="1:16" ht="24.95" customHeight="1" x14ac:dyDescent="0.2">
      <c r="A3358" s="52" t="str">
        <f t="shared" si="157"/>
        <v>||||||0</v>
      </c>
      <c r="B3358" s="52" t="str">
        <f t="shared" si="158"/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156"/>
        <v>0</v>
      </c>
      <c r="N3358" s="39"/>
      <c r="O3358" s="39"/>
      <c r="P3358" s="33"/>
    </row>
    <row r="3359" spans="1:16" ht="24.95" customHeight="1" x14ac:dyDescent="0.2">
      <c r="A3359" s="52" t="str">
        <f t="shared" si="157"/>
        <v>||||||0</v>
      </c>
      <c r="B3359" s="52" t="str">
        <f t="shared" si="158"/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156"/>
        <v>0</v>
      </c>
      <c r="N3359" s="39"/>
      <c r="O3359" s="39"/>
      <c r="P3359" s="33"/>
    </row>
    <row r="3360" spans="1:16" ht="24.95" customHeight="1" x14ac:dyDescent="0.2">
      <c r="A3360" s="52" t="str">
        <f t="shared" si="157"/>
        <v>||||||0</v>
      </c>
      <c r="B3360" s="52" t="str">
        <f t="shared" si="158"/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156"/>
        <v>0</v>
      </c>
      <c r="N3360" s="39"/>
      <c r="O3360" s="39"/>
      <c r="P3360" s="33"/>
    </row>
    <row r="3361" spans="1:16" ht="24.95" customHeight="1" x14ac:dyDescent="0.2">
      <c r="A3361" s="52" t="str">
        <f t="shared" si="157"/>
        <v>||||||0</v>
      </c>
      <c r="B3361" s="52" t="str">
        <f t="shared" si="158"/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156"/>
        <v>0</v>
      </c>
      <c r="N3361" s="39"/>
      <c r="O3361" s="39"/>
      <c r="P3361" s="33"/>
    </row>
    <row r="3362" spans="1:16" ht="24.95" customHeight="1" x14ac:dyDescent="0.2">
      <c r="A3362" s="52" t="str">
        <f t="shared" si="157"/>
        <v>||||||0</v>
      </c>
      <c r="B3362" s="52" t="str">
        <f t="shared" si="158"/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156"/>
        <v>0</v>
      </c>
      <c r="N3362" s="39"/>
      <c r="O3362" s="39"/>
      <c r="P3362" s="33"/>
    </row>
    <row r="3363" spans="1:16" ht="24.95" customHeight="1" x14ac:dyDescent="0.2">
      <c r="A3363" s="52" t="str">
        <f t="shared" si="157"/>
        <v>||||||0</v>
      </c>
      <c r="B3363" s="52" t="str">
        <f t="shared" si="158"/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156"/>
        <v>0</v>
      </c>
      <c r="N3363" s="39"/>
      <c r="O3363" s="39"/>
      <c r="P3363" s="33"/>
    </row>
    <row r="3364" spans="1:16" ht="24.95" customHeight="1" x14ac:dyDescent="0.2">
      <c r="A3364" s="52" t="str">
        <f t="shared" si="157"/>
        <v>||||||0</v>
      </c>
      <c r="B3364" s="52" t="str">
        <f t="shared" si="158"/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156"/>
        <v>0</v>
      </c>
      <c r="N3364" s="39"/>
      <c r="O3364" s="39"/>
      <c r="P3364" s="33"/>
    </row>
    <row r="3365" spans="1:16" ht="24.95" customHeight="1" x14ac:dyDescent="0.2">
      <c r="A3365" s="52" t="str">
        <f t="shared" si="157"/>
        <v>||||||0</v>
      </c>
      <c r="B3365" s="52" t="str">
        <f t="shared" si="158"/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156"/>
        <v>0</v>
      </c>
      <c r="N3365" s="39"/>
      <c r="O3365" s="39"/>
      <c r="P3365" s="33"/>
    </row>
    <row r="3366" spans="1:16" ht="24.95" customHeight="1" x14ac:dyDescent="0.2">
      <c r="A3366" s="52" t="str">
        <f t="shared" si="157"/>
        <v>||||||0</v>
      </c>
      <c r="B3366" s="52" t="str">
        <f t="shared" si="158"/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156"/>
        <v>0</v>
      </c>
      <c r="N3366" s="39"/>
      <c r="O3366" s="39"/>
      <c r="P3366" s="33"/>
    </row>
    <row r="3367" spans="1:16" ht="24.95" customHeight="1" x14ac:dyDescent="0.2">
      <c r="A3367" s="52" t="str">
        <f t="shared" si="157"/>
        <v>||||||0</v>
      </c>
      <c r="B3367" s="52" t="str">
        <f t="shared" si="158"/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156"/>
        <v>0</v>
      </c>
      <c r="N3367" s="39"/>
      <c r="O3367" s="39"/>
      <c r="P3367" s="33"/>
    </row>
    <row r="3368" spans="1:16" ht="24.95" customHeight="1" x14ac:dyDescent="0.2">
      <c r="A3368" s="52" t="str">
        <f t="shared" si="157"/>
        <v>||||||0</v>
      </c>
      <c r="B3368" s="52" t="str">
        <f t="shared" si="158"/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156"/>
        <v>0</v>
      </c>
      <c r="N3368" s="39"/>
      <c r="O3368" s="39"/>
      <c r="P3368" s="33"/>
    </row>
    <row r="3369" spans="1:16" ht="24.95" customHeight="1" x14ac:dyDescent="0.2">
      <c r="A3369" s="52" t="str">
        <f t="shared" si="157"/>
        <v>||||||0</v>
      </c>
      <c r="B3369" s="52" t="str">
        <f t="shared" si="158"/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156"/>
        <v>0</v>
      </c>
      <c r="N3369" s="39"/>
      <c r="O3369" s="39"/>
      <c r="P3369" s="33"/>
    </row>
    <row r="3370" spans="1:16" ht="24.95" customHeight="1" x14ac:dyDescent="0.2">
      <c r="A3370" s="52" t="str">
        <f t="shared" si="157"/>
        <v>||||||0</v>
      </c>
      <c r="B3370" s="52" t="str">
        <f t="shared" si="158"/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156"/>
        <v>0</v>
      </c>
      <c r="N3370" s="39"/>
      <c r="O3370" s="39"/>
      <c r="P3370" s="33"/>
    </row>
    <row r="3371" spans="1:16" ht="24.95" customHeight="1" x14ac:dyDescent="0.2">
      <c r="A3371" s="52" t="str">
        <f t="shared" si="157"/>
        <v>||||||0</v>
      </c>
      <c r="B3371" s="52" t="str">
        <f t="shared" si="158"/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156"/>
        <v>0</v>
      </c>
      <c r="N3371" s="39"/>
      <c r="O3371" s="39"/>
      <c r="P3371" s="33"/>
    </row>
    <row r="3372" spans="1:16" ht="24.95" customHeight="1" x14ac:dyDescent="0.2">
      <c r="A3372" s="52" t="str">
        <f t="shared" si="157"/>
        <v>||||||0</v>
      </c>
      <c r="B3372" s="52" t="str">
        <f t="shared" si="158"/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156"/>
        <v>0</v>
      </c>
      <c r="N3372" s="39"/>
      <c r="O3372" s="39"/>
      <c r="P3372" s="33"/>
    </row>
    <row r="3373" spans="1:16" ht="24.95" customHeight="1" x14ac:dyDescent="0.2">
      <c r="A3373" s="52" t="str">
        <f t="shared" si="157"/>
        <v>||||||0</v>
      </c>
      <c r="B3373" s="52" t="str">
        <f t="shared" si="158"/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156"/>
        <v>0</v>
      </c>
      <c r="N3373" s="39"/>
      <c r="O3373" s="39"/>
      <c r="P3373" s="33"/>
    </row>
    <row r="3374" spans="1:16" ht="24.95" customHeight="1" x14ac:dyDescent="0.2">
      <c r="A3374" s="52" t="str">
        <f t="shared" si="157"/>
        <v>||||||0</v>
      </c>
      <c r="B3374" s="52" t="str">
        <f t="shared" si="158"/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156"/>
        <v>0</v>
      </c>
      <c r="N3374" s="39"/>
      <c r="O3374" s="39"/>
      <c r="P3374" s="33"/>
    </row>
    <row r="3375" spans="1:16" ht="24.95" customHeight="1" x14ac:dyDescent="0.2">
      <c r="A3375" s="52" t="str">
        <f t="shared" si="157"/>
        <v>||||||0</v>
      </c>
      <c r="B3375" s="52" t="str">
        <f t="shared" si="158"/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156"/>
        <v>0</v>
      </c>
      <c r="N3375" s="39"/>
      <c r="O3375" s="39"/>
      <c r="P3375" s="33"/>
    </row>
    <row r="3376" spans="1:16" ht="24.95" customHeight="1" x14ac:dyDescent="0.2">
      <c r="A3376" s="52" t="str">
        <f t="shared" si="157"/>
        <v>||||||0</v>
      </c>
      <c r="B3376" s="52" t="str">
        <f t="shared" si="158"/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156"/>
        <v>0</v>
      </c>
      <c r="N3376" s="39"/>
      <c r="O3376" s="39"/>
      <c r="P3376" s="33"/>
    </row>
    <row r="3377" spans="1:16" ht="24.95" customHeight="1" x14ac:dyDescent="0.2">
      <c r="A3377" s="52" t="str">
        <f t="shared" si="157"/>
        <v>||||||0</v>
      </c>
      <c r="B3377" s="52" t="str">
        <f t="shared" si="158"/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156"/>
        <v>0</v>
      </c>
      <c r="N3377" s="39"/>
      <c r="O3377" s="39"/>
      <c r="P3377" s="33"/>
    </row>
    <row r="3378" spans="1:16" ht="24.95" customHeight="1" x14ac:dyDescent="0.2">
      <c r="A3378" s="52" t="str">
        <f t="shared" si="157"/>
        <v>||||||0</v>
      </c>
      <c r="B3378" s="52" t="str">
        <f t="shared" si="158"/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156"/>
        <v>0</v>
      </c>
      <c r="N3378" s="39"/>
      <c r="O3378" s="39"/>
      <c r="P3378" s="33"/>
    </row>
    <row r="3379" spans="1:16" ht="24.95" customHeight="1" x14ac:dyDescent="0.2">
      <c r="A3379" s="52" t="str">
        <f t="shared" si="157"/>
        <v>||||||0</v>
      </c>
      <c r="B3379" s="52" t="str">
        <f t="shared" si="158"/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156"/>
        <v>0</v>
      </c>
      <c r="N3379" s="39"/>
      <c r="O3379" s="39"/>
      <c r="P3379" s="33"/>
    </row>
    <row r="3380" spans="1:16" ht="24.95" customHeight="1" x14ac:dyDescent="0.2">
      <c r="A3380" s="52" t="str">
        <f t="shared" si="157"/>
        <v>||||||0</v>
      </c>
      <c r="B3380" s="52" t="str">
        <f t="shared" si="158"/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156"/>
        <v>0</v>
      </c>
      <c r="N3380" s="39"/>
      <c r="O3380" s="39"/>
      <c r="P3380" s="33"/>
    </row>
    <row r="3381" spans="1:16" ht="24.95" customHeight="1" x14ac:dyDescent="0.2">
      <c r="A3381" s="52" t="str">
        <f t="shared" si="157"/>
        <v>||||||0</v>
      </c>
      <c r="B3381" s="52" t="str">
        <f t="shared" si="158"/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156"/>
        <v>0</v>
      </c>
      <c r="N3381" s="39"/>
      <c r="O3381" s="39"/>
      <c r="P3381" s="33"/>
    </row>
    <row r="3382" spans="1:16" ht="24.95" customHeight="1" x14ac:dyDescent="0.2">
      <c r="A3382" s="52" t="str">
        <f t="shared" si="157"/>
        <v>||||||0</v>
      </c>
      <c r="B3382" s="52" t="str">
        <f t="shared" si="158"/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156"/>
        <v>0</v>
      </c>
      <c r="N3382" s="39"/>
      <c r="O3382" s="39"/>
      <c r="P3382" s="33"/>
    </row>
    <row r="3383" spans="1:16" ht="24.95" customHeight="1" x14ac:dyDescent="0.2">
      <c r="A3383" s="52" t="str">
        <f t="shared" si="157"/>
        <v>||||||0</v>
      </c>
      <c r="B3383" s="52" t="str">
        <f t="shared" si="158"/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156"/>
        <v>0</v>
      </c>
      <c r="N3383" s="39"/>
      <c r="O3383" s="39"/>
      <c r="P3383" s="33"/>
    </row>
    <row r="3384" spans="1:16" ht="24.95" customHeight="1" x14ac:dyDescent="0.2">
      <c r="A3384" s="52" t="str">
        <f t="shared" si="157"/>
        <v>||||||0</v>
      </c>
      <c r="B3384" s="52" t="str">
        <f t="shared" si="158"/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156"/>
        <v>0</v>
      </c>
      <c r="N3384" s="39"/>
      <c r="O3384" s="39"/>
      <c r="P3384" s="33"/>
    </row>
    <row r="3385" spans="1:16" ht="24.95" customHeight="1" x14ac:dyDescent="0.2">
      <c r="A3385" s="52" t="str">
        <f t="shared" si="157"/>
        <v>||||||0</v>
      </c>
      <c r="B3385" s="52" t="str">
        <f t="shared" si="158"/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156"/>
        <v>0</v>
      </c>
      <c r="N3385" s="39"/>
      <c r="O3385" s="39"/>
      <c r="P3385" s="33"/>
    </row>
    <row r="3386" spans="1:16" ht="24.95" customHeight="1" x14ac:dyDescent="0.2">
      <c r="A3386" s="52" t="str">
        <f t="shared" si="157"/>
        <v>||||||0</v>
      </c>
      <c r="B3386" s="52" t="str">
        <f t="shared" si="158"/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156"/>
        <v>0</v>
      </c>
      <c r="N3386" s="39"/>
      <c r="O3386" s="39"/>
      <c r="P3386" s="33"/>
    </row>
    <row r="3387" spans="1:16" ht="24.95" customHeight="1" x14ac:dyDescent="0.2">
      <c r="A3387" s="52" t="str">
        <f t="shared" si="157"/>
        <v>||||||0</v>
      </c>
      <c r="B3387" s="52" t="str">
        <f t="shared" si="158"/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156"/>
        <v>0</v>
      </c>
      <c r="N3387" s="39"/>
      <c r="O3387" s="39"/>
      <c r="P3387" s="33"/>
    </row>
    <row r="3388" spans="1:16" ht="24.95" customHeight="1" x14ac:dyDescent="0.2">
      <c r="A3388" s="52" t="str">
        <f t="shared" si="157"/>
        <v>||||||0</v>
      </c>
      <c r="B3388" s="52" t="str">
        <f t="shared" si="158"/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156"/>
        <v>0</v>
      </c>
      <c r="N3388" s="39"/>
      <c r="O3388" s="39"/>
      <c r="P3388" s="33"/>
    </row>
    <row r="3389" spans="1:16" ht="24.95" customHeight="1" x14ac:dyDescent="0.2">
      <c r="A3389" s="52" t="str">
        <f t="shared" si="157"/>
        <v>||||||0</v>
      </c>
      <c r="B3389" s="52" t="str">
        <f t="shared" si="158"/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156"/>
        <v>0</v>
      </c>
      <c r="N3389" s="39"/>
      <c r="O3389" s="39"/>
      <c r="P3389" s="33"/>
    </row>
    <row r="3390" spans="1:16" ht="24.95" customHeight="1" x14ac:dyDescent="0.2">
      <c r="A3390" s="52" t="str">
        <f t="shared" si="157"/>
        <v>||||||0</v>
      </c>
      <c r="B3390" s="52" t="str">
        <f t="shared" si="158"/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159">N3390+O3390</f>
        <v>0</v>
      </c>
      <c r="N3390" s="39"/>
      <c r="O3390" s="39"/>
      <c r="P3390" s="33"/>
    </row>
    <row r="3391" spans="1:16" ht="24.95" customHeight="1" x14ac:dyDescent="0.2">
      <c r="A3391" s="52" t="str">
        <f t="shared" si="157"/>
        <v>||||||0</v>
      </c>
      <c r="B3391" s="52" t="str">
        <f t="shared" si="158"/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159"/>
        <v>0</v>
      </c>
      <c r="N3391" s="39"/>
      <c r="O3391" s="39"/>
      <c r="P3391" s="33"/>
    </row>
    <row r="3392" spans="1:16" ht="24.95" customHeight="1" x14ac:dyDescent="0.2">
      <c r="A3392" s="52" t="str">
        <f t="shared" si="157"/>
        <v>||||||0</v>
      </c>
      <c r="B3392" s="52" t="str">
        <f t="shared" si="158"/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159"/>
        <v>0</v>
      </c>
      <c r="N3392" s="39"/>
      <c r="O3392" s="39"/>
      <c r="P3392" s="33"/>
    </row>
    <row r="3393" spans="1:16" ht="24.95" customHeight="1" x14ac:dyDescent="0.2">
      <c r="A3393" s="52" t="str">
        <f t="shared" si="157"/>
        <v>||||||0</v>
      </c>
      <c r="B3393" s="52" t="str">
        <f t="shared" si="158"/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159"/>
        <v>0</v>
      </c>
      <c r="N3393" s="39"/>
      <c r="O3393" s="39"/>
      <c r="P3393" s="33"/>
    </row>
    <row r="3394" spans="1:16" ht="24.95" customHeight="1" x14ac:dyDescent="0.2">
      <c r="A3394" s="52" t="str">
        <f t="shared" si="157"/>
        <v>||||||0</v>
      </c>
      <c r="B3394" s="52" t="str">
        <f t="shared" si="158"/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159"/>
        <v>0</v>
      </c>
      <c r="N3394" s="39"/>
      <c r="O3394" s="39"/>
      <c r="P3394" s="33"/>
    </row>
    <row r="3395" spans="1:16" ht="24.95" customHeight="1" x14ac:dyDescent="0.2">
      <c r="A3395" s="52" t="str">
        <f t="shared" si="157"/>
        <v>||||||0</v>
      </c>
      <c r="B3395" s="52" t="str">
        <f t="shared" si="158"/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159"/>
        <v>0</v>
      </c>
      <c r="N3395" s="39"/>
      <c r="O3395" s="39"/>
      <c r="P3395" s="33"/>
    </row>
    <row r="3396" spans="1:16" ht="24.95" customHeight="1" x14ac:dyDescent="0.2">
      <c r="A3396" s="52" t="str">
        <f t="shared" si="157"/>
        <v>||||||0</v>
      </c>
      <c r="B3396" s="52" t="str">
        <f t="shared" si="158"/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159"/>
        <v>0</v>
      </c>
      <c r="N3396" s="39"/>
      <c r="O3396" s="39"/>
      <c r="P3396" s="33"/>
    </row>
    <row r="3397" spans="1:16" ht="24.95" customHeight="1" x14ac:dyDescent="0.2">
      <c r="A3397" s="52" t="str">
        <f t="shared" ref="A3397:A3460" si="160">C3397&amp;"|"&amp;D3397&amp;"|"&amp;E3397&amp;"|"&amp;F3397&amp;"|"&amp;G3397&amp;"|"&amp;I3397&amp;"|"&amp;N3397+O3397-P3397</f>
        <v>||||||0</v>
      </c>
      <c r="B3397" s="52" t="str">
        <f t="shared" ref="B3397:B3460" si="161"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159"/>
        <v>0</v>
      </c>
      <c r="N3397" s="39"/>
      <c r="O3397" s="39"/>
      <c r="P3397" s="33"/>
    </row>
    <row r="3398" spans="1:16" ht="24.95" customHeight="1" x14ac:dyDescent="0.2">
      <c r="A3398" s="52" t="str">
        <f t="shared" si="160"/>
        <v>||||||0</v>
      </c>
      <c r="B3398" s="52" t="str">
        <f t="shared" si="161"/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159"/>
        <v>0</v>
      </c>
      <c r="N3398" s="39"/>
      <c r="O3398" s="39"/>
      <c r="P3398" s="33"/>
    </row>
    <row r="3399" spans="1:16" ht="24.95" customHeight="1" x14ac:dyDescent="0.2">
      <c r="A3399" s="52" t="str">
        <f t="shared" si="160"/>
        <v>||||||0</v>
      </c>
      <c r="B3399" s="52" t="str">
        <f t="shared" si="161"/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159"/>
        <v>0</v>
      </c>
      <c r="N3399" s="39"/>
      <c r="O3399" s="39"/>
      <c r="P3399" s="33"/>
    </row>
    <row r="3400" spans="1:16" ht="24.95" customHeight="1" x14ac:dyDescent="0.2">
      <c r="A3400" s="52" t="str">
        <f t="shared" si="160"/>
        <v>||||||0</v>
      </c>
      <c r="B3400" s="52" t="str">
        <f t="shared" si="161"/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159"/>
        <v>0</v>
      </c>
      <c r="N3400" s="39"/>
      <c r="O3400" s="39"/>
      <c r="P3400" s="33"/>
    </row>
    <row r="3401" spans="1:16" ht="24.95" customHeight="1" x14ac:dyDescent="0.2">
      <c r="A3401" s="52" t="str">
        <f t="shared" si="160"/>
        <v>||||||0</v>
      </c>
      <c r="B3401" s="52" t="str">
        <f t="shared" si="161"/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159"/>
        <v>0</v>
      </c>
      <c r="N3401" s="39"/>
      <c r="O3401" s="39"/>
      <c r="P3401" s="33"/>
    </row>
    <row r="3402" spans="1:16" ht="24.95" customHeight="1" x14ac:dyDescent="0.2">
      <c r="A3402" s="52" t="str">
        <f t="shared" si="160"/>
        <v>||||||0</v>
      </c>
      <c r="B3402" s="52" t="str">
        <f t="shared" si="161"/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159"/>
        <v>0</v>
      </c>
      <c r="N3402" s="39"/>
      <c r="O3402" s="39"/>
      <c r="P3402" s="33"/>
    </row>
    <row r="3403" spans="1:16" ht="24.95" customHeight="1" x14ac:dyDescent="0.2">
      <c r="A3403" s="52" t="str">
        <f t="shared" si="160"/>
        <v>||||||0</v>
      </c>
      <c r="B3403" s="52" t="str">
        <f t="shared" si="161"/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159"/>
        <v>0</v>
      </c>
      <c r="N3403" s="39"/>
      <c r="O3403" s="39"/>
      <c r="P3403" s="33"/>
    </row>
    <row r="3404" spans="1:16" ht="24.95" customHeight="1" x14ac:dyDescent="0.2">
      <c r="A3404" s="52" t="str">
        <f t="shared" si="160"/>
        <v>||||||0</v>
      </c>
      <c r="B3404" s="52" t="str">
        <f t="shared" si="161"/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159"/>
        <v>0</v>
      </c>
      <c r="N3404" s="39"/>
      <c r="O3404" s="39"/>
      <c r="P3404" s="33"/>
    </row>
    <row r="3405" spans="1:16" ht="24.95" customHeight="1" x14ac:dyDescent="0.2">
      <c r="A3405" s="52" t="str">
        <f t="shared" si="160"/>
        <v>||||||0</v>
      </c>
      <c r="B3405" s="52" t="str">
        <f t="shared" si="161"/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159"/>
        <v>0</v>
      </c>
      <c r="N3405" s="39"/>
      <c r="O3405" s="39"/>
      <c r="P3405" s="33"/>
    </row>
    <row r="3406" spans="1:16" ht="24.95" customHeight="1" x14ac:dyDescent="0.2">
      <c r="A3406" s="52" t="str">
        <f t="shared" si="160"/>
        <v>||||||0</v>
      </c>
      <c r="B3406" s="52" t="str">
        <f t="shared" si="161"/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159"/>
        <v>0</v>
      </c>
      <c r="N3406" s="39"/>
      <c r="O3406" s="39"/>
      <c r="P3406" s="33"/>
    </row>
    <row r="3407" spans="1:16" ht="24.95" customHeight="1" x14ac:dyDescent="0.2">
      <c r="A3407" s="52" t="str">
        <f t="shared" si="160"/>
        <v>||||||0</v>
      </c>
      <c r="B3407" s="52" t="str">
        <f t="shared" si="161"/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159"/>
        <v>0</v>
      </c>
      <c r="N3407" s="39"/>
      <c r="O3407" s="39"/>
      <c r="P3407" s="33"/>
    </row>
    <row r="3408" spans="1:16" ht="24.95" customHeight="1" x14ac:dyDescent="0.2">
      <c r="A3408" s="52" t="str">
        <f t="shared" si="160"/>
        <v>||||||0</v>
      </c>
      <c r="B3408" s="52" t="str">
        <f t="shared" si="161"/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159"/>
        <v>0</v>
      </c>
      <c r="N3408" s="39"/>
      <c r="O3408" s="39"/>
      <c r="P3408" s="33"/>
    </row>
    <row r="3409" spans="1:16" ht="24.95" customHeight="1" x14ac:dyDescent="0.2">
      <c r="A3409" s="52" t="str">
        <f t="shared" si="160"/>
        <v>||||||0</v>
      </c>
      <c r="B3409" s="52" t="str">
        <f t="shared" si="161"/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159"/>
        <v>0</v>
      </c>
      <c r="N3409" s="39"/>
      <c r="O3409" s="39"/>
      <c r="P3409" s="33"/>
    </row>
    <row r="3410" spans="1:16" ht="24.95" customHeight="1" x14ac:dyDescent="0.2">
      <c r="A3410" s="52" t="str">
        <f t="shared" si="160"/>
        <v>||||||0</v>
      </c>
      <c r="B3410" s="52" t="str">
        <f t="shared" si="161"/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159"/>
        <v>0</v>
      </c>
      <c r="N3410" s="39"/>
      <c r="O3410" s="39"/>
      <c r="P3410" s="33"/>
    </row>
    <row r="3411" spans="1:16" ht="24.95" customHeight="1" x14ac:dyDescent="0.2">
      <c r="A3411" s="52" t="str">
        <f t="shared" si="160"/>
        <v>||||||0</v>
      </c>
      <c r="B3411" s="52" t="str">
        <f t="shared" si="161"/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159"/>
        <v>0</v>
      </c>
      <c r="N3411" s="39"/>
      <c r="O3411" s="39"/>
      <c r="P3411" s="33"/>
    </row>
    <row r="3412" spans="1:16" ht="24.95" customHeight="1" x14ac:dyDescent="0.2">
      <c r="A3412" s="52" t="str">
        <f t="shared" si="160"/>
        <v>||||||0</v>
      </c>
      <c r="B3412" s="52" t="str">
        <f t="shared" si="161"/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159"/>
        <v>0</v>
      </c>
      <c r="N3412" s="39"/>
      <c r="O3412" s="39"/>
      <c r="P3412" s="33"/>
    </row>
    <row r="3413" spans="1:16" ht="24.95" customHeight="1" x14ac:dyDescent="0.2">
      <c r="A3413" s="52" t="str">
        <f t="shared" si="160"/>
        <v>||||||0</v>
      </c>
      <c r="B3413" s="52" t="str">
        <f t="shared" si="161"/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159"/>
        <v>0</v>
      </c>
      <c r="N3413" s="39"/>
      <c r="O3413" s="39"/>
      <c r="P3413" s="33"/>
    </row>
    <row r="3414" spans="1:16" ht="24.95" customHeight="1" x14ac:dyDescent="0.2">
      <c r="A3414" s="52" t="str">
        <f t="shared" si="160"/>
        <v>||||||0</v>
      </c>
      <c r="B3414" s="52" t="str">
        <f t="shared" si="161"/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159"/>
        <v>0</v>
      </c>
      <c r="N3414" s="39"/>
      <c r="O3414" s="39"/>
      <c r="P3414" s="33"/>
    </row>
    <row r="3415" spans="1:16" ht="24.95" customHeight="1" x14ac:dyDescent="0.2">
      <c r="A3415" s="52" t="str">
        <f t="shared" si="160"/>
        <v>||||||0</v>
      </c>
      <c r="B3415" s="52" t="str">
        <f t="shared" si="161"/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159"/>
        <v>0</v>
      </c>
      <c r="N3415" s="39"/>
      <c r="O3415" s="39"/>
      <c r="P3415" s="33"/>
    </row>
    <row r="3416" spans="1:16" ht="24.95" customHeight="1" x14ac:dyDescent="0.2">
      <c r="A3416" s="52" t="str">
        <f t="shared" si="160"/>
        <v>||||||0</v>
      </c>
      <c r="B3416" s="52" t="str">
        <f t="shared" si="161"/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159"/>
        <v>0</v>
      </c>
      <c r="N3416" s="39"/>
      <c r="O3416" s="39"/>
      <c r="P3416" s="33"/>
    </row>
    <row r="3417" spans="1:16" ht="24.95" customHeight="1" x14ac:dyDescent="0.2">
      <c r="A3417" s="52" t="str">
        <f t="shared" si="160"/>
        <v>||||||0</v>
      </c>
      <c r="B3417" s="52" t="str">
        <f t="shared" si="161"/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159"/>
        <v>0</v>
      </c>
      <c r="N3417" s="39"/>
      <c r="O3417" s="39"/>
      <c r="P3417" s="33"/>
    </row>
    <row r="3418" spans="1:16" ht="24.95" customHeight="1" x14ac:dyDescent="0.2">
      <c r="A3418" s="52" t="str">
        <f t="shared" si="160"/>
        <v>||||||0</v>
      </c>
      <c r="B3418" s="52" t="str">
        <f t="shared" si="161"/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159"/>
        <v>0</v>
      </c>
      <c r="N3418" s="39"/>
      <c r="O3418" s="39"/>
      <c r="P3418" s="33"/>
    </row>
    <row r="3419" spans="1:16" ht="24.95" customHeight="1" x14ac:dyDescent="0.2">
      <c r="A3419" s="52" t="str">
        <f t="shared" si="160"/>
        <v>||||||0</v>
      </c>
      <c r="B3419" s="52" t="str">
        <f t="shared" si="161"/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159"/>
        <v>0</v>
      </c>
      <c r="N3419" s="39"/>
      <c r="O3419" s="39"/>
      <c r="P3419" s="33"/>
    </row>
    <row r="3420" spans="1:16" ht="24.95" customHeight="1" x14ac:dyDescent="0.2">
      <c r="A3420" s="52" t="str">
        <f t="shared" si="160"/>
        <v>||||||0</v>
      </c>
      <c r="B3420" s="52" t="str">
        <f t="shared" si="161"/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159"/>
        <v>0</v>
      </c>
      <c r="N3420" s="39"/>
      <c r="O3420" s="39"/>
      <c r="P3420" s="33"/>
    </row>
    <row r="3421" spans="1:16" ht="24.95" customHeight="1" x14ac:dyDescent="0.2">
      <c r="A3421" s="52" t="str">
        <f t="shared" si="160"/>
        <v>||||||0</v>
      </c>
      <c r="B3421" s="52" t="str">
        <f t="shared" si="161"/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159"/>
        <v>0</v>
      </c>
      <c r="N3421" s="39"/>
      <c r="O3421" s="39"/>
      <c r="P3421" s="33"/>
    </row>
    <row r="3422" spans="1:16" ht="24.95" customHeight="1" x14ac:dyDescent="0.2">
      <c r="A3422" s="52" t="str">
        <f t="shared" si="160"/>
        <v>||||||0</v>
      </c>
      <c r="B3422" s="52" t="str">
        <f t="shared" si="161"/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159"/>
        <v>0</v>
      </c>
      <c r="N3422" s="39"/>
      <c r="O3422" s="39"/>
      <c r="P3422" s="33"/>
    </row>
    <row r="3423" spans="1:16" ht="24.95" customHeight="1" x14ac:dyDescent="0.2">
      <c r="A3423" s="52" t="str">
        <f t="shared" si="160"/>
        <v>||||||0</v>
      </c>
      <c r="B3423" s="52" t="str">
        <f t="shared" si="161"/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159"/>
        <v>0</v>
      </c>
      <c r="N3423" s="39"/>
      <c r="O3423" s="39"/>
      <c r="P3423" s="33"/>
    </row>
    <row r="3424" spans="1:16" ht="24.95" customHeight="1" x14ac:dyDescent="0.2">
      <c r="A3424" s="52" t="str">
        <f t="shared" si="160"/>
        <v>||||||0</v>
      </c>
      <c r="B3424" s="52" t="str">
        <f t="shared" si="161"/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159"/>
        <v>0</v>
      </c>
      <c r="N3424" s="39"/>
      <c r="O3424" s="39"/>
      <c r="P3424" s="33"/>
    </row>
    <row r="3425" spans="1:16" ht="24.95" customHeight="1" x14ac:dyDescent="0.2">
      <c r="A3425" s="52" t="str">
        <f t="shared" si="160"/>
        <v>||||||0</v>
      </c>
      <c r="B3425" s="52" t="str">
        <f t="shared" si="161"/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159"/>
        <v>0</v>
      </c>
      <c r="N3425" s="39"/>
      <c r="O3425" s="39"/>
      <c r="P3425" s="33"/>
    </row>
    <row r="3426" spans="1:16" ht="24.95" customHeight="1" x14ac:dyDescent="0.2">
      <c r="A3426" s="52" t="str">
        <f t="shared" si="160"/>
        <v>||||||0</v>
      </c>
      <c r="B3426" s="52" t="str">
        <f t="shared" si="161"/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159"/>
        <v>0</v>
      </c>
      <c r="N3426" s="39"/>
      <c r="O3426" s="39"/>
      <c r="P3426" s="33"/>
    </row>
    <row r="3427" spans="1:16" ht="24.95" customHeight="1" x14ac:dyDescent="0.2">
      <c r="A3427" s="52" t="str">
        <f t="shared" si="160"/>
        <v>||||||0</v>
      </c>
      <c r="B3427" s="52" t="str">
        <f t="shared" si="161"/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159"/>
        <v>0</v>
      </c>
      <c r="N3427" s="39"/>
      <c r="O3427" s="39"/>
      <c r="P3427" s="33"/>
    </row>
    <row r="3428" spans="1:16" ht="24.95" customHeight="1" x14ac:dyDescent="0.2">
      <c r="A3428" s="52" t="str">
        <f t="shared" si="160"/>
        <v>||||||0</v>
      </c>
      <c r="B3428" s="52" t="str">
        <f t="shared" si="161"/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159"/>
        <v>0</v>
      </c>
      <c r="N3428" s="39"/>
      <c r="O3428" s="39"/>
      <c r="P3428" s="33"/>
    </row>
    <row r="3429" spans="1:16" ht="24.95" customHeight="1" x14ac:dyDescent="0.2">
      <c r="A3429" s="52" t="str">
        <f t="shared" si="160"/>
        <v>||||||0</v>
      </c>
      <c r="B3429" s="52" t="str">
        <f t="shared" si="161"/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159"/>
        <v>0</v>
      </c>
      <c r="N3429" s="39"/>
      <c r="O3429" s="39"/>
      <c r="P3429" s="33"/>
    </row>
    <row r="3430" spans="1:16" ht="24.95" customHeight="1" x14ac:dyDescent="0.2">
      <c r="A3430" s="52" t="str">
        <f t="shared" si="160"/>
        <v>||||||0</v>
      </c>
      <c r="B3430" s="52" t="str">
        <f t="shared" si="161"/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159"/>
        <v>0</v>
      </c>
      <c r="N3430" s="39"/>
      <c r="O3430" s="39"/>
      <c r="P3430" s="33"/>
    </row>
    <row r="3431" spans="1:16" ht="24.95" customHeight="1" x14ac:dyDescent="0.2">
      <c r="A3431" s="52" t="str">
        <f t="shared" si="160"/>
        <v>||||||0</v>
      </c>
      <c r="B3431" s="52" t="str">
        <f t="shared" si="161"/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159"/>
        <v>0</v>
      </c>
      <c r="N3431" s="39"/>
      <c r="O3431" s="39"/>
      <c r="P3431" s="33"/>
    </row>
    <row r="3432" spans="1:16" ht="24.95" customHeight="1" x14ac:dyDescent="0.2">
      <c r="A3432" s="52" t="str">
        <f t="shared" si="160"/>
        <v>||||||0</v>
      </c>
      <c r="B3432" s="52" t="str">
        <f t="shared" si="161"/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159"/>
        <v>0</v>
      </c>
      <c r="N3432" s="39"/>
      <c r="O3432" s="39"/>
      <c r="P3432" s="33"/>
    </row>
    <row r="3433" spans="1:16" ht="24.95" customHeight="1" x14ac:dyDescent="0.2">
      <c r="A3433" s="52" t="str">
        <f t="shared" si="160"/>
        <v>||||||0</v>
      </c>
      <c r="B3433" s="52" t="str">
        <f t="shared" si="161"/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159"/>
        <v>0</v>
      </c>
      <c r="N3433" s="39"/>
      <c r="O3433" s="39"/>
      <c r="P3433" s="33"/>
    </row>
    <row r="3434" spans="1:16" ht="24.95" customHeight="1" x14ac:dyDescent="0.2">
      <c r="A3434" s="52" t="str">
        <f t="shared" si="160"/>
        <v>||||||0</v>
      </c>
      <c r="B3434" s="52" t="str">
        <f t="shared" si="161"/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159"/>
        <v>0</v>
      </c>
      <c r="N3434" s="39"/>
      <c r="O3434" s="39"/>
      <c r="P3434" s="33"/>
    </row>
    <row r="3435" spans="1:16" ht="24.95" customHeight="1" x14ac:dyDescent="0.2">
      <c r="A3435" s="52" t="str">
        <f t="shared" si="160"/>
        <v>||||||0</v>
      </c>
      <c r="B3435" s="52" t="str">
        <f t="shared" si="161"/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159"/>
        <v>0</v>
      </c>
      <c r="N3435" s="39"/>
      <c r="O3435" s="39"/>
      <c r="P3435" s="33"/>
    </row>
    <row r="3436" spans="1:16" ht="24.95" customHeight="1" x14ac:dyDescent="0.2">
      <c r="A3436" s="52" t="str">
        <f t="shared" si="160"/>
        <v>||||||0</v>
      </c>
      <c r="B3436" s="52" t="str">
        <f t="shared" si="161"/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159"/>
        <v>0</v>
      </c>
      <c r="N3436" s="39"/>
      <c r="O3436" s="39"/>
      <c r="P3436" s="33"/>
    </row>
    <row r="3437" spans="1:16" ht="24.95" customHeight="1" x14ac:dyDescent="0.2">
      <c r="A3437" s="52" t="str">
        <f t="shared" si="160"/>
        <v>||||||0</v>
      </c>
      <c r="B3437" s="52" t="str">
        <f t="shared" si="161"/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159"/>
        <v>0</v>
      </c>
      <c r="N3437" s="39"/>
      <c r="O3437" s="39"/>
      <c r="P3437" s="33"/>
    </row>
    <row r="3438" spans="1:16" ht="24.95" customHeight="1" x14ac:dyDescent="0.2">
      <c r="A3438" s="52" t="str">
        <f t="shared" si="160"/>
        <v>||||||0</v>
      </c>
      <c r="B3438" s="52" t="str">
        <f t="shared" si="161"/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159"/>
        <v>0</v>
      </c>
      <c r="N3438" s="39"/>
      <c r="O3438" s="39"/>
      <c r="P3438" s="33"/>
    </row>
    <row r="3439" spans="1:16" ht="24.95" customHeight="1" x14ac:dyDescent="0.2">
      <c r="A3439" s="52" t="str">
        <f t="shared" si="160"/>
        <v>||||||0</v>
      </c>
      <c r="B3439" s="52" t="str">
        <f t="shared" si="161"/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159"/>
        <v>0</v>
      </c>
      <c r="N3439" s="39"/>
      <c r="O3439" s="39"/>
      <c r="P3439" s="33"/>
    </row>
    <row r="3440" spans="1:16" ht="24.95" customHeight="1" x14ac:dyDescent="0.2">
      <c r="A3440" s="52" t="str">
        <f t="shared" si="160"/>
        <v>||||||0</v>
      </c>
      <c r="B3440" s="52" t="str">
        <f t="shared" si="161"/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159"/>
        <v>0</v>
      </c>
      <c r="N3440" s="39"/>
      <c r="O3440" s="39"/>
      <c r="P3440" s="33"/>
    </row>
    <row r="3441" spans="1:16" ht="24.95" customHeight="1" x14ac:dyDescent="0.2">
      <c r="A3441" s="52" t="str">
        <f t="shared" si="160"/>
        <v>||||||0</v>
      </c>
      <c r="B3441" s="52" t="str">
        <f t="shared" si="161"/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159"/>
        <v>0</v>
      </c>
      <c r="N3441" s="39"/>
      <c r="O3441" s="39"/>
      <c r="P3441" s="33"/>
    </row>
    <row r="3442" spans="1:16" ht="24.95" customHeight="1" x14ac:dyDescent="0.2">
      <c r="A3442" s="52" t="str">
        <f t="shared" si="160"/>
        <v>||||||0</v>
      </c>
      <c r="B3442" s="52" t="str">
        <f t="shared" si="161"/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159"/>
        <v>0</v>
      </c>
      <c r="N3442" s="39"/>
      <c r="O3442" s="39"/>
      <c r="P3442" s="33"/>
    </row>
    <row r="3443" spans="1:16" ht="24.95" customHeight="1" x14ac:dyDescent="0.2">
      <c r="A3443" s="52" t="str">
        <f t="shared" si="160"/>
        <v>||||||0</v>
      </c>
      <c r="B3443" s="52" t="str">
        <f t="shared" si="161"/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159"/>
        <v>0</v>
      </c>
      <c r="N3443" s="39"/>
      <c r="O3443" s="39"/>
      <c r="P3443" s="33"/>
    </row>
    <row r="3444" spans="1:16" ht="24.95" customHeight="1" x14ac:dyDescent="0.2">
      <c r="A3444" s="52" t="str">
        <f t="shared" si="160"/>
        <v>||||||0</v>
      </c>
      <c r="B3444" s="52" t="str">
        <f t="shared" si="161"/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159"/>
        <v>0</v>
      </c>
      <c r="N3444" s="39"/>
      <c r="O3444" s="39"/>
      <c r="P3444" s="33"/>
    </row>
    <row r="3445" spans="1:16" ht="24.95" customHeight="1" x14ac:dyDescent="0.2">
      <c r="A3445" s="52" t="str">
        <f t="shared" si="160"/>
        <v>||||||0</v>
      </c>
      <c r="B3445" s="52" t="str">
        <f t="shared" si="161"/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159"/>
        <v>0</v>
      </c>
      <c r="N3445" s="39"/>
      <c r="O3445" s="39"/>
      <c r="P3445" s="33"/>
    </row>
    <row r="3446" spans="1:16" ht="24.95" customHeight="1" x14ac:dyDescent="0.2">
      <c r="A3446" s="52" t="str">
        <f t="shared" si="160"/>
        <v>||||||0</v>
      </c>
      <c r="B3446" s="52" t="str">
        <f t="shared" si="161"/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159"/>
        <v>0</v>
      </c>
      <c r="N3446" s="39"/>
      <c r="O3446" s="39"/>
      <c r="P3446" s="33"/>
    </row>
    <row r="3447" spans="1:16" ht="24.95" customHeight="1" x14ac:dyDescent="0.2">
      <c r="A3447" s="52" t="str">
        <f t="shared" si="160"/>
        <v>||||||0</v>
      </c>
      <c r="B3447" s="52" t="str">
        <f t="shared" si="161"/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159"/>
        <v>0</v>
      </c>
      <c r="N3447" s="39"/>
      <c r="O3447" s="39"/>
      <c r="P3447" s="33"/>
    </row>
    <row r="3448" spans="1:16" ht="24.95" customHeight="1" x14ac:dyDescent="0.2">
      <c r="A3448" s="52" t="str">
        <f t="shared" si="160"/>
        <v>||||||0</v>
      </c>
      <c r="B3448" s="52" t="str">
        <f t="shared" si="161"/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159"/>
        <v>0</v>
      </c>
      <c r="N3448" s="39"/>
      <c r="O3448" s="39"/>
      <c r="P3448" s="33"/>
    </row>
    <row r="3449" spans="1:16" ht="24.95" customHeight="1" x14ac:dyDescent="0.2">
      <c r="A3449" s="52" t="str">
        <f t="shared" si="160"/>
        <v>||||||0</v>
      </c>
      <c r="B3449" s="52" t="str">
        <f t="shared" si="161"/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159"/>
        <v>0</v>
      </c>
      <c r="N3449" s="39"/>
      <c r="O3449" s="39"/>
      <c r="P3449" s="33"/>
    </row>
    <row r="3450" spans="1:16" ht="24.95" customHeight="1" x14ac:dyDescent="0.2">
      <c r="A3450" s="52" t="str">
        <f t="shared" si="160"/>
        <v>||||||0</v>
      </c>
      <c r="B3450" s="52" t="str">
        <f t="shared" si="161"/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159"/>
        <v>0</v>
      </c>
      <c r="N3450" s="39"/>
      <c r="O3450" s="39"/>
      <c r="P3450" s="33"/>
    </row>
    <row r="3451" spans="1:16" ht="24.95" customHeight="1" x14ac:dyDescent="0.2">
      <c r="A3451" s="52" t="str">
        <f t="shared" si="160"/>
        <v>||||||0</v>
      </c>
      <c r="B3451" s="52" t="str">
        <f t="shared" si="161"/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159"/>
        <v>0</v>
      </c>
      <c r="N3451" s="39"/>
      <c r="O3451" s="39"/>
      <c r="P3451" s="33"/>
    </row>
    <row r="3452" spans="1:16" ht="24.95" customHeight="1" x14ac:dyDescent="0.2">
      <c r="A3452" s="52" t="str">
        <f t="shared" si="160"/>
        <v>||||||0</v>
      </c>
      <c r="B3452" s="52" t="str">
        <f t="shared" si="161"/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159"/>
        <v>0</v>
      </c>
      <c r="N3452" s="39"/>
      <c r="O3452" s="39"/>
      <c r="P3452" s="33"/>
    </row>
    <row r="3453" spans="1:16" ht="24.95" customHeight="1" x14ac:dyDescent="0.2">
      <c r="A3453" s="52" t="str">
        <f t="shared" si="160"/>
        <v>||||||0</v>
      </c>
      <c r="B3453" s="52" t="str">
        <f t="shared" si="161"/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159"/>
        <v>0</v>
      </c>
      <c r="N3453" s="39"/>
      <c r="O3453" s="39"/>
      <c r="P3453" s="33"/>
    </row>
    <row r="3454" spans="1:16" ht="24.95" customHeight="1" x14ac:dyDescent="0.2">
      <c r="A3454" s="52" t="str">
        <f t="shared" si="160"/>
        <v>||||||0</v>
      </c>
      <c r="B3454" s="52" t="str">
        <f t="shared" si="161"/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162">N3454+O3454</f>
        <v>0</v>
      </c>
      <c r="N3454" s="39"/>
      <c r="O3454" s="39"/>
      <c r="P3454" s="33"/>
    </row>
    <row r="3455" spans="1:16" ht="24.95" customHeight="1" x14ac:dyDescent="0.2">
      <c r="A3455" s="52" t="str">
        <f t="shared" si="160"/>
        <v>||||||0</v>
      </c>
      <c r="B3455" s="52" t="str">
        <f t="shared" si="161"/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162"/>
        <v>0</v>
      </c>
      <c r="N3455" s="39"/>
      <c r="O3455" s="39"/>
      <c r="P3455" s="33"/>
    </row>
    <row r="3456" spans="1:16" ht="24.95" customHeight="1" x14ac:dyDescent="0.2">
      <c r="A3456" s="52" t="str">
        <f t="shared" si="160"/>
        <v>||||||0</v>
      </c>
      <c r="B3456" s="52" t="str">
        <f t="shared" si="161"/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162"/>
        <v>0</v>
      </c>
      <c r="N3456" s="39"/>
      <c r="O3456" s="39"/>
      <c r="P3456" s="33"/>
    </row>
    <row r="3457" spans="1:16" ht="24.95" customHeight="1" x14ac:dyDescent="0.2">
      <c r="A3457" s="52" t="str">
        <f t="shared" si="160"/>
        <v>||||||0</v>
      </c>
      <c r="B3457" s="52" t="str">
        <f t="shared" si="161"/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162"/>
        <v>0</v>
      </c>
      <c r="N3457" s="39"/>
      <c r="O3457" s="39"/>
      <c r="P3457" s="33"/>
    </row>
    <row r="3458" spans="1:16" ht="24.95" customHeight="1" x14ac:dyDescent="0.2">
      <c r="A3458" s="52" t="str">
        <f t="shared" si="160"/>
        <v>||||||0</v>
      </c>
      <c r="B3458" s="52" t="str">
        <f t="shared" si="161"/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162"/>
        <v>0</v>
      </c>
      <c r="N3458" s="39"/>
      <c r="O3458" s="39"/>
      <c r="P3458" s="33"/>
    </row>
    <row r="3459" spans="1:16" ht="24.95" customHeight="1" x14ac:dyDescent="0.2">
      <c r="A3459" s="52" t="str">
        <f t="shared" si="160"/>
        <v>||||||0</v>
      </c>
      <c r="B3459" s="52" t="str">
        <f t="shared" si="161"/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162"/>
        <v>0</v>
      </c>
      <c r="N3459" s="39"/>
      <c r="O3459" s="39"/>
      <c r="P3459" s="33"/>
    </row>
    <row r="3460" spans="1:16" ht="24.95" customHeight="1" x14ac:dyDescent="0.2">
      <c r="A3460" s="52" t="str">
        <f t="shared" si="160"/>
        <v>||||||0</v>
      </c>
      <c r="B3460" s="52" t="str">
        <f t="shared" si="161"/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162"/>
        <v>0</v>
      </c>
      <c r="N3460" s="39"/>
      <c r="O3460" s="39"/>
      <c r="P3460" s="33"/>
    </row>
    <row r="3461" spans="1:16" ht="24.95" customHeight="1" x14ac:dyDescent="0.2">
      <c r="A3461" s="52" t="str">
        <f t="shared" ref="A3461:A3524" si="163">C3461&amp;"|"&amp;D3461&amp;"|"&amp;E3461&amp;"|"&amp;F3461&amp;"|"&amp;G3461&amp;"|"&amp;I3461&amp;"|"&amp;N3461+O3461-P3461</f>
        <v>||||||0</v>
      </c>
      <c r="B3461" s="52" t="str">
        <f t="shared" ref="B3461:B3524" si="164"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162"/>
        <v>0</v>
      </c>
      <c r="N3461" s="39"/>
      <c r="O3461" s="39"/>
      <c r="P3461" s="33"/>
    </row>
    <row r="3462" spans="1:16" ht="24.95" customHeight="1" x14ac:dyDescent="0.2">
      <c r="A3462" s="52" t="str">
        <f t="shared" si="163"/>
        <v>||||||0</v>
      </c>
      <c r="B3462" s="52" t="str">
        <f t="shared" si="164"/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162"/>
        <v>0</v>
      </c>
      <c r="N3462" s="39"/>
      <c r="O3462" s="39"/>
      <c r="P3462" s="33"/>
    </row>
    <row r="3463" spans="1:16" ht="24.95" customHeight="1" x14ac:dyDescent="0.2">
      <c r="A3463" s="52" t="str">
        <f t="shared" si="163"/>
        <v>||||||0</v>
      </c>
      <c r="B3463" s="52" t="str">
        <f t="shared" si="164"/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162"/>
        <v>0</v>
      </c>
      <c r="N3463" s="39"/>
      <c r="O3463" s="39"/>
      <c r="P3463" s="33"/>
    </row>
    <row r="3464" spans="1:16" ht="24.95" customHeight="1" x14ac:dyDescent="0.2">
      <c r="A3464" s="52" t="str">
        <f t="shared" si="163"/>
        <v>||||||0</v>
      </c>
      <c r="B3464" s="52" t="str">
        <f t="shared" si="164"/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162"/>
        <v>0</v>
      </c>
      <c r="N3464" s="39"/>
      <c r="O3464" s="39"/>
      <c r="P3464" s="33"/>
    </row>
    <row r="3465" spans="1:16" ht="24.95" customHeight="1" x14ac:dyDescent="0.2">
      <c r="A3465" s="52" t="str">
        <f t="shared" si="163"/>
        <v>||||||0</v>
      </c>
      <c r="B3465" s="52" t="str">
        <f t="shared" si="164"/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162"/>
        <v>0</v>
      </c>
      <c r="N3465" s="39"/>
      <c r="O3465" s="39"/>
      <c r="P3465" s="33"/>
    </row>
    <row r="3466" spans="1:16" ht="24.95" customHeight="1" x14ac:dyDescent="0.2">
      <c r="A3466" s="52" t="str">
        <f t="shared" si="163"/>
        <v>||||||0</v>
      </c>
      <c r="B3466" s="52" t="str">
        <f t="shared" si="164"/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162"/>
        <v>0</v>
      </c>
      <c r="N3466" s="39"/>
      <c r="O3466" s="39"/>
      <c r="P3466" s="33"/>
    </row>
    <row r="3467" spans="1:16" ht="24.95" customHeight="1" x14ac:dyDescent="0.2">
      <c r="A3467" s="52" t="str">
        <f t="shared" si="163"/>
        <v>||||||0</v>
      </c>
      <c r="B3467" s="52" t="str">
        <f t="shared" si="164"/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162"/>
        <v>0</v>
      </c>
      <c r="N3467" s="39"/>
      <c r="O3467" s="39"/>
      <c r="P3467" s="33"/>
    </row>
    <row r="3468" spans="1:16" ht="24.95" customHeight="1" x14ac:dyDescent="0.2">
      <c r="A3468" s="52" t="str">
        <f t="shared" si="163"/>
        <v>||||||0</v>
      </c>
      <c r="B3468" s="52" t="str">
        <f t="shared" si="164"/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162"/>
        <v>0</v>
      </c>
      <c r="N3468" s="39"/>
      <c r="O3468" s="39"/>
      <c r="P3468" s="33"/>
    </row>
    <row r="3469" spans="1:16" ht="24.95" customHeight="1" x14ac:dyDescent="0.2">
      <c r="A3469" s="52" t="str">
        <f t="shared" si="163"/>
        <v>||||||0</v>
      </c>
      <c r="B3469" s="52" t="str">
        <f t="shared" si="164"/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162"/>
        <v>0</v>
      </c>
      <c r="N3469" s="39"/>
      <c r="O3469" s="39"/>
      <c r="P3469" s="33"/>
    </row>
    <row r="3470" spans="1:16" ht="24.95" customHeight="1" x14ac:dyDescent="0.2">
      <c r="A3470" s="52" t="str">
        <f t="shared" si="163"/>
        <v>||||||0</v>
      </c>
      <c r="B3470" s="52" t="str">
        <f t="shared" si="164"/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162"/>
        <v>0</v>
      </c>
      <c r="N3470" s="39"/>
      <c r="O3470" s="39"/>
      <c r="P3470" s="33"/>
    </row>
    <row r="3471" spans="1:16" ht="24.95" customHeight="1" x14ac:dyDescent="0.2">
      <c r="A3471" s="52" t="str">
        <f t="shared" si="163"/>
        <v>||||||0</v>
      </c>
      <c r="B3471" s="52" t="str">
        <f t="shared" si="164"/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162"/>
        <v>0</v>
      </c>
      <c r="N3471" s="39"/>
      <c r="O3471" s="39"/>
      <c r="P3471" s="33"/>
    </row>
    <row r="3472" spans="1:16" ht="24.95" customHeight="1" x14ac:dyDescent="0.2">
      <c r="A3472" s="52" t="str">
        <f t="shared" si="163"/>
        <v>||||||0</v>
      </c>
      <c r="B3472" s="52" t="str">
        <f t="shared" si="164"/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162"/>
        <v>0</v>
      </c>
      <c r="N3472" s="39"/>
      <c r="O3472" s="39"/>
      <c r="P3472" s="33"/>
    </row>
    <row r="3473" spans="1:16" ht="24.95" customHeight="1" x14ac:dyDescent="0.2">
      <c r="A3473" s="52" t="str">
        <f t="shared" si="163"/>
        <v>||||||0</v>
      </c>
      <c r="B3473" s="52" t="str">
        <f t="shared" si="164"/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162"/>
        <v>0</v>
      </c>
      <c r="N3473" s="39"/>
      <c r="O3473" s="39"/>
      <c r="P3473" s="33"/>
    </row>
    <row r="3474" spans="1:16" ht="24.95" customHeight="1" x14ac:dyDescent="0.2">
      <c r="A3474" s="52" t="str">
        <f t="shared" si="163"/>
        <v>||||||0</v>
      </c>
      <c r="B3474" s="52" t="str">
        <f t="shared" si="164"/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162"/>
        <v>0</v>
      </c>
      <c r="N3474" s="39"/>
      <c r="O3474" s="39"/>
      <c r="P3474" s="33"/>
    </row>
    <row r="3475" spans="1:16" ht="24.95" customHeight="1" x14ac:dyDescent="0.2">
      <c r="A3475" s="52" t="str">
        <f t="shared" si="163"/>
        <v>||||||0</v>
      </c>
      <c r="B3475" s="52" t="str">
        <f t="shared" si="164"/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162"/>
        <v>0</v>
      </c>
      <c r="N3475" s="39"/>
      <c r="O3475" s="39"/>
      <c r="P3475" s="33"/>
    </row>
    <row r="3476" spans="1:16" ht="24.95" customHeight="1" x14ac:dyDescent="0.2">
      <c r="A3476" s="52" t="str">
        <f t="shared" si="163"/>
        <v>||||||0</v>
      </c>
      <c r="B3476" s="52" t="str">
        <f t="shared" si="164"/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162"/>
        <v>0</v>
      </c>
      <c r="N3476" s="39"/>
      <c r="O3476" s="39"/>
      <c r="P3476" s="33"/>
    </row>
    <row r="3477" spans="1:16" ht="24.95" customHeight="1" x14ac:dyDescent="0.2">
      <c r="A3477" s="52" t="str">
        <f t="shared" si="163"/>
        <v>||||||0</v>
      </c>
      <c r="B3477" s="52" t="str">
        <f t="shared" si="164"/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162"/>
        <v>0</v>
      </c>
      <c r="N3477" s="39"/>
      <c r="O3477" s="39"/>
      <c r="P3477" s="33"/>
    </row>
    <row r="3478" spans="1:16" ht="24.95" customHeight="1" x14ac:dyDescent="0.2">
      <c r="A3478" s="52" t="str">
        <f t="shared" si="163"/>
        <v>||||||0</v>
      </c>
      <c r="B3478" s="52" t="str">
        <f t="shared" si="164"/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162"/>
        <v>0</v>
      </c>
      <c r="N3478" s="39"/>
      <c r="O3478" s="39"/>
      <c r="P3478" s="33"/>
    </row>
    <row r="3479" spans="1:16" ht="24.95" customHeight="1" x14ac:dyDescent="0.2">
      <c r="A3479" s="52" t="str">
        <f t="shared" si="163"/>
        <v>||||||0</v>
      </c>
      <c r="B3479" s="52" t="str">
        <f t="shared" si="164"/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162"/>
        <v>0</v>
      </c>
      <c r="N3479" s="39"/>
      <c r="O3479" s="39"/>
      <c r="P3479" s="33"/>
    </row>
    <row r="3480" spans="1:16" ht="24.95" customHeight="1" x14ac:dyDescent="0.2">
      <c r="A3480" s="52" t="str">
        <f t="shared" si="163"/>
        <v>||||||0</v>
      </c>
      <c r="B3480" s="52" t="str">
        <f t="shared" si="164"/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162"/>
        <v>0</v>
      </c>
      <c r="N3480" s="39"/>
      <c r="O3480" s="39"/>
      <c r="P3480" s="33"/>
    </row>
    <row r="3481" spans="1:16" ht="24.95" customHeight="1" x14ac:dyDescent="0.2">
      <c r="A3481" s="52" t="str">
        <f t="shared" si="163"/>
        <v>||||||0</v>
      </c>
      <c r="B3481" s="52" t="str">
        <f t="shared" si="164"/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162"/>
        <v>0</v>
      </c>
      <c r="N3481" s="39"/>
      <c r="O3481" s="39"/>
      <c r="P3481" s="33"/>
    </row>
    <row r="3482" spans="1:16" ht="24.95" customHeight="1" x14ac:dyDescent="0.2">
      <c r="A3482" s="52" t="str">
        <f t="shared" si="163"/>
        <v>||||||0</v>
      </c>
      <c r="B3482" s="52" t="str">
        <f t="shared" si="164"/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162"/>
        <v>0</v>
      </c>
      <c r="N3482" s="39"/>
      <c r="O3482" s="39"/>
      <c r="P3482" s="33"/>
    </row>
    <row r="3483" spans="1:16" ht="24.95" customHeight="1" x14ac:dyDescent="0.2">
      <c r="A3483" s="52" t="str">
        <f t="shared" si="163"/>
        <v>||||||0</v>
      </c>
      <c r="B3483" s="52" t="str">
        <f t="shared" si="164"/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162"/>
        <v>0</v>
      </c>
      <c r="N3483" s="39"/>
      <c r="O3483" s="39"/>
      <c r="P3483" s="33"/>
    </row>
    <row r="3484" spans="1:16" ht="24.95" customHeight="1" x14ac:dyDescent="0.2">
      <c r="A3484" s="52" t="str">
        <f t="shared" si="163"/>
        <v>||||||0</v>
      </c>
      <c r="B3484" s="52" t="str">
        <f t="shared" si="164"/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162"/>
        <v>0</v>
      </c>
      <c r="N3484" s="39"/>
      <c r="O3484" s="39"/>
      <c r="P3484" s="33"/>
    </row>
    <row r="3485" spans="1:16" ht="24.95" customHeight="1" x14ac:dyDescent="0.2">
      <c r="A3485" s="52" t="str">
        <f t="shared" si="163"/>
        <v>||||||0</v>
      </c>
      <c r="B3485" s="52" t="str">
        <f t="shared" si="164"/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162"/>
        <v>0</v>
      </c>
      <c r="N3485" s="39"/>
      <c r="O3485" s="39"/>
      <c r="P3485" s="33"/>
    </row>
    <row r="3486" spans="1:16" ht="24.95" customHeight="1" x14ac:dyDescent="0.2">
      <c r="A3486" s="52" t="str">
        <f t="shared" si="163"/>
        <v>||||||0</v>
      </c>
      <c r="B3486" s="52" t="str">
        <f t="shared" si="164"/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162"/>
        <v>0</v>
      </c>
      <c r="N3486" s="39"/>
      <c r="O3486" s="39"/>
      <c r="P3486" s="33"/>
    </row>
    <row r="3487" spans="1:16" ht="24.95" customHeight="1" x14ac:dyDescent="0.2">
      <c r="A3487" s="52" t="str">
        <f t="shared" si="163"/>
        <v>||||||0</v>
      </c>
      <c r="B3487" s="52" t="str">
        <f t="shared" si="164"/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162"/>
        <v>0</v>
      </c>
      <c r="N3487" s="39"/>
      <c r="O3487" s="39"/>
      <c r="P3487" s="33"/>
    </row>
    <row r="3488" spans="1:16" ht="24.95" customHeight="1" x14ac:dyDescent="0.2">
      <c r="A3488" s="52" t="str">
        <f t="shared" si="163"/>
        <v>||||||0</v>
      </c>
      <c r="B3488" s="52" t="str">
        <f t="shared" si="164"/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162"/>
        <v>0</v>
      </c>
      <c r="N3488" s="39"/>
      <c r="O3488" s="39"/>
      <c r="P3488" s="33"/>
    </row>
    <row r="3489" spans="1:16" ht="24.95" customHeight="1" x14ac:dyDescent="0.2">
      <c r="A3489" s="52" t="str">
        <f t="shared" si="163"/>
        <v>||||||0</v>
      </c>
      <c r="B3489" s="52" t="str">
        <f t="shared" si="164"/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162"/>
        <v>0</v>
      </c>
      <c r="N3489" s="39"/>
      <c r="O3489" s="39"/>
      <c r="P3489" s="33"/>
    </row>
    <row r="3490" spans="1:16" ht="24.95" customHeight="1" x14ac:dyDescent="0.2">
      <c r="A3490" s="52" t="str">
        <f t="shared" si="163"/>
        <v>||||||0</v>
      </c>
      <c r="B3490" s="52" t="str">
        <f t="shared" si="164"/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162"/>
        <v>0</v>
      </c>
      <c r="N3490" s="39"/>
      <c r="O3490" s="39"/>
      <c r="P3490" s="33"/>
    </row>
    <row r="3491" spans="1:16" ht="24.95" customHeight="1" x14ac:dyDescent="0.2">
      <c r="A3491" s="52" t="str">
        <f t="shared" si="163"/>
        <v>||||||0</v>
      </c>
      <c r="B3491" s="52" t="str">
        <f t="shared" si="164"/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162"/>
        <v>0</v>
      </c>
      <c r="N3491" s="39"/>
      <c r="O3491" s="39"/>
      <c r="P3491" s="33"/>
    </row>
    <row r="3492" spans="1:16" ht="24.95" customHeight="1" x14ac:dyDescent="0.2">
      <c r="A3492" s="52" t="str">
        <f t="shared" si="163"/>
        <v>||||||0</v>
      </c>
      <c r="B3492" s="52" t="str">
        <f t="shared" si="164"/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162"/>
        <v>0</v>
      </c>
      <c r="N3492" s="39"/>
      <c r="O3492" s="39"/>
      <c r="P3492" s="33"/>
    </row>
    <row r="3493" spans="1:16" ht="24.95" customHeight="1" x14ac:dyDescent="0.2">
      <c r="A3493" s="52" t="str">
        <f t="shared" si="163"/>
        <v>||||||0</v>
      </c>
      <c r="B3493" s="52" t="str">
        <f t="shared" si="164"/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162"/>
        <v>0</v>
      </c>
      <c r="N3493" s="39"/>
      <c r="O3493" s="39"/>
      <c r="P3493" s="33"/>
    </row>
    <row r="3494" spans="1:16" ht="24.95" customHeight="1" x14ac:dyDescent="0.2">
      <c r="A3494" s="52" t="str">
        <f t="shared" si="163"/>
        <v>||||||0</v>
      </c>
      <c r="B3494" s="52" t="str">
        <f t="shared" si="164"/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162"/>
        <v>0</v>
      </c>
      <c r="N3494" s="39"/>
      <c r="O3494" s="39"/>
      <c r="P3494" s="33"/>
    </row>
    <row r="3495" spans="1:16" ht="24.95" customHeight="1" x14ac:dyDescent="0.2">
      <c r="A3495" s="52" t="str">
        <f t="shared" si="163"/>
        <v>||||||0</v>
      </c>
      <c r="B3495" s="52" t="str">
        <f t="shared" si="164"/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162"/>
        <v>0</v>
      </c>
      <c r="N3495" s="39"/>
      <c r="O3495" s="39"/>
      <c r="P3495" s="33"/>
    </row>
    <row r="3496" spans="1:16" ht="24.95" customHeight="1" x14ac:dyDescent="0.2">
      <c r="A3496" s="52" t="str">
        <f t="shared" si="163"/>
        <v>||||||0</v>
      </c>
      <c r="B3496" s="52" t="str">
        <f t="shared" si="164"/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162"/>
        <v>0</v>
      </c>
      <c r="N3496" s="39"/>
      <c r="O3496" s="39"/>
      <c r="P3496" s="33"/>
    </row>
    <row r="3497" spans="1:16" ht="24.95" customHeight="1" x14ac:dyDescent="0.2">
      <c r="A3497" s="52" t="str">
        <f t="shared" si="163"/>
        <v>||||||0</v>
      </c>
      <c r="B3497" s="52" t="str">
        <f t="shared" si="164"/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162"/>
        <v>0</v>
      </c>
      <c r="N3497" s="39"/>
      <c r="O3497" s="39"/>
      <c r="P3497" s="33"/>
    </row>
    <row r="3498" spans="1:16" ht="24.95" customHeight="1" x14ac:dyDescent="0.2">
      <c r="A3498" s="52" t="str">
        <f t="shared" si="163"/>
        <v>||||||0</v>
      </c>
      <c r="B3498" s="52" t="str">
        <f t="shared" si="164"/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162"/>
        <v>0</v>
      </c>
      <c r="N3498" s="39"/>
      <c r="O3498" s="39"/>
      <c r="P3498" s="33"/>
    </row>
    <row r="3499" spans="1:16" ht="24.95" customHeight="1" x14ac:dyDescent="0.2">
      <c r="A3499" s="52" t="str">
        <f t="shared" si="163"/>
        <v>||||||0</v>
      </c>
      <c r="B3499" s="52" t="str">
        <f t="shared" si="164"/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162"/>
        <v>0</v>
      </c>
      <c r="N3499" s="39"/>
      <c r="O3499" s="39"/>
      <c r="P3499" s="33"/>
    </row>
    <row r="3500" spans="1:16" ht="24.95" customHeight="1" x14ac:dyDescent="0.2">
      <c r="A3500" s="52" t="str">
        <f t="shared" si="163"/>
        <v>||||||0</v>
      </c>
      <c r="B3500" s="52" t="str">
        <f t="shared" si="164"/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162"/>
        <v>0</v>
      </c>
      <c r="N3500" s="39"/>
      <c r="O3500" s="39"/>
      <c r="P3500" s="33"/>
    </row>
    <row r="3501" spans="1:16" ht="24.95" customHeight="1" x14ac:dyDescent="0.2">
      <c r="A3501" s="52" t="str">
        <f t="shared" si="163"/>
        <v>||||||0</v>
      </c>
      <c r="B3501" s="52" t="str">
        <f t="shared" si="164"/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162"/>
        <v>0</v>
      </c>
      <c r="N3501" s="39"/>
      <c r="O3501" s="39"/>
      <c r="P3501" s="33"/>
    </row>
    <row r="3502" spans="1:16" ht="24.95" customHeight="1" x14ac:dyDescent="0.2">
      <c r="A3502" s="52" t="str">
        <f t="shared" si="163"/>
        <v>||||||0</v>
      </c>
      <c r="B3502" s="52" t="str">
        <f t="shared" si="164"/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162"/>
        <v>0</v>
      </c>
      <c r="N3502" s="39"/>
      <c r="O3502" s="39"/>
      <c r="P3502" s="33"/>
    </row>
    <row r="3503" spans="1:16" ht="24.95" customHeight="1" x14ac:dyDescent="0.2">
      <c r="A3503" s="52" t="str">
        <f t="shared" si="163"/>
        <v>||||||0</v>
      </c>
      <c r="B3503" s="52" t="str">
        <f t="shared" si="164"/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162"/>
        <v>0</v>
      </c>
      <c r="N3503" s="39"/>
      <c r="O3503" s="39"/>
      <c r="P3503" s="33"/>
    </row>
    <row r="3504" spans="1:16" ht="24.95" customHeight="1" x14ac:dyDescent="0.2">
      <c r="A3504" s="52" t="str">
        <f t="shared" si="163"/>
        <v>||||||0</v>
      </c>
      <c r="B3504" s="52" t="str">
        <f t="shared" si="164"/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162"/>
        <v>0</v>
      </c>
      <c r="N3504" s="39"/>
      <c r="O3504" s="39"/>
      <c r="P3504" s="33"/>
    </row>
    <row r="3505" spans="1:16" ht="24.95" customHeight="1" x14ac:dyDescent="0.2">
      <c r="A3505" s="52" t="str">
        <f t="shared" si="163"/>
        <v>||||||0</v>
      </c>
      <c r="B3505" s="52" t="str">
        <f t="shared" si="164"/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162"/>
        <v>0</v>
      </c>
      <c r="N3505" s="39"/>
      <c r="O3505" s="39"/>
      <c r="P3505" s="33"/>
    </row>
    <row r="3506" spans="1:16" ht="24.95" customHeight="1" x14ac:dyDescent="0.2">
      <c r="A3506" s="52" t="str">
        <f t="shared" si="163"/>
        <v>||||||0</v>
      </c>
      <c r="B3506" s="52" t="str">
        <f t="shared" si="164"/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162"/>
        <v>0</v>
      </c>
      <c r="N3506" s="39"/>
      <c r="O3506" s="39"/>
      <c r="P3506" s="33"/>
    </row>
    <row r="3507" spans="1:16" ht="24.95" customHeight="1" x14ac:dyDescent="0.2">
      <c r="A3507" s="52" t="str">
        <f t="shared" si="163"/>
        <v>||||||0</v>
      </c>
      <c r="B3507" s="52" t="str">
        <f t="shared" si="164"/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162"/>
        <v>0</v>
      </c>
      <c r="N3507" s="39"/>
      <c r="O3507" s="39"/>
      <c r="P3507" s="33"/>
    </row>
    <row r="3508" spans="1:16" ht="24.95" customHeight="1" x14ac:dyDescent="0.2">
      <c r="A3508" s="52" t="str">
        <f t="shared" si="163"/>
        <v>||||||0</v>
      </c>
      <c r="B3508" s="52" t="str">
        <f t="shared" si="164"/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162"/>
        <v>0</v>
      </c>
      <c r="N3508" s="39"/>
      <c r="O3508" s="39"/>
      <c r="P3508" s="33"/>
    </row>
    <row r="3509" spans="1:16" ht="24.95" customHeight="1" x14ac:dyDescent="0.2">
      <c r="A3509" s="52" t="str">
        <f t="shared" si="163"/>
        <v>||||||0</v>
      </c>
      <c r="B3509" s="52" t="str">
        <f t="shared" si="164"/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162"/>
        <v>0</v>
      </c>
      <c r="N3509" s="39"/>
      <c r="O3509" s="39"/>
      <c r="P3509" s="33"/>
    </row>
    <row r="3510" spans="1:16" ht="24.95" customHeight="1" x14ac:dyDescent="0.2">
      <c r="A3510" s="52" t="str">
        <f t="shared" si="163"/>
        <v>||||||0</v>
      </c>
      <c r="B3510" s="52" t="str">
        <f t="shared" si="164"/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162"/>
        <v>0</v>
      </c>
      <c r="N3510" s="39"/>
      <c r="O3510" s="39"/>
      <c r="P3510" s="33"/>
    </row>
    <row r="3511" spans="1:16" ht="24.95" customHeight="1" x14ac:dyDescent="0.2">
      <c r="A3511" s="52" t="str">
        <f t="shared" si="163"/>
        <v>||||||0</v>
      </c>
      <c r="B3511" s="52" t="str">
        <f t="shared" si="164"/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162"/>
        <v>0</v>
      </c>
      <c r="N3511" s="39"/>
      <c r="O3511" s="39"/>
      <c r="P3511" s="33"/>
    </row>
    <row r="3512" spans="1:16" ht="24.95" customHeight="1" x14ac:dyDescent="0.2">
      <c r="A3512" s="52" t="str">
        <f t="shared" si="163"/>
        <v>||||||0</v>
      </c>
      <c r="B3512" s="52" t="str">
        <f t="shared" si="164"/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162"/>
        <v>0</v>
      </c>
      <c r="N3512" s="39"/>
      <c r="O3512" s="39"/>
      <c r="P3512" s="33"/>
    </row>
    <row r="3513" spans="1:16" ht="24.95" customHeight="1" x14ac:dyDescent="0.2">
      <c r="A3513" s="52" t="str">
        <f t="shared" si="163"/>
        <v>||||||0</v>
      </c>
      <c r="B3513" s="52" t="str">
        <f t="shared" si="164"/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162"/>
        <v>0</v>
      </c>
      <c r="N3513" s="39"/>
      <c r="O3513" s="39"/>
      <c r="P3513" s="33"/>
    </row>
    <row r="3514" spans="1:16" ht="24.95" customHeight="1" x14ac:dyDescent="0.2">
      <c r="A3514" s="52" t="str">
        <f t="shared" si="163"/>
        <v>||||||0</v>
      </c>
      <c r="B3514" s="52" t="str">
        <f t="shared" si="164"/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162"/>
        <v>0</v>
      </c>
      <c r="N3514" s="39"/>
      <c r="O3514" s="39"/>
      <c r="P3514" s="33"/>
    </row>
    <row r="3515" spans="1:16" ht="24.95" customHeight="1" x14ac:dyDescent="0.2">
      <c r="A3515" s="52" t="str">
        <f t="shared" si="163"/>
        <v>||||||0</v>
      </c>
      <c r="B3515" s="52" t="str">
        <f t="shared" si="164"/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162"/>
        <v>0</v>
      </c>
      <c r="N3515" s="39"/>
      <c r="O3515" s="39"/>
      <c r="P3515" s="33"/>
    </row>
    <row r="3516" spans="1:16" ht="24.95" customHeight="1" x14ac:dyDescent="0.2">
      <c r="A3516" s="52" t="str">
        <f t="shared" si="163"/>
        <v>||||||0</v>
      </c>
      <c r="B3516" s="52" t="str">
        <f t="shared" si="164"/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162"/>
        <v>0</v>
      </c>
      <c r="N3516" s="39"/>
      <c r="O3516" s="39"/>
      <c r="P3516" s="33"/>
    </row>
    <row r="3517" spans="1:16" ht="24.95" customHeight="1" x14ac:dyDescent="0.2">
      <c r="A3517" s="52" t="str">
        <f t="shared" si="163"/>
        <v>||||||0</v>
      </c>
      <c r="B3517" s="52" t="str">
        <f t="shared" si="164"/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162"/>
        <v>0</v>
      </c>
      <c r="N3517" s="39"/>
      <c r="O3517" s="39"/>
      <c r="P3517" s="33"/>
    </row>
    <row r="3518" spans="1:16" ht="24.95" customHeight="1" x14ac:dyDescent="0.2">
      <c r="A3518" s="52" t="str">
        <f t="shared" si="163"/>
        <v>||||||0</v>
      </c>
      <c r="B3518" s="52" t="str">
        <f t="shared" si="164"/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165">N3518+O3518</f>
        <v>0</v>
      </c>
      <c r="N3518" s="39"/>
      <c r="O3518" s="39"/>
      <c r="P3518" s="33"/>
    </row>
    <row r="3519" spans="1:16" ht="24.95" customHeight="1" x14ac:dyDescent="0.2">
      <c r="A3519" s="52" t="str">
        <f t="shared" si="163"/>
        <v>||||||0</v>
      </c>
      <c r="B3519" s="52" t="str">
        <f t="shared" si="164"/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165"/>
        <v>0</v>
      </c>
      <c r="N3519" s="39"/>
      <c r="O3519" s="39"/>
      <c r="P3519" s="33"/>
    </row>
    <row r="3520" spans="1:16" ht="24.95" customHeight="1" x14ac:dyDescent="0.2">
      <c r="A3520" s="52" t="str">
        <f t="shared" si="163"/>
        <v>||||||0</v>
      </c>
      <c r="B3520" s="52" t="str">
        <f t="shared" si="164"/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165"/>
        <v>0</v>
      </c>
      <c r="N3520" s="39"/>
      <c r="O3520" s="39"/>
      <c r="P3520" s="33"/>
    </row>
    <row r="3521" spans="1:16" ht="24.95" customHeight="1" x14ac:dyDescent="0.2">
      <c r="A3521" s="52" t="str">
        <f t="shared" si="163"/>
        <v>||||||0</v>
      </c>
      <c r="B3521" s="52" t="str">
        <f t="shared" si="164"/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165"/>
        <v>0</v>
      </c>
      <c r="N3521" s="39"/>
      <c r="O3521" s="39"/>
      <c r="P3521" s="33"/>
    </row>
    <row r="3522" spans="1:16" ht="24.95" customHeight="1" x14ac:dyDescent="0.2">
      <c r="A3522" s="52" t="str">
        <f t="shared" si="163"/>
        <v>||||||0</v>
      </c>
      <c r="B3522" s="52" t="str">
        <f t="shared" si="164"/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165"/>
        <v>0</v>
      </c>
      <c r="N3522" s="39"/>
      <c r="O3522" s="39"/>
      <c r="P3522" s="33"/>
    </row>
    <row r="3523" spans="1:16" ht="24.95" customHeight="1" x14ac:dyDescent="0.2">
      <c r="A3523" s="52" t="str">
        <f t="shared" si="163"/>
        <v>||||||0</v>
      </c>
      <c r="B3523" s="52" t="str">
        <f t="shared" si="164"/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165"/>
        <v>0</v>
      </c>
      <c r="N3523" s="39"/>
      <c r="O3523" s="39"/>
      <c r="P3523" s="33"/>
    </row>
    <row r="3524" spans="1:16" ht="24.95" customHeight="1" x14ac:dyDescent="0.2">
      <c r="A3524" s="52" t="str">
        <f t="shared" si="163"/>
        <v>||||||0</v>
      </c>
      <c r="B3524" s="52" t="str">
        <f t="shared" si="164"/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165"/>
        <v>0</v>
      </c>
      <c r="N3524" s="39"/>
      <c r="O3524" s="39"/>
      <c r="P3524" s="33"/>
    </row>
    <row r="3525" spans="1:16" ht="24.95" customHeight="1" x14ac:dyDescent="0.2">
      <c r="A3525" s="52" t="str">
        <f t="shared" ref="A3525:A3588" si="166">C3525&amp;"|"&amp;D3525&amp;"|"&amp;E3525&amp;"|"&amp;F3525&amp;"|"&amp;G3525&amp;"|"&amp;I3525&amp;"|"&amp;N3525+O3525-P3525</f>
        <v>||||||0</v>
      </c>
      <c r="B3525" s="52" t="str">
        <f t="shared" ref="B3525:B3588" si="167"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165"/>
        <v>0</v>
      </c>
      <c r="N3525" s="39"/>
      <c r="O3525" s="39"/>
      <c r="P3525" s="33"/>
    </row>
    <row r="3526" spans="1:16" ht="24.95" customHeight="1" x14ac:dyDescent="0.2">
      <c r="A3526" s="52" t="str">
        <f t="shared" si="166"/>
        <v>||||||0</v>
      </c>
      <c r="B3526" s="52" t="str">
        <f t="shared" si="167"/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165"/>
        <v>0</v>
      </c>
      <c r="N3526" s="39"/>
      <c r="O3526" s="39"/>
      <c r="P3526" s="33"/>
    </row>
    <row r="3527" spans="1:16" ht="24.95" customHeight="1" x14ac:dyDescent="0.2">
      <c r="A3527" s="52" t="str">
        <f t="shared" si="166"/>
        <v>||||||0</v>
      </c>
      <c r="B3527" s="52" t="str">
        <f t="shared" si="167"/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165"/>
        <v>0</v>
      </c>
      <c r="N3527" s="39"/>
      <c r="O3527" s="39"/>
      <c r="P3527" s="33"/>
    </row>
    <row r="3528" spans="1:16" ht="24.95" customHeight="1" x14ac:dyDescent="0.2">
      <c r="A3528" s="52" t="str">
        <f t="shared" si="166"/>
        <v>||||||0</v>
      </c>
      <c r="B3528" s="52" t="str">
        <f t="shared" si="167"/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165"/>
        <v>0</v>
      </c>
      <c r="N3528" s="39"/>
      <c r="O3528" s="39"/>
      <c r="P3528" s="33"/>
    </row>
    <row r="3529" spans="1:16" ht="24.95" customHeight="1" x14ac:dyDescent="0.2">
      <c r="A3529" s="52" t="str">
        <f t="shared" si="166"/>
        <v>||||||0</v>
      </c>
      <c r="B3529" s="52" t="str">
        <f t="shared" si="167"/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165"/>
        <v>0</v>
      </c>
      <c r="N3529" s="39"/>
      <c r="O3529" s="39"/>
      <c r="P3529" s="33"/>
    </row>
    <row r="3530" spans="1:16" ht="24.95" customHeight="1" x14ac:dyDescent="0.2">
      <c r="A3530" s="52" t="str">
        <f t="shared" si="166"/>
        <v>||||||0</v>
      </c>
      <c r="B3530" s="52" t="str">
        <f t="shared" si="167"/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165"/>
        <v>0</v>
      </c>
      <c r="N3530" s="39"/>
      <c r="O3530" s="39"/>
      <c r="P3530" s="33"/>
    </row>
    <row r="3531" spans="1:16" ht="24.95" customHeight="1" x14ac:dyDescent="0.2">
      <c r="A3531" s="52" t="str">
        <f t="shared" si="166"/>
        <v>||||||0</v>
      </c>
      <c r="B3531" s="52" t="str">
        <f t="shared" si="167"/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165"/>
        <v>0</v>
      </c>
      <c r="N3531" s="39"/>
      <c r="O3531" s="39"/>
      <c r="P3531" s="33"/>
    </row>
    <row r="3532" spans="1:16" ht="24.95" customHeight="1" x14ac:dyDescent="0.2">
      <c r="A3532" s="52" t="str">
        <f t="shared" si="166"/>
        <v>||||||0</v>
      </c>
      <c r="B3532" s="52" t="str">
        <f t="shared" si="167"/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165"/>
        <v>0</v>
      </c>
      <c r="N3532" s="39"/>
      <c r="O3532" s="39"/>
      <c r="P3532" s="33"/>
    </row>
    <row r="3533" spans="1:16" ht="24.95" customHeight="1" x14ac:dyDescent="0.2">
      <c r="A3533" s="52" t="str">
        <f t="shared" si="166"/>
        <v>||||||0</v>
      </c>
      <c r="B3533" s="52" t="str">
        <f t="shared" si="167"/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165"/>
        <v>0</v>
      </c>
      <c r="N3533" s="39"/>
      <c r="O3533" s="39"/>
      <c r="P3533" s="33"/>
    </row>
    <row r="3534" spans="1:16" ht="24.95" customHeight="1" x14ac:dyDescent="0.2">
      <c r="A3534" s="52" t="str">
        <f t="shared" si="166"/>
        <v>||||||0</v>
      </c>
      <c r="B3534" s="52" t="str">
        <f t="shared" si="167"/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165"/>
        <v>0</v>
      </c>
      <c r="N3534" s="39"/>
      <c r="O3534" s="39"/>
      <c r="P3534" s="33"/>
    </row>
    <row r="3535" spans="1:16" ht="24.95" customHeight="1" x14ac:dyDescent="0.2">
      <c r="A3535" s="52" t="str">
        <f t="shared" si="166"/>
        <v>||||||0</v>
      </c>
      <c r="B3535" s="52" t="str">
        <f t="shared" si="167"/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165"/>
        <v>0</v>
      </c>
      <c r="N3535" s="39"/>
      <c r="O3535" s="39"/>
      <c r="P3535" s="33"/>
    </row>
    <row r="3536" spans="1:16" ht="24.95" customHeight="1" x14ac:dyDescent="0.2">
      <c r="A3536" s="52" t="str">
        <f t="shared" si="166"/>
        <v>||||||0</v>
      </c>
      <c r="B3536" s="52" t="str">
        <f t="shared" si="167"/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165"/>
        <v>0</v>
      </c>
      <c r="N3536" s="39"/>
      <c r="O3536" s="39"/>
      <c r="P3536" s="33"/>
    </row>
    <row r="3537" spans="1:16" ht="24.95" customHeight="1" x14ac:dyDescent="0.2">
      <c r="A3537" s="52" t="str">
        <f t="shared" si="166"/>
        <v>||||||0</v>
      </c>
      <c r="B3537" s="52" t="str">
        <f t="shared" si="167"/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165"/>
        <v>0</v>
      </c>
      <c r="N3537" s="39"/>
      <c r="O3537" s="39"/>
      <c r="P3537" s="33"/>
    </row>
    <row r="3538" spans="1:16" ht="24.95" customHeight="1" x14ac:dyDescent="0.2">
      <c r="A3538" s="52" t="str">
        <f t="shared" si="166"/>
        <v>||||||0</v>
      </c>
      <c r="B3538" s="52" t="str">
        <f t="shared" si="167"/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165"/>
        <v>0</v>
      </c>
      <c r="N3538" s="39"/>
      <c r="O3538" s="39"/>
      <c r="P3538" s="33"/>
    </row>
    <row r="3539" spans="1:16" ht="24.95" customHeight="1" x14ac:dyDescent="0.2">
      <c r="A3539" s="52" t="str">
        <f t="shared" si="166"/>
        <v>||||||0</v>
      </c>
      <c r="B3539" s="52" t="str">
        <f t="shared" si="167"/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165"/>
        <v>0</v>
      </c>
      <c r="N3539" s="39"/>
      <c r="O3539" s="39"/>
      <c r="P3539" s="33"/>
    </row>
    <row r="3540" spans="1:16" ht="24.95" customHeight="1" x14ac:dyDescent="0.2">
      <c r="A3540" s="52" t="str">
        <f t="shared" si="166"/>
        <v>||||||0</v>
      </c>
      <c r="B3540" s="52" t="str">
        <f t="shared" si="167"/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165"/>
        <v>0</v>
      </c>
      <c r="N3540" s="39"/>
      <c r="O3540" s="39"/>
      <c r="P3540" s="33"/>
    </row>
    <row r="3541" spans="1:16" ht="24.95" customHeight="1" x14ac:dyDescent="0.2">
      <c r="A3541" s="52" t="str">
        <f t="shared" si="166"/>
        <v>||||||0</v>
      </c>
      <c r="B3541" s="52" t="str">
        <f t="shared" si="167"/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165"/>
        <v>0</v>
      </c>
      <c r="N3541" s="39"/>
      <c r="O3541" s="39"/>
      <c r="P3541" s="33"/>
    </row>
    <row r="3542" spans="1:16" ht="24.95" customHeight="1" x14ac:dyDescent="0.2">
      <c r="A3542" s="52" t="str">
        <f t="shared" si="166"/>
        <v>||||||0</v>
      </c>
      <c r="B3542" s="52" t="str">
        <f t="shared" si="167"/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165"/>
        <v>0</v>
      </c>
      <c r="N3542" s="39"/>
      <c r="O3542" s="39"/>
      <c r="P3542" s="33"/>
    </row>
    <row r="3543" spans="1:16" ht="24.95" customHeight="1" x14ac:dyDescent="0.2">
      <c r="A3543" s="52" t="str">
        <f t="shared" si="166"/>
        <v>||||||0</v>
      </c>
      <c r="B3543" s="52" t="str">
        <f t="shared" si="167"/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165"/>
        <v>0</v>
      </c>
      <c r="N3543" s="39"/>
      <c r="O3543" s="39"/>
      <c r="P3543" s="33"/>
    </row>
    <row r="3544" spans="1:16" ht="24.95" customHeight="1" x14ac:dyDescent="0.2">
      <c r="A3544" s="52" t="str">
        <f t="shared" si="166"/>
        <v>||||||0</v>
      </c>
      <c r="B3544" s="52" t="str">
        <f t="shared" si="167"/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165"/>
        <v>0</v>
      </c>
      <c r="N3544" s="39"/>
      <c r="O3544" s="39"/>
      <c r="P3544" s="33"/>
    </row>
    <row r="3545" spans="1:16" ht="24.95" customHeight="1" x14ac:dyDescent="0.2">
      <c r="A3545" s="52" t="str">
        <f t="shared" si="166"/>
        <v>||||||0</v>
      </c>
      <c r="B3545" s="52" t="str">
        <f t="shared" si="167"/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165"/>
        <v>0</v>
      </c>
      <c r="N3545" s="39"/>
      <c r="O3545" s="39"/>
      <c r="P3545" s="33"/>
    </row>
    <row r="3546" spans="1:16" ht="24.95" customHeight="1" x14ac:dyDescent="0.2">
      <c r="A3546" s="52" t="str">
        <f t="shared" si="166"/>
        <v>||||||0</v>
      </c>
      <c r="B3546" s="52" t="str">
        <f t="shared" si="167"/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165"/>
        <v>0</v>
      </c>
      <c r="N3546" s="39"/>
      <c r="O3546" s="39"/>
      <c r="P3546" s="33"/>
    </row>
    <row r="3547" spans="1:16" ht="24.95" customHeight="1" x14ac:dyDescent="0.2">
      <c r="A3547" s="52" t="str">
        <f t="shared" si="166"/>
        <v>||||||0</v>
      </c>
      <c r="B3547" s="52" t="str">
        <f t="shared" si="167"/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165"/>
        <v>0</v>
      </c>
      <c r="N3547" s="39"/>
      <c r="O3547" s="39"/>
      <c r="P3547" s="33"/>
    </row>
    <row r="3548" spans="1:16" ht="24.95" customHeight="1" x14ac:dyDescent="0.2">
      <c r="A3548" s="52" t="str">
        <f t="shared" si="166"/>
        <v>||||||0</v>
      </c>
      <c r="B3548" s="52" t="str">
        <f t="shared" si="167"/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165"/>
        <v>0</v>
      </c>
      <c r="N3548" s="39"/>
      <c r="O3548" s="39"/>
      <c r="P3548" s="33"/>
    </row>
    <row r="3549" spans="1:16" ht="24.95" customHeight="1" x14ac:dyDescent="0.2">
      <c r="A3549" s="52" t="str">
        <f t="shared" si="166"/>
        <v>||||||0</v>
      </c>
      <c r="B3549" s="52" t="str">
        <f t="shared" si="167"/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165"/>
        <v>0</v>
      </c>
      <c r="N3549" s="39"/>
      <c r="O3549" s="39"/>
      <c r="P3549" s="33"/>
    </row>
    <row r="3550" spans="1:16" ht="24.95" customHeight="1" x14ac:dyDescent="0.2">
      <c r="A3550" s="52" t="str">
        <f t="shared" si="166"/>
        <v>||||||0</v>
      </c>
      <c r="B3550" s="52" t="str">
        <f t="shared" si="167"/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165"/>
        <v>0</v>
      </c>
      <c r="N3550" s="39"/>
      <c r="O3550" s="39"/>
      <c r="P3550" s="33"/>
    </row>
    <row r="3551" spans="1:16" ht="24.95" customHeight="1" x14ac:dyDescent="0.2">
      <c r="A3551" s="52" t="str">
        <f t="shared" si="166"/>
        <v>||||||0</v>
      </c>
      <c r="B3551" s="52" t="str">
        <f t="shared" si="167"/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165"/>
        <v>0</v>
      </c>
      <c r="N3551" s="39"/>
      <c r="O3551" s="39"/>
      <c r="P3551" s="33"/>
    </row>
    <row r="3552" spans="1:16" ht="24.95" customHeight="1" x14ac:dyDescent="0.2">
      <c r="A3552" s="52" t="str">
        <f t="shared" si="166"/>
        <v>||||||0</v>
      </c>
      <c r="B3552" s="52" t="str">
        <f t="shared" si="167"/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165"/>
        <v>0</v>
      </c>
      <c r="N3552" s="39"/>
      <c r="O3552" s="39"/>
      <c r="P3552" s="33"/>
    </row>
    <row r="3553" spans="1:16" ht="24.95" customHeight="1" x14ac:dyDescent="0.2">
      <c r="A3553" s="52" t="str">
        <f t="shared" si="166"/>
        <v>||||||0</v>
      </c>
      <c r="B3553" s="52" t="str">
        <f t="shared" si="167"/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165"/>
        <v>0</v>
      </c>
      <c r="N3553" s="39"/>
      <c r="O3553" s="39"/>
      <c r="P3553" s="33"/>
    </row>
    <row r="3554" spans="1:16" ht="24.95" customHeight="1" x14ac:dyDescent="0.2">
      <c r="A3554" s="52" t="str">
        <f t="shared" si="166"/>
        <v>||||||0</v>
      </c>
      <c r="B3554" s="52" t="str">
        <f t="shared" si="167"/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165"/>
        <v>0</v>
      </c>
      <c r="N3554" s="39"/>
      <c r="O3554" s="39"/>
      <c r="P3554" s="33"/>
    </row>
    <row r="3555" spans="1:16" ht="24.95" customHeight="1" x14ac:dyDescent="0.2">
      <c r="A3555" s="52" t="str">
        <f t="shared" si="166"/>
        <v>||||||0</v>
      </c>
      <c r="B3555" s="52" t="str">
        <f t="shared" si="167"/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165"/>
        <v>0</v>
      </c>
      <c r="N3555" s="39"/>
      <c r="O3555" s="39"/>
      <c r="P3555" s="33"/>
    </row>
    <row r="3556" spans="1:16" ht="24.95" customHeight="1" x14ac:dyDescent="0.2">
      <c r="A3556" s="52" t="str">
        <f t="shared" si="166"/>
        <v>||||||0</v>
      </c>
      <c r="B3556" s="52" t="str">
        <f t="shared" si="167"/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165"/>
        <v>0</v>
      </c>
      <c r="N3556" s="39"/>
      <c r="O3556" s="39"/>
      <c r="P3556" s="33"/>
    </row>
    <row r="3557" spans="1:16" ht="24.95" customHeight="1" x14ac:dyDescent="0.2">
      <c r="A3557" s="52" t="str">
        <f t="shared" si="166"/>
        <v>||||||0</v>
      </c>
      <c r="B3557" s="52" t="str">
        <f t="shared" si="167"/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165"/>
        <v>0</v>
      </c>
      <c r="N3557" s="39"/>
      <c r="O3557" s="39"/>
      <c r="P3557" s="33"/>
    </row>
    <row r="3558" spans="1:16" ht="24.95" customHeight="1" x14ac:dyDescent="0.2">
      <c r="A3558" s="52" t="str">
        <f t="shared" si="166"/>
        <v>||||||0</v>
      </c>
      <c r="B3558" s="52" t="str">
        <f t="shared" si="167"/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165"/>
        <v>0</v>
      </c>
      <c r="N3558" s="39"/>
      <c r="O3558" s="39"/>
      <c r="P3558" s="33"/>
    </row>
    <row r="3559" spans="1:16" ht="24.95" customHeight="1" x14ac:dyDescent="0.2">
      <c r="A3559" s="52" t="str">
        <f t="shared" si="166"/>
        <v>||||||0</v>
      </c>
      <c r="B3559" s="52" t="str">
        <f t="shared" si="167"/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165"/>
        <v>0</v>
      </c>
      <c r="N3559" s="39"/>
      <c r="O3559" s="39"/>
      <c r="P3559" s="33"/>
    </row>
    <row r="3560" spans="1:16" ht="24.95" customHeight="1" x14ac:dyDescent="0.2">
      <c r="A3560" s="52" t="str">
        <f t="shared" si="166"/>
        <v>||||||0</v>
      </c>
      <c r="B3560" s="52" t="str">
        <f t="shared" si="167"/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165"/>
        <v>0</v>
      </c>
      <c r="N3560" s="39"/>
      <c r="O3560" s="39"/>
      <c r="P3560" s="33"/>
    </row>
    <row r="3561" spans="1:16" ht="24.95" customHeight="1" x14ac:dyDescent="0.2">
      <c r="A3561" s="52" t="str">
        <f t="shared" si="166"/>
        <v>||||||0</v>
      </c>
      <c r="B3561" s="52" t="str">
        <f t="shared" si="167"/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165"/>
        <v>0</v>
      </c>
      <c r="N3561" s="39"/>
      <c r="O3561" s="39"/>
      <c r="P3561" s="33"/>
    </row>
    <row r="3562" spans="1:16" ht="24.95" customHeight="1" x14ac:dyDescent="0.2">
      <c r="A3562" s="52" t="str">
        <f t="shared" si="166"/>
        <v>||||||0</v>
      </c>
      <c r="B3562" s="52" t="str">
        <f t="shared" si="167"/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165"/>
        <v>0</v>
      </c>
      <c r="N3562" s="39"/>
      <c r="O3562" s="39"/>
      <c r="P3562" s="33"/>
    </row>
    <row r="3563" spans="1:16" ht="24.95" customHeight="1" x14ac:dyDescent="0.2">
      <c r="A3563" s="52" t="str">
        <f t="shared" si="166"/>
        <v>||||||0</v>
      </c>
      <c r="B3563" s="52" t="str">
        <f t="shared" si="167"/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165"/>
        <v>0</v>
      </c>
      <c r="N3563" s="39"/>
      <c r="O3563" s="39"/>
      <c r="P3563" s="33"/>
    </row>
    <row r="3564" spans="1:16" ht="24.95" customHeight="1" x14ac:dyDescent="0.2">
      <c r="A3564" s="52" t="str">
        <f t="shared" si="166"/>
        <v>||||||0</v>
      </c>
      <c r="B3564" s="52" t="str">
        <f t="shared" si="167"/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165"/>
        <v>0</v>
      </c>
      <c r="N3564" s="39"/>
      <c r="O3564" s="39"/>
      <c r="P3564" s="33"/>
    </row>
    <row r="3565" spans="1:16" ht="24.95" customHeight="1" x14ac:dyDescent="0.2">
      <c r="A3565" s="52" t="str">
        <f t="shared" si="166"/>
        <v>||||||0</v>
      </c>
      <c r="B3565" s="52" t="str">
        <f t="shared" si="167"/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165"/>
        <v>0</v>
      </c>
      <c r="N3565" s="39"/>
      <c r="O3565" s="39"/>
      <c r="P3565" s="33"/>
    </row>
    <row r="3566" spans="1:16" ht="24.95" customHeight="1" x14ac:dyDescent="0.2">
      <c r="A3566" s="52" t="str">
        <f t="shared" si="166"/>
        <v>||||||0</v>
      </c>
      <c r="B3566" s="52" t="str">
        <f t="shared" si="167"/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165"/>
        <v>0</v>
      </c>
      <c r="N3566" s="39"/>
      <c r="O3566" s="39"/>
      <c r="P3566" s="33"/>
    </row>
    <row r="3567" spans="1:16" ht="24.95" customHeight="1" x14ac:dyDescent="0.2">
      <c r="A3567" s="52" t="str">
        <f t="shared" si="166"/>
        <v>||||||0</v>
      </c>
      <c r="B3567" s="52" t="str">
        <f t="shared" si="167"/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165"/>
        <v>0</v>
      </c>
      <c r="N3567" s="39"/>
      <c r="O3567" s="39"/>
      <c r="P3567" s="33"/>
    </row>
    <row r="3568" spans="1:16" ht="24.95" customHeight="1" x14ac:dyDescent="0.2">
      <c r="A3568" s="52" t="str">
        <f t="shared" si="166"/>
        <v>||||||0</v>
      </c>
      <c r="B3568" s="52" t="str">
        <f t="shared" si="167"/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165"/>
        <v>0</v>
      </c>
      <c r="N3568" s="39"/>
      <c r="O3568" s="39"/>
      <c r="P3568" s="33"/>
    </row>
    <row r="3569" spans="1:16" ht="24.95" customHeight="1" x14ac:dyDescent="0.2">
      <c r="A3569" s="52" t="str">
        <f t="shared" si="166"/>
        <v>||||||0</v>
      </c>
      <c r="B3569" s="52" t="str">
        <f t="shared" si="167"/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165"/>
        <v>0</v>
      </c>
      <c r="N3569" s="39"/>
      <c r="O3569" s="39"/>
      <c r="P3569" s="33"/>
    </row>
    <row r="3570" spans="1:16" ht="24.95" customHeight="1" x14ac:dyDescent="0.2">
      <c r="A3570" s="52" t="str">
        <f t="shared" si="166"/>
        <v>||||||0</v>
      </c>
      <c r="B3570" s="52" t="str">
        <f t="shared" si="167"/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165"/>
        <v>0</v>
      </c>
      <c r="N3570" s="39"/>
      <c r="O3570" s="39"/>
      <c r="P3570" s="33"/>
    </row>
    <row r="3571" spans="1:16" ht="24.95" customHeight="1" x14ac:dyDescent="0.2">
      <c r="A3571" s="52" t="str">
        <f t="shared" si="166"/>
        <v>||||||0</v>
      </c>
      <c r="B3571" s="52" t="str">
        <f t="shared" si="167"/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165"/>
        <v>0</v>
      </c>
      <c r="N3571" s="39"/>
      <c r="O3571" s="39"/>
      <c r="P3571" s="33"/>
    </row>
    <row r="3572" spans="1:16" ht="24.95" customHeight="1" x14ac:dyDescent="0.2">
      <c r="A3572" s="52" t="str">
        <f t="shared" si="166"/>
        <v>||||||0</v>
      </c>
      <c r="B3572" s="52" t="str">
        <f t="shared" si="167"/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165"/>
        <v>0</v>
      </c>
      <c r="N3572" s="39"/>
      <c r="O3572" s="39"/>
      <c r="P3572" s="33"/>
    </row>
    <row r="3573" spans="1:16" ht="24.95" customHeight="1" x14ac:dyDescent="0.2">
      <c r="A3573" s="52" t="str">
        <f t="shared" si="166"/>
        <v>||||||0</v>
      </c>
      <c r="B3573" s="52" t="str">
        <f t="shared" si="167"/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165"/>
        <v>0</v>
      </c>
      <c r="N3573" s="39"/>
      <c r="O3573" s="39"/>
      <c r="P3573" s="33"/>
    </row>
    <row r="3574" spans="1:16" ht="24.95" customHeight="1" x14ac:dyDescent="0.2">
      <c r="A3574" s="52" t="str">
        <f t="shared" si="166"/>
        <v>||||||0</v>
      </c>
      <c r="B3574" s="52" t="str">
        <f t="shared" si="167"/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165"/>
        <v>0</v>
      </c>
      <c r="N3574" s="39"/>
      <c r="O3574" s="39"/>
      <c r="P3574" s="33"/>
    </row>
    <row r="3575" spans="1:16" ht="24.95" customHeight="1" x14ac:dyDescent="0.2">
      <c r="A3575" s="52" t="str">
        <f t="shared" si="166"/>
        <v>||||||0</v>
      </c>
      <c r="B3575" s="52" t="str">
        <f t="shared" si="167"/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165"/>
        <v>0</v>
      </c>
      <c r="N3575" s="39"/>
      <c r="O3575" s="39"/>
      <c r="P3575" s="33"/>
    </row>
    <row r="3576" spans="1:16" ht="24.95" customHeight="1" x14ac:dyDescent="0.2">
      <c r="A3576" s="52" t="str">
        <f t="shared" si="166"/>
        <v>||||||0</v>
      </c>
      <c r="B3576" s="52" t="str">
        <f t="shared" si="167"/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165"/>
        <v>0</v>
      </c>
      <c r="N3576" s="39"/>
      <c r="O3576" s="39"/>
      <c r="P3576" s="33"/>
    </row>
    <row r="3577" spans="1:16" ht="24.95" customHeight="1" x14ac:dyDescent="0.2">
      <c r="A3577" s="52" t="str">
        <f t="shared" si="166"/>
        <v>||||||0</v>
      </c>
      <c r="B3577" s="52" t="str">
        <f t="shared" si="167"/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165"/>
        <v>0</v>
      </c>
      <c r="N3577" s="39"/>
      <c r="O3577" s="39"/>
      <c r="P3577" s="33"/>
    </row>
    <row r="3578" spans="1:16" ht="24.95" customHeight="1" x14ac:dyDescent="0.2">
      <c r="A3578" s="52" t="str">
        <f t="shared" si="166"/>
        <v>||||||0</v>
      </c>
      <c r="B3578" s="52" t="str">
        <f t="shared" si="167"/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165"/>
        <v>0</v>
      </c>
      <c r="N3578" s="39"/>
      <c r="O3578" s="39"/>
      <c r="P3578" s="33"/>
    </row>
    <row r="3579" spans="1:16" ht="24.95" customHeight="1" x14ac:dyDescent="0.2">
      <c r="A3579" s="52" t="str">
        <f t="shared" si="166"/>
        <v>||||||0</v>
      </c>
      <c r="B3579" s="52" t="str">
        <f t="shared" si="167"/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165"/>
        <v>0</v>
      </c>
      <c r="N3579" s="39"/>
      <c r="O3579" s="39"/>
      <c r="P3579" s="33"/>
    </row>
    <row r="3580" spans="1:16" ht="24.95" customHeight="1" x14ac:dyDescent="0.2">
      <c r="A3580" s="52" t="str">
        <f t="shared" si="166"/>
        <v>||||||0</v>
      </c>
      <c r="B3580" s="52" t="str">
        <f t="shared" si="167"/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165"/>
        <v>0</v>
      </c>
      <c r="N3580" s="39"/>
      <c r="O3580" s="39"/>
      <c r="P3580" s="33"/>
    </row>
    <row r="3581" spans="1:16" ht="24.95" customHeight="1" x14ac:dyDescent="0.2">
      <c r="A3581" s="52" t="str">
        <f t="shared" si="166"/>
        <v>||||||0</v>
      </c>
      <c r="B3581" s="52" t="str">
        <f t="shared" si="167"/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165"/>
        <v>0</v>
      </c>
      <c r="N3581" s="39"/>
      <c r="O3581" s="39"/>
      <c r="P3581" s="33"/>
    </row>
    <row r="3582" spans="1:16" ht="24.95" customHeight="1" x14ac:dyDescent="0.2">
      <c r="A3582" s="52" t="str">
        <f t="shared" si="166"/>
        <v>||||||0</v>
      </c>
      <c r="B3582" s="52" t="str">
        <f t="shared" si="167"/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168">N3582+O3582</f>
        <v>0</v>
      </c>
      <c r="N3582" s="39"/>
      <c r="O3582" s="39"/>
      <c r="P3582" s="33"/>
    </row>
    <row r="3583" spans="1:16" ht="24.95" customHeight="1" x14ac:dyDescent="0.2">
      <c r="A3583" s="52" t="str">
        <f t="shared" si="166"/>
        <v>||||||0</v>
      </c>
      <c r="B3583" s="52" t="str">
        <f t="shared" si="167"/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168"/>
        <v>0</v>
      </c>
      <c r="N3583" s="39"/>
      <c r="O3583" s="39"/>
      <c r="P3583" s="33"/>
    </row>
    <row r="3584" spans="1:16" ht="24.95" customHeight="1" x14ac:dyDescent="0.2">
      <c r="A3584" s="52" t="str">
        <f t="shared" si="166"/>
        <v>||||||0</v>
      </c>
      <c r="B3584" s="52" t="str">
        <f t="shared" si="167"/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168"/>
        <v>0</v>
      </c>
      <c r="N3584" s="39"/>
      <c r="O3584" s="39"/>
      <c r="P3584" s="33"/>
    </row>
    <row r="3585" spans="1:16" ht="24.95" customHeight="1" x14ac:dyDescent="0.2">
      <c r="A3585" s="52" t="str">
        <f t="shared" si="166"/>
        <v>||||||0</v>
      </c>
      <c r="B3585" s="52" t="str">
        <f t="shared" si="167"/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168"/>
        <v>0</v>
      </c>
      <c r="N3585" s="39"/>
      <c r="O3585" s="39"/>
      <c r="P3585" s="33"/>
    </row>
    <row r="3586" spans="1:16" ht="24.95" customHeight="1" x14ac:dyDescent="0.2">
      <c r="A3586" s="52" t="str">
        <f t="shared" si="166"/>
        <v>||||||0</v>
      </c>
      <c r="B3586" s="52" t="str">
        <f t="shared" si="167"/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168"/>
        <v>0</v>
      </c>
      <c r="N3586" s="39"/>
      <c r="O3586" s="39"/>
      <c r="P3586" s="33"/>
    </row>
    <row r="3587" spans="1:16" ht="24.95" customHeight="1" x14ac:dyDescent="0.2">
      <c r="A3587" s="52" t="str">
        <f t="shared" si="166"/>
        <v>||||||0</v>
      </c>
      <c r="B3587" s="52" t="str">
        <f t="shared" si="167"/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168"/>
        <v>0</v>
      </c>
      <c r="N3587" s="39"/>
      <c r="O3587" s="39"/>
      <c r="P3587" s="33"/>
    </row>
    <row r="3588" spans="1:16" ht="24.95" customHeight="1" x14ac:dyDescent="0.2">
      <c r="A3588" s="52" t="str">
        <f t="shared" si="166"/>
        <v>||||||0</v>
      </c>
      <c r="B3588" s="52" t="str">
        <f t="shared" si="167"/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168"/>
        <v>0</v>
      </c>
      <c r="N3588" s="39"/>
      <c r="O3588" s="39"/>
      <c r="P3588" s="33"/>
    </row>
    <row r="3589" spans="1:16" ht="24.95" customHeight="1" x14ac:dyDescent="0.2">
      <c r="A3589" s="52" t="str">
        <f t="shared" ref="A3589:A3652" si="169">C3589&amp;"|"&amp;D3589&amp;"|"&amp;E3589&amp;"|"&amp;F3589&amp;"|"&amp;G3589&amp;"|"&amp;I3589&amp;"|"&amp;N3589+O3589-P3589</f>
        <v>||||||0</v>
      </c>
      <c r="B3589" s="52" t="str">
        <f t="shared" ref="B3589:B3652" si="170"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168"/>
        <v>0</v>
      </c>
      <c r="N3589" s="39"/>
      <c r="O3589" s="39"/>
      <c r="P3589" s="33"/>
    </row>
    <row r="3590" spans="1:16" ht="24.95" customHeight="1" x14ac:dyDescent="0.2">
      <c r="A3590" s="52" t="str">
        <f t="shared" si="169"/>
        <v>||||||0</v>
      </c>
      <c r="B3590" s="52" t="str">
        <f t="shared" si="170"/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168"/>
        <v>0</v>
      </c>
      <c r="N3590" s="39"/>
      <c r="O3590" s="39"/>
      <c r="P3590" s="33"/>
    </row>
    <row r="3591" spans="1:16" ht="24.95" customHeight="1" x14ac:dyDescent="0.2">
      <c r="A3591" s="52" t="str">
        <f t="shared" si="169"/>
        <v>||||||0</v>
      </c>
      <c r="B3591" s="52" t="str">
        <f t="shared" si="170"/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168"/>
        <v>0</v>
      </c>
      <c r="N3591" s="39"/>
      <c r="O3591" s="39"/>
      <c r="P3591" s="33"/>
    </row>
    <row r="3592" spans="1:16" ht="24.95" customHeight="1" x14ac:dyDescent="0.2">
      <c r="A3592" s="52" t="str">
        <f t="shared" si="169"/>
        <v>||||||0</v>
      </c>
      <c r="B3592" s="52" t="str">
        <f t="shared" si="170"/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168"/>
        <v>0</v>
      </c>
      <c r="N3592" s="39"/>
      <c r="O3592" s="39"/>
      <c r="P3592" s="33"/>
    </row>
    <row r="3593" spans="1:16" ht="24.95" customHeight="1" x14ac:dyDescent="0.2">
      <c r="A3593" s="52" t="str">
        <f t="shared" si="169"/>
        <v>||||||0</v>
      </c>
      <c r="B3593" s="52" t="str">
        <f t="shared" si="170"/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168"/>
        <v>0</v>
      </c>
      <c r="N3593" s="39"/>
      <c r="O3593" s="39"/>
      <c r="P3593" s="33"/>
    </row>
    <row r="3594" spans="1:16" ht="24.95" customHeight="1" x14ac:dyDescent="0.2">
      <c r="A3594" s="52" t="str">
        <f t="shared" si="169"/>
        <v>||||||0</v>
      </c>
      <c r="B3594" s="52" t="str">
        <f t="shared" si="170"/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168"/>
        <v>0</v>
      </c>
      <c r="N3594" s="39"/>
      <c r="O3594" s="39"/>
      <c r="P3594" s="33"/>
    </row>
    <row r="3595" spans="1:16" ht="24.95" customHeight="1" x14ac:dyDescent="0.2">
      <c r="A3595" s="52" t="str">
        <f t="shared" si="169"/>
        <v>||||||0</v>
      </c>
      <c r="B3595" s="52" t="str">
        <f t="shared" si="170"/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168"/>
        <v>0</v>
      </c>
      <c r="N3595" s="39"/>
      <c r="O3595" s="39"/>
      <c r="P3595" s="33"/>
    </row>
    <row r="3596" spans="1:16" ht="24.95" customHeight="1" x14ac:dyDescent="0.2">
      <c r="A3596" s="52" t="str">
        <f t="shared" si="169"/>
        <v>||||||0</v>
      </c>
      <c r="B3596" s="52" t="str">
        <f t="shared" si="170"/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168"/>
        <v>0</v>
      </c>
      <c r="N3596" s="39"/>
      <c r="O3596" s="39"/>
      <c r="P3596" s="33"/>
    </row>
    <row r="3597" spans="1:16" ht="24.95" customHeight="1" x14ac:dyDescent="0.2">
      <c r="A3597" s="52" t="str">
        <f t="shared" si="169"/>
        <v>||||||0</v>
      </c>
      <c r="B3597" s="52" t="str">
        <f t="shared" si="170"/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168"/>
        <v>0</v>
      </c>
      <c r="N3597" s="39"/>
      <c r="O3597" s="39"/>
      <c r="P3597" s="33"/>
    </row>
    <row r="3598" spans="1:16" ht="24.95" customHeight="1" x14ac:dyDescent="0.2">
      <c r="A3598" s="52" t="str">
        <f t="shared" si="169"/>
        <v>||||||0</v>
      </c>
      <c r="B3598" s="52" t="str">
        <f t="shared" si="170"/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168"/>
        <v>0</v>
      </c>
      <c r="N3598" s="39"/>
      <c r="O3598" s="39"/>
      <c r="P3598" s="33"/>
    </row>
    <row r="3599" spans="1:16" ht="24.95" customHeight="1" x14ac:dyDescent="0.2">
      <c r="A3599" s="52" t="str">
        <f t="shared" si="169"/>
        <v>||||||0</v>
      </c>
      <c r="B3599" s="52" t="str">
        <f t="shared" si="170"/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168"/>
        <v>0</v>
      </c>
      <c r="N3599" s="39"/>
      <c r="O3599" s="39"/>
      <c r="P3599" s="33"/>
    </row>
    <row r="3600" spans="1:16" ht="24.95" customHeight="1" x14ac:dyDescent="0.2">
      <c r="A3600" s="52" t="str">
        <f t="shared" si="169"/>
        <v>||||||0</v>
      </c>
      <c r="B3600" s="52" t="str">
        <f t="shared" si="170"/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168"/>
        <v>0</v>
      </c>
      <c r="N3600" s="39"/>
      <c r="O3600" s="39"/>
      <c r="P3600" s="33"/>
    </row>
    <row r="3601" spans="1:16" ht="24.95" customHeight="1" x14ac:dyDescent="0.2">
      <c r="A3601" s="52" t="str">
        <f t="shared" si="169"/>
        <v>||||||0</v>
      </c>
      <c r="B3601" s="52" t="str">
        <f t="shared" si="170"/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168"/>
        <v>0</v>
      </c>
      <c r="N3601" s="39"/>
      <c r="O3601" s="39"/>
      <c r="P3601" s="33"/>
    </row>
    <row r="3602" spans="1:16" ht="24.95" customHeight="1" x14ac:dyDescent="0.2">
      <c r="A3602" s="52" t="str">
        <f t="shared" si="169"/>
        <v>||||||0</v>
      </c>
      <c r="B3602" s="52" t="str">
        <f t="shared" si="170"/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168"/>
        <v>0</v>
      </c>
      <c r="N3602" s="39"/>
      <c r="O3602" s="39"/>
      <c r="P3602" s="33"/>
    </row>
    <row r="3603" spans="1:16" ht="24.95" customHeight="1" x14ac:dyDescent="0.2">
      <c r="A3603" s="52" t="str">
        <f t="shared" si="169"/>
        <v>||||||0</v>
      </c>
      <c r="B3603" s="52" t="str">
        <f t="shared" si="170"/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168"/>
        <v>0</v>
      </c>
      <c r="N3603" s="39"/>
      <c r="O3603" s="39"/>
      <c r="P3603" s="33"/>
    </row>
    <row r="3604" spans="1:16" ht="24.95" customHeight="1" x14ac:dyDescent="0.2">
      <c r="A3604" s="52" t="str">
        <f t="shared" si="169"/>
        <v>||||||0</v>
      </c>
      <c r="B3604" s="52" t="str">
        <f t="shared" si="170"/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168"/>
        <v>0</v>
      </c>
      <c r="N3604" s="39"/>
      <c r="O3604" s="39"/>
      <c r="P3604" s="33"/>
    </row>
    <row r="3605" spans="1:16" ht="24.95" customHeight="1" x14ac:dyDescent="0.2">
      <c r="A3605" s="52" t="str">
        <f t="shared" si="169"/>
        <v>||||||0</v>
      </c>
      <c r="B3605" s="52" t="str">
        <f t="shared" si="170"/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168"/>
        <v>0</v>
      </c>
      <c r="N3605" s="39"/>
      <c r="O3605" s="39"/>
      <c r="P3605" s="33"/>
    </row>
    <row r="3606" spans="1:16" ht="24.95" customHeight="1" x14ac:dyDescent="0.2">
      <c r="A3606" s="52" t="str">
        <f t="shared" si="169"/>
        <v>||||||0</v>
      </c>
      <c r="B3606" s="52" t="str">
        <f t="shared" si="170"/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168"/>
        <v>0</v>
      </c>
      <c r="N3606" s="39"/>
      <c r="O3606" s="39"/>
      <c r="P3606" s="33"/>
    </row>
    <row r="3607" spans="1:16" ht="24.95" customHeight="1" x14ac:dyDescent="0.2">
      <c r="A3607" s="52" t="str">
        <f t="shared" si="169"/>
        <v>||||||0</v>
      </c>
      <c r="B3607" s="52" t="str">
        <f t="shared" si="170"/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168"/>
        <v>0</v>
      </c>
      <c r="N3607" s="39"/>
      <c r="O3607" s="39"/>
      <c r="P3607" s="33"/>
    </row>
    <row r="3608" spans="1:16" ht="24.95" customHeight="1" x14ac:dyDescent="0.2">
      <c r="A3608" s="52" t="str">
        <f t="shared" si="169"/>
        <v>||||||0</v>
      </c>
      <c r="B3608" s="52" t="str">
        <f t="shared" si="170"/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168"/>
        <v>0</v>
      </c>
      <c r="N3608" s="39"/>
      <c r="O3608" s="39"/>
      <c r="P3608" s="33"/>
    </row>
    <row r="3609" spans="1:16" ht="24.95" customHeight="1" x14ac:dyDescent="0.2">
      <c r="A3609" s="52" t="str">
        <f t="shared" si="169"/>
        <v>||||||0</v>
      </c>
      <c r="B3609" s="52" t="str">
        <f t="shared" si="170"/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168"/>
        <v>0</v>
      </c>
      <c r="N3609" s="39"/>
      <c r="O3609" s="39"/>
      <c r="P3609" s="33"/>
    </row>
    <row r="3610" spans="1:16" ht="24.95" customHeight="1" x14ac:dyDescent="0.2">
      <c r="A3610" s="52" t="str">
        <f t="shared" si="169"/>
        <v>||||||0</v>
      </c>
      <c r="B3610" s="52" t="str">
        <f t="shared" si="170"/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168"/>
        <v>0</v>
      </c>
      <c r="N3610" s="39"/>
      <c r="O3610" s="39"/>
      <c r="P3610" s="33"/>
    </row>
    <row r="3611" spans="1:16" ht="24.95" customHeight="1" x14ac:dyDescent="0.2">
      <c r="A3611" s="52" t="str">
        <f t="shared" si="169"/>
        <v>||||||0</v>
      </c>
      <c r="B3611" s="52" t="str">
        <f t="shared" si="170"/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168"/>
        <v>0</v>
      </c>
      <c r="N3611" s="39"/>
      <c r="O3611" s="39"/>
      <c r="P3611" s="33"/>
    </row>
    <row r="3612" spans="1:16" ht="24.95" customHeight="1" x14ac:dyDescent="0.2">
      <c r="A3612" s="52" t="str">
        <f t="shared" si="169"/>
        <v>||||||0</v>
      </c>
      <c r="B3612" s="52" t="str">
        <f t="shared" si="170"/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168"/>
        <v>0</v>
      </c>
      <c r="N3612" s="39"/>
      <c r="O3612" s="39"/>
      <c r="P3612" s="33"/>
    </row>
    <row r="3613" spans="1:16" ht="24.95" customHeight="1" x14ac:dyDescent="0.2">
      <c r="A3613" s="52" t="str">
        <f t="shared" si="169"/>
        <v>||||||0</v>
      </c>
      <c r="B3613" s="52" t="str">
        <f t="shared" si="170"/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168"/>
        <v>0</v>
      </c>
      <c r="N3613" s="39"/>
      <c r="O3613" s="39"/>
      <c r="P3613" s="33"/>
    </row>
    <row r="3614" spans="1:16" ht="24.95" customHeight="1" x14ac:dyDescent="0.2">
      <c r="A3614" s="52" t="str">
        <f t="shared" si="169"/>
        <v>||||||0</v>
      </c>
      <c r="B3614" s="52" t="str">
        <f t="shared" si="170"/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168"/>
        <v>0</v>
      </c>
      <c r="N3614" s="39"/>
      <c r="O3614" s="39"/>
      <c r="P3614" s="33"/>
    </row>
    <row r="3615" spans="1:16" ht="24.95" customHeight="1" x14ac:dyDescent="0.2">
      <c r="A3615" s="52" t="str">
        <f t="shared" si="169"/>
        <v>||||||0</v>
      </c>
      <c r="B3615" s="52" t="str">
        <f t="shared" si="170"/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168"/>
        <v>0</v>
      </c>
      <c r="N3615" s="39"/>
      <c r="O3615" s="39"/>
      <c r="P3615" s="33"/>
    </row>
    <row r="3616" spans="1:16" ht="24.95" customHeight="1" x14ac:dyDescent="0.2">
      <c r="A3616" s="52" t="str">
        <f t="shared" si="169"/>
        <v>||||||0</v>
      </c>
      <c r="B3616" s="52" t="str">
        <f t="shared" si="170"/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168"/>
        <v>0</v>
      </c>
      <c r="N3616" s="39"/>
      <c r="O3616" s="39"/>
      <c r="P3616" s="33"/>
    </row>
    <row r="3617" spans="1:16" ht="24.95" customHeight="1" x14ac:dyDescent="0.2">
      <c r="A3617" s="52" t="str">
        <f t="shared" si="169"/>
        <v>||||||0</v>
      </c>
      <c r="B3617" s="52" t="str">
        <f t="shared" si="170"/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168"/>
        <v>0</v>
      </c>
      <c r="N3617" s="39"/>
      <c r="O3617" s="39"/>
      <c r="P3617" s="33"/>
    </row>
    <row r="3618" spans="1:16" ht="24.95" customHeight="1" x14ac:dyDescent="0.2">
      <c r="A3618" s="52" t="str">
        <f t="shared" si="169"/>
        <v>||||||0</v>
      </c>
      <c r="B3618" s="52" t="str">
        <f t="shared" si="170"/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168"/>
        <v>0</v>
      </c>
      <c r="N3618" s="39"/>
      <c r="O3618" s="39"/>
      <c r="P3618" s="33"/>
    </row>
    <row r="3619" spans="1:16" ht="24.95" customHeight="1" x14ac:dyDescent="0.2">
      <c r="A3619" s="52" t="str">
        <f t="shared" si="169"/>
        <v>||||||0</v>
      </c>
      <c r="B3619" s="52" t="str">
        <f t="shared" si="170"/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168"/>
        <v>0</v>
      </c>
      <c r="N3619" s="39"/>
      <c r="O3619" s="39"/>
      <c r="P3619" s="33"/>
    </row>
    <row r="3620" spans="1:16" ht="24.95" customHeight="1" x14ac:dyDescent="0.2">
      <c r="A3620" s="52" t="str">
        <f t="shared" si="169"/>
        <v>||||||0</v>
      </c>
      <c r="B3620" s="52" t="str">
        <f t="shared" si="170"/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168"/>
        <v>0</v>
      </c>
      <c r="N3620" s="39"/>
      <c r="O3620" s="39"/>
      <c r="P3620" s="33"/>
    </row>
    <row r="3621" spans="1:16" ht="24.95" customHeight="1" x14ac:dyDescent="0.2">
      <c r="A3621" s="52" t="str">
        <f t="shared" si="169"/>
        <v>||||||0</v>
      </c>
      <c r="B3621" s="52" t="str">
        <f t="shared" si="170"/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168"/>
        <v>0</v>
      </c>
      <c r="N3621" s="39"/>
      <c r="O3621" s="39"/>
      <c r="P3621" s="33"/>
    </row>
    <row r="3622" spans="1:16" ht="24.95" customHeight="1" x14ac:dyDescent="0.2">
      <c r="A3622" s="52" t="str">
        <f t="shared" si="169"/>
        <v>||||||0</v>
      </c>
      <c r="B3622" s="52" t="str">
        <f t="shared" si="170"/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168"/>
        <v>0</v>
      </c>
      <c r="N3622" s="39"/>
      <c r="O3622" s="39"/>
      <c r="P3622" s="33"/>
    </row>
    <row r="3623" spans="1:16" ht="24.95" customHeight="1" x14ac:dyDescent="0.2">
      <c r="A3623" s="52" t="str">
        <f t="shared" si="169"/>
        <v>||||||0</v>
      </c>
      <c r="B3623" s="52" t="str">
        <f t="shared" si="170"/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168"/>
        <v>0</v>
      </c>
      <c r="N3623" s="39"/>
      <c r="O3623" s="39"/>
      <c r="P3623" s="33"/>
    </row>
    <row r="3624" spans="1:16" ht="24.95" customHeight="1" x14ac:dyDescent="0.2">
      <c r="A3624" s="52" t="str">
        <f t="shared" si="169"/>
        <v>||||||0</v>
      </c>
      <c r="B3624" s="52" t="str">
        <f t="shared" si="170"/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168"/>
        <v>0</v>
      </c>
      <c r="N3624" s="39"/>
      <c r="O3624" s="39"/>
      <c r="P3624" s="33"/>
    </row>
    <row r="3625" spans="1:16" ht="24.95" customHeight="1" x14ac:dyDescent="0.2">
      <c r="A3625" s="52" t="str">
        <f t="shared" si="169"/>
        <v>||||||0</v>
      </c>
      <c r="B3625" s="52" t="str">
        <f t="shared" si="170"/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168"/>
        <v>0</v>
      </c>
      <c r="N3625" s="39"/>
      <c r="O3625" s="39"/>
      <c r="P3625" s="33"/>
    </row>
    <row r="3626" spans="1:16" ht="24.95" customHeight="1" x14ac:dyDescent="0.2">
      <c r="A3626" s="52" t="str">
        <f t="shared" si="169"/>
        <v>||||||0</v>
      </c>
      <c r="B3626" s="52" t="str">
        <f t="shared" si="170"/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168"/>
        <v>0</v>
      </c>
      <c r="N3626" s="39"/>
      <c r="O3626" s="39"/>
      <c r="P3626" s="33"/>
    </row>
    <row r="3627" spans="1:16" ht="24.95" customHeight="1" x14ac:dyDescent="0.2">
      <c r="A3627" s="52" t="str">
        <f t="shared" si="169"/>
        <v>||||||0</v>
      </c>
      <c r="B3627" s="52" t="str">
        <f t="shared" si="170"/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168"/>
        <v>0</v>
      </c>
      <c r="N3627" s="39"/>
      <c r="O3627" s="39"/>
      <c r="P3627" s="33"/>
    </row>
    <row r="3628" spans="1:16" ht="24.95" customHeight="1" x14ac:dyDescent="0.2">
      <c r="A3628" s="52" t="str">
        <f t="shared" si="169"/>
        <v>||||||0</v>
      </c>
      <c r="B3628" s="52" t="str">
        <f t="shared" si="170"/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168"/>
        <v>0</v>
      </c>
      <c r="N3628" s="39"/>
      <c r="O3628" s="39"/>
      <c r="P3628" s="33"/>
    </row>
    <row r="3629" spans="1:16" ht="24.95" customHeight="1" x14ac:dyDescent="0.2">
      <c r="A3629" s="52" t="str">
        <f t="shared" si="169"/>
        <v>||||||0</v>
      </c>
      <c r="B3629" s="52" t="str">
        <f t="shared" si="170"/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168"/>
        <v>0</v>
      </c>
      <c r="N3629" s="39"/>
      <c r="O3629" s="39"/>
      <c r="P3629" s="33"/>
    </row>
    <row r="3630" spans="1:16" ht="24.95" customHeight="1" x14ac:dyDescent="0.2">
      <c r="A3630" s="52" t="str">
        <f t="shared" si="169"/>
        <v>||||||0</v>
      </c>
      <c r="B3630" s="52" t="str">
        <f t="shared" si="170"/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168"/>
        <v>0</v>
      </c>
      <c r="N3630" s="39"/>
      <c r="O3630" s="39"/>
      <c r="P3630" s="33"/>
    </row>
    <row r="3631" spans="1:16" ht="24.95" customHeight="1" x14ac:dyDescent="0.2">
      <c r="A3631" s="52" t="str">
        <f t="shared" si="169"/>
        <v>||||||0</v>
      </c>
      <c r="B3631" s="52" t="str">
        <f t="shared" si="170"/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168"/>
        <v>0</v>
      </c>
      <c r="N3631" s="39"/>
      <c r="O3631" s="39"/>
      <c r="P3631" s="33"/>
    </row>
    <row r="3632" spans="1:16" ht="24.95" customHeight="1" x14ac:dyDescent="0.2">
      <c r="A3632" s="52" t="str">
        <f t="shared" si="169"/>
        <v>||||||0</v>
      </c>
      <c r="B3632" s="52" t="str">
        <f t="shared" si="170"/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168"/>
        <v>0</v>
      </c>
      <c r="N3632" s="39"/>
      <c r="O3632" s="39"/>
      <c r="P3632" s="33"/>
    </row>
    <row r="3633" spans="1:16" ht="24.95" customHeight="1" x14ac:dyDescent="0.2">
      <c r="A3633" s="52" t="str">
        <f t="shared" si="169"/>
        <v>||||||0</v>
      </c>
      <c r="B3633" s="52" t="str">
        <f t="shared" si="170"/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168"/>
        <v>0</v>
      </c>
      <c r="N3633" s="39"/>
      <c r="O3633" s="39"/>
      <c r="P3633" s="33"/>
    </row>
    <row r="3634" spans="1:16" ht="24.95" customHeight="1" x14ac:dyDescent="0.2">
      <c r="A3634" s="52" t="str">
        <f t="shared" si="169"/>
        <v>||||||0</v>
      </c>
      <c r="B3634" s="52" t="str">
        <f t="shared" si="170"/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168"/>
        <v>0</v>
      </c>
      <c r="N3634" s="39"/>
      <c r="O3634" s="39"/>
      <c r="P3634" s="33"/>
    </row>
    <row r="3635" spans="1:16" ht="24.95" customHeight="1" x14ac:dyDescent="0.2">
      <c r="A3635" s="52" t="str">
        <f t="shared" si="169"/>
        <v>||||||0</v>
      </c>
      <c r="B3635" s="52" t="str">
        <f t="shared" si="170"/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168"/>
        <v>0</v>
      </c>
      <c r="N3635" s="39"/>
      <c r="O3635" s="39"/>
      <c r="P3635" s="33"/>
    </row>
    <row r="3636" spans="1:16" ht="24.95" customHeight="1" x14ac:dyDescent="0.2">
      <c r="A3636" s="52" t="str">
        <f t="shared" si="169"/>
        <v>||||||0</v>
      </c>
      <c r="B3636" s="52" t="str">
        <f t="shared" si="170"/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168"/>
        <v>0</v>
      </c>
      <c r="N3636" s="39"/>
      <c r="O3636" s="39"/>
      <c r="P3636" s="33"/>
    </row>
    <row r="3637" spans="1:16" ht="24.95" customHeight="1" x14ac:dyDescent="0.2">
      <c r="A3637" s="52" t="str">
        <f t="shared" si="169"/>
        <v>||||||0</v>
      </c>
      <c r="B3637" s="52" t="str">
        <f t="shared" si="170"/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168"/>
        <v>0</v>
      </c>
      <c r="N3637" s="39"/>
      <c r="O3637" s="39"/>
      <c r="P3637" s="33"/>
    </row>
    <row r="3638" spans="1:16" ht="24.95" customHeight="1" x14ac:dyDescent="0.2">
      <c r="A3638" s="52" t="str">
        <f t="shared" si="169"/>
        <v>||||||0</v>
      </c>
      <c r="B3638" s="52" t="str">
        <f t="shared" si="170"/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168"/>
        <v>0</v>
      </c>
      <c r="N3638" s="39"/>
      <c r="O3638" s="39"/>
      <c r="P3638" s="33"/>
    </row>
    <row r="3639" spans="1:16" ht="24.95" customHeight="1" x14ac:dyDescent="0.2">
      <c r="A3639" s="52" t="str">
        <f t="shared" si="169"/>
        <v>||||||0</v>
      </c>
      <c r="B3639" s="52" t="str">
        <f t="shared" si="170"/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168"/>
        <v>0</v>
      </c>
      <c r="N3639" s="39"/>
      <c r="O3639" s="39"/>
      <c r="P3639" s="33"/>
    </row>
    <row r="3640" spans="1:16" ht="24.95" customHeight="1" x14ac:dyDescent="0.2">
      <c r="A3640" s="52" t="str">
        <f t="shared" si="169"/>
        <v>||||||0</v>
      </c>
      <c r="B3640" s="52" t="str">
        <f t="shared" si="170"/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168"/>
        <v>0</v>
      </c>
      <c r="N3640" s="39"/>
      <c r="O3640" s="39"/>
      <c r="P3640" s="33"/>
    </row>
    <row r="3641" spans="1:16" ht="24.95" customHeight="1" x14ac:dyDescent="0.2">
      <c r="A3641" s="52" t="str">
        <f t="shared" si="169"/>
        <v>||||||0</v>
      </c>
      <c r="B3641" s="52" t="str">
        <f t="shared" si="170"/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168"/>
        <v>0</v>
      </c>
      <c r="N3641" s="39"/>
      <c r="O3641" s="39"/>
      <c r="P3641" s="33"/>
    </row>
    <row r="3642" spans="1:16" ht="24.95" customHeight="1" x14ac:dyDescent="0.2">
      <c r="A3642" s="52" t="str">
        <f t="shared" si="169"/>
        <v>||||||0</v>
      </c>
      <c r="B3642" s="52" t="str">
        <f t="shared" si="170"/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168"/>
        <v>0</v>
      </c>
      <c r="N3642" s="39"/>
      <c r="O3642" s="39"/>
      <c r="P3642" s="33"/>
    </row>
    <row r="3643" spans="1:16" ht="24.95" customHeight="1" x14ac:dyDescent="0.2">
      <c r="A3643" s="52" t="str">
        <f t="shared" si="169"/>
        <v>||||||0</v>
      </c>
      <c r="B3643" s="52" t="str">
        <f t="shared" si="170"/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168"/>
        <v>0</v>
      </c>
      <c r="N3643" s="39"/>
      <c r="O3643" s="39"/>
      <c r="P3643" s="33"/>
    </row>
    <row r="3644" spans="1:16" ht="24.95" customHeight="1" x14ac:dyDescent="0.2">
      <c r="A3644" s="52" t="str">
        <f t="shared" si="169"/>
        <v>||||||0</v>
      </c>
      <c r="B3644" s="52" t="str">
        <f t="shared" si="170"/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168"/>
        <v>0</v>
      </c>
      <c r="N3644" s="39"/>
      <c r="O3644" s="39"/>
      <c r="P3644" s="33"/>
    </row>
    <row r="3645" spans="1:16" ht="24.95" customHeight="1" x14ac:dyDescent="0.2">
      <c r="A3645" s="52" t="str">
        <f t="shared" si="169"/>
        <v>||||||0</v>
      </c>
      <c r="B3645" s="52" t="str">
        <f t="shared" si="170"/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168"/>
        <v>0</v>
      </c>
      <c r="N3645" s="39"/>
      <c r="O3645" s="39"/>
      <c r="P3645" s="33"/>
    </row>
    <row r="3646" spans="1:16" ht="24.95" customHeight="1" x14ac:dyDescent="0.2">
      <c r="A3646" s="52" t="str">
        <f t="shared" si="169"/>
        <v>||||||0</v>
      </c>
      <c r="B3646" s="52" t="str">
        <f t="shared" si="170"/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171">N3646+O3646</f>
        <v>0</v>
      </c>
      <c r="N3646" s="39"/>
      <c r="O3646" s="39"/>
      <c r="P3646" s="33"/>
    </row>
    <row r="3647" spans="1:16" ht="24.95" customHeight="1" x14ac:dyDescent="0.2">
      <c r="A3647" s="52" t="str">
        <f t="shared" si="169"/>
        <v>||||||0</v>
      </c>
      <c r="B3647" s="52" t="str">
        <f t="shared" si="170"/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171"/>
        <v>0</v>
      </c>
      <c r="N3647" s="39"/>
      <c r="O3647" s="39"/>
      <c r="P3647" s="33"/>
    </row>
    <row r="3648" spans="1:16" ht="24.95" customHeight="1" x14ac:dyDescent="0.2">
      <c r="A3648" s="52" t="str">
        <f t="shared" si="169"/>
        <v>||||||0</v>
      </c>
      <c r="B3648" s="52" t="str">
        <f t="shared" si="170"/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171"/>
        <v>0</v>
      </c>
      <c r="N3648" s="39"/>
      <c r="O3648" s="39"/>
      <c r="P3648" s="33"/>
    </row>
    <row r="3649" spans="1:16" ht="24.95" customHeight="1" x14ac:dyDescent="0.2">
      <c r="A3649" s="52" t="str">
        <f t="shared" si="169"/>
        <v>||||||0</v>
      </c>
      <c r="B3649" s="52" t="str">
        <f t="shared" si="170"/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171"/>
        <v>0</v>
      </c>
      <c r="N3649" s="39"/>
      <c r="O3649" s="39"/>
      <c r="P3649" s="33"/>
    </row>
    <row r="3650" spans="1:16" ht="24.95" customHeight="1" x14ac:dyDescent="0.2">
      <c r="A3650" s="52" t="str">
        <f t="shared" si="169"/>
        <v>||||||0</v>
      </c>
      <c r="B3650" s="52" t="str">
        <f t="shared" si="170"/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171"/>
        <v>0</v>
      </c>
      <c r="N3650" s="39"/>
      <c r="O3650" s="39"/>
      <c r="P3650" s="33"/>
    </row>
    <row r="3651" spans="1:16" ht="24.95" customHeight="1" x14ac:dyDescent="0.2">
      <c r="A3651" s="52" t="str">
        <f t="shared" si="169"/>
        <v>||||||0</v>
      </c>
      <c r="B3651" s="52" t="str">
        <f t="shared" si="170"/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171"/>
        <v>0</v>
      </c>
      <c r="N3651" s="39"/>
      <c r="O3651" s="39"/>
      <c r="P3651" s="33"/>
    </row>
    <row r="3652" spans="1:16" ht="24.95" customHeight="1" x14ac:dyDescent="0.2">
      <c r="A3652" s="52" t="str">
        <f t="shared" si="169"/>
        <v>||||||0</v>
      </c>
      <c r="B3652" s="52" t="str">
        <f t="shared" si="170"/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171"/>
        <v>0</v>
      </c>
      <c r="N3652" s="39"/>
      <c r="O3652" s="39"/>
      <c r="P3652" s="33"/>
    </row>
    <row r="3653" spans="1:16" ht="24.95" customHeight="1" x14ac:dyDescent="0.2">
      <c r="A3653" s="52" t="str">
        <f t="shared" ref="A3653:A3716" si="172">C3653&amp;"|"&amp;D3653&amp;"|"&amp;E3653&amp;"|"&amp;F3653&amp;"|"&amp;G3653&amp;"|"&amp;I3653&amp;"|"&amp;N3653+O3653-P3653</f>
        <v>||||||0</v>
      </c>
      <c r="B3653" s="52" t="str">
        <f t="shared" ref="B3653:B3716" si="173"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171"/>
        <v>0</v>
      </c>
      <c r="N3653" s="39"/>
      <c r="O3653" s="39"/>
      <c r="P3653" s="33"/>
    </row>
    <row r="3654" spans="1:16" ht="24.95" customHeight="1" x14ac:dyDescent="0.2">
      <c r="A3654" s="52" t="str">
        <f t="shared" si="172"/>
        <v>||||||0</v>
      </c>
      <c r="B3654" s="52" t="str">
        <f t="shared" si="173"/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171"/>
        <v>0</v>
      </c>
      <c r="N3654" s="39"/>
      <c r="O3654" s="39"/>
      <c r="P3654" s="33"/>
    </row>
    <row r="3655" spans="1:16" ht="24.95" customHeight="1" x14ac:dyDescent="0.2">
      <c r="A3655" s="52" t="str">
        <f t="shared" si="172"/>
        <v>||||||0</v>
      </c>
      <c r="B3655" s="52" t="str">
        <f t="shared" si="173"/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171"/>
        <v>0</v>
      </c>
      <c r="N3655" s="39"/>
      <c r="O3655" s="39"/>
      <c r="P3655" s="33"/>
    </row>
    <row r="3656" spans="1:16" ht="24.95" customHeight="1" x14ac:dyDescent="0.2">
      <c r="A3656" s="52" t="str">
        <f t="shared" si="172"/>
        <v>||||||0</v>
      </c>
      <c r="B3656" s="52" t="str">
        <f t="shared" si="173"/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171"/>
        <v>0</v>
      </c>
      <c r="N3656" s="39"/>
      <c r="O3656" s="39"/>
      <c r="P3656" s="33"/>
    </row>
    <row r="3657" spans="1:16" ht="24.95" customHeight="1" x14ac:dyDescent="0.2">
      <c r="A3657" s="52" t="str">
        <f t="shared" si="172"/>
        <v>||||||0</v>
      </c>
      <c r="B3657" s="52" t="str">
        <f t="shared" si="173"/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171"/>
        <v>0</v>
      </c>
      <c r="N3657" s="39"/>
      <c r="O3657" s="39"/>
      <c r="P3657" s="33"/>
    </row>
    <row r="3658" spans="1:16" ht="24.95" customHeight="1" x14ac:dyDescent="0.2">
      <c r="A3658" s="52" t="str">
        <f t="shared" si="172"/>
        <v>||||||0</v>
      </c>
      <c r="B3658" s="52" t="str">
        <f t="shared" si="173"/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171"/>
        <v>0</v>
      </c>
      <c r="N3658" s="39"/>
      <c r="O3658" s="39"/>
      <c r="P3658" s="33"/>
    </row>
    <row r="3659" spans="1:16" ht="24.95" customHeight="1" x14ac:dyDescent="0.2">
      <c r="A3659" s="52" t="str">
        <f t="shared" si="172"/>
        <v>||||||0</v>
      </c>
      <c r="B3659" s="52" t="str">
        <f t="shared" si="173"/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171"/>
        <v>0</v>
      </c>
      <c r="N3659" s="39"/>
      <c r="O3659" s="39"/>
      <c r="P3659" s="33"/>
    </row>
    <row r="3660" spans="1:16" ht="24.95" customHeight="1" x14ac:dyDescent="0.2">
      <c r="A3660" s="52" t="str">
        <f t="shared" si="172"/>
        <v>||||||0</v>
      </c>
      <c r="B3660" s="52" t="str">
        <f t="shared" si="173"/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171"/>
        <v>0</v>
      </c>
      <c r="N3660" s="39"/>
      <c r="O3660" s="39"/>
      <c r="P3660" s="33"/>
    </row>
    <row r="3661" spans="1:16" ht="24.95" customHeight="1" x14ac:dyDescent="0.2">
      <c r="A3661" s="52" t="str">
        <f t="shared" si="172"/>
        <v>||||||0</v>
      </c>
      <c r="B3661" s="52" t="str">
        <f t="shared" si="173"/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171"/>
        <v>0</v>
      </c>
      <c r="N3661" s="39"/>
      <c r="O3661" s="39"/>
      <c r="P3661" s="33"/>
    </row>
    <row r="3662" spans="1:16" ht="24.95" customHeight="1" x14ac:dyDescent="0.2">
      <c r="A3662" s="52" t="str">
        <f t="shared" si="172"/>
        <v>||||||0</v>
      </c>
      <c r="B3662" s="52" t="str">
        <f t="shared" si="173"/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171"/>
        <v>0</v>
      </c>
      <c r="N3662" s="39"/>
      <c r="O3662" s="39"/>
      <c r="P3662" s="33"/>
    </row>
    <row r="3663" spans="1:16" ht="24.95" customHeight="1" x14ac:dyDescent="0.2">
      <c r="A3663" s="52" t="str">
        <f t="shared" si="172"/>
        <v>||||||0</v>
      </c>
      <c r="B3663" s="52" t="str">
        <f t="shared" si="173"/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171"/>
        <v>0</v>
      </c>
      <c r="N3663" s="39"/>
      <c r="O3663" s="39"/>
      <c r="P3663" s="33"/>
    </row>
    <row r="3664" spans="1:16" ht="24.95" customHeight="1" x14ac:dyDescent="0.2">
      <c r="A3664" s="52" t="str">
        <f t="shared" si="172"/>
        <v>||||||0</v>
      </c>
      <c r="B3664" s="52" t="str">
        <f t="shared" si="173"/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171"/>
        <v>0</v>
      </c>
      <c r="N3664" s="39"/>
      <c r="O3664" s="39"/>
      <c r="P3664" s="33"/>
    </row>
    <row r="3665" spans="1:16" ht="24.95" customHeight="1" x14ac:dyDescent="0.2">
      <c r="A3665" s="52" t="str">
        <f t="shared" si="172"/>
        <v>||||||0</v>
      </c>
      <c r="B3665" s="52" t="str">
        <f t="shared" si="173"/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171"/>
        <v>0</v>
      </c>
      <c r="N3665" s="39"/>
      <c r="O3665" s="39"/>
      <c r="P3665" s="33"/>
    </row>
    <row r="3666" spans="1:16" ht="24.95" customHeight="1" x14ac:dyDescent="0.2">
      <c r="A3666" s="52" t="str">
        <f t="shared" si="172"/>
        <v>||||||0</v>
      </c>
      <c r="B3666" s="52" t="str">
        <f t="shared" si="173"/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171"/>
        <v>0</v>
      </c>
      <c r="N3666" s="39"/>
      <c r="O3666" s="39"/>
      <c r="P3666" s="33"/>
    </row>
    <row r="3667" spans="1:16" ht="24.95" customHeight="1" x14ac:dyDescent="0.2">
      <c r="A3667" s="52" t="str">
        <f t="shared" si="172"/>
        <v>||||||0</v>
      </c>
      <c r="B3667" s="52" t="str">
        <f t="shared" si="173"/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171"/>
        <v>0</v>
      </c>
      <c r="N3667" s="39"/>
      <c r="O3667" s="39"/>
      <c r="P3667" s="33"/>
    </row>
    <row r="3668" spans="1:16" ht="24.95" customHeight="1" x14ac:dyDescent="0.2">
      <c r="A3668" s="52" t="str">
        <f t="shared" si="172"/>
        <v>||||||0</v>
      </c>
      <c r="B3668" s="52" t="str">
        <f t="shared" si="173"/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171"/>
        <v>0</v>
      </c>
      <c r="N3668" s="39"/>
      <c r="O3668" s="39"/>
      <c r="P3668" s="33"/>
    </row>
    <row r="3669" spans="1:16" ht="24.95" customHeight="1" x14ac:dyDescent="0.2">
      <c r="A3669" s="52" t="str">
        <f t="shared" si="172"/>
        <v>||||||0</v>
      </c>
      <c r="B3669" s="52" t="str">
        <f t="shared" si="173"/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171"/>
        <v>0</v>
      </c>
      <c r="N3669" s="39"/>
      <c r="O3669" s="39"/>
      <c r="P3669" s="33"/>
    </row>
    <row r="3670" spans="1:16" ht="24.95" customHeight="1" x14ac:dyDescent="0.2">
      <c r="A3670" s="52" t="str">
        <f t="shared" si="172"/>
        <v>||||||0</v>
      </c>
      <c r="B3670" s="52" t="str">
        <f t="shared" si="173"/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171"/>
        <v>0</v>
      </c>
      <c r="N3670" s="39"/>
      <c r="O3670" s="39"/>
      <c r="P3670" s="33"/>
    </row>
    <row r="3671" spans="1:16" ht="24.95" customHeight="1" x14ac:dyDescent="0.2">
      <c r="A3671" s="52" t="str">
        <f t="shared" si="172"/>
        <v>||||||0</v>
      </c>
      <c r="B3671" s="52" t="str">
        <f t="shared" si="173"/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171"/>
        <v>0</v>
      </c>
      <c r="N3671" s="39"/>
      <c r="O3671" s="39"/>
      <c r="P3671" s="33"/>
    </row>
    <row r="3672" spans="1:16" ht="24.95" customHeight="1" x14ac:dyDescent="0.2">
      <c r="A3672" s="52" t="str">
        <f t="shared" si="172"/>
        <v>||||||0</v>
      </c>
      <c r="B3672" s="52" t="str">
        <f t="shared" si="173"/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171"/>
        <v>0</v>
      </c>
      <c r="N3672" s="39"/>
      <c r="O3672" s="39"/>
      <c r="P3672" s="33"/>
    </row>
    <row r="3673" spans="1:16" ht="24.95" customHeight="1" x14ac:dyDescent="0.2">
      <c r="A3673" s="52" t="str">
        <f t="shared" si="172"/>
        <v>||||||0</v>
      </c>
      <c r="B3673" s="52" t="str">
        <f t="shared" si="173"/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171"/>
        <v>0</v>
      </c>
      <c r="N3673" s="39"/>
      <c r="O3673" s="39"/>
      <c r="P3673" s="33"/>
    </row>
    <row r="3674" spans="1:16" ht="24.95" customHeight="1" x14ac:dyDescent="0.2">
      <c r="A3674" s="52" t="str">
        <f t="shared" si="172"/>
        <v>||||||0</v>
      </c>
      <c r="B3674" s="52" t="str">
        <f t="shared" si="173"/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171"/>
        <v>0</v>
      </c>
      <c r="N3674" s="39"/>
      <c r="O3674" s="39"/>
      <c r="P3674" s="33"/>
    </row>
    <row r="3675" spans="1:16" ht="24.95" customHeight="1" x14ac:dyDescent="0.2">
      <c r="A3675" s="52" t="str">
        <f t="shared" si="172"/>
        <v>||||||0</v>
      </c>
      <c r="B3675" s="52" t="str">
        <f t="shared" si="173"/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171"/>
        <v>0</v>
      </c>
      <c r="N3675" s="39"/>
      <c r="O3675" s="39"/>
      <c r="P3675" s="33"/>
    </row>
    <row r="3676" spans="1:16" ht="24.95" customHeight="1" x14ac:dyDescent="0.2">
      <c r="A3676" s="52" t="str">
        <f t="shared" si="172"/>
        <v>||||||0</v>
      </c>
      <c r="B3676" s="52" t="str">
        <f t="shared" si="173"/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171"/>
        <v>0</v>
      </c>
      <c r="N3676" s="39"/>
      <c r="O3676" s="39"/>
      <c r="P3676" s="33"/>
    </row>
    <row r="3677" spans="1:16" ht="24.95" customHeight="1" x14ac:dyDescent="0.2">
      <c r="A3677" s="52" t="str">
        <f t="shared" si="172"/>
        <v>||||||0</v>
      </c>
      <c r="B3677" s="52" t="str">
        <f t="shared" si="173"/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171"/>
        <v>0</v>
      </c>
      <c r="N3677" s="39"/>
      <c r="O3677" s="39"/>
      <c r="P3677" s="33"/>
    </row>
    <row r="3678" spans="1:16" ht="24.95" customHeight="1" x14ac:dyDescent="0.2">
      <c r="A3678" s="52" t="str">
        <f t="shared" si="172"/>
        <v>||||||0</v>
      </c>
      <c r="B3678" s="52" t="str">
        <f t="shared" si="173"/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171"/>
        <v>0</v>
      </c>
      <c r="N3678" s="39"/>
      <c r="O3678" s="39"/>
      <c r="P3678" s="33"/>
    </row>
    <row r="3679" spans="1:16" ht="24.95" customHeight="1" x14ac:dyDescent="0.2">
      <c r="A3679" s="52" t="str">
        <f t="shared" si="172"/>
        <v>||||||0</v>
      </c>
      <c r="B3679" s="52" t="str">
        <f t="shared" si="173"/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171"/>
        <v>0</v>
      </c>
      <c r="N3679" s="39"/>
      <c r="O3679" s="39"/>
      <c r="P3679" s="33"/>
    </row>
    <row r="3680" spans="1:16" ht="24.95" customHeight="1" x14ac:dyDescent="0.2">
      <c r="A3680" s="52" t="str">
        <f t="shared" si="172"/>
        <v>||||||0</v>
      </c>
      <c r="B3680" s="52" t="str">
        <f t="shared" si="173"/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171"/>
        <v>0</v>
      </c>
      <c r="N3680" s="39"/>
      <c r="O3680" s="39"/>
      <c r="P3680" s="33"/>
    </row>
    <row r="3681" spans="1:16" ht="24.95" customHeight="1" x14ac:dyDescent="0.2">
      <c r="A3681" s="52" t="str">
        <f t="shared" si="172"/>
        <v>||||||0</v>
      </c>
      <c r="B3681" s="52" t="str">
        <f t="shared" si="173"/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171"/>
        <v>0</v>
      </c>
      <c r="N3681" s="39"/>
      <c r="O3681" s="39"/>
      <c r="P3681" s="33"/>
    </row>
    <row r="3682" spans="1:16" ht="24.95" customHeight="1" x14ac:dyDescent="0.2">
      <c r="A3682" s="52" t="str">
        <f t="shared" si="172"/>
        <v>||||||0</v>
      </c>
      <c r="B3682" s="52" t="str">
        <f t="shared" si="173"/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171"/>
        <v>0</v>
      </c>
      <c r="N3682" s="39"/>
      <c r="O3682" s="39"/>
      <c r="P3682" s="33"/>
    </row>
    <row r="3683" spans="1:16" ht="24.95" customHeight="1" x14ac:dyDescent="0.2">
      <c r="A3683" s="52" t="str">
        <f t="shared" si="172"/>
        <v>||||||0</v>
      </c>
      <c r="B3683" s="52" t="str">
        <f t="shared" si="173"/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171"/>
        <v>0</v>
      </c>
      <c r="N3683" s="39"/>
      <c r="O3683" s="39"/>
      <c r="P3683" s="33"/>
    </row>
    <row r="3684" spans="1:16" ht="24.95" customHeight="1" x14ac:dyDescent="0.2">
      <c r="A3684" s="52" t="str">
        <f t="shared" si="172"/>
        <v>||||||0</v>
      </c>
      <c r="B3684" s="52" t="str">
        <f t="shared" si="173"/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171"/>
        <v>0</v>
      </c>
      <c r="N3684" s="39"/>
      <c r="O3684" s="39"/>
      <c r="P3684" s="33"/>
    </row>
    <row r="3685" spans="1:16" ht="24.95" customHeight="1" x14ac:dyDescent="0.2">
      <c r="A3685" s="52" t="str">
        <f t="shared" si="172"/>
        <v>||||||0</v>
      </c>
      <c r="B3685" s="52" t="str">
        <f t="shared" si="173"/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171"/>
        <v>0</v>
      </c>
      <c r="N3685" s="39"/>
      <c r="O3685" s="39"/>
      <c r="P3685" s="33"/>
    </row>
    <row r="3686" spans="1:16" ht="24.95" customHeight="1" x14ac:dyDescent="0.2">
      <c r="A3686" s="52" t="str">
        <f t="shared" si="172"/>
        <v>||||||0</v>
      </c>
      <c r="B3686" s="52" t="str">
        <f t="shared" si="173"/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171"/>
        <v>0</v>
      </c>
      <c r="N3686" s="39"/>
      <c r="O3686" s="39"/>
      <c r="P3686" s="33"/>
    </row>
    <row r="3687" spans="1:16" ht="24.95" customHeight="1" x14ac:dyDescent="0.2">
      <c r="A3687" s="52" t="str">
        <f t="shared" si="172"/>
        <v>||||||0</v>
      </c>
      <c r="B3687" s="52" t="str">
        <f t="shared" si="173"/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171"/>
        <v>0</v>
      </c>
      <c r="N3687" s="39"/>
      <c r="O3687" s="39"/>
      <c r="P3687" s="33"/>
    </row>
    <row r="3688" spans="1:16" ht="24.95" customHeight="1" x14ac:dyDescent="0.2">
      <c r="A3688" s="52" t="str">
        <f t="shared" si="172"/>
        <v>||||||0</v>
      </c>
      <c r="B3688" s="52" t="str">
        <f t="shared" si="173"/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171"/>
        <v>0</v>
      </c>
      <c r="N3688" s="39"/>
      <c r="O3688" s="39"/>
      <c r="P3688" s="33"/>
    </row>
    <row r="3689" spans="1:16" ht="24.95" customHeight="1" x14ac:dyDescent="0.2">
      <c r="A3689" s="52" t="str">
        <f t="shared" si="172"/>
        <v>||||||0</v>
      </c>
      <c r="B3689" s="52" t="str">
        <f t="shared" si="173"/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171"/>
        <v>0</v>
      </c>
      <c r="N3689" s="39"/>
      <c r="O3689" s="39"/>
      <c r="P3689" s="33"/>
    </row>
    <row r="3690" spans="1:16" ht="24.95" customHeight="1" x14ac:dyDescent="0.2">
      <c r="A3690" s="52" t="str">
        <f t="shared" si="172"/>
        <v>||||||0</v>
      </c>
      <c r="B3690" s="52" t="str">
        <f t="shared" si="173"/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171"/>
        <v>0</v>
      </c>
      <c r="N3690" s="39"/>
      <c r="O3690" s="39"/>
      <c r="P3690" s="33"/>
    </row>
    <row r="3691" spans="1:16" ht="24.95" customHeight="1" x14ac:dyDescent="0.2">
      <c r="A3691" s="52" t="str">
        <f t="shared" si="172"/>
        <v>||||||0</v>
      </c>
      <c r="B3691" s="52" t="str">
        <f t="shared" si="173"/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171"/>
        <v>0</v>
      </c>
      <c r="N3691" s="39"/>
      <c r="O3691" s="39"/>
      <c r="P3691" s="33"/>
    </row>
    <row r="3692" spans="1:16" ht="24.95" customHeight="1" x14ac:dyDescent="0.2">
      <c r="A3692" s="52" t="str">
        <f t="shared" si="172"/>
        <v>||||||0</v>
      </c>
      <c r="B3692" s="52" t="str">
        <f t="shared" si="173"/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171"/>
        <v>0</v>
      </c>
      <c r="N3692" s="39"/>
      <c r="O3692" s="39"/>
      <c r="P3692" s="33"/>
    </row>
    <row r="3693" spans="1:16" ht="24.95" customHeight="1" x14ac:dyDescent="0.2">
      <c r="A3693" s="52" t="str">
        <f t="shared" si="172"/>
        <v>||||||0</v>
      </c>
      <c r="B3693" s="52" t="str">
        <f t="shared" si="173"/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171"/>
        <v>0</v>
      </c>
      <c r="N3693" s="39"/>
      <c r="O3693" s="39"/>
      <c r="P3693" s="33"/>
    </row>
    <row r="3694" spans="1:16" ht="24.95" customHeight="1" x14ac:dyDescent="0.2">
      <c r="A3694" s="52" t="str">
        <f t="shared" si="172"/>
        <v>||||||0</v>
      </c>
      <c r="B3694" s="52" t="str">
        <f t="shared" si="173"/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171"/>
        <v>0</v>
      </c>
      <c r="N3694" s="39"/>
      <c r="O3694" s="39"/>
      <c r="P3694" s="33"/>
    </row>
    <row r="3695" spans="1:16" ht="24.95" customHeight="1" x14ac:dyDescent="0.2">
      <c r="A3695" s="52" t="str">
        <f t="shared" si="172"/>
        <v>||||||0</v>
      </c>
      <c r="B3695" s="52" t="str">
        <f t="shared" si="173"/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171"/>
        <v>0</v>
      </c>
      <c r="N3695" s="39"/>
      <c r="O3695" s="39"/>
      <c r="P3695" s="33"/>
    </row>
    <row r="3696" spans="1:16" ht="24.95" customHeight="1" x14ac:dyDescent="0.2">
      <c r="A3696" s="52" t="str">
        <f t="shared" si="172"/>
        <v>||||||0</v>
      </c>
      <c r="B3696" s="52" t="str">
        <f t="shared" si="173"/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171"/>
        <v>0</v>
      </c>
      <c r="N3696" s="39"/>
      <c r="O3696" s="39"/>
      <c r="P3696" s="33"/>
    </row>
    <row r="3697" spans="1:16" ht="24.95" customHeight="1" x14ac:dyDescent="0.2">
      <c r="A3697" s="52" t="str">
        <f t="shared" si="172"/>
        <v>||||||0</v>
      </c>
      <c r="B3697" s="52" t="str">
        <f t="shared" si="173"/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171"/>
        <v>0</v>
      </c>
      <c r="N3697" s="39"/>
      <c r="O3697" s="39"/>
      <c r="P3697" s="33"/>
    </row>
    <row r="3698" spans="1:16" ht="24.95" customHeight="1" x14ac:dyDescent="0.2">
      <c r="A3698" s="52" t="str">
        <f t="shared" si="172"/>
        <v>||||||0</v>
      </c>
      <c r="B3698" s="52" t="str">
        <f t="shared" si="173"/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171"/>
        <v>0</v>
      </c>
      <c r="N3698" s="39"/>
      <c r="O3698" s="39"/>
      <c r="P3698" s="33"/>
    </row>
    <row r="3699" spans="1:16" ht="24.95" customHeight="1" x14ac:dyDescent="0.2">
      <c r="A3699" s="52" t="str">
        <f t="shared" si="172"/>
        <v>||||||0</v>
      </c>
      <c r="B3699" s="52" t="str">
        <f t="shared" si="173"/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171"/>
        <v>0</v>
      </c>
      <c r="N3699" s="39"/>
      <c r="O3699" s="39"/>
      <c r="P3699" s="33"/>
    </row>
    <row r="3700" spans="1:16" ht="24.95" customHeight="1" x14ac:dyDescent="0.2">
      <c r="A3700" s="52" t="str">
        <f t="shared" si="172"/>
        <v>||||||0</v>
      </c>
      <c r="B3700" s="52" t="str">
        <f t="shared" si="173"/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171"/>
        <v>0</v>
      </c>
      <c r="N3700" s="39"/>
      <c r="O3700" s="39"/>
      <c r="P3700" s="33"/>
    </row>
    <row r="3701" spans="1:16" ht="24.95" customHeight="1" x14ac:dyDescent="0.2">
      <c r="A3701" s="52" t="str">
        <f t="shared" si="172"/>
        <v>||||||0</v>
      </c>
      <c r="B3701" s="52" t="str">
        <f t="shared" si="173"/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171"/>
        <v>0</v>
      </c>
      <c r="N3701" s="39"/>
      <c r="O3701" s="39"/>
      <c r="P3701" s="33"/>
    </row>
    <row r="3702" spans="1:16" ht="24.95" customHeight="1" x14ac:dyDescent="0.2">
      <c r="A3702" s="52" t="str">
        <f t="shared" si="172"/>
        <v>||||||0</v>
      </c>
      <c r="B3702" s="52" t="str">
        <f t="shared" si="173"/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171"/>
        <v>0</v>
      </c>
      <c r="N3702" s="39"/>
      <c r="O3702" s="39"/>
      <c r="P3702" s="33"/>
    </row>
    <row r="3703" spans="1:16" ht="24.95" customHeight="1" x14ac:dyDescent="0.2">
      <c r="A3703" s="52" t="str">
        <f t="shared" si="172"/>
        <v>||||||0</v>
      </c>
      <c r="B3703" s="52" t="str">
        <f t="shared" si="173"/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171"/>
        <v>0</v>
      </c>
      <c r="N3703" s="39"/>
      <c r="O3703" s="39"/>
      <c r="P3703" s="33"/>
    </row>
    <row r="3704" spans="1:16" ht="24.95" customHeight="1" x14ac:dyDescent="0.2">
      <c r="A3704" s="52" t="str">
        <f t="shared" si="172"/>
        <v>||||||0</v>
      </c>
      <c r="B3704" s="52" t="str">
        <f t="shared" si="173"/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171"/>
        <v>0</v>
      </c>
      <c r="N3704" s="39"/>
      <c r="O3704" s="39"/>
      <c r="P3704" s="33"/>
    </row>
    <row r="3705" spans="1:16" ht="24.95" customHeight="1" x14ac:dyDescent="0.2">
      <c r="A3705" s="52" t="str">
        <f t="shared" si="172"/>
        <v>||||||0</v>
      </c>
      <c r="B3705" s="52" t="str">
        <f t="shared" si="173"/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171"/>
        <v>0</v>
      </c>
      <c r="N3705" s="39"/>
      <c r="O3705" s="39"/>
      <c r="P3705" s="33"/>
    </row>
    <row r="3706" spans="1:16" ht="24.95" customHeight="1" x14ac:dyDescent="0.2">
      <c r="A3706" s="52" t="str">
        <f t="shared" si="172"/>
        <v>||||||0</v>
      </c>
      <c r="B3706" s="52" t="str">
        <f t="shared" si="173"/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171"/>
        <v>0</v>
      </c>
      <c r="N3706" s="39"/>
      <c r="O3706" s="39"/>
      <c r="P3706" s="33"/>
    </row>
    <row r="3707" spans="1:16" ht="24.95" customHeight="1" x14ac:dyDescent="0.2">
      <c r="A3707" s="52" t="str">
        <f t="shared" si="172"/>
        <v>||||||0</v>
      </c>
      <c r="B3707" s="52" t="str">
        <f t="shared" si="173"/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171"/>
        <v>0</v>
      </c>
      <c r="N3707" s="39"/>
      <c r="O3707" s="39"/>
      <c r="P3707" s="33"/>
    </row>
    <row r="3708" spans="1:16" ht="24.95" customHeight="1" x14ac:dyDescent="0.2">
      <c r="A3708" s="52" t="str">
        <f t="shared" si="172"/>
        <v>||||||0</v>
      </c>
      <c r="B3708" s="52" t="str">
        <f t="shared" si="173"/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171"/>
        <v>0</v>
      </c>
      <c r="N3708" s="39"/>
      <c r="O3708" s="39"/>
      <c r="P3708" s="33"/>
    </row>
    <row r="3709" spans="1:16" ht="24.95" customHeight="1" x14ac:dyDescent="0.2">
      <c r="A3709" s="52" t="str">
        <f t="shared" si="172"/>
        <v>||||||0</v>
      </c>
      <c r="B3709" s="52" t="str">
        <f t="shared" si="173"/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171"/>
        <v>0</v>
      </c>
      <c r="N3709" s="39"/>
      <c r="O3709" s="39"/>
      <c r="P3709" s="33"/>
    </row>
    <row r="3710" spans="1:16" ht="24.95" customHeight="1" x14ac:dyDescent="0.2">
      <c r="A3710" s="52" t="str">
        <f t="shared" si="172"/>
        <v>||||||0</v>
      </c>
      <c r="B3710" s="52" t="str">
        <f t="shared" si="173"/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174">N3710+O3710</f>
        <v>0</v>
      </c>
      <c r="N3710" s="39"/>
      <c r="O3710" s="39"/>
      <c r="P3710" s="33"/>
    </row>
    <row r="3711" spans="1:16" ht="24.95" customHeight="1" x14ac:dyDescent="0.2">
      <c r="A3711" s="52" t="str">
        <f t="shared" si="172"/>
        <v>||||||0</v>
      </c>
      <c r="B3711" s="52" t="str">
        <f t="shared" si="173"/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174"/>
        <v>0</v>
      </c>
      <c r="N3711" s="39"/>
      <c r="O3711" s="39"/>
      <c r="P3711" s="33"/>
    </row>
    <row r="3712" spans="1:16" ht="24.95" customHeight="1" x14ac:dyDescent="0.2">
      <c r="A3712" s="52" t="str">
        <f t="shared" si="172"/>
        <v>||||||0</v>
      </c>
      <c r="B3712" s="52" t="str">
        <f t="shared" si="173"/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174"/>
        <v>0</v>
      </c>
      <c r="N3712" s="39"/>
      <c r="O3712" s="39"/>
      <c r="P3712" s="33"/>
    </row>
    <row r="3713" spans="1:16" ht="24.95" customHeight="1" x14ac:dyDescent="0.2">
      <c r="A3713" s="52" t="str">
        <f t="shared" si="172"/>
        <v>||||||0</v>
      </c>
      <c r="B3713" s="52" t="str">
        <f t="shared" si="173"/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174"/>
        <v>0</v>
      </c>
      <c r="N3713" s="39"/>
      <c r="O3713" s="39"/>
      <c r="P3713" s="33"/>
    </row>
    <row r="3714" spans="1:16" ht="24.95" customHeight="1" x14ac:dyDescent="0.2">
      <c r="A3714" s="52" t="str">
        <f t="shared" si="172"/>
        <v>||||||0</v>
      </c>
      <c r="B3714" s="52" t="str">
        <f t="shared" si="173"/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174"/>
        <v>0</v>
      </c>
      <c r="N3714" s="39"/>
      <c r="O3714" s="39"/>
      <c r="P3714" s="33"/>
    </row>
    <row r="3715" spans="1:16" ht="24.95" customHeight="1" x14ac:dyDescent="0.2">
      <c r="A3715" s="52" t="str">
        <f t="shared" si="172"/>
        <v>||||||0</v>
      </c>
      <c r="B3715" s="52" t="str">
        <f t="shared" si="173"/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174"/>
        <v>0</v>
      </c>
      <c r="N3715" s="39"/>
      <c r="O3715" s="39"/>
      <c r="P3715" s="33"/>
    </row>
    <row r="3716" spans="1:16" ht="24.95" customHeight="1" x14ac:dyDescent="0.2">
      <c r="A3716" s="52" t="str">
        <f t="shared" si="172"/>
        <v>||||||0</v>
      </c>
      <c r="B3716" s="52" t="str">
        <f t="shared" si="173"/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174"/>
        <v>0</v>
      </c>
      <c r="N3716" s="39"/>
      <c r="O3716" s="39"/>
      <c r="P3716" s="33"/>
    </row>
    <row r="3717" spans="1:16" ht="24.95" customHeight="1" x14ac:dyDescent="0.2">
      <c r="A3717" s="52" t="str">
        <f t="shared" ref="A3717:A3780" si="175">C3717&amp;"|"&amp;D3717&amp;"|"&amp;E3717&amp;"|"&amp;F3717&amp;"|"&amp;G3717&amp;"|"&amp;I3717&amp;"|"&amp;N3717+O3717-P3717</f>
        <v>||||||0</v>
      </c>
      <c r="B3717" s="52" t="str">
        <f t="shared" ref="B3717:B3780" si="176"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174"/>
        <v>0</v>
      </c>
      <c r="N3717" s="39"/>
      <c r="O3717" s="39"/>
      <c r="P3717" s="33"/>
    </row>
    <row r="3718" spans="1:16" ht="24.95" customHeight="1" x14ac:dyDescent="0.2">
      <c r="A3718" s="52" t="str">
        <f t="shared" si="175"/>
        <v>||||||0</v>
      </c>
      <c r="B3718" s="52" t="str">
        <f t="shared" si="176"/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174"/>
        <v>0</v>
      </c>
      <c r="N3718" s="39"/>
      <c r="O3718" s="39"/>
      <c r="P3718" s="33"/>
    </row>
    <row r="3719" spans="1:16" ht="24.95" customHeight="1" x14ac:dyDescent="0.2">
      <c r="A3719" s="52" t="str">
        <f t="shared" si="175"/>
        <v>||||||0</v>
      </c>
      <c r="B3719" s="52" t="str">
        <f t="shared" si="176"/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174"/>
        <v>0</v>
      </c>
      <c r="N3719" s="39"/>
      <c r="O3719" s="39"/>
      <c r="P3719" s="33"/>
    </row>
    <row r="3720" spans="1:16" ht="24.95" customHeight="1" x14ac:dyDescent="0.2">
      <c r="A3720" s="52" t="str">
        <f t="shared" si="175"/>
        <v>||||||0</v>
      </c>
      <c r="B3720" s="52" t="str">
        <f t="shared" si="176"/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174"/>
        <v>0</v>
      </c>
      <c r="N3720" s="39"/>
      <c r="O3720" s="39"/>
      <c r="P3720" s="33"/>
    </row>
    <row r="3721" spans="1:16" ht="24.95" customHeight="1" x14ac:dyDescent="0.2">
      <c r="A3721" s="52" t="str">
        <f t="shared" si="175"/>
        <v>||||||0</v>
      </c>
      <c r="B3721" s="52" t="str">
        <f t="shared" si="176"/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174"/>
        <v>0</v>
      </c>
      <c r="N3721" s="39"/>
      <c r="O3721" s="39"/>
      <c r="P3721" s="33"/>
    </row>
    <row r="3722" spans="1:16" ht="24.95" customHeight="1" x14ac:dyDescent="0.2">
      <c r="A3722" s="52" t="str">
        <f t="shared" si="175"/>
        <v>||||||0</v>
      </c>
      <c r="B3722" s="52" t="str">
        <f t="shared" si="176"/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174"/>
        <v>0</v>
      </c>
      <c r="N3722" s="39"/>
      <c r="O3722" s="39"/>
      <c r="P3722" s="33"/>
    </row>
    <row r="3723" spans="1:16" ht="24.95" customHeight="1" x14ac:dyDescent="0.2">
      <c r="A3723" s="52" t="str">
        <f t="shared" si="175"/>
        <v>||||||0</v>
      </c>
      <c r="B3723" s="52" t="str">
        <f t="shared" si="176"/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174"/>
        <v>0</v>
      </c>
      <c r="N3723" s="39"/>
      <c r="O3723" s="39"/>
      <c r="P3723" s="33"/>
    </row>
    <row r="3724" spans="1:16" ht="24.95" customHeight="1" x14ac:dyDescent="0.2">
      <c r="A3724" s="52" t="str">
        <f t="shared" si="175"/>
        <v>||||||0</v>
      </c>
      <c r="B3724" s="52" t="str">
        <f t="shared" si="176"/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174"/>
        <v>0</v>
      </c>
      <c r="N3724" s="39"/>
      <c r="O3724" s="39"/>
      <c r="P3724" s="33"/>
    </row>
    <row r="3725" spans="1:16" ht="24.95" customHeight="1" x14ac:dyDescent="0.2">
      <c r="A3725" s="52" t="str">
        <f t="shared" si="175"/>
        <v>||||||0</v>
      </c>
      <c r="B3725" s="52" t="str">
        <f t="shared" si="176"/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174"/>
        <v>0</v>
      </c>
      <c r="N3725" s="39"/>
      <c r="O3725" s="39"/>
      <c r="P3725" s="33"/>
    </row>
    <row r="3726" spans="1:16" ht="24.95" customHeight="1" x14ac:dyDescent="0.2">
      <c r="A3726" s="52" t="str">
        <f t="shared" si="175"/>
        <v>||||||0</v>
      </c>
      <c r="B3726" s="52" t="str">
        <f t="shared" si="176"/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174"/>
        <v>0</v>
      </c>
      <c r="N3726" s="39"/>
      <c r="O3726" s="39"/>
      <c r="P3726" s="33"/>
    </row>
    <row r="3727" spans="1:16" ht="24.95" customHeight="1" x14ac:dyDescent="0.2">
      <c r="A3727" s="52" t="str">
        <f t="shared" si="175"/>
        <v>||||||0</v>
      </c>
      <c r="B3727" s="52" t="str">
        <f t="shared" si="176"/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174"/>
        <v>0</v>
      </c>
      <c r="N3727" s="39"/>
      <c r="O3727" s="39"/>
      <c r="P3727" s="33"/>
    </row>
    <row r="3728" spans="1:16" ht="24.95" customHeight="1" x14ac:dyDescent="0.2">
      <c r="A3728" s="52" t="str">
        <f t="shared" si="175"/>
        <v>||||||0</v>
      </c>
      <c r="B3728" s="52" t="str">
        <f t="shared" si="176"/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174"/>
        <v>0</v>
      </c>
      <c r="N3728" s="39"/>
      <c r="O3728" s="39"/>
      <c r="P3728" s="33"/>
    </row>
    <row r="3729" spans="1:16" ht="24.95" customHeight="1" x14ac:dyDescent="0.2">
      <c r="A3729" s="52" t="str">
        <f t="shared" si="175"/>
        <v>||||||0</v>
      </c>
      <c r="B3729" s="52" t="str">
        <f t="shared" si="176"/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174"/>
        <v>0</v>
      </c>
      <c r="N3729" s="39"/>
      <c r="O3729" s="39"/>
      <c r="P3729" s="33"/>
    </row>
    <row r="3730" spans="1:16" ht="24.95" customHeight="1" x14ac:dyDescent="0.2">
      <c r="A3730" s="52" t="str">
        <f t="shared" si="175"/>
        <v>||||||0</v>
      </c>
      <c r="B3730" s="52" t="str">
        <f t="shared" si="176"/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174"/>
        <v>0</v>
      </c>
      <c r="N3730" s="39"/>
      <c r="O3730" s="39"/>
      <c r="P3730" s="33"/>
    </row>
    <row r="3731" spans="1:16" ht="24.95" customHeight="1" x14ac:dyDescent="0.2">
      <c r="A3731" s="52" t="str">
        <f t="shared" si="175"/>
        <v>||||||0</v>
      </c>
      <c r="B3731" s="52" t="str">
        <f t="shared" si="176"/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174"/>
        <v>0</v>
      </c>
      <c r="N3731" s="39"/>
      <c r="O3731" s="39"/>
      <c r="P3731" s="33"/>
    </row>
    <row r="3732" spans="1:16" ht="24.95" customHeight="1" x14ac:dyDescent="0.2">
      <c r="A3732" s="52" t="str">
        <f t="shared" si="175"/>
        <v>||||||0</v>
      </c>
      <c r="B3732" s="52" t="str">
        <f t="shared" si="176"/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174"/>
        <v>0</v>
      </c>
      <c r="N3732" s="39"/>
      <c r="O3732" s="39"/>
      <c r="P3732" s="33"/>
    </row>
    <row r="3733" spans="1:16" ht="24.95" customHeight="1" x14ac:dyDescent="0.2">
      <c r="A3733" s="52" t="str">
        <f t="shared" si="175"/>
        <v>||||||0</v>
      </c>
      <c r="B3733" s="52" t="str">
        <f t="shared" si="176"/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174"/>
        <v>0</v>
      </c>
      <c r="N3733" s="39"/>
      <c r="O3733" s="39"/>
      <c r="P3733" s="33"/>
    </row>
    <row r="3734" spans="1:16" ht="24.95" customHeight="1" x14ac:dyDescent="0.2">
      <c r="A3734" s="52" t="str">
        <f t="shared" si="175"/>
        <v>||||||0</v>
      </c>
      <c r="B3734" s="52" t="str">
        <f t="shared" si="176"/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174"/>
        <v>0</v>
      </c>
      <c r="N3734" s="39"/>
      <c r="O3734" s="39"/>
      <c r="P3734" s="33"/>
    </row>
    <row r="3735" spans="1:16" ht="24.95" customHeight="1" x14ac:dyDescent="0.2">
      <c r="A3735" s="52" t="str">
        <f t="shared" si="175"/>
        <v>||||||0</v>
      </c>
      <c r="B3735" s="52" t="str">
        <f t="shared" si="176"/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174"/>
        <v>0</v>
      </c>
      <c r="N3735" s="39"/>
      <c r="O3735" s="39"/>
      <c r="P3735" s="33"/>
    </row>
    <row r="3736" spans="1:16" ht="24.95" customHeight="1" x14ac:dyDescent="0.2">
      <c r="A3736" s="52" t="str">
        <f t="shared" si="175"/>
        <v>||||||0</v>
      </c>
      <c r="B3736" s="52" t="str">
        <f t="shared" si="176"/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174"/>
        <v>0</v>
      </c>
      <c r="N3736" s="39"/>
      <c r="O3736" s="39"/>
      <c r="P3736" s="33"/>
    </row>
    <row r="3737" spans="1:16" ht="24.95" customHeight="1" x14ac:dyDescent="0.2">
      <c r="A3737" s="52" t="str">
        <f t="shared" si="175"/>
        <v>||||||0</v>
      </c>
      <c r="B3737" s="52" t="str">
        <f t="shared" si="176"/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174"/>
        <v>0</v>
      </c>
      <c r="N3737" s="39"/>
      <c r="O3737" s="39"/>
      <c r="P3737" s="33"/>
    </row>
    <row r="3738" spans="1:16" ht="24.95" customHeight="1" x14ac:dyDescent="0.2">
      <c r="A3738" s="52" t="str">
        <f t="shared" si="175"/>
        <v>||||||0</v>
      </c>
      <c r="B3738" s="52" t="str">
        <f t="shared" si="176"/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174"/>
        <v>0</v>
      </c>
      <c r="N3738" s="39"/>
      <c r="O3738" s="39"/>
      <c r="P3738" s="33"/>
    </row>
    <row r="3739" spans="1:16" ht="24.95" customHeight="1" x14ac:dyDescent="0.2">
      <c r="A3739" s="52" t="str">
        <f t="shared" si="175"/>
        <v>||||||0</v>
      </c>
      <c r="B3739" s="52" t="str">
        <f t="shared" si="176"/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174"/>
        <v>0</v>
      </c>
      <c r="N3739" s="39"/>
      <c r="O3739" s="39"/>
      <c r="P3739" s="33"/>
    </row>
    <row r="3740" spans="1:16" ht="24.95" customHeight="1" x14ac:dyDescent="0.2">
      <c r="A3740" s="52" t="str">
        <f t="shared" si="175"/>
        <v>||||||0</v>
      </c>
      <c r="B3740" s="52" t="str">
        <f t="shared" si="176"/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174"/>
        <v>0</v>
      </c>
      <c r="N3740" s="39"/>
      <c r="O3740" s="39"/>
      <c r="P3740" s="33"/>
    </row>
    <row r="3741" spans="1:16" ht="24.95" customHeight="1" x14ac:dyDescent="0.2">
      <c r="A3741" s="52" t="str">
        <f t="shared" si="175"/>
        <v>||||||0</v>
      </c>
      <c r="B3741" s="52" t="str">
        <f t="shared" si="176"/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174"/>
        <v>0</v>
      </c>
      <c r="N3741" s="39"/>
      <c r="O3741" s="39"/>
      <c r="P3741" s="33"/>
    </row>
    <row r="3742" spans="1:16" ht="24.95" customHeight="1" x14ac:dyDescent="0.2">
      <c r="A3742" s="52" t="str">
        <f t="shared" si="175"/>
        <v>||||||0</v>
      </c>
      <c r="B3742" s="52" t="str">
        <f t="shared" si="176"/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174"/>
        <v>0</v>
      </c>
      <c r="N3742" s="39"/>
      <c r="O3742" s="39"/>
      <c r="P3742" s="33"/>
    </row>
    <row r="3743" spans="1:16" ht="24.95" customHeight="1" x14ac:dyDescent="0.2">
      <c r="A3743" s="52" t="str">
        <f t="shared" si="175"/>
        <v>||||||0</v>
      </c>
      <c r="B3743" s="52" t="str">
        <f t="shared" si="176"/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174"/>
        <v>0</v>
      </c>
      <c r="N3743" s="39"/>
      <c r="O3743" s="39"/>
      <c r="P3743" s="33"/>
    </row>
    <row r="3744" spans="1:16" ht="24.95" customHeight="1" x14ac:dyDescent="0.2">
      <c r="A3744" s="52" t="str">
        <f t="shared" si="175"/>
        <v>||||||0</v>
      </c>
      <c r="B3744" s="52" t="str">
        <f t="shared" si="176"/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174"/>
        <v>0</v>
      </c>
      <c r="N3744" s="39"/>
      <c r="O3744" s="39"/>
      <c r="P3744" s="33"/>
    </row>
    <row r="3745" spans="1:16" ht="24.95" customHeight="1" x14ac:dyDescent="0.2">
      <c r="A3745" s="52" t="str">
        <f t="shared" si="175"/>
        <v>||||||0</v>
      </c>
      <c r="B3745" s="52" t="str">
        <f t="shared" si="176"/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174"/>
        <v>0</v>
      </c>
      <c r="N3745" s="39"/>
      <c r="O3745" s="39"/>
      <c r="P3745" s="33"/>
    </row>
    <row r="3746" spans="1:16" ht="24.95" customHeight="1" x14ac:dyDescent="0.2">
      <c r="A3746" s="52" t="str">
        <f t="shared" si="175"/>
        <v>||||||0</v>
      </c>
      <c r="B3746" s="52" t="str">
        <f t="shared" si="176"/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174"/>
        <v>0</v>
      </c>
      <c r="N3746" s="39"/>
      <c r="O3746" s="39"/>
      <c r="P3746" s="33"/>
    </row>
    <row r="3747" spans="1:16" ht="24.95" customHeight="1" x14ac:dyDescent="0.2">
      <c r="A3747" s="52" t="str">
        <f t="shared" si="175"/>
        <v>||||||0</v>
      </c>
      <c r="B3747" s="52" t="str">
        <f t="shared" si="176"/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174"/>
        <v>0</v>
      </c>
      <c r="N3747" s="39"/>
      <c r="O3747" s="39"/>
      <c r="P3747" s="33"/>
    </row>
    <row r="3748" spans="1:16" ht="24.95" customHeight="1" x14ac:dyDescent="0.2">
      <c r="A3748" s="52" t="str">
        <f t="shared" si="175"/>
        <v>||||||0</v>
      </c>
      <c r="B3748" s="52" t="str">
        <f t="shared" si="176"/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174"/>
        <v>0</v>
      </c>
      <c r="N3748" s="39"/>
      <c r="O3748" s="39"/>
      <c r="P3748" s="33"/>
    </row>
    <row r="3749" spans="1:16" ht="24.95" customHeight="1" x14ac:dyDescent="0.2">
      <c r="A3749" s="52" t="str">
        <f t="shared" si="175"/>
        <v>||||||0</v>
      </c>
      <c r="B3749" s="52" t="str">
        <f t="shared" si="176"/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174"/>
        <v>0</v>
      </c>
      <c r="N3749" s="39"/>
      <c r="O3749" s="39"/>
      <c r="P3749" s="33"/>
    </row>
    <row r="3750" spans="1:16" ht="24.95" customHeight="1" x14ac:dyDescent="0.2">
      <c r="A3750" s="52" t="str">
        <f t="shared" si="175"/>
        <v>||||||0</v>
      </c>
      <c r="B3750" s="52" t="str">
        <f t="shared" si="176"/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174"/>
        <v>0</v>
      </c>
      <c r="N3750" s="39"/>
      <c r="O3750" s="39"/>
      <c r="P3750" s="33"/>
    </row>
    <row r="3751" spans="1:16" ht="24.95" customHeight="1" x14ac:dyDescent="0.2">
      <c r="A3751" s="52" t="str">
        <f t="shared" si="175"/>
        <v>||||||0</v>
      </c>
      <c r="B3751" s="52" t="str">
        <f t="shared" si="176"/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174"/>
        <v>0</v>
      </c>
      <c r="N3751" s="39"/>
      <c r="O3751" s="39"/>
      <c r="P3751" s="33"/>
    </row>
    <row r="3752" spans="1:16" ht="24.95" customHeight="1" x14ac:dyDescent="0.2">
      <c r="A3752" s="52" t="str">
        <f t="shared" si="175"/>
        <v>||||||0</v>
      </c>
      <c r="B3752" s="52" t="str">
        <f t="shared" si="176"/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174"/>
        <v>0</v>
      </c>
      <c r="N3752" s="39"/>
      <c r="O3752" s="39"/>
      <c r="P3752" s="33"/>
    </row>
    <row r="3753" spans="1:16" ht="24.95" customHeight="1" x14ac:dyDescent="0.2">
      <c r="A3753" s="52" t="str">
        <f t="shared" si="175"/>
        <v>||||||0</v>
      </c>
      <c r="B3753" s="52" t="str">
        <f t="shared" si="176"/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174"/>
        <v>0</v>
      </c>
      <c r="N3753" s="39"/>
      <c r="O3753" s="39"/>
      <c r="P3753" s="33"/>
    </row>
    <row r="3754" spans="1:16" ht="24.95" customHeight="1" x14ac:dyDescent="0.2">
      <c r="A3754" s="52" t="str">
        <f t="shared" si="175"/>
        <v>||||||0</v>
      </c>
      <c r="B3754" s="52" t="str">
        <f t="shared" si="176"/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174"/>
        <v>0</v>
      </c>
      <c r="N3754" s="39"/>
      <c r="O3754" s="39"/>
      <c r="P3754" s="33"/>
    </row>
    <row r="3755" spans="1:16" ht="24.95" customHeight="1" x14ac:dyDescent="0.2">
      <c r="A3755" s="52" t="str">
        <f t="shared" si="175"/>
        <v>||||||0</v>
      </c>
      <c r="B3755" s="52" t="str">
        <f t="shared" si="176"/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174"/>
        <v>0</v>
      </c>
      <c r="N3755" s="39"/>
      <c r="O3755" s="39"/>
      <c r="P3755" s="33"/>
    </row>
    <row r="3756" spans="1:16" ht="24.95" customHeight="1" x14ac:dyDescent="0.2">
      <c r="A3756" s="52" t="str">
        <f t="shared" si="175"/>
        <v>||||||0</v>
      </c>
      <c r="B3756" s="52" t="str">
        <f t="shared" si="176"/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174"/>
        <v>0</v>
      </c>
      <c r="N3756" s="39"/>
      <c r="O3756" s="39"/>
      <c r="P3756" s="33"/>
    </row>
    <row r="3757" spans="1:16" ht="24.95" customHeight="1" x14ac:dyDescent="0.2">
      <c r="A3757" s="52" t="str">
        <f t="shared" si="175"/>
        <v>||||||0</v>
      </c>
      <c r="B3757" s="52" t="str">
        <f t="shared" si="176"/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174"/>
        <v>0</v>
      </c>
      <c r="N3757" s="39"/>
      <c r="O3757" s="39"/>
      <c r="P3757" s="33"/>
    </row>
    <row r="3758" spans="1:16" ht="24.95" customHeight="1" x14ac:dyDescent="0.2">
      <c r="A3758" s="52" t="str">
        <f t="shared" si="175"/>
        <v>||||||0</v>
      </c>
      <c r="B3758" s="52" t="str">
        <f t="shared" si="176"/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174"/>
        <v>0</v>
      </c>
      <c r="N3758" s="39"/>
      <c r="O3758" s="39"/>
      <c r="P3758" s="33"/>
    </row>
    <row r="3759" spans="1:16" ht="24.95" customHeight="1" x14ac:dyDescent="0.2">
      <c r="A3759" s="52" t="str">
        <f t="shared" si="175"/>
        <v>||||||0</v>
      </c>
      <c r="B3759" s="52" t="str">
        <f t="shared" si="176"/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174"/>
        <v>0</v>
      </c>
      <c r="N3759" s="39"/>
      <c r="O3759" s="39"/>
      <c r="P3759" s="33"/>
    </row>
    <row r="3760" spans="1:16" ht="24.95" customHeight="1" x14ac:dyDescent="0.2">
      <c r="A3760" s="52" t="str">
        <f t="shared" si="175"/>
        <v>||||||0</v>
      </c>
      <c r="B3760" s="52" t="str">
        <f t="shared" si="176"/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174"/>
        <v>0</v>
      </c>
      <c r="N3760" s="39"/>
      <c r="O3760" s="39"/>
      <c r="P3760" s="33"/>
    </row>
    <row r="3761" spans="1:16" ht="24.95" customHeight="1" x14ac:dyDescent="0.2">
      <c r="A3761" s="52" t="str">
        <f t="shared" si="175"/>
        <v>||||||0</v>
      </c>
      <c r="B3761" s="52" t="str">
        <f t="shared" si="176"/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174"/>
        <v>0</v>
      </c>
      <c r="N3761" s="39"/>
      <c r="O3761" s="39"/>
      <c r="P3761" s="33"/>
    </row>
    <row r="3762" spans="1:16" ht="24.95" customHeight="1" x14ac:dyDescent="0.2">
      <c r="A3762" s="52" t="str">
        <f t="shared" si="175"/>
        <v>||||||0</v>
      </c>
      <c r="B3762" s="52" t="str">
        <f t="shared" si="176"/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174"/>
        <v>0</v>
      </c>
      <c r="N3762" s="39"/>
      <c r="O3762" s="39"/>
      <c r="P3762" s="33"/>
    </row>
    <row r="3763" spans="1:16" ht="24.95" customHeight="1" x14ac:dyDescent="0.2">
      <c r="A3763" s="52" t="str">
        <f t="shared" si="175"/>
        <v>||||||0</v>
      </c>
      <c r="B3763" s="52" t="str">
        <f t="shared" si="176"/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174"/>
        <v>0</v>
      </c>
      <c r="N3763" s="39"/>
      <c r="O3763" s="39"/>
      <c r="P3763" s="33"/>
    </row>
    <row r="3764" spans="1:16" ht="24.95" customHeight="1" x14ac:dyDescent="0.2">
      <c r="A3764" s="52" t="str">
        <f t="shared" si="175"/>
        <v>||||||0</v>
      </c>
      <c r="B3764" s="52" t="str">
        <f t="shared" si="176"/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174"/>
        <v>0</v>
      </c>
      <c r="N3764" s="39"/>
      <c r="O3764" s="39"/>
      <c r="P3764" s="33"/>
    </row>
    <row r="3765" spans="1:16" ht="24.95" customHeight="1" x14ac:dyDescent="0.2">
      <c r="A3765" s="52" t="str">
        <f t="shared" si="175"/>
        <v>||||||0</v>
      </c>
      <c r="B3765" s="52" t="str">
        <f t="shared" si="176"/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174"/>
        <v>0</v>
      </c>
      <c r="N3765" s="39"/>
      <c r="O3765" s="39"/>
      <c r="P3765" s="33"/>
    </row>
    <row r="3766" spans="1:16" ht="24.95" customHeight="1" x14ac:dyDescent="0.2">
      <c r="A3766" s="52" t="str">
        <f t="shared" si="175"/>
        <v>||||||0</v>
      </c>
      <c r="B3766" s="52" t="str">
        <f t="shared" si="176"/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174"/>
        <v>0</v>
      </c>
      <c r="N3766" s="39"/>
      <c r="O3766" s="39"/>
      <c r="P3766" s="33"/>
    </row>
    <row r="3767" spans="1:16" ht="24.95" customHeight="1" x14ac:dyDescent="0.2">
      <c r="A3767" s="52" t="str">
        <f t="shared" si="175"/>
        <v>||||||0</v>
      </c>
      <c r="B3767" s="52" t="str">
        <f t="shared" si="176"/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174"/>
        <v>0</v>
      </c>
      <c r="N3767" s="39"/>
      <c r="O3767" s="39"/>
      <c r="P3767" s="33"/>
    </row>
    <row r="3768" spans="1:16" ht="24.95" customHeight="1" x14ac:dyDescent="0.2">
      <c r="A3768" s="52" t="str">
        <f t="shared" si="175"/>
        <v>||||||0</v>
      </c>
      <c r="B3768" s="52" t="str">
        <f t="shared" si="176"/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174"/>
        <v>0</v>
      </c>
      <c r="N3768" s="39"/>
      <c r="O3768" s="39"/>
      <c r="P3768" s="33"/>
    </row>
    <row r="3769" spans="1:16" ht="24.95" customHeight="1" x14ac:dyDescent="0.2">
      <c r="A3769" s="52" t="str">
        <f t="shared" si="175"/>
        <v>||||||0</v>
      </c>
      <c r="B3769" s="52" t="str">
        <f t="shared" si="176"/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174"/>
        <v>0</v>
      </c>
      <c r="N3769" s="39"/>
      <c r="O3769" s="39"/>
      <c r="P3769" s="33"/>
    </row>
    <row r="3770" spans="1:16" ht="24.95" customHeight="1" x14ac:dyDescent="0.2">
      <c r="A3770" s="52" t="str">
        <f t="shared" si="175"/>
        <v>||||||0</v>
      </c>
      <c r="B3770" s="52" t="str">
        <f t="shared" si="176"/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174"/>
        <v>0</v>
      </c>
      <c r="N3770" s="39"/>
      <c r="O3770" s="39"/>
      <c r="P3770" s="33"/>
    </row>
    <row r="3771" spans="1:16" ht="24.95" customHeight="1" x14ac:dyDescent="0.2">
      <c r="A3771" s="52" t="str">
        <f t="shared" si="175"/>
        <v>||||||0</v>
      </c>
      <c r="B3771" s="52" t="str">
        <f t="shared" si="176"/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174"/>
        <v>0</v>
      </c>
      <c r="N3771" s="39"/>
      <c r="O3771" s="39"/>
      <c r="P3771" s="33"/>
    </row>
    <row r="3772" spans="1:16" ht="24.95" customHeight="1" x14ac:dyDescent="0.2">
      <c r="A3772" s="52" t="str">
        <f t="shared" si="175"/>
        <v>||||||0</v>
      </c>
      <c r="B3772" s="52" t="str">
        <f t="shared" si="176"/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174"/>
        <v>0</v>
      </c>
      <c r="N3772" s="39"/>
      <c r="O3772" s="39"/>
      <c r="P3772" s="33"/>
    </row>
    <row r="3773" spans="1:16" ht="24.95" customHeight="1" x14ac:dyDescent="0.2">
      <c r="A3773" s="52" t="str">
        <f t="shared" si="175"/>
        <v>||||||0</v>
      </c>
      <c r="B3773" s="52" t="str">
        <f t="shared" si="176"/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174"/>
        <v>0</v>
      </c>
      <c r="N3773" s="39"/>
      <c r="O3773" s="39"/>
      <c r="P3773" s="33"/>
    </row>
    <row r="3774" spans="1:16" ht="24.95" customHeight="1" x14ac:dyDescent="0.2">
      <c r="A3774" s="52" t="str">
        <f t="shared" si="175"/>
        <v>||||||0</v>
      </c>
      <c r="B3774" s="52" t="str">
        <f t="shared" si="176"/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177">N3774+O3774</f>
        <v>0</v>
      </c>
      <c r="N3774" s="39"/>
      <c r="O3774" s="39"/>
      <c r="P3774" s="33"/>
    </row>
    <row r="3775" spans="1:16" ht="24.95" customHeight="1" x14ac:dyDescent="0.2">
      <c r="A3775" s="52" t="str">
        <f t="shared" si="175"/>
        <v>||||||0</v>
      </c>
      <c r="B3775" s="52" t="str">
        <f t="shared" si="176"/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177"/>
        <v>0</v>
      </c>
      <c r="N3775" s="39"/>
      <c r="O3775" s="39"/>
      <c r="P3775" s="33"/>
    </row>
    <row r="3776" spans="1:16" ht="24.95" customHeight="1" x14ac:dyDescent="0.2">
      <c r="A3776" s="52" t="str">
        <f t="shared" si="175"/>
        <v>||||||0</v>
      </c>
      <c r="B3776" s="52" t="str">
        <f t="shared" si="176"/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177"/>
        <v>0</v>
      </c>
      <c r="N3776" s="39"/>
      <c r="O3776" s="39"/>
      <c r="P3776" s="33"/>
    </row>
    <row r="3777" spans="1:16" ht="24.95" customHeight="1" x14ac:dyDescent="0.2">
      <c r="A3777" s="52" t="str">
        <f t="shared" si="175"/>
        <v>||||||0</v>
      </c>
      <c r="B3777" s="52" t="str">
        <f t="shared" si="176"/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177"/>
        <v>0</v>
      </c>
      <c r="N3777" s="39"/>
      <c r="O3777" s="39"/>
      <c r="P3777" s="33"/>
    </row>
    <row r="3778" spans="1:16" ht="24.95" customHeight="1" x14ac:dyDescent="0.2">
      <c r="A3778" s="52" t="str">
        <f t="shared" si="175"/>
        <v>||||||0</v>
      </c>
      <c r="B3778" s="52" t="str">
        <f t="shared" si="176"/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177"/>
        <v>0</v>
      </c>
      <c r="N3778" s="39"/>
      <c r="O3778" s="39"/>
      <c r="P3778" s="33"/>
    </row>
    <row r="3779" spans="1:16" ht="24.95" customHeight="1" x14ac:dyDescent="0.2">
      <c r="A3779" s="52" t="str">
        <f t="shared" si="175"/>
        <v>||||||0</v>
      </c>
      <c r="B3779" s="52" t="str">
        <f t="shared" si="176"/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177"/>
        <v>0</v>
      </c>
      <c r="N3779" s="39"/>
      <c r="O3779" s="39"/>
      <c r="P3779" s="33"/>
    </row>
    <row r="3780" spans="1:16" ht="24.95" customHeight="1" x14ac:dyDescent="0.2">
      <c r="A3780" s="52" t="str">
        <f t="shared" si="175"/>
        <v>||||||0</v>
      </c>
      <c r="B3780" s="52" t="str">
        <f t="shared" si="176"/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177"/>
        <v>0</v>
      </c>
      <c r="N3780" s="39"/>
      <c r="O3780" s="39"/>
      <c r="P3780" s="33"/>
    </row>
    <row r="3781" spans="1:16" ht="24.95" customHeight="1" x14ac:dyDescent="0.2">
      <c r="A3781" s="52" t="str">
        <f t="shared" ref="A3781:A3844" si="178">C3781&amp;"|"&amp;D3781&amp;"|"&amp;E3781&amp;"|"&amp;F3781&amp;"|"&amp;G3781&amp;"|"&amp;I3781&amp;"|"&amp;N3781+O3781-P3781</f>
        <v>||||||0</v>
      </c>
      <c r="B3781" s="52" t="str">
        <f t="shared" ref="B3781:B3844" si="179"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177"/>
        <v>0</v>
      </c>
      <c r="N3781" s="39"/>
      <c r="O3781" s="39"/>
      <c r="P3781" s="33"/>
    </row>
    <row r="3782" spans="1:16" ht="24.95" customHeight="1" x14ac:dyDescent="0.2">
      <c r="A3782" s="52" t="str">
        <f t="shared" si="178"/>
        <v>||||||0</v>
      </c>
      <c r="B3782" s="52" t="str">
        <f t="shared" si="179"/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177"/>
        <v>0</v>
      </c>
      <c r="N3782" s="39"/>
      <c r="O3782" s="39"/>
      <c r="P3782" s="33"/>
    </row>
    <row r="3783" spans="1:16" ht="24.95" customHeight="1" x14ac:dyDescent="0.2">
      <c r="A3783" s="52" t="str">
        <f t="shared" si="178"/>
        <v>||||||0</v>
      </c>
      <c r="B3783" s="52" t="str">
        <f t="shared" si="179"/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177"/>
        <v>0</v>
      </c>
      <c r="N3783" s="39"/>
      <c r="O3783" s="39"/>
      <c r="P3783" s="33"/>
    </row>
    <row r="3784" spans="1:16" ht="24.95" customHeight="1" x14ac:dyDescent="0.2">
      <c r="A3784" s="52" t="str">
        <f t="shared" si="178"/>
        <v>||||||0</v>
      </c>
      <c r="B3784" s="52" t="str">
        <f t="shared" si="179"/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177"/>
        <v>0</v>
      </c>
      <c r="N3784" s="39"/>
      <c r="O3784" s="39"/>
      <c r="P3784" s="33"/>
    </row>
    <row r="3785" spans="1:16" ht="24.95" customHeight="1" x14ac:dyDescent="0.2">
      <c r="A3785" s="52" t="str">
        <f t="shared" si="178"/>
        <v>||||||0</v>
      </c>
      <c r="B3785" s="52" t="str">
        <f t="shared" si="179"/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177"/>
        <v>0</v>
      </c>
      <c r="N3785" s="39"/>
      <c r="O3785" s="39"/>
      <c r="P3785" s="33"/>
    </row>
    <row r="3786" spans="1:16" ht="24.95" customHeight="1" x14ac:dyDescent="0.2">
      <c r="A3786" s="52" t="str">
        <f t="shared" si="178"/>
        <v>||||||0</v>
      </c>
      <c r="B3786" s="52" t="str">
        <f t="shared" si="179"/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177"/>
        <v>0</v>
      </c>
      <c r="N3786" s="39"/>
      <c r="O3786" s="39"/>
      <c r="P3786" s="33"/>
    </row>
    <row r="3787" spans="1:16" ht="24.95" customHeight="1" x14ac:dyDescent="0.2">
      <c r="A3787" s="52" t="str">
        <f t="shared" si="178"/>
        <v>||||||0</v>
      </c>
      <c r="B3787" s="52" t="str">
        <f t="shared" si="179"/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177"/>
        <v>0</v>
      </c>
      <c r="N3787" s="39"/>
      <c r="O3787" s="39"/>
      <c r="P3787" s="33"/>
    </row>
    <row r="3788" spans="1:16" ht="24.95" customHeight="1" x14ac:dyDescent="0.2">
      <c r="A3788" s="52" t="str">
        <f t="shared" si="178"/>
        <v>||||||0</v>
      </c>
      <c r="B3788" s="52" t="str">
        <f t="shared" si="179"/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177"/>
        <v>0</v>
      </c>
      <c r="N3788" s="39"/>
      <c r="O3788" s="39"/>
      <c r="P3788" s="33"/>
    </row>
    <row r="3789" spans="1:16" ht="24.95" customHeight="1" x14ac:dyDescent="0.2">
      <c r="A3789" s="52" t="str">
        <f t="shared" si="178"/>
        <v>||||||0</v>
      </c>
      <c r="B3789" s="52" t="str">
        <f t="shared" si="179"/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177"/>
        <v>0</v>
      </c>
      <c r="N3789" s="39"/>
      <c r="O3789" s="39"/>
      <c r="P3789" s="33"/>
    </row>
    <row r="3790" spans="1:16" ht="24.95" customHeight="1" x14ac:dyDescent="0.2">
      <c r="A3790" s="52" t="str">
        <f t="shared" si="178"/>
        <v>||||||0</v>
      </c>
      <c r="B3790" s="52" t="str">
        <f t="shared" si="179"/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177"/>
        <v>0</v>
      </c>
      <c r="N3790" s="39"/>
      <c r="O3790" s="39"/>
      <c r="P3790" s="33"/>
    </row>
    <row r="3791" spans="1:16" ht="24.95" customHeight="1" x14ac:dyDescent="0.2">
      <c r="A3791" s="52" t="str">
        <f t="shared" si="178"/>
        <v>||||||0</v>
      </c>
      <c r="B3791" s="52" t="str">
        <f t="shared" si="179"/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177"/>
        <v>0</v>
      </c>
      <c r="N3791" s="39"/>
      <c r="O3791" s="39"/>
      <c r="P3791" s="33"/>
    </row>
    <row r="3792" spans="1:16" ht="24.95" customHeight="1" x14ac:dyDescent="0.2">
      <c r="A3792" s="52" t="str">
        <f t="shared" si="178"/>
        <v>||||||0</v>
      </c>
      <c r="B3792" s="52" t="str">
        <f t="shared" si="179"/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177"/>
        <v>0</v>
      </c>
      <c r="N3792" s="39"/>
      <c r="O3792" s="39"/>
      <c r="P3792" s="33"/>
    </row>
    <row r="3793" spans="1:16" ht="24.95" customHeight="1" x14ac:dyDescent="0.2">
      <c r="A3793" s="52" t="str">
        <f t="shared" si="178"/>
        <v>||||||0</v>
      </c>
      <c r="B3793" s="52" t="str">
        <f t="shared" si="179"/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177"/>
        <v>0</v>
      </c>
      <c r="N3793" s="39"/>
      <c r="O3793" s="39"/>
      <c r="P3793" s="33"/>
    </row>
    <row r="3794" spans="1:16" ht="24.95" customHeight="1" x14ac:dyDescent="0.2">
      <c r="A3794" s="52" t="str">
        <f t="shared" si="178"/>
        <v>||||||0</v>
      </c>
      <c r="B3794" s="52" t="str">
        <f t="shared" si="179"/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177"/>
        <v>0</v>
      </c>
      <c r="N3794" s="39"/>
      <c r="O3794" s="39"/>
      <c r="P3794" s="33"/>
    </row>
    <row r="3795" spans="1:16" ht="24.95" customHeight="1" x14ac:dyDescent="0.2">
      <c r="A3795" s="52" t="str">
        <f t="shared" si="178"/>
        <v>||||||0</v>
      </c>
      <c r="B3795" s="52" t="str">
        <f t="shared" si="179"/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177"/>
        <v>0</v>
      </c>
      <c r="N3795" s="39"/>
      <c r="O3795" s="39"/>
      <c r="P3795" s="33"/>
    </row>
    <row r="3796" spans="1:16" ht="24.95" customHeight="1" x14ac:dyDescent="0.2">
      <c r="A3796" s="52" t="str">
        <f t="shared" si="178"/>
        <v>||||||0</v>
      </c>
      <c r="B3796" s="52" t="str">
        <f t="shared" si="179"/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177"/>
        <v>0</v>
      </c>
      <c r="N3796" s="39"/>
      <c r="O3796" s="39"/>
      <c r="P3796" s="33"/>
    </row>
    <row r="3797" spans="1:16" ht="24.95" customHeight="1" x14ac:dyDescent="0.2">
      <c r="A3797" s="52" t="str">
        <f t="shared" si="178"/>
        <v>||||||0</v>
      </c>
      <c r="B3797" s="52" t="str">
        <f t="shared" si="179"/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177"/>
        <v>0</v>
      </c>
      <c r="N3797" s="39"/>
      <c r="O3797" s="39"/>
      <c r="P3797" s="33"/>
    </row>
    <row r="3798" spans="1:16" ht="24.95" customHeight="1" x14ac:dyDescent="0.2">
      <c r="A3798" s="52" t="str">
        <f t="shared" si="178"/>
        <v>||||||0</v>
      </c>
      <c r="B3798" s="52" t="str">
        <f t="shared" si="179"/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177"/>
        <v>0</v>
      </c>
      <c r="N3798" s="39"/>
      <c r="O3798" s="39"/>
      <c r="P3798" s="33"/>
    </row>
    <row r="3799" spans="1:16" ht="24.95" customHeight="1" x14ac:dyDescent="0.2">
      <c r="A3799" s="52" t="str">
        <f t="shared" si="178"/>
        <v>||||||0</v>
      </c>
      <c r="B3799" s="52" t="str">
        <f t="shared" si="179"/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177"/>
        <v>0</v>
      </c>
      <c r="N3799" s="39"/>
      <c r="O3799" s="39"/>
      <c r="P3799" s="33"/>
    </row>
    <row r="3800" spans="1:16" ht="24.95" customHeight="1" x14ac:dyDescent="0.2">
      <c r="A3800" s="52" t="str">
        <f t="shared" si="178"/>
        <v>||||||0</v>
      </c>
      <c r="B3800" s="52" t="str">
        <f t="shared" si="179"/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177"/>
        <v>0</v>
      </c>
      <c r="N3800" s="39"/>
      <c r="O3800" s="39"/>
      <c r="P3800" s="33"/>
    </row>
    <row r="3801" spans="1:16" ht="24.95" customHeight="1" x14ac:dyDescent="0.2">
      <c r="A3801" s="52" t="str">
        <f t="shared" si="178"/>
        <v>||||||0</v>
      </c>
      <c r="B3801" s="52" t="str">
        <f t="shared" si="179"/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177"/>
        <v>0</v>
      </c>
      <c r="N3801" s="39"/>
      <c r="O3801" s="39"/>
      <c r="P3801" s="33"/>
    </row>
    <row r="3802" spans="1:16" ht="24.95" customHeight="1" x14ac:dyDescent="0.2">
      <c r="A3802" s="52" t="str">
        <f t="shared" si="178"/>
        <v>||||||0</v>
      </c>
      <c r="B3802" s="52" t="str">
        <f t="shared" si="179"/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177"/>
        <v>0</v>
      </c>
      <c r="N3802" s="39"/>
      <c r="O3802" s="39"/>
      <c r="P3802" s="33"/>
    </row>
    <row r="3803" spans="1:16" ht="24.95" customHeight="1" x14ac:dyDescent="0.2">
      <c r="A3803" s="52" t="str">
        <f t="shared" si="178"/>
        <v>||||||0</v>
      </c>
      <c r="B3803" s="52" t="str">
        <f t="shared" si="179"/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177"/>
        <v>0</v>
      </c>
      <c r="N3803" s="39"/>
      <c r="O3803" s="39"/>
      <c r="P3803" s="33"/>
    </row>
    <row r="3804" spans="1:16" ht="24.95" customHeight="1" x14ac:dyDescent="0.2">
      <c r="A3804" s="52" t="str">
        <f t="shared" si="178"/>
        <v>||||||0</v>
      </c>
      <c r="B3804" s="52" t="str">
        <f t="shared" si="179"/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177"/>
        <v>0</v>
      </c>
      <c r="N3804" s="39"/>
      <c r="O3804" s="39"/>
      <c r="P3804" s="33"/>
    </row>
    <row r="3805" spans="1:16" ht="24.95" customHeight="1" x14ac:dyDescent="0.2">
      <c r="A3805" s="52" t="str">
        <f t="shared" si="178"/>
        <v>||||||0</v>
      </c>
      <c r="B3805" s="52" t="str">
        <f t="shared" si="179"/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177"/>
        <v>0</v>
      </c>
      <c r="N3805" s="39"/>
      <c r="O3805" s="39"/>
      <c r="P3805" s="33"/>
    </row>
    <row r="3806" spans="1:16" ht="24.95" customHeight="1" x14ac:dyDescent="0.2">
      <c r="A3806" s="52" t="str">
        <f t="shared" si="178"/>
        <v>||||||0</v>
      </c>
      <c r="B3806" s="52" t="str">
        <f t="shared" si="179"/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177"/>
        <v>0</v>
      </c>
      <c r="N3806" s="39"/>
      <c r="O3806" s="39"/>
      <c r="P3806" s="33"/>
    </row>
    <row r="3807" spans="1:16" ht="24.95" customHeight="1" x14ac:dyDescent="0.2">
      <c r="A3807" s="52" t="str">
        <f t="shared" si="178"/>
        <v>||||||0</v>
      </c>
      <c r="B3807" s="52" t="str">
        <f t="shared" si="179"/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177"/>
        <v>0</v>
      </c>
      <c r="N3807" s="39"/>
      <c r="O3807" s="39"/>
      <c r="P3807" s="33"/>
    </row>
    <row r="3808" spans="1:16" ht="24.95" customHeight="1" x14ac:dyDescent="0.2">
      <c r="A3808" s="52" t="str">
        <f t="shared" si="178"/>
        <v>||||||0</v>
      </c>
      <c r="B3808" s="52" t="str">
        <f t="shared" si="179"/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177"/>
        <v>0</v>
      </c>
      <c r="N3808" s="39"/>
      <c r="O3808" s="39"/>
      <c r="P3808" s="33"/>
    </row>
    <row r="3809" spans="1:16" ht="24.95" customHeight="1" x14ac:dyDescent="0.2">
      <c r="A3809" s="52" t="str">
        <f t="shared" si="178"/>
        <v>||||||0</v>
      </c>
      <c r="B3809" s="52" t="str">
        <f t="shared" si="179"/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177"/>
        <v>0</v>
      </c>
      <c r="N3809" s="39"/>
      <c r="O3809" s="39"/>
      <c r="P3809" s="33"/>
    </row>
    <row r="3810" spans="1:16" ht="24.95" customHeight="1" x14ac:dyDescent="0.2">
      <c r="A3810" s="52" t="str">
        <f t="shared" si="178"/>
        <v>||||||0</v>
      </c>
      <c r="B3810" s="52" t="str">
        <f t="shared" si="179"/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177"/>
        <v>0</v>
      </c>
      <c r="N3810" s="39"/>
      <c r="O3810" s="39"/>
      <c r="P3810" s="33"/>
    </row>
    <row r="3811" spans="1:16" ht="24.95" customHeight="1" x14ac:dyDescent="0.2">
      <c r="A3811" s="52" t="str">
        <f t="shared" si="178"/>
        <v>||||||0</v>
      </c>
      <c r="B3811" s="52" t="str">
        <f t="shared" si="179"/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177"/>
        <v>0</v>
      </c>
      <c r="N3811" s="39"/>
      <c r="O3811" s="39"/>
      <c r="P3811" s="33"/>
    </row>
    <row r="3812" spans="1:16" ht="24.95" customHeight="1" x14ac:dyDescent="0.2">
      <c r="A3812" s="52" t="str">
        <f t="shared" si="178"/>
        <v>||||||0</v>
      </c>
      <c r="B3812" s="52" t="str">
        <f t="shared" si="179"/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177"/>
        <v>0</v>
      </c>
      <c r="N3812" s="39"/>
      <c r="O3812" s="39"/>
      <c r="P3812" s="33"/>
    </row>
    <row r="3813" spans="1:16" ht="24.95" customHeight="1" x14ac:dyDescent="0.2">
      <c r="A3813" s="52" t="str">
        <f t="shared" si="178"/>
        <v>||||||0</v>
      </c>
      <c r="B3813" s="52" t="str">
        <f t="shared" si="179"/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177"/>
        <v>0</v>
      </c>
      <c r="N3813" s="39"/>
      <c r="O3813" s="39"/>
      <c r="P3813" s="33"/>
    </row>
    <row r="3814" spans="1:16" ht="24.95" customHeight="1" x14ac:dyDescent="0.2">
      <c r="A3814" s="52" t="str">
        <f t="shared" si="178"/>
        <v>||||||0</v>
      </c>
      <c r="B3814" s="52" t="str">
        <f t="shared" si="179"/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177"/>
        <v>0</v>
      </c>
      <c r="N3814" s="39"/>
      <c r="O3814" s="39"/>
      <c r="P3814" s="33"/>
    </row>
    <row r="3815" spans="1:16" ht="24.95" customHeight="1" x14ac:dyDescent="0.2">
      <c r="A3815" s="52" t="str">
        <f t="shared" si="178"/>
        <v>||||||0</v>
      </c>
      <c r="B3815" s="52" t="str">
        <f t="shared" si="179"/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177"/>
        <v>0</v>
      </c>
      <c r="N3815" s="39"/>
      <c r="O3815" s="39"/>
      <c r="P3815" s="33"/>
    </row>
    <row r="3816" spans="1:16" ht="24.95" customHeight="1" x14ac:dyDescent="0.2">
      <c r="A3816" s="52" t="str">
        <f t="shared" si="178"/>
        <v>||||||0</v>
      </c>
      <c r="B3816" s="52" t="str">
        <f t="shared" si="179"/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177"/>
        <v>0</v>
      </c>
      <c r="N3816" s="39"/>
      <c r="O3816" s="39"/>
      <c r="P3816" s="33"/>
    </row>
    <row r="3817" spans="1:16" ht="24.95" customHeight="1" x14ac:dyDescent="0.2">
      <c r="A3817" s="52" t="str">
        <f t="shared" si="178"/>
        <v>||||||0</v>
      </c>
      <c r="B3817" s="52" t="str">
        <f t="shared" si="179"/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177"/>
        <v>0</v>
      </c>
      <c r="N3817" s="39"/>
      <c r="O3817" s="39"/>
      <c r="P3817" s="33"/>
    </row>
    <row r="3818" spans="1:16" ht="24.95" customHeight="1" x14ac:dyDescent="0.2">
      <c r="A3818" s="52" t="str">
        <f t="shared" si="178"/>
        <v>||||||0</v>
      </c>
      <c r="B3818" s="52" t="str">
        <f t="shared" si="179"/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177"/>
        <v>0</v>
      </c>
      <c r="N3818" s="39"/>
      <c r="O3818" s="39"/>
      <c r="P3818" s="33"/>
    </row>
    <row r="3819" spans="1:16" ht="24.95" customHeight="1" x14ac:dyDescent="0.2">
      <c r="A3819" s="52" t="str">
        <f t="shared" si="178"/>
        <v>||||||0</v>
      </c>
      <c r="B3819" s="52" t="str">
        <f t="shared" si="179"/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177"/>
        <v>0</v>
      </c>
      <c r="N3819" s="39"/>
      <c r="O3819" s="39"/>
      <c r="P3819" s="33"/>
    </row>
    <row r="3820" spans="1:16" ht="24.95" customHeight="1" x14ac:dyDescent="0.2">
      <c r="A3820" s="52" t="str">
        <f t="shared" si="178"/>
        <v>||||||0</v>
      </c>
      <c r="B3820" s="52" t="str">
        <f t="shared" si="179"/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177"/>
        <v>0</v>
      </c>
      <c r="N3820" s="39"/>
      <c r="O3820" s="39"/>
      <c r="P3820" s="33"/>
    </row>
    <row r="3821" spans="1:16" ht="24.95" customHeight="1" x14ac:dyDescent="0.2">
      <c r="A3821" s="52" t="str">
        <f t="shared" si="178"/>
        <v>||||||0</v>
      </c>
      <c r="B3821" s="52" t="str">
        <f t="shared" si="179"/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177"/>
        <v>0</v>
      </c>
      <c r="N3821" s="39"/>
      <c r="O3821" s="39"/>
      <c r="P3821" s="33"/>
    </row>
    <row r="3822" spans="1:16" ht="24.95" customHeight="1" x14ac:dyDescent="0.2">
      <c r="A3822" s="52" t="str">
        <f t="shared" si="178"/>
        <v>||||||0</v>
      </c>
      <c r="B3822" s="52" t="str">
        <f t="shared" si="179"/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177"/>
        <v>0</v>
      </c>
      <c r="N3822" s="39"/>
      <c r="O3822" s="39"/>
      <c r="P3822" s="33"/>
    </row>
    <row r="3823" spans="1:16" ht="24.95" customHeight="1" x14ac:dyDescent="0.2">
      <c r="A3823" s="52" t="str">
        <f t="shared" si="178"/>
        <v>||||||0</v>
      </c>
      <c r="B3823" s="52" t="str">
        <f t="shared" si="179"/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177"/>
        <v>0</v>
      </c>
      <c r="N3823" s="39"/>
      <c r="O3823" s="39"/>
      <c r="P3823" s="33"/>
    </row>
    <row r="3824" spans="1:16" ht="24.95" customHeight="1" x14ac:dyDescent="0.2">
      <c r="A3824" s="52" t="str">
        <f t="shared" si="178"/>
        <v>||||||0</v>
      </c>
      <c r="B3824" s="52" t="str">
        <f t="shared" si="179"/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177"/>
        <v>0</v>
      </c>
      <c r="N3824" s="39"/>
      <c r="O3824" s="39"/>
      <c r="P3824" s="33"/>
    </row>
    <row r="3825" spans="1:16" ht="24.95" customHeight="1" x14ac:dyDescent="0.2">
      <c r="A3825" s="52" t="str">
        <f t="shared" si="178"/>
        <v>||||||0</v>
      </c>
      <c r="B3825" s="52" t="str">
        <f t="shared" si="179"/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177"/>
        <v>0</v>
      </c>
      <c r="N3825" s="39"/>
      <c r="O3825" s="39"/>
      <c r="P3825" s="33"/>
    </row>
    <row r="3826" spans="1:16" ht="24.95" customHeight="1" x14ac:dyDescent="0.2">
      <c r="A3826" s="52" t="str">
        <f t="shared" si="178"/>
        <v>||||||0</v>
      </c>
      <c r="B3826" s="52" t="str">
        <f t="shared" si="179"/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177"/>
        <v>0</v>
      </c>
      <c r="N3826" s="39"/>
      <c r="O3826" s="39"/>
      <c r="P3826" s="33"/>
    </row>
    <row r="3827" spans="1:16" ht="24.95" customHeight="1" x14ac:dyDescent="0.2">
      <c r="A3827" s="52" t="str">
        <f t="shared" si="178"/>
        <v>||||||0</v>
      </c>
      <c r="B3827" s="52" t="str">
        <f t="shared" si="179"/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177"/>
        <v>0</v>
      </c>
      <c r="N3827" s="39"/>
      <c r="O3827" s="39"/>
      <c r="P3827" s="33"/>
    </row>
    <row r="3828" spans="1:16" ht="24.95" customHeight="1" x14ac:dyDescent="0.2">
      <c r="A3828" s="52" t="str">
        <f t="shared" si="178"/>
        <v>||||||0</v>
      </c>
      <c r="B3828" s="52" t="str">
        <f t="shared" si="179"/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177"/>
        <v>0</v>
      </c>
      <c r="N3828" s="39"/>
      <c r="O3828" s="39"/>
      <c r="P3828" s="33"/>
    </row>
    <row r="3829" spans="1:16" ht="24.95" customHeight="1" x14ac:dyDescent="0.2">
      <c r="A3829" s="52" t="str">
        <f t="shared" si="178"/>
        <v>||||||0</v>
      </c>
      <c r="B3829" s="52" t="str">
        <f t="shared" si="179"/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177"/>
        <v>0</v>
      </c>
      <c r="N3829" s="39"/>
      <c r="O3829" s="39"/>
      <c r="P3829" s="33"/>
    </row>
    <row r="3830" spans="1:16" ht="24.95" customHeight="1" x14ac:dyDescent="0.2">
      <c r="A3830" s="52" t="str">
        <f t="shared" si="178"/>
        <v>||||||0</v>
      </c>
      <c r="B3830" s="52" t="str">
        <f t="shared" si="179"/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177"/>
        <v>0</v>
      </c>
      <c r="N3830" s="39"/>
      <c r="O3830" s="39"/>
      <c r="P3830" s="33"/>
    </row>
    <row r="3831" spans="1:16" ht="24.95" customHeight="1" x14ac:dyDescent="0.2">
      <c r="A3831" s="52" t="str">
        <f t="shared" si="178"/>
        <v>||||||0</v>
      </c>
      <c r="B3831" s="52" t="str">
        <f t="shared" si="179"/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177"/>
        <v>0</v>
      </c>
      <c r="N3831" s="39"/>
      <c r="O3831" s="39"/>
      <c r="P3831" s="33"/>
    </row>
    <row r="3832" spans="1:16" ht="24.95" customHeight="1" x14ac:dyDescent="0.2">
      <c r="A3832" s="52" t="str">
        <f t="shared" si="178"/>
        <v>||||||0</v>
      </c>
      <c r="B3832" s="52" t="str">
        <f t="shared" si="179"/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177"/>
        <v>0</v>
      </c>
      <c r="N3832" s="39"/>
      <c r="O3832" s="39"/>
      <c r="P3832" s="33"/>
    </row>
    <row r="3833" spans="1:16" ht="24.95" customHeight="1" x14ac:dyDescent="0.2">
      <c r="A3833" s="52" t="str">
        <f t="shared" si="178"/>
        <v>||||||0</v>
      </c>
      <c r="B3833" s="52" t="str">
        <f t="shared" si="179"/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177"/>
        <v>0</v>
      </c>
      <c r="N3833" s="39"/>
      <c r="O3833" s="39"/>
      <c r="P3833" s="33"/>
    </row>
    <row r="3834" spans="1:16" ht="24.95" customHeight="1" x14ac:dyDescent="0.2">
      <c r="A3834" s="52" t="str">
        <f t="shared" si="178"/>
        <v>||||||0</v>
      </c>
      <c r="B3834" s="52" t="str">
        <f t="shared" si="179"/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177"/>
        <v>0</v>
      </c>
      <c r="N3834" s="39"/>
      <c r="O3834" s="39"/>
      <c r="P3834" s="33"/>
    </row>
    <row r="3835" spans="1:16" ht="24.95" customHeight="1" x14ac:dyDescent="0.2">
      <c r="A3835" s="52" t="str">
        <f t="shared" si="178"/>
        <v>||||||0</v>
      </c>
      <c r="B3835" s="52" t="str">
        <f t="shared" si="179"/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177"/>
        <v>0</v>
      </c>
      <c r="N3835" s="39"/>
      <c r="O3835" s="39"/>
      <c r="P3835" s="33"/>
    </row>
    <row r="3836" spans="1:16" ht="24.95" customHeight="1" x14ac:dyDescent="0.2">
      <c r="A3836" s="52" t="str">
        <f t="shared" si="178"/>
        <v>||||||0</v>
      </c>
      <c r="B3836" s="52" t="str">
        <f t="shared" si="179"/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177"/>
        <v>0</v>
      </c>
      <c r="N3836" s="39"/>
      <c r="O3836" s="39"/>
      <c r="P3836" s="33"/>
    </row>
    <row r="3837" spans="1:16" ht="24.95" customHeight="1" x14ac:dyDescent="0.2">
      <c r="A3837" s="52" t="str">
        <f t="shared" si="178"/>
        <v>||||||0</v>
      </c>
      <c r="B3837" s="52" t="str">
        <f t="shared" si="179"/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177"/>
        <v>0</v>
      </c>
      <c r="N3837" s="39"/>
      <c r="O3837" s="39"/>
      <c r="P3837" s="33"/>
    </row>
    <row r="3838" spans="1:16" ht="24.95" customHeight="1" x14ac:dyDescent="0.2">
      <c r="A3838" s="52" t="str">
        <f t="shared" si="178"/>
        <v>||||||0</v>
      </c>
      <c r="B3838" s="52" t="str">
        <f t="shared" si="179"/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180">N3838+O3838</f>
        <v>0</v>
      </c>
      <c r="N3838" s="39"/>
      <c r="O3838" s="39"/>
      <c r="P3838" s="33"/>
    </row>
    <row r="3839" spans="1:16" ht="24.95" customHeight="1" x14ac:dyDescent="0.2">
      <c r="A3839" s="52" t="str">
        <f t="shared" si="178"/>
        <v>||||||0</v>
      </c>
      <c r="B3839" s="52" t="str">
        <f t="shared" si="179"/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180"/>
        <v>0</v>
      </c>
      <c r="N3839" s="39"/>
      <c r="O3839" s="39"/>
      <c r="P3839" s="33"/>
    </row>
    <row r="3840" spans="1:16" ht="24.95" customHeight="1" x14ac:dyDescent="0.2">
      <c r="A3840" s="52" t="str">
        <f t="shared" si="178"/>
        <v>||||||0</v>
      </c>
      <c r="B3840" s="52" t="str">
        <f t="shared" si="179"/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180"/>
        <v>0</v>
      </c>
      <c r="N3840" s="39"/>
      <c r="O3840" s="39"/>
      <c r="P3840" s="33"/>
    </row>
    <row r="3841" spans="1:16" ht="24.95" customHeight="1" x14ac:dyDescent="0.2">
      <c r="A3841" s="52" t="str">
        <f t="shared" si="178"/>
        <v>||||||0</v>
      </c>
      <c r="B3841" s="52" t="str">
        <f t="shared" si="179"/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180"/>
        <v>0</v>
      </c>
      <c r="N3841" s="39"/>
      <c r="O3841" s="39"/>
      <c r="P3841" s="33"/>
    </row>
    <row r="3842" spans="1:16" ht="24.95" customHeight="1" x14ac:dyDescent="0.2">
      <c r="A3842" s="52" t="str">
        <f t="shared" si="178"/>
        <v>||||||0</v>
      </c>
      <c r="B3842" s="52" t="str">
        <f t="shared" si="179"/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180"/>
        <v>0</v>
      </c>
      <c r="N3842" s="39"/>
      <c r="O3842" s="39"/>
      <c r="P3842" s="33"/>
    </row>
    <row r="3843" spans="1:16" ht="24.95" customHeight="1" x14ac:dyDescent="0.2">
      <c r="A3843" s="52" t="str">
        <f t="shared" si="178"/>
        <v>||||||0</v>
      </c>
      <c r="B3843" s="52" t="str">
        <f t="shared" si="179"/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180"/>
        <v>0</v>
      </c>
      <c r="N3843" s="39"/>
      <c r="O3843" s="39"/>
      <c r="P3843" s="33"/>
    </row>
    <row r="3844" spans="1:16" ht="24.95" customHeight="1" x14ac:dyDescent="0.2">
      <c r="A3844" s="52" t="str">
        <f t="shared" si="178"/>
        <v>||||||0</v>
      </c>
      <c r="B3844" s="52" t="str">
        <f t="shared" si="179"/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180"/>
        <v>0</v>
      </c>
      <c r="N3844" s="39"/>
      <c r="O3844" s="39"/>
      <c r="P3844" s="33"/>
    </row>
    <row r="3845" spans="1:16" ht="24.95" customHeight="1" x14ac:dyDescent="0.2">
      <c r="A3845" s="52" t="str">
        <f t="shared" ref="A3845:A3908" si="181">C3845&amp;"|"&amp;D3845&amp;"|"&amp;E3845&amp;"|"&amp;F3845&amp;"|"&amp;G3845&amp;"|"&amp;I3845&amp;"|"&amp;N3845+O3845-P3845</f>
        <v>||||||0</v>
      </c>
      <c r="B3845" s="52" t="str">
        <f t="shared" ref="B3845:B3908" si="182"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180"/>
        <v>0</v>
      </c>
      <c r="N3845" s="39"/>
      <c r="O3845" s="39"/>
      <c r="P3845" s="33"/>
    </row>
    <row r="3846" spans="1:16" ht="24.95" customHeight="1" x14ac:dyDescent="0.2">
      <c r="A3846" s="52" t="str">
        <f t="shared" si="181"/>
        <v>||||||0</v>
      </c>
      <c r="B3846" s="52" t="str">
        <f t="shared" si="182"/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180"/>
        <v>0</v>
      </c>
      <c r="N3846" s="39"/>
      <c r="O3846" s="39"/>
      <c r="P3846" s="33"/>
    </row>
    <row r="3847" spans="1:16" ht="24.95" customHeight="1" x14ac:dyDescent="0.2">
      <c r="A3847" s="52" t="str">
        <f t="shared" si="181"/>
        <v>||||||0</v>
      </c>
      <c r="B3847" s="52" t="str">
        <f t="shared" si="182"/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180"/>
        <v>0</v>
      </c>
      <c r="N3847" s="39"/>
      <c r="O3847" s="39"/>
      <c r="P3847" s="33"/>
    </row>
    <row r="3848" spans="1:16" ht="24.95" customHeight="1" x14ac:dyDescent="0.2">
      <c r="A3848" s="52" t="str">
        <f t="shared" si="181"/>
        <v>||||||0</v>
      </c>
      <c r="B3848" s="52" t="str">
        <f t="shared" si="182"/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180"/>
        <v>0</v>
      </c>
      <c r="N3848" s="39"/>
      <c r="O3848" s="39"/>
      <c r="P3848" s="33"/>
    </row>
    <row r="3849" spans="1:16" ht="24.95" customHeight="1" x14ac:dyDescent="0.2">
      <c r="A3849" s="52" t="str">
        <f t="shared" si="181"/>
        <v>||||||0</v>
      </c>
      <c r="B3849" s="52" t="str">
        <f t="shared" si="182"/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180"/>
        <v>0</v>
      </c>
      <c r="N3849" s="39"/>
      <c r="O3849" s="39"/>
      <c r="P3849" s="33"/>
    </row>
    <row r="3850" spans="1:16" ht="24.95" customHeight="1" x14ac:dyDescent="0.2">
      <c r="A3850" s="52" t="str">
        <f t="shared" si="181"/>
        <v>||||||0</v>
      </c>
      <c r="B3850" s="52" t="str">
        <f t="shared" si="182"/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180"/>
        <v>0</v>
      </c>
      <c r="N3850" s="39"/>
      <c r="O3850" s="39"/>
      <c r="P3850" s="33"/>
    </row>
    <row r="3851" spans="1:16" ht="24.95" customHeight="1" x14ac:dyDescent="0.2">
      <c r="A3851" s="52" t="str">
        <f t="shared" si="181"/>
        <v>||||||0</v>
      </c>
      <c r="B3851" s="52" t="str">
        <f t="shared" si="182"/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180"/>
        <v>0</v>
      </c>
      <c r="N3851" s="39"/>
      <c r="O3851" s="39"/>
      <c r="P3851" s="33"/>
    </row>
    <row r="3852" spans="1:16" ht="24.95" customHeight="1" x14ac:dyDescent="0.2">
      <c r="A3852" s="52" t="str">
        <f t="shared" si="181"/>
        <v>||||||0</v>
      </c>
      <c r="B3852" s="52" t="str">
        <f t="shared" si="182"/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180"/>
        <v>0</v>
      </c>
      <c r="N3852" s="39"/>
      <c r="O3852" s="39"/>
      <c r="P3852" s="33"/>
    </row>
    <row r="3853" spans="1:16" ht="24.95" customHeight="1" x14ac:dyDescent="0.2">
      <c r="A3853" s="52" t="str">
        <f t="shared" si="181"/>
        <v>||||||0</v>
      </c>
      <c r="B3853" s="52" t="str">
        <f t="shared" si="182"/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180"/>
        <v>0</v>
      </c>
      <c r="N3853" s="39"/>
      <c r="O3853" s="39"/>
      <c r="P3853" s="33"/>
    </row>
    <row r="3854" spans="1:16" ht="24.95" customHeight="1" x14ac:dyDescent="0.2">
      <c r="A3854" s="52" t="str">
        <f t="shared" si="181"/>
        <v>||||||0</v>
      </c>
      <c r="B3854" s="52" t="str">
        <f t="shared" si="182"/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180"/>
        <v>0</v>
      </c>
      <c r="N3854" s="39"/>
      <c r="O3854" s="39"/>
      <c r="P3854" s="33"/>
    </row>
    <row r="3855" spans="1:16" ht="24.95" customHeight="1" x14ac:dyDescent="0.2">
      <c r="A3855" s="52" t="str">
        <f t="shared" si="181"/>
        <v>||||||0</v>
      </c>
      <c r="B3855" s="52" t="str">
        <f t="shared" si="182"/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180"/>
        <v>0</v>
      </c>
      <c r="N3855" s="39"/>
      <c r="O3855" s="39"/>
      <c r="P3855" s="33"/>
    </row>
    <row r="3856" spans="1:16" ht="24.95" customHeight="1" x14ac:dyDescent="0.2">
      <c r="A3856" s="52" t="str">
        <f t="shared" si="181"/>
        <v>||||||0</v>
      </c>
      <c r="B3856" s="52" t="str">
        <f t="shared" si="182"/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180"/>
        <v>0</v>
      </c>
      <c r="N3856" s="39"/>
      <c r="O3856" s="39"/>
      <c r="P3856" s="33"/>
    </row>
    <row r="3857" spans="1:16" ht="24.95" customHeight="1" x14ac:dyDescent="0.2">
      <c r="A3857" s="52" t="str">
        <f t="shared" si="181"/>
        <v>||||||0</v>
      </c>
      <c r="B3857" s="52" t="str">
        <f t="shared" si="182"/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180"/>
        <v>0</v>
      </c>
      <c r="N3857" s="39"/>
      <c r="O3857" s="39"/>
      <c r="P3857" s="33"/>
    </row>
    <row r="3858" spans="1:16" ht="24.95" customHeight="1" x14ac:dyDescent="0.2">
      <c r="A3858" s="52" t="str">
        <f t="shared" si="181"/>
        <v>||||||0</v>
      </c>
      <c r="B3858" s="52" t="str">
        <f t="shared" si="182"/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180"/>
        <v>0</v>
      </c>
      <c r="N3858" s="39"/>
      <c r="O3858" s="39"/>
      <c r="P3858" s="33"/>
    </row>
    <row r="3859" spans="1:16" ht="24.95" customHeight="1" x14ac:dyDescent="0.2">
      <c r="A3859" s="52" t="str">
        <f t="shared" si="181"/>
        <v>||||||0</v>
      </c>
      <c r="B3859" s="52" t="str">
        <f t="shared" si="182"/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180"/>
        <v>0</v>
      </c>
      <c r="N3859" s="39"/>
      <c r="O3859" s="39"/>
      <c r="P3859" s="33"/>
    </row>
    <row r="3860" spans="1:16" ht="24.95" customHeight="1" x14ac:dyDescent="0.2">
      <c r="A3860" s="52" t="str">
        <f t="shared" si="181"/>
        <v>||||||0</v>
      </c>
      <c r="B3860" s="52" t="str">
        <f t="shared" si="182"/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180"/>
        <v>0</v>
      </c>
      <c r="N3860" s="39"/>
      <c r="O3860" s="39"/>
      <c r="P3860" s="33"/>
    </row>
    <row r="3861" spans="1:16" ht="24.95" customHeight="1" x14ac:dyDescent="0.2">
      <c r="A3861" s="52" t="str">
        <f t="shared" si="181"/>
        <v>||||||0</v>
      </c>
      <c r="B3861" s="52" t="str">
        <f t="shared" si="182"/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180"/>
        <v>0</v>
      </c>
      <c r="N3861" s="39"/>
      <c r="O3861" s="39"/>
      <c r="P3861" s="33"/>
    </row>
    <row r="3862" spans="1:16" ht="24.95" customHeight="1" x14ac:dyDescent="0.2">
      <c r="A3862" s="52" t="str">
        <f t="shared" si="181"/>
        <v>||||||0</v>
      </c>
      <c r="B3862" s="52" t="str">
        <f t="shared" si="182"/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180"/>
        <v>0</v>
      </c>
      <c r="N3862" s="39"/>
      <c r="O3862" s="39"/>
      <c r="P3862" s="33"/>
    </row>
    <row r="3863" spans="1:16" ht="24.95" customHeight="1" x14ac:dyDescent="0.2">
      <c r="A3863" s="52" t="str">
        <f t="shared" si="181"/>
        <v>||||||0</v>
      </c>
      <c r="B3863" s="52" t="str">
        <f t="shared" si="182"/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180"/>
        <v>0</v>
      </c>
      <c r="N3863" s="39"/>
      <c r="O3863" s="39"/>
      <c r="P3863" s="33"/>
    </row>
    <row r="3864" spans="1:16" ht="24.95" customHeight="1" x14ac:dyDescent="0.2">
      <c r="A3864" s="52" t="str">
        <f t="shared" si="181"/>
        <v>||||||0</v>
      </c>
      <c r="B3864" s="52" t="str">
        <f t="shared" si="182"/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180"/>
        <v>0</v>
      </c>
      <c r="N3864" s="39"/>
      <c r="O3864" s="39"/>
      <c r="P3864" s="33"/>
    </row>
    <row r="3865" spans="1:16" ht="24.95" customHeight="1" x14ac:dyDescent="0.2">
      <c r="A3865" s="52" t="str">
        <f t="shared" si="181"/>
        <v>||||||0</v>
      </c>
      <c r="B3865" s="52" t="str">
        <f t="shared" si="182"/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180"/>
        <v>0</v>
      </c>
      <c r="N3865" s="39"/>
      <c r="O3865" s="39"/>
      <c r="P3865" s="33"/>
    </row>
    <row r="3866" spans="1:16" ht="24.95" customHeight="1" x14ac:dyDescent="0.2">
      <c r="A3866" s="52" t="str">
        <f t="shared" si="181"/>
        <v>||||||0</v>
      </c>
      <c r="B3866" s="52" t="str">
        <f t="shared" si="182"/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180"/>
        <v>0</v>
      </c>
      <c r="N3866" s="39"/>
      <c r="O3866" s="39"/>
      <c r="P3866" s="33"/>
    </row>
    <row r="3867" spans="1:16" ht="24.95" customHeight="1" x14ac:dyDescent="0.2">
      <c r="A3867" s="52" t="str">
        <f t="shared" si="181"/>
        <v>||||||0</v>
      </c>
      <c r="B3867" s="52" t="str">
        <f t="shared" si="182"/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180"/>
        <v>0</v>
      </c>
      <c r="N3867" s="39"/>
      <c r="O3867" s="39"/>
      <c r="P3867" s="33"/>
    </row>
    <row r="3868" spans="1:16" ht="24.95" customHeight="1" x14ac:dyDescent="0.2">
      <c r="A3868" s="52" t="str">
        <f t="shared" si="181"/>
        <v>||||||0</v>
      </c>
      <c r="B3868" s="52" t="str">
        <f t="shared" si="182"/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180"/>
        <v>0</v>
      </c>
      <c r="N3868" s="39"/>
      <c r="O3868" s="39"/>
      <c r="P3868" s="33"/>
    </row>
    <row r="3869" spans="1:16" ht="24.95" customHeight="1" x14ac:dyDescent="0.2">
      <c r="A3869" s="52" t="str">
        <f t="shared" si="181"/>
        <v>||||||0</v>
      </c>
      <c r="B3869" s="52" t="str">
        <f t="shared" si="182"/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180"/>
        <v>0</v>
      </c>
      <c r="N3869" s="39"/>
      <c r="O3869" s="39"/>
      <c r="P3869" s="33"/>
    </row>
    <row r="3870" spans="1:16" ht="24.95" customHeight="1" x14ac:dyDescent="0.2">
      <c r="A3870" s="52" t="str">
        <f t="shared" si="181"/>
        <v>||||||0</v>
      </c>
      <c r="B3870" s="52" t="str">
        <f t="shared" si="182"/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180"/>
        <v>0</v>
      </c>
      <c r="N3870" s="39"/>
      <c r="O3870" s="39"/>
      <c r="P3870" s="33"/>
    </row>
    <row r="3871" spans="1:16" ht="24.95" customHeight="1" x14ac:dyDescent="0.2">
      <c r="A3871" s="52" t="str">
        <f t="shared" si="181"/>
        <v>||||||0</v>
      </c>
      <c r="B3871" s="52" t="str">
        <f t="shared" si="182"/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180"/>
        <v>0</v>
      </c>
      <c r="N3871" s="39"/>
      <c r="O3871" s="39"/>
      <c r="P3871" s="33"/>
    </row>
    <row r="3872" spans="1:16" ht="24.95" customHeight="1" x14ac:dyDescent="0.2">
      <c r="A3872" s="52" t="str">
        <f t="shared" si="181"/>
        <v>||||||0</v>
      </c>
      <c r="B3872" s="52" t="str">
        <f t="shared" si="182"/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180"/>
        <v>0</v>
      </c>
      <c r="N3872" s="39"/>
      <c r="O3872" s="39"/>
      <c r="P3872" s="33"/>
    </row>
    <row r="3873" spans="1:16" ht="24.95" customHeight="1" x14ac:dyDescent="0.2">
      <c r="A3873" s="52" t="str">
        <f t="shared" si="181"/>
        <v>||||||0</v>
      </c>
      <c r="B3873" s="52" t="str">
        <f t="shared" si="182"/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180"/>
        <v>0</v>
      </c>
      <c r="N3873" s="39"/>
      <c r="O3873" s="39"/>
      <c r="P3873" s="33"/>
    </row>
    <row r="3874" spans="1:16" ht="24.95" customHeight="1" x14ac:dyDescent="0.2">
      <c r="A3874" s="52" t="str">
        <f t="shared" si="181"/>
        <v>||||||0</v>
      </c>
      <c r="B3874" s="52" t="str">
        <f t="shared" si="182"/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180"/>
        <v>0</v>
      </c>
      <c r="N3874" s="39"/>
      <c r="O3874" s="39"/>
      <c r="P3874" s="33"/>
    </row>
    <row r="3875" spans="1:16" ht="24.95" customHeight="1" x14ac:dyDescent="0.2">
      <c r="A3875" s="52" t="str">
        <f t="shared" si="181"/>
        <v>||||||0</v>
      </c>
      <c r="B3875" s="52" t="str">
        <f t="shared" si="182"/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180"/>
        <v>0</v>
      </c>
      <c r="N3875" s="39"/>
      <c r="O3875" s="39"/>
      <c r="P3875" s="33"/>
    </row>
    <row r="3876" spans="1:16" ht="24.95" customHeight="1" x14ac:dyDescent="0.2">
      <c r="A3876" s="52" t="str">
        <f t="shared" si="181"/>
        <v>||||||0</v>
      </c>
      <c r="B3876" s="52" t="str">
        <f t="shared" si="182"/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180"/>
        <v>0</v>
      </c>
      <c r="N3876" s="39"/>
      <c r="O3876" s="39"/>
      <c r="P3876" s="33"/>
    </row>
    <row r="3877" spans="1:16" ht="24.95" customHeight="1" x14ac:dyDescent="0.2">
      <c r="A3877" s="52" t="str">
        <f t="shared" si="181"/>
        <v>||||||0</v>
      </c>
      <c r="B3877" s="52" t="str">
        <f t="shared" si="182"/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180"/>
        <v>0</v>
      </c>
      <c r="N3877" s="39"/>
      <c r="O3877" s="39"/>
      <c r="P3877" s="33"/>
    </row>
    <row r="3878" spans="1:16" ht="24.95" customHeight="1" x14ac:dyDescent="0.2">
      <c r="A3878" s="52" t="str">
        <f t="shared" si="181"/>
        <v>||||||0</v>
      </c>
      <c r="B3878" s="52" t="str">
        <f t="shared" si="182"/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180"/>
        <v>0</v>
      </c>
      <c r="N3878" s="39"/>
      <c r="O3878" s="39"/>
      <c r="P3878" s="33"/>
    </row>
    <row r="3879" spans="1:16" ht="24.95" customHeight="1" x14ac:dyDescent="0.2">
      <c r="A3879" s="52" t="str">
        <f t="shared" si="181"/>
        <v>||||||0</v>
      </c>
      <c r="B3879" s="52" t="str">
        <f t="shared" si="182"/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180"/>
        <v>0</v>
      </c>
      <c r="N3879" s="39"/>
      <c r="O3879" s="39"/>
      <c r="P3879" s="33"/>
    </row>
    <row r="3880" spans="1:16" ht="24.95" customHeight="1" x14ac:dyDescent="0.2">
      <c r="A3880" s="52" t="str">
        <f t="shared" si="181"/>
        <v>||||||0</v>
      </c>
      <c r="B3880" s="52" t="str">
        <f t="shared" si="182"/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180"/>
        <v>0</v>
      </c>
      <c r="N3880" s="39"/>
      <c r="O3880" s="39"/>
      <c r="P3880" s="33"/>
    </row>
    <row r="3881" spans="1:16" ht="24.95" customHeight="1" x14ac:dyDescent="0.2">
      <c r="A3881" s="52" t="str">
        <f t="shared" si="181"/>
        <v>||||||0</v>
      </c>
      <c r="B3881" s="52" t="str">
        <f t="shared" si="182"/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180"/>
        <v>0</v>
      </c>
      <c r="N3881" s="39"/>
      <c r="O3881" s="39"/>
      <c r="P3881" s="33"/>
    </row>
    <row r="3882" spans="1:16" ht="24.95" customHeight="1" x14ac:dyDescent="0.2">
      <c r="A3882" s="52" t="str">
        <f t="shared" si="181"/>
        <v>||||||0</v>
      </c>
      <c r="B3882" s="52" t="str">
        <f t="shared" si="182"/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180"/>
        <v>0</v>
      </c>
      <c r="N3882" s="39"/>
      <c r="O3882" s="39"/>
      <c r="P3882" s="33"/>
    </row>
    <row r="3883" spans="1:16" ht="24.95" customHeight="1" x14ac:dyDescent="0.2">
      <c r="A3883" s="52" t="str">
        <f t="shared" si="181"/>
        <v>||||||0</v>
      </c>
      <c r="B3883" s="52" t="str">
        <f t="shared" si="182"/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180"/>
        <v>0</v>
      </c>
      <c r="N3883" s="39"/>
      <c r="O3883" s="39"/>
      <c r="P3883" s="33"/>
    </row>
    <row r="3884" spans="1:16" ht="24.95" customHeight="1" x14ac:dyDescent="0.2">
      <c r="A3884" s="52" t="str">
        <f t="shared" si="181"/>
        <v>||||||0</v>
      </c>
      <c r="B3884" s="52" t="str">
        <f t="shared" si="182"/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180"/>
        <v>0</v>
      </c>
      <c r="N3884" s="39"/>
      <c r="O3884" s="39"/>
      <c r="P3884" s="33"/>
    </row>
    <row r="3885" spans="1:16" ht="24.95" customHeight="1" x14ac:dyDescent="0.2">
      <c r="A3885" s="52" t="str">
        <f t="shared" si="181"/>
        <v>||||||0</v>
      </c>
      <c r="B3885" s="52" t="str">
        <f t="shared" si="182"/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180"/>
        <v>0</v>
      </c>
      <c r="N3885" s="39"/>
      <c r="O3885" s="39"/>
      <c r="P3885" s="33"/>
    </row>
    <row r="3886" spans="1:16" ht="24.95" customHeight="1" x14ac:dyDescent="0.2">
      <c r="A3886" s="52" t="str">
        <f t="shared" si="181"/>
        <v>||||||0</v>
      </c>
      <c r="B3886" s="52" t="str">
        <f t="shared" si="182"/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180"/>
        <v>0</v>
      </c>
      <c r="N3886" s="39"/>
      <c r="O3886" s="39"/>
      <c r="P3886" s="33"/>
    </row>
    <row r="3887" spans="1:16" ht="24.95" customHeight="1" x14ac:dyDescent="0.2">
      <c r="A3887" s="52" t="str">
        <f t="shared" si="181"/>
        <v>||||||0</v>
      </c>
      <c r="B3887" s="52" t="str">
        <f t="shared" si="182"/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180"/>
        <v>0</v>
      </c>
      <c r="N3887" s="39"/>
      <c r="O3887" s="39"/>
      <c r="P3887" s="33"/>
    </row>
    <row r="3888" spans="1:16" ht="24.95" customHeight="1" x14ac:dyDescent="0.2">
      <c r="A3888" s="52" t="str">
        <f t="shared" si="181"/>
        <v>||||||0</v>
      </c>
      <c r="B3888" s="52" t="str">
        <f t="shared" si="182"/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180"/>
        <v>0</v>
      </c>
      <c r="N3888" s="39"/>
      <c r="O3888" s="39"/>
      <c r="P3888" s="33"/>
    </row>
    <row r="3889" spans="1:16" ht="24.95" customHeight="1" x14ac:dyDescent="0.2">
      <c r="A3889" s="52" t="str">
        <f t="shared" si="181"/>
        <v>||||||0</v>
      </c>
      <c r="B3889" s="52" t="str">
        <f t="shared" si="182"/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180"/>
        <v>0</v>
      </c>
      <c r="N3889" s="39"/>
      <c r="O3889" s="39"/>
      <c r="P3889" s="33"/>
    </row>
    <row r="3890" spans="1:16" ht="24.95" customHeight="1" x14ac:dyDescent="0.2">
      <c r="A3890" s="52" t="str">
        <f t="shared" si="181"/>
        <v>||||||0</v>
      </c>
      <c r="B3890" s="52" t="str">
        <f t="shared" si="182"/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180"/>
        <v>0</v>
      </c>
      <c r="N3890" s="39"/>
      <c r="O3890" s="39"/>
      <c r="P3890" s="33"/>
    </row>
    <row r="3891" spans="1:16" ht="24.95" customHeight="1" x14ac:dyDescent="0.2">
      <c r="A3891" s="52" t="str">
        <f t="shared" si="181"/>
        <v>||||||0</v>
      </c>
      <c r="B3891" s="52" t="str">
        <f t="shared" si="182"/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180"/>
        <v>0</v>
      </c>
      <c r="N3891" s="39"/>
      <c r="O3891" s="39"/>
      <c r="P3891" s="33"/>
    </row>
    <row r="3892" spans="1:16" ht="24.95" customHeight="1" x14ac:dyDescent="0.2">
      <c r="A3892" s="52" t="str">
        <f t="shared" si="181"/>
        <v>||||||0</v>
      </c>
      <c r="B3892" s="52" t="str">
        <f t="shared" si="182"/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180"/>
        <v>0</v>
      </c>
      <c r="N3892" s="39"/>
      <c r="O3892" s="39"/>
      <c r="P3892" s="33"/>
    </row>
    <row r="3893" spans="1:16" ht="24.95" customHeight="1" x14ac:dyDescent="0.2">
      <c r="A3893" s="52" t="str">
        <f t="shared" si="181"/>
        <v>||||||0</v>
      </c>
      <c r="B3893" s="52" t="str">
        <f t="shared" si="182"/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180"/>
        <v>0</v>
      </c>
      <c r="N3893" s="39"/>
      <c r="O3893" s="39"/>
      <c r="P3893" s="33"/>
    </row>
    <row r="3894" spans="1:16" ht="24.95" customHeight="1" x14ac:dyDescent="0.2">
      <c r="A3894" s="52" t="str">
        <f t="shared" si="181"/>
        <v>||||||0</v>
      </c>
      <c r="B3894" s="52" t="str">
        <f t="shared" si="182"/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180"/>
        <v>0</v>
      </c>
      <c r="N3894" s="39"/>
      <c r="O3894" s="39"/>
      <c r="P3894" s="33"/>
    </row>
    <row r="3895" spans="1:16" ht="24.95" customHeight="1" x14ac:dyDescent="0.2">
      <c r="A3895" s="52" t="str">
        <f t="shared" si="181"/>
        <v>||||||0</v>
      </c>
      <c r="B3895" s="52" t="str">
        <f t="shared" si="182"/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180"/>
        <v>0</v>
      </c>
      <c r="N3895" s="39"/>
      <c r="O3895" s="39"/>
      <c r="P3895" s="33"/>
    </row>
    <row r="3896" spans="1:16" ht="24.95" customHeight="1" x14ac:dyDescent="0.2">
      <c r="A3896" s="52" t="str">
        <f t="shared" si="181"/>
        <v>||||||0</v>
      </c>
      <c r="B3896" s="52" t="str">
        <f t="shared" si="182"/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180"/>
        <v>0</v>
      </c>
      <c r="N3896" s="39"/>
      <c r="O3896" s="39"/>
      <c r="P3896" s="33"/>
    </row>
    <row r="3897" spans="1:16" ht="24.95" customHeight="1" x14ac:dyDescent="0.2">
      <c r="A3897" s="52" t="str">
        <f t="shared" si="181"/>
        <v>||||||0</v>
      </c>
      <c r="B3897" s="52" t="str">
        <f t="shared" si="182"/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180"/>
        <v>0</v>
      </c>
      <c r="N3897" s="39"/>
      <c r="O3897" s="39"/>
      <c r="P3897" s="33"/>
    </row>
    <row r="3898" spans="1:16" ht="24.95" customHeight="1" x14ac:dyDescent="0.2">
      <c r="A3898" s="52" t="str">
        <f t="shared" si="181"/>
        <v>||||||0</v>
      </c>
      <c r="B3898" s="52" t="str">
        <f t="shared" si="182"/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180"/>
        <v>0</v>
      </c>
      <c r="N3898" s="39"/>
      <c r="O3898" s="39"/>
      <c r="P3898" s="33"/>
    </row>
    <row r="3899" spans="1:16" ht="24.95" customHeight="1" x14ac:dyDescent="0.2">
      <c r="A3899" s="52" t="str">
        <f t="shared" si="181"/>
        <v>||||||0</v>
      </c>
      <c r="B3899" s="52" t="str">
        <f t="shared" si="182"/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180"/>
        <v>0</v>
      </c>
      <c r="N3899" s="39"/>
      <c r="O3899" s="39"/>
      <c r="P3899" s="33"/>
    </row>
    <row r="3900" spans="1:16" ht="24.95" customHeight="1" x14ac:dyDescent="0.2">
      <c r="A3900" s="52" t="str">
        <f t="shared" si="181"/>
        <v>||||||0</v>
      </c>
      <c r="B3900" s="52" t="str">
        <f t="shared" si="182"/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180"/>
        <v>0</v>
      </c>
      <c r="N3900" s="39"/>
      <c r="O3900" s="39"/>
      <c r="P3900" s="33"/>
    </row>
    <row r="3901" spans="1:16" ht="24.95" customHeight="1" x14ac:dyDescent="0.2">
      <c r="A3901" s="52" t="str">
        <f t="shared" si="181"/>
        <v>||||||0</v>
      </c>
      <c r="B3901" s="52" t="str">
        <f t="shared" si="182"/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180"/>
        <v>0</v>
      </c>
      <c r="N3901" s="39"/>
      <c r="O3901" s="39"/>
      <c r="P3901" s="33"/>
    </row>
    <row r="3902" spans="1:16" ht="24.95" customHeight="1" x14ac:dyDescent="0.2">
      <c r="A3902" s="52" t="str">
        <f t="shared" si="181"/>
        <v>||||||0</v>
      </c>
      <c r="B3902" s="52" t="str">
        <f t="shared" si="182"/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183">N3902+O3902</f>
        <v>0</v>
      </c>
      <c r="N3902" s="39"/>
      <c r="O3902" s="39"/>
      <c r="P3902" s="33"/>
    </row>
    <row r="3903" spans="1:16" ht="24.95" customHeight="1" x14ac:dyDescent="0.2">
      <c r="A3903" s="52" t="str">
        <f t="shared" si="181"/>
        <v>||||||0</v>
      </c>
      <c r="B3903" s="52" t="str">
        <f t="shared" si="182"/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183"/>
        <v>0</v>
      </c>
      <c r="N3903" s="39"/>
      <c r="O3903" s="39"/>
      <c r="P3903" s="33"/>
    </row>
    <row r="3904" spans="1:16" ht="24.95" customHeight="1" x14ac:dyDescent="0.2">
      <c r="A3904" s="52" t="str">
        <f t="shared" si="181"/>
        <v>||||||0</v>
      </c>
      <c r="B3904" s="52" t="str">
        <f t="shared" si="182"/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183"/>
        <v>0</v>
      </c>
      <c r="N3904" s="39"/>
      <c r="O3904" s="39"/>
      <c r="P3904" s="33"/>
    </row>
    <row r="3905" spans="1:16" ht="24.95" customHeight="1" x14ac:dyDescent="0.2">
      <c r="A3905" s="52" t="str">
        <f t="shared" si="181"/>
        <v>||||||0</v>
      </c>
      <c r="B3905" s="52" t="str">
        <f t="shared" si="182"/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183"/>
        <v>0</v>
      </c>
      <c r="N3905" s="39"/>
      <c r="O3905" s="39"/>
      <c r="P3905" s="33"/>
    </row>
    <row r="3906" spans="1:16" ht="24.95" customHeight="1" x14ac:dyDescent="0.2">
      <c r="A3906" s="52" t="str">
        <f t="shared" si="181"/>
        <v>||||||0</v>
      </c>
      <c r="B3906" s="52" t="str">
        <f t="shared" si="182"/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183"/>
        <v>0</v>
      </c>
      <c r="N3906" s="39"/>
      <c r="O3906" s="39"/>
      <c r="P3906" s="33"/>
    </row>
    <row r="3907" spans="1:16" ht="24.95" customHeight="1" x14ac:dyDescent="0.2">
      <c r="A3907" s="52" t="str">
        <f t="shared" si="181"/>
        <v>||||||0</v>
      </c>
      <c r="B3907" s="52" t="str">
        <f t="shared" si="182"/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183"/>
        <v>0</v>
      </c>
      <c r="N3907" s="39"/>
      <c r="O3907" s="39"/>
      <c r="P3907" s="33"/>
    </row>
    <row r="3908" spans="1:16" ht="24.95" customHeight="1" x14ac:dyDescent="0.2">
      <c r="A3908" s="52" t="str">
        <f t="shared" si="181"/>
        <v>||||||0</v>
      </c>
      <c r="B3908" s="52" t="str">
        <f t="shared" si="182"/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183"/>
        <v>0</v>
      </c>
      <c r="N3908" s="39"/>
      <c r="O3908" s="39"/>
      <c r="P3908" s="33"/>
    </row>
    <row r="3909" spans="1:16" ht="24.95" customHeight="1" x14ac:dyDescent="0.2">
      <c r="A3909" s="52" t="str">
        <f t="shared" ref="A3909:A3972" si="184">C3909&amp;"|"&amp;D3909&amp;"|"&amp;E3909&amp;"|"&amp;F3909&amp;"|"&amp;G3909&amp;"|"&amp;I3909&amp;"|"&amp;N3909+O3909-P3909</f>
        <v>||||||0</v>
      </c>
      <c r="B3909" s="52" t="str">
        <f t="shared" ref="B3909:B3972" si="185"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183"/>
        <v>0</v>
      </c>
      <c r="N3909" s="39"/>
      <c r="O3909" s="39"/>
      <c r="P3909" s="33"/>
    </row>
    <row r="3910" spans="1:16" ht="24.95" customHeight="1" x14ac:dyDescent="0.2">
      <c r="A3910" s="52" t="str">
        <f t="shared" si="184"/>
        <v>||||||0</v>
      </c>
      <c r="B3910" s="52" t="str">
        <f t="shared" si="185"/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183"/>
        <v>0</v>
      </c>
      <c r="N3910" s="39"/>
      <c r="O3910" s="39"/>
      <c r="P3910" s="33"/>
    </row>
    <row r="3911" spans="1:16" ht="24.95" customHeight="1" x14ac:dyDescent="0.2">
      <c r="A3911" s="52" t="str">
        <f t="shared" si="184"/>
        <v>||||||0</v>
      </c>
      <c r="B3911" s="52" t="str">
        <f t="shared" si="185"/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183"/>
        <v>0</v>
      </c>
      <c r="N3911" s="39"/>
      <c r="O3911" s="39"/>
      <c r="P3911" s="33"/>
    </row>
    <row r="3912" spans="1:16" ht="24.95" customHeight="1" x14ac:dyDescent="0.2">
      <c r="A3912" s="52" t="str">
        <f t="shared" si="184"/>
        <v>||||||0</v>
      </c>
      <c r="B3912" s="52" t="str">
        <f t="shared" si="185"/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183"/>
        <v>0</v>
      </c>
      <c r="N3912" s="39"/>
      <c r="O3912" s="39"/>
      <c r="P3912" s="33"/>
    </row>
    <row r="3913" spans="1:16" ht="24.95" customHeight="1" x14ac:dyDescent="0.2">
      <c r="A3913" s="52" t="str">
        <f t="shared" si="184"/>
        <v>||||||0</v>
      </c>
      <c r="B3913" s="52" t="str">
        <f t="shared" si="185"/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183"/>
        <v>0</v>
      </c>
      <c r="N3913" s="39"/>
      <c r="O3913" s="39"/>
      <c r="P3913" s="33"/>
    </row>
    <row r="3914" spans="1:16" ht="24.95" customHeight="1" x14ac:dyDescent="0.2">
      <c r="A3914" s="52" t="str">
        <f t="shared" si="184"/>
        <v>||||||0</v>
      </c>
      <c r="B3914" s="52" t="str">
        <f t="shared" si="185"/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183"/>
        <v>0</v>
      </c>
      <c r="N3914" s="39"/>
      <c r="O3914" s="39"/>
      <c r="P3914" s="33"/>
    </row>
    <row r="3915" spans="1:16" ht="24.95" customHeight="1" x14ac:dyDescent="0.2">
      <c r="A3915" s="52" t="str">
        <f t="shared" si="184"/>
        <v>||||||0</v>
      </c>
      <c r="B3915" s="52" t="str">
        <f t="shared" si="185"/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183"/>
        <v>0</v>
      </c>
      <c r="N3915" s="39"/>
      <c r="O3915" s="39"/>
      <c r="P3915" s="33"/>
    </row>
    <row r="3916" spans="1:16" ht="24.95" customHeight="1" x14ac:dyDescent="0.2">
      <c r="A3916" s="52" t="str">
        <f t="shared" si="184"/>
        <v>||||||0</v>
      </c>
      <c r="B3916" s="52" t="str">
        <f t="shared" si="185"/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183"/>
        <v>0</v>
      </c>
      <c r="N3916" s="39"/>
      <c r="O3916" s="39"/>
      <c r="P3916" s="33"/>
    </row>
    <row r="3917" spans="1:16" ht="24.95" customHeight="1" x14ac:dyDescent="0.2">
      <c r="A3917" s="52" t="str">
        <f t="shared" si="184"/>
        <v>||||||0</v>
      </c>
      <c r="B3917" s="52" t="str">
        <f t="shared" si="185"/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183"/>
        <v>0</v>
      </c>
      <c r="N3917" s="39"/>
      <c r="O3917" s="39"/>
      <c r="P3917" s="33"/>
    </row>
    <row r="3918" spans="1:16" ht="24.95" customHeight="1" x14ac:dyDescent="0.2">
      <c r="A3918" s="52" t="str">
        <f t="shared" si="184"/>
        <v>||||||0</v>
      </c>
      <c r="B3918" s="52" t="str">
        <f t="shared" si="185"/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183"/>
        <v>0</v>
      </c>
      <c r="N3918" s="39"/>
      <c r="O3918" s="39"/>
      <c r="P3918" s="33"/>
    </row>
    <row r="3919" spans="1:16" ht="24.95" customHeight="1" x14ac:dyDescent="0.2">
      <c r="A3919" s="52" t="str">
        <f t="shared" si="184"/>
        <v>||||||0</v>
      </c>
      <c r="B3919" s="52" t="str">
        <f t="shared" si="185"/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183"/>
        <v>0</v>
      </c>
      <c r="N3919" s="39"/>
      <c r="O3919" s="39"/>
      <c r="P3919" s="33"/>
    </row>
    <row r="3920" spans="1:16" ht="24.95" customHeight="1" x14ac:dyDescent="0.2">
      <c r="A3920" s="52" t="str">
        <f t="shared" si="184"/>
        <v>||||||0</v>
      </c>
      <c r="B3920" s="52" t="str">
        <f t="shared" si="185"/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183"/>
        <v>0</v>
      </c>
      <c r="N3920" s="39"/>
      <c r="O3920" s="39"/>
      <c r="P3920" s="33"/>
    </row>
    <row r="3921" spans="1:16" ht="24.95" customHeight="1" x14ac:dyDescent="0.2">
      <c r="A3921" s="52" t="str">
        <f t="shared" si="184"/>
        <v>||||||0</v>
      </c>
      <c r="B3921" s="52" t="str">
        <f t="shared" si="185"/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183"/>
        <v>0</v>
      </c>
      <c r="N3921" s="39"/>
      <c r="O3921" s="39"/>
      <c r="P3921" s="33"/>
    </row>
    <row r="3922" spans="1:16" ht="24.95" customHeight="1" x14ac:dyDescent="0.2">
      <c r="A3922" s="52" t="str">
        <f t="shared" si="184"/>
        <v>||||||0</v>
      </c>
      <c r="B3922" s="52" t="str">
        <f t="shared" si="185"/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183"/>
        <v>0</v>
      </c>
      <c r="N3922" s="39"/>
      <c r="O3922" s="39"/>
      <c r="P3922" s="33"/>
    </row>
    <row r="3923" spans="1:16" ht="24.95" customHeight="1" x14ac:dyDescent="0.2">
      <c r="A3923" s="52" t="str">
        <f t="shared" si="184"/>
        <v>||||||0</v>
      </c>
      <c r="B3923" s="52" t="str">
        <f t="shared" si="185"/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183"/>
        <v>0</v>
      </c>
      <c r="N3923" s="39"/>
      <c r="O3923" s="39"/>
      <c r="P3923" s="33"/>
    </row>
    <row r="3924" spans="1:16" ht="24.95" customHeight="1" x14ac:dyDescent="0.2">
      <c r="A3924" s="52" t="str">
        <f t="shared" si="184"/>
        <v>||||||0</v>
      </c>
      <c r="B3924" s="52" t="str">
        <f t="shared" si="185"/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183"/>
        <v>0</v>
      </c>
      <c r="N3924" s="39"/>
      <c r="O3924" s="39"/>
      <c r="P3924" s="33"/>
    </row>
    <row r="3925" spans="1:16" ht="24.95" customHeight="1" x14ac:dyDescent="0.2">
      <c r="A3925" s="52" t="str">
        <f t="shared" si="184"/>
        <v>||||||0</v>
      </c>
      <c r="B3925" s="52" t="str">
        <f t="shared" si="185"/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183"/>
        <v>0</v>
      </c>
      <c r="N3925" s="39"/>
      <c r="O3925" s="39"/>
      <c r="P3925" s="33"/>
    </row>
    <row r="3926" spans="1:16" ht="24.95" customHeight="1" x14ac:dyDescent="0.2">
      <c r="A3926" s="52" t="str">
        <f t="shared" si="184"/>
        <v>||||||0</v>
      </c>
      <c r="B3926" s="52" t="str">
        <f t="shared" si="185"/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183"/>
        <v>0</v>
      </c>
      <c r="N3926" s="39"/>
      <c r="O3926" s="39"/>
      <c r="P3926" s="33"/>
    </row>
    <row r="3927" spans="1:16" ht="24.95" customHeight="1" x14ac:dyDescent="0.2">
      <c r="A3927" s="52" t="str">
        <f t="shared" si="184"/>
        <v>||||||0</v>
      </c>
      <c r="B3927" s="52" t="str">
        <f t="shared" si="185"/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183"/>
        <v>0</v>
      </c>
      <c r="N3927" s="39"/>
      <c r="O3927" s="39"/>
      <c r="P3927" s="33"/>
    </row>
    <row r="3928" spans="1:16" ht="24.95" customHeight="1" x14ac:dyDescent="0.2">
      <c r="A3928" s="52" t="str">
        <f t="shared" si="184"/>
        <v>||||||0</v>
      </c>
      <c r="B3928" s="52" t="str">
        <f t="shared" si="185"/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183"/>
        <v>0</v>
      </c>
      <c r="N3928" s="39"/>
      <c r="O3928" s="39"/>
      <c r="P3928" s="33"/>
    </row>
    <row r="3929" spans="1:16" ht="24.95" customHeight="1" x14ac:dyDescent="0.2">
      <c r="A3929" s="52" t="str">
        <f t="shared" si="184"/>
        <v>||||||0</v>
      </c>
      <c r="B3929" s="52" t="str">
        <f t="shared" si="185"/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183"/>
        <v>0</v>
      </c>
      <c r="N3929" s="39"/>
      <c r="O3929" s="39"/>
      <c r="P3929" s="33"/>
    </row>
    <row r="3930" spans="1:16" ht="24.95" customHeight="1" x14ac:dyDescent="0.2">
      <c r="A3930" s="52" t="str">
        <f t="shared" si="184"/>
        <v>||||||0</v>
      </c>
      <c r="B3930" s="52" t="str">
        <f t="shared" si="185"/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183"/>
        <v>0</v>
      </c>
      <c r="N3930" s="39"/>
      <c r="O3930" s="39"/>
      <c r="P3930" s="33"/>
    </row>
    <row r="3931" spans="1:16" ht="24.95" customHeight="1" x14ac:dyDescent="0.2">
      <c r="A3931" s="52" t="str">
        <f t="shared" si="184"/>
        <v>||||||0</v>
      </c>
      <c r="B3931" s="52" t="str">
        <f t="shared" si="185"/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183"/>
        <v>0</v>
      </c>
      <c r="N3931" s="39"/>
      <c r="O3931" s="39"/>
      <c r="P3931" s="33"/>
    </row>
    <row r="3932" spans="1:16" ht="24.95" customHeight="1" x14ac:dyDescent="0.2">
      <c r="A3932" s="52" t="str">
        <f t="shared" si="184"/>
        <v>||||||0</v>
      </c>
      <c r="B3932" s="52" t="str">
        <f t="shared" si="185"/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183"/>
        <v>0</v>
      </c>
      <c r="N3932" s="39"/>
      <c r="O3932" s="39"/>
      <c r="P3932" s="33"/>
    </row>
    <row r="3933" spans="1:16" ht="24.95" customHeight="1" x14ac:dyDescent="0.2">
      <c r="A3933" s="52" t="str">
        <f t="shared" si="184"/>
        <v>||||||0</v>
      </c>
      <c r="B3933" s="52" t="str">
        <f t="shared" si="185"/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183"/>
        <v>0</v>
      </c>
      <c r="N3933" s="39"/>
      <c r="O3933" s="39"/>
      <c r="P3933" s="33"/>
    </row>
    <row r="3934" spans="1:16" ht="24.95" customHeight="1" x14ac:dyDescent="0.2">
      <c r="A3934" s="52" t="str">
        <f t="shared" si="184"/>
        <v>||||||0</v>
      </c>
      <c r="B3934" s="52" t="str">
        <f t="shared" si="185"/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183"/>
        <v>0</v>
      </c>
      <c r="N3934" s="39"/>
      <c r="O3934" s="39"/>
      <c r="P3934" s="33"/>
    </row>
    <row r="3935" spans="1:16" ht="24.95" customHeight="1" x14ac:dyDescent="0.2">
      <c r="A3935" s="52" t="str">
        <f t="shared" si="184"/>
        <v>||||||0</v>
      </c>
      <c r="B3935" s="52" t="str">
        <f t="shared" si="185"/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183"/>
        <v>0</v>
      </c>
      <c r="N3935" s="39"/>
      <c r="O3935" s="39"/>
      <c r="P3935" s="33"/>
    </row>
    <row r="3936" spans="1:16" ht="24.95" customHeight="1" x14ac:dyDescent="0.2">
      <c r="A3936" s="52" t="str">
        <f t="shared" si="184"/>
        <v>||||||0</v>
      </c>
      <c r="B3936" s="52" t="str">
        <f t="shared" si="185"/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183"/>
        <v>0</v>
      </c>
      <c r="N3936" s="39"/>
      <c r="O3936" s="39"/>
      <c r="P3936" s="33"/>
    </row>
    <row r="3937" spans="1:16" ht="24.95" customHeight="1" x14ac:dyDescent="0.2">
      <c r="A3937" s="52" t="str">
        <f t="shared" si="184"/>
        <v>||||||0</v>
      </c>
      <c r="B3937" s="52" t="str">
        <f t="shared" si="185"/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183"/>
        <v>0</v>
      </c>
      <c r="N3937" s="39"/>
      <c r="O3937" s="39"/>
      <c r="P3937" s="33"/>
    </row>
    <row r="3938" spans="1:16" ht="24.95" customHeight="1" x14ac:dyDescent="0.2">
      <c r="A3938" s="52" t="str">
        <f t="shared" si="184"/>
        <v>||||||0</v>
      </c>
      <c r="B3938" s="52" t="str">
        <f t="shared" si="185"/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183"/>
        <v>0</v>
      </c>
      <c r="N3938" s="39"/>
      <c r="O3938" s="39"/>
      <c r="P3938" s="33"/>
    </row>
    <row r="3939" spans="1:16" ht="24.95" customHeight="1" x14ac:dyDescent="0.2">
      <c r="A3939" s="52" t="str">
        <f t="shared" si="184"/>
        <v>||||||0</v>
      </c>
      <c r="B3939" s="52" t="str">
        <f t="shared" si="185"/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183"/>
        <v>0</v>
      </c>
      <c r="N3939" s="39"/>
      <c r="O3939" s="39"/>
      <c r="P3939" s="33"/>
    </row>
    <row r="3940" spans="1:16" ht="24.95" customHeight="1" x14ac:dyDescent="0.2">
      <c r="A3940" s="52" t="str">
        <f t="shared" si="184"/>
        <v>||||||0</v>
      </c>
      <c r="B3940" s="52" t="str">
        <f t="shared" si="185"/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183"/>
        <v>0</v>
      </c>
      <c r="N3940" s="39"/>
      <c r="O3940" s="39"/>
      <c r="P3940" s="33"/>
    </row>
    <row r="3941" spans="1:16" ht="24.95" customHeight="1" x14ac:dyDescent="0.2">
      <c r="A3941" s="52" t="str">
        <f t="shared" si="184"/>
        <v>||||||0</v>
      </c>
      <c r="B3941" s="52" t="str">
        <f t="shared" si="185"/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183"/>
        <v>0</v>
      </c>
      <c r="N3941" s="39"/>
      <c r="O3941" s="39"/>
      <c r="P3941" s="33"/>
    </row>
    <row r="3942" spans="1:16" ht="24.95" customHeight="1" x14ac:dyDescent="0.2">
      <c r="A3942" s="52" t="str">
        <f t="shared" si="184"/>
        <v>||||||0</v>
      </c>
      <c r="B3942" s="52" t="str">
        <f t="shared" si="185"/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183"/>
        <v>0</v>
      </c>
      <c r="N3942" s="39"/>
      <c r="O3942" s="39"/>
      <c r="P3942" s="33"/>
    </row>
    <row r="3943" spans="1:16" ht="24.95" customHeight="1" x14ac:dyDescent="0.2">
      <c r="A3943" s="52" t="str">
        <f t="shared" si="184"/>
        <v>||||||0</v>
      </c>
      <c r="B3943" s="52" t="str">
        <f t="shared" si="185"/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183"/>
        <v>0</v>
      </c>
      <c r="N3943" s="39"/>
      <c r="O3943" s="39"/>
      <c r="P3943" s="33"/>
    </row>
    <row r="3944" spans="1:16" ht="24.95" customHeight="1" x14ac:dyDescent="0.2">
      <c r="A3944" s="52" t="str">
        <f t="shared" si="184"/>
        <v>||||||0</v>
      </c>
      <c r="B3944" s="52" t="str">
        <f t="shared" si="185"/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183"/>
        <v>0</v>
      </c>
      <c r="N3944" s="39"/>
      <c r="O3944" s="39"/>
      <c r="P3944" s="33"/>
    </row>
    <row r="3945" spans="1:16" ht="24.95" customHeight="1" x14ac:dyDescent="0.2">
      <c r="A3945" s="52" t="str">
        <f t="shared" si="184"/>
        <v>||||||0</v>
      </c>
      <c r="B3945" s="52" t="str">
        <f t="shared" si="185"/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183"/>
        <v>0</v>
      </c>
      <c r="N3945" s="39"/>
      <c r="O3945" s="39"/>
      <c r="P3945" s="33"/>
    </row>
    <row r="3946" spans="1:16" ht="24.95" customHeight="1" x14ac:dyDescent="0.2">
      <c r="A3946" s="52" t="str">
        <f t="shared" si="184"/>
        <v>||||||0</v>
      </c>
      <c r="B3946" s="52" t="str">
        <f t="shared" si="185"/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183"/>
        <v>0</v>
      </c>
      <c r="N3946" s="39"/>
      <c r="O3946" s="39"/>
      <c r="P3946" s="33"/>
    </row>
    <row r="3947" spans="1:16" ht="24.95" customHeight="1" x14ac:dyDescent="0.2">
      <c r="A3947" s="52" t="str">
        <f t="shared" si="184"/>
        <v>||||||0</v>
      </c>
      <c r="B3947" s="52" t="str">
        <f t="shared" si="185"/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183"/>
        <v>0</v>
      </c>
      <c r="N3947" s="39"/>
      <c r="O3947" s="39"/>
      <c r="P3947" s="33"/>
    </row>
    <row r="3948" spans="1:16" ht="24.95" customHeight="1" x14ac:dyDescent="0.2">
      <c r="A3948" s="52" t="str">
        <f t="shared" si="184"/>
        <v>||||||0</v>
      </c>
      <c r="B3948" s="52" t="str">
        <f t="shared" si="185"/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183"/>
        <v>0</v>
      </c>
      <c r="N3948" s="39"/>
      <c r="O3948" s="39"/>
      <c r="P3948" s="33"/>
    </row>
    <row r="3949" spans="1:16" ht="24.95" customHeight="1" x14ac:dyDescent="0.2">
      <c r="A3949" s="52" t="str">
        <f t="shared" si="184"/>
        <v>||||||0</v>
      </c>
      <c r="B3949" s="52" t="str">
        <f t="shared" si="185"/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183"/>
        <v>0</v>
      </c>
      <c r="N3949" s="39"/>
      <c r="O3949" s="39"/>
      <c r="P3949" s="33"/>
    </row>
    <row r="3950" spans="1:16" ht="24.95" customHeight="1" x14ac:dyDescent="0.2">
      <c r="A3950" s="52" t="str">
        <f t="shared" si="184"/>
        <v>||||||0</v>
      </c>
      <c r="B3950" s="52" t="str">
        <f t="shared" si="185"/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183"/>
        <v>0</v>
      </c>
      <c r="N3950" s="39"/>
      <c r="O3950" s="39"/>
      <c r="P3950" s="33"/>
    </row>
    <row r="3951" spans="1:16" ht="24.95" customHeight="1" x14ac:dyDescent="0.2">
      <c r="A3951" s="52" t="str">
        <f t="shared" si="184"/>
        <v>||||||0</v>
      </c>
      <c r="B3951" s="52" t="str">
        <f t="shared" si="185"/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183"/>
        <v>0</v>
      </c>
      <c r="N3951" s="39"/>
      <c r="O3951" s="39"/>
      <c r="P3951" s="33"/>
    </row>
    <row r="3952" spans="1:16" ht="24.95" customHeight="1" x14ac:dyDescent="0.2">
      <c r="A3952" s="52" t="str">
        <f t="shared" si="184"/>
        <v>||||||0</v>
      </c>
      <c r="B3952" s="52" t="str">
        <f t="shared" si="185"/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183"/>
        <v>0</v>
      </c>
      <c r="N3952" s="39"/>
      <c r="O3952" s="39"/>
      <c r="P3952" s="33"/>
    </row>
    <row r="3953" spans="1:16" ht="24.95" customHeight="1" x14ac:dyDescent="0.2">
      <c r="A3953" s="52" t="str">
        <f t="shared" si="184"/>
        <v>||||||0</v>
      </c>
      <c r="B3953" s="52" t="str">
        <f t="shared" si="185"/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183"/>
        <v>0</v>
      </c>
      <c r="N3953" s="39"/>
      <c r="O3953" s="39"/>
      <c r="P3953" s="33"/>
    </row>
    <row r="3954" spans="1:16" ht="24.95" customHeight="1" x14ac:dyDescent="0.2">
      <c r="A3954" s="52" t="str">
        <f t="shared" si="184"/>
        <v>||||||0</v>
      </c>
      <c r="B3954" s="52" t="str">
        <f t="shared" si="185"/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183"/>
        <v>0</v>
      </c>
      <c r="N3954" s="39"/>
      <c r="O3954" s="39"/>
      <c r="P3954" s="33"/>
    </row>
    <row r="3955" spans="1:16" ht="24.95" customHeight="1" x14ac:dyDescent="0.2">
      <c r="A3955" s="52" t="str">
        <f t="shared" si="184"/>
        <v>||||||0</v>
      </c>
      <c r="B3955" s="52" t="str">
        <f t="shared" si="185"/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183"/>
        <v>0</v>
      </c>
      <c r="N3955" s="39"/>
      <c r="O3955" s="39"/>
      <c r="P3955" s="33"/>
    </row>
    <row r="3956" spans="1:16" ht="24.95" customHeight="1" x14ac:dyDescent="0.2">
      <c r="A3956" s="52" t="str">
        <f t="shared" si="184"/>
        <v>||||||0</v>
      </c>
      <c r="B3956" s="52" t="str">
        <f t="shared" si="185"/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183"/>
        <v>0</v>
      </c>
      <c r="N3956" s="39"/>
      <c r="O3956" s="39"/>
      <c r="P3956" s="33"/>
    </row>
    <row r="3957" spans="1:16" ht="24.95" customHeight="1" x14ac:dyDescent="0.2">
      <c r="A3957" s="52" t="str">
        <f t="shared" si="184"/>
        <v>||||||0</v>
      </c>
      <c r="B3957" s="52" t="str">
        <f t="shared" si="185"/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183"/>
        <v>0</v>
      </c>
      <c r="N3957" s="39"/>
      <c r="O3957" s="39"/>
      <c r="P3957" s="33"/>
    </row>
    <row r="3958" spans="1:16" ht="24.95" customHeight="1" x14ac:dyDescent="0.2">
      <c r="A3958" s="52" t="str">
        <f t="shared" si="184"/>
        <v>||||||0</v>
      </c>
      <c r="B3958" s="52" t="str">
        <f t="shared" si="185"/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183"/>
        <v>0</v>
      </c>
      <c r="N3958" s="39"/>
      <c r="O3958" s="39"/>
      <c r="P3958" s="33"/>
    </row>
    <row r="3959" spans="1:16" ht="24.95" customHeight="1" x14ac:dyDescent="0.2">
      <c r="A3959" s="52" t="str">
        <f t="shared" si="184"/>
        <v>||||||0</v>
      </c>
      <c r="B3959" s="52" t="str">
        <f t="shared" si="185"/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183"/>
        <v>0</v>
      </c>
      <c r="N3959" s="39"/>
      <c r="O3959" s="39"/>
      <c r="P3959" s="33"/>
    </row>
    <row r="3960" spans="1:16" ht="24.95" customHeight="1" x14ac:dyDescent="0.2">
      <c r="A3960" s="52" t="str">
        <f t="shared" si="184"/>
        <v>||||||0</v>
      </c>
      <c r="B3960" s="52" t="str">
        <f t="shared" si="185"/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183"/>
        <v>0</v>
      </c>
      <c r="N3960" s="39"/>
      <c r="O3960" s="39"/>
      <c r="P3960" s="33"/>
    </row>
    <row r="3961" spans="1:16" ht="24.95" customHeight="1" x14ac:dyDescent="0.2">
      <c r="A3961" s="52" t="str">
        <f t="shared" si="184"/>
        <v>||||||0</v>
      </c>
      <c r="B3961" s="52" t="str">
        <f t="shared" si="185"/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183"/>
        <v>0</v>
      </c>
      <c r="N3961" s="39"/>
      <c r="O3961" s="39"/>
      <c r="P3961" s="33"/>
    </row>
    <row r="3962" spans="1:16" ht="24.95" customHeight="1" x14ac:dyDescent="0.2">
      <c r="A3962" s="52" t="str">
        <f t="shared" si="184"/>
        <v>||||||0</v>
      </c>
      <c r="B3962" s="52" t="str">
        <f t="shared" si="185"/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183"/>
        <v>0</v>
      </c>
      <c r="N3962" s="39"/>
      <c r="O3962" s="39"/>
      <c r="P3962" s="33"/>
    </row>
    <row r="3963" spans="1:16" ht="24.95" customHeight="1" x14ac:dyDescent="0.2">
      <c r="A3963" s="52" t="str">
        <f t="shared" si="184"/>
        <v>||||||0</v>
      </c>
      <c r="B3963" s="52" t="str">
        <f t="shared" si="185"/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183"/>
        <v>0</v>
      </c>
      <c r="N3963" s="39"/>
      <c r="O3963" s="39"/>
      <c r="P3963" s="33"/>
    </row>
    <row r="3964" spans="1:16" ht="24.95" customHeight="1" x14ac:dyDescent="0.2">
      <c r="A3964" s="52" t="str">
        <f t="shared" si="184"/>
        <v>||||||0</v>
      </c>
      <c r="B3964" s="52" t="str">
        <f t="shared" si="185"/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183"/>
        <v>0</v>
      </c>
      <c r="N3964" s="39"/>
      <c r="O3964" s="39"/>
      <c r="P3964" s="33"/>
    </row>
    <row r="3965" spans="1:16" ht="24.95" customHeight="1" x14ac:dyDescent="0.2">
      <c r="A3965" s="52" t="str">
        <f t="shared" si="184"/>
        <v>||||||0</v>
      </c>
      <c r="B3965" s="52" t="str">
        <f t="shared" si="185"/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183"/>
        <v>0</v>
      </c>
      <c r="N3965" s="39"/>
      <c r="O3965" s="39"/>
      <c r="P3965" s="33"/>
    </row>
    <row r="3966" spans="1:16" ht="24.95" customHeight="1" x14ac:dyDescent="0.2">
      <c r="A3966" s="52" t="str">
        <f t="shared" si="184"/>
        <v>||||||0</v>
      </c>
      <c r="B3966" s="52" t="str">
        <f t="shared" si="185"/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186">N3966+O3966</f>
        <v>0</v>
      </c>
      <c r="N3966" s="39"/>
      <c r="O3966" s="39"/>
      <c r="P3966" s="33"/>
    </row>
    <row r="3967" spans="1:16" ht="24.95" customHeight="1" x14ac:dyDescent="0.2">
      <c r="A3967" s="52" t="str">
        <f t="shared" si="184"/>
        <v>||||||0</v>
      </c>
      <c r="B3967" s="52" t="str">
        <f t="shared" si="185"/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186"/>
        <v>0</v>
      </c>
      <c r="N3967" s="39"/>
      <c r="O3967" s="39"/>
      <c r="P3967" s="33"/>
    </row>
    <row r="3968" spans="1:16" ht="24.95" customHeight="1" x14ac:dyDescent="0.2">
      <c r="A3968" s="52" t="str">
        <f t="shared" si="184"/>
        <v>||||||0</v>
      </c>
      <c r="B3968" s="52" t="str">
        <f t="shared" si="185"/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186"/>
        <v>0</v>
      </c>
      <c r="N3968" s="39"/>
      <c r="O3968" s="39"/>
      <c r="P3968" s="33"/>
    </row>
    <row r="3969" spans="1:16" ht="24.95" customHeight="1" x14ac:dyDescent="0.2">
      <c r="A3969" s="52" t="str">
        <f t="shared" si="184"/>
        <v>||||||0</v>
      </c>
      <c r="B3969" s="52" t="str">
        <f t="shared" si="185"/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186"/>
        <v>0</v>
      </c>
      <c r="N3969" s="39"/>
      <c r="O3969" s="39"/>
      <c r="P3969" s="33"/>
    </row>
    <row r="3970" spans="1:16" ht="24.95" customHeight="1" x14ac:dyDescent="0.2">
      <c r="A3970" s="52" t="str">
        <f t="shared" si="184"/>
        <v>||||||0</v>
      </c>
      <c r="B3970" s="52" t="str">
        <f t="shared" si="185"/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186"/>
        <v>0</v>
      </c>
      <c r="N3970" s="39"/>
      <c r="O3970" s="39"/>
      <c r="P3970" s="33"/>
    </row>
    <row r="3971" spans="1:16" ht="24.95" customHeight="1" x14ac:dyDescent="0.2">
      <c r="A3971" s="52" t="str">
        <f t="shared" si="184"/>
        <v>||||||0</v>
      </c>
      <c r="B3971" s="52" t="str">
        <f t="shared" si="185"/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186"/>
        <v>0</v>
      </c>
      <c r="N3971" s="39"/>
      <c r="O3971" s="39"/>
      <c r="P3971" s="33"/>
    </row>
    <row r="3972" spans="1:16" ht="24.95" customHeight="1" x14ac:dyDescent="0.2">
      <c r="A3972" s="52" t="str">
        <f t="shared" si="184"/>
        <v>||||||0</v>
      </c>
      <c r="B3972" s="52" t="str">
        <f t="shared" si="185"/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186"/>
        <v>0</v>
      </c>
      <c r="N3972" s="39"/>
      <c r="O3972" s="39"/>
      <c r="P3972" s="33"/>
    </row>
    <row r="3973" spans="1:16" ht="24.95" customHeight="1" x14ac:dyDescent="0.2">
      <c r="A3973" s="52" t="str">
        <f t="shared" ref="A3973:A4036" si="187">C3973&amp;"|"&amp;D3973&amp;"|"&amp;E3973&amp;"|"&amp;F3973&amp;"|"&amp;G3973&amp;"|"&amp;I3973&amp;"|"&amp;N3973+O3973-P3973</f>
        <v>||||||0</v>
      </c>
      <c r="B3973" s="52" t="str">
        <f t="shared" ref="B3973:B4036" si="188"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186"/>
        <v>0</v>
      </c>
      <c r="N3973" s="39"/>
      <c r="O3973" s="39"/>
      <c r="P3973" s="33"/>
    </row>
    <row r="3974" spans="1:16" ht="24.95" customHeight="1" x14ac:dyDescent="0.2">
      <c r="A3974" s="52" t="str">
        <f t="shared" si="187"/>
        <v>||||||0</v>
      </c>
      <c r="B3974" s="52" t="str">
        <f t="shared" si="188"/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186"/>
        <v>0</v>
      </c>
      <c r="N3974" s="39"/>
      <c r="O3974" s="39"/>
      <c r="P3974" s="33"/>
    </row>
    <row r="3975" spans="1:16" ht="24.95" customHeight="1" x14ac:dyDescent="0.2">
      <c r="A3975" s="52" t="str">
        <f t="shared" si="187"/>
        <v>||||||0</v>
      </c>
      <c r="B3975" s="52" t="str">
        <f t="shared" si="188"/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186"/>
        <v>0</v>
      </c>
      <c r="N3975" s="39"/>
      <c r="O3975" s="39"/>
      <c r="P3975" s="33"/>
    </row>
    <row r="3976" spans="1:16" ht="24.95" customHeight="1" x14ac:dyDescent="0.2">
      <c r="A3976" s="52" t="str">
        <f t="shared" si="187"/>
        <v>||||||0</v>
      </c>
      <c r="B3976" s="52" t="str">
        <f t="shared" si="188"/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186"/>
        <v>0</v>
      </c>
      <c r="N3976" s="39"/>
      <c r="O3976" s="39"/>
      <c r="P3976" s="33"/>
    </row>
    <row r="3977" spans="1:16" ht="24.95" customHeight="1" x14ac:dyDescent="0.2">
      <c r="A3977" s="52" t="str">
        <f t="shared" si="187"/>
        <v>||||||0</v>
      </c>
      <c r="B3977" s="52" t="str">
        <f t="shared" si="188"/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186"/>
        <v>0</v>
      </c>
      <c r="N3977" s="39"/>
      <c r="O3977" s="39"/>
      <c r="P3977" s="33"/>
    </row>
    <row r="3978" spans="1:16" ht="24.95" customHeight="1" x14ac:dyDescent="0.2">
      <c r="A3978" s="52" t="str">
        <f t="shared" si="187"/>
        <v>||||||0</v>
      </c>
      <c r="B3978" s="52" t="str">
        <f t="shared" si="188"/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186"/>
        <v>0</v>
      </c>
      <c r="N3978" s="39"/>
      <c r="O3978" s="39"/>
      <c r="P3978" s="33"/>
    </row>
    <row r="3979" spans="1:16" ht="24.95" customHeight="1" x14ac:dyDescent="0.2">
      <c r="A3979" s="52" t="str">
        <f t="shared" si="187"/>
        <v>||||||0</v>
      </c>
      <c r="B3979" s="52" t="str">
        <f t="shared" si="188"/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186"/>
        <v>0</v>
      </c>
      <c r="N3979" s="39"/>
      <c r="O3979" s="39"/>
      <c r="P3979" s="33"/>
    </row>
    <row r="3980" spans="1:16" ht="24.95" customHeight="1" x14ac:dyDescent="0.2">
      <c r="A3980" s="52" t="str">
        <f t="shared" si="187"/>
        <v>||||||0</v>
      </c>
      <c r="B3980" s="52" t="str">
        <f t="shared" si="188"/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186"/>
        <v>0</v>
      </c>
      <c r="N3980" s="39"/>
      <c r="O3980" s="39"/>
      <c r="P3980" s="33"/>
    </row>
    <row r="3981" spans="1:16" ht="24.95" customHeight="1" x14ac:dyDescent="0.2">
      <c r="A3981" s="52" t="str">
        <f t="shared" si="187"/>
        <v>||||||0</v>
      </c>
      <c r="B3981" s="52" t="str">
        <f t="shared" si="188"/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186"/>
        <v>0</v>
      </c>
      <c r="N3981" s="39"/>
      <c r="O3981" s="39"/>
      <c r="P3981" s="33"/>
    </row>
    <row r="3982" spans="1:16" ht="24.95" customHeight="1" x14ac:dyDescent="0.2">
      <c r="A3982" s="52" t="str">
        <f t="shared" si="187"/>
        <v>||||||0</v>
      </c>
      <c r="B3982" s="52" t="str">
        <f t="shared" si="188"/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186"/>
        <v>0</v>
      </c>
      <c r="N3982" s="39"/>
      <c r="O3982" s="39"/>
      <c r="P3982" s="33"/>
    </row>
    <row r="3983" spans="1:16" ht="24.95" customHeight="1" x14ac:dyDescent="0.2">
      <c r="A3983" s="52" t="str">
        <f t="shared" si="187"/>
        <v>||||||0</v>
      </c>
      <c r="B3983" s="52" t="str">
        <f t="shared" si="188"/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186"/>
        <v>0</v>
      </c>
      <c r="N3983" s="39"/>
      <c r="O3983" s="39"/>
      <c r="P3983" s="33"/>
    </row>
    <row r="3984" spans="1:16" ht="24.95" customHeight="1" x14ac:dyDescent="0.2">
      <c r="A3984" s="52" t="str">
        <f t="shared" si="187"/>
        <v>||||||0</v>
      </c>
      <c r="B3984" s="52" t="str">
        <f t="shared" si="188"/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186"/>
        <v>0</v>
      </c>
      <c r="N3984" s="39"/>
      <c r="O3984" s="39"/>
      <c r="P3984" s="33"/>
    </row>
    <row r="3985" spans="1:16" ht="24.95" customHeight="1" x14ac:dyDescent="0.2">
      <c r="A3985" s="52" t="str">
        <f t="shared" si="187"/>
        <v>||||||0</v>
      </c>
      <c r="B3985" s="52" t="str">
        <f t="shared" si="188"/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186"/>
        <v>0</v>
      </c>
      <c r="N3985" s="39"/>
      <c r="O3985" s="39"/>
      <c r="P3985" s="33"/>
    </row>
    <row r="3986" spans="1:16" ht="24.95" customHeight="1" x14ac:dyDescent="0.2">
      <c r="A3986" s="52" t="str">
        <f t="shared" si="187"/>
        <v>||||||0</v>
      </c>
      <c r="B3986" s="52" t="str">
        <f t="shared" si="188"/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186"/>
        <v>0</v>
      </c>
      <c r="N3986" s="39"/>
      <c r="O3986" s="39"/>
      <c r="P3986" s="33"/>
    </row>
    <row r="3987" spans="1:16" ht="24.95" customHeight="1" x14ac:dyDescent="0.2">
      <c r="A3987" s="52" t="str">
        <f t="shared" si="187"/>
        <v>||||||0</v>
      </c>
      <c r="B3987" s="52" t="str">
        <f t="shared" si="188"/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186"/>
        <v>0</v>
      </c>
      <c r="N3987" s="39"/>
      <c r="O3987" s="39"/>
      <c r="P3987" s="33"/>
    </row>
    <row r="3988" spans="1:16" ht="24.95" customHeight="1" x14ac:dyDescent="0.2">
      <c r="A3988" s="52" t="str">
        <f t="shared" si="187"/>
        <v>||||||0</v>
      </c>
      <c r="B3988" s="52" t="str">
        <f t="shared" si="188"/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186"/>
        <v>0</v>
      </c>
      <c r="N3988" s="39"/>
      <c r="O3988" s="39"/>
      <c r="P3988" s="33"/>
    </row>
    <row r="3989" spans="1:16" ht="24.95" customHeight="1" x14ac:dyDescent="0.2">
      <c r="A3989" s="52" t="str">
        <f t="shared" si="187"/>
        <v>||||||0</v>
      </c>
      <c r="B3989" s="52" t="str">
        <f t="shared" si="188"/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186"/>
        <v>0</v>
      </c>
      <c r="N3989" s="39"/>
      <c r="O3989" s="39"/>
      <c r="P3989" s="33"/>
    </row>
    <row r="3990" spans="1:16" ht="24.95" customHeight="1" x14ac:dyDescent="0.2">
      <c r="A3990" s="52" t="str">
        <f t="shared" si="187"/>
        <v>||||||0</v>
      </c>
      <c r="B3990" s="52" t="str">
        <f t="shared" si="188"/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186"/>
        <v>0</v>
      </c>
      <c r="N3990" s="39"/>
      <c r="O3990" s="39"/>
      <c r="P3990" s="33"/>
    </row>
    <row r="3991" spans="1:16" ht="24.95" customHeight="1" x14ac:dyDescent="0.2">
      <c r="A3991" s="52" t="str">
        <f t="shared" si="187"/>
        <v>||||||0</v>
      </c>
      <c r="B3991" s="52" t="str">
        <f t="shared" si="188"/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186"/>
        <v>0</v>
      </c>
      <c r="N3991" s="39"/>
      <c r="O3991" s="39"/>
      <c r="P3991" s="33"/>
    </row>
    <row r="3992" spans="1:16" ht="24.95" customHeight="1" x14ac:dyDescent="0.2">
      <c r="A3992" s="52" t="str">
        <f t="shared" si="187"/>
        <v>||||||0</v>
      </c>
      <c r="B3992" s="52" t="str">
        <f t="shared" si="188"/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186"/>
        <v>0</v>
      </c>
      <c r="N3992" s="39"/>
      <c r="O3992" s="39"/>
      <c r="P3992" s="33"/>
    </row>
    <row r="3993" spans="1:16" ht="24.95" customHeight="1" x14ac:dyDescent="0.2">
      <c r="A3993" s="52" t="str">
        <f t="shared" si="187"/>
        <v>||||||0</v>
      </c>
      <c r="B3993" s="52" t="str">
        <f t="shared" si="188"/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186"/>
        <v>0</v>
      </c>
      <c r="N3993" s="39"/>
      <c r="O3993" s="39"/>
      <c r="P3993" s="33"/>
    </row>
    <row r="3994" spans="1:16" ht="24.95" customHeight="1" x14ac:dyDescent="0.2">
      <c r="A3994" s="52" t="str">
        <f t="shared" si="187"/>
        <v>||||||0</v>
      </c>
      <c r="B3994" s="52" t="str">
        <f t="shared" si="188"/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186"/>
        <v>0</v>
      </c>
      <c r="N3994" s="39"/>
      <c r="O3994" s="39"/>
      <c r="P3994" s="33"/>
    </row>
    <row r="3995" spans="1:16" ht="24.95" customHeight="1" x14ac:dyDescent="0.2">
      <c r="A3995" s="52" t="str">
        <f t="shared" si="187"/>
        <v>||||||0</v>
      </c>
      <c r="B3995" s="52" t="str">
        <f t="shared" si="188"/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186"/>
        <v>0</v>
      </c>
      <c r="N3995" s="39"/>
      <c r="O3995" s="39"/>
      <c r="P3995" s="33"/>
    </row>
    <row r="3996" spans="1:16" ht="24.95" customHeight="1" x14ac:dyDescent="0.2">
      <c r="A3996" s="52" t="str">
        <f t="shared" si="187"/>
        <v>||||||0</v>
      </c>
      <c r="B3996" s="52" t="str">
        <f t="shared" si="188"/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186"/>
        <v>0</v>
      </c>
      <c r="N3996" s="39"/>
      <c r="O3996" s="39"/>
      <c r="P3996" s="33"/>
    </row>
    <row r="3997" spans="1:16" ht="24.95" customHeight="1" x14ac:dyDescent="0.2">
      <c r="A3997" s="52" t="str">
        <f t="shared" si="187"/>
        <v>||||||0</v>
      </c>
      <c r="B3997" s="52" t="str">
        <f t="shared" si="188"/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186"/>
        <v>0</v>
      </c>
      <c r="N3997" s="39"/>
      <c r="O3997" s="39"/>
      <c r="P3997" s="33"/>
    </row>
    <row r="3998" spans="1:16" ht="24.95" customHeight="1" x14ac:dyDescent="0.2">
      <c r="A3998" s="52" t="str">
        <f t="shared" si="187"/>
        <v>||||||0</v>
      </c>
      <c r="B3998" s="52" t="str">
        <f t="shared" si="188"/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186"/>
        <v>0</v>
      </c>
      <c r="N3998" s="39"/>
      <c r="O3998" s="39"/>
      <c r="P3998" s="33"/>
    </row>
    <row r="3999" spans="1:16" ht="24.95" customHeight="1" x14ac:dyDescent="0.2">
      <c r="A3999" s="52" t="str">
        <f t="shared" si="187"/>
        <v>||||||0</v>
      </c>
      <c r="B3999" s="52" t="str">
        <f t="shared" si="188"/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186"/>
        <v>0</v>
      </c>
      <c r="N3999" s="39"/>
      <c r="O3999" s="39"/>
      <c r="P3999" s="33"/>
    </row>
    <row r="4000" spans="1:16" ht="24.95" customHeight="1" x14ac:dyDescent="0.2">
      <c r="A4000" s="52" t="str">
        <f t="shared" si="187"/>
        <v>||||||0</v>
      </c>
      <c r="B4000" s="52" t="str">
        <f t="shared" si="188"/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186"/>
        <v>0</v>
      </c>
      <c r="N4000" s="39"/>
      <c r="O4000" s="39"/>
      <c r="P4000" s="33"/>
    </row>
    <row r="4001" spans="1:16" ht="24.95" customHeight="1" x14ac:dyDescent="0.2">
      <c r="A4001" s="52" t="str">
        <f t="shared" si="187"/>
        <v>||||||0</v>
      </c>
      <c r="B4001" s="52" t="str">
        <f t="shared" si="188"/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186"/>
        <v>0</v>
      </c>
      <c r="N4001" s="39"/>
      <c r="O4001" s="39"/>
      <c r="P4001" s="33"/>
    </row>
    <row r="4002" spans="1:16" ht="24.95" customHeight="1" x14ac:dyDescent="0.2">
      <c r="A4002" s="52" t="str">
        <f t="shared" si="187"/>
        <v>||||||0</v>
      </c>
      <c r="B4002" s="52" t="str">
        <f t="shared" si="188"/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186"/>
        <v>0</v>
      </c>
      <c r="N4002" s="39"/>
      <c r="O4002" s="39"/>
      <c r="P4002" s="33"/>
    </row>
    <row r="4003" spans="1:16" ht="24.95" customHeight="1" x14ac:dyDescent="0.2">
      <c r="A4003" s="52" t="str">
        <f t="shared" si="187"/>
        <v>||||||0</v>
      </c>
      <c r="B4003" s="52" t="str">
        <f t="shared" si="188"/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186"/>
        <v>0</v>
      </c>
      <c r="N4003" s="39"/>
      <c r="O4003" s="39"/>
      <c r="P4003" s="33"/>
    </row>
    <row r="4004" spans="1:16" ht="24.95" customHeight="1" x14ac:dyDescent="0.2">
      <c r="A4004" s="52" t="str">
        <f t="shared" si="187"/>
        <v>||||||0</v>
      </c>
      <c r="B4004" s="52" t="str">
        <f t="shared" si="188"/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186"/>
        <v>0</v>
      </c>
      <c r="N4004" s="39"/>
      <c r="O4004" s="39"/>
      <c r="P4004" s="33"/>
    </row>
    <row r="4005" spans="1:16" ht="24.95" customHeight="1" x14ac:dyDescent="0.2">
      <c r="A4005" s="52" t="str">
        <f t="shared" si="187"/>
        <v>||||||0</v>
      </c>
      <c r="B4005" s="52" t="str">
        <f t="shared" si="188"/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186"/>
        <v>0</v>
      </c>
      <c r="N4005" s="39"/>
      <c r="O4005" s="39"/>
      <c r="P4005" s="33"/>
    </row>
    <row r="4006" spans="1:16" ht="24.95" customHeight="1" x14ac:dyDescent="0.2">
      <c r="A4006" s="52" t="str">
        <f t="shared" si="187"/>
        <v>||||||0</v>
      </c>
      <c r="B4006" s="52" t="str">
        <f t="shared" si="188"/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186"/>
        <v>0</v>
      </c>
      <c r="N4006" s="39"/>
      <c r="O4006" s="39"/>
      <c r="P4006" s="33"/>
    </row>
    <row r="4007" spans="1:16" ht="24.95" customHeight="1" x14ac:dyDescent="0.2">
      <c r="A4007" s="52" t="str">
        <f t="shared" si="187"/>
        <v>||||||0</v>
      </c>
      <c r="B4007" s="52" t="str">
        <f t="shared" si="188"/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186"/>
        <v>0</v>
      </c>
      <c r="N4007" s="39"/>
      <c r="O4007" s="39"/>
      <c r="P4007" s="33"/>
    </row>
    <row r="4008" spans="1:16" ht="24.95" customHeight="1" x14ac:dyDescent="0.2">
      <c r="A4008" s="52" t="str">
        <f t="shared" si="187"/>
        <v>||||||0</v>
      </c>
      <c r="B4008" s="52" t="str">
        <f t="shared" si="188"/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186"/>
        <v>0</v>
      </c>
      <c r="N4008" s="39"/>
      <c r="O4008" s="39"/>
      <c r="P4008" s="33"/>
    </row>
    <row r="4009" spans="1:16" ht="24.95" customHeight="1" x14ac:dyDescent="0.2">
      <c r="A4009" s="52" t="str">
        <f t="shared" si="187"/>
        <v>||||||0</v>
      </c>
      <c r="B4009" s="52" t="str">
        <f t="shared" si="188"/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186"/>
        <v>0</v>
      </c>
      <c r="N4009" s="39"/>
      <c r="O4009" s="39"/>
      <c r="P4009" s="33"/>
    </row>
    <row r="4010" spans="1:16" ht="24.95" customHeight="1" x14ac:dyDescent="0.2">
      <c r="A4010" s="52" t="str">
        <f t="shared" si="187"/>
        <v>||||||0</v>
      </c>
      <c r="B4010" s="52" t="str">
        <f t="shared" si="188"/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186"/>
        <v>0</v>
      </c>
      <c r="N4010" s="39"/>
      <c r="O4010" s="39"/>
      <c r="P4010" s="33"/>
    </row>
    <row r="4011" spans="1:16" ht="24.95" customHeight="1" x14ac:dyDescent="0.2">
      <c r="A4011" s="52" t="str">
        <f t="shared" si="187"/>
        <v>||||||0</v>
      </c>
      <c r="B4011" s="52" t="str">
        <f t="shared" si="188"/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186"/>
        <v>0</v>
      </c>
      <c r="N4011" s="39"/>
      <c r="O4011" s="39"/>
      <c r="P4011" s="33"/>
    </row>
    <row r="4012" spans="1:16" ht="24.95" customHeight="1" x14ac:dyDescent="0.2">
      <c r="A4012" s="52" t="str">
        <f t="shared" si="187"/>
        <v>||||||0</v>
      </c>
      <c r="B4012" s="52" t="str">
        <f t="shared" si="188"/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186"/>
        <v>0</v>
      </c>
      <c r="N4012" s="39"/>
      <c r="O4012" s="39"/>
      <c r="P4012" s="33"/>
    </row>
    <row r="4013" spans="1:16" ht="24.95" customHeight="1" x14ac:dyDescent="0.2">
      <c r="A4013" s="52" t="str">
        <f t="shared" si="187"/>
        <v>||||||0</v>
      </c>
      <c r="B4013" s="52" t="str">
        <f t="shared" si="188"/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186"/>
        <v>0</v>
      </c>
      <c r="N4013" s="39"/>
      <c r="O4013" s="39"/>
      <c r="P4013" s="33"/>
    </row>
    <row r="4014" spans="1:16" ht="24.95" customHeight="1" x14ac:dyDescent="0.2">
      <c r="A4014" s="52" t="str">
        <f t="shared" si="187"/>
        <v>||||||0</v>
      </c>
      <c r="B4014" s="52" t="str">
        <f t="shared" si="188"/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186"/>
        <v>0</v>
      </c>
      <c r="N4014" s="39"/>
      <c r="O4014" s="39"/>
      <c r="P4014" s="33"/>
    </row>
    <row r="4015" spans="1:16" ht="24.95" customHeight="1" x14ac:dyDescent="0.2">
      <c r="A4015" s="52" t="str">
        <f t="shared" si="187"/>
        <v>||||||0</v>
      </c>
      <c r="B4015" s="52" t="str">
        <f t="shared" si="188"/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186"/>
        <v>0</v>
      </c>
      <c r="N4015" s="39"/>
      <c r="O4015" s="39"/>
      <c r="P4015" s="33"/>
    </row>
    <row r="4016" spans="1:16" ht="24.95" customHeight="1" x14ac:dyDescent="0.2">
      <c r="A4016" s="52" t="str">
        <f t="shared" si="187"/>
        <v>||||||0</v>
      </c>
      <c r="B4016" s="52" t="str">
        <f t="shared" si="188"/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186"/>
        <v>0</v>
      </c>
      <c r="N4016" s="39"/>
      <c r="O4016" s="39"/>
      <c r="P4016" s="33"/>
    </row>
    <row r="4017" spans="1:16" ht="24.95" customHeight="1" x14ac:dyDescent="0.2">
      <c r="A4017" s="52" t="str">
        <f t="shared" si="187"/>
        <v>||||||0</v>
      </c>
      <c r="B4017" s="52" t="str">
        <f t="shared" si="188"/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186"/>
        <v>0</v>
      </c>
      <c r="N4017" s="39"/>
      <c r="O4017" s="39"/>
      <c r="P4017" s="33"/>
    </row>
    <row r="4018" spans="1:16" ht="24.95" customHeight="1" x14ac:dyDescent="0.2">
      <c r="A4018" s="52" t="str">
        <f t="shared" si="187"/>
        <v>||||||0</v>
      </c>
      <c r="B4018" s="52" t="str">
        <f t="shared" si="188"/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186"/>
        <v>0</v>
      </c>
      <c r="N4018" s="39"/>
      <c r="O4018" s="39"/>
      <c r="P4018" s="33"/>
    </row>
    <row r="4019" spans="1:16" ht="24.95" customHeight="1" x14ac:dyDescent="0.2">
      <c r="A4019" s="52" t="str">
        <f t="shared" si="187"/>
        <v>||||||0</v>
      </c>
      <c r="B4019" s="52" t="str">
        <f t="shared" si="188"/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186"/>
        <v>0</v>
      </c>
      <c r="N4019" s="39"/>
      <c r="O4019" s="39"/>
      <c r="P4019" s="33"/>
    </row>
    <row r="4020" spans="1:16" ht="24.95" customHeight="1" x14ac:dyDescent="0.2">
      <c r="A4020" s="52" t="str">
        <f t="shared" si="187"/>
        <v>||||||0</v>
      </c>
      <c r="B4020" s="52" t="str">
        <f t="shared" si="188"/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186"/>
        <v>0</v>
      </c>
      <c r="N4020" s="39"/>
      <c r="O4020" s="39"/>
      <c r="P4020" s="33"/>
    </row>
    <row r="4021" spans="1:16" ht="24.95" customHeight="1" x14ac:dyDescent="0.2">
      <c r="A4021" s="52" t="str">
        <f t="shared" si="187"/>
        <v>||||||0</v>
      </c>
      <c r="B4021" s="52" t="str">
        <f t="shared" si="188"/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186"/>
        <v>0</v>
      </c>
      <c r="N4021" s="39"/>
      <c r="O4021" s="39"/>
      <c r="P4021" s="33"/>
    </row>
    <row r="4022" spans="1:16" ht="24.95" customHeight="1" x14ac:dyDescent="0.2">
      <c r="A4022" s="52" t="str">
        <f t="shared" si="187"/>
        <v>||||||0</v>
      </c>
      <c r="B4022" s="52" t="str">
        <f t="shared" si="188"/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186"/>
        <v>0</v>
      </c>
      <c r="N4022" s="39"/>
      <c r="O4022" s="39"/>
      <c r="P4022" s="33"/>
    </row>
    <row r="4023" spans="1:16" ht="24.95" customHeight="1" x14ac:dyDescent="0.2">
      <c r="A4023" s="52" t="str">
        <f t="shared" si="187"/>
        <v>||||||0</v>
      </c>
      <c r="B4023" s="52" t="str">
        <f t="shared" si="188"/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186"/>
        <v>0</v>
      </c>
      <c r="N4023" s="39"/>
      <c r="O4023" s="39"/>
      <c r="P4023" s="33"/>
    </row>
    <row r="4024" spans="1:16" ht="24.95" customHeight="1" x14ac:dyDescent="0.2">
      <c r="A4024" s="52" t="str">
        <f t="shared" si="187"/>
        <v>||||||0</v>
      </c>
      <c r="B4024" s="52" t="str">
        <f t="shared" si="188"/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186"/>
        <v>0</v>
      </c>
      <c r="N4024" s="39"/>
      <c r="O4024" s="39"/>
      <c r="P4024" s="33"/>
    </row>
    <row r="4025" spans="1:16" ht="24.95" customHeight="1" x14ac:dyDescent="0.2">
      <c r="A4025" s="52" t="str">
        <f t="shared" si="187"/>
        <v>||||||0</v>
      </c>
      <c r="B4025" s="52" t="str">
        <f t="shared" si="188"/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186"/>
        <v>0</v>
      </c>
      <c r="N4025" s="39"/>
      <c r="O4025" s="39"/>
      <c r="P4025" s="33"/>
    </row>
    <row r="4026" spans="1:16" ht="24.95" customHeight="1" x14ac:dyDescent="0.2">
      <c r="A4026" s="52" t="str">
        <f t="shared" si="187"/>
        <v>||||||0</v>
      </c>
      <c r="B4026" s="52" t="str">
        <f t="shared" si="188"/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186"/>
        <v>0</v>
      </c>
      <c r="N4026" s="39"/>
      <c r="O4026" s="39"/>
      <c r="P4026" s="33"/>
    </row>
    <row r="4027" spans="1:16" ht="24.95" customHeight="1" x14ac:dyDescent="0.2">
      <c r="A4027" s="52" t="str">
        <f t="shared" si="187"/>
        <v>||||||0</v>
      </c>
      <c r="B4027" s="52" t="str">
        <f t="shared" si="188"/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186"/>
        <v>0</v>
      </c>
      <c r="N4027" s="39"/>
      <c r="O4027" s="39"/>
      <c r="P4027" s="33"/>
    </row>
    <row r="4028" spans="1:16" ht="24.95" customHeight="1" x14ac:dyDescent="0.2">
      <c r="A4028" s="52" t="str">
        <f t="shared" si="187"/>
        <v>||||||0</v>
      </c>
      <c r="B4028" s="52" t="str">
        <f t="shared" si="188"/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186"/>
        <v>0</v>
      </c>
      <c r="N4028" s="39"/>
      <c r="O4028" s="39"/>
      <c r="P4028" s="33"/>
    </row>
    <row r="4029" spans="1:16" ht="24.95" customHeight="1" x14ac:dyDescent="0.2">
      <c r="A4029" s="52" t="str">
        <f t="shared" si="187"/>
        <v>||||||0</v>
      </c>
      <c r="B4029" s="52" t="str">
        <f t="shared" si="188"/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186"/>
        <v>0</v>
      </c>
      <c r="N4029" s="39"/>
      <c r="O4029" s="39"/>
      <c r="P4029" s="33"/>
    </row>
    <row r="4030" spans="1:16" ht="24.95" customHeight="1" x14ac:dyDescent="0.2">
      <c r="A4030" s="52" t="str">
        <f t="shared" si="187"/>
        <v>||||||0</v>
      </c>
      <c r="B4030" s="52" t="str">
        <f t="shared" si="188"/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189">N4030+O4030</f>
        <v>0</v>
      </c>
      <c r="N4030" s="39"/>
      <c r="O4030" s="39"/>
      <c r="P4030" s="33"/>
    </row>
    <row r="4031" spans="1:16" ht="24.95" customHeight="1" x14ac:dyDescent="0.2">
      <c r="A4031" s="52" t="str">
        <f t="shared" si="187"/>
        <v>||||||0</v>
      </c>
      <c r="B4031" s="52" t="str">
        <f t="shared" si="188"/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189"/>
        <v>0</v>
      </c>
      <c r="N4031" s="39"/>
      <c r="O4031" s="39"/>
      <c r="P4031" s="33"/>
    </row>
    <row r="4032" spans="1:16" ht="24.95" customHeight="1" x14ac:dyDescent="0.2">
      <c r="A4032" s="52" t="str">
        <f t="shared" si="187"/>
        <v>||||||0</v>
      </c>
      <c r="B4032" s="52" t="str">
        <f t="shared" si="188"/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189"/>
        <v>0</v>
      </c>
      <c r="N4032" s="39"/>
      <c r="O4032" s="39"/>
      <c r="P4032" s="33"/>
    </row>
    <row r="4033" spans="1:16" ht="24.95" customHeight="1" x14ac:dyDescent="0.2">
      <c r="A4033" s="52" t="str">
        <f t="shared" si="187"/>
        <v>||||||0</v>
      </c>
      <c r="B4033" s="52" t="str">
        <f t="shared" si="188"/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189"/>
        <v>0</v>
      </c>
      <c r="N4033" s="39"/>
      <c r="O4033" s="39"/>
      <c r="P4033" s="33"/>
    </row>
    <row r="4034" spans="1:16" ht="24.95" customHeight="1" x14ac:dyDescent="0.2">
      <c r="A4034" s="52" t="str">
        <f t="shared" si="187"/>
        <v>||||||0</v>
      </c>
      <c r="B4034" s="52" t="str">
        <f t="shared" si="188"/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189"/>
        <v>0</v>
      </c>
      <c r="N4034" s="39"/>
      <c r="O4034" s="39"/>
      <c r="P4034" s="33"/>
    </row>
    <row r="4035" spans="1:16" ht="24.95" customHeight="1" x14ac:dyDescent="0.2">
      <c r="A4035" s="52" t="str">
        <f t="shared" si="187"/>
        <v>||||||0</v>
      </c>
      <c r="B4035" s="52" t="str">
        <f t="shared" si="188"/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189"/>
        <v>0</v>
      </c>
      <c r="N4035" s="39"/>
      <c r="O4035" s="39"/>
      <c r="P4035" s="33"/>
    </row>
    <row r="4036" spans="1:16" ht="24.95" customHeight="1" x14ac:dyDescent="0.2">
      <c r="A4036" s="52" t="str">
        <f t="shared" si="187"/>
        <v>||||||0</v>
      </c>
      <c r="B4036" s="52" t="str">
        <f t="shared" si="188"/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189"/>
        <v>0</v>
      </c>
      <c r="N4036" s="39"/>
      <c r="O4036" s="39"/>
      <c r="P4036" s="33"/>
    </row>
    <row r="4037" spans="1:16" ht="24.95" customHeight="1" x14ac:dyDescent="0.2">
      <c r="A4037" s="52" t="str">
        <f t="shared" ref="A4037:A4100" si="190">C4037&amp;"|"&amp;D4037&amp;"|"&amp;E4037&amp;"|"&amp;F4037&amp;"|"&amp;G4037&amp;"|"&amp;I4037&amp;"|"&amp;N4037+O4037-P4037</f>
        <v>||||||0</v>
      </c>
      <c r="B4037" s="52" t="str">
        <f t="shared" ref="B4037:B4100" si="191"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189"/>
        <v>0</v>
      </c>
      <c r="N4037" s="39"/>
      <c r="O4037" s="39"/>
      <c r="P4037" s="33"/>
    </row>
    <row r="4038" spans="1:16" ht="24.95" customHeight="1" x14ac:dyDescent="0.2">
      <c r="A4038" s="52" t="str">
        <f t="shared" si="190"/>
        <v>||||||0</v>
      </c>
      <c r="B4038" s="52" t="str">
        <f t="shared" si="191"/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189"/>
        <v>0</v>
      </c>
      <c r="N4038" s="39"/>
      <c r="O4038" s="39"/>
      <c r="P4038" s="33"/>
    </row>
    <row r="4039" spans="1:16" ht="24.95" customHeight="1" x14ac:dyDescent="0.2">
      <c r="A4039" s="52" t="str">
        <f t="shared" si="190"/>
        <v>||||||0</v>
      </c>
      <c r="B4039" s="52" t="str">
        <f t="shared" si="191"/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189"/>
        <v>0</v>
      </c>
      <c r="N4039" s="39"/>
      <c r="O4039" s="39"/>
      <c r="P4039" s="33"/>
    </row>
    <row r="4040" spans="1:16" ht="24.95" customHeight="1" x14ac:dyDescent="0.2">
      <c r="A4040" s="52" t="str">
        <f t="shared" si="190"/>
        <v>||||||0</v>
      </c>
      <c r="B4040" s="52" t="str">
        <f t="shared" si="191"/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189"/>
        <v>0</v>
      </c>
      <c r="N4040" s="39"/>
      <c r="O4040" s="39"/>
      <c r="P4040" s="33"/>
    </row>
    <row r="4041" spans="1:16" ht="24.95" customHeight="1" x14ac:dyDescent="0.2">
      <c r="A4041" s="52" t="str">
        <f t="shared" si="190"/>
        <v>||||||0</v>
      </c>
      <c r="B4041" s="52" t="str">
        <f t="shared" si="191"/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189"/>
        <v>0</v>
      </c>
      <c r="N4041" s="39"/>
      <c r="O4041" s="39"/>
      <c r="P4041" s="33"/>
    </row>
    <row r="4042" spans="1:16" ht="24.95" customHeight="1" x14ac:dyDescent="0.2">
      <c r="A4042" s="52" t="str">
        <f t="shared" si="190"/>
        <v>||||||0</v>
      </c>
      <c r="B4042" s="52" t="str">
        <f t="shared" si="191"/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189"/>
        <v>0</v>
      </c>
      <c r="N4042" s="39"/>
      <c r="O4042" s="39"/>
      <c r="P4042" s="33"/>
    </row>
    <row r="4043" spans="1:16" ht="24.95" customHeight="1" x14ac:dyDescent="0.2">
      <c r="A4043" s="52" t="str">
        <f t="shared" si="190"/>
        <v>||||||0</v>
      </c>
      <c r="B4043" s="52" t="str">
        <f t="shared" si="191"/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189"/>
        <v>0</v>
      </c>
      <c r="N4043" s="39"/>
      <c r="O4043" s="39"/>
      <c r="P4043" s="33"/>
    </row>
    <row r="4044" spans="1:16" ht="24.95" customHeight="1" x14ac:dyDescent="0.2">
      <c r="A4044" s="52" t="str">
        <f t="shared" si="190"/>
        <v>||||||0</v>
      </c>
      <c r="B4044" s="52" t="str">
        <f t="shared" si="191"/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189"/>
        <v>0</v>
      </c>
      <c r="N4044" s="39"/>
      <c r="O4044" s="39"/>
      <c r="P4044" s="33"/>
    </row>
    <row r="4045" spans="1:16" ht="24.95" customHeight="1" x14ac:dyDescent="0.2">
      <c r="A4045" s="52" t="str">
        <f t="shared" si="190"/>
        <v>||||||0</v>
      </c>
      <c r="B4045" s="52" t="str">
        <f t="shared" si="191"/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189"/>
        <v>0</v>
      </c>
      <c r="N4045" s="39"/>
      <c r="O4045" s="39"/>
      <c r="P4045" s="33"/>
    </row>
    <row r="4046" spans="1:16" ht="24.95" customHeight="1" x14ac:dyDescent="0.2">
      <c r="A4046" s="52" t="str">
        <f t="shared" si="190"/>
        <v>||||||0</v>
      </c>
      <c r="B4046" s="52" t="str">
        <f t="shared" si="191"/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189"/>
        <v>0</v>
      </c>
      <c r="N4046" s="39"/>
      <c r="O4046" s="39"/>
      <c r="P4046" s="33"/>
    </row>
    <row r="4047" spans="1:16" ht="24.95" customHeight="1" x14ac:dyDescent="0.2">
      <c r="A4047" s="52" t="str">
        <f t="shared" si="190"/>
        <v>||||||0</v>
      </c>
      <c r="B4047" s="52" t="str">
        <f t="shared" si="191"/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189"/>
        <v>0</v>
      </c>
      <c r="N4047" s="39"/>
      <c r="O4047" s="39"/>
      <c r="P4047" s="33"/>
    </row>
    <row r="4048" spans="1:16" ht="24.95" customHeight="1" x14ac:dyDescent="0.2">
      <c r="A4048" s="52" t="str">
        <f t="shared" si="190"/>
        <v>||||||0</v>
      </c>
      <c r="B4048" s="52" t="str">
        <f t="shared" si="191"/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189"/>
        <v>0</v>
      </c>
      <c r="N4048" s="39"/>
      <c r="O4048" s="39"/>
      <c r="P4048" s="33"/>
    </row>
    <row r="4049" spans="1:16" ht="24.95" customHeight="1" x14ac:dyDescent="0.2">
      <c r="A4049" s="52" t="str">
        <f t="shared" si="190"/>
        <v>||||||0</v>
      </c>
      <c r="B4049" s="52" t="str">
        <f t="shared" si="191"/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189"/>
        <v>0</v>
      </c>
      <c r="N4049" s="39"/>
      <c r="O4049" s="39"/>
      <c r="P4049" s="33"/>
    </row>
    <row r="4050" spans="1:16" ht="24.95" customHeight="1" x14ac:dyDescent="0.2">
      <c r="A4050" s="52" t="str">
        <f t="shared" si="190"/>
        <v>||||||0</v>
      </c>
      <c r="B4050" s="52" t="str">
        <f t="shared" si="191"/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189"/>
        <v>0</v>
      </c>
      <c r="N4050" s="39"/>
      <c r="O4050" s="39"/>
      <c r="P4050" s="33"/>
    </row>
    <row r="4051" spans="1:16" ht="24.95" customHeight="1" x14ac:dyDescent="0.2">
      <c r="A4051" s="52" t="str">
        <f t="shared" si="190"/>
        <v>||||||0</v>
      </c>
      <c r="B4051" s="52" t="str">
        <f t="shared" si="191"/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189"/>
        <v>0</v>
      </c>
      <c r="N4051" s="39"/>
      <c r="O4051" s="39"/>
      <c r="P4051" s="33"/>
    </row>
    <row r="4052" spans="1:16" ht="24.95" customHeight="1" x14ac:dyDescent="0.2">
      <c r="A4052" s="52" t="str">
        <f t="shared" si="190"/>
        <v>||||||0</v>
      </c>
      <c r="B4052" s="52" t="str">
        <f t="shared" si="191"/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189"/>
        <v>0</v>
      </c>
      <c r="N4052" s="39"/>
      <c r="O4052" s="39"/>
      <c r="P4052" s="33"/>
    </row>
    <row r="4053" spans="1:16" ht="24.95" customHeight="1" x14ac:dyDescent="0.2">
      <c r="A4053" s="52" t="str">
        <f t="shared" si="190"/>
        <v>||||||0</v>
      </c>
      <c r="B4053" s="52" t="str">
        <f t="shared" si="191"/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189"/>
        <v>0</v>
      </c>
      <c r="N4053" s="39"/>
      <c r="O4053" s="39"/>
      <c r="P4053" s="33"/>
    </row>
    <row r="4054" spans="1:16" ht="24.95" customHeight="1" x14ac:dyDescent="0.2">
      <c r="A4054" s="52" t="str">
        <f t="shared" si="190"/>
        <v>||||||0</v>
      </c>
      <c r="B4054" s="52" t="str">
        <f t="shared" si="191"/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189"/>
        <v>0</v>
      </c>
      <c r="N4054" s="39"/>
      <c r="O4054" s="39"/>
      <c r="P4054" s="33"/>
    </row>
    <row r="4055" spans="1:16" ht="24.95" customHeight="1" x14ac:dyDescent="0.2">
      <c r="A4055" s="52" t="str">
        <f t="shared" si="190"/>
        <v>||||||0</v>
      </c>
      <c r="B4055" s="52" t="str">
        <f t="shared" si="191"/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189"/>
        <v>0</v>
      </c>
      <c r="N4055" s="39"/>
      <c r="O4055" s="39"/>
      <c r="P4055" s="33"/>
    </row>
    <row r="4056" spans="1:16" ht="24.95" customHeight="1" x14ac:dyDescent="0.2">
      <c r="A4056" s="52" t="str">
        <f t="shared" si="190"/>
        <v>||||||0</v>
      </c>
      <c r="B4056" s="52" t="str">
        <f t="shared" si="191"/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189"/>
        <v>0</v>
      </c>
      <c r="N4056" s="39"/>
      <c r="O4056" s="39"/>
      <c r="P4056" s="33"/>
    </row>
    <row r="4057" spans="1:16" ht="24.95" customHeight="1" x14ac:dyDescent="0.2">
      <c r="A4057" s="52" t="str">
        <f t="shared" si="190"/>
        <v>||||||0</v>
      </c>
      <c r="B4057" s="52" t="str">
        <f t="shared" si="191"/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189"/>
        <v>0</v>
      </c>
      <c r="N4057" s="39"/>
      <c r="O4057" s="39"/>
      <c r="P4057" s="33"/>
    </row>
    <row r="4058" spans="1:16" ht="24.95" customHeight="1" x14ac:dyDescent="0.2">
      <c r="A4058" s="52" t="str">
        <f t="shared" si="190"/>
        <v>||||||0</v>
      </c>
      <c r="B4058" s="52" t="str">
        <f t="shared" si="191"/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189"/>
        <v>0</v>
      </c>
      <c r="N4058" s="39"/>
      <c r="O4058" s="39"/>
      <c r="P4058" s="33"/>
    </row>
    <row r="4059" spans="1:16" ht="24.95" customHeight="1" x14ac:dyDescent="0.2">
      <c r="A4059" s="52" t="str">
        <f t="shared" si="190"/>
        <v>||||||0</v>
      </c>
      <c r="B4059" s="52" t="str">
        <f t="shared" si="191"/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189"/>
        <v>0</v>
      </c>
      <c r="N4059" s="39"/>
      <c r="O4059" s="39"/>
      <c r="P4059" s="33"/>
    </row>
    <row r="4060" spans="1:16" ht="24.95" customHeight="1" x14ac:dyDescent="0.2">
      <c r="A4060" s="52" t="str">
        <f t="shared" si="190"/>
        <v>||||||0</v>
      </c>
      <c r="B4060" s="52" t="str">
        <f t="shared" si="191"/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189"/>
        <v>0</v>
      </c>
      <c r="N4060" s="39"/>
      <c r="O4060" s="39"/>
      <c r="P4060" s="33"/>
    </row>
    <row r="4061" spans="1:16" ht="24.95" customHeight="1" x14ac:dyDescent="0.2">
      <c r="A4061" s="52" t="str">
        <f t="shared" si="190"/>
        <v>||||||0</v>
      </c>
      <c r="B4061" s="52" t="str">
        <f t="shared" si="191"/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189"/>
        <v>0</v>
      </c>
      <c r="N4061" s="39"/>
      <c r="O4061" s="39"/>
      <c r="P4061" s="33"/>
    </row>
    <row r="4062" spans="1:16" ht="24.95" customHeight="1" x14ac:dyDescent="0.2">
      <c r="A4062" s="52" t="str">
        <f t="shared" si="190"/>
        <v>||||||0</v>
      </c>
      <c r="B4062" s="52" t="str">
        <f t="shared" si="191"/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189"/>
        <v>0</v>
      </c>
      <c r="N4062" s="39"/>
      <c r="O4062" s="39"/>
      <c r="P4062" s="33"/>
    </row>
    <row r="4063" spans="1:16" ht="24.95" customHeight="1" x14ac:dyDescent="0.2">
      <c r="A4063" s="52" t="str">
        <f t="shared" si="190"/>
        <v>||||||0</v>
      </c>
      <c r="B4063" s="52" t="str">
        <f t="shared" si="191"/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189"/>
        <v>0</v>
      </c>
      <c r="N4063" s="39"/>
      <c r="O4063" s="39"/>
      <c r="P4063" s="33"/>
    </row>
    <row r="4064" spans="1:16" ht="24.95" customHeight="1" x14ac:dyDescent="0.2">
      <c r="A4064" s="52" t="str">
        <f t="shared" si="190"/>
        <v>||||||0</v>
      </c>
      <c r="B4064" s="52" t="str">
        <f t="shared" si="191"/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189"/>
        <v>0</v>
      </c>
      <c r="N4064" s="39"/>
      <c r="O4064" s="39"/>
      <c r="P4064" s="33"/>
    </row>
    <row r="4065" spans="1:16" ht="24.95" customHeight="1" x14ac:dyDescent="0.2">
      <c r="A4065" s="52" t="str">
        <f t="shared" si="190"/>
        <v>||||||0</v>
      </c>
      <c r="B4065" s="52" t="str">
        <f t="shared" si="191"/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189"/>
        <v>0</v>
      </c>
      <c r="N4065" s="39"/>
      <c r="O4065" s="39"/>
      <c r="P4065" s="33"/>
    </row>
    <row r="4066" spans="1:16" ht="24.95" customHeight="1" x14ac:dyDescent="0.2">
      <c r="A4066" s="52" t="str">
        <f t="shared" si="190"/>
        <v>||||||0</v>
      </c>
      <c r="B4066" s="52" t="str">
        <f t="shared" si="191"/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189"/>
        <v>0</v>
      </c>
      <c r="N4066" s="39"/>
      <c r="O4066" s="39"/>
      <c r="P4066" s="33"/>
    </row>
    <row r="4067" spans="1:16" ht="24.95" customHeight="1" x14ac:dyDescent="0.2">
      <c r="A4067" s="52" t="str">
        <f t="shared" si="190"/>
        <v>||||||0</v>
      </c>
      <c r="B4067" s="52" t="str">
        <f t="shared" si="191"/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189"/>
        <v>0</v>
      </c>
      <c r="N4067" s="39"/>
      <c r="O4067" s="39"/>
      <c r="P4067" s="33"/>
    </row>
    <row r="4068" spans="1:16" ht="24.95" customHeight="1" x14ac:dyDescent="0.2">
      <c r="A4068" s="52" t="str">
        <f t="shared" si="190"/>
        <v>||||||0</v>
      </c>
      <c r="B4068" s="52" t="str">
        <f t="shared" si="191"/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189"/>
        <v>0</v>
      </c>
      <c r="N4068" s="39"/>
      <c r="O4068" s="39"/>
      <c r="P4068" s="33"/>
    </row>
    <row r="4069" spans="1:16" ht="24.95" customHeight="1" x14ac:dyDescent="0.2">
      <c r="A4069" s="52" t="str">
        <f t="shared" si="190"/>
        <v>||||||0</v>
      </c>
      <c r="B4069" s="52" t="str">
        <f t="shared" si="191"/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189"/>
        <v>0</v>
      </c>
      <c r="N4069" s="39"/>
      <c r="O4069" s="39"/>
      <c r="P4069" s="33"/>
    </row>
    <row r="4070" spans="1:16" ht="24.95" customHeight="1" x14ac:dyDescent="0.2">
      <c r="A4070" s="52" t="str">
        <f t="shared" si="190"/>
        <v>||||||0</v>
      </c>
      <c r="B4070" s="52" t="str">
        <f t="shared" si="191"/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189"/>
        <v>0</v>
      </c>
      <c r="N4070" s="39"/>
      <c r="O4070" s="39"/>
      <c r="P4070" s="33"/>
    </row>
    <row r="4071" spans="1:16" ht="24.95" customHeight="1" x14ac:dyDescent="0.2">
      <c r="A4071" s="52" t="str">
        <f t="shared" si="190"/>
        <v>||||||0</v>
      </c>
      <c r="B4071" s="52" t="str">
        <f t="shared" si="191"/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189"/>
        <v>0</v>
      </c>
      <c r="N4071" s="39"/>
      <c r="O4071" s="39"/>
      <c r="P4071" s="33"/>
    </row>
    <row r="4072" spans="1:16" ht="24.95" customHeight="1" x14ac:dyDescent="0.2">
      <c r="A4072" s="52" t="str">
        <f t="shared" si="190"/>
        <v>||||||0</v>
      </c>
      <c r="B4072" s="52" t="str">
        <f t="shared" si="191"/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189"/>
        <v>0</v>
      </c>
      <c r="N4072" s="39"/>
      <c r="O4072" s="39"/>
      <c r="P4072" s="33"/>
    </row>
    <row r="4073" spans="1:16" ht="24.95" customHeight="1" x14ac:dyDescent="0.2">
      <c r="A4073" s="52" t="str">
        <f t="shared" si="190"/>
        <v>||||||0</v>
      </c>
      <c r="B4073" s="52" t="str">
        <f t="shared" si="191"/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189"/>
        <v>0</v>
      </c>
      <c r="N4073" s="39"/>
      <c r="O4073" s="39"/>
      <c r="P4073" s="33"/>
    </row>
    <row r="4074" spans="1:16" ht="24.95" customHeight="1" x14ac:dyDescent="0.2">
      <c r="A4074" s="52" t="str">
        <f t="shared" si="190"/>
        <v>||||||0</v>
      </c>
      <c r="B4074" s="52" t="str">
        <f t="shared" si="191"/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189"/>
        <v>0</v>
      </c>
      <c r="N4074" s="39"/>
      <c r="O4074" s="39"/>
      <c r="P4074" s="33"/>
    </row>
    <row r="4075" spans="1:16" ht="24.95" customHeight="1" x14ac:dyDescent="0.2">
      <c r="A4075" s="52" t="str">
        <f t="shared" si="190"/>
        <v>||||||0</v>
      </c>
      <c r="B4075" s="52" t="str">
        <f t="shared" si="191"/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189"/>
        <v>0</v>
      </c>
      <c r="N4075" s="39"/>
      <c r="O4075" s="39"/>
      <c r="P4075" s="33"/>
    </row>
    <row r="4076" spans="1:16" ht="24.95" customHeight="1" x14ac:dyDescent="0.2">
      <c r="A4076" s="52" t="str">
        <f t="shared" si="190"/>
        <v>||||||0</v>
      </c>
      <c r="B4076" s="52" t="str">
        <f t="shared" si="191"/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189"/>
        <v>0</v>
      </c>
      <c r="N4076" s="39"/>
      <c r="O4076" s="39"/>
      <c r="P4076" s="33"/>
    </row>
    <row r="4077" spans="1:16" ht="24.95" customHeight="1" x14ac:dyDescent="0.2">
      <c r="A4077" s="52" t="str">
        <f t="shared" si="190"/>
        <v>||||||0</v>
      </c>
      <c r="B4077" s="52" t="str">
        <f t="shared" si="191"/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189"/>
        <v>0</v>
      </c>
      <c r="N4077" s="39"/>
      <c r="O4077" s="39"/>
      <c r="P4077" s="33"/>
    </row>
    <row r="4078" spans="1:16" ht="24.95" customHeight="1" x14ac:dyDescent="0.2">
      <c r="A4078" s="52" t="str">
        <f t="shared" si="190"/>
        <v>||||||0</v>
      </c>
      <c r="B4078" s="52" t="str">
        <f t="shared" si="191"/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189"/>
        <v>0</v>
      </c>
      <c r="N4078" s="39"/>
      <c r="O4078" s="39"/>
      <c r="P4078" s="33"/>
    </row>
    <row r="4079" spans="1:16" ht="24.95" customHeight="1" x14ac:dyDescent="0.2">
      <c r="A4079" s="52" t="str">
        <f t="shared" si="190"/>
        <v>||||||0</v>
      </c>
      <c r="B4079" s="52" t="str">
        <f t="shared" si="191"/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189"/>
        <v>0</v>
      </c>
      <c r="N4079" s="39"/>
      <c r="O4079" s="39"/>
      <c r="P4079" s="33"/>
    </row>
    <row r="4080" spans="1:16" ht="24.95" customHeight="1" x14ac:dyDescent="0.2">
      <c r="A4080" s="52" t="str">
        <f t="shared" si="190"/>
        <v>||||||0</v>
      </c>
      <c r="B4080" s="52" t="str">
        <f t="shared" si="191"/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189"/>
        <v>0</v>
      </c>
      <c r="N4080" s="39"/>
      <c r="O4080" s="39"/>
      <c r="P4080" s="33"/>
    </row>
    <row r="4081" spans="1:16" ht="24.95" customHeight="1" x14ac:dyDescent="0.2">
      <c r="A4081" s="52" t="str">
        <f t="shared" si="190"/>
        <v>||||||0</v>
      </c>
      <c r="B4081" s="52" t="str">
        <f t="shared" si="191"/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189"/>
        <v>0</v>
      </c>
      <c r="N4081" s="39"/>
      <c r="O4081" s="39"/>
      <c r="P4081" s="33"/>
    </row>
    <row r="4082" spans="1:16" ht="24.95" customHeight="1" x14ac:dyDescent="0.2">
      <c r="A4082" s="52" t="str">
        <f t="shared" si="190"/>
        <v>||||||0</v>
      </c>
      <c r="B4082" s="52" t="str">
        <f t="shared" si="191"/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189"/>
        <v>0</v>
      </c>
      <c r="N4082" s="39"/>
      <c r="O4082" s="39"/>
      <c r="P4082" s="33"/>
    </row>
    <row r="4083" spans="1:16" ht="24.95" customHeight="1" x14ac:dyDescent="0.2">
      <c r="A4083" s="52" t="str">
        <f t="shared" si="190"/>
        <v>||||||0</v>
      </c>
      <c r="B4083" s="52" t="str">
        <f t="shared" si="191"/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189"/>
        <v>0</v>
      </c>
      <c r="N4083" s="39"/>
      <c r="O4083" s="39"/>
      <c r="P4083" s="33"/>
    </row>
    <row r="4084" spans="1:16" ht="24.95" customHeight="1" x14ac:dyDescent="0.2">
      <c r="A4084" s="52" t="str">
        <f t="shared" si="190"/>
        <v>||||||0</v>
      </c>
      <c r="B4084" s="52" t="str">
        <f t="shared" si="191"/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189"/>
        <v>0</v>
      </c>
      <c r="N4084" s="39"/>
      <c r="O4084" s="39"/>
      <c r="P4084" s="33"/>
    </row>
    <row r="4085" spans="1:16" ht="24.95" customHeight="1" x14ac:dyDescent="0.2">
      <c r="A4085" s="52" t="str">
        <f t="shared" si="190"/>
        <v>||||||0</v>
      </c>
      <c r="B4085" s="52" t="str">
        <f t="shared" si="191"/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189"/>
        <v>0</v>
      </c>
      <c r="N4085" s="39"/>
      <c r="O4085" s="39"/>
      <c r="P4085" s="33"/>
    </row>
    <row r="4086" spans="1:16" ht="24.95" customHeight="1" x14ac:dyDescent="0.2">
      <c r="A4086" s="52" t="str">
        <f t="shared" si="190"/>
        <v>||||||0</v>
      </c>
      <c r="B4086" s="52" t="str">
        <f t="shared" si="191"/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189"/>
        <v>0</v>
      </c>
      <c r="N4086" s="39"/>
      <c r="O4086" s="39"/>
      <c r="P4086" s="33"/>
    </row>
    <row r="4087" spans="1:16" ht="24.95" customHeight="1" x14ac:dyDescent="0.2">
      <c r="A4087" s="52" t="str">
        <f t="shared" si="190"/>
        <v>||||||0</v>
      </c>
      <c r="B4087" s="52" t="str">
        <f t="shared" si="191"/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189"/>
        <v>0</v>
      </c>
      <c r="N4087" s="39"/>
      <c r="O4087" s="39"/>
      <c r="P4087" s="33"/>
    </row>
    <row r="4088" spans="1:16" ht="24.95" customHeight="1" x14ac:dyDescent="0.2">
      <c r="A4088" s="52" t="str">
        <f t="shared" si="190"/>
        <v>||||||0</v>
      </c>
      <c r="B4088" s="52" t="str">
        <f t="shared" si="191"/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189"/>
        <v>0</v>
      </c>
      <c r="N4088" s="39"/>
      <c r="O4088" s="39"/>
      <c r="P4088" s="33"/>
    </row>
    <row r="4089" spans="1:16" ht="24.95" customHeight="1" x14ac:dyDescent="0.2">
      <c r="A4089" s="52" t="str">
        <f t="shared" si="190"/>
        <v>||||||0</v>
      </c>
      <c r="B4089" s="52" t="str">
        <f t="shared" si="191"/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189"/>
        <v>0</v>
      </c>
      <c r="N4089" s="39"/>
      <c r="O4089" s="39"/>
      <c r="P4089" s="33"/>
    </row>
    <row r="4090" spans="1:16" ht="24.95" customHeight="1" x14ac:dyDescent="0.2">
      <c r="A4090" s="52" t="str">
        <f t="shared" si="190"/>
        <v>||||||0</v>
      </c>
      <c r="B4090" s="52" t="str">
        <f t="shared" si="191"/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189"/>
        <v>0</v>
      </c>
      <c r="N4090" s="39"/>
      <c r="O4090" s="39"/>
      <c r="P4090" s="33"/>
    </row>
    <row r="4091" spans="1:16" ht="24.95" customHeight="1" x14ac:dyDescent="0.2">
      <c r="A4091" s="52" t="str">
        <f t="shared" si="190"/>
        <v>||||||0</v>
      </c>
      <c r="B4091" s="52" t="str">
        <f t="shared" si="191"/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189"/>
        <v>0</v>
      </c>
      <c r="N4091" s="39"/>
      <c r="O4091" s="39"/>
      <c r="P4091" s="33"/>
    </row>
    <row r="4092" spans="1:16" ht="24.95" customHeight="1" x14ac:dyDescent="0.2">
      <c r="A4092" s="52" t="str">
        <f t="shared" si="190"/>
        <v>||||||0</v>
      </c>
      <c r="B4092" s="52" t="str">
        <f t="shared" si="191"/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189"/>
        <v>0</v>
      </c>
      <c r="N4092" s="39"/>
      <c r="O4092" s="39"/>
      <c r="P4092" s="33"/>
    </row>
    <row r="4093" spans="1:16" ht="24.95" customHeight="1" x14ac:dyDescent="0.2">
      <c r="A4093" s="52" t="str">
        <f t="shared" si="190"/>
        <v>||||||0</v>
      </c>
      <c r="B4093" s="52" t="str">
        <f t="shared" si="191"/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189"/>
        <v>0</v>
      </c>
      <c r="N4093" s="39"/>
      <c r="O4093" s="39"/>
      <c r="P4093" s="33"/>
    </row>
    <row r="4094" spans="1:16" ht="24.95" customHeight="1" x14ac:dyDescent="0.2">
      <c r="A4094" s="52" t="str">
        <f t="shared" si="190"/>
        <v>||||||0</v>
      </c>
      <c r="B4094" s="52" t="str">
        <f t="shared" si="191"/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192">N4094+O4094</f>
        <v>0</v>
      </c>
      <c r="N4094" s="39"/>
      <c r="O4094" s="39"/>
      <c r="P4094" s="33"/>
    </row>
    <row r="4095" spans="1:16" ht="24.95" customHeight="1" x14ac:dyDescent="0.2">
      <c r="A4095" s="52" t="str">
        <f t="shared" si="190"/>
        <v>||||||0</v>
      </c>
      <c r="B4095" s="52" t="str">
        <f t="shared" si="191"/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192"/>
        <v>0</v>
      </c>
      <c r="N4095" s="39"/>
      <c r="O4095" s="39"/>
      <c r="P4095" s="33"/>
    </row>
    <row r="4096" spans="1:16" ht="24.95" customHeight="1" x14ac:dyDescent="0.2">
      <c r="A4096" s="52" t="str">
        <f t="shared" si="190"/>
        <v>||||||0</v>
      </c>
      <c r="B4096" s="52" t="str">
        <f t="shared" si="191"/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192"/>
        <v>0</v>
      </c>
      <c r="N4096" s="39"/>
      <c r="O4096" s="39"/>
      <c r="P4096" s="33"/>
    </row>
    <row r="4097" spans="1:16" ht="24.95" customHeight="1" x14ac:dyDescent="0.2">
      <c r="A4097" s="52" t="str">
        <f t="shared" si="190"/>
        <v>||||||0</v>
      </c>
      <c r="B4097" s="52" t="str">
        <f t="shared" si="191"/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192"/>
        <v>0</v>
      </c>
      <c r="N4097" s="39"/>
      <c r="O4097" s="39"/>
      <c r="P4097" s="33"/>
    </row>
    <row r="4098" spans="1:16" ht="24.95" customHeight="1" x14ac:dyDescent="0.2">
      <c r="A4098" s="52" t="str">
        <f t="shared" si="190"/>
        <v>||||||0</v>
      </c>
      <c r="B4098" s="52" t="str">
        <f t="shared" si="191"/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192"/>
        <v>0</v>
      </c>
      <c r="N4098" s="39"/>
      <c r="O4098" s="39"/>
      <c r="P4098" s="33"/>
    </row>
    <row r="4099" spans="1:16" ht="24.95" customHeight="1" x14ac:dyDescent="0.2">
      <c r="A4099" s="52" t="str">
        <f t="shared" si="190"/>
        <v>||||||0</v>
      </c>
      <c r="B4099" s="52" t="str">
        <f t="shared" si="191"/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192"/>
        <v>0</v>
      </c>
      <c r="N4099" s="39"/>
      <c r="O4099" s="39"/>
      <c r="P4099" s="33"/>
    </row>
    <row r="4100" spans="1:16" ht="24.95" customHeight="1" x14ac:dyDescent="0.2">
      <c r="A4100" s="52" t="str">
        <f t="shared" si="190"/>
        <v>||||||0</v>
      </c>
      <c r="B4100" s="52" t="str">
        <f t="shared" si="191"/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192"/>
        <v>0</v>
      </c>
      <c r="N4100" s="39"/>
      <c r="O4100" s="39"/>
      <c r="P4100" s="33"/>
    </row>
    <row r="4101" spans="1:16" ht="24.95" customHeight="1" x14ac:dyDescent="0.2">
      <c r="A4101" s="52" t="str">
        <f t="shared" ref="A4101:A4164" si="193">C4101&amp;"|"&amp;D4101&amp;"|"&amp;E4101&amp;"|"&amp;F4101&amp;"|"&amp;G4101&amp;"|"&amp;I4101&amp;"|"&amp;N4101+O4101-P4101</f>
        <v>||||||0</v>
      </c>
      <c r="B4101" s="52" t="str">
        <f t="shared" ref="B4101:B4164" si="194"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192"/>
        <v>0</v>
      </c>
      <c r="N4101" s="39"/>
      <c r="O4101" s="39"/>
      <c r="P4101" s="33"/>
    </row>
    <row r="4102" spans="1:16" ht="24.95" customHeight="1" x14ac:dyDescent="0.2">
      <c r="A4102" s="52" t="str">
        <f t="shared" si="193"/>
        <v>||||||0</v>
      </c>
      <c r="B4102" s="52" t="str">
        <f t="shared" si="194"/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192"/>
        <v>0</v>
      </c>
      <c r="N4102" s="39"/>
      <c r="O4102" s="39"/>
      <c r="P4102" s="33"/>
    </row>
    <row r="4103" spans="1:16" ht="24.95" customHeight="1" x14ac:dyDescent="0.2">
      <c r="A4103" s="52" t="str">
        <f t="shared" si="193"/>
        <v>||||||0</v>
      </c>
      <c r="B4103" s="52" t="str">
        <f t="shared" si="194"/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192"/>
        <v>0</v>
      </c>
      <c r="N4103" s="39"/>
      <c r="O4103" s="39"/>
      <c r="P4103" s="33"/>
    </row>
    <row r="4104" spans="1:16" ht="24.95" customHeight="1" x14ac:dyDescent="0.2">
      <c r="A4104" s="52" t="str">
        <f t="shared" si="193"/>
        <v>||||||0</v>
      </c>
      <c r="B4104" s="52" t="str">
        <f t="shared" si="194"/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192"/>
        <v>0</v>
      </c>
      <c r="N4104" s="39"/>
      <c r="O4104" s="39"/>
      <c r="P4104" s="33"/>
    </row>
    <row r="4105" spans="1:16" ht="24.95" customHeight="1" x14ac:dyDescent="0.2">
      <c r="A4105" s="52" t="str">
        <f t="shared" si="193"/>
        <v>||||||0</v>
      </c>
      <c r="B4105" s="52" t="str">
        <f t="shared" si="194"/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192"/>
        <v>0</v>
      </c>
      <c r="N4105" s="39"/>
      <c r="O4105" s="39"/>
      <c r="P4105" s="33"/>
    </row>
    <row r="4106" spans="1:16" ht="24.95" customHeight="1" x14ac:dyDescent="0.2">
      <c r="A4106" s="52" t="str">
        <f t="shared" si="193"/>
        <v>||||||0</v>
      </c>
      <c r="B4106" s="52" t="str">
        <f t="shared" si="194"/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192"/>
        <v>0</v>
      </c>
      <c r="N4106" s="39"/>
      <c r="O4106" s="39"/>
      <c r="P4106" s="33"/>
    </row>
    <row r="4107" spans="1:16" ht="24.95" customHeight="1" x14ac:dyDescent="0.2">
      <c r="A4107" s="52" t="str">
        <f t="shared" si="193"/>
        <v>||||||0</v>
      </c>
      <c r="B4107" s="52" t="str">
        <f t="shared" si="194"/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192"/>
        <v>0</v>
      </c>
      <c r="N4107" s="39"/>
      <c r="O4107" s="39"/>
      <c r="P4107" s="33"/>
    </row>
    <row r="4108" spans="1:16" ht="24.95" customHeight="1" x14ac:dyDescent="0.2">
      <c r="A4108" s="52" t="str">
        <f t="shared" si="193"/>
        <v>||||||0</v>
      </c>
      <c r="B4108" s="52" t="str">
        <f t="shared" si="194"/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192"/>
        <v>0</v>
      </c>
      <c r="N4108" s="39"/>
      <c r="O4108" s="39"/>
      <c r="P4108" s="33"/>
    </row>
    <row r="4109" spans="1:16" ht="24.95" customHeight="1" x14ac:dyDescent="0.2">
      <c r="A4109" s="52" t="str">
        <f t="shared" si="193"/>
        <v>||||||0</v>
      </c>
      <c r="B4109" s="52" t="str">
        <f t="shared" si="194"/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192"/>
        <v>0</v>
      </c>
      <c r="N4109" s="39"/>
      <c r="O4109" s="39"/>
      <c r="P4109" s="33"/>
    </row>
    <row r="4110" spans="1:16" ht="24.95" customHeight="1" x14ac:dyDescent="0.2">
      <c r="A4110" s="52" t="str">
        <f t="shared" si="193"/>
        <v>||||||0</v>
      </c>
      <c r="B4110" s="52" t="str">
        <f t="shared" si="194"/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192"/>
        <v>0</v>
      </c>
      <c r="N4110" s="39"/>
      <c r="O4110" s="39"/>
      <c r="P4110" s="33"/>
    </row>
    <row r="4111" spans="1:16" ht="24.95" customHeight="1" x14ac:dyDescent="0.2">
      <c r="A4111" s="52" t="str">
        <f t="shared" si="193"/>
        <v>||||||0</v>
      </c>
      <c r="B4111" s="52" t="str">
        <f t="shared" si="194"/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192"/>
        <v>0</v>
      </c>
      <c r="N4111" s="39"/>
      <c r="O4111" s="39"/>
      <c r="P4111" s="33"/>
    </row>
    <row r="4112" spans="1:16" ht="24.95" customHeight="1" x14ac:dyDescent="0.2">
      <c r="A4112" s="52" t="str">
        <f t="shared" si="193"/>
        <v>||||||0</v>
      </c>
      <c r="B4112" s="52" t="str">
        <f t="shared" si="194"/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192"/>
        <v>0</v>
      </c>
      <c r="N4112" s="39"/>
      <c r="O4112" s="39"/>
      <c r="P4112" s="33"/>
    </row>
    <row r="4113" spans="1:16" ht="24.95" customHeight="1" x14ac:dyDescent="0.2">
      <c r="A4113" s="52" t="str">
        <f t="shared" si="193"/>
        <v>||||||0</v>
      </c>
      <c r="B4113" s="52" t="str">
        <f t="shared" si="194"/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192"/>
        <v>0</v>
      </c>
      <c r="N4113" s="39"/>
      <c r="O4113" s="39"/>
      <c r="P4113" s="33"/>
    </row>
    <row r="4114" spans="1:16" ht="24.95" customHeight="1" x14ac:dyDescent="0.2">
      <c r="A4114" s="52" t="str">
        <f t="shared" si="193"/>
        <v>||||||0</v>
      </c>
      <c r="B4114" s="52" t="str">
        <f t="shared" si="194"/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192"/>
        <v>0</v>
      </c>
      <c r="N4114" s="39"/>
      <c r="O4114" s="39"/>
      <c r="P4114" s="33"/>
    </row>
    <row r="4115" spans="1:16" ht="24.95" customHeight="1" x14ac:dyDescent="0.2">
      <c r="A4115" s="52" t="str">
        <f t="shared" si="193"/>
        <v>||||||0</v>
      </c>
      <c r="B4115" s="52" t="str">
        <f t="shared" si="194"/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192"/>
        <v>0</v>
      </c>
      <c r="N4115" s="39"/>
      <c r="O4115" s="39"/>
      <c r="P4115" s="33"/>
    </row>
    <row r="4116" spans="1:16" ht="24.95" customHeight="1" x14ac:dyDescent="0.2">
      <c r="A4116" s="52" t="str">
        <f t="shared" si="193"/>
        <v>||||||0</v>
      </c>
      <c r="B4116" s="52" t="str">
        <f t="shared" si="194"/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192"/>
        <v>0</v>
      </c>
      <c r="N4116" s="39"/>
      <c r="O4116" s="39"/>
      <c r="P4116" s="33"/>
    </row>
    <row r="4117" spans="1:16" ht="24.95" customHeight="1" x14ac:dyDescent="0.2">
      <c r="A4117" s="52" t="str">
        <f t="shared" si="193"/>
        <v>||||||0</v>
      </c>
      <c r="B4117" s="52" t="str">
        <f t="shared" si="194"/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192"/>
        <v>0</v>
      </c>
      <c r="N4117" s="39"/>
      <c r="O4117" s="39"/>
      <c r="P4117" s="33"/>
    </row>
    <row r="4118" spans="1:16" ht="24.95" customHeight="1" x14ac:dyDescent="0.2">
      <c r="A4118" s="52" t="str">
        <f t="shared" si="193"/>
        <v>||||||0</v>
      </c>
      <c r="B4118" s="52" t="str">
        <f t="shared" si="194"/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192"/>
        <v>0</v>
      </c>
      <c r="N4118" s="39"/>
      <c r="O4118" s="39"/>
      <c r="P4118" s="33"/>
    </row>
    <row r="4119" spans="1:16" ht="24.95" customHeight="1" x14ac:dyDescent="0.2">
      <c r="A4119" s="52" t="str">
        <f t="shared" si="193"/>
        <v>||||||0</v>
      </c>
      <c r="B4119" s="52" t="str">
        <f t="shared" si="194"/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192"/>
        <v>0</v>
      </c>
      <c r="N4119" s="39"/>
      <c r="O4119" s="39"/>
      <c r="P4119" s="33"/>
    </row>
    <row r="4120" spans="1:16" ht="24.95" customHeight="1" x14ac:dyDescent="0.2">
      <c r="A4120" s="52" t="str">
        <f t="shared" si="193"/>
        <v>||||||0</v>
      </c>
      <c r="B4120" s="52" t="str">
        <f t="shared" si="194"/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192"/>
        <v>0</v>
      </c>
      <c r="N4120" s="39"/>
      <c r="O4120" s="39"/>
      <c r="P4120" s="33"/>
    </row>
    <row r="4121" spans="1:16" ht="24.95" customHeight="1" x14ac:dyDescent="0.2">
      <c r="A4121" s="52" t="str">
        <f t="shared" si="193"/>
        <v>||||||0</v>
      </c>
      <c r="B4121" s="52" t="str">
        <f t="shared" si="194"/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192"/>
        <v>0</v>
      </c>
      <c r="N4121" s="39"/>
      <c r="O4121" s="39"/>
      <c r="P4121" s="33"/>
    </row>
    <row r="4122" spans="1:16" ht="24.95" customHeight="1" x14ac:dyDescent="0.2">
      <c r="A4122" s="52" t="str">
        <f t="shared" si="193"/>
        <v>||||||0</v>
      </c>
      <c r="B4122" s="52" t="str">
        <f t="shared" si="194"/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192"/>
        <v>0</v>
      </c>
      <c r="N4122" s="39"/>
      <c r="O4122" s="39"/>
      <c r="P4122" s="33"/>
    </row>
    <row r="4123" spans="1:16" ht="24.95" customHeight="1" x14ac:dyDescent="0.2">
      <c r="A4123" s="52" t="str">
        <f t="shared" si="193"/>
        <v>||||||0</v>
      </c>
      <c r="B4123" s="52" t="str">
        <f t="shared" si="194"/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192"/>
        <v>0</v>
      </c>
      <c r="N4123" s="39"/>
      <c r="O4123" s="39"/>
      <c r="P4123" s="33"/>
    </row>
    <row r="4124" spans="1:16" ht="24.95" customHeight="1" x14ac:dyDescent="0.2">
      <c r="A4124" s="52" t="str">
        <f t="shared" si="193"/>
        <v>||||||0</v>
      </c>
      <c r="B4124" s="52" t="str">
        <f t="shared" si="194"/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192"/>
        <v>0</v>
      </c>
      <c r="N4124" s="39"/>
      <c r="O4124" s="39"/>
      <c r="P4124" s="33"/>
    </row>
    <row r="4125" spans="1:16" ht="24.95" customHeight="1" x14ac:dyDescent="0.2">
      <c r="A4125" s="52" t="str">
        <f t="shared" si="193"/>
        <v>||||||0</v>
      </c>
      <c r="B4125" s="52" t="str">
        <f t="shared" si="194"/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192"/>
        <v>0</v>
      </c>
      <c r="N4125" s="39"/>
      <c r="O4125" s="39"/>
      <c r="P4125" s="33"/>
    </row>
    <row r="4126" spans="1:16" ht="24.95" customHeight="1" x14ac:dyDescent="0.2">
      <c r="A4126" s="52" t="str">
        <f t="shared" si="193"/>
        <v>||||||0</v>
      </c>
      <c r="B4126" s="52" t="str">
        <f t="shared" si="194"/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192"/>
        <v>0</v>
      </c>
      <c r="N4126" s="39"/>
      <c r="O4126" s="39"/>
      <c r="P4126" s="33"/>
    </row>
    <row r="4127" spans="1:16" ht="24.95" customHeight="1" x14ac:dyDescent="0.2">
      <c r="A4127" s="52" t="str">
        <f t="shared" si="193"/>
        <v>||||||0</v>
      </c>
      <c r="B4127" s="52" t="str">
        <f t="shared" si="194"/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192"/>
        <v>0</v>
      </c>
      <c r="N4127" s="39"/>
      <c r="O4127" s="39"/>
      <c r="P4127" s="33"/>
    </row>
    <row r="4128" spans="1:16" ht="24.95" customHeight="1" x14ac:dyDescent="0.2">
      <c r="A4128" s="52" t="str">
        <f t="shared" si="193"/>
        <v>||||||0</v>
      </c>
      <c r="B4128" s="52" t="str">
        <f t="shared" si="194"/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192"/>
        <v>0</v>
      </c>
      <c r="N4128" s="39"/>
      <c r="O4128" s="39"/>
      <c r="P4128" s="33"/>
    </row>
    <row r="4129" spans="1:16" ht="24.95" customHeight="1" x14ac:dyDescent="0.2">
      <c r="A4129" s="52" t="str">
        <f t="shared" si="193"/>
        <v>||||||0</v>
      </c>
      <c r="B4129" s="52" t="str">
        <f t="shared" si="194"/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192"/>
        <v>0</v>
      </c>
      <c r="N4129" s="39"/>
      <c r="O4129" s="39"/>
      <c r="P4129" s="33"/>
    </row>
    <row r="4130" spans="1:16" ht="24.95" customHeight="1" x14ac:dyDescent="0.2">
      <c r="A4130" s="52" t="str">
        <f t="shared" si="193"/>
        <v>||||||0</v>
      </c>
      <c r="B4130" s="52" t="str">
        <f t="shared" si="194"/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192"/>
        <v>0</v>
      </c>
      <c r="N4130" s="39"/>
      <c r="O4130" s="39"/>
      <c r="P4130" s="33"/>
    </row>
    <row r="4131" spans="1:16" ht="24.95" customHeight="1" x14ac:dyDescent="0.2">
      <c r="A4131" s="52" t="str">
        <f t="shared" si="193"/>
        <v>||||||0</v>
      </c>
      <c r="B4131" s="52" t="str">
        <f t="shared" si="194"/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192"/>
        <v>0</v>
      </c>
      <c r="N4131" s="39"/>
      <c r="O4131" s="39"/>
      <c r="P4131" s="33"/>
    </row>
    <row r="4132" spans="1:16" ht="24.95" customHeight="1" x14ac:dyDescent="0.2">
      <c r="A4132" s="52" t="str">
        <f t="shared" si="193"/>
        <v>||||||0</v>
      </c>
      <c r="B4132" s="52" t="str">
        <f t="shared" si="194"/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192"/>
        <v>0</v>
      </c>
      <c r="N4132" s="39"/>
      <c r="O4132" s="39"/>
      <c r="P4132" s="33"/>
    </row>
    <row r="4133" spans="1:16" ht="24.95" customHeight="1" x14ac:dyDescent="0.2">
      <c r="A4133" s="52" t="str">
        <f t="shared" si="193"/>
        <v>||||||0</v>
      </c>
      <c r="B4133" s="52" t="str">
        <f t="shared" si="194"/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192"/>
        <v>0</v>
      </c>
      <c r="N4133" s="39"/>
      <c r="O4133" s="39"/>
      <c r="P4133" s="33"/>
    </row>
    <row r="4134" spans="1:16" ht="24.95" customHeight="1" x14ac:dyDescent="0.2">
      <c r="A4134" s="52" t="str">
        <f t="shared" si="193"/>
        <v>||||||0</v>
      </c>
      <c r="B4134" s="52" t="str">
        <f t="shared" si="194"/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192"/>
        <v>0</v>
      </c>
      <c r="N4134" s="39"/>
      <c r="O4134" s="39"/>
      <c r="P4134" s="33"/>
    </row>
    <row r="4135" spans="1:16" ht="24.95" customHeight="1" x14ac:dyDescent="0.2">
      <c r="A4135" s="52" t="str">
        <f t="shared" si="193"/>
        <v>||||||0</v>
      </c>
      <c r="B4135" s="52" t="str">
        <f t="shared" si="194"/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192"/>
        <v>0</v>
      </c>
      <c r="N4135" s="39"/>
      <c r="O4135" s="39"/>
      <c r="P4135" s="33"/>
    </row>
    <row r="4136" spans="1:16" ht="24.95" customHeight="1" x14ac:dyDescent="0.2">
      <c r="A4136" s="52" t="str">
        <f t="shared" si="193"/>
        <v>||||||0</v>
      </c>
      <c r="B4136" s="52" t="str">
        <f t="shared" si="194"/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192"/>
        <v>0</v>
      </c>
      <c r="N4136" s="39"/>
      <c r="O4136" s="39"/>
      <c r="P4136" s="33"/>
    </row>
    <row r="4137" spans="1:16" ht="24.95" customHeight="1" x14ac:dyDescent="0.2">
      <c r="A4137" s="52" t="str">
        <f t="shared" si="193"/>
        <v>||||||0</v>
      </c>
      <c r="B4137" s="52" t="str">
        <f t="shared" si="194"/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192"/>
        <v>0</v>
      </c>
      <c r="N4137" s="39"/>
      <c r="O4137" s="39"/>
      <c r="P4137" s="33"/>
    </row>
    <row r="4138" spans="1:16" ht="24.95" customHeight="1" x14ac:dyDescent="0.2">
      <c r="A4138" s="52" t="str">
        <f t="shared" si="193"/>
        <v>||||||0</v>
      </c>
      <c r="B4138" s="52" t="str">
        <f t="shared" si="194"/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192"/>
        <v>0</v>
      </c>
      <c r="N4138" s="39"/>
      <c r="O4138" s="39"/>
      <c r="P4138" s="33"/>
    </row>
    <row r="4139" spans="1:16" ht="24.95" customHeight="1" x14ac:dyDescent="0.2">
      <c r="A4139" s="52" t="str">
        <f t="shared" si="193"/>
        <v>||||||0</v>
      </c>
      <c r="B4139" s="52" t="str">
        <f t="shared" si="194"/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192"/>
        <v>0</v>
      </c>
      <c r="N4139" s="39"/>
      <c r="O4139" s="39"/>
      <c r="P4139" s="33"/>
    </row>
    <row r="4140" spans="1:16" ht="24.95" customHeight="1" x14ac:dyDescent="0.2">
      <c r="A4140" s="52" t="str">
        <f t="shared" si="193"/>
        <v>||||||0</v>
      </c>
      <c r="B4140" s="52" t="str">
        <f t="shared" si="194"/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192"/>
        <v>0</v>
      </c>
      <c r="N4140" s="39"/>
      <c r="O4140" s="39"/>
      <c r="P4140" s="33"/>
    </row>
    <row r="4141" spans="1:16" ht="24.95" customHeight="1" x14ac:dyDescent="0.2">
      <c r="A4141" s="52" t="str">
        <f t="shared" si="193"/>
        <v>||||||0</v>
      </c>
      <c r="B4141" s="52" t="str">
        <f t="shared" si="194"/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192"/>
        <v>0</v>
      </c>
      <c r="N4141" s="39"/>
      <c r="O4141" s="39"/>
      <c r="P4141" s="33"/>
    </row>
    <row r="4142" spans="1:16" ht="24.95" customHeight="1" x14ac:dyDescent="0.2">
      <c r="A4142" s="52" t="str">
        <f t="shared" si="193"/>
        <v>||||||0</v>
      </c>
      <c r="B4142" s="52" t="str">
        <f t="shared" si="194"/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192"/>
        <v>0</v>
      </c>
      <c r="N4142" s="39"/>
      <c r="O4142" s="39"/>
      <c r="P4142" s="33"/>
    </row>
    <row r="4143" spans="1:16" ht="24.95" customHeight="1" x14ac:dyDescent="0.2">
      <c r="A4143" s="52" t="str">
        <f t="shared" si="193"/>
        <v>||||||0</v>
      </c>
      <c r="B4143" s="52" t="str">
        <f t="shared" si="194"/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192"/>
        <v>0</v>
      </c>
      <c r="N4143" s="39"/>
      <c r="O4143" s="39"/>
      <c r="P4143" s="33"/>
    </row>
    <row r="4144" spans="1:16" ht="24.95" customHeight="1" x14ac:dyDescent="0.2">
      <c r="A4144" s="52" t="str">
        <f t="shared" si="193"/>
        <v>||||||0</v>
      </c>
      <c r="B4144" s="52" t="str">
        <f t="shared" si="194"/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192"/>
        <v>0</v>
      </c>
      <c r="N4144" s="39"/>
      <c r="O4144" s="39"/>
      <c r="P4144" s="33"/>
    </row>
    <row r="4145" spans="1:16" ht="24.95" customHeight="1" x14ac:dyDescent="0.2">
      <c r="A4145" s="52" t="str">
        <f t="shared" si="193"/>
        <v>||||||0</v>
      </c>
      <c r="B4145" s="52" t="str">
        <f t="shared" si="194"/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192"/>
        <v>0</v>
      </c>
      <c r="N4145" s="39"/>
      <c r="O4145" s="39"/>
      <c r="P4145" s="33"/>
    </row>
    <row r="4146" spans="1:16" ht="24.95" customHeight="1" x14ac:dyDescent="0.2">
      <c r="A4146" s="52" t="str">
        <f t="shared" si="193"/>
        <v>||||||0</v>
      </c>
      <c r="B4146" s="52" t="str">
        <f t="shared" si="194"/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192"/>
        <v>0</v>
      </c>
      <c r="N4146" s="39"/>
      <c r="O4146" s="39"/>
      <c r="P4146" s="33"/>
    </row>
    <row r="4147" spans="1:16" ht="24.95" customHeight="1" x14ac:dyDescent="0.2">
      <c r="A4147" s="52" t="str">
        <f t="shared" si="193"/>
        <v>||||||0</v>
      </c>
      <c r="B4147" s="52" t="str">
        <f t="shared" si="194"/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192"/>
        <v>0</v>
      </c>
      <c r="N4147" s="39"/>
      <c r="O4147" s="39"/>
      <c r="P4147" s="33"/>
    </row>
    <row r="4148" spans="1:16" ht="24.95" customHeight="1" x14ac:dyDescent="0.2">
      <c r="A4148" s="52" t="str">
        <f t="shared" si="193"/>
        <v>||||||0</v>
      </c>
      <c r="B4148" s="52" t="str">
        <f t="shared" si="194"/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192"/>
        <v>0</v>
      </c>
      <c r="N4148" s="39"/>
      <c r="O4148" s="39"/>
      <c r="P4148" s="33"/>
    </row>
    <row r="4149" spans="1:16" ht="24.95" customHeight="1" x14ac:dyDescent="0.2">
      <c r="A4149" s="52" t="str">
        <f t="shared" si="193"/>
        <v>||||||0</v>
      </c>
      <c r="B4149" s="52" t="str">
        <f t="shared" si="194"/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192"/>
        <v>0</v>
      </c>
      <c r="N4149" s="39"/>
      <c r="O4149" s="39"/>
      <c r="P4149" s="33"/>
    </row>
    <row r="4150" spans="1:16" ht="24.95" customHeight="1" x14ac:dyDescent="0.2">
      <c r="A4150" s="52" t="str">
        <f t="shared" si="193"/>
        <v>||||||0</v>
      </c>
      <c r="B4150" s="52" t="str">
        <f t="shared" si="194"/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192"/>
        <v>0</v>
      </c>
      <c r="N4150" s="39"/>
      <c r="O4150" s="39"/>
      <c r="P4150" s="33"/>
    </row>
    <row r="4151" spans="1:16" ht="24.95" customHeight="1" x14ac:dyDescent="0.2">
      <c r="A4151" s="52" t="str">
        <f t="shared" si="193"/>
        <v>||||||0</v>
      </c>
      <c r="B4151" s="52" t="str">
        <f t="shared" si="194"/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192"/>
        <v>0</v>
      </c>
      <c r="N4151" s="39"/>
      <c r="O4151" s="39"/>
      <c r="P4151" s="33"/>
    </row>
    <row r="4152" spans="1:16" ht="24.95" customHeight="1" x14ac:dyDescent="0.2">
      <c r="A4152" s="52" t="str">
        <f t="shared" si="193"/>
        <v>||||||0</v>
      </c>
      <c r="B4152" s="52" t="str">
        <f t="shared" si="194"/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192"/>
        <v>0</v>
      </c>
      <c r="N4152" s="39"/>
      <c r="O4152" s="39"/>
      <c r="P4152" s="33"/>
    </row>
    <row r="4153" spans="1:16" ht="24.95" customHeight="1" x14ac:dyDescent="0.2">
      <c r="A4153" s="52" t="str">
        <f t="shared" si="193"/>
        <v>||||||0</v>
      </c>
      <c r="B4153" s="52" t="str">
        <f t="shared" si="194"/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192"/>
        <v>0</v>
      </c>
      <c r="N4153" s="39"/>
      <c r="O4153" s="39"/>
      <c r="P4153" s="33"/>
    </row>
    <row r="4154" spans="1:16" ht="24.95" customHeight="1" x14ac:dyDescent="0.2">
      <c r="A4154" s="52" t="str">
        <f t="shared" si="193"/>
        <v>||||||0</v>
      </c>
      <c r="B4154" s="52" t="str">
        <f t="shared" si="194"/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192"/>
        <v>0</v>
      </c>
      <c r="N4154" s="39"/>
      <c r="O4154" s="39"/>
      <c r="P4154" s="33"/>
    </row>
    <row r="4155" spans="1:16" ht="24.95" customHeight="1" x14ac:dyDescent="0.2">
      <c r="A4155" s="52" t="str">
        <f t="shared" si="193"/>
        <v>||||||0</v>
      </c>
      <c r="B4155" s="52" t="str">
        <f t="shared" si="194"/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192"/>
        <v>0</v>
      </c>
      <c r="N4155" s="39"/>
      <c r="O4155" s="39"/>
      <c r="P4155" s="33"/>
    </row>
    <row r="4156" spans="1:16" ht="24.95" customHeight="1" x14ac:dyDescent="0.2">
      <c r="A4156" s="52" t="str">
        <f t="shared" si="193"/>
        <v>||||||0</v>
      </c>
      <c r="B4156" s="52" t="str">
        <f t="shared" si="194"/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192"/>
        <v>0</v>
      </c>
      <c r="N4156" s="39"/>
      <c r="O4156" s="39"/>
      <c r="P4156" s="33"/>
    </row>
    <row r="4157" spans="1:16" ht="24.95" customHeight="1" x14ac:dyDescent="0.2">
      <c r="A4157" s="52" t="str">
        <f t="shared" si="193"/>
        <v>||||||0</v>
      </c>
      <c r="B4157" s="52" t="str">
        <f t="shared" si="194"/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192"/>
        <v>0</v>
      </c>
      <c r="N4157" s="39"/>
      <c r="O4157" s="39"/>
      <c r="P4157" s="33"/>
    </row>
    <row r="4158" spans="1:16" ht="24.95" customHeight="1" x14ac:dyDescent="0.2">
      <c r="A4158" s="52" t="str">
        <f t="shared" si="193"/>
        <v>||||||0</v>
      </c>
      <c r="B4158" s="52" t="str">
        <f t="shared" si="194"/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195">N4158+O4158</f>
        <v>0</v>
      </c>
      <c r="N4158" s="39"/>
      <c r="O4158" s="39"/>
      <c r="P4158" s="33"/>
    </row>
    <row r="4159" spans="1:16" ht="24.95" customHeight="1" x14ac:dyDescent="0.2">
      <c r="A4159" s="52" t="str">
        <f t="shared" si="193"/>
        <v>||||||0</v>
      </c>
      <c r="B4159" s="52" t="str">
        <f t="shared" si="194"/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195"/>
        <v>0</v>
      </c>
      <c r="N4159" s="39"/>
      <c r="O4159" s="39"/>
      <c r="P4159" s="33"/>
    </row>
    <row r="4160" spans="1:16" ht="24.95" customHeight="1" x14ac:dyDescent="0.2">
      <c r="A4160" s="52" t="str">
        <f t="shared" si="193"/>
        <v>||||||0</v>
      </c>
      <c r="B4160" s="52" t="str">
        <f t="shared" si="194"/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195"/>
        <v>0</v>
      </c>
      <c r="N4160" s="39"/>
      <c r="O4160" s="39"/>
      <c r="P4160" s="33"/>
    </row>
    <row r="4161" spans="1:16" ht="24.95" customHeight="1" x14ac:dyDescent="0.2">
      <c r="A4161" s="52" t="str">
        <f t="shared" si="193"/>
        <v>||||||0</v>
      </c>
      <c r="B4161" s="52" t="str">
        <f t="shared" si="194"/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195"/>
        <v>0</v>
      </c>
      <c r="N4161" s="39"/>
      <c r="O4161" s="39"/>
      <c r="P4161" s="33"/>
    </row>
    <row r="4162" spans="1:16" ht="24.95" customHeight="1" x14ac:dyDescent="0.2">
      <c r="A4162" s="52" t="str">
        <f t="shared" si="193"/>
        <v>||||||0</v>
      </c>
      <c r="B4162" s="52" t="str">
        <f t="shared" si="194"/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195"/>
        <v>0</v>
      </c>
      <c r="N4162" s="39"/>
      <c r="O4162" s="39"/>
      <c r="P4162" s="33"/>
    </row>
    <row r="4163" spans="1:16" ht="24.95" customHeight="1" x14ac:dyDescent="0.2">
      <c r="A4163" s="52" t="str">
        <f t="shared" si="193"/>
        <v>||||||0</v>
      </c>
      <c r="B4163" s="52" t="str">
        <f t="shared" si="194"/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195"/>
        <v>0</v>
      </c>
      <c r="N4163" s="39"/>
      <c r="O4163" s="39"/>
      <c r="P4163" s="33"/>
    </row>
    <row r="4164" spans="1:16" ht="24.95" customHeight="1" x14ac:dyDescent="0.2">
      <c r="A4164" s="52" t="str">
        <f t="shared" si="193"/>
        <v>||||||0</v>
      </c>
      <c r="B4164" s="52" t="str">
        <f t="shared" si="194"/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195"/>
        <v>0</v>
      </c>
      <c r="N4164" s="39"/>
      <c r="O4164" s="39"/>
      <c r="P4164" s="33"/>
    </row>
    <row r="4165" spans="1:16" ht="24.95" customHeight="1" x14ac:dyDescent="0.2">
      <c r="A4165" s="52" t="str">
        <f t="shared" ref="A4165:A4228" si="196">C4165&amp;"|"&amp;D4165&amp;"|"&amp;E4165&amp;"|"&amp;F4165&amp;"|"&amp;G4165&amp;"|"&amp;I4165&amp;"|"&amp;N4165+O4165-P4165</f>
        <v>||||||0</v>
      </c>
      <c r="B4165" s="52" t="str">
        <f t="shared" ref="B4165:B4228" si="197"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195"/>
        <v>0</v>
      </c>
      <c r="N4165" s="39"/>
      <c r="O4165" s="39"/>
      <c r="P4165" s="33"/>
    </row>
    <row r="4166" spans="1:16" ht="24.95" customHeight="1" x14ac:dyDescent="0.2">
      <c r="A4166" s="52" t="str">
        <f t="shared" si="196"/>
        <v>||||||0</v>
      </c>
      <c r="B4166" s="52" t="str">
        <f t="shared" si="197"/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195"/>
        <v>0</v>
      </c>
      <c r="N4166" s="39"/>
      <c r="O4166" s="39"/>
      <c r="P4166" s="33"/>
    </row>
    <row r="4167" spans="1:16" ht="24.95" customHeight="1" x14ac:dyDescent="0.2">
      <c r="A4167" s="52" t="str">
        <f t="shared" si="196"/>
        <v>||||||0</v>
      </c>
      <c r="B4167" s="52" t="str">
        <f t="shared" si="197"/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195"/>
        <v>0</v>
      </c>
      <c r="N4167" s="39"/>
      <c r="O4167" s="39"/>
      <c r="P4167" s="33"/>
    </row>
    <row r="4168" spans="1:16" ht="24.95" customHeight="1" x14ac:dyDescent="0.2">
      <c r="A4168" s="52" t="str">
        <f t="shared" si="196"/>
        <v>||||||0</v>
      </c>
      <c r="B4168" s="52" t="str">
        <f t="shared" si="197"/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195"/>
        <v>0</v>
      </c>
      <c r="N4168" s="39"/>
      <c r="O4168" s="39"/>
      <c r="P4168" s="33"/>
    </row>
    <row r="4169" spans="1:16" ht="24.95" customHeight="1" x14ac:dyDescent="0.2">
      <c r="A4169" s="52" t="str">
        <f t="shared" si="196"/>
        <v>||||||0</v>
      </c>
      <c r="B4169" s="52" t="str">
        <f t="shared" si="197"/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195"/>
        <v>0</v>
      </c>
      <c r="N4169" s="39"/>
      <c r="O4169" s="39"/>
      <c r="P4169" s="33"/>
    </row>
    <row r="4170" spans="1:16" ht="24.95" customHeight="1" x14ac:dyDescent="0.2">
      <c r="A4170" s="52" t="str">
        <f t="shared" si="196"/>
        <v>||||||0</v>
      </c>
      <c r="B4170" s="52" t="str">
        <f t="shared" si="197"/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195"/>
        <v>0</v>
      </c>
      <c r="N4170" s="39"/>
      <c r="O4170" s="39"/>
      <c r="P4170" s="33"/>
    </row>
    <row r="4171" spans="1:16" ht="24.95" customHeight="1" x14ac:dyDescent="0.2">
      <c r="A4171" s="52" t="str">
        <f t="shared" si="196"/>
        <v>||||||0</v>
      </c>
      <c r="B4171" s="52" t="str">
        <f t="shared" si="197"/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195"/>
        <v>0</v>
      </c>
      <c r="N4171" s="39"/>
      <c r="O4171" s="39"/>
      <c r="P4171" s="33"/>
    </row>
    <row r="4172" spans="1:16" ht="24.95" customHeight="1" x14ac:dyDescent="0.2">
      <c r="A4172" s="52" t="str">
        <f t="shared" si="196"/>
        <v>||||||0</v>
      </c>
      <c r="B4172" s="52" t="str">
        <f t="shared" si="197"/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195"/>
        <v>0</v>
      </c>
      <c r="N4172" s="39"/>
      <c r="O4172" s="39"/>
      <c r="P4172" s="33"/>
    </row>
    <row r="4173" spans="1:16" ht="24.95" customHeight="1" x14ac:dyDescent="0.2">
      <c r="A4173" s="52" t="str">
        <f t="shared" si="196"/>
        <v>||||||0</v>
      </c>
      <c r="B4173" s="52" t="str">
        <f t="shared" si="197"/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195"/>
        <v>0</v>
      </c>
      <c r="N4173" s="39"/>
      <c r="O4173" s="39"/>
      <c r="P4173" s="33"/>
    </row>
    <row r="4174" spans="1:16" ht="24.95" customHeight="1" x14ac:dyDescent="0.2">
      <c r="A4174" s="52" t="str">
        <f t="shared" si="196"/>
        <v>||||||0</v>
      </c>
      <c r="B4174" s="52" t="str">
        <f t="shared" si="197"/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195"/>
        <v>0</v>
      </c>
      <c r="N4174" s="39"/>
      <c r="O4174" s="39"/>
      <c r="P4174" s="33"/>
    </row>
    <row r="4175" spans="1:16" ht="24.95" customHeight="1" x14ac:dyDescent="0.2">
      <c r="A4175" s="52" t="str">
        <f t="shared" si="196"/>
        <v>||||||0</v>
      </c>
      <c r="B4175" s="52" t="str">
        <f t="shared" si="197"/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195"/>
        <v>0</v>
      </c>
      <c r="N4175" s="39"/>
      <c r="O4175" s="39"/>
      <c r="P4175" s="33"/>
    </row>
    <row r="4176" spans="1:16" ht="24.95" customHeight="1" x14ac:dyDescent="0.2">
      <c r="A4176" s="52" t="str">
        <f t="shared" si="196"/>
        <v>||||||0</v>
      </c>
      <c r="B4176" s="52" t="str">
        <f t="shared" si="197"/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195"/>
        <v>0</v>
      </c>
      <c r="N4176" s="39"/>
      <c r="O4176" s="39"/>
      <c r="P4176" s="33"/>
    </row>
    <row r="4177" spans="1:16" ht="24.95" customHeight="1" x14ac:dyDescent="0.2">
      <c r="A4177" s="52" t="str">
        <f t="shared" si="196"/>
        <v>||||||0</v>
      </c>
      <c r="B4177" s="52" t="str">
        <f t="shared" si="197"/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195"/>
        <v>0</v>
      </c>
      <c r="N4177" s="39"/>
      <c r="O4177" s="39"/>
      <c r="P4177" s="33"/>
    </row>
    <row r="4178" spans="1:16" ht="24.95" customHeight="1" x14ac:dyDescent="0.2">
      <c r="A4178" s="52" t="str">
        <f t="shared" si="196"/>
        <v>||||||0</v>
      </c>
      <c r="B4178" s="52" t="str">
        <f t="shared" si="197"/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195"/>
        <v>0</v>
      </c>
      <c r="N4178" s="39"/>
      <c r="O4178" s="39"/>
      <c r="P4178" s="33"/>
    </row>
    <row r="4179" spans="1:16" ht="24.95" customHeight="1" x14ac:dyDescent="0.2">
      <c r="A4179" s="52" t="str">
        <f t="shared" si="196"/>
        <v>||||||0</v>
      </c>
      <c r="B4179" s="52" t="str">
        <f t="shared" si="197"/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195"/>
        <v>0</v>
      </c>
      <c r="N4179" s="39"/>
      <c r="O4179" s="39"/>
      <c r="P4179" s="33"/>
    </row>
    <row r="4180" spans="1:16" ht="24.95" customHeight="1" x14ac:dyDescent="0.2">
      <c r="A4180" s="52" t="str">
        <f t="shared" si="196"/>
        <v>||||||0</v>
      </c>
      <c r="B4180" s="52" t="str">
        <f t="shared" si="197"/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195"/>
        <v>0</v>
      </c>
      <c r="N4180" s="39"/>
      <c r="O4180" s="39"/>
      <c r="P4180" s="33"/>
    </row>
    <row r="4181" spans="1:16" ht="24.95" customHeight="1" x14ac:dyDescent="0.2">
      <c r="A4181" s="52" t="str">
        <f t="shared" si="196"/>
        <v>||||||0</v>
      </c>
      <c r="B4181" s="52" t="str">
        <f t="shared" si="197"/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195"/>
        <v>0</v>
      </c>
      <c r="N4181" s="39"/>
      <c r="O4181" s="39"/>
      <c r="P4181" s="33"/>
    </row>
    <row r="4182" spans="1:16" ht="24.95" customHeight="1" x14ac:dyDescent="0.2">
      <c r="A4182" s="52" t="str">
        <f t="shared" si="196"/>
        <v>||||||0</v>
      </c>
      <c r="B4182" s="52" t="str">
        <f t="shared" si="197"/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195"/>
        <v>0</v>
      </c>
      <c r="N4182" s="39"/>
      <c r="O4182" s="39"/>
      <c r="P4182" s="33"/>
    </row>
    <row r="4183" spans="1:16" ht="24.95" customHeight="1" x14ac:dyDescent="0.2">
      <c r="A4183" s="52" t="str">
        <f t="shared" si="196"/>
        <v>||||||0</v>
      </c>
      <c r="B4183" s="52" t="str">
        <f t="shared" si="197"/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195"/>
        <v>0</v>
      </c>
      <c r="N4183" s="39"/>
      <c r="O4183" s="39"/>
      <c r="P4183" s="33"/>
    </row>
    <row r="4184" spans="1:16" ht="24.95" customHeight="1" x14ac:dyDescent="0.2">
      <c r="A4184" s="52" t="str">
        <f t="shared" si="196"/>
        <v>||||||0</v>
      </c>
      <c r="B4184" s="52" t="str">
        <f t="shared" si="197"/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195"/>
        <v>0</v>
      </c>
      <c r="N4184" s="39"/>
      <c r="O4184" s="39"/>
      <c r="P4184" s="33"/>
    </row>
    <row r="4185" spans="1:16" ht="24.95" customHeight="1" x14ac:dyDescent="0.2">
      <c r="A4185" s="52" t="str">
        <f t="shared" si="196"/>
        <v>||||||0</v>
      </c>
      <c r="B4185" s="52" t="str">
        <f t="shared" si="197"/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195"/>
        <v>0</v>
      </c>
      <c r="N4185" s="39"/>
      <c r="O4185" s="39"/>
      <c r="P4185" s="33"/>
    </row>
    <row r="4186" spans="1:16" ht="24.95" customHeight="1" x14ac:dyDescent="0.2">
      <c r="A4186" s="52" t="str">
        <f t="shared" si="196"/>
        <v>||||||0</v>
      </c>
      <c r="B4186" s="52" t="str">
        <f t="shared" si="197"/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195"/>
        <v>0</v>
      </c>
      <c r="N4186" s="39"/>
      <c r="O4186" s="39"/>
      <c r="P4186" s="33"/>
    </row>
    <row r="4187" spans="1:16" ht="24.95" customHeight="1" x14ac:dyDescent="0.2">
      <c r="A4187" s="52" t="str">
        <f t="shared" si="196"/>
        <v>||||||0</v>
      </c>
      <c r="B4187" s="52" t="str">
        <f t="shared" si="197"/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195"/>
        <v>0</v>
      </c>
      <c r="N4187" s="39"/>
      <c r="O4187" s="39"/>
      <c r="P4187" s="33"/>
    </row>
    <row r="4188" spans="1:16" ht="24.95" customHeight="1" x14ac:dyDescent="0.2">
      <c r="A4188" s="52" t="str">
        <f t="shared" si="196"/>
        <v>||||||0</v>
      </c>
      <c r="B4188" s="52" t="str">
        <f t="shared" si="197"/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195"/>
        <v>0</v>
      </c>
      <c r="N4188" s="39"/>
      <c r="O4188" s="39"/>
      <c r="P4188" s="33"/>
    </row>
    <row r="4189" spans="1:16" ht="24.95" customHeight="1" x14ac:dyDescent="0.2">
      <c r="A4189" s="52" t="str">
        <f t="shared" si="196"/>
        <v>||||||0</v>
      </c>
      <c r="B4189" s="52" t="str">
        <f t="shared" si="197"/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195"/>
        <v>0</v>
      </c>
      <c r="N4189" s="39"/>
      <c r="O4189" s="39"/>
      <c r="P4189" s="33"/>
    </row>
    <row r="4190" spans="1:16" ht="24.95" customHeight="1" x14ac:dyDescent="0.2">
      <c r="A4190" s="52" t="str">
        <f t="shared" si="196"/>
        <v>||||||0</v>
      </c>
      <c r="B4190" s="52" t="str">
        <f t="shared" si="197"/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195"/>
        <v>0</v>
      </c>
      <c r="N4190" s="39"/>
      <c r="O4190" s="39"/>
      <c r="P4190" s="33"/>
    </row>
    <row r="4191" spans="1:16" ht="24.95" customHeight="1" x14ac:dyDescent="0.2">
      <c r="A4191" s="52" t="str">
        <f t="shared" si="196"/>
        <v>||||||0</v>
      </c>
      <c r="B4191" s="52" t="str">
        <f t="shared" si="197"/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195"/>
        <v>0</v>
      </c>
      <c r="N4191" s="39"/>
      <c r="O4191" s="39"/>
      <c r="P4191" s="33"/>
    </row>
    <row r="4192" spans="1:16" ht="24.95" customHeight="1" x14ac:dyDescent="0.2">
      <c r="A4192" s="52" t="str">
        <f t="shared" si="196"/>
        <v>||||||0</v>
      </c>
      <c r="B4192" s="52" t="str">
        <f t="shared" si="197"/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195"/>
        <v>0</v>
      </c>
      <c r="N4192" s="39"/>
      <c r="O4192" s="39"/>
      <c r="P4192" s="33"/>
    </row>
    <row r="4193" spans="1:16" ht="24.95" customHeight="1" x14ac:dyDescent="0.2">
      <c r="A4193" s="52" t="str">
        <f t="shared" si="196"/>
        <v>||||||0</v>
      </c>
      <c r="B4193" s="52" t="str">
        <f t="shared" si="197"/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195"/>
        <v>0</v>
      </c>
      <c r="N4193" s="39"/>
      <c r="O4193" s="39"/>
      <c r="P4193" s="33"/>
    </row>
    <row r="4194" spans="1:16" ht="24.95" customHeight="1" x14ac:dyDescent="0.2">
      <c r="A4194" s="52" t="str">
        <f t="shared" si="196"/>
        <v>||||||0</v>
      </c>
      <c r="B4194" s="52" t="str">
        <f t="shared" si="197"/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195"/>
        <v>0</v>
      </c>
      <c r="N4194" s="39"/>
      <c r="O4194" s="39"/>
      <c r="P4194" s="33"/>
    </row>
    <row r="4195" spans="1:16" ht="24.95" customHeight="1" x14ac:dyDescent="0.2">
      <c r="A4195" s="52" t="str">
        <f t="shared" si="196"/>
        <v>||||||0</v>
      </c>
      <c r="B4195" s="52" t="str">
        <f t="shared" si="197"/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195"/>
        <v>0</v>
      </c>
      <c r="N4195" s="39"/>
      <c r="O4195" s="39"/>
      <c r="P4195" s="33"/>
    </row>
    <row r="4196" spans="1:16" ht="24.95" customHeight="1" x14ac:dyDescent="0.2">
      <c r="A4196" s="52" t="str">
        <f t="shared" si="196"/>
        <v>||||||0</v>
      </c>
      <c r="B4196" s="52" t="str">
        <f t="shared" si="197"/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195"/>
        <v>0</v>
      </c>
      <c r="N4196" s="39"/>
      <c r="O4196" s="39"/>
      <c r="P4196" s="33"/>
    </row>
    <row r="4197" spans="1:16" ht="24.95" customHeight="1" x14ac:dyDescent="0.2">
      <c r="A4197" s="52" t="str">
        <f t="shared" si="196"/>
        <v>||||||0</v>
      </c>
      <c r="B4197" s="52" t="str">
        <f t="shared" si="197"/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195"/>
        <v>0</v>
      </c>
      <c r="N4197" s="39"/>
      <c r="O4197" s="39"/>
      <c r="P4197" s="33"/>
    </row>
    <row r="4198" spans="1:16" ht="24.95" customHeight="1" x14ac:dyDescent="0.2">
      <c r="A4198" s="52" t="str">
        <f t="shared" si="196"/>
        <v>||||||0</v>
      </c>
      <c r="B4198" s="52" t="str">
        <f t="shared" si="197"/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195"/>
        <v>0</v>
      </c>
      <c r="N4198" s="39"/>
      <c r="O4198" s="39"/>
      <c r="P4198" s="33"/>
    </row>
    <row r="4199" spans="1:16" ht="24.95" customHeight="1" x14ac:dyDescent="0.2">
      <c r="A4199" s="52" t="str">
        <f t="shared" si="196"/>
        <v>||||||0</v>
      </c>
      <c r="B4199" s="52" t="str">
        <f t="shared" si="197"/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195"/>
        <v>0</v>
      </c>
      <c r="N4199" s="39"/>
      <c r="O4199" s="39"/>
      <c r="P4199" s="33"/>
    </row>
    <row r="4200" spans="1:16" ht="24.95" customHeight="1" x14ac:dyDescent="0.2">
      <c r="A4200" s="52" t="str">
        <f t="shared" si="196"/>
        <v>||||||0</v>
      </c>
      <c r="B4200" s="52" t="str">
        <f t="shared" si="197"/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195"/>
        <v>0</v>
      </c>
      <c r="N4200" s="39"/>
      <c r="O4200" s="39"/>
      <c r="P4200" s="33"/>
    </row>
    <row r="4201" spans="1:16" ht="24.95" customHeight="1" x14ac:dyDescent="0.2">
      <c r="A4201" s="52" t="str">
        <f t="shared" si="196"/>
        <v>||||||0</v>
      </c>
      <c r="B4201" s="52" t="str">
        <f t="shared" si="197"/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195"/>
        <v>0</v>
      </c>
      <c r="N4201" s="39"/>
      <c r="O4201" s="39"/>
      <c r="P4201" s="33"/>
    </row>
    <row r="4202" spans="1:16" ht="24.95" customHeight="1" x14ac:dyDescent="0.2">
      <c r="A4202" s="52" t="str">
        <f t="shared" si="196"/>
        <v>||||||0</v>
      </c>
      <c r="B4202" s="52" t="str">
        <f t="shared" si="197"/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195"/>
        <v>0</v>
      </c>
      <c r="N4202" s="39"/>
      <c r="O4202" s="39"/>
      <c r="P4202" s="33"/>
    </row>
    <row r="4203" spans="1:16" ht="24.95" customHeight="1" x14ac:dyDescent="0.2">
      <c r="A4203" s="52" t="str">
        <f t="shared" si="196"/>
        <v>||||||0</v>
      </c>
      <c r="B4203" s="52" t="str">
        <f t="shared" si="197"/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195"/>
        <v>0</v>
      </c>
      <c r="N4203" s="39"/>
      <c r="O4203" s="39"/>
      <c r="P4203" s="33"/>
    </row>
    <row r="4204" spans="1:16" ht="24.95" customHeight="1" x14ac:dyDescent="0.2">
      <c r="A4204" s="52" t="str">
        <f t="shared" si="196"/>
        <v>||||||0</v>
      </c>
      <c r="B4204" s="52" t="str">
        <f t="shared" si="197"/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195"/>
        <v>0</v>
      </c>
      <c r="N4204" s="39"/>
      <c r="O4204" s="39"/>
      <c r="P4204" s="33"/>
    </row>
    <row r="4205" spans="1:16" ht="24.95" customHeight="1" x14ac:dyDescent="0.2">
      <c r="A4205" s="52" t="str">
        <f t="shared" si="196"/>
        <v>||||||0</v>
      </c>
      <c r="B4205" s="52" t="str">
        <f t="shared" si="197"/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195"/>
        <v>0</v>
      </c>
      <c r="N4205" s="39"/>
      <c r="O4205" s="39"/>
      <c r="P4205" s="33"/>
    </row>
    <row r="4206" spans="1:16" ht="24.95" customHeight="1" x14ac:dyDescent="0.2">
      <c r="A4206" s="52" t="str">
        <f t="shared" si="196"/>
        <v>||||||0</v>
      </c>
      <c r="B4206" s="52" t="str">
        <f t="shared" si="197"/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195"/>
        <v>0</v>
      </c>
      <c r="N4206" s="39"/>
      <c r="O4206" s="39"/>
      <c r="P4206" s="33"/>
    </row>
    <row r="4207" spans="1:16" ht="24.95" customHeight="1" x14ac:dyDescent="0.2">
      <c r="A4207" s="52" t="str">
        <f t="shared" si="196"/>
        <v>||||||0</v>
      </c>
      <c r="B4207" s="52" t="str">
        <f t="shared" si="197"/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195"/>
        <v>0</v>
      </c>
      <c r="N4207" s="39"/>
      <c r="O4207" s="39"/>
      <c r="P4207" s="33"/>
    </row>
    <row r="4208" spans="1:16" ht="24.95" customHeight="1" x14ac:dyDescent="0.2">
      <c r="A4208" s="52" t="str">
        <f t="shared" si="196"/>
        <v>||||||0</v>
      </c>
      <c r="B4208" s="52" t="str">
        <f t="shared" si="197"/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195"/>
        <v>0</v>
      </c>
      <c r="N4208" s="39"/>
      <c r="O4208" s="39"/>
      <c r="P4208" s="33"/>
    </row>
    <row r="4209" spans="1:16" ht="24.95" customHeight="1" x14ac:dyDescent="0.2">
      <c r="A4209" s="52" t="str">
        <f t="shared" si="196"/>
        <v>||||||0</v>
      </c>
      <c r="B4209" s="52" t="str">
        <f t="shared" si="197"/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195"/>
        <v>0</v>
      </c>
      <c r="N4209" s="39"/>
      <c r="O4209" s="39"/>
      <c r="P4209" s="33"/>
    </row>
    <row r="4210" spans="1:16" ht="24.95" customHeight="1" x14ac:dyDescent="0.2">
      <c r="A4210" s="52" t="str">
        <f t="shared" si="196"/>
        <v>||||||0</v>
      </c>
      <c r="B4210" s="52" t="str">
        <f t="shared" si="197"/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195"/>
        <v>0</v>
      </c>
      <c r="N4210" s="39"/>
      <c r="O4210" s="39"/>
      <c r="P4210" s="33"/>
    </row>
    <row r="4211" spans="1:16" ht="24.95" customHeight="1" x14ac:dyDescent="0.2">
      <c r="A4211" s="52" t="str">
        <f t="shared" si="196"/>
        <v>||||||0</v>
      </c>
      <c r="B4211" s="52" t="str">
        <f t="shared" si="197"/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195"/>
        <v>0</v>
      </c>
      <c r="N4211" s="39"/>
      <c r="O4211" s="39"/>
      <c r="P4211" s="33"/>
    </row>
    <row r="4212" spans="1:16" ht="24.95" customHeight="1" x14ac:dyDescent="0.2">
      <c r="A4212" s="52" t="str">
        <f t="shared" si="196"/>
        <v>||||||0</v>
      </c>
      <c r="B4212" s="52" t="str">
        <f t="shared" si="197"/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195"/>
        <v>0</v>
      </c>
      <c r="N4212" s="39"/>
      <c r="O4212" s="39"/>
      <c r="P4212" s="33"/>
    </row>
    <row r="4213" spans="1:16" ht="24.95" customHeight="1" x14ac:dyDescent="0.2">
      <c r="A4213" s="52" t="str">
        <f t="shared" si="196"/>
        <v>||||||0</v>
      </c>
      <c r="B4213" s="52" t="str">
        <f t="shared" si="197"/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195"/>
        <v>0</v>
      </c>
      <c r="N4213" s="39"/>
      <c r="O4213" s="39"/>
      <c r="P4213" s="33"/>
    </row>
    <row r="4214" spans="1:16" ht="24.95" customHeight="1" x14ac:dyDescent="0.2">
      <c r="A4214" s="52" t="str">
        <f t="shared" si="196"/>
        <v>||||||0</v>
      </c>
      <c r="B4214" s="52" t="str">
        <f t="shared" si="197"/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195"/>
        <v>0</v>
      </c>
      <c r="N4214" s="39"/>
      <c r="O4214" s="39"/>
      <c r="P4214" s="33"/>
    </row>
    <row r="4215" spans="1:16" ht="24.95" customHeight="1" x14ac:dyDescent="0.2">
      <c r="A4215" s="52" t="str">
        <f t="shared" si="196"/>
        <v>||||||0</v>
      </c>
      <c r="B4215" s="52" t="str">
        <f t="shared" si="197"/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195"/>
        <v>0</v>
      </c>
      <c r="N4215" s="39"/>
      <c r="O4215" s="39"/>
      <c r="P4215" s="33"/>
    </row>
    <row r="4216" spans="1:16" ht="24.95" customHeight="1" x14ac:dyDescent="0.2">
      <c r="A4216" s="52" t="str">
        <f t="shared" si="196"/>
        <v>||||||0</v>
      </c>
      <c r="B4216" s="52" t="str">
        <f t="shared" si="197"/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195"/>
        <v>0</v>
      </c>
      <c r="N4216" s="39"/>
      <c r="O4216" s="39"/>
      <c r="P4216" s="33"/>
    </row>
    <row r="4217" spans="1:16" ht="24.95" customHeight="1" x14ac:dyDescent="0.2">
      <c r="A4217" s="52" t="str">
        <f t="shared" si="196"/>
        <v>||||||0</v>
      </c>
      <c r="B4217" s="52" t="str">
        <f t="shared" si="197"/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195"/>
        <v>0</v>
      </c>
      <c r="N4217" s="39"/>
      <c r="O4217" s="39"/>
      <c r="P4217" s="33"/>
    </row>
    <row r="4218" spans="1:16" ht="24.95" customHeight="1" x14ac:dyDescent="0.2">
      <c r="A4218" s="52" t="str">
        <f t="shared" si="196"/>
        <v>||||||0</v>
      </c>
      <c r="B4218" s="52" t="str">
        <f t="shared" si="197"/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195"/>
        <v>0</v>
      </c>
      <c r="N4218" s="39"/>
      <c r="O4218" s="39"/>
      <c r="P4218" s="33"/>
    </row>
    <row r="4219" spans="1:16" ht="24.95" customHeight="1" x14ac:dyDescent="0.2">
      <c r="A4219" s="52" t="str">
        <f t="shared" si="196"/>
        <v>||||||0</v>
      </c>
      <c r="B4219" s="52" t="str">
        <f t="shared" si="197"/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195"/>
        <v>0</v>
      </c>
      <c r="N4219" s="39"/>
      <c r="O4219" s="39"/>
      <c r="P4219" s="33"/>
    </row>
    <row r="4220" spans="1:16" ht="24.95" customHeight="1" x14ac:dyDescent="0.2">
      <c r="A4220" s="52" t="str">
        <f t="shared" si="196"/>
        <v>||||||0</v>
      </c>
      <c r="B4220" s="52" t="str">
        <f t="shared" si="197"/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195"/>
        <v>0</v>
      </c>
      <c r="N4220" s="39"/>
      <c r="O4220" s="39"/>
      <c r="P4220" s="33"/>
    </row>
    <row r="4221" spans="1:16" ht="24.95" customHeight="1" x14ac:dyDescent="0.2">
      <c r="A4221" s="52" t="str">
        <f t="shared" si="196"/>
        <v>||||||0</v>
      </c>
      <c r="B4221" s="52" t="str">
        <f t="shared" si="197"/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195"/>
        <v>0</v>
      </c>
      <c r="N4221" s="39"/>
      <c r="O4221" s="39"/>
      <c r="P4221" s="33"/>
    </row>
    <row r="4222" spans="1:16" ht="24.95" customHeight="1" x14ac:dyDescent="0.2">
      <c r="A4222" s="52" t="str">
        <f t="shared" si="196"/>
        <v>||||||0</v>
      </c>
      <c r="B4222" s="52" t="str">
        <f t="shared" si="197"/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198">N4222+O4222</f>
        <v>0</v>
      </c>
      <c r="N4222" s="39"/>
      <c r="O4222" s="39"/>
      <c r="P4222" s="33"/>
    </row>
    <row r="4223" spans="1:16" ht="24.95" customHeight="1" x14ac:dyDescent="0.2">
      <c r="A4223" s="52" t="str">
        <f t="shared" si="196"/>
        <v>||||||0</v>
      </c>
      <c r="B4223" s="52" t="str">
        <f t="shared" si="197"/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198"/>
        <v>0</v>
      </c>
      <c r="N4223" s="39"/>
      <c r="O4223" s="39"/>
      <c r="P4223" s="33"/>
    </row>
    <row r="4224" spans="1:16" ht="24.95" customHeight="1" x14ac:dyDescent="0.2">
      <c r="A4224" s="52" t="str">
        <f t="shared" si="196"/>
        <v>||||||0</v>
      </c>
      <c r="B4224" s="52" t="str">
        <f t="shared" si="197"/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198"/>
        <v>0</v>
      </c>
      <c r="N4224" s="39"/>
      <c r="O4224" s="39"/>
      <c r="P4224" s="33"/>
    </row>
    <row r="4225" spans="1:16" ht="24.95" customHeight="1" x14ac:dyDescent="0.2">
      <c r="A4225" s="52" t="str">
        <f t="shared" si="196"/>
        <v>||||||0</v>
      </c>
      <c r="B4225" s="52" t="str">
        <f t="shared" si="197"/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198"/>
        <v>0</v>
      </c>
      <c r="N4225" s="39"/>
      <c r="O4225" s="39"/>
      <c r="P4225" s="33"/>
    </row>
    <row r="4226" spans="1:16" ht="24.95" customHeight="1" x14ac:dyDescent="0.2">
      <c r="A4226" s="52" t="str">
        <f t="shared" si="196"/>
        <v>||||||0</v>
      </c>
      <c r="B4226" s="52" t="str">
        <f t="shared" si="197"/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198"/>
        <v>0</v>
      </c>
      <c r="N4226" s="39"/>
      <c r="O4226" s="39"/>
      <c r="P4226" s="33"/>
    </row>
    <row r="4227" spans="1:16" ht="24.95" customHeight="1" x14ac:dyDescent="0.2">
      <c r="A4227" s="52" t="str">
        <f t="shared" si="196"/>
        <v>||||||0</v>
      </c>
      <c r="B4227" s="52" t="str">
        <f t="shared" si="197"/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198"/>
        <v>0</v>
      </c>
      <c r="N4227" s="39"/>
      <c r="O4227" s="39"/>
      <c r="P4227" s="33"/>
    </row>
    <row r="4228" spans="1:16" ht="24.95" customHeight="1" x14ac:dyDescent="0.2">
      <c r="A4228" s="52" t="str">
        <f t="shared" si="196"/>
        <v>||||||0</v>
      </c>
      <c r="B4228" s="52" t="str">
        <f t="shared" si="197"/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198"/>
        <v>0</v>
      </c>
      <c r="N4228" s="39"/>
      <c r="O4228" s="39"/>
      <c r="P4228" s="33"/>
    </row>
    <row r="4229" spans="1:16" ht="24.95" customHeight="1" x14ac:dyDescent="0.2">
      <c r="A4229" s="52" t="str">
        <f t="shared" ref="A4229:A4292" si="199">C4229&amp;"|"&amp;D4229&amp;"|"&amp;E4229&amp;"|"&amp;F4229&amp;"|"&amp;G4229&amp;"|"&amp;I4229&amp;"|"&amp;N4229+O4229-P4229</f>
        <v>||||||0</v>
      </c>
      <c r="B4229" s="52" t="str">
        <f t="shared" ref="B4229:B4292" si="200"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198"/>
        <v>0</v>
      </c>
      <c r="N4229" s="39"/>
      <c r="O4229" s="39"/>
      <c r="P4229" s="33"/>
    </row>
    <row r="4230" spans="1:16" ht="24.95" customHeight="1" x14ac:dyDescent="0.2">
      <c r="A4230" s="52" t="str">
        <f t="shared" si="199"/>
        <v>||||||0</v>
      </c>
      <c r="B4230" s="52" t="str">
        <f t="shared" si="200"/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198"/>
        <v>0</v>
      </c>
      <c r="N4230" s="39"/>
      <c r="O4230" s="39"/>
      <c r="P4230" s="33"/>
    </row>
    <row r="4231" spans="1:16" ht="24.95" customHeight="1" x14ac:dyDescent="0.2">
      <c r="A4231" s="52" t="str">
        <f t="shared" si="199"/>
        <v>||||||0</v>
      </c>
      <c r="B4231" s="52" t="str">
        <f t="shared" si="200"/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198"/>
        <v>0</v>
      </c>
      <c r="N4231" s="39"/>
      <c r="O4231" s="39"/>
      <c r="P4231" s="33"/>
    </row>
    <row r="4232" spans="1:16" ht="24.95" customHeight="1" x14ac:dyDescent="0.2">
      <c r="A4232" s="52" t="str">
        <f t="shared" si="199"/>
        <v>||||||0</v>
      </c>
      <c r="B4232" s="52" t="str">
        <f t="shared" si="200"/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198"/>
        <v>0</v>
      </c>
      <c r="N4232" s="39"/>
      <c r="O4232" s="39"/>
      <c r="P4232" s="33"/>
    </row>
    <row r="4233" spans="1:16" ht="24.95" customHeight="1" x14ac:dyDescent="0.2">
      <c r="A4233" s="52" t="str">
        <f t="shared" si="199"/>
        <v>||||||0</v>
      </c>
      <c r="B4233" s="52" t="str">
        <f t="shared" si="200"/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198"/>
        <v>0</v>
      </c>
      <c r="N4233" s="39"/>
      <c r="O4233" s="39"/>
      <c r="P4233" s="33"/>
    </row>
    <row r="4234" spans="1:16" ht="24.95" customHeight="1" x14ac:dyDescent="0.2">
      <c r="A4234" s="52" t="str">
        <f t="shared" si="199"/>
        <v>||||||0</v>
      </c>
      <c r="B4234" s="52" t="str">
        <f t="shared" si="200"/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198"/>
        <v>0</v>
      </c>
      <c r="N4234" s="39"/>
      <c r="O4234" s="39"/>
      <c r="P4234" s="33"/>
    </row>
    <row r="4235" spans="1:16" ht="24.95" customHeight="1" x14ac:dyDescent="0.2">
      <c r="A4235" s="52" t="str">
        <f t="shared" si="199"/>
        <v>||||||0</v>
      </c>
      <c r="B4235" s="52" t="str">
        <f t="shared" si="200"/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198"/>
        <v>0</v>
      </c>
      <c r="N4235" s="39"/>
      <c r="O4235" s="39"/>
      <c r="P4235" s="33"/>
    </row>
    <row r="4236" spans="1:16" ht="24.95" customHeight="1" x14ac:dyDescent="0.2">
      <c r="A4236" s="52" t="str">
        <f t="shared" si="199"/>
        <v>||||||0</v>
      </c>
      <c r="B4236" s="52" t="str">
        <f t="shared" si="200"/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198"/>
        <v>0</v>
      </c>
      <c r="N4236" s="39"/>
      <c r="O4236" s="39"/>
      <c r="P4236" s="33"/>
    </row>
    <row r="4237" spans="1:16" ht="24.95" customHeight="1" x14ac:dyDescent="0.2">
      <c r="A4237" s="52" t="str">
        <f t="shared" si="199"/>
        <v>||||||0</v>
      </c>
      <c r="B4237" s="52" t="str">
        <f t="shared" si="200"/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198"/>
        <v>0</v>
      </c>
      <c r="N4237" s="39"/>
      <c r="O4237" s="39"/>
      <c r="P4237" s="33"/>
    </row>
    <row r="4238" spans="1:16" ht="24.95" customHeight="1" x14ac:dyDescent="0.2">
      <c r="A4238" s="52" t="str">
        <f t="shared" si="199"/>
        <v>||||||0</v>
      </c>
      <c r="B4238" s="52" t="str">
        <f t="shared" si="200"/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198"/>
        <v>0</v>
      </c>
      <c r="N4238" s="39"/>
      <c r="O4238" s="39"/>
      <c r="P4238" s="33"/>
    </row>
    <row r="4239" spans="1:16" ht="24.95" customHeight="1" x14ac:dyDescent="0.2">
      <c r="A4239" s="52" t="str">
        <f t="shared" si="199"/>
        <v>||||||0</v>
      </c>
      <c r="B4239" s="52" t="str">
        <f t="shared" si="200"/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198"/>
        <v>0</v>
      </c>
      <c r="N4239" s="39"/>
      <c r="O4239" s="39"/>
      <c r="P4239" s="33"/>
    </row>
    <row r="4240" spans="1:16" ht="24.95" customHeight="1" x14ac:dyDescent="0.2">
      <c r="A4240" s="52" t="str">
        <f t="shared" si="199"/>
        <v>||||||0</v>
      </c>
      <c r="B4240" s="52" t="str">
        <f t="shared" si="200"/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198"/>
        <v>0</v>
      </c>
      <c r="N4240" s="39"/>
      <c r="O4240" s="39"/>
      <c r="P4240" s="33"/>
    </row>
    <row r="4241" spans="1:16" ht="24.95" customHeight="1" x14ac:dyDescent="0.2">
      <c r="A4241" s="52" t="str">
        <f t="shared" si="199"/>
        <v>||||||0</v>
      </c>
      <c r="B4241" s="52" t="str">
        <f t="shared" si="200"/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198"/>
        <v>0</v>
      </c>
      <c r="N4241" s="39"/>
      <c r="O4241" s="39"/>
      <c r="P4241" s="33"/>
    </row>
    <row r="4242" spans="1:16" ht="24.95" customHeight="1" x14ac:dyDescent="0.2">
      <c r="A4242" s="52" t="str">
        <f t="shared" si="199"/>
        <v>||||||0</v>
      </c>
      <c r="B4242" s="52" t="str">
        <f t="shared" si="200"/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198"/>
        <v>0</v>
      </c>
      <c r="N4242" s="39"/>
      <c r="O4242" s="39"/>
      <c r="P4242" s="33"/>
    </row>
    <row r="4243" spans="1:16" ht="24.95" customHeight="1" x14ac:dyDescent="0.2">
      <c r="A4243" s="52" t="str">
        <f t="shared" si="199"/>
        <v>||||||0</v>
      </c>
      <c r="B4243" s="52" t="str">
        <f t="shared" si="200"/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198"/>
        <v>0</v>
      </c>
      <c r="N4243" s="39"/>
      <c r="O4243" s="39"/>
      <c r="P4243" s="33"/>
    </row>
    <row r="4244" spans="1:16" ht="24.95" customHeight="1" x14ac:dyDescent="0.2">
      <c r="A4244" s="52" t="str">
        <f t="shared" si="199"/>
        <v>||||||0</v>
      </c>
      <c r="B4244" s="52" t="str">
        <f t="shared" si="200"/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198"/>
        <v>0</v>
      </c>
      <c r="N4244" s="39"/>
      <c r="O4244" s="39"/>
      <c r="P4244" s="33"/>
    </row>
    <row r="4245" spans="1:16" ht="24.95" customHeight="1" x14ac:dyDescent="0.2">
      <c r="A4245" s="52" t="str">
        <f t="shared" si="199"/>
        <v>||||||0</v>
      </c>
      <c r="B4245" s="52" t="str">
        <f t="shared" si="200"/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198"/>
        <v>0</v>
      </c>
      <c r="N4245" s="39"/>
      <c r="O4245" s="39"/>
      <c r="P4245" s="33"/>
    </row>
    <row r="4246" spans="1:16" ht="24.95" customHeight="1" x14ac:dyDescent="0.2">
      <c r="A4246" s="52" t="str">
        <f t="shared" si="199"/>
        <v>||||||0</v>
      </c>
      <c r="B4246" s="52" t="str">
        <f t="shared" si="200"/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198"/>
        <v>0</v>
      </c>
      <c r="N4246" s="39"/>
      <c r="O4246" s="39"/>
      <c r="P4246" s="33"/>
    </row>
    <row r="4247" spans="1:16" ht="24.95" customHeight="1" x14ac:dyDescent="0.2">
      <c r="A4247" s="52" t="str">
        <f t="shared" si="199"/>
        <v>||||||0</v>
      </c>
      <c r="B4247" s="52" t="str">
        <f t="shared" si="200"/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198"/>
        <v>0</v>
      </c>
      <c r="N4247" s="39"/>
      <c r="O4247" s="39"/>
      <c r="P4247" s="33"/>
    </row>
    <row r="4248" spans="1:16" ht="24.95" customHeight="1" x14ac:dyDescent="0.2">
      <c r="A4248" s="52" t="str">
        <f t="shared" si="199"/>
        <v>||||||0</v>
      </c>
      <c r="B4248" s="52" t="str">
        <f t="shared" si="200"/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198"/>
        <v>0</v>
      </c>
      <c r="N4248" s="39"/>
      <c r="O4248" s="39"/>
      <c r="P4248" s="33"/>
    </row>
    <row r="4249" spans="1:16" ht="24.95" customHeight="1" x14ac:dyDescent="0.2">
      <c r="A4249" s="52" t="str">
        <f t="shared" si="199"/>
        <v>||||||0</v>
      </c>
      <c r="B4249" s="52" t="str">
        <f t="shared" si="200"/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198"/>
        <v>0</v>
      </c>
      <c r="N4249" s="39"/>
      <c r="O4249" s="39"/>
      <c r="P4249" s="33"/>
    </row>
    <row r="4250" spans="1:16" ht="24.95" customHeight="1" x14ac:dyDescent="0.2">
      <c r="A4250" s="52" t="str">
        <f t="shared" si="199"/>
        <v>||||||0</v>
      </c>
      <c r="B4250" s="52" t="str">
        <f t="shared" si="200"/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198"/>
        <v>0</v>
      </c>
      <c r="N4250" s="39"/>
      <c r="O4250" s="39"/>
      <c r="P4250" s="33"/>
    </row>
    <row r="4251" spans="1:16" ht="24.95" customHeight="1" x14ac:dyDescent="0.2">
      <c r="A4251" s="52" t="str">
        <f t="shared" si="199"/>
        <v>||||||0</v>
      </c>
      <c r="B4251" s="52" t="str">
        <f t="shared" si="200"/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198"/>
        <v>0</v>
      </c>
      <c r="N4251" s="39"/>
      <c r="O4251" s="39"/>
      <c r="P4251" s="33"/>
    </row>
    <row r="4252" spans="1:16" ht="24.95" customHeight="1" x14ac:dyDescent="0.2">
      <c r="A4252" s="52" t="str">
        <f t="shared" si="199"/>
        <v>||||||0</v>
      </c>
      <c r="B4252" s="52" t="str">
        <f t="shared" si="200"/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198"/>
        <v>0</v>
      </c>
      <c r="N4252" s="39"/>
      <c r="O4252" s="39"/>
      <c r="P4252" s="33"/>
    </row>
    <row r="4253" spans="1:16" ht="24.95" customHeight="1" x14ac:dyDescent="0.2">
      <c r="A4253" s="52" t="str">
        <f t="shared" si="199"/>
        <v>||||||0</v>
      </c>
      <c r="B4253" s="52" t="str">
        <f t="shared" si="200"/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198"/>
        <v>0</v>
      </c>
      <c r="N4253" s="39"/>
      <c r="O4253" s="39"/>
      <c r="P4253" s="33"/>
    </row>
    <row r="4254" spans="1:16" ht="24.95" customHeight="1" x14ac:dyDescent="0.2">
      <c r="A4254" s="52" t="str">
        <f t="shared" si="199"/>
        <v>||||||0</v>
      </c>
      <c r="B4254" s="52" t="str">
        <f t="shared" si="200"/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198"/>
        <v>0</v>
      </c>
      <c r="N4254" s="39"/>
      <c r="O4254" s="39"/>
      <c r="P4254" s="33"/>
    </row>
    <row r="4255" spans="1:16" ht="24.95" customHeight="1" x14ac:dyDescent="0.2">
      <c r="A4255" s="52" t="str">
        <f t="shared" si="199"/>
        <v>||||||0</v>
      </c>
      <c r="B4255" s="52" t="str">
        <f t="shared" si="200"/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198"/>
        <v>0</v>
      </c>
      <c r="N4255" s="39"/>
      <c r="O4255" s="39"/>
      <c r="P4255" s="33"/>
    </row>
    <row r="4256" spans="1:16" ht="24.95" customHeight="1" x14ac:dyDescent="0.2">
      <c r="A4256" s="52" t="str">
        <f t="shared" si="199"/>
        <v>||||||0</v>
      </c>
      <c r="B4256" s="52" t="str">
        <f t="shared" si="200"/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198"/>
        <v>0</v>
      </c>
      <c r="N4256" s="39"/>
      <c r="O4256" s="39"/>
      <c r="P4256" s="33"/>
    </row>
    <row r="4257" spans="1:16" ht="24.95" customHeight="1" x14ac:dyDescent="0.2">
      <c r="A4257" s="52" t="str">
        <f t="shared" si="199"/>
        <v>||||||0</v>
      </c>
      <c r="B4257" s="52" t="str">
        <f t="shared" si="200"/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198"/>
        <v>0</v>
      </c>
      <c r="N4257" s="39"/>
      <c r="O4257" s="39"/>
      <c r="P4257" s="33"/>
    </row>
    <row r="4258" spans="1:16" ht="24.95" customHeight="1" x14ac:dyDescent="0.2">
      <c r="A4258" s="52" t="str">
        <f t="shared" si="199"/>
        <v>||||||0</v>
      </c>
      <c r="B4258" s="52" t="str">
        <f t="shared" si="200"/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198"/>
        <v>0</v>
      </c>
      <c r="N4258" s="39"/>
      <c r="O4258" s="39"/>
      <c r="P4258" s="33"/>
    </row>
    <row r="4259" spans="1:16" ht="24.95" customHeight="1" x14ac:dyDescent="0.2">
      <c r="A4259" s="52" t="str">
        <f t="shared" si="199"/>
        <v>||||||0</v>
      </c>
      <c r="B4259" s="52" t="str">
        <f t="shared" si="200"/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198"/>
        <v>0</v>
      </c>
      <c r="N4259" s="39"/>
      <c r="O4259" s="39"/>
      <c r="P4259" s="33"/>
    </row>
    <row r="4260" spans="1:16" ht="24.95" customHeight="1" x14ac:dyDescent="0.2">
      <c r="A4260" s="52" t="str">
        <f t="shared" si="199"/>
        <v>||||||0</v>
      </c>
      <c r="B4260" s="52" t="str">
        <f t="shared" si="200"/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198"/>
        <v>0</v>
      </c>
      <c r="N4260" s="39"/>
      <c r="O4260" s="39"/>
      <c r="P4260" s="33"/>
    </row>
    <row r="4261" spans="1:16" ht="24.95" customHeight="1" x14ac:dyDescent="0.2">
      <c r="A4261" s="52" t="str">
        <f t="shared" si="199"/>
        <v>||||||0</v>
      </c>
      <c r="B4261" s="52" t="str">
        <f t="shared" si="200"/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198"/>
        <v>0</v>
      </c>
      <c r="N4261" s="39"/>
      <c r="O4261" s="39"/>
      <c r="P4261" s="33"/>
    </row>
    <row r="4262" spans="1:16" ht="24.95" customHeight="1" x14ac:dyDescent="0.2">
      <c r="A4262" s="52" t="str">
        <f t="shared" si="199"/>
        <v>||||||0</v>
      </c>
      <c r="B4262" s="52" t="str">
        <f t="shared" si="200"/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198"/>
        <v>0</v>
      </c>
      <c r="N4262" s="39"/>
      <c r="O4262" s="39"/>
      <c r="P4262" s="33"/>
    </row>
    <row r="4263" spans="1:16" ht="24.95" customHeight="1" x14ac:dyDescent="0.2">
      <c r="A4263" s="52" t="str">
        <f t="shared" si="199"/>
        <v>||||||0</v>
      </c>
      <c r="B4263" s="52" t="str">
        <f t="shared" si="200"/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198"/>
        <v>0</v>
      </c>
      <c r="N4263" s="39"/>
      <c r="O4263" s="39"/>
      <c r="P4263" s="33"/>
    </row>
    <row r="4264" spans="1:16" ht="24.95" customHeight="1" x14ac:dyDescent="0.2">
      <c r="A4264" s="52" t="str">
        <f t="shared" si="199"/>
        <v>||||||0</v>
      </c>
      <c r="B4264" s="52" t="str">
        <f t="shared" si="200"/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198"/>
        <v>0</v>
      </c>
      <c r="N4264" s="39"/>
      <c r="O4264" s="39"/>
      <c r="P4264" s="33"/>
    </row>
    <row r="4265" spans="1:16" ht="24.95" customHeight="1" x14ac:dyDescent="0.2">
      <c r="A4265" s="52" t="str">
        <f t="shared" si="199"/>
        <v>||||||0</v>
      </c>
      <c r="B4265" s="52" t="str">
        <f t="shared" si="200"/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198"/>
        <v>0</v>
      </c>
      <c r="N4265" s="39"/>
      <c r="O4265" s="39"/>
      <c r="P4265" s="33"/>
    </row>
    <row r="4266" spans="1:16" ht="24.95" customHeight="1" x14ac:dyDescent="0.2">
      <c r="A4266" s="52" t="str">
        <f t="shared" si="199"/>
        <v>||||||0</v>
      </c>
      <c r="B4266" s="52" t="str">
        <f t="shared" si="200"/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198"/>
        <v>0</v>
      </c>
      <c r="N4266" s="39"/>
      <c r="O4266" s="39"/>
      <c r="P4266" s="33"/>
    </row>
    <row r="4267" spans="1:16" ht="24.95" customHeight="1" x14ac:dyDescent="0.2">
      <c r="A4267" s="52" t="str">
        <f t="shared" si="199"/>
        <v>||||||0</v>
      </c>
      <c r="B4267" s="52" t="str">
        <f t="shared" si="200"/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198"/>
        <v>0</v>
      </c>
      <c r="N4267" s="39"/>
      <c r="O4267" s="39"/>
      <c r="P4267" s="33"/>
    </row>
    <row r="4268" spans="1:16" ht="24.95" customHeight="1" x14ac:dyDescent="0.2">
      <c r="A4268" s="52" t="str">
        <f t="shared" si="199"/>
        <v>||||||0</v>
      </c>
      <c r="B4268" s="52" t="str">
        <f t="shared" si="200"/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198"/>
        <v>0</v>
      </c>
      <c r="N4268" s="39"/>
      <c r="O4268" s="39"/>
      <c r="P4268" s="33"/>
    </row>
    <row r="4269" spans="1:16" ht="24.95" customHeight="1" x14ac:dyDescent="0.2">
      <c r="A4269" s="52" t="str">
        <f t="shared" si="199"/>
        <v>||||||0</v>
      </c>
      <c r="B4269" s="52" t="str">
        <f t="shared" si="200"/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198"/>
        <v>0</v>
      </c>
      <c r="N4269" s="39"/>
      <c r="O4269" s="39"/>
      <c r="P4269" s="33"/>
    </row>
    <row r="4270" spans="1:16" ht="24.95" customHeight="1" x14ac:dyDescent="0.2">
      <c r="A4270" s="52" t="str">
        <f t="shared" si="199"/>
        <v>||||||0</v>
      </c>
      <c r="B4270" s="52" t="str">
        <f t="shared" si="200"/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198"/>
        <v>0</v>
      </c>
      <c r="N4270" s="39"/>
      <c r="O4270" s="39"/>
      <c r="P4270" s="33"/>
    </row>
    <row r="4271" spans="1:16" ht="24.95" customHeight="1" x14ac:dyDescent="0.2">
      <c r="A4271" s="52" t="str">
        <f t="shared" si="199"/>
        <v>||||||0</v>
      </c>
      <c r="B4271" s="52" t="str">
        <f t="shared" si="200"/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198"/>
        <v>0</v>
      </c>
      <c r="N4271" s="39"/>
      <c r="O4271" s="39"/>
      <c r="P4271" s="33"/>
    </row>
    <row r="4272" spans="1:16" ht="24.95" customHeight="1" x14ac:dyDescent="0.2">
      <c r="A4272" s="52" t="str">
        <f t="shared" si="199"/>
        <v>||||||0</v>
      </c>
      <c r="B4272" s="52" t="str">
        <f t="shared" si="200"/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198"/>
        <v>0</v>
      </c>
      <c r="N4272" s="39"/>
      <c r="O4272" s="39"/>
      <c r="P4272" s="33"/>
    </row>
    <row r="4273" spans="1:16" ht="24.95" customHeight="1" x14ac:dyDescent="0.2">
      <c r="A4273" s="52" t="str">
        <f t="shared" si="199"/>
        <v>||||||0</v>
      </c>
      <c r="B4273" s="52" t="str">
        <f t="shared" si="200"/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198"/>
        <v>0</v>
      </c>
      <c r="N4273" s="39"/>
      <c r="O4273" s="39"/>
      <c r="P4273" s="33"/>
    </row>
    <row r="4274" spans="1:16" ht="24.95" customHeight="1" x14ac:dyDescent="0.2">
      <c r="A4274" s="52" t="str">
        <f t="shared" si="199"/>
        <v>||||||0</v>
      </c>
      <c r="B4274" s="52" t="str">
        <f t="shared" si="200"/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198"/>
        <v>0</v>
      </c>
      <c r="N4274" s="39"/>
      <c r="O4274" s="39"/>
      <c r="P4274" s="33"/>
    </row>
    <row r="4275" spans="1:16" ht="24.95" customHeight="1" x14ac:dyDescent="0.2">
      <c r="A4275" s="52" t="str">
        <f t="shared" si="199"/>
        <v>||||||0</v>
      </c>
      <c r="B4275" s="52" t="str">
        <f t="shared" si="200"/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198"/>
        <v>0</v>
      </c>
      <c r="N4275" s="39"/>
      <c r="O4275" s="39"/>
      <c r="P4275" s="33"/>
    </row>
    <row r="4276" spans="1:16" ht="24.95" customHeight="1" x14ac:dyDescent="0.2">
      <c r="A4276" s="52" t="str">
        <f t="shared" si="199"/>
        <v>||||||0</v>
      </c>
      <c r="B4276" s="52" t="str">
        <f t="shared" si="200"/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198"/>
        <v>0</v>
      </c>
      <c r="N4276" s="39"/>
      <c r="O4276" s="39"/>
      <c r="P4276" s="33"/>
    </row>
    <row r="4277" spans="1:16" ht="24.95" customHeight="1" x14ac:dyDescent="0.2">
      <c r="A4277" s="52" t="str">
        <f t="shared" si="199"/>
        <v>||||||0</v>
      </c>
      <c r="B4277" s="52" t="str">
        <f t="shared" si="200"/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198"/>
        <v>0</v>
      </c>
      <c r="N4277" s="39"/>
      <c r="O4277" s="39"/>
      <c r="P4277" s="33"/>
    </row>
    <row r="4278" spans="1:16" ht="24.95" customHeight="1" x14ac:dyDescent="0.2">
      <c r="A4278" s="52" t="str">
        <f t="shared" si="199"/>
        <v>||||||0</v>
      </c>
      <c r="B4278" s="52" t="str">
        <f t="shared" si="200"/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198"/>
        <v>0</v>
      </c>
      <c r="N4278" s="39"/>
      <c r="O4278" s="39"/>
      <c r="P4278" s="33"/>
    </row>
    <row r="4279" spans="1:16" ht="24.95" customHeight="1" x14ac:dyDescent="0.2">
      <c r="A4279" s="52" t="str">
        <f t="shared" si="199"/>
        <v>||||||0</v>
      </c>
      <c r="B4279" s="52" t="str">
        <f t="shared" si="200"/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198"/>
        <v>0</v>
      </c>
      <c r="N4279" s="39"/>
      <c r="O4279" s="39"/>
      <c r="P4279" s="33"/>
    </row>
    <row r="4280" spans="1:16" ht="24.95" customHeight="1" x14ac:dyDescent="0.2">
      <c r="A4280" s="52" t="str">
        <f t="shared" si="199"/>
        <v>||||||0</v>
      </c>
      <c r="B4280" s="52" t="str">
        <f t="shared" si="200"/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198"/>
        <v>0</v>
      </c>
      <c r="N4280" s="39"/>
      <c r="O4280" s="39"/>
      <c r="P4280" s="33"/>
    </row>
    <row r="4281" spans="1:16" ht="24.95" customHeight="1" x14ac:dyDescent="0.2">
      <c r="A4281" s="52" t="str">
        <f t="shared" si="199"/>
        <v>||||||0</v>
      </c>
      <c r="B4281" s="52" t="str">
        <f t="shared" si="200"/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198"/>
        <v>0</v>
      </c>
      <c r="N4281" s="39"/>
      <c r="O4281" s="39"/>
      <c r="P4281" s="33"/>
    </row>
    <row r="4282" spans="1:16" ht="24.95" customHeight="1" x14ac:dyDescent="0.2">
      <c r="A4282" s="52" t="str">
        <f t="shared" si="199"/>
        <v>||||||0</v>
      </c>
      <c r="B4282" s="52" t="str">
        <f t="shared" si="200"/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198"/>
        <v>0</v>
      </c>
      <c r="N4282" s="39"/>
      <c r="O4282" s="39"/>
      <c r="P4282" s="33"/>
    </row>
    <row r="4283" spans="1:16" ht="24.95" customHeight="1" x14ac:dyDescent="0.2">
      <c r="A4283" s="52" t="str">
        <f t="shared" si="199"/>
        <v>||||||0</v>
      </c>
      <c r="B4283" s="52" t="str">
        <f t="shared" si="200"/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198"/>
        <v>0</v>
      </c>
      <c r="N4283" s="39"/>
      <c r="O4283" s="39"/>
      <c r="P4283" s="33"/>
    </row>
    <row r="4284" spans="1:16" ht="24.95" customHeight="1" x14ac:dyDescent="0.2">
      <c r="A4284" s="52" t="str">
        <f t="shared" si="199"/>
        <v>||||||0</v>
      </c>
      <c r="B4284" s="52" t="str">
        <f t="shared" si="200"/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198"/>
        <v>0</v>
      </c>
      <c r="N4284" s="39"/>
      <c r="O4284" s="39"/>
      <c r="P4284" s="33"/>
    </row>
    <row r="4285" spans="1:16" ht="24.95" customHeight="1" x14ac:dyDescent="0.2">
      <c r="A4285" s="52" t="str">
        <f t="shared" si="199"/>
        <v>||||||0</v>
      </c>
      <c r="B4285" s="52" t="str">
        <f t="shared" si="200"/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198"/>
        <v>0</v>
      </c>
      <c r="N4285" s="39"/>
      <c r="O4285" s="39"/>
      <c r="P4285" s="33"/>
    </row>
    <row r="4286" spans="1:16" ht="24.95" customHeight="1" x14ac:dyDescent="0.2">
      <c r="A4286" s="52" t="str">
        <f t="shared" si="199"/>
        <v>||||||0</v>
      </c>
      <c r="B4286" s="52" t="str">
        <f t="shared" si="200"/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201">N4286+O4286</f>
        <v>0</v>
      </c>
      <c r="N4286" s="39"/>
      <c r="O4286" s="39"/>
      <c r="P4286" s="33"/>
    </row>
    <row r="4287" spans="1:16" ht="24.95" customHeight="1" x14ac:dyDescent="0.2">
      <c r="A4287" s="52" t="str">
        <f t="shared" si="199"/>
        <v>||||||0</v>
      </c>
      <c r="B4287" s="52" t="str">
        <f t="shared" si="200"/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201"/>
        <v>0</v>
      </c>
      <c r="N4287" s="39"/>
      <c r="O4287" s="39"/>
      <c r="P4287" s="33"/>
    </row>
    <row r="4288" spans="1:16" ht="24.95" customHeight="1" x14ac:dyDescent="0.2">
      <c r="A4288" s="52" t="str">
        <f t="shared" si="199"/>
        <v>||||||0</v>
      </c>
      <c r="B4288" s="52" t="str">
        <f t="shared" si="200"/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201"/>
        <v>0</v>
      </c>
      <c r="N4288" s="39"/>
      <c r="O4288" s="39"/>
      <c r="P4288" s="33"/>
    </row>
    <row r="4289" spans="1:16" ht="24.95" customHeight="1" x14ac:dyDescent="0.2">
      <c r="A4289" s="52" t="str">
        <f t="shared" si="199"/>
        <v>||||||0</v>
      </c>
      <c r="B4289" s="52" t="str">
        <f t="shared" si="200"/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201"/>
        <v>0</v>
      </c>
      <c r="N4289" s="39"/>
      <c r="O4289" s="39"/>
      <c r="P4289" s="33"/>
    </row>
    <row r="4290" spans="1:16" ht="24.95" customHeight="1" x14ac:dyDescent="0.2">
      <c r="A4290" s="52" t="str">
        <f t="shared" si="199"/>
        <v>||||||0</v>
      </c>
      <c r="B4290" s="52" t="str">
        <f t="shared" si="200"/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201"/>
        <v>0</v>
      </c>
      <c r="N4290" s="39"/>
      <c r="O4290" s="39"/>
      <c r="P4290" s="33"/>
    </row>
    <row r="4291" spans="1:16" ht="24.95" customHeight="1" x14ac:dyDescent="0.2">
      <c r="A4291" s="52" t="str">
        <f t="shared" si="199"/>
        <v>||||||0</v>
      </c>
      <c r="B4291" s="52" t="str">
        <f t="shared" si="200"/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201"/>
        <v>0</v>
      </c>
      <c r="N4291" s="39"/>
      <c r="O4291" s="39"/>
      <c r="P4291" s="33"/>
    </row>
    <row r="4292" spans="1:16" ht="24.95" customHeight="1" x14ac:dyDescent="0.2">
      <c r="A4292" s="52" t="str">
        <f t="shared" si="199"/>
        <v>||||||0</v>
      </c>
      <c r="B4292" s="52" t="str">
        <f t="shared" si="200"/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201"/>
        <v>0</v>
      </c>
      <c r="N4292" s="39"/>
      <c r="O4292" s="39"/>
      <c r="P4292" s="33"/>
    </row>
    <row r="4293" spans="1:16" ht="24.95" customHeight="1" x14ac:dyDescent="0.2">
      <c r="A4293" s="52" t="str">
        <f t="shared" ref="A4293:A4356" si="202">C4293&amp;"|"&amp;D4293&amp;"|"&amp;E4293&amp;"|"&amp;F4293&amp;"|"&amp;G4293&amp;"|"&amp;I4293&amp;"|"&amp;N4293+O4293-P4293</f>
        <v>||||||0</v>
      </c>
      <c r="B4293" s="52" t="str">
        <f t="shared" ref="B4293:B4356" si="203"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201"/>
        <v>0</v>
      </c>
      <c r="N4293" s="39"/>
      <c r="O4293" s="39"/>
      <c r="P4293" s="33"/>
    </row>
    <row r="4294" spans="1:16" ht="24.95" customHeight="1" x14ac:dyDescent="0.2">
      <c r="A4294" s="52" t="str">
        <f t="shared" si="202"/>
        <v>||||||0</v>
      </c>
      <c r="B4294" s="52" t="str">
        <f t="shared" si="203"/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201"/>
        <v>0</v>
      </c>
      <c r="N4294" s="39"/>
      <c r="O4294" s="39"/>
      <c r="P4294" s="33"/>
    </row>
    <row r="4295" spans="1:16" ht="24.95" customHeight="1" x14ac:dyDescent="0.2">
      <c r="A4295" s="52" t="str">
        <f t="shared" si="202"/>
        <v>||||||0</v>
      </c>
      <c r="B4295" s="52" t="str">
        <f t="shared" si="203"/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201"/>
        <v>0</v>
      </c>
      <c r="N4295" s="39"/>
      <c r="O4295" s="39"/>
      <c r="P4295" s="33"/>
    </row>
    <row r="4296" spans="1:16" ht="24.95" customHeight="1" x14ac:dyDescent="0.2">
      <c r="A4296" s="52" t="str">
        <f t="shared" si="202"/>
        <v>||||||0</v>
      </c>
      <c r="B4296" s="52" t="str">
        <f t="shared" si="203"/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201"/>
        <v>0</v>
      </c>
      <c r="N4296" s="39"/>
      <c r="O4296" s="39"/>
      <c r="P4296" s="33"/>
    </row>
    <row r="4297" spans="1:16" ht="24.95" customHeight="1" x14ac:dyDescent="0.2">
      <c r="A4297" s="52" t="str">
        <f t="shared" si="202"/>
        <v>||||||0</v>
      </c>
      <c r="B4297" s="52" t="str">
        <f t="shared" si="203"/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201"/>
        <v>0</v>
      </c>
      <c r="N4297" s="39"/>
      <c r="O4297" s="39"/>
      <c r="P4297" s="33"/>
    </row>
    <row r="4298" spans="1:16" ht="24.95" customHeight="1" x14ac:dyDescent="0.2">
      <c r="A4298" s="52" t="str">
        <f t="shared" si="202"/>
        <v>||||||0</v>
      </c>
      <c r="B4298" s="52" t="str">
        <f t="shared" si="203"/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201"/>
        <v>0</v>
      </c>
      <c r="N4298" s="39"/>
      <c r="O4298" s="39"/>
      <c r="P4298" s="33"/>
    </row>
    <row r="4299" spans="1:16" ht="24.95" customHeight="1" x14ac:dyDescent="0.2">
      <c r="A4299" s="52" t="str">
        <f t="shared" si="202"/>
        <v>||||||0</v>
      </c>
      <c r="B4299" s="52" t="str">
        <f t="shared" si="203"/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201"/>
        <v>0</v>
      </c>
      <c r="N4299" s="39"/>
      <c r="O4299" s="39"/>
      <c r="P4299" s="33"/>
    </row>
    <row r="4300" spans="1:16" ht="24.95" customHeight="1" x14ac:dyDescent="0.2">
      <c r="A4300" s="52" t="str">
        <f t="shared" si="202"/>
        <v>||||||0</v>
      </c>
      <c r="B4300" s="52" t="str">
        <f t="shared" si="203"/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201"/>
        <v>0</v>
      </c>
      <c r="N4300" s="39"/>
      <c r="O4300" s="39"/>
      <c r="P4300" s="33"/>
    </row>
    <row r="4301" spans="1:16" ht="24.95" customHeight="1" x14ac:dyDescent="0.2">
      <c r="A4301" s="52" t="str">
        <f t="shared" si="202"/>
        <v>||||||0</v>
      </c>
      <c r="B4301" s="52" t="str">
        <f t="shared" si="203"/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201"/>
        <v>0</v>
      </c>
      <c r="N4301" s="39"/>
      <c r="O4301" s="39"/>
      <c r="P4301" s="33"/>
    </row>
    <row r="4302" spans="1:16" ht="24.95" customHeight="1" x14ac:dyDescent="0.2">
      <c r="A4302" s="52" t="str">
        <f t="shared" si="202"/>
        <v>||||||0</v>
      </c>
      <c r="B4302" s="52" t="str">
        <f t="shared" si="203"/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201"/>
        <v>0</v>
      </c>
      <c r="N4302" s="39"/>
      <c r="O4302" s="39"/>
      <c r="P4302" s="33"/>
    </row>
    <row r="4303" spans="1:16" ht="24.95" customHeight="1" x14ac:dyDescent="0.2">
      <c r="A4303" s="52" t="str">
        <f t="shared" si="202"/>
        <v>||||||0</v>
      </c>
      <c r="B4303" s="52" t="str">
        <f t="shared" si="203"/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201"/>
        <v>0</v>
      </c>
      <c r="N4303" s="39"/>
      <c r="O4303" s="39"/>
      <c r="P4303" s="33"/>
    </row>
    <row r="4304" spans="1:16" ht="24.95" customHeight="1" x14ac:dyDescent="0.2">
      <c r="A4304" s="52" t="str">
        <f t="shared" si="202"/>
        <v>||||||0</v>
      </c>
      <c r="B4304" s="52" t="str">
        <f t="shared" si="203"/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201"/>
        <v>0</v>
      </c>
      <c r="N4304" s="39"/>
      <c r="O4304" s="39"/>
      <c r="P4304" s="33"/>
    </row>
    <row r="4305" spans="1:16" ht="24.95" customHeight="1" x14ac:dyDescent="0.2">
      <c r="A4305" s="52" t="str">
        <f t="shared" si="202"/>
        <v>||||||0</v>
      </c>
      <c r="B4305" s="52" t="str">
        <f t="shared" si="203"/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201"/>
        <v>0</v>
      </c>
      <c r="N4305" s="39"/>
      <c r="O4305" s="39"/>
      <c r="P4305" s="33"/>
    </row>
    <row r="4306" spans="1:16" ht="24.95" customHeight="1" x14ac:dyDescent="0.2">
      <c r="A4306" s="52" t="str">
        <f t="shared" si="202"/>
        <v>||||||0</v>
      </c>
      <c r="B4306" s="52" t="str">
        <f t="shared" si="203"/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201"/>
        <v>0</v>
      </c>
      <c r="N4306" s="39"/>
      <c r="O4306" s="39"/>
      <c r="P4306" s="33"/>
    </row>
    <row r="4307" spans="1:16" ht="24.95" customHeight="1" x14ac:dyDescent="0.2">
      <c r="A4307" s="52" t="str">
        <f t="shared" si="202"/>
        <v>||||||0</v>
      </c>
      <c r="B4307" s="52" t="str">
        <f t="shared" si="203"/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201"/>
        <v>0</v>
      </c>
      <c r="N4307" s="39"/>
      <c r="O4307" s="39"/>
      <c r="P4307" s="33"/>
    </row>
    <row r="4308" spans="1:16" ht="24.95" customHeight="1" x14ac:dyDescent="0.2">
      <c r="A4308" s="52" t="str">
        <f t="shared" si="202"/>
        <v>||||||0</v>
      </c>
      <c r="B4308" s="52" t="str">
        <f t="shared" si="203"/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201"/>
        <v>0</v>
      </c>
      <c r="N4308" s="39"/>
      <c r="O4308" s="39"/>
      <c r="P4308" s="33"/>
    </row>
    <row r="4309" spans="1:16" ht="24.95" customHeight="1" x14ac:dyDescent="0.2">
      <c r="A4309" s="52" t="str">
        <f t="shared" si="202"/>
        <v>||||||0</v>
      </c>
      <c r="B4309" s="52" t="str">
        <f t="shared" si="203"/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201"/>
        <v>0</v>
      </c>
      <c r="N4309" s="39"/>
      <c r="O4309" s="39"/>
      <c r="P4309" s="33"/>
    </row>
    <row r="4310" spans="1:16" ht="24.95" customHeight="1" x14ac:dyDescent="0.2">
      <c r="A4310" s="52" t="str">
        <f t="shared" si="202"/>
        <v>||||||0</v>
      </c>
      <c r="B4310" s="52" t="str">
        <f t="shared" si="203"/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201"/>
        <v>0</v>
      </c>
      <c r="N4310" s="39"/>
      <c r="O4310" s="39"/>
      <c r="P4310" s="33"/>
    </row>
    <row r="4311" spans="1:16" ht="24.95" customHeight="1" x14ac:dyDescent="0.2">
      <c r="A4311" s="52" t="str">
        <f t="shared" si="202"/>
        <v>||||||0</v>
      </c>
      <c r="B4311" s="52" t="str">
        <f t="shared" si="203"/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201"/>
        <v>0</v>
      </c>
      <c r="N4311" s="39"/>
      <c r="O4311" s="39"/>
      <c r="P4311" s="33"/>
    </row>
    <row r="4312" spans="1:16" ht="24.95" customHeight="1" x14ac:dyDescent="0.2">
      <c r="A4312" s="52" t="str">
        <f t="shared" si="202"/>
        <v>||||||0</v>
      </c>
      <c r="B4312" s="52" t="str">
        <f t="shared" si="203"/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201"/>
        <v>0</v>
      </c>
      <c r="N4312" s="39"/>
      <c r="O4312" s="39"/>
      <c r="P4312" s="33"/>
    </row>
    <row r="4313" spans="1:16" ht="24.95" customHeight="1" x14ac:dyDescent="0.2">
      <c r="A4313" s="52" t="str">
        <f t="shared" si="202"/>
        <v>||||||0</v>
      </c>
      <c r="B4313" s="52" t="str">
        <f t="shared" si="203"/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201"/>
        <v>0</v>
      </c>
      <c r="N4313" s="39"/>
      <c r="O4313" s="39"/>
      <c r="P4313" s="33"/>
    </row>
    <row r="4314" spans="1:16" ht="24.95" customHeight="1" x14ac:dyDescent="0.2">
      <c r="A4314" s="52" t="str">
        <f t="shared" si="202"/>
        <v>||||||0</v>
      </c>
      <c r="B4314" s="52" t="str">
        <f t="shared" si="203"/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201"/>
        <v>0</v>
      </c>
      <c r="N4314" s="39"/>
      <c r="O4314" s="39"/>
      <c r="P4314" s="33"/>
    </row>
    <row r="4315" spans="1:16" ht="24.95" customHeight="1" x14ac:dyDescent="0.2">
      <c r="A4315" s="52" t="str">
        <f t="shared" si="202"/>
        <v>||||||0</v>
      </c>
      <c r="B4315" s="52" t="str">
        <f t="shared" si="203"/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201"/>
        <v>0</v>
      </c>
      <c r="N4315" s="39"/>
      <c r="O4315" s="39"/>
      <c r="P4315" s="33"/>
    </row>
    <row r="4316" spans="1:16" ht="24.95" customHeight="1" x14ac:dyDescent="0.2">
      <c r="A4316" s="52" t="str">
        <f t="shared" si="202"/>
        <v>||||||0</v>
      </c>
      <c r="B4316" s="52" t="str">
        <f t="shared" si="203"/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201"/>
        <v>0</v>
      </c>
      <c r="N4316" s="39"/>
      <c r="O4316" s="39"/>
      <c r="P4316" s="33"/>
    </row>
    <row r="4317" spans="1:16" ht="24.95" customHeight="1" x14ac:dyDescent="0.2">
      <c r="A4317" s="52" t="str">
        <f t="shared" si="202"/>
        <v>||||||0</v>
      </c>
      <c r="B4317" s="52" t="str">
        <f t="shared" si="203"/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201"/>
        <v>0</v>
      </c>
      <c r="N4317" s="39"/>
      <c r="O4317" s="39"/>
      <c r="P4317" s="33"/>
    </row>
    <row r="4318" spans="1:16" ht="24.95" customHeight="1" x14ac:dyDescent="0.2">
      <c r="A4318" s="52" t="str">
        <f t="shared" si="202"/>
        <v>||||||0</v>
      </c>
      <c r="B4318" s="52" t="str">
        <f t="shared" si="203"/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201"/>
        <v>0</v>
      </c>
      <c r="N4318" s="39"/>
      <c r="O4318" s="39"/>
      <c r="P4318" s="33"/>
    </row>
    <row r="4319" spans="1:16" ht="24.95" customHeight="1" x14ac:dyDescent="0.2">
      <c r="A4319" s="52" t="str">
        <f t="shared" si="202"/>
        <v>||||||0</v>
      </c>
      <c r="B4319" s="52" t="str">
        <f t="shared" si="203"/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201"/>
        <v>0</v>
      </c>
      <c r="N4319" s="39"/>
      <c r="O4319" s="39"/>
      <c r="P4319" s="33"/>
    </row>
    <row r="4320" spans="1:16" ht="24.95" customHeight="1" x14ac:dyDescent="0.2">
      <c r="A4320" s="52" t="str">
        <f t="shared" si="202"/>
        <v>||||||0</v>
      </c>
      <c r="B4320" s="52" t="str">
        <f t="shared" si="203"/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201"/>
        <v>0</v>
      </c>
      <c r="N4320" s="39"/>
      <c r="O4320" s="39"/>
      <c r="P4320" s="33"/>
    </row>
    <row r="4321" spans="1:16" ht="24.95" customHeight="1" x14ac:dyDescent="0.2">
      <c r="A4321" s="52" t="str">
        <f t="shared" si="202"/>
        <v>||||||0</v>
      </c>
      <c r="B4321" s="52" t="str">
        <f t="shared" si="203"/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201"/>
        <v>0</v>
      </c>
      <c r="N4321" s="39"/>
      <c r="O4321" s="39"/>
      <c r="P4321" s="33"/>
    </row>
    <row r="4322" spans="1:16" ht="24.95" customHeight="1" x14ac:dyDescent="0.2">
      <c r="A4322" s="52" t="str">
        <f t="shared" si="202"/>
        <v>||||||0</v>
      </c>
      <c r="B4322" s="52" t="str">
        <f t="shared" si="203"/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201"/>
        <v>0</v>
      </c>
      <c r="N4322" s="39"/>
      <c r="O4322" s="39"/>
      <c r="P4322" s="33"/>
    </row>
    <row r="4323" spans="1:16" ht="24.95" customHeight="1" x14ac:dyDescent="0.2">
      <c r="A4323" s="52" t="str">
        <f t="shared" si="202"/>
        <v>||||||0</v>
      </c>
      <c r="B4323" s="52" t="str">
        <f t="shared" si="203"/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201"/>
        <v>0</v>
      </c>
      <c r="N4323" s="39"/>
      <c r="O4323" s="39"/>
      <c r="P4323" s="33"/>
    </row>
    <row r="4324" spans="1:16" ht="24.95" customHeight="1" x14ac:dyDescent="0.2">
      <c r="A4324" s="52" t="str">
        <f t="shared" si="202"/>
        <v>||||||0</v>
      </c>
      <c r="B4324" s="52" t="str">
        <f t="shared" si="203"/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201"/>
        <v>0</v>
      </c>
      <c r="N4324" s="39"/>
      <c r="O4324" s="39"/>
      <c r="P4324" s="33"/>
    </row>
    <row r="4325" spans="1:16" ht="24.95" customHeight="1" x14ac:dyDescent="0.2">
      <c r="A4325" s="52" t="str">
        <f t="shared" si="202"/>
        <v>||||||0</v>
      </c>
      <c r="B4325" s="52" t="str">
        <f t="shared" si="203"/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201"/>
        <v>0</v>
      </c>
      <c r="N4325" s="39"/>
      <c r="O4325" s="39"/>
      <c r="P4325" s="33"/>
    </row>
    <row r="4326" spans="1:16" ht="24.95" customHeight="1" x14ac:dyDescent="0.2">
      <c r="A4326" s="52" t="str">
        <f t="shared" si="202"/>
        <v>||||||0</v>
      </c>
      <c r="B4326" s="52" t="str">
        <f t="shared" si="203"/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201"/>
        <v>0</v>
      </c>
      <c r="N4326" s="39"/>
      <c r="O4326" s="39"/>
      <c r="P4326" s="33"/>
    </row>
    <row r="4327" spans="1:16" ht="24.95" customHeight="1" x14ac:dyDescent="0.2">
      <c r="A4327" s="52" t="str">
        <f t="shared" si="202"/>
        <v>||||||0</v>
      </c>
      <c r="B4327" s="52" t="str">
        <f t="shared" si="203"/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201"/>
        <v>0</v>
      </c>
      <c r="N4327" s="39"/>
      <c r="O4327" s="39"/>
      <c r="P4327" s="33"/>
    </row>
    <row r="4328" spans="1:16" ht="24.95" customHeight="1" x14ac:dyDescent="0.2">
      <c r="A4328" s="52" t="str">
        <f t="shared" si="202"/>
        <v>||||||0</v>
      </c>
      <c r="B4328" s="52" t="str">
        <f t="shared" si="203"/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201"/>
        <v>0</v>
      </c>
      <c r="N4328" s="39"/>
      <c r="O4328" s="39"/>
      <c r="P4328" s="33"/>
    </row>
    <row r="4329" spans="1:16" ht="24.95" customHeight="1" x14ac:dyDescent="0.2">
      <c r="A4329" s="52" t="str">
        <f t="shared" si="202"/>
        <v>||||||0</v>
      </c>
      <c r="B4329" s="52" t="str">
        <f t="shared" si="203"/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201"/>
        <v>0</v>
      </c>
      <c r="N4329" s="39"/>
      <c r="O4329" s="39"/>
      <c r="P4329" s="33"/>
    </row>
    <row r="4330" spans="1:16" ht="24.95" customHeight="1" x14ac:dyDescent="0.2">
      <c r="A4330" s="52" t="str">
        <f t="shared" si="202"/>
        <v>||||||0</v>
      </c>
      <c r="B4330" s="52" t="str">
        <f t="shared" si="203"/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201"/>
        <v>0</v>
      </c>
      <c r="N4330" s="39"/>
      <c r="O4330" s="39"/>
      <c r="P4330" s="33"/>
    </row>
    <row r="4331" spans="1:16" ht="24.95" customHeight="1" x14ac:dyDescent="0.2">
      <c r="A4331" s="52" t="str">
        <f t="shared" si="202"/>
        <v>||||||0</v>
      </c>
      <c r="B4331" s="52" t="str">
        <f t="shared" si="203"/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201"/>
        <v>0</v>
      </c>
      <c r="N4331" s="39"/>
      <c r="O4331" s="39"/>
      <c r="P4331" s="33"/>
    </row>
    <row r="4332" spans="1:16" ht="24.95" customHeight="1" x14ac:dyDescent="0.2">
      <c r="A4332" s="52" t="str">
        <f t="shared" si="202"/>
        <v>||||||0</v>
      </c>
      <c r="B4332" s="52" t="str">
        <f t="shared" si="203"/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201"/>
        <v>0</v>
      </c>
      <c r="N4332" s="39"/>
      <c r="O4332" s="39"/>
      <c r="P4332" s="33"/>
    </row>
    <row r="4333" spans="1:16" ht="24.95" customHeight="1" x14ac:dyDescent="0.2">
      <c r="A4333" s="52" t="str">
        <f t="shared" si="202"/>
        <v>||||||0</v>
      </c>
      <c r="B4333" s="52" t="str">
        <f t="shared" si="203"/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201"/>
        <v>0</v>
      </c>
      <c r="N4333" s="39"/>
      <c r="O4333" s="39"/>
      <c r="P4333" s="33"/>
    </row>
    <row r="4334" spans="1:16" ht="24.95" customHeight="1" x14ac:dyDescent="0.2">
      <c r="A4334" s="52" t="str">
        <f t="shared" si="202"/>
        <v>||||||0</v>
      </c>
      <c r="B4334" s="52" t="str">
        <f t="shared" si="203"/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201"/>
        <v>0</v>
      </c>
      <c r="N4334" s="39"/>
      <c r="O4334" s="39"/>
      <c r="P4334" s="33"/>
    </row>
    <row r="4335" spans="1:16" ht="24.95" customHeight="1" x14ac:dyDescent="0.2">
      <c r="A4335" s="52" t="str">
        <f t="shared" si="202"/>
        <v>||||||0</v>
      </c>
      <c r="B4335" s="52" t="str">
        <f t="shared" si="203"/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201"/>
        <v>0</v>
      </c>
      <c r="N4335" s="39"/>
      <c r="O4335" s="39"/>
      <c r="P4335" s="33"/>
    </row>
    <row r="4336" spans="1:16" ht="24.95" customHeight="1" x14ac:dyDescent="0.2">
      <c r="A4336" s="52" t="str">
        <f t="shared" si="202"/>
        <v>||||||0</v>
      </c>
      <c r="B4336" s="52" t="str">
        <f t="shared" si="203"/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201"/>
        <v>0</v>
      </c>
      <c r="N4336" s="39"/>
      <c r="O4336" s="39"/>
      <c r="P4336" s="33"/>
    </row>
    <row r="4337" spans="1:16" ht="24.95" customHeight="1" x14ac:dyDescent="0.2">
      <c r="A4337" s="52" t="str">
        <f t="shared" si="202"/>
        <v>||||||0</v>
      </c>
      <c r="B4337" s="52" t="str">
        <f t="shared" si="203"/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201"/>
        <v>0</v>
      </c>
      <c r="N4337" s="39"/>
      <c r="O4337" s="39"/>
      <c r="P4337" s="33"/>
    </row>
    <row r="4338" spans="1:16" ht="24.95" customHeight="1" x14ac:dyDescent="0.2">
      <c r="A4338" s="52" t="str">
        <f t="shared" si="202"/>
        <v>||||||0</v>
      </c>
      <c r="B4338" s="52" t="str">
        <f t="shared" si="203"/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201"/>
        <v>0</v>
      </c>
      <c r="N4338" s="39"/>
      <c r="O4338" s="39"/>
      <c r="P4338" s="33"/>
    </row>
    <row r="4339" spans="1:16" ht="24.95" customHeight="1" x14ac:dyDescent="0.2">
      <c r="A4339" s="52" t="str">
        <f t="shared" si="202"/>
        <v>||||||0</v>
      </c>
      <c r="B4339" s="52" t="str">
        <f t="shared" si="203"/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201"/>
        <v>0</v>
      </c>
      <c r="N4339" s="39"/>
      <c r="O4339" s="39"/>
      <c r="P4339" s="33"/>
    </row>
    <row r="4340" spans="1:16" ht="24.95" customHeight="1" x14ac:dyDescent="0.2">
      <c r="A4340" s="52" t="str">
        <f t="shared" si="202"/>
        <v>||||||0</v>
      </c>
      <c r="B4340" s="52" t="str">
        <f t="shared" si="203"/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201"/>
        <v>0</v>
      </c>
      <c r="N4340" s="39"/>
      <c r="O4340" s="39"/>
      <c r="P4340" s="33"/>
    </row>
    <row r="4341" spans="1:16" ht="24.95" customHeight="1" x14ac:dyDescent="0.2">
      <c r="A4341" s="52" t="str">
        <f t="shared" si="202"/>
        <v>||||||0</v>
      </c>
      <c r="B4341" s="52" t="str">
        <f t="shared" si="203"/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201"/>
        <v>0</v>
      </c>
      <c r="N4341" s="39"/>
      <c r="O4341" s="39"/>
      <c r="P4341" s="33"/>
    </row>
    <row r="4342" spans="1:16" ht="24.95" customHeight="1" x14ac:dyDescent="0.2">
      <c r="A4342" s="52" t="str">
        <f t="shared" si="202"/>
        <v>||||||0</v>
      </c>
      <c r="B4342" s="52" t="str">
        <f t="shared" si="203"/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201"/>
        <v>0</v>
      </c>
      <c r="N4342" s="39"/>
      <c r="O4342" s="39"/>
      <c r="P4342" s="33"/>
    </row>
    <row r="4343" spans="1:16" ht="24.95" customHeight="1" x14ac:dyDescent="0.2">
      <c r="A4343" s="52" t="str">
        <f t="shared" si="202"/>
        <v>||||||0</v>
      </c>
      <c r="B4343" s="52" t="str">
        <f t="shared" si="203"/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201"/>
        <v>0</v>
      </c>
      <c r="N4343" s="39"/>
      <c r="O4343" s="39"/>
      <c r="P4343" s="33"/>
    </row>
    <row r="4344" spans="1:16" ht="24.95" customHeight="1" x14ac:dyDescent="0.2">
      <c r="A4344" s="52" t="str">
        <f t="shared" si="202"/>
        <v>||||||0</v>
      </c>
      <c r="B4344" s="52" t="str">
        <f t="shared" si="203"/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201"/>
        <v>0</v>
      </c>
      <c r="N4344" s="39"/>
      <c r="O4344" s="39"/>
      <c r="P4344" s="33"/>
    </row>
    <row r="4345" spans="1:16" ht="24.95" customHeight="1" x14ac:dyDescent="0.2">
      <c r="A4345" s="52" t="str">
        <f t="shared" si="202"/>
        <v>||||||0</v>
      </c>
      <c r="B4345" s="52" t="str">
        <f t="shared" si="203"/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201"/>
        <v>0</v>
      </c>
      <c r="N4345" s="39"/>
      <c r="O4345" s="39"/>
      <c r="P4345" s="33"/>
    </row>
    <row r="4346" spans="1:16" ht="24.95" customHeight="1" x14ac:dyDescent="0.2">
      <c r="A4346" s="52" t="str">
        <f t="shared" si="202"/>
        <v>||||||0</v>
      </c>
      <c r="B4346" s="52" t="str">
        <f t="shared" si="203"/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201"/>
        <v>0</v>
      </c>
      <c r="N4346" s="39"/>
      <c r="O4346" s="39"/>
      <c r="P4346" s="33"/>
    </row>
    <row r="4347" spans="1:16" ht="24.95" customHeight="1" x14ac:dyDescent="0.2">
      <c r="A4347" s="52" t="str">
        <f t="shared" si="202"/>
        <v>||||||0</v>
      </c>
      <c r="B4347" s="52" t="str">
        <f t="shared" si="203"/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201"/>
        <v>0</v>
      </c>
      <c r="N4347" s="39"/>
      <c r="O4347" s="39"/>
      <c r="P4347" s="33"/>
    </row>
    <row r="4348" spans="1:16" ht="24.95" customHeight="1" x14ac:dyDescent="0.2">
      <c r="A4348" s="52" t="str">
        <f t="shared" si="202"/>
        <v>||||||0</v>
      </c>
      <c r="B4348" s="52" t="str">
        <f t="shared" si="203"/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201"/>
        <v>0</v>
      </c>
      <c r="N4348" s="39"/>
      <c r="O4348" s="39"/>
      <c r="P4348" s="33"/>
    </row>
    <row r="4349" spans="1:16" ht="24.95" customHeight="1" x14ac:dyDescent="0.2">
      <c r="A4349" s="52" t="str">
        <f t="shared" si="202"/>
        <v>||||||0</v>
      </c>
      <c r="B4349" s="52" t="str">
        <f t="shared" si="203"/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201"/>
        <v>0</v>
      </c>
      <c r="N4349" s="39"/>
      <c r="O4349" s="39"/>
      <c r="P4349" s="33"/>
    </row>
    <row r="4350" spans="1:16" ht="24.95" customHeight="1" x14ac:dyDescent="0.2">
      <c r="A4350" s="52" t="str">
        <f t="shared" si="202"/>
        <v>||||||0</v>
      </c>
      <c r="B4350" s="52" t="str">
        <f t="shared" si="203"/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204">N4350+O4350</f>
        <v>0</v>
      </c>
      <c r="N4350" s="39"/>
      <c r="O4350" s="39"/>
      <c r="P4350" s="33"/>
    </row>
    <row r="4351" spans="1:16" ht="24.95" customHeight="1" x14ac:dyDescent="0.2">
      <c r="A4351" s="52" t="str">
        <f t="shared" si="202"/>
        <v>||||||0</v>
      </c>
      <c r="B4351" s="52" t="str">
        <f t="shared" si="203"/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204"/>
        <v>0</v>
      </c>
      <c r="N4351" s="39"/>
      <c r="O4351" s="39"/>
      <c r="P4351" s="33"/>
    </row>
    <row r="4352" spans="1:16" ht="24.95" customHeight="1" x14ac:dyDescent="0.2">
      <c r="A4352" s="52" t="str">
        <f t="shared" si="202"/>
        <v>||||||0</v>
      </c>
      <c r="B4352" s="52" t="str">
        <f t="shared" si="203"/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204"/>
        <v>0</v>
      </c>
      <c r="N4352" s="39"/>
      <c r="O4352" s="39"/>
      <c r="P4352" s="33"/>
    </row>
    <row r="4353" spans="1:16" ht="24.95" customHeight="1" x14ac:dyDescent="0.2">
      <c r="A4353" s="52" t="str">
        <f t="shared" si="202"/>
        <v>||||||0</v>
      </c>
      <c r="B4353" s="52" t="str">
        <f t="shared" si="203"/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204"/>
        <v>0</v>
      </c>
      <c r="N4353" s="39"/>
      <c r="O4353" s="39"/>
      <c r="P4353" s="33"/>
    </row>
    <row r="4354" spans="1:16" ht="24.95" customHeight="1" x14ac:dyDescent="0.2">
      <c r="A4354" s="52" t="str">
        <f t="shared" si="202"/>
        <v>||||||0</v>
      </c>
      <c r="B4354" s="52" t="str">
        <f t="shared" si="203"/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204"/>
        <v>0</v>
      </c>
      <c r="N4354" s="39"/>
      <c r="O4354" s="39"/>
      <c r="P4354" s="33"/>
    </row>
    <row r="4355" spans="1:16" ht="24.95" customHeight="1" x14ac:dyDescent="0.2">
      <c r="A4355" s="52" t="str">
        <f t="shared" si="202"/>
        <v>||||||0</v>
      </c>
      <c r="B4355" s="52" t="str">
        <f t="shared" si="203"/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204"/>
        <v>0</v>
      </c>
      <c r="N4355" s="39"/>
      <c r="O4355" s="39"/>
      <c r="P4355" s="33"/>
    </row>
    <row r="4356" spans="1:16" ht="24.95" customHeight="1" x14ac:dyDescent="0.2">
      <c r="A4356" s="52" t="str">
        <f t="shared" si="202"/>
        <v>||||||0</v>
      </c>
      <c r="B4356" s="52" t="str">
        <f t="shared" si="203"/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204"/>
        <v>0</v>
      </c>
      <c r="N4356" s="39"/>
      <c r="O4356" s="39"/>
      <c r="P4356" s="33"/>
    </row>
    <row r="4357" spans="1:16" ht="24.95" customHeight="1" x14ac:dyDescent="0.2">
      <c r="A4357" s="52" t="str">
        <f t="shared" ref="A4357:A4420" si="205">C4357&amp;"|"&amp;D4357&amp;"|"&amp;E4357&amp;"|"&amp;F4357&amp;"|"&amp;G4357&amp;"|"&amp;I4357&amp;"|"&amp;N4357+O4357-P4357</f>
        <v>||||||0</v>
      </c>
      <c r="B4357" s="52" t="str">
        <f t="shared" ref="B4357:B4420" si="206"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204"/>
        <v>0</v>
      </c>
      <c r="N4357" s="39"/>
      <c r="O4357" s="39"/>
      <c r="P4357" s="33"/>
    </row>
    <row r="4358" spans="1:16" ht="24.95" customHeight="1" x14ac:dyDescent="0.2">
      <c r="A4358" s="52" t="str">
        <f t="shared" si="205"/>
        <v>||||||0</v>
      </c>
      <c r="B4358" s="52" t="str">
        <f t="shared" si="206"/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204"/>
        <v>0</v>
      </c>
      <c r="N4358" s="39"/>
      <c r="O4358" s="39"/>
      <c r="P4358" s="33"/>
    </row>
    <row r="4359" spans="1:16" ht="24.95" customHeight="1" x14ac:dyDescent="0.2">
      <c r="A4359" s="52" t="str">
        <f t="shared" si="205"/>
        <v>||||||0</v>
      </c>
      <c r="B4359" s="52" t="str">
        <f t="shared" si="206"/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204"/>
        <v>0</v>
      </c>
      <c r="N4359" s="39"/>
      <c r="O4359" s="39"/>
      <c r="P4359" s="33"/>
    </row>
    <row r="4360" spans="1:16" ht="24.95" customHeight="1" x14ac:dyDescent="0.2">
      <c r="A4360" s="52" t="str">
        <f t="shared" si="205"/>
        <v>||||||0</v>
      </c>
      <c r="B4360" s="52" t="str">
        <f t="shared" si="206"/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204"/>
        <v>0</v>
      </c>
      <c r="N4360" s="39"/>
      <c r="O4360" s="39"/>
      <c r="P4360" s="33"/>
    </row>
    <row r="4361" spans="1:16" ht="24.95" customHeight="1" x14ac:dyDescent="0.2">
      <c r="A4361" s="52" t="str">
        <f t="shared" si="205"/>
        <v>||||||0</v>
      </c>
      <c r="B4361" s="52" t="str">
        <f t="shared" si="206"/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204"/>
        <v>0</v>
      </c>
      <c r="N4361" s="39"/>
      <c r="O4361" s="39"/>
      <c r="P4361" s="33"/>
    </row>
    <row r="4362" spans="1:16" ht="24.95" customHeight="1" x14ac:dyDescent="0.2">
      <c r="A4362" s="52" t="str">
        <f t="shared" si="205"/>
        <v>||||||0</v>
      </c>
      <c r="B4362" s="52" t="str">
        <f t="shared" si="206"/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204"/>
        <v>0</v>
      </c>
      <c r="N4362" s="39"/>
      <c r="O4362" s="39"/>
      <c r="P4362" s="33"/>
    </row>
    <row r="4363" spans="1:16" ht="24.95" customHeight="1" x14ac:dyDescent="0.2">
      <c r="A4363" s="52" t="str">
        <f t="shared" si="205"/>
        <v>||||||0</v>
      </c>
      <c r="B4363" s="52" t="str">
        <f t="shared" si="206"/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204"/>
        <v>0</v>
      </c>
      <c r="N4363" s="39"/>
      <c r="O4363" s="39"/>
      <c r="P4363" s="33"/>
    </row>
    <row r="4364" spans="1:16" ht="24.95" customHeight="1" x14ac:dyDescent="0.2">
      <c r="A4364" s="52" t="str">
        <f t="shared" si="205"/>
        <v>||||||0</v>
      </c>
      <c r="B4364" s="52" t="str">
        <f t="shared" si="206"/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204"/>
        <v>0</v>
      </c>
      <c r="N4364" s="39"/>
      <c r="O4364" s="39"/>
      <c r="P4364" s="33"/>
    </row>
    <row r="4365" spans="1:16" ht="24.95" customHeight="1" x14ac:dyDescent="0.2">
      <c r="A4365" s="52" t="str">
        <f t="shared" si="205"/>
        <v>||||||0</v>
      </c>
      <c r="B4365" s="52" t="str">
        <f t="shared" si="206"/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204"/>
        <v>0</v>
      </c>
      <c r="N4365" s="39"/>
      <c r="O4365" s="39"/>
      <c r="P4365" s="33"/>
    </row>
    <row r="4366" spans="1:16" ht="24.95" customHeight="1" x14ac:dyDescent="0.2">
      <c r="A4366" s="52" t="str">
        <f t="shared" si="205"/>
        <v>||||||0</v>
      </c>
      <c r="B4366" s="52" t="str">
        <f t="shared" si="206"/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204"/>
        <v>0</v>
      </c>
      <c r="N4366" s="39"/>
      <c r="O4366" s="39"/>
      <c r="P4366" s="33"/>
    </row>
    <row r="4367" spans="1:16" ht="24.95" customHeight="1" x14ac:dyDescent="0.2">
      <c r="A4367" s="52" t="str">
        <f t="shared" si="205"/>
        <v>||||||0</v>
      </c>
      <c r="B4367" s="52" t="str">
        <f t="shared" si="206"/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204"/>
        <v>0</v>
      </c>
      <c r="N4367" s="39"/>
      <c r="O4367" s="39"/>
      <c r="P4367" s="33"/>
    </row>
    <row r="4368" spans="1:16" ht="24.95" customHeight="1" x14ac:dyDescent="0.2">
      <c r="A4368" s="52" t="str">
        <f t="shared" si="205"/>
        <v>||||||0</v>
      </c>
      <c r="B4368" s="52" t="str">
        <f t="shared" si="206"/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204"/>
        <v>0</v>
      </c>
      <c r="N4368" s="39"/>
      <c r="O4368" s="39"/>
      <c r="P4368" s="33"/>
    </row>
    <row r="4369" spans="1:16" ht="24.95" customHeight="1" x14ac:dyDescent="0.2">
      <c r="A4369" s="52" t="str">
        <f t="shared" si="205"/>
        <v>||||||0</v>
      </c>
      <c r="B4369" s="52" t="str">
        <f t="shared" si="206"/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204"/>
        <v>0</v>
      </c>
      <c r="N4369" s="39"/>
      <c r="O4369" s="39"/>
      <c r="P4369" s="33"/>
    </row>
    <row r="4370" spans="1:16" ht="24.95" customHeight="1" x14ac:dyDescent="0.2">
      <c r="A4370" s="52" t="str">
        <f t="shared" si="205"/>
        <v>||||||0</v>
      </c>
      <c r="B4370" s="52" t="str">
        <f t="shared" si="206"/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204"/>
        <v>0</v>
      </c>
      <c r="N4370" s="39"/>
      <c r="O4370" s="39"/>
      <c r="P4370" s="33"/>
    </row>
    <row r="4371" spans="1:16" ht="24.95" customHeight="1" x14ac:dyDescent="0.2">
      <c r="A4371" s="52" t="str">
        <f t="shared" si="205"/>
        <v>||||||0</v>
      </c>
      <c r="B4371" s="52" t="str">
        <f t="shared" si="206"/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204"/>
        <v>0</v>
      </c>
      <c r="N4371" s="39"/>
      <c r="O4371" s="39"/>
      <c r="P4371" s="33"/>
    </row>
    <row r="4372" spans="1:16" ht="24.95" customHeight="1" x14ac:dyDescent="0.2">
      <c r="A4372" s="52" t="str">
        <f t="shared" si="205"/>
        <v>||||||0</v>
      </c>
      <c r="B4372" s="52" t="str">
        <f t="shared" si="206"/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204"/>
        <v>0</v>
      </c>
      <c r="N4372" s="39"/>
      <c r="O4372" s="39"/>
      <c r="P4372" s="33"/>
    </row>
    <row r="4373" spans="1:16" ht="24.95" customHeight="1" x14ac:dyDescent="0.2">
      <c r="A4373" s="52" t="str">
        <f t="shared" si="205"/>
        <v>||||||0</v>
      </c>
      <c r="B4373" s="52" t="str">
        <f t="shared" si="206"/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204"/>
        <v>0</v>
      </c>
      <c r="N4373" s="39"/>
      <c r="O4373" s="39"/>
      <c r="P4373" s="33"/>
    </row>
    <row r="4374" spans="1:16" ht="24.95" customHeight="1" x14ac:dyDescent="0.2">
      <c r="A4374" s="52" t="str">
        <f t="shared" si="205"/>
        <v>||||||0</v>
      </c>
      <c r="B4374" s="52" t="str">
        <f t="shared" si="206"/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204"/>
        <v>0</v>
      </c>
      <c r="N4374" s="39"/>
      <c r="O4374" s="39"/>
      <c r="P4374" s="33"/>
    </row>
    <row r="4375" spans="1:16" ht="24.95" customHeight="1" x14ac:dyDescent="0.2">
      <c r="A4375" s="52" t="str">
        <f t="shared" si="205"/>
        <v>||||||0</v>
      </c>
      <c r="B4375" s="52" t="str">
        <f t="shared" si="206"/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204"/>
        <v>0</v>
      </c>
      <c r="N4375" s="39"/>
      <c r="O4375" s="39"/>
      <c r="P4375" s="33"/>
    </row>
    <row r="4376" spans="1:16" ht="24.95" customHeight="1" x14ac:dyDescent="0.2">
      <c r="A4376" s="52" t="str">
        <f t="shared" si="205"/>
        <v>||||||0</v>
      </c>
      <c r="B4376" s="52" t="str">
        <f t="shared" si="206"/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204"/>
        <v>0</v>
      </c>
      <c r="N4376" s="39"/>
      <c r="O4376" s="39"/>
      <c r="P4376" s="33"/>
    </row>
    <row r="4377" spans="1:16" ht="24.95" customHeight="1" x14ac:dyDescent="0.2">
      <c r="A4377" s="52" t="str">
        <f t="shared" si="205"/>
        <v>||||||0</v>
      </c>
      <c r="B4377" s="52" t="str">
        <f t="shared" si="206"/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204"/>
        <v>0</v>
      </c>
      <c r="N4377" s="39"/>
      <c r="O4377" s="39"/>
      <c r="P4377" s="33"/>
    </row>
    <row r="4378" spans="1:16" ht="24.95" customHeight="1" x14ac:dyDescent="0.2">
      <c r="A4378" s="52" t="str">
        <f t="shared" si="205"/>
        <v>||||||0</v>
      </c>
      <c r="B4378" s="52" t="str">
        <f t="shared" si="206"/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204"/>
        <v>0</v>
      </c>
      <c r="N4378" s="39"/>
      <c r="O4378" s="39"/>
      <c r="P4378" s="33"/>
    </row>
    <row r="4379" spans="1:16" ht="24.95" customHeight="1" x14ac:dyDescent="0.2">
      <c r="A4379" s="52" t="str">
        <f t="shared" si="205"/>
        <v>||||||0</v>
      </c>
      <c r="B4379" s="52" t="str">
        <f t="shared" si="206"/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204"/>
        <v>0</v>
      </c>
      <c r="N4379" s="39"/>
      <c r="O4379" s="39"/>
      <c r="P4379" s="33"/>
    </row>
    <row r="4380" spans="1:16" ht="24.95" customHeight="1" x14ac:dyDescent="0.2">
      <c r="A4380" s="52" t="str">
        <f t="shared" si="205"/>
        <v>||||||0</v>
      </c>
      <c r="B4380" s="52" t="str">
        <f t="shared" si="206"/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204"/>
        <v>0</v>
      </c>
      <c r="N4380" s="39"/>
      <c r="O4380" s="39"/>
      <c r="P4380" s="33"/>
    </row>
    <row r="4381" spans="1:16" ht="24.95" customHeight="1" x14ac:dyDescent="0.2">
      <c r="A4381" s="52" t="str">
        <f t="shared" si="205"/>
        <v>||||||0</v>
      </c>
      <c r="B4381" s="52" t="str">
        <f t="shared" si="206"/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204"/>
        <v>0</v>
      </c>
      <c r="N4381" s="39"/>
      <c r="O4381" s="39"/>
      <c r="P4381" s="33"/>
    </row>
    <row r="4382" spans="1:16" ht="24.95" customHeight="1" x14ac:dyDescent="0.2">
      <c r="A4382" s="52" t="str">
        <f t="shared" si="205"/>
        <v>||||||0</v>
      </c>
      <c r="B4382" s="52" t="str">
        <f t="shared" si="206"/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204"/>
        <v>0</v>
      </c>
      <c r="N4382" s="39"/>
      <c r="O4382" s="39"/>
      <c r="P4382" s="33"/>
    </row>
    <row r="4383" spans="1:16" ht="24.95" customHeight="1" x14ac:dyDescent="0.2">
      <c r="A4383" s="52" t="str">
        <f t="shared" si="205"/>
        <v>||||||0</v>
      </c>
      <c r="B4383" s="52" t="str">
        <f t="shared" si="206"/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204"/>
        <v>0</v>
      </c>
      <c r="N4383" s="39"/>
      <c r="O4383" s="39"/>
      <c r="P4383" s="33"/>
    </row>
    <row r="4384" spans="1:16" ht="24.95" customHeight="1" x14ac:dyDescent="0.2">
      <c r="A4384" s="52" t="str">
        <f t="shared" si="205"/>
        <v>||||||0</v>
      </c>
      <c r="B4384" s="52" t="str">
        <f t="shared" si="206"/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204"/>
        <v>0</v>
      </c>
      <c r="N4384" s="39"/>
      <c r="O4384" s="39"/>
      <c r="P4384" s="33"/>
    </row>
    <row r="4385" spans="1:16" ht="24.95" customHeight="1" x14ac:dyDescent="0.2">
      <c r="A4385" s="52" t="str">
        <f t="shared" si="205"/>
        <v>||||||0</v>
      </c>
      <c r="B4385" s="52" t="str">
        <f t="shared" si="206"/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204"/>
        <v>0</v>
      </c>
      <c r="N4385" s="39"/>
      <c r="O4385" s="39"/>
      <c r="P4385" s="33"/>
    </row>
    <row r="4386" spans="1:16" ht="24.95" customHeight="1" x14ac:dyDescent="0.2">
      <c r="A4386" s="52" t="str">
        <f t="shared" si="205"/>
        <v>||||||0</v>
      </c>
      <c r="B4386" s="52" t="str">
        <f t="shared" si="206"/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204"/>
        <v>0</v>
      </c>
      <c r="N4386" s="39"/>
      <c r="O4386" s="39"/>
      <c r="P4386" s="33"/>
    </row>
    <row r="4387" spans="1:16" ht="24.95" customHeight="1" x14ac:dyDescent="0.2">
      <c r="A4387" s="52" t="str">
        <f t="shared" si="205"/>
        <v>||||||0</v>
      </c>
      <c r="B4387" s="52" t="str">
        <f t="shared" si="206"/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204"/>
        <v>0</v>
      </c>
      <c r="N4387" s="39"/>
      <c r="O4387" s="39"/>
      <c r="P4387" s="33"/>
    </row>
    <row r="4388" spans="1:16" ht="24.95" customHeight="1" x14ac:dyDescent="0.2">
      <c r="A4388" s="52" t="str">
        <f t="shared" si="205"/>
        <v>||||||0</v>
      </c>
      <c r="B4388" s="52" t="str">
        <f t="shared" si="206"/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204"/>
        <v>0</v>
      </c>
      <c r="N4388" s="39"/>
      <c r="O4388" s="39"/>
      <c r="P4388" s="33"/>
    </row>
    <row r="4389" spans="1:16" ht="24.95" customHeight="1" x14ac:dyDescent="0.2">
      <c r="A4389" s="52" t="str">
        <f t="shared" si="205"/>
        <v>||||||0</v>
      </c>
      <c r="B4389" s="52" t="str">
        <f t="shared" si="206"/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204"/>
        <v>0</v>
      </c>
      <c r="N4389" s="39"/>
      <c r="O4389" s="39"/>
      <c r="P4389" s="33"/>
    </row>
    <row r="4390" spans="1:16" ht="24.95" customHeight="1" x14ac:dyDescent="0.2">
      <c r="A4390" s="52" t="str">
        <f t="shared" si="205"/>
        <v>||||||0</v>
      </c>
      <c r="B4390" s="52" t="str">
        <f t="shared" si="206"/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204"/>
        <v>0</v>
      </c>
      <c r="N4390" s="39"/>
      <c r="O4390" s="39"/>
      <c r="P4390" s="33"/>
    </row>
    <row r="4391" spans="1:16" ht="24.95" customHeight="1" x14ac:dyDescent="0.2">
      <c r="A4391" s="52" t="str">
        <f t="shared" si="205"/>
        <v>||||||0</v>
      </c>
      <c r="B4391" s="52" t="str">
        <f t="shared" si="206"/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204"/>
        <v>0</v>
      </c>
      <c r="N4391" s="39"/>
      <c r="O4391" s="39"/>
      <c r="P4391" s="33"/>
    </row>
    <row r="4392" spans="1:16" ht="24.95" customHeight="1" x14ac:dyDescent="0.2">
      <c r="A4392" s="52" t="str">
        <f t="shared" si="205"/>
        <v>||||||0</v>
      </c>
      <c r="B4392" s="52" t="str">
        <f t="shared" si="206"/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204"/>
        <v>0</v>
      </c>
      <c r="N4392" s="39"/>
      <c r="O4392" s="39"/>
      <c r="P4392" s="33"/>
    </row>
    <row r="4393" spans="1:16" ht="24.95" customHeight="1" x14ac:dyDescent="0.2">
      <c r="A4393" s="52" t="str">
        <f t="shared" si="205"/>
        <v>||||||0</v>
      </c>
      <c r="B4393" s="52" t="str">
        <f t="shared" si="206"/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204"/>
        <v>0</v>
      </c>
      <c r="N4393" s="39"/>
      <c r="O4393" s="39"/>
      <c r="P4393" s="33"/>
    </row>
    <row r="4394" spans="1:16" ht="24.95" customHeight="1" x14ac:dyDescent="0.2">
      <c r="A4394" s="52" t="str">
        <f t="shared" si="205"/>
        <v>||||||0</v>
      </c>
      <c r="B4394" s="52" t="str">
        <f t="shared" si="206"/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204"/>
        <v>0</v>
      </c>
      <c r="N4394" s="39"/>
      <c r="O4394" s="39"/>
      <c r="P4394" s="33"/>
    </row>
    <row r="4395" spans="1:16" ht="24.95" customHeight="1" x14ac:dyDescent="0.2">
      <c r="A4395" s="52" t="str">
        <f t="shared" si="205"/>
        <v>||||||0</v>
      </c>
      <c r="B4395" s="52" t="str">
        <f t="shared" si="206"/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204"/>
        <v>0</v>
      </c>
      <c r="N4395" s="39"/>
      <c r="O4395" s="39"/>
      <c r="P4395" s="33"/>
    </row>
    <row r="4396" spans="1:16" ht="24.95" customHeight="1" x14ac:dyDescent="0.2">
      <c r="A4396" s="52" t="str">
        <f t="shared" si="205"/>
        <v>||||||0</v>
      </c>
      <c r="B4396" s="52" t="str">
        <f t="shared" si="206"/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204"/>
        <v>0</v>
      </c>
      <c r="N4396" s="39"/>
      <c r="O4396" s="39"/>
      <c r="P4396" s="33"/>
    </row>
    <row r="4397" spans="1:16" ht="24.95" customHeight="1" x14ac:dyDescent="0.2">
      <c r="A4397" s="52" t="str">
        <f t="shared" si="205"/>
        <v>||||||0</v>
      </c>
      <c r="B4397" s="52" t="str">
        <f t="shared" si="206"/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204"/>
        <v>0</v>
      </c>
      <c r="N4397" s="39"/>
      <c r="O4397" s="39"/>
      <c r="P4397" s="33"/>
    </row>
    <row r="4398" spans="1:16" ht="24.95" customHeight="1" x14ac:dyDescent="0.2">
      <c r="A4398" s="52" t="str">
        <f t="shared" si="205"/>
        <v>||||||0</v>
      </c>
      <c r="B4398" s="52" t="str">
        <f t="shared" si="206"/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204"/>
        <v>0</v>
      </c>
      <c r="N4398" s="39"/>
      <c r="O4398" s="39"/>
      <c r="P4398" s="33"/>
    </row>
    <row r="4399" spans="1:16" ht="24.95" customHeight="1" x14ac:dyDescent="0.2">
      <c r="A4399" s="52" t="str">
        <f t="shared" si="205"/>
        <v>||||||0</v>
      </c>
      <c r="B4399" s="52" t="str">
        <f t="shared" si="206"/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204"/>
        <v>0</v>
      </c>
      <c r="N4399" s="39"/>
      <c r="O4399" s="39"/>
      <c r="P4399" s="33"/>
    </row>
    <row r="4400" spans="1:16" ht="24.95" customHeight="1" x14ac:dyDescent="0.2">
      <c r="A4400" s="52" t="str">
        <f t="shared" si="205"/>
        <v>||||||0</v>
      </c>
      <c r="B4400" s="52" t="str">
        <f t="shared" si="206"/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204"/>
        <v>0</v>
      </c>
      <c r="N4400" s="39"/>
      <c r="O4400" s="39"/>
      <c r="P4400" s="33"/>
    </row>
    <row r="4401" spans="1:16" ht="24.95" customHeight="1" x14ac:dyDescent="0.2">
      <c r="A4401" s="52" t="str">
        <f t="shared" si="205"/>
        <v>||||||0</v>
      </c>
      <c r="B4401" s="52" t="str">
        <f t="shared" si="206"/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204"/>
        <v>0</v>
      </c>
      <c r="N4401" s="39"/>
      <c r="O4401" s="39"/>
      <c r="P4401" s="33"/>
    </row>
    <row r="4402" spans="1:16" ht="24.95" customHeight="1" x14ac:dyDescent="0.2">
      <c r="A4402" s="52" t="str">
        <f t="shared" si="205"/>
        <v>||||||0</v>
      </c>
      <c r="B4402" s="52" t="str">
        <f t="shared" si="206"/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204"/>
        <v>0</v>
      </c>
      <c r="N4402" s="39"/>
      <c r="O4402" s="39"/>
      <c r="P4402" s="33"/>
    </row>
    <row r="4403" spans="1:16" ht="24.95" customHeight="1" x14ac:dyDescent="0.2">
      <c r="A4403" s="52" t="str">
        <f t="shared" si="205"/>
        <v>||||||0</v>
      </c>
      <c r="B4403" s="52" t="str">
        <f t="shared" si="206"/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204"/>
        <v>0</v>
      </c>
      <c r="N4403" s="39"/>
      <c r="O4403" s="39"/>
      <c r="P4403" s="33"/>
    </row>
    <row r="4404" spans="1:16" ht="24.95" customHeight="1" x14ac:dyDescent="0.2">
      <c r="A4404" s="52" t="str">
        <f t="shared" si="205"/>
        <v>||||||0</v>
      </c>
      <c r="B4404" s="52" t="str">
        <f t="shared" si="206"/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204"/>
        <v>0</v>
      </c>
      <c r="N4404" s="39"/>
      <c r="O4404" s="39"/>
      <c r="P4404" s="33"/>
    </row>
    <row r="4405" spans="1:16" ht="24.95" customHeight="1" x14ac:dyDescent="0.2">
      <c r="A4405" s="52" t="str">
        <f t="shared" si="205"/>
        <v>||||||0</v>
      </c>
      <c r="B4405" s="52" t="str">
        <f t="shared" si="206"/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204"/>
        <v>0</v>
      </c>
      <c r="N4405" s="39"/>
      <c r="O4405" s="39"/>
      <c r="P4405" s="33"/>
    </row>
    <row r="4406" spans="1:16" ht="24.95" customHeight="1" x14ac:dyDescent="0.2">
      <c r="A4406" s="52" t="str">
        <f t="shared" si="205"/>
        <v>||||||0</v>
      </c>
      <c r="B4406" s="52" t="str">
        <f t="shared" si="206"/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204"/>
        <v>0</v>
      </c>
      <c r="N4406" s="39"/>
      <c r="O4406" s="39"/>
      <c r="P4406" s="33"/>
    </row>
    <row r="4407" spans="1:16" ht="24.95" customHeight="1" x14ac:dyDescent="0.2">
      <c r="A4407" s="52" t="str">
        <f t="shared" si="205"/>
        <v>||||||0</v>
      </c>
      <c r="B4407" s="52" t="str">
        <f t="shared" si="206"/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204"/>
        <v>0</v>
      </c>
      <c r="N4407" s="39"/>
      <c r="O4407" s="39"/>
      <c r="P4407" s="33"/>
    </row>
    <row r="4408" spans="1:16" ht="24.95" customHeight="1" x14ac:dyDescent="0.2">
      <c r="A4408" s="52" t="str">
        <f t="shared" si="205"/>
        <v>||||||0</v>
      </c>
      <c r="B4408" s="52" t="str">
        <f t="shared" si="206"/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204"/>
        <v>0</v>
      </c>
      <c r="N4408" s="39"/>
      <c r="O4408" s="39"/>
      <c r="P4408" s="33"/>
    </row>
    <row r="4409" spans="1:16" ht="24.95" customHeight="1" x14ac:dyDescent="0.2">
      <c r="A4409" s="52" t="str">
        <f t="shared" si="205"/>
        <v>||||||0</v>
      </c>
      <c r="B4409" s="52" t="str">
        <f t="shared" si="206"/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204"/>
        <v>0</v>
      </c>
      <c r="N4409" s="39"/>
      <c r="O4409" s="39"/>
      <c r="P4409" s="33"/>
    </row>
    <row r="4410" spans="1:16" ht="24.95" customHeight="1" x14ac:dyDescent="0.2">
      <c r="A4410" s="52" t="str">
        <f t="shared" si="205"/>
        <v>||||||0</v>
      </c>
      <c r="B4410" s="52" t="str">
        <f t="shared" si="206"/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204"/>
        <v>0</v>
      </c>
      <c r="N4410" s="39"/>
      <c r="O4410" s="39"/>
      <c r="P4410" s="33"/>
    </row>
    <row r="4411" spans="1:16" ht="24.95" customHeight="1" x14ac:dyDescent="0.2">
      <c r="A4411" s="52" t="str">
        <f t="shared" si="205"/>
        <v>||||||0</v>
      </c>
      <c r="B4411" s="52" t="str">
        <f t="shared" si="206"/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204"/>
        <v>0</v>
      </c>
      <c r="N4411" s="39"/>
      <c r="O4411" s="39"/>
      <c r="P4411" s="33"/>
    </row>
    <row r="4412" spans="1:16" ht="24.95" customHeight="1" x14ac:dyDescent="0.2">
      <c r="A4412" s="52" t="str">
        <f t="shared" si="205"/>
        <v>||||||0</v>
      </c>
      <c r="B4412" s="52" t="str">
        <f t="shared" si="206"/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204"/>
        <v>0</v>
      </c>
      <c r="N4412" s="39"/>
      <c r="O4412" s="39"/>
      <c r="P4412" s="33"/>
    </row>
    <row r="4413" spans="1:16" ht="24.95" customHeight="1" x14ac:dyDescent="0.2">
      <c r="A4413" s="52" t="str">
        <f t="shared" si="205"/>
        <v>||||||0</v>
      </c>
      <c r="B4413" s="52" t="str">
        <f t="shared" si="206"/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204"/>
        <v>0</v>
      </c>
      <c r="N4413" s="39"/>
      <c r="O4413" s="39"/>
      <c r="P4413" s="33"/>
    </row>
    <row r="4414" spans="1:16" ht="24.95" customHeight="1" x14ac:dyDescent="0.2">
      <c r="A4414" s="52" t="str">
        <f t="shared" si="205"/>
        <v>||||||0</v>
      </c>
      <c r="B4414" s="52" t="str">
        <f t="shared" si="206"/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207">N4414+O4414</f>
        <v>0</v>
      </c>
      <c r="N4414" s="39"/>
      <c r="O4414" s="39"/>
      <c r="P4414" s="33"/>
    </row>
    <row r="4415" spans="1:16" ht="24.95" customHeight="1" x14ac:dyDescent="0.2">
      <c r="A4415" s="52" t="str">
        <f t="shared" si="205"/>
        <v>||||||0</v>
      </c>
      <c r="B4415" s="52" t="str">
        <f t="shared" si="206"/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207"/>
        <v>0</v>
      </c>
      <c r="N4415" s="39"/>
      <c r="O4415" s="39"/>
      <c r="P4415" s="33"/>
    </row>
    <row r="4416" spans="1:16" ht="24.95" customHeight="1" x14ac:dyDescent="0.2">
      <c r="A4416" s="52" t="str">
        <f t="shared" si="205"/>
        <v>||||||0</v>
      </c>
      <c r="B4416" s="52" t="str">
        <f t="shared" si="206"/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207"/>
        <v>0</v>
      </c>
      <c r="N4416" s="39"/>
      <c r="O4416" s="39"/>
      <c r="P4416" s="33"/>
    </row>
    <row r="4417" spans="1:16" ht="24.95" customHeight="1" x14ac:dyDescent="0.2">
      <c r="A4417" s="52" t="str">
        <f t="shared" si="205"/>
        <v>||||||0</v>
      </c>
      <c r="B4417" s="52" t="str">
        <f t="shared" si="206"/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207"/>
        <v>0</v>
      </c>
      <c r="N4417" s="39"/>
      <c r="O4417" s="39"/>
      <c r="P4417" s="33"/>
    </row>
    <row r="4418" spans="1:16" ht="24.95" customHeight="1" x14ac:dyDescent="0.2">
      <c r="A4418" s="52" t="str">
        <f t="shared" si="205"/>
        <v>||||||0</v>
      </c>
      <c r="B4418" s="52" t="str">
        <f t="shared" si="206"/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207"/>
        <v>0</v>
      </c>
      <c r="N4418" s="39"/>
      <c r="O4418" s="39"/>
      <c r="P4418" s="33"/>
    </row>
    <row r="4419" spans="1:16" ht="24.95" customHeight="1" x14ac:dyDescent="0.2">
      <c r="A4419" s="52" t="str">
        <f t="shared" si="205"/>
        <v>||||||0</v>
      </c>
      <c r="B4419" s="52" t="str">
        <f t="shared" si="206"/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207"/>
        <v>0</v>
      </c>
      <c r="N4419" s="39"/>
      <c r="O4419" s="39"/>
      <c r="P4419" s="33"/>
    </row>
    <row r="4420" spans="1:16" ht="24.95" customHeight="1" x14ac:dyDescent="0.2">
      <c r="A4420" s="52" t="str">
        <f t="shared" si="205"/>
        <v>||||||0</v>
      </c>
      <c r="B4420" s="52" t="str">
        <f t="shared" si="206"/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207"/>
        <v>0</v>
      </c>
      <c r="N4420" s="39"/>
      <c r="O4420" s="39"/>
      <c r="P4420" s="33"/>
    </row>
    <row r="4421" spans="1:16" ht="24.95" customHeight="1" x14ac:dyDescent="0.2">
      <c r="A4421" s="52" t="str">
        <f t="shared" ref="A4421:A4484" si="208">C4421&amp;"|"&amp;D4421&amp;"|"&amp;E4421&amp;"|"&amp;F4421&amp;"|"&amp;G4421&amp;"|"&amp;I4421&amp;"|"&amp;N4421+O4421-P4421</f>
        <v>||||||0</v>
      </c>
      <c r="B4421" s="52" t="str">
        <f t="shared" ref="B4421:B4484" si="209"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207"/>
        <v>0</v>
      </c>
      <c r="N4421" s="39"/>
      <c r="O4421" s="39"/>
      <c r="P4421" s="33"/>
    </row>
    <row r="4422" spans="1:16" ht="24.95" customHeight="1" x14ac:dyDescent="0.2">
      <c r="A4422" s="52" t="str">
        <f t="shared" si="208"/>
        <v>||||||0</v>
      </c>
      <c r="B4422" s="52" t="str">
        <f t="shared" si="209"/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207"/>
        <v>0</v>
      </c>
      <c r="N4422" s="39"/>
      <c r="O4422" s="39"/>
      <c r="P4422" s="33"/>
    </row>
    <row r="4423" spans="1:16" ht="24.95" customHeight="1" x14ac:dyDescent="0.2">
      <c r="A4423" s="52" t="str">
        <f t="shared" si="208"/>
        <v>||||||0</v>
      </c>
      <c r="B4423" s="52" t="str">
        <f t="shared" si="209"/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207"/>
        <v>0</v>
      </c>
      <c r="N4423" s="39"/>
      <c r="O4423" s="39"/>
      <c r="P4423" s="33"/>
    </row>
    <row r="4424" spans="1:16" ht="24.95" customHeight="1" x14ac:dyDescent="0.2">
      <c r="A4424" s="52" t="str">
        <f t="shared" si="208"/>
        <v>||||||0</v>
      </c>
      <c r="B4424" s="52" t="str">
        <f t="shared" si="209"/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207"/>
        <v>0</v>
      </c>
      <c r="N4424" s="39"/>
      <c r="O4424" s="39"/>
      <c r="P4424" s="33"/>
    </row>
    <row r="4425" spans="1:16" ht="24.95" customHeight="1" x14ac:dyDescent="0.2">
      <c r="A4425" s="52" t="str">
        <f t="shared" si="208"/>
        <v>||||||0</v>
      </c>
      <c r="B4425" s="52" t="str">
        <f t="shared" si="209"/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207"/>
        <v>0</v>
      </c>
      <c r="N4425" s="39"/>
      <c r="O4425" s="39"/>
      <c r="P4425" s="33"/>
    </row>
    <row r="4426" spans="1:16" ht="24.95" customHeight="1" x14ac:dyDescent="0.2">
      <c r="A4426" s="52" t="str">
        <f t="shared" si="208"/>
        <v>||||||0</v>
      </c>
      <c r="B4426" s="52" t="str">
        <f t="shared" si="209"/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207"/>
        <v>0</v>
      </c>
      <c r="N4426" s="39"/>
      <c r="O4426" s="39"/>
      <c r="P4426" s="33"/>
    </row>
    <row r="4427" spans="1:16" ht="24.95" customHeight="1" x14ac:dyDescent="0.2">
      <c r="A4427" s="52" t="str">
        <f t="shared" si="208"/>
        <v>||||||0</v>
      </c>
      <c r="B4427" s="52" t="str">
        <f t="shared" si="209"/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207"/>
        <v>0</v>
      </c>
      <c r="N4427" s="39"/>
      <c r="O4427" s="39"/>
      <c r="P4427" s="33"/>
    </row>
    <row r="4428" spans="1:16" ht="24.95" customHeight="1" x14ac:dyDescent="0.2">
      <c r="A4428" s="52" t="str">
        <f t="shared" si="208"/>
        <v>||||||0</v>
      </c>
      <c r="B4428" s="52" t="str">
        <f t="shared" si="209"/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207"/>
        <v>0</v>
      </c>
      <c r="N4428" s="39"/>
      <c r="O4428" s="39"/>
      <c r="P4428" s="33"/>
    </row>
    <row r="4429" spans="1:16" ht="24.95" customHeight="1" x14ac:dyDescent="0.2">
      <c r="A4429" s="52" t="str">
        <f t="shared" si="208"/>
        <v>||||||0</v>
      </c>
      <c r="B4429" s="52" t="str">
        <f t="shared" si="209"/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207"/>
        <v>0</v>
      </c>
      <c r="N4429" s="39"/>
      <c r="O4429" s="39"/>
      <c r="P4429" s="33"/>
    </row>
    <row r="4430" spans="1:16" ht="24.95" customHeight="1" x14ac:dyDescent="0.2">
      <c r="A4430" s="52" t="str">
        <f t="shared" si="208"/>
        <v>||||||0</v>
      </c>
      <c r="B4430" s="52" t="str">
        <f t="shared" si="209"/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207"/>
        <v>0</v>
      </c>
      <c r="N4430" s="39"/>
      <c r="O4430" s="39"/>
      <c r="P4430" s="33"/>
    </row>
    <row r="4431" spans="1:16" ht="24.95" customHeight="1" x14ac:dyDescent="0.2">
      <c r="A4431" s="52" t="str">
        <f t="shared" si="208"/>
        <v>||||||0</v>
      </c>
      <c r="B4431" s="52" t="str">
        <f t="shared" si="209"/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207"/>
        <v>0</v>
      </c>
      <c r="N4431" s="39"/>
      <c r="O4431" s="39"/>
      <c r="P4431" s="33"/>
    </row>
    <row r="4432" spans="1:16" ht="24.95" customHeight="1" x14ac:dyDescent="0.2">
      <c r="A4432" s="52" t="str">
        <f t="shared" si="208"/>
        <v>||||||0</v>
      </c>
      <c r="B4432" s="52" t="str">
        <f t="shared" si="209"/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207"/>
        <v>0</v>
      </c>
      <c r="N4432" s="39"/>
      <c r="O4432" s="39"/>
      <c r="P4432" s="33"/>
    </row>
    <row r="4433" spans="1:16" ht="24.95" customHeight="1" x14ac:dyDescent="0.2">
      <c r="A4433" s="52" t="str">
        <f t="shared" si="208"/>
        <v>||||||0</v>
      </c>
      <c r="B4433" s="52" t="str">
        <f t="shared" si="209"/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207"/>
        <v>0</v>
      </c>
      <c r="N4433" s="39"/>
      <c r="O4433" s="39"/>
      <c r="P4433" s="33"/>
    </row>
    <row r="4434" spans="1:16" ht="24.95" customHeight="1" x14ac:dyDescent="0.2">
      <c r="A4434" s="52" t="str">
        <f t="shared" si="208"/>
        <v>||||||0</v>
      </c>
      <c r="B4434" s="52" t="str">
        <f t="shared" si="209"/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207"/>
        <v>0</v>
      </c>
      <c r="N4434" s="39"/>
      <c r="O4434" s="39"/>
      <c r="P4434" s="33"/>
    </row>
    <row r="4435" spans="1:16" ht="24.95" customHeight="1" x14ac:dyDescent="0.2">
      <c r="A4435" s="52" t="str">
        <f t="shared" si="208"/>
        <v>||||||0</v>
      </c>
      <c r="B4435" s="52" t="str">
        <f t="shared" si="209"/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207"/>
        <v>0</v>
      </c>
      <c r="N4435" s="39"/>
      <c r="O4435" s="39"/>
      <c r="P4435" s="33"/>
    </row>
    <row r="4436" spans="1:16" ht="24.95" customHeight="1" x14ac:dyDescent="0.2">
      <c r="A4436" s="52" t="str">
        <f t="shared" si="208"/>
        <v>||||||0</v>
      </c>
      <c r="B4436" s="52" t="str">
        <f t="shared" si="209"/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207"/>
        <v>0</v>
      </c>
      <c r="N4436" s="39"/>
      <c r="O4436" s="39"/>
      <c r="P4436" s="33"/>
    </row>
    <row r="4437" spans="1:16" ht="24.95" customHeight="1" x14ac:dyDescent="0.2">
      <c r="A4437" s="52" t="str">
        <f t="shared" si="208"/>
        <v>||||||0</v>
      </c>
      <c r="B4437" s="52" t="str">
        <f t="shared" si="209"/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207"/>
        <v>0</v>
      </c>
      <c r="N4437" s="39"/>
      <c r="O4437" s="39"/>
      <c r="P4437" s="33"/>
    </row>
    <row r="4438" spans="1:16" ht="24.95" customHeight="1" x14ac:dyDescent="0.2">
      <c r="A4438" s="52" t="str">
        <f t="shared" si="208"/>
        <v>||||||0</v>
      </c>
      <c r="B4438" s="52" t="str">
        <f t="shared" si="209"/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207"/>
        <v>0</v>
      </c>
      <c r="N4438" s="39"/>
      <c r="O4438" s="39"/>
      <c r="P4438" s="33"/>
    </row>
    <row r="4439" spans="1:16" ht="24.95" customHeight="1" x14ac:dyDescent="0.2">
      <c r="A4439" s="52" t="str">
        <f t="shared" si="208"/>
        <v>||||||0</v>
      </c>
      <c r="B4439" s="52" t="str">
        <f t="shared" si="209"/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207"/>
        <v>0</v>
      </c>
      <c r="N4439" s="39"/>
      <c r="O4439" s="39"/>
      <c r="P4439" s="33"/>
    </row>
    <row r="4440" spans="1:16" ht="24.95" customHeight="1" x14ac:dyDescent="0.2">
      <c r="A4440" s="52" t="str">
        <f t="shared" si="208"/>
        <v>||||||0</v>
      </c>
      <c r="B4440" s="52" t="str">
        <f t="shared" si="209"/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207"/>
        <v>0</v>
      </c>
      <c r="N4440" s="39"/>
      <c r="O4440" s="39"/>
      <c r="P4440" s="33"/>
    </row>
    <row r="4441" spans="1:16" ht="24.95" customHeight="1" x14ac:dyDescent="0.2">
      <c r="A4441" s="52" t="str">
        <f t="shared" si="208"/>
        <v>||||||0</v>
      </c>
      <c r="B4441" s="52" t="str">
        <f t="shared" si="209"/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207"/>
        <v>0</v>
      </c>
      <c r="N4441" s="39"/>
      <c r="O4441" s="39"/>
      <c r="P4441" s="33"/>
    </row>
    <row r="4442" spans="1:16" ht="24.95" customHeight="1" x14ac:dyDescent="0.2">
      <c r="A4442" s="52" t="str">
        <f t="shared" si="208"/>
        <v>||||||0</v>
      </c>
      <c r="B4442" s="52" t="str">
        <f t="shared" si="209"/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207"/>
        <v>0</v>
      </c>
      <c r="N4442" s="39"/>
      <c r="O4442" s="39"/>
      <c r="P4442" s="33"/>
    </row>
    <row r="4443" spans="1:16" ht="24.95" customHeight="1" x14ac:dyDescent="0.2">
      <c r="A4443" s="52" t="str">
        <f t="shared" si="208"/>
        <v>||||||0</v>
      </c>
      <c r="B4443" s="52" t="str">
        <f t="shared" si="209"/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207"/>
        <v>0</v>
      </c>
      <c r="N4443" s="39"/>
      <c r="O4443" s="39"/>
      <c r="P4443" s="33"/>
    </row>
    <row r="4444" spans="1:16" ht="24.95" customHeight="1" x14ac:dyDescent="0.2">
      <c r="A4444" s="52" t="str">
        <f t="shared" si="208"/>
        <v>||||||0</v>
      </c>
      <c r="B4444" s="52" t="str">
        <f t="shared" si="209"/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207"/>
        <v>0</v>
      </c>
      <c r="N4444" s="39"/>
      <c r="O4444" s="39"/>
      <c r="P4444" s="33"/>
    </row>
    <row r="4445" spans="1:16" ht="24.95" customHeight="1" x14ac:dyDescent="0.2">
      <c r="A4445" s="52" t="str">
        <f t="shared" si="208"/>
        <v>||||||0</v>
      </c>
      <c r="B4445" s="52" t="str">
        <f t="shared" si="209"/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207"/>
        <v>0</v>
      </c>
      <c r="N4445" s="39"/>
      <c r="O4445" s="39"/>
      <c r="P4445" s="33"/>
    </row>
    <row r="4446" spans="1:16" ht="24.95" customHeight="1" x14ac:dyDescent="0.2">
      <c r="A4446" s="52" t="str">
        <f t="shared" si="208"/>
        <v>||||||0</v>
      </c>
      <c r="B4446" s="52" t="str">
        <f t="shared" si="209"/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207"/>
        <v>0</v>
      </c>
      <c r="N4446" s="39"/>
      <c r="O4446" s="39"/>
      <c r="P4446" s="33"/>
    </row>
    <row r="4447" spans="1:16" ht="24.95" customHeight="1" x14ac:dyDescent="0.2">
      <c r="A4447" s="52" t="str">
        <f t="shared" si="208"/>
        <v>||||||0</v>
      </c>
      <c r="B4447" s="52" t="str">
        <f t="shared" si="209"/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207"/>
        <v>0</v>
      </c>
      <c r="N4447" s="39"/>
      <c r="O4447" s="39"/>
      <c r="P4447" s="33"/>
    </row>
    <row r="4448" spans="1:16" ht="24.95" customHeight="1" x14ac:dyDescent="0.2">
      <c r="A4448" s="52" t="str">
        <f t="shared" si="208"/>
        <v>||||||0</v>
      </c>
      <c r="B4448" s="52" t="str">
        <f t="shared" si="209"/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207"/>
        <v>0</v>
      </c>
      <c r="N4448" s="39"/>
      <c r="O4448" s="39"/>
      <c r="P4448" s="33"/>
    </row>
    <row r="4449" spans="1:16" ht="24.95" customHeight="1" x14ac:dyDescent="0.2">
      <c r="A4449" s="52" t="str">
        <f t="shared" si="208"/>
        <v>||||||0</v>
      </c>
      <c r="B4449" s="52" t="str">
        <f t="shared" si="209"/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207"/>
        <v>0</v>
      </c>
      <c r="N4449" s="39"/>
      <c r="O4449" s="39"/>
      <c r="P4449" s="33"/>
    </row>
    <row r="4450" spans="1:16" ht="24.95" customHeight="1" x14ac:dyDescent="0.2">
      <c r="A4450" s="52" t="str">
        <f t="shared" si="208"/>
        <v>||||||0</v>
      </c>
      <c r="B4450" s="52" t="str">
        <f t="shared" si="209"/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207"/>
        <v>0</v>
      </c>
      <c r="N4450" s="39"/>
      <c r="O4450" s="39"/>
      <c r="P4450" s="33"/>
    </row>
    <row r="4451" spans="1:16" ht="24.95" customHeight="1" x14ac:dyDescent="0.2">
      <c r="A4451" s="52" t="str">
        <f t="shared" si="208"/>
        <v>||||||0</v>
      </c>
      <c r="B4451" s="52" t="str">
        <f t="shared" si="209"/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207"/>
        <v>0</v>
      </c>
      <c r="N4451" s="39"/>
      <c r="O4451" s="39"/>
      <c r="P4451" s="33"/>
    </row>
    <row r="4452" spans="1:16" ht="24.95" customHeight="1" x14ac:dyDescent="0.2">
      <c r="A4452" s="52" t="str">
        <f t="shared" si="208"/>
        <v>||||||0</v>
      </c>
      <c r="B4452" s="52" t="str">
        <f t="shared" si="209"/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207"/>
        <v>0</v>
      </c>
      <c r="N4452" s="39"/>
      <c r="O4452" s="39"/>
      <c r="P4452" s="33"/>
    </row>
    <row r="4453" spans="1:16" ht="24.95" customHeight="1" x14ac:dyDescent="0.2">
      <c r="A4453" s="52" t="str">
        <f t="shared" si="208"/>
        <v>||||||0</v>
      </c>
      <c r="B4453" s="52" t="str">
        <f t="shared" si="209"/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207"/>
        <v>0</v>
      </c>
      <c r="N4453" s="39"/>
      <c r="O4453" s="39"/>
      <c r="P4453" s="33"/>
    </row>
    <row r="4454" spans="1:16" ht="24.95" customHeight="1" x14ac:dyDescent="0.2">
      <c r="A4454" s="52" t="str">
        <f t="shared" si="208"/>
        <v>||||||0</v>
      </c>
      <c r="B4454" s="52" t="str">
        <f t="shared" si="209"/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207"/>
        <v>0</v>
      </c>
      <c r="N4454" s="39"/>
      <c r="O4454" s="39"/>
      <c r="P4454" s="33"/>
    </row>
    <row r="4455" spans="1:16" ht="24.95" customHeight="1" x14ac:dyDescent="0.2">
      <c r="A4455" s="52" t="str">
        <f t="shared" si="208"/>
        <v>||||||0</v>
      </c>
      <c r="B4455" s="52" t="str">
        <f t="shared" si="209"/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207"/>
        <v>0</v>
      </c>
      <c r="N4455" s="39"/>
      <c r="O4455" s="39"/>
      <c r="P4455" s="33"/>
    </row>
    <row r="4456" spans="1:16" ht="24.95" customHeight="1" x14ac:dyDescent="0.2">
      <c r="A4456" s="52" t="str">
        <f t="shared" si="208"/>
        <v>||||||0</v>
      </c>
      <c r="B4456" s="52" t="str">
        <f t="shared" si="209"/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207"/>
        <v>0</v>
      </c>
      <c r="N4456" s="39"/>
      <c r="O4456" s="39"/>
      <c r="P4456" s="33"/>
    </row>
    <row r="4457" spans="1:16" ht="24.95" customHeight="1" x14ac:dyDescent="0.2">
      <c r="A4457" s="52" t="str">
        <f t="shared" si="208"/>
        <v>||||||0</v>
      </c>
      <c r="B4457" s="52" t="str">
        <f t="shared" si="209"/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207"/>
        <v>0</v>
      </c>
      <c r="N4457" s="39"/>
      <c r="O4457" s="39"/>
      <c r="P4457" s="33"/>
    </row>
    <row r="4458" spans="1:16" ht="24.95" customHeight="1" x14ac:dyDescent="0.2">
      <c r="A4458" s="52" t="str">
        <f t="shared" si="208"/>
        <v>||||||0</v>
      </c>
      <c r="B4458" s="52" t="str">
        <f t="shared" si="209"/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207"/>
        <v>0</v>
      </c>
      <c r="N4458" s="39"/>
      <c r="O4458" s="39"/>
      <c r="P4458" s="33"/>
    </row>
    <row r="4459" spans="1:16" ht="24.95" customHeight="1" x14ac:dyDescent="0.2">
      <c r="A4459" s="52" t="str">
        <f t="shared" si="208"/>
        <v>||||||0</v>
      </c>
      <c r="B4459" s="52" t="str">
        <f t="shared" si="209"/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207"/>
        <v>0</v>
      </c>
      <c r="N4459" s="39"/>
      <c r="O4459" s="39"/>
      <c r="P4459" s="33"/>
    </row>
    <row r="4460" spans="1:16" ht="24.95" customHeight="1" x14ac:dyDescent="0.2">
      <c r="A4460" s="52" t="str">
        <f t="shared" si="208"/>
        <v>||||||0</v>
      </c>
      <c r="B4460" s="52" t="str">
        <f t="shared" si="209"/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207"/>
        <v>0</v>
      </c>
      <c r="N4460" s="39"/>
      <c r="O4460" s="39"/>
      <c r="P4460" s="33"/>
    </row>
    <row r="4461" spans="1:16" ht="24.95" customHeight="1" x14ac:dyDescent="0.2">
      <c r="A4461" s="52" t="str">
        <f t="shared" si="208"/>
        <v>||||||0</v>
      </c>
      <c r="B4461" s="52" t="str">
        <f t="shared" si="209"/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207"/>
        <v>0</v>
      </c>
      <c r="N4461" s="39"/>
      <c r="O4461" s="39"/>
      <c r="P4461" s="33"/>
    </row>
    <row r="4462" spans="1:16" ht="24.95" customHeight="1" x14ac:dyDescent="0.2">
      <c r="A4462" s="52" t="str">
        <f t="shared" si="208"/>
        <v>||||||0</v>
      </c>
      <c r="B4462" s="52" t="str">
        <f t="shared" si="209"/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207"/>
        <v>0</v>
      </c>
      <c r="N4462" s="39"/>
      <c r="O4462" s="39"/>
      <c r="P4462" s="33"/>
    </row>
    <row r="4463" spans="1:16" ht="24.95" customHeight="1" x14ac:dyDescent="0.2">
      <c r="A4463" s="52" t="str">
        <f t="shared" si="208"/>
        <v>||||||0</v>
      </c>
      <c r="B4463" s="52" t="str">
        <f t="shared" si="209"/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207"/>
        <v>0</v>
      </c>
      <c r="N4463" s="39"/>
      <c r="O4463" s="39"/>
      <c r="P4463" s="33"/>
    </row>
    <row r="4464" spans="1:16" ht="24.95" customHeight="1" x14ac:dyDescent="0.2">
      <c r="A4464" s="52" t="str">
        <f t="shared" si="208"/>
        <v>||||||0</v>
      </c>
      <c r="B4464" s="52" t="str">
        <f t="shared" si="209"/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207"/>
        <v>0</v>
      </c>
      <c r="N4464" s="39"/>
      <c r="O4464" s="39"/>
      <c r="P4464" s="33"/>
    </row>
    <row r="4465" spans="1:16" ht="24.95" customHeight="1" x14ac:dyDescent="0.2">
      <c r="A4465" s="52" t="str">
        <f t="shared" si="208"/>
        <v>||||||0</v>
      </c>
      <c r="B4465" s="52" t="str">
        <f t="shared" si="209"/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207"/>
        <v>0</v>
      </c>
      <c r="N4465" s="39"/>
      <c r="O4465" s="39"/>
      <c r="P4465" s="33"/>
    </row>
    <row r="4466" spans="1:16" ht="24.95" customHeight="1" x14ac:dyDescent="0.2">
      <c r="A4466" s="52" t="str">
        <f t="shared" si="208"/>
        <v>||||||0</v>
      </c>
      <c r="B4466" s="52" t="str">
        <f t="shared" si="209"/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207"/>
        <v>0</v>
      </c>
      <c r="N4466" s="39"/>
      <c r="O4466" s="39"/>
      <c r="P4466" s="33"/>
    </row>
    <row r="4467" spans="1:16" ht="24.95" customHeight="1" x14ac:dyDescent="0.2">
      <c r="A4467" s="52" t="str">
        <f t="shared" si="208"/>
        <v>||||||0</v>
      </c>
      <c r="B4467" s="52" t="str">
        <f t="shared" si="209"/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207"/>
        <v>0</v>
      </c>
      <c r="N4467" s="39"/>
      <c r="O4467" s="39"/>
      <c r="P4467" s="33"/>
    </row>
    <row r="4468" spans="1:16" ht="24.95" customHeight="1" x14ac:dyDescent="0.2">
      <c r="A4468" s="52" t="str">
        <f t="shared" si="208"/>
        <v>||||||0</v>
      </c>
      <c r="B4468" s="52" t="str">
        <f t="shared" si="209"/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207"/>
        <v>0</v>
      </c>
      <c r="N4468" s="39"/>
      <c r="O4468" s="39"/>
      <c r="P4468" s="33"/>
    </row>
    <row r="4469" spans="1:16" ht="24.95" customHeight="1" x14ac:dyDescent="0.2">
      <c r="A4469" s="52" t="str">
        <f t="shared" si="208"/>
        <v>||||||0</v>
      </c>
      <c r="B4469" s="52" t="str">
        <f t="shared" si="209"/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207"/>
        <v>0</v>
      </c>
      <c r="N4469" s="39"/>
      <c r="O4469" s="39"/>
      <c r="P4469" s="33"/>
    </row>
    <row r="4470" spans="1:16" ht="24.95" customHeight="1" x14ac:dyDescent="0.2">
      <c r="A4470" s="52" t="str">
        <f t="shared" si="208"/>
        <v>||||||0</v>
      </c>
      <c r="B4470" s="52" t="str">
        <f t="shared" si="209"/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207"/>
        <v>0</v>
      </c>
      <c r="N4470" s="39"/>
      <c r="O4470" s="39"/>
      <c r="P4470" s="33"/>
    </row>
    <row r="4471" spans="1:16" ht="24.95" customHeight="1" x14ac:dyDescent="0.2">
      <c r="A4471" s="52" t="str">
        <f t="shared" si="208"/>
        <v>||||||0</v>
      </c>
      <c r="B4471" s="52" t="str">
        <f t="shared" si="209"/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207"/>
        <v>0</v>
      </c>
      <c r="N4471" s="39"/>
      <c r="O4471" s="39"/>
      <c r="P4471" s="33"/>
    </row>
    <row r="4472" spans="1:16" ht="24.95" customHeight="1" x14ac:dyDescent="0.2">
      <c r="A4472" s="52" t="str">
        <f t="shared" si="208"/>
        <v>||||||0</v>
      </c>
      <c r="B4472" s="52" t="str">
        <f t="shared" si="209"/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207"/>
        <v>0</v>
      </c>
      <c r="N4472" s="39"/>
      <c r="O4472" s="39"/>
      <c r="P4472" s="33"/>
    </row>
    <row r="4473" spans="1:16" ht="24.95" customHeight="1" x14ac:dyDescent="0.2">
      <c r="A4473" s="52" t="str">
        <f t="shared" si="208"/>
        <v>||||||0</v>
      </c>
      <c r="B4473" s="52" t="str">
        <f t="shared" si="209"/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207"/>
        <v>0</v>
      </c>
      <c r="N4473" s="39"/>
      <c r="O4473" s="39"/>
      <c r="P4473" s="33"/>
    </row>
    <row r="4474" spans="1:16" ht="24.95" customHeight="1" x14ac:dyDescent="0.2">
      <c r="A4474" s="52" t="str">
        <f t="shared" si="208"/>
        <v>||||||0</v>
      </c>
      <c r="B4474" s="52" t="str">
        <f t="shared" si="209"/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207"/>
        <v>0</v>
      </c>
      <c r="N4474" s="39"/>
      <c r="O4474" s="39"/>
      <c r="P4474" s="33"/>
    </row>
    <row r="4475" spans="1:16" ht="24.95" customHeight="1" x14ac:dyDescent="0.2">
      <c r="A4475" s="52" t="str">
        <f t="shared" si="208"/>
        <v>||||||0</v>
      </c>
      <c r="B4475" s="52" t="str">
        <f t="shared" si="209"/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207"/>
        <v>0</v>
      </c>
      <c r="N4475" s="39"/>
      <c r="O4475" s="39"/>
      <c r="P4475" s="33"/>
    </row>
    <row r="4476" spans="1:16" ht="24.95" customHeight="1" x14ac:dyDescent="0.2">
      <c r="A4476" s="52" t="str">
        <f t="shared" si="208"/>
        <v>||||||0</v>
      </c>
      <c r="B4476" s="52" t="str">
        <f t="shared" si="209"/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207"/>
        <v>0</v>
      </c>
      <c r="N4476" s="39"/>
      <c r="O4476" s="39"/>
      <c r="P4476" s="33"/>
    </row>
    <row r="4477" spans="1:16" ht="24.95" customHeight="1" x14ac:dyDescent="0.2">
      <c r="A4477" s="52" t="str">
        <f t="shared" si="208"/>
        <v>||||||0</v>
      </c>
      <c r="B4477" s="52" t="str">
        <f t="shared" si="209"/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207"/>
        <v>0</v>
      </c>
      <c r="N4477" s="39"/>
      <c r="O4477" s="39"/>
      <c r="P4477" s="33"/>
    </row>
    <row r="4478" spans="1:16" ht="24.95" customHeight="1" x14ac:dyDescent="0.2">
      <c r="A4478" s="52" t="str">
        <f t="shared" si="208"/>
        <v>||||||0</v>
      </c>
      <c r="B4478" s="52" t="str">
        <f t="shared" si="209"/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210">N4478+O4478</f>
        <v>0</v>
      </c>
      <c r="N4478" s="39"/>
      <c r="O4478" s="39"/>
      <c r="P4478" s="33"/>
    </row>
    <row r="4479" spans="1:16" ht="24.95" customHeight="1" x14ac:dyDescent="0.2">
      <c r="A4479" s="52" t="str">
        <f t="shared" si="208"/>
        <v>||||||0</v>
      </c>
      <c r="B4479" s="52" t="str">
        <f t="shared" si="209"/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210"/>
        <v>0</v>
      </c>
      <c r="N4479" s="39"/>
      <c r="O4479" s="39"/>
      <c r="P4479" s="33"/>
    </row>
    <row r="4480" spans="1:16" ht="24.95" customHeight="1" x14ac:dyDescent="0.2">
      <c r="A4480" s="52" t="str">
        <f t="shared" si="208"/>
        <v>||||||0</v>
      </c>
      <c r="B4480" s="52" t="str">
        <f t="shared" si="209"/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210"/>
        <v>0</v>
      </c>
      <c r="N4480" s="39"/>
      <c r="O4480" s="39"/>
      <c r="P4480" s="33"/>
    </row>
    <row r="4481" spans="1:16" ht="24.95" customHeight="1" x14ac:dyDescent="0.2">
      <c r="A4481" s="52" t="str">
        <f t="shared" si="208"/>
        <v>||||||0</v>
      </c>
      <c r="B4481" s="52" t="str">
        <f t="shared" si="209"/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210"/>
        <v>0</v>
      </c>
      <c r="N4481" s="39"/>
      <c r="O4481" s="39"/>
      <c r="P4481" s="33"/>
    </row>
    <row r="4482" spans="1:16" ht="24.95" customHeight="1" x14ac:dyDescent="0.2">
      <c r="A4482" s="52" t="str">
        <f t="shared" si="208"/>
        <v>||||||0</v>
      </c>
      <c r="B4482" s="52" t="str">
        <f t="shared" si="209"/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210"/>
        <v>0</v>
      </c>
      <c r="N4482" s="39"/>
      <c r="O4482" s="39"/>
      <c r="P4482" s="33"/>
    </row>
    <row r="4483" spans="1:16" ht="24.95" customHeight="1" x14ac:dyDescent="0.2">
      <c r="A4483" s="52" t="str">
        <f t="shared" si="208"/>
        <v>||||||0</v>
      </c>
      <c r="B4483" s="52" t="str">
        <f t="shared" si="209"/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210"/>
        <v>0</v>
      </c>
      <c r="N4483" s="39"/>
      <c r="O4483" s="39"/>
      <c r="P4483" s="33"/>
    </row>
    <row r="4484" spans="1:16" ht="24.95" customHeight="1" x14ac:dyDescent="0.2">
      <c r="A4484" s="52" t="str">
        <f t="shared" si="208"/>
        <v>||||||0</v>
      </c>
      <c r="B4484" s="52" t="str">
        <f t="shared" si="209"/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210"/>
        <v>0</v>
      </c>
      <c r="N4484" s="39"/>
      <c r="O4484" s="39"/>
      <c r="P4484" s="33"/>
    </row>
    <row r="4485" spans="1:16" ht="24.95" customHeight="1" x14ac:dyDescent="0.2">
      <c r="A4485" s="52" t="str">
        <f t="shared" ref="A4485:A4548" si="211">C4485&amp;"|"&amp;D4485&amp;"|"&amp;E4485&amp;"|"&amp;F4485&amp;"|"&amp;G4485&amp;"|"&amp;I4485&amp;"|"&amp;N4485+O4485-P4485</f>
        <v>||||||0</v>
      </c>
      <c r="B4485" s="52" t="str">
        <f t="shared" ref="B4485:B4548" si="212"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210"/>
        <v>0</v>
      </c>
      <c r="N4485" s="39"/>
      <c r="O4485" s="39"/>
      <c r="P4485" s="33"/>
    </row>
    <row r="4486" spans="1:16" ht="24.95" customHeight="1" x14ac:dyDescent="0.2">
      <c r="A4486" s="52" t="str">
        <f t="shared" si="211"/>
        <v>||||||0</v>
      </c>
      <c r="B4486" s="52" t="str">
        <f t="shared" si="212"/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210"/>
        <v>0</v>
      </c>
      <c r="N4486" s="39"/>
      <c r="O4486" s="39"/>
      <c r="P4486" s="33"/>
    </row>
    <row r="4487" spans="1:16" ht="24.95" customHeight="1" x14ac:dyDescent="0.2">
      <c r="A4487" s="52" t="str">
        <f t="shared" si="211"/>
        <v>||||||0</v>
      </c>
      <c r="B4487" s="52" t="str">
        <f t="shared" si="212"/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210"/>
        <v>0</v>
      </c>
      <c r="N4487" s="39"/>
      <c r="O4487" s="39"/>
      <c r="P4487" s="33"/>
    </row>
    <row r="4488" spans="1:16" ht="24.95" customHeight="1" x14ac:dyDescent="0.2">
      <c r="A4488" s="52" t="str">
        <f t="shared" si="211"/>
        <v>||||||0</v>
      </c>
      <c r="B4488" s="52" t="str">
        <f t="shared" si="212"/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210"/>
        <v>0</v>
      </c>
      <c r="N4488" s="39"/>
      <c r="O4488" s="39"/>
      <c r="P4488" s="33"/>
    </row>
    <row r="4489" spans="1:16" ht="24.95" customHeight="1" x14ac:dyDescent="0.2">
      <c r="A4489" s="52" t="str">
        <f t="shared" si="211"/>
        <v>||||||0</v>
      </c>
      <c r="B4489" s="52" t="str">
        <f t="shared" si="212"/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210"/>
        <v>0</v>
      </c>
      <c r="N4489" s="39"/>
      <c r="O4489" s="39"/>
      <c r="P4489" s="33"/>
    </row>
    <row r="4490" spans="1:16" ht="24.95" customHeight="1" x14ac:dyDescent="0.2">
      <c r="A4490" s="52" t="str">
        <f t="shared" si="211"/>
        <v>||||||0</v>
      </c>
      <c r="B4490" s="52" t="str">
        <f t="shared" si="212"/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210"/>
        <v>0</v>
      </c>
      <c r="N4490" s="39"/>
      <c r="O4490" s="39"/>
      <c r="P4490" s="33"/>
    </row>
    <row r="4491" spans="1:16" ht="24.95" customHeight="1" x14ac:dyDescent="0.2">
      <c r="A4491" s="52" t="str">
        <f t="shared" si="211"/>
        <v>||||||0</v>
      </c>
      <c r="B4491" s="52" t="str">
        <f t="shared" si="212"/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210"/>
        <v>0</v>
      </c>
      <c r="N4491" s="39"/>
      <c r="O4491" s="39"/>
      <c r="P4491" s="33"/>
    </row>
    <row r="4492" spans="1:16" ht="24.95" customHeight="1" x14ac:dyDescent="0.2">
      <c r="A4492" s="52" t="str">
        <f t="shared" si="211"/>
        <v>||||||0</v>
      </c>
      <c r="B4492" s="52" t="str">
        <f t="shared" si="212"/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210"/>
        <v>0</v>
      </c>
      <c r="N4492" s="39"/>
      <c r="O4492" s="39"/>
      <c r="P4492" s="33"/>
    </row>
    <row r="4493" spans="1:16" ht="24.95" customHeight="1" x14ac:dyDescent="0.2">
      <c r="A4493" s="52" t="str">
        <f t="shared" si="211"/>
        <v>||||||0</v>
      </c>
      <c r="B4493" s="52" t="str">
        <f t="shared" si="212"/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210"/>
        <v>0</v>
      </c>
      <c r="N4493" s="39"/>
      <c r="O4493" s="39"/>
      <c r="P4493" s="33"/>
    </row>
    <row r="4494" spans="1:16" ht="24.95" customHeight="1" x14ac:dyDescent="0.2">
      <c r="A4494" s="52" t="str">
        <f t="shared" si="211"/>
        <v>||||||0</v>
      </c>
      <c r="B4494" s="52" t="str">
        <f t="shared" si="212"/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210"/>
        <v>0</v>
      </c>
      <c r="N4494" s="39"/>
      <c r="O4494" s="39"/>
      <c r="P4494" s="33"/>
    </row>
    <row r="4495" spans="1:16" ht="24.95" customHeight="1" x14ac:dyDescent="0.2">
      <c r="A4495" s="52" t="str">
        <f t="shared" si="211"/>
        <v>||||||0</v>
      </c>
      <c r="B4495" s="52" t="str">
        <f t="shared" si="212"/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210"/>
        <v>0</v>
      </c>
      <c r="N4495" s="39"/>
      <c r="O4495" s="39"/>
      <c r="P4495" s="33"/>
    </row>
    <row r="4496" spans="1:16" ht="24.95" customHeight="1" x14ac:dyDescent="0.2">
      <c r="A4496" s="52" t="str">
        <f t="shared" si="211"/>
        <v>||||||0</v>
      </c>
      <c r="B4496" s="52" t="str">
        <f t="shared" si="212"/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210"/>
        <v>0</v>
      </c>
      <c r="N4496" s="39"/>
      <c r="O4496" s="39"/>
      <c r="P4496" s="33"/>
    </row>
    <row r="4497" spans="1:16" ht="24.95" customHeight="1" x14ac:dyDescent="0.2">
      <c r="A4497" s="52" t="str">
        <f t="shared" si="211"/>
        <v>||||||0</v>
      </c>
      <c r="B4497" s="52" t="str">
        <f t="shared" si="212"/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210"/>
        <v>0</v>
      </c>
      <c r="N4497" s="39"/>
      <c r="O4497" s="39"/>
      <c r="P4497" s="33"/>
    </row>
    <row r="4498" spans="1:16" ht="24.95" customHeight="1" x14ac:dyDescent="0.2">
      <c r="A4498" s="52" t="str">
        <f t="shared" si="211"/>
        <v>||||||0</v>
      </c>
      <c r="B4498" s="52" t="str">
        <f t="shared" si="212"/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210"/>
        <v>0</v>
      </c>
      <c r="N4498" s="39"/>
      <c r="O4498" s="39"/>
      <c r="P4498" s="33"/>
    </row>
    <row r="4499" spans="1:16" ht="24.95" customHeight="1" x14ac:dyDescent="0.2">
      <c r="A4499" s="52" t="str">
        <f t="shared" si="211"/>
        <v>||||||0</v>
      </c>
      <c r="B4499" s="52" t="str">
        <f t="shared" si="212"/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210"/>
        <v>0</v>
      </c>
      <c r="N4499" s="39"/>
      <c r="O4499" s="39"/>
      <c r="P4499" s="33"/>
    </row>
    <row r="4500" spans="1:16" ht="24.95" customHeight="1" x14ac:dyDescent="0.2">
      <c r="A4500" s="52" t="str">
        <f t="shared" si="211"/>
        <v>||||||0</v>
      </c>
      <c r="B4500" s="52" t="str">
        <f t="shared" si="212"/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210"/>
        <v>0</v>
      </c>
      <c r="N4500" s="39"/>
      <c r="O4500" s="39"/>
      <c r="P4500" s="33"/>
    </row>
    <row r="4501" spans="1:16" ht="24.95" customHeight="1" x14ac:dyDescent="0.2">
      <c r="A4501" s="52" t="str">
        <f t="shared" si="211"/>
        <v>||||||0</v>
      </c>
      <c r="B4501" s="52" t="str">
        <f t="shared" si="212"/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210"/>
        <v>0</v>
      </c>
      <c r="N4501" s="39"/>
      <c r="O4501" s="39"/>
      <c r="P4501" s="33"/>
    </row>
    <row r="4502" spans="1:16" ht="24.95" customHeight="1" x14ac:dyDescent="0.2">
      <c r="A4502" s="52" t="str">
        <f t="shared" si="211"/>
        <v>||||||0</v>
      </c>
      <c r="B4502" s="52" t="str">
        <f t="shared" si="212"/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210"/>
        <v>0</v>
      </c>
      <c r="N4502" s="39"/>
      <c r="O4502" s="39"/>
      <c r="P4502" s="33"/>
    </row>
    <row r="4503" spans="1:16" ht="24.95" customHeight="1" x14ac:dyDescent="0.2">
      <c r="A4503" s="52" t="str">
        <f t="shared" si="211"/>
        <v>||||||0</v>
      </c>
      <c r="B4503" s="52" t="str">
        <f t="shared" si="212"/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210"/>
        <v>0</v>
      </c>
      <c r="N4503" s="39"/>
      <c r="O4503" s="39"/>
      <c r="P4503" s="33"/>
    </row>
    <row r="4504" spans="1:16" ht="24.95" customHeight="1" x14ac:dyDescent="0.2">
      <c r="A4504" s="52" t="str">
        <f t="shared" si="211"/>
        <v>||||||0</v>
      </c>
      <c r="B4504" s="52" t="str">
        <f t="shared" si="212"/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210"/>
        <v>0</v>
      </c>
      <c r="N4504" s="39"/>
      <c r="O4504" s="39"/>
      <c r="P4504" s="33"/>
    </row>
    <row r="4505" spans="1:16" ht="24.95" customHeight="1" x14ac:dyDescent="0.2">
      <c r="A4505" s="52" t="str">
        <f t="shared" si="211"/>
        <v>||||||0</v>
      </c>
      <c r="B4505" s="52" t="str">
        <f t="shared" si="212"/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210"/>
        <v>0</v>
      </c>
      <c r="N4505" s="39"/>
      <c r="O4505" s="39"/>
      <c r="P4505" s="33"/>
    </row>
    <row r="4506" spans="1:16" ht="24.95" customHeight="1" x14ac:dyDescent="0.2">
      <c r="A4506" s="52" t="str">
        <f t="shared" si="211"/>
        <v>||||||0</v>
      </c>
      <c r="B4506" s="52" t="str">
        <f t="shared" si="212"/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210"/>
        <v>0</v>
      </c>
      <c r="N4506" s="39"/>
      <c r="O4506" s="39"/>
      <c r="P4506" s="33"/>
    </row>
    <row r="4507" spans="1:16" ht="24.95" customHeight="1" x14ac:dyDescent="0.2">
      <c r="A4507" s="52" t="str">
        <f t="shared" si="211"/>
        <v>||||||0</v>
      </c>
      <c r="B4507" s="52" t="str">
        <f t="shared" si="212"/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210"/>
        <v>0</v>
      </c>
      <c r="N4507" s="39"/>
      <c r="O4507" s="39"/>
      <c r="P4507" s="33"/>
    </row>
    <row r="4508" spans="1:16" ht="24.95" customHeight="1" x14ac:dyDescent="0.2">
      <c r="A4508" s="52" t="str">
        <f t="shared" si="211"/>
        <v>||||||0</v>
      </c>
      <c r="B4508" s="52" t="str">
        <f t="shared" si="212"/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210"/>
        <v>0</v>
      </c>
      <c r="N4508" s="39"/>
      <c r="O4508" s="39"/>
      <c r="P4508" s="33"/>
    </row>
    <row r="4509" spans="1:16" ht="24.95" customHeight="1" x14ac:dyDescent="0.2">
      <c r="A4509" s="52" t="str">
        <f t="shared" si="211"/>
        <v>||||||0</v>
      </c>
      <c r="B4509" s="52" t="str">
        <f t="shared" si="212"/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210"/>
        <v>0</v>
      </c>
      <c r="N4509" s="39"/>
      <c r="O4509" s="39"/>
      <c r="P4509" s="33"/>
    </row>
    <row r="4510" spans="1:16" ht="24.95" customHeight="1" x14ac:dyDescent="0.2">
      <c r="A4510" s="52" t="str">
        <f t="shared" si="211"/>
        <v>||||||0</v>
      </c>
      <c r="B4510" s="52" t="str">
        <f t="shared" si="212"/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210"/>
        <v>0</v>
      </c>
      <c r="N4510" s="39"/>
      <c r="O4510" s="39"/>
      <c r="P4510" s="33"/>
    </row>
    <row r="4511" spans="1:16" ht="24.95" customHeight="1" x14ac:dyDescent="0.2">
      <c r="A4511" s="52" t="str">
        <f t="shared" si="211"/>
        <v>||||||0</v>
      </c>
      <c r="B4511" s="52" t="str">
        <f t="shared" si="212"/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210"/>
        <v>0</v>
      </c>
      <c r="N4511" s="39"/>
      <c r="O4511" s="39"/>
      <c r="P4511" s="33"/>
    </row>
    <row r="4512" spans="1:16" ht="24.95" customHeight="1" x14ac:dyDescent="0.2">
      <c r="A4512" s="52" t="str">
        <f t="shared" si="211"/>
        <v>||||||0</v>
      </c>
      <c r="B4512" s="52" t="str">
        <f t="shared" si="212"/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210"/>
        <v>0</v>
      </c>
      <c r="N4512" s="39"/>
      <c r="O4512" s="39"/>
      <c r="P4512" s="33"/>
    </row>
    <row r="4513" spans="1:16" ht="24.95" customHeight="1" x14ac:dyDescent="0.2">
      <c r="A4513" s="52" t="str">
        <f t="shared" si="211"/>
        <v>||||||0</v>
      </c>
      <c r="B4513" s="52" t="str">
        <f t="shared" si="212"/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210"/>
        <v>0</v>
      </c>
      <c r="N4513" s="39"/>
      <c r="O4513" s="39"/>
      <c r="P4513" s="33"/>
    </row>
    <row r="4514" spans="1:16" ht="24.95" customHeight="1" x14ac:dyDescent="0.2">
      <c r="A4514" s="52" t="str">
        <f t="shared" si="211"/>
        <v>||||||0</v>
      </c>
      <c r="B4514" s="52" t="str">
        <f t="shared" si="212"/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210"/>
        <v>0</v>
      </c>
      <c r="N4514" s="39"/>
      <c r="O4514" s="39"/>
      <c r="P4514" s="33"/>
    </row>
    <row r="4515" spans="1:16" ht="24.95" customHeight="1" x14ac:dyDescent="0.2">
      <c r="A4515" s="52" t="str">
        <f t="shared" si="211"/>
        <v>||||||0</v>
      </c>
      <c r="B4515" s="52" t="str">
        <f t="shared" si="212"/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210"/>
        <v>0</v>
      </c>
      <c r="N4515" s="39"/>
      <c r="O4515" s="39"/>
      <c r="P4515" s="33"/>
    </row>
    <row r="4516" spans="1:16" ht="24.95" customHeight="1" x14ac:dyDescent="0.2">
      <c r="A4516" s="52" t="str">
        <f t="shared" si="211"/>
        <v>||||||0</v>
      </c>
      <c r="B4516" s="52" t="str">
        <f t="shared" si="212"/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210"/>
        <v>0</v>
      </c>
      <c r="N4516" s="39"/>
      <c r="O4516" s="39"/>
      <c r="P4516" s="33"/>
    </row>
    <row r="4517" spans="1:16" ht="24.95" customHeight="1" x14ac:dyDescent="0.2">
      <c r="A4517" s="52" t="str">
        <f t="shared" si="211"/>
        <v>||||||0</v>
      </c>
      <c r="B4517" s="52" t="str">
        <f t="shared" si="212"/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210"/>
        <v>0</v>
      </c>
      <c r="N4517" s="39"/>
      <c r="O4517" s="39"/>
      <c r="P4517" s="33"/>
    </row>
    <row r="4518" spans="1:16" ht="24.95" customHeight="1" x14ac:dyDescent="0.2">
      <c r="A4518" s="52" t="str">
        <f t="shared" si="211"/>
        <v>||||||0</v>
      </c>
      <c r="B4518" s="52" t="str">
        <f t="shared" si="212"/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210"/>
        <v>0</v>
      </c>
      <c r="N4518" s="39"/>
      <c r="O4518" s="39"/>
      <c r="P4518" s="33"/>
    </row>
    <row r="4519" spans="1:16" ht="24.95" customHeight="1" x14ac:dyDescent="0.2">
      <c r="A4519" s="52" t="str">
        <f t="shared" si="211"/>
        <v>||||||0</v>
      </c>
      <c r="B4519" s="52" t="str">
        <f t="shared" si="212"/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210"/>
        <v>0</v>
      </c>
      <c r="N4519" s="39"/>
      <c r="O4519" s="39"/>
      <c r="P4519" s="33"/>
    </row>
    <row r="4520" spans="1:16" ht="24.95" customHeight="1" x14ac:dyDescent="0.2">
      <c r="A4520" s="52" t="str">
        <f t="shared" si="211"/>
        <v>||||||0</v>
      </c>
      <c r="B4520" s="52" t="str">
        <f t="shared" si="212"/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210"/>
        <v>0</v>
      </c>
      <c r="N4520" s="39"/>
      <c r="O4520" s="39"/>
      <c r="P4520" s="33"/>
    </row>
    <row r="4521" spans="1:16" ht="24.95" customHeight="1" x14ac:dyDescent="0.2">
      <c r="A4521" s="52" t="str">
        <f t="shared" si="211"/>
        <v>||||||0</v>
      </c>
      <c r="B4521" s="52" t="str">
        <f t="shared" si="212"/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210"/>
        <v>0</v>
      </c>
      <c r="N4521" s="39"/>
      <c r="O4521" s="39"/>
      <c r="P4521" s="33"/>
    </row>
    <row r="4522" spans="1:16" ht="24.95" customHeight="1" x14ac:dyDescent="0.2">
      <c r="A4522" s="52" t="str">
        <f t="shared" si="211"/>
        <v>||||||0</v>
      </c>
      <c r="B4522" s="52" t="str">
        <f t="shared" si="212"/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210"/>
        <v>0</v>
      </c>
      <c r="N4522" s="39"/>
      <c r="O4522" s="39"/>
      <c r="P4522" s="33"/>
    </row>
    <row r="4523" spans="1:16" ht="24.95" customHeight="1" x14ac:dyDescent="0.2">
      <c r="A4523" s="52" t="str">
        <f t="shared" si="211"/>
        <v>||||||0</v>
      </c>
      <c r="B4523" s="52" t="str">
        <f t="shared" si="212"/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210"/>
        <v>0</v>
      </c>
      <c r="N4523" s="39"/>
      <c r="O4523" s="39"/>
      <c r="P4523" s="33"/>
    </row>
    <row r="4524" spans="1:16" ht="24.95" customHeight="1" x14ac:dyDescent="0.2">
      <c r="A4524" s="52" t="str">
        <f t="shared" si="211"/>
        <v>||||||0</v>
      </c>
      <c r="B4524" s="52" t="str">
        <f t="shared" si="212"/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210"/>
        <v>0</v>
      </c>
      <c r="N4524" s="39"/>
      <c r="O4524" s="39"/>
      <c r="P4524" s="33"/>
    </row>
    <row r="4525" spans="1:16" ht="24.95" customHeight="1" x14ac:dyDescent="0.2">
      <c r="A4525" s="52" t="str">
        <f t="shared" si="211"/>
        <v>||||||0</v>
      </c>
      <c r="B4525" s="52" t="str">
        <f t="shared" si="212"/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210"/>
        <v>0</v>
      </c>
      <c r="N4525" s="39"/>
      <c r="O4525" s="39"/>
      <c r="P4525" s="33"/>
    </row>
    <row r="4526" spans="1:16" ht="24.95" customHeight="1" x14ac:dyDescent="0.2">
      <c r="A4526" s="52" t="str">
        <f t="shared" si="211"/>
        <v>||||||0</v>
      </c>
      <c r="B4526" s="52" t="str">
        <f t="shared" si="212"/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210"/>
        <v>0</v>
      </c>
      <c r="N4526" s="39"/>
      <c r="O4526" s="39"/>
      <c r="P4526" s="33"/>
    </row>
    <row r="4527" spans="1:16" ht="24.95" customHeight="1" x14ac:dyDescent="0.2">
      <c r="A4527" s="52" t="str">
        <f t="shared" si="211"/>
        <v>||||||0</v>
      </c>
      <c r="B4527" s="52" t="str">
        <f t="shared" si="212"/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210"/>
        <v>0</v>
      </c>
      <c r="N4527" s="39"/>
      <c r="O4527" s="39"/>
      <c r="P4527" s="33"/>
    </row>
    <row r="4528" spans="1:16" ht="24.95" customHeight="1" x14ac:dyDescent="0.2">
      <c r="A4528" s="52" t="str">
        <f t="shared" si="211"/>
        <v>||||||0</v>
      </c>
      <c r="B4528" s="52" t="str">
        <f t="shared" si="212"/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210"/>
        <v>0</v>
      </c>
      <c r="N4528" s="39"/>
      <c r="O4528" s="39"/>
      <c r="P4528" s="33"/>
    </row>
    <row r="4529" spans="1:16" ht="24.95" customHeight="1" x14ac:dyDescent="0.2">
      <c r="A4529" s="52" t="str">
        <f t="shared" si="211"/>
        <v>||||||0</v>
      </c>
      <c r="B4529" s="52" t="str">
        <f t="shared" si="212"/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210"/>
        <v>0</v>
      </c>
      <c r="N4529" s="39"/>
      <c r="O4529" s="39"/>
      <c r="P4529" s="33"/>
    </row>
    <row r="4530" spans="1:16" ht="24.95" customHeight="1" x14ac:dyDescent="0.2">
      <c r="A4530" s="52" t="str">
        <f t="shared" si="211"/>
        <v>||||||0</v>
      </c>
      <c r="B4530" s="52" t="str">
        <f t="shared" si="212"/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210"/>
        <v>0</v>
      </c>
      <c r="N4530" s="39"/>
      <c r="O4530" s="39"/>
      <c r="P4530" s="33"/>
    </row>
    <row r="4531" spans="1:16" ht="24.95" customHeight="1" x14ac:dyDescent="0.2">
      <c r="A4531" s="52" t="str">
        <f t="shared" si="211"/>
        <v>||||||0</v>
      </c>
      <c r="B4531" s="52" t="str">
        <f t="shared" si="212"/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210"/>
        <v>0</v>
      </c>
      <c r="N4531" s="39"/>
      <c r="O4531" s="39"/>
      <c r="P4531" s="33"/>
    </row>
    <row r="4532" spans="1:16" ht="24.95" customHeight="1" x14ac:dyDescent="0.2">
      <c r="A4532" s="52" t="str">
        <f t="shared" si="211"/>
        <v>||||||0</v>
      </c>
      <c r="B4532" s="52" t="str">
        <f t="shared" si="212"/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210"/>
        <v>0</v>
      </c>
      <c r="N4532" s="39"/>
      <c r="O4532" s="39"/>
      <c r="P4532" s="33"/>
    </row>
    <row r="4533" spans="1:16" ht="24.95" customHeight="1" x14ac:dyDescent="0.2">
      <c r="A4533" s="52" t="str">
        <f t="shared" si="211"/>
        <v>||||||0</v>
      </c>
      <c r="B4533" s="52" t="str">
        <f t="shared" si="212"/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210"/>
        <v>0</v>
      </c>
      <c r="N4533" s="39"/>
      <c r="O4533" s="39"/>
      <c r="P4533" s="33"/>
    </row>
    <row r="4534" spans="1:16" ht="24.95" customHeight="1" x14ac:dyDescent="0.2">
      <c r="A4534" s="52" t="str">
        <f t="shared" si="211"/>
        <v>||||||0</v>
      </c>
      <c r="B4534" s="52" t="str">
        <f t="shared" si="212"/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210"/>
        <v>0</v>
      </c>
      <c r="N4534" s="39"/>
      <c r="O4534" s="39"/>
      <c r="P4534" s="33"/>
    </row>
    <row r="4535" spans="1:16" ht="24.95" customHeight="1" x14ac:dyDescent="0.2">
      <c r="A4535" s="52" t="str">
        <f t="shared" si="211"/>
        <v>||||||0</v>
      </c>
      <c r="B4535" s="52" t="str">
        <f t="shared" si="212"/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210"/>
        <v>0</v>
      </c>
      <c r="N4535" s="39"/>
      <c r="O4535" s="39"/>
      <c r="P4535" s="33"/>
    </row>
    <row r="4536" spans="1:16" ht="24.95" customHeight="1" x14ac:dyDescent="0.2">
      <c r="A4536" s="52" t="str">
        <f t="shared" si="211"/>
        <v>||||||0</v>
      </c>
      <c r="B4536" s="52" t="str">
        <f t="shared" si="212"/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210"/>
        <v>0</v>
      </c>
      <c r="N4536" s="39"/>
      <c r="O4536" s="39"/>
      <c r="P4536" s="33"/>
    </row>
    <row r="4537" spans="1:16" ht="24.95" customHeight="1" x14ac:dyDescent="0.2">
      <c r="A4537" s="52" t="str">
        <f t="shared" si="211"/>
        <v>||||||0</v>
      </c>
      <c r="B4537" s="52" t="str">
        <f t="shared" si="212"/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210"/>
        <v>0</v>
      </c>
      <c r="N4537" s="39"/>
      <c r="O4537" s="39"/>
      <c r="P4537" s="33"/>
    </row>
    <row r="4538" spans="1:16" ht="24.95" customHeight="1" x14ac:dyDescent="0.2">
      <c r="A4538" s="52" t="str">
        <f t="shared" si="211"/>
        <v>||||||0</v>
      </c>
      <c r="B4538" s="52" t="str">
        <f t="shared" si="212"/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210"/>
        <v>0</v>
      </c>
      <c r="N4538" s="39"/>
      <c r="O4538" s="39"/>
      <c r="P4538" s="33"/>
    </row>
    <row r="4539" spans="1:16" ht="24.95" customHeight="1" x14ac:dyDescent="0.2">
      <c r="A4539" s="52" t="str">
        <f t="shared" si="211"/>
        <v>||||||0</v>
      </c>
      <c r="B4539" s="52" t="str">
        <f t="shared" si="212"/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210"/>
        <v>0</v>
      </c>
      <c r="N4539" s="39"/>
      <c r="O4539" s="39"/>
      <c r="P4539" s="33"/>
    </row>
    <row r="4540" spans="1:16" ht="24.95" customHeight="1" x14ac:dyDescent="0.2">
      <c r="A4540" s="52" t="str">
        <f t="shared" si="211"/>
        <v>||||||0</v>
      </c>
      <c r="B4540" s="52" t="str">
        <f t="shared" si="212"/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210"/>
        <v>0</v>
      </c>
      <c r="N4540" s="39"/>
      <c r="O4540" s="39"/>
      <c r="P4540" s="33"/>
    </row>
    <row r="4541" spans="1:16" ht="24.95" customHeight="1" x14ac:dyDescent="0.2">
      <c r="A4541" s="52" t="str">
        <f t="shared" si="211"/>
        <v>||||||0</v>
      </c>
      <c r="B4541" s="52" t="str">
        <f t="shared" si="212"/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210"/>
        <v>0</v>
      </c>
      <c r="N4541" s="39"/>
      <c r="O4541" s="39"/>
      <c r="P4541" s="33"/>
    </row>
    <row r="4542" spans="1:16" ht="24.95" customHeight="1" x14ac:dyDescent="0.2">
      <c r="A4542" s="52" t="str">
        <f t="shared" si="211"/>
        <v>||||||0</v>
      </c>
      <c r="B4542" s="52" t="str">
        <f t="shared" si="212"/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213">N4542+O4542</f>
        <v>0</v>
      </c>
      <c r="N4542" s="39"/>
      <c r="O4542" s="39"/>
      <c r="P4542" s="33"/>
    </row>
    <row r="4543" spans="1:16" ht="24.95" customHeight="1" x14ac:dyDescent="0.2">
      <c r="A4543" s="52" t="str">
        <f t="shared" si="211"/>
        <v>||||||0</v>
      </c>
      <c r="B4543" s="52" t="str">
        <f t="shared" si="212"/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213"/>
        <v>0</v>
      </c>
      <c r="N4543" s="39"/>
      <c r="O4543" s="39"/>
      <c r="P4543" s="33"/>
    </row>
    <row r="4544" spans="1:16" ht="24.95" customHeight="1" x14ac:dyDescent="0.2">
      <c r="A4544" s="52" t="str">
        <f t="shared" si="211"/>
        <v>||||||0</v>
      </c>
      <c r="B4544" s="52" t="str">
        <f t="shared" si="212"/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213"/>
        <v>0</v>
      </c>
      <c r="N4544" s="39"/>
      <c r="O4544" s="39"/>
      <c r="P4544" s="33"/>
    </row>
    <row r="4545" spans="1:16" ht="24.95" customHeight="1" x14ac:dyDescent="0.2">
      <c r="A4545" s="52" t="str">
        <f t="shared" si="211"/>
        <v>||||||0</v>
      </c>
      <c r="B4545" s="52" t="str">
        <f t="shared" si="212"/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213"/>
        <v>0</v>
      </c>
      <c r="N4545" s="39"/>
      <c r="O4545" s="39"/>
      <c r="P4545" s="33"/>
    </row>
    <row r="4546" spans="1:16" ht="24.95" customHeight="1" x14ac:dyDescent="0.2">
      <c r="A4546" s="52" t="str">
        <f t="shared" si="211"/>
        <v>||||||0</v>
      </c>
      <c r="B4546" s="52" t="str">
        <f t="shared" si="212"/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213"/>
        <v>0</v>
      </c>
      <c r="N4546" s="39"/>
      <c r="O4546" s="39"/>
      <c r="P4546" s="33"/>
    </row>
    <row r="4547" spans="1:16" ht="24.95" customHeight="1" x14ac:dyDescent="0.2">
      <c r="A4547" s="52" t="str">
        <f t="shared" si="211"/>
        <v>||||||0</v>
      </c>
      <c r="B4547" s="52" t="str">
        <f t="shared" si="212"/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213"/>
        <v>0</v>
      </c>
      <c r="N4547" s="39"/>
      <c r="O4547" s="39"/>
      <c r="P4547" s="33"/>
    </row>
    <row r="4548" spans="1:16" ht="24.95" customHeight="1" x14ac:dyDescent="0.2">
      <c r="A4548" s="52" t="str">
        <f t="shared" si="211"/>
        <v>||||||0</v>
      </c>
      <c r="B4548" s="52" t="str">
        <f t="shared" si="212"/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213"/>
        <v>0</v>
      </c>
      <c r="N4548" s="39"/>
      <c r="O4548" s="39"/>
      <c r="P4548" s="33"/>
    </row>
    <row r="4549" spans="1:16" ht="24.95" customHeight="1" x14ac:dyDescent="0.2">
      <c r="A4549" s="52" t="str">
        <f t="shared" ref="A4549:A4612" si="214">C4549&amp;"|"&amp;D4549&amp;"|"&amp;E4549&amp;"|"&amp;F4549&amp;"|"&amp;G4549&amp;"|"&amp;I4549&amp;"|"&amp;N4549+O4549-P4549</f>
        <v>||||||0</v>
      </c>
      <c r="B4549" s="52" t="str">
        <f t="shared" ref="B4549:B4612" si="215"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213"/>
        <v>0</v>
      </c>
      <c r="N4549" s="39"/>
      <c r="O4549" s="39"/>
      <c r="P4549" s="33"/>
    </row>
    <row r="4550" spans="1:16" ht="24.95" customHeight="1" x14ac:dyDescent="0.2">
      <c r="A4550" s="52" t="str">
        <f t="shared" si="214"/>
        <v>||||||0</v>
      </c>
      <c r="B4550" s="52" t="str">
        <f t="shared" si="215"/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213"/>
        <v>0</v>
      </c>
      <c r="N4550" s="39"/>
      <c r="O4550" s="39"/>
      <c r="P4550" s="33"/>
    </row>
    <row r="4551" spans="1:16" ht="24.95" customHeight="1" x14ac:dyDescent="0.2">
      <c r="A4551" s="52" t="str">
        <f t="shared" si="214"/>
        <v>||||||0</v>
      </c>
      <c r="B4551" s="52" t="str">
        <f t="shared" si="215"/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213"/>
        <v>0</v>
      </c>
      <c r="N4551" s="39"/>
      <c r="O4551" s="39"/>
      <c r="P4551" s="33"/>
    </row>
    <row r="4552" spans="1:16" ht="24.95" customHeight="1" x14ac:dyDescent="0.2">
      <c r="A4552" s="52" t="str">
        <f t="shared" si="214"/>
        <v>||||||0</v>
      </c>
      <c r="B4552" s="52" t="str">
        <f t="shared" si="215"/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213"/>
        <v>0</v>
      </c>
      <c r="N4552" s="39"/>
      <c r="O4552" s="39"/>
      <c r="P4552" s="33"/>
    </row>
    <row r="4553" spans="1:16" ht="24.95" customHeight="1" x14ac:dyDescent="0.2">
      <c r="A4553" s="52" t="str">
        <f t="shared" si="214"/>
        <v>||||||0</v>
      </c>
      <c r="B4553" s="52" t="str">
        <f t="shared" si="215"/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213"/>
        <v>0</v>
      </c>
      <c r="N4553" s="39"/>
      <c r="O4553" s="39"/>
      <c r="P4553" s="33"/>
    </row>
    <row r="4554" spans="1:16" ht="24.95" customHeight="1" x14ac:dyDescent="0.2">
      <c r="A4554" s="52" t="str">
        <f t="shared" si="214"/>
        <v>||||||0</v>
      </c>
      <c r="B4554" s="52" t="str">
        <f t="shared" si="215"/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213"/>
        <v>0</v>
      </c>
      <c r="N4554" s="39"/>
      <c r="O4554" s="39"/>
      <c r="P4554" s="33"/>
    </row>
    <row r="4555" spans="1:16" ht="24.95" customHeight="1" x14ac:dyDescent="0.2">
      <c r="A4555" s="52" t="str">
        <f t="shared" si="214"/>
        <v>||||||0</v>
      </c>
      <c r="B4555" s="52" t="str">
        <f t="shared" si="215"/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213"/>
        <v>0</v>
      </c>
      <c r="N4555" s="39"/>
      <c r="O4555" s="39"/>
      <c r="P4555" s="33"/>
    </row>
    <row r="4556" spans="1:16" ht="24.95" customHeight="1" x14ac:dyDescent="0.2">
      <c r="A4556" s="52" t="str">
        <f t="shared" si="214"/>
        <v>||||||0</v>
      </c>
      <c r="B4556" s="52" t="str">
        <f t="shared" si="215"/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213"/>
        <v>0</v>
      </c>
      <c r="N4556" s="39"/>
      <c r="O4556" s="39"/>
      <c r="P4556" s="33"/>
    </row>
    <row r="4557" spans="1:16" ht="24.95" customHeight="1" x14ac:dyDescent="0.2">
      <c r="A4557" s="52" t="str">
        <f t="shared" si="214"/>
        <v>||||||0</v>
      </c>
      <c r="B4557" s="52" t="str">
        <f t="shared" si="215"/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213"/>
        <v>0</v>
      </c>
      <c r="N4557" s="39"/>
      <c r="O4557" s="39"/>
      <c r="P4557" s="33"/>
    </row>
    <row r="4558" spans="1:16" ht="24.95" customHeight="1" x14ac:dyDescent="0.2">
      <c r="A4558" s="52" t="str">
        <f t="shared" si="214"/>
        <v>||||||0</v>
      </c>
      <c r="B4558" s="52" t="str">
        <f t="shared" si="215"/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213"/>
        <v>0</v>
      </c>
      <c r="N4558" s="39"/>
      <c r="O4558" s="39"/>
      <c r="P4558" s="33"/>
    </row>
    <row r="4559" spans="1:16" ht="24.95" customHeight="1" x14ac:dyDescent="0.2">
      <c r="A4559" s="52" t="str">
        <f t="shared" si="214"/>
        <v>||||||0</v>
      </c>
      <c r="B4559" s="52" t="str">
        <f t="shared" si="215"/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213"/>
        <v>0</v>
      </c>
      <c r="N4559" s="39"/>
      <c r="O4559" s="39"/>
      <c r="P4559" s="33"/>
    </row>
    <row r="4560" spans="1:16" ht="24.95" customHeight="1" x14ac:dyDescent="0.2">
      <c r="A4560" s="52" t="str">
        <f t="shared" si="214"/>
        <v>||||||0</v>
      </c>
      <c r="B4560" s="52" t="str">
        <f t="shared" si="215"/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213"/>
        <v>0</v>
      </c>
      <c r="N4560" s="39"/>
      <c r="O4560" s="39"/>
      <c r="P4560" s="33"/>
    </row>
    <row r="4561" spans="1:16" ht="24.95" customHeight="1" x14ac:dyDescent="0.2">
      <c r="A4561" s="52" t="str">
        <f t="shared" si="214"/>
        <v>||||||0</v>
      </c>
      <c r="B4561" s="52" t="str">
        <f t="shared" si="215"/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213"/>
        <v>0</v>
      </c>
      <c r="N4561" s="39"/>
      <c r="O4561" s="39"/>
      <c r="P4561" s="33"/>
    </row>
    <row r="4562" spans="1:16" ht="24.95" customHeight="1" x14ac:dyDescent="0.2">
      <c r="A4562" s="52" t="str">
        <f t="shared" si="214"/>
        <v>||||||0</v>
      </c>
      <c r="B4562" s="52" t="str">
        <f t="shared" si="215"/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213"/>
        <v>0</v>
      </c>
      <c r="N4562" s="39"/>
      <c r="O4562" s="39"/>
      <c r="P4562" s="33"/>
    </row>
    <row r="4563" spans="1:16" ht="24.95" customHeight="1" x14ac:dyDescent="0.2">
      <c r="A4563" s="52" t="str">
        <f t="shared" si="214"/>
        <v>||||||0</v>
      </c>
      <c r="B4563" s="52" t="str">
        <f t="shared" si="215"/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213"/>
        <v>0</v>
      </c>
      <c r="N4563" s="39"/>
      <c r="O4563" s="39"/>
      <c r="P4563" s="33"/>
    </row>
    <row r="4564" spans="1:16" ht="24.95" customHeight="1" x14ac:dyDescent="0.2">
      <c r="A4564" s="52" t="str">
        <f t="shared" si="214"/>
        <v>||||||0</v>
      </c>
      <c r="B4564" s="52" t="str">
        <f t="shared" si="215"/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213"/>
        <v>0</v>
      </c>
      <c r="N4564" s="39"/>
      <c r="O4564" s="39"/>
      <c r="P4564" s="33"/>
    </row>
    <row r="4565" spans="1:16" ht="24.95" customHeight="1" x14ac:dyDescent="0.2">
      <c r="A4565" s="52" t="str">
        <f t="shared" si="214"/>
        <v>||||||0</v>
      </c>
      <c r="B4565" s="52" t="str">
        <f t="shared" si="215"/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213"/>
        <v>0</v>
      </c>
      <c r="N4565" s="39"/>
      <c r="O4565" s="39"/>
      <c r="P4565" s="33"/>
    </row>
    <row r="4566" spans="1:16" ht="24.95" customHeight="1" x14ac:dyDescent="0.2">
      <c r="A4566" s="52" t="str">
        <f t="shared" si="214"/>
        <v>||||||0</v>
      </c>
      <c r="B4566" s="52" t="str">
        <f t="shared" si="215"/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213"/>
        <v>0</v>
      </c>
      <c r="N4566" s="39"/>
      <c r="O4566" s="39"/>
      <c r="P4566" s="33"/>
    </row>
    <row r="4567" spans="1:16" ht="24.95" customHeight="1" x14ac:dyDescent="0.2">
      <c r="A4567" s="52" t="str">
        <f t="shared" si="214"/>
        <v>||||||0</v>
      </c>
      <c r="B4567" s="52" t="str">
        <f t="shared" si="215"/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213"/>
        <v>0</v>
      </c>
      <c r="N4567" s="39"/>
      <c r="O4567" s="39"/>
      <c r="P4567" s="33"/>
    </row>
    <row r="4568" spans="1:16" ht="24.95" customHeight="1" x14ac:dyDescent="0.2">
      <c r="A4568" s="52" t="str">
        <f t="shared" si="214"/>
        <v>||||||0</v>
      </c>
      <c r="B4568" s="52" t="str">
        <f t="shared" si="215"/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213"/>
        <v>0</v>
      </c>
      <c r="N4568" s="39"/>
      <c r="O4568" s="39"/>
      <c r="P4568" s="33"/>
    </row>
    <row r="4569" spans="1:16" ht="24.95" customHeight="1" x14ac:dyDescent="0.2">
      <c r="A4569" s="52" t="str">
        <f t="shared" si="214"/>
        <v>||||||0</v>
      </c>
      <c r="B4569" s="52" t="str">
        <f t="shared" si="215"/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213"/>
        <v>0</v>
      </c>
      <c r="N4569" s="39"/>
      <c r="O4569" s="39"/>
      <c r="P4569" s="33"/>
    </row>
    <row r="4570" spans="1:16" ht="24.95" customHeight="1" x14ac:dyDescent="0.2">
      <c r="A4570" s="52" t="str">
        <f t="shared" si="214"/>
        <v>||||||0</v>
      </c>
      <c r="B4570" s="52" t="str">
        <f t="shared" si="215"/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213"/>
        <v>0</v>
      </c>
      <c r="N4570" s="39"/>
      <c r="O4570" s="39"/>
      <c r="P4570" s="33"/>
    </row>
    <row r="4571" spans="1:16" ht="24.95" customHeight="1" x14ac:dyDescent="0.2">
      <c r="A4571" s="52" t="str">
        <f t="shared" si="214"/>
        <v>||||||0</v>
      </c>
      <c r="B4571" s="52" t="str">
        <f t="shared" si="215"/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213"/>
        <v>0</v>
      </c>
      <c r="N4571" s="39"/>
      <c r="O4571" s="39"/>
      <c r="P4571" s="33"/>
    </row>
    <row r="4572" spans="1:16" ht="24.95" customHeight="1" x14ac:dyDescent="0.2">
      <c r="A4572" s="52" t="str">
        <f t="shared" si="214"/>
        <v>||||||0</v>
      </c>
      <c r="B4572" s="52" t="str">
        <f t="shared" si="215"/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213"/>
        <v>0</v>
      </c>
      <c r="N4572" s="39"/>
      <c r="O4572" s="39"/>
      <c r="P4572" s="33"/>
    </row>
    <row r="4573" spans="1:16" ht="24.95" customHeight="1" x14ac:dyDescent="0.2">
      <c r="A4573" s="52" t="str">
        <f t="shared" si="214"/>
        <v>||||||0</v>
      </c>
      <c r="B4573" s="52" t="str">
        <f t="shared" si="215"/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213"/>
        <v>0</v>
      </c>
      <c r="N4573" s="39"/>
      <c r="O4573" s="39"/>
      <c r="P4573" s="33"/>
    </row>
    <row r="4574" spans="1:16" ht="24.95" customHeight="1" x14ac:dyDescent="0.2">
      <c r="A4574" s="52" t="str">
        <f t="shared" si="214"/>
        <v>||||||0</v>
      </c>
      <c r="B4574" s="52" t="str">
        <f t="shared" si="215"/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213"/>
        <v>0</v>
      </c>
      <c r="N4574" s="39"/>
      <c r="O4574" s="39"/>
      <c r="P4574" s="33"/>
    </row>
    <row r="4575" spans="1:16" ht="24.95" customHeight="1" x14ac:dyDescent="0.2">
      <c r="A4575" s="52" t="str">
        <f t="shared" si="214"/>
        <v>||||||0</v>
      </c>
      <c r="B4575" s="52" t="str">
        <f t="shared" si="215"/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213"/>
        <v>0</v>
      </c>
      <c r="N4575" s="39"/>
      <c r="O4575" s="39"/>
      <c r="P4575" s="33"/>
    </row>
    <row r="4576" spans="1:16" ht="24.95" customHeight="1" x14ac:dyDescent="0.2">
      <c r="A4576" s="52" t="str">
        <f t="shared" si="214"/>
        <v>||||||0</v>
      </c>
      <c r="B4576" s="52" t="str">
        <f t="shared" si="215"/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213"/>
        <v>0</v>
      </c>
      <c r="N4576" s="39"/>
      <c r="O4576" s="39"/>
      <c r="P4576" s="33"/>
    </row>
    <row r="4577" spans="1:16" ht="24.95" customHeight="1" x14ac:dyDescent="0.2">
      <c r="A4577" s="52" t="str">
        <f t="shared" si="214"/>
        <v>||||||0</v>
      </c>
      <c r="B4577" s="52" t="str">
        <f t="shared" si="215"/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213"/>
        <v>0</v>
      </c>
      <c r="N4577" s="39"/>
      <c r="O4577" s="39"/>
      <c r="P4577" s="33"/>
    </row>
    <row r="4578" spans="1:16" ht="24.95" customHeight="1" x14ac:dyDescent="0.2">
      <c r="A4578" s="52" t="str">
        <f t="shared" si="214"/>
        <v>||||||0</v>
      </c>
      <c r="B4578" s="52" t="str">
        <f t="shared" si="215"/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213"/>
        <v>0</v>
      </c>
      <c r="N4578" s="39"/>
      <c r="O4578" s="39"/>
      <c r="P4578" s="33"/>
    </row>
    <row r="4579" spans="1:16" ht="24.95" customHeight="1" x14ac:dyDescent="0.2">
      <c r="A4579" s="52" t="str">
        <f t="shared" si="214"/>
        <v>||||||0</v>
      </c>
      <c r="B4579" s="52" t="str">
        <f t="shared" si="215"/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213"/>
        <v>0</v>
      </c>
      <c r="N4579" s="39"/>
      <c r="O4579" s="39"/>
      <c r="P4579" s="33"/>
    </row>
    <row r="4580" spans="1:16" ht="24.95" customHeight="1" x14ac:dyDescent="0.2">
      <c r="A4580" s="52" t="str">
        <f t="shared" si="214"/>
        <v>||||||0</v>
      </c>
      <c r="B4580" s="52" t="str">
        <f t="shared" si="215"/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213"/>
        <v>0</v>
      </c>
      <c r="N4580" s="39"/>
      <c r="O4580" s="39"/>
      <c r="P4580" s="33"/>
    </row>
    <row r="4581" spans="1:16" ht="24.95" customHeight="1" x14ac:dyDescent="0.2">
      <c r="A4581" s="52" t="str">
        <f t="shared" si="214"/>
        <v>||||||0</v>
      </c>
      <c r="B4581" s="52" t="str">
        <f t="shared" si="215"/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213"/>
        <v>0</v>
      </c>
      <c r="N4581" s="39"/>
      <c r="O4581" s="39"/>
      <c r="P4581" s="33"/>
    </row>
    <row r="4582" spans="1:16" ht="24.95" customHeight="1" x14ac:dyDescent="0.2">
      <c r="A4582" s="52" t="str">
        <f t="shared" si="214"/>
        <v>||||||0</v>
      </c>
      <c r="B4582" s="52" t="str">
        <f t="shared" si="215"/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213"/>
        <v>0</v>
      </c>
      <c r="N4582" s="39"/>
      <c r="O4582" s="39"/>
      <c r="P4582" s="33"/>
    </row>
    <row r="4583" spans="1:16" ht="24.95" customHeight="1" x14ac:dyDescent="0.2">
      <c r="A4583" s="52" t="str">
        <f t="shared" si="214"/>
        <v>||||||0</v>
      </c>
      <c r="B4583" s="52" t="str">
        <f t="shared" si="215"/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213"/>
        <v>0</v>
      </c>
      <c r="N4583" s="39"/>
      <c r="O4583" s="39"/>
      <c r="P4583" s="33"/>
    </row>
    <row r="4584" spans="1:16" ht="24.95" customHeight="1" x14ac:dyDescent="0.2">
      <c r="A4584" s="52" t="str">
        <f t="shared" si="214"/>
        <v>||||||0</v>
      </c>
      <c r="B4584" s="52" t="str">
        <f t="shared" si="215"/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213"/>
        <v>0</v>
      </c>
      <c r="N4584" s="39"/>
      <c r="O4584" s="39"/>
      <c r="P4584" s="33"/>
    </row>
    <row r="4585" spans="1:16" ht="24.95" customHeight="1" x14ac:dyDescent="0.2">
      <c r="A4585" s="52" t="str">
        <f t="shared" si="214"/>
        <v>||||||0</v>
      </c>
      <c r="B4585" s="52" t="str">
        <f t="shared" si="215"/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213"/>
        <v>0</v>
      </c>
      <c r="N4585" s="39"/>
      <c r="O4585" s="39"/>
      <c r="P4585" s="33"/>
    </row>
    <row r="4586" spans="1:16" ht="24.95" customHeight="1" x14ac:dyDescent="0.2">
      <c r="A4586" s="52" t="str">
        <f t="shared" si="214"/>
        <v>||||||0</v>
      </c>
      <c r="B4586" s="52" t="str">
        <f t="shared" si="215"/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213"/>
        <v>0</v>
      </c>
      <c r="N4586" s="39"/>
      <c r="O4586" s="39"/>
      <c r="P4586" s="33"/>
    </row>
    <row r="4587" spans="1:16" ht="24.95" customHeight="1" x14ac:dyDescent="0.2">
      <c r="A4587" s="52" t="str">
        <f t="shared" si="214"/>
        <v>||||||0</v>
      </c>
      <c r="B4587" s="52" t="str">
        <f t="shared" si="215"/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213"/>
        <v>0</v>
      </c>
      <c r="N4587" s="39"/>
      <c r="O4587" s="39"/>
      <c r="P4587" s="33"/>
    </row>
    <row r="4588" spans="1:16" ht="24.95" customHeight="1" x14ac:dyDescent="0.2">
      <c r="A4588" s="52" t="str">
        <f t="shared" si="214"/>
        <v>||||||0</v>
      </c>
      <c r="B4588" s="52" t="str">
        <f t="shared" si="215"/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213"/>
        <v>0</v>
      </c>
      <c r="N4588" s="39"/>
      <c r="O4588" s="39"/>
      <c r="P4588" s="33"/>
    </row>
    <row r="4589" spans="1:16" ht="24.95" customHeight="1" x14ac:dyDescent="0.2">
      <c r="A4589" s="52" t="str">
        <f t="shared" si="214"/>
        <v>||||||0</v>
      </c>
      <c r="B4589" s="52" t="str">
        <f t="shared" si="215"/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213"/>
        <v>0</v>
      </c>
      <c r="N4589" s="39"/>
      <c r="O4589" s="39"/>
      <c r="P4589" s="33"/>
    </row>
    <row r="4590" spans="1:16" ht="24.95" customHeight="1" x14ac:dyDescent="0.2">
      <c r="A4590" s="52" t="str">
        <f t="shared" si="214"/>
        <v>||||||0</v>
      </c>
      <c r="B4590" s="52" t="str">
        <f t="shared" si="215"/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213"/>
        <v>0</v>
      </c>
      <c r="N4590" s="39"/>
      <c r="O4590" s="39"/>
      <c r="P4590" s="33"/>
    </row>
    <row r="4591" spans="1:16" ht="24.95" customHeight="1" x14ac:dyDescent="0.2">
      <c r="A4591" s="52" t="str">
        <f t="shared" si="214"/>
        <v>||||||0</v>
      </c>
      <c r="B4591" s="52" t="str">
        <f t="shared" si="215"/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213"/>
        <v>0</v>
      </c>
      <c r="N4591" s="39"/>
      <c r="O4591" s="39"/>
      <c r="P4591" s="33"/>
    </row>
    <row r="4592" spans="1:16" ht="24.95" customHeight="1" x14ac:dyDescent="0.2">
      <c r="A4592" s="52" t="str">
        <f t="shared" si="214"/>
        <v>||||||0</v>
      </c>
      <c r="B4592" s="52" t="str">
        <f t="shared" si="215"/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213"/>
        <v>0</v>
      </c>
      <c r="N4592" s="39"/>
      <c r="O4592" s="39"/>
      <c r="P4592" s="33"/>
    </row>
    <row r="4593" spans="1:16" ht="24.95" customHeight="1" x14ac:dyDescent="0.2">
      <c r="A4593" s="52" t="str">
        <f t="shared" si="214"/>
        <v>||||||0</v>
      </c>
      <c r="B4593" s="52" t="str">
        <f t="shared" si="215"/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213"/>
        <v>0</v>
      </c>
      <c r="N4593" s="39"/>
      <c r="O4593" s="39"/>
      <c r="P4593" s="33"/>
    </row>
    <row r="4594" spans="1:16" ht="24.95" customHeight="1" x14ac:dyDescent="0.2">
      <c r="A4594" s="52" t="str">
        <f t="shared" si="214"/>
        <v>||||||0</v>
      </c>
      <c r="B4594" s="52" t="str">
        <f t="shared" si="215"/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213"/>
        <v>0</v>
      </c>
      <c r="N4594" s="39"/>
      <c r="O4594" s="39"/>
      <c r="P4594" s="33"/>
    </row>
    <row r="4595" spans="1:16" ht="24.95" customHeight="1" x14ac:dyDescent="0.2">
      <c r="A4595" s="52" t="str">
        <f t="shared" si="214"/>
        <v>||||||0</v>
      </c>
      <c r="B4595" s="52" t="str">
        <f t="shared" si="215"/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213"/>
        <v>0</v>
      </c>
      <c r="N4595" s="39"/>
      <c r="O4595" s="39"/>
      <c r="P4595" s="33"/>
    </row>
    <row r="4596" spans="1:16" ht="24.95" customHeight="1" x14ac:dyDescent="0.2">
      <c r="A4596" s="52" t="str">
        <f t="shared" si="214"/>
        <v>||||||0</v>
      </c>
      <c r="B4596" s="52" t="str">
        <f t="shared" si="215"/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213"/>
        <v>0</v>
      </c>
      <c r="N4596" s="39"/>
      <c r="O4596" s="39"/>
      <c r="P4596" s="33"/>
    </row>
    <row r="4597" spans="1:16" ht="24.95" customHeight="1" x14ac:dyDescent="0.2">
      <c r="A4597" s="52" t="str">
        <f t="shared" si="214"/>
        <v>||||||0</v>
      </c>
      <c r="B4597" s="52" t="str">
        <f t="shared" si="215"/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213"/>
        <v>0</v>
      </c>
      <c r="N4597" s="39"/>
      <c r="O4597" s="39"/>
      <c r="P4597" s="33"/>
    </row>
    <row r="4598" spans="1:16" ht="24.95" customHeight="1" x14ac:dyDescent="0.2">
      <c r="A4598" s="52" t="str">
        <f t="shared" si="214"/>
        <v>||||||0</v>
      </c>
      <c r="B4598" s="52" t="str">
        <f t="shared" si="215"/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213"/>
        <v>0</v>
      </c>
      <c r="N4598" s="39"/>
      <c r="O4598" s="39"/>
      <c r="P4598" s="33"/>
    </row>
    <row r="4599" spans="1:16" ht="24.95" customHeight="1" x14ac:dyDescent="0.2">
      <c r="A4599" s="52" t="str">
        <f t="shared" si="214"/>
        <v>||||||0</v>
      </c>
      <c r="B4599" s="52" t="str">
        <f t="shared" si="215"/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213"/>
        <v>0</v>
      </c>
      <c r="N4599" s="39"/>
      <c r="O4599" s="39"/>
      <c r="P4599" s="33"/>
    </row>
    <row r="4600" spans="1:16" ht="24.95" customHeight="1" x14ac:dyDescent="0.2">
      <c r="A4600" s="52" t="str">
        <f t="shared" si="214"/>
        <v>||||||0</v>
      </c>
      <c r="B4600" s="52" t="str">
        <f t="shared" si="215"/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213"/>
        <v>0</v>
      </c>
      <c r="N4600" s="39"/>
      <c r="O4600" s="39"/>
      <c r="P4600" s="33"/>
    </row>
    <row r="4601" spans="1:16" ht="24.95" customHeight="1" x14ac:dyDescent="0.2">
      <c r="A4601" s="52" t="str">
        <f t="shared" si="214"/>
        <v>||||||0</v>
      </c>
      <c r="B4601" s="52" t="str">
        <f t="shared" si="215"/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213"/>
        <v>0</v>
      </c>
      <c r="N4601" s="39"/>
      <c r="O4601" s="39"/>
      <c r="P4601" s="33"/>
    </row>
    <row r="4602" spans="1:16" ht="24.95" customHeight="1" x14ac:dyDescent="0.2">
      <c r="A4602" s="52" t="str">
        <f t="shared" si="214"/>
        <v>||||||0</v>
      </c>
      <c r="B4602" s="52" t="str">
        <f t="shared" si="215"/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213"/>
        <v>0</v>
      </c>
      <c r="N4602" s="39"/>
      <c r="O4602" s="39"/>
      <c r="P4602" s="33"/>
    </row>
    <row r="4603" spans="1:16" ht="24.95" customHeight="1" x14ac:dyDescent="0.2">
      <c r="A4603" s="52" t="str">
        <f t="shared" si="214"/>
        <v>||||||0</v>
      </c>
      <c r="B4603" s="52" t="str">
        <f t="shared" si="215"/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213"/>
        <v>0</v>
      </c>
      <c r="N4603" s="39"/>
      <c r="O4603" s="39"/>
      <c r="P4603" s="33"/>
    </row>
    <row r="4604" spans="1:16" ht="24.95" customHeight="1" x14ac:dyDescent="0.2">
      <c r="A4604" s="52" t="str">
        <f t="shared" si="214"/>
        <v>||||||0</v>
      </c>
      <c r="B4604" s="52" t="str">
        <f t="shared" si="215"/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213"/>
        <v>0</v>
      </c>
      <c r="N4604" s="39"/>
      <c r="O4604" s="39"/>
      <c r="P4604" s="33"/>
    </row>
    <row r="4605" spans="1:16" ht="24.95" customHeight="1" x14ac:dyDescent="0.2">
      <c r="A4605" s="52" t="str">
        <f t="shared" si="214"/>
        <v>||||||0</v>
      </c>
      <c r="B4605" s="52" t="str">
        <f t="shared" si="215"/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213"/>
        <v>0</v>
      </c>
      <c r="N4605" s="39"/>
      <c r="O4605" s="39"/>
      <c r="P4605" s="33"/>
    </row>
    <row r="4606" spans="1:16" ht="24.95" customHeight="1" x14ac:dyDescent="0.2">
      <c r="A4606" s="52" t="str">
        <f t="shared" si="214"/>
        <v>||||||0</v>
      </c>
      <c r="B4606" s="52" t="str">
        <f t="shared" si="215"/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216">N4606+O4606</f>
        <v>0</v>
      </c>
      <c r="N4606" s="39"/>
      <c r="O4606" s="39"/>
      <c r="P4606" s="33"/>
    </row>
    <row r="4607" spans="1:16" ht="24.95" customHeight="1" x14ac:dyDescent="0.2">
      <c r="A4607" s="52" t="str">
        <f t="shared" si="214"/>
        <v>||||||0</v>
      </c>
      <c r="B4607" s="52" t="str">
        <f t="shared" si="215"/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216"/>
        <v>0</v>
      </c>
      <c r="N4607" s="39"/>
      <c r="O4607" s="39"/>
      <c r="P4607" s="33"/>
    </row>
    <row r="4608" spans="1:16" ht="24.95" customHeight="1" x14ac:dyDescent="0.2">
      <c r="A4608" s="52" t="str">
        <f t="shared" si="214"/>
        <v>||||||0</v>
      </c>
      <c r="B4608" s="52" t="str">
        <f t="shared" si="215"/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216"/>
        <v>0</v>
      </c>
      <c r="N4608" s="39"/>
      <c r="O4608" s="39"/>
      <c r="P4608" s="33"/>
    </row>
    <row r="4609" spans="1:16" ht="24.95" customHeight="1" x14ac:dyDescent="0.2">
      <c r="A4609" s="52" t="str">
        <f t="shared" si="214"/>
        <v>||||||0</v>
      </c>
      <c r="B4609" s="52" t="str">
        <f t="shared" si="215"/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216"/>
        <v>0</v>
      </c>
      <c r="N4609" s="39"/>
      <c r="O4609" s="39"/>
      <c r="P4609" s="33"/>
    </row>
    <row r="4610" spans="1:16" ht="24.95" customHeight="1" x14ac:dyDescent="0.2">
      <c r="A4610" s="52" t="str">
        <f t="shared" si="214"/>
        <v>||||||0</v>
      </c>
      <c r="B4610" s="52" t="str">
        <f t="shared" si="215"/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216"/>
        <v>0</v>
      </c>
      <c r="N4610" s="39"/>
      <c r="O4610" s="39"/>
      <c r="P4610" s="33"/>
    </row>
    <row r="4611" spans="1:16" ht="24.95" customHeight="1" x14ac:dyDescent="0.2">
      <c r="A4611" s="52" t="str">
        <f t="shared" si="214"/>
        <v>||||||0</v>
      </c>
      <c r="B4611" s="52" t="str">
        <f t="shared" si="215"/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216"/>
        <v>0</v>
      </c>
      <c r="N4611" s="39"/>
      <c r="O4611" s="39"/>
      <c r="P4611" s="33"/>
    </row>
    <row r="4612" spans="1:16" ht="24.95" customHeight="1" x14ac:dyDescent="0.2">
      <c r="A4612" s="52" t="str">
        <f t="shared" si="214"/>
        <v>||||||0</v>
      </c>
      <c r="B4612" s="52" t="str">
        <f t="shared" si="215"/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216"/>
        <v>0</v>
      </c>
      <c r="N4612" s="39"/>
      <c r="O4612" s="39"/>
      <c r="P4612" s="33"/>
    </row>
    <row r="4613" spans="1:16" ht="24.95" customHeight="1" x14ac:dyDescent="0.2">
      <c r="A4613" s="52" t="str">
        <f t="shared" ref="A4613:A4676" si="217">C4613&amp;"|"&amp;D4613&amp;"|"&amp;E4613&amp;"|"&amp;F4613&amp;"|"&amp;G4613&amp;"|"&amp;I4613&amp;"|"&amp;N4613+O4613-P4613</f>
        <v>||||||0</v>
      </c>
      <c r="B4613" s="52" t="str">
        <f t="shared" ref="B4613:B4676" si="218"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216"/>
        <v>0</v>
      </c>
      <c r="N4613" s="39"/>
      <c r="O4613" s="39"/>
      <c r="P4613" s="33"/>
    </row>
    <row r="4614" spans="1:16" ht="24.95" customHeight="1" x14ac:dyDescent="0.2">
      <c r="A4614" s="52" t="str">
        <f t="shared" si="217"/>
        <v>||||||0</v>
      </c>
      <c r="B4614" s="52" t="str">
        <f t="shared" si="218"/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216"/>
        <v>0</v>
      </c>
      <c r="N4614" s="39"/>
      <c r="O4614" s="39"/>
      <c r="P4614" s="33"/>
    </row>
    <row r="4615" spans="1:16" ht="24.95" customHeight="1" x14ac:dyDescent="0.2">
      <c r="A4615" s="52" t="str">
        <f t="shared" si="217"/>
        <v>||||||0</v>
      </c>
      <c r="B4615" s="52" t="str">
        <f t="shared" si="218"/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216"/>
        <v>0</v>
      </c>
      <c r="N4615" s="39"/>
      <c r="O4615" s="39"/>
      <c r="P4615" s="33"/>
    </row>
    <row r="4616" spans="1:16" ht="24.95" customHeight="1" x14ac:dyDescent="0.2">
      <c r="A4616" s="52" t="str">
        <f t="shared" si="217"/>
        <v>||||||0</v>
      </c>
      <c r="B4616" s="52" t="str">
        <f t="shared" si="218"/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216"/>
        <v>0</v>
      </c>
      <c r="N4616" s="39"/>
      <c r="O4616" s="39"/>
      <c r="P4616" s="33"/>
    </row>
    <row r="4617" spans="1:16" ht="24.95" customHeight="1" x14ac:dyDescent="0.2">
      <c r="A4617" s="52" t="str">
        <f t="shared" si="217"/>
        <v>||||||0</v>
      </c>
      <c r="B4617" s="52" t="str">
        <f t="shared" si="218"/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216"/>
        <v>0</v>
      </c>
      <c r="N4617" s="39"/>
      <c r="O4617" s="39"/>
      <c r="P4617" s="33"/>
    </row>
    <row r="4618" spans="1:16" ht="24.95" customHeight="1" x14ac:dyDescent="0.2">
      <c r="A4618" s="52" t="str">
        <f t="shared" si="217"/>
        <v>||||||0</v>
      </c>
      <c r="B4618" s="52" t="str">
        <f t="shared" si="218"/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216"/>
        <v>0</v>
      </c>
      <c r="N4618" s="39"/>
      <c r="O4618" s="39"/>
      <c r="P4618" s="33"/>
    </row>
    <row r="4619" spans="1:16" ht="24.95" customHeight="1" x14ac:dyDescent="0.2">
      <c r="A4619" s="52" t="str">
        <f t="shared" si="217"/>
        <v>||||||0</v>
      </c>
      <c r="B4619" s="52" t="str">
        <f t="shared" si="218"/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216"/>
        <v>0</v>
      </c>
      <c r="N4619" s="39"/>
      <c r="O4619" s="39"/>
      <c r="P4619" s="33"/>
    </row>
    <row r="4620" spans="1:16" ht="24.95" customHeight="1" x14ac:dyDescent="0.2">
      <c r="A4620" s="52" t="str">
        <f t="shared" si="217"/>
        <v>||||||0</v>
      </c>
      <c r="B4620" s="52" t="str">
        <f t="shared" si="218"/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216"/>
        <v>0</v>
      </c>
      <c r="N4620" s="39"/>
      <c r="O4620" s="39"/>
      <c r="P4620" s="33"/>
    </row>
    <row r="4621" spans="1:16" ht="24.95" customHeight="1" x14ac:dyDescent="0.2">
      <c r="A4621" s="52" t="str">
        <f t="shared" si="217"/>
        <v>||||||0</v>
      </c>
      <c r="B4621" s="52" t="str">
        <f t="shared" si="218"/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216"/>
        <v>0</v>
      </c>
      <c r="N4621" s="39"/>
      <c r="O4621" s="39"/>
      <c r="P4621" s="33"/>
    </row>
    <row r="4622" spans="1:16" ht="24.95" customHeight="1" x14ac:dyDescent="0.2">
      <c r="A4622" s="52" t="str">
        <f t="shared" si="217"/>
        <v>||||||0</v>
      </c>
      <c r="B4622" s="52" t="str">
        <f t="shared" si="218"/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216"/>
        <v>0</v>
      </c>
      <c r="N4622" s="39"/>
      <c r="O4622" s="39"/>
      <c r="P4622" s="33"/>
    </row>
    <row r="4623" spans="1:16" ht="24.95" customHeight="1" x14ac:dyDescent="0.2">
      <c r="A4623" s="52" t="str">
        <f t="shared" si="217"/>
        <v>||||||0</v>
      </c>
      <c r="B4623" s="52" t="str">
        <f t="shared" si="218"/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216"/>
        <v>0</v>
      </c>
      <c r="N4623" s="39"/>
      <c r="O4623" s="39"/>
      <c r="P4623" s="33"/>
    </row>
    <row r="4624" spans="1:16" ht="24.95" customHeight="1" x14ac:dyDescent="0.2">
      <c r="A4624" s="52" t="str">
        <f t="shared" si="217"/>
        <v>||||||0</v>
      </c>
      <c r="B4624" s="52" t="str">
        <f t="shared" si="218"/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216"/>
        <v>0</v>
      </c>
      <c r="N4624" s="39"/>
      <c r="O4624" s="39"/>
      <c r="P4624" s="33"/>
    </row>
    <row r="4625" spans="1:16" ht="24.95" customHeight="1" x14ac:dyDescent="0.2">
      <c r="A4625" s="52" t="str">
        <f t="shared" si="217"/>
        <v>||||||0</v>
      </c>
      <c r="B4625" s="52" t="str">
        <f t="shared" si="218"/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216"/>
        <v>0</v>
      </c>
      <c r="N4625" s="39"/>
      <c r="O4625" s="39"/>
      <c r="P4625" s="33"/>
    </row>
    <row r="4626" spans="1:16" ht="24.95" customHeight="1" x14ac:dyDescent="0.2">
      <c r="A4626" s="52" t="str">
        <f t="shared" si="217"/>
        <v>||||||0</v>
      </c>
      <c r="B4626" s="52" t="str">
        <f t="shared" si="218"/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216"/>
        <v>0</v>
      </c>
      <c r="N4626" s="39"/>
      <c r="O4626" s="39"/>
      <c r="P4626" s="33"/>
    </row>
    <row r="4627" spans="1:16" ht="24.95" customHeight="1" x14ac:dyDescent="0.2">
      <c r="A4627" s="52" t="str">
        <f t="shared" si="217"/>
        <v>||||||0</v>
      </c>
      <c r="B4627" s="52" t="str">
        <f t="shared" si="218"/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216"/>
        <v>0</v>
      </c>
      <c r="N4627" s="39"/>
      <c r="O4627" s="39"/>
      <c r="P4627" s="33"/>
    </row>
    <row r="4628" spans="1:16" ht="24.95" customHeight="1" x14ac:dyDescent="0.2">
      <c r="A4628" s="52" t="str">
        <f t="shared" si="217"/>
        <v>||||||0</v>
      </c>
      <c r="B4628" s="52" t="str">
        <f t="shared" si="218"/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216"/>
        <v>0</v>
      </c>
      <c r="N4628" s="39"/>
      <c r="O4628" s="39"/>
      <c r="P4628" s="33"/>
    </row>
    <row r="4629" spans="1:16" ht="24.95" customHeight="1" x14ac:dyDescent="0.2">
      <c r="A4629" s="52" t="str">
        <f t="shared" si="217"/>
        <v>||||||0</v>
      </c>
      <c r="B4629" s="52" t="str">
        <f t="shared" si="218"/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216"/>
        <v>0</v>
      </c>
      <c r="N4629" s="39"/>
      <c r="O4629" s="39"/>
      <c r="P4629" s="33"/>
    </row>
    <row r="4630" spans="1:16" ht="24.95" customHeight="1" x14ac:dyDescent="0.2">
      <c r="A4630" s="52" t="str">
        <f t="shared" si="217"/>
        <v>||||||0</v>
      </c>
      <c r="B4630" s="52" t="str">
        <f t="shared" si="218"/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216"/>
        <v>0</v>
      </c>
      <c r="N4630" s="39"/>
      <c r="O4630" s="39"/>
      <c r="P4630" s="33"/>
    </row>
    <row r="4631" spans="1:16" ht="24.95" customHeight="1" x14ac:dyDescent="0.2">
      <c r="A4631" s="52" t="str">
        <f t="shared" si="217"/>
        <v>||||||0</v>
      </c>
      <c r="B4631" s="52" t="str">
        <f t="shared" si="218"/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216"/>
        <v>0</v>
      </c>
      <c r="N4631" s="39"/>
      <c r="O4631" s="39"/>
      <c r="P4631" s="33"/>
    </row>
    <row r="4632" spans="1:16" ht="24.95" customHeight="1" x14ac:dyDescent="0.2">
      <c r="A4632" s="52" t="str">
        <f t="shared" si="217"/>
        <v>||||||0</v>
      </c>
      <c r="B4632" s="52" t="str">
        <f t="shared" si="218"/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216"/>
        <v>0</v>
      </c>
      <c r="N4632" s="39"/>
      <c r="O4632" s="39"/>
      <c r="P4632" s="33"/>
    </row>
    <row r="4633" spans="1:16" ht="24.95" customHeight="1" x14ac:dyDescent="0.2">
      <c r="A4633" s="52" t="str">
        <f t="shared" si="217"/>
        <v>||||||0</v>
      </c>
      <c r="B4633" s="52" t="str">
        <f t="shared" si="218"/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216"/>
        <v>0</v>
      </c>
      <c r="N4633" s="39"/>
      <c r="O4633" s="39"/>
      <c r="P4633" s="33"/>
    </row>
    <row r="4634" spans="1:16" ht="24.95" customHeight="1" x14ac:dyDescent="0.2">
      <c r="A4634" s="52" t="str">
        <f t="shared" si="217"/>
        <v>||||||0</v>
      </c>
      <c r="B4634" s="52" t="str">
        <f t="shared" si="218"/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216"/>
        <v>0</v>
      </c>
      <c r="N4634" s="39"/>
      <c r="O4634" s="39"/>
      <c r="P4634" s="33"/>
    </row>
    <row r="4635" spans="1:16" ht="24.95" customHeight="1" x14ac:dyDescent="0.2">
      <c r="A4635" s="52" t="str">
        <f t="shared" si="217"/>
        <v>||||||0</v>
      </c>
      <c r="B4635" s="52" t="str">
        <f t="shared" si="218"/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216"/>
        <v>0</v>
      </c>
      <c r="N4635" s="39"/>
      <c r="O4635" s="39"/>
      <c r="P4635" s="33"/>
    </row>
    <row r="4636" spans="1:16" ht="24.95" customHeight="1" x14ac:dyDescent="0.2">
      <c r="A4636" s="52" t="str">
        <f t="shared" si="217"/>
        <v>||||||0</v>
      </c>
      <c r="B4636" s="52" t="str">
        <f t="shared" si="218"/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216"/>
        <v>0</v>
      </c>
      <c r="N4636" s="39"/>
      <c r="O4636" s="39"/>
      <c r="P4636" s="33"/>
    </row>
    <row r="4637" spans="1:16" ht="24.95" customHeight="1" x14ac:dyDescent="0.2">
      <c r="A4637" s="52" t="str">
        <f t="shared" si="217"/>
        <v>||||||0</v>
      </c>
      <c r="B4637" s="52" t="str">
        <f t="shared" si="218"/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216"/>
        <v>0</v>
      </c>
      <c r="N4637" s="39"/>
      <c r="O4637" s="39"/>
      <c r="P4637" s="33"/>
    </row>
    <row r="4638" spans="1:16" ht="24.95" customHeight="1" x14ac:dyDescent="0.2">
      <c r="A4638" s="52" t="str">
        <f t="shared" si="217"/>
        <v>||||||0</v>
      </c>
      <c r="B4638" s="52" t="str">
        <f t="shared" si="218"/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216"/>
        <v>0</v>
      </c>
      <c r="N4638" s="39"/>
      <c r="O4638" s="39"/>
      <c r="P4638" s="33"/>
    </row>
    <row r="4639" spans="1:16" ht="24.95" customHeight="1" x14ac:dyDescent="0.2">
      <c r="A4639" s="52" t="str">
        <f t="shared" si="217"/>
        <v>||||||0</v>
      </c>
      <c r="B4639" s="52" t="str">
        <f t="shared" si="218"/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216"/>
        <v>0</v>
      </c>
      <c r="N4639" s="39"/>
      <c r="O4639" s="39"/>
      <c r="P4639" s="33"/>
    </row>
    <row r="4640" spans="1:16" ht="24.95" customHeight="1" x14ac:dyDescent="0.2">
      <c r="A4640" s="52" t="str">
        <f t="shared" si="217"/>
        <v>||||||0</v>
      </c>
      <c r="B4640" s="52" t="str">
        <f t="shared" si="218"/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216"/>
        <v>0</v>
      </c>
      <c r="N4640" s="39"/>
      <c r="O4640" s="39"/>
      <c r="P4640" s="33"/>
    </row>
    <row r="4641" spans="1:16" ht="24.95" customHeight="1" x14ac:dyDescent="0.2">
      <c r="A4641" s="52" t="str">
        <f t="shared" si="217"/>
        <v>||||||0</v>
      </c>
      <c r="B4641" s="52" t="str">
        <f t="shared" si="218"/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216"/>
        <v>0</v>
      </c>
      <c r="N4641" s="39"/>
      <c r="O4641" s="39"/>
      <c r="P4641" s="33"/>
    </row>
    <row r="4642" spans="1:16" ht="24.95" customHeight="1" x14ac:dyDescent="0.2">
      <c r="A4642" s="52" t="str">
        <f t="shared" si="217"/>
        <v>||||||0</v>
      </c>
      <c r="B4642" s="52" t="str">
        <f t="shared" si="218"/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216"/>
        <v>0</v>
      </c>
      <c r="N4642" s="39"/>
      <c r="O4642" s="39"/>
      <c r="P4642" s="33"/>
    </row>
    <row r="4643" spans="1:16" ht="24.95" customHeight="1" x14ac:dyDescent="0.2">
      <c r="A4643" s="52" t="str">
        <f t="shared" si="217"/>
        <v>||||||0</v>
      </c>
      <c r="B4643" s="52" t="str">
        <f t="shared" si="218"/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216"/>
        <v>0</v>
      </c>
      <c r="N4643" s="39"/>
      <c r="O4643" s="39"/>
      <c r="P4643" s="33"/>
    </row>
    <row r="4644" spans="1:16" ht="24.95" customHeight="1" x14ac:dyDescent="0.2">
      <c r="A4644" s="52" t="str">
        <f t="shared" si="217"/>
        <v>||||||0</v>
      </c>
      <c r="B4644" s="52" t="str">
        <f t="shared" si="218"/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216"/>
        <v>0</v>
      </c>
      <c r="N4644" s="39"/>
      <c r="O4644" s="39"/>
      <c r="P4644" s="33"/>
    </row>
    <row r="4645" spans="1:16" ht="24.95" customHeight="1" x14ac:dyDescent="0.2">
      <c r="A4645" s="52" t="str">
        <f t="shared" si="217"/>
        <v>||||||0</v>
      </c>
      <c r="B4645" s="52" t="str">
        <f t="shared" si="218"/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216"/>
        <v>0</v>
      </c>
      <c r="N4645" s="39"/>
      <c r="O4645" s="39"/>
      <c r="P4645" s="33"/>
    </row>
    <row r="4646" spans="1:16" ht="24.95" customHeight="1" x14ac:dyDescent="0.2">
      <c r="A4646" s="52" t="str">
        <f t="shared" si="217"/>
        <v>||||||0</v>
      </c>
      <c r="B4646" s="52" t="str">
        <f t="shared" si="218"/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216"/>
        <v>0</v>
      </c>
      <c r="N4646" s="39"/>
      <c r="O4646" s="39"/>
      <c r="P4646" s="33"/>
    </row>
    <row r="4647" spans="1:16" ht="24.95" customHeight="1" x14ac:dyDescent="0.2">
      <c r="A4647" s="52" t="str">
        <f t="shared" si="217"/>
        <v>||||||0</v>
      </c>
      <c r="B4647" s="52" t="str">
        <f t="shared" si="218"/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216"/>
        <v>0</v>
      </c>
      <c r="N4647" s="39"/>
      <c r="O4647" s="39"/>
      <c r="P4647" s="33"/>
    </row>
    <row r="4648" spans="1:16" ht="24.95" customHeight="1" x14ac:dyDescent="0.2">
      <c r="A4648" s="52" t="str">
        <f t="shared" si="217"/>
        <v>||||||0</v>
      </c>
      <c r="B4648" s="52" t="str">
        <f t="shared" si="218"/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216"/>
        <v>0</v>
      </c>
      <c r="N4648" s="39"/>
      <c r="O4648" s="39"/>
      <c r="P4648" s="33"/>
    </row>
    <row r="4649" spans="1:16" ht="24.95" customHeight="1" x14ac:dyDescent="0.2">
      <c r="A4649" s="52" t="str">
        <f t="shared" si="217"/>
        <v>||||||0</v>
      </c>
      <c r="B4649" s="52" t="str">
        <f t="shared" si="218"/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216"/>
        <v>0</v>
      </c>
      <c r="N4649" s="39"/>
      <c r="O4649" s="39"/>
      <c r="P4649" s="33"/>
    </row>
    <row r="4650" spans="1:16" ht="24.95" customHeight="1" x14ac:dyDescent="0.2">
      <c r="A4650" s="52" t="str">
        <f t="shared" si="217"/>
        <v>||||||0</v>
      </c>
      <c r="B4650" s="52" t="str">
        <f t="shared" si="218"/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216"/>
        <v>0</v>
      </c>
      <c r="N4650" s="39"/>
      <c r="O4650" s="39"/>
      <c r="P4650" s="33"/>
    </row>
    <row r="4651" spans="1:16" ht="24.95" customHeight="1" x14ac:dyDescent="0.2">
      <c r="A4651" s="52" t="str">
        <f t="shared" si="217"/>
        <v>||||||0</v>
      </c>
      <c r="B4651" s="52" t="str">
        <f t="shared" si="218"/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216"/>
        <v>0</v>
      </c>
      <c r="N4651" s="39"/>
      <c r="O4651" s="39"/>
      <c r="P4651" s="33"/>
    </row>
    <row r="4652" spans="1:16" ht="24.95" customHeight="1" x14ac:dyDescent="0.2">
      <c r="A4652" s="52" t="str">
        <f t="shared" si="217"/>
        <v>||||||0</v>
      </c>
      <c r="B4652" s="52" t="str">
        <f t="shared" si="218"/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216"/>
        <v>0</v>
      </c>
      <c r="N4652" s="39"/>
      <c r="O4652" s="39"/>
      <c r="P4652" s="33"/>
    </row>
    <row r="4653" spans="1:16" ht="24.95" customHeight="1" x14ac:dyDescent="0.2">
      <c r="A4653" s="52" t="str">
        <f t="shared" si="217"/>
        <v>||||||0</v>
      </c>
      <c r="B4653" s="52" t="str">
        <f t="shared" si="218"/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216"/>
        <v>0</v>
      </c>
      <c r="N4653" s="39"/>
      <c r="O4653" s="39"/>
      <c r="P4653" s="33"/>
    </row>
    <row r="4654" spans="1:16" ht="24.95" customHeight="1" x14ac:dyDescent="0.2">
      <c r="A4654" s="52" t="str">
        <f t="shared" si="217"/>
        <v>||||||0</v>
      </c>
      <c r="B4654" s="52" t="str">
        <f t="shared" si="218"/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216"/>
        <v>0</v>
      </c>
      <c r="N4654" s="39"/>
      <c r="O4654" s="39"/>
      <c r="P4654" s="33"/>
    </row>
    <row r="4655" spans="1:16" ht="24.95" customHeight="1" x14ac:dyDescent="0.2">
      <c r="A4655" s="52" t="str">
        <f t="shared" si="217"/>
        <v>||||||0</v>
      </c>
      <c r="B4655" s="52" t="str">
        <f t="shared" si="218"/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216"/>
        <v>0</v>
      </c>
      <c r="N4655" s="39"/>
      <c r="O4655" s="39"/>
      <c r="P4655" s="33"/>
    </row>
    <row r="4656" spans="1:16" ht="24.95" customHeight="1" x14ac:dyDescent="0.2">
      <c r="A4656" s="52" t="str">
        <f t="shared" si="217"/>
        <v>||||||0</v>
      </c>
      <c r="B4656" s="52" t="str">
        <f t="shared" si="218"/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216"/>
        <v>0</v>
      </c>
      <c r="N4656" s="39"/>
      <c r="O4656" s="39"/>
      <c r="P4656" s="33"/>
    </row>
    <row r="4657" spans="1:16" ht="24.95" customHeight="1" x14ac:dyDescent="0.2">
      <c r="A4657" s="52" t="str">
        <f t="shared" si="217"/>
        <v>||||||0</v>
      </c>
      <c r="B4657" s="52" t="str">
        <f t="shared" si="218"/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216"/>
        <v>0</v>
      </c>
      <c r="N4657" s="39"/>
      <c r="O4657" s="39"/>
      <c r="P4657" s="33"/>
    </row>
    <row r="4658" spans="1:16" ht="24.95" customHeight="1" x14ac:dyDescent="0.2">
      <c r="A4658" s="52" t="str">
        <f t="shared" si="217"/>
        <v>||||||0</v>
      </c>
      <c r="B4658" s="52" t="str">
        <f t="shared" si="218"/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216"/>
        <v>0</v>
      </c>
      <c r="N4658" s="39"/>
      <c r="O4658" s="39"/>
      <c r="P4658" s="33"/>
    </row>
    <row r="4659" spans="1:16" ht="24.95" customHeight="1" x14ac:dyDescent="0.2">
      <c r="A4659" s="52" t="str">
        <f t="shared" si="217"/>
        <v>||||||0</v>
      </c>
      <c r="B4659" s="52" t="str">
        <f t="shared" si="218"/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216"/>
        <v>0</v>
      </c>
      <c r="N4659" s="39"/>
      <c r="O4659" s="39"/>
      <c r="P4659" s="33"/>
    </row>
    <row r="4660" spans="1:16" ht="24.95" customHeight="1" x14ac:dyDescent="0.2">
      <c r="A4660" s="52" t="str">
        <f t="shared" si="217"/>
        <v>||||||0</v>
      </c>
      <c r="B4660" s="52" t="str">
        <f t="shared" si="218"/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216"/>
        <v>0</v>
      </c>
      <c r="N4660" s="39"/>
      <c r="O4660" s="39"/>
      <c r="P4660" s="33"/>
    </row>
    <row r="4661" spans="1:16" ht="24.95" customHeight="1" x14ac:dyDescent="0.2">
      <c r="A4661" s="52" t="str">
        <f t="shared" si="217"/>
        <v>||||||0</v>
      </c>
      <c r="B4661" s="52" t="str">
        <f t="shared" si="218"/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216"/>
        <v>0</v>
      </c>
      <c r="N4661" s="39"/>
      <c r="O4661" s="39"/>
      <c r="P4661" s="33"/>
    </row>
    <row r="4662" spans="1:16" ht="24.95" customHeight="1" x14ac:dyDescent="0.2">
      <c r="A4662" s="52" t="str">
        <f t="shared" si="217"/>
        <v>||||||0</v>
      </c>
      <c r="B4662" s="52" t="str">
        <f t="shared" si="218"/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216"/>
        <v>0</v>
      </c>
      <c r="N4662" s="39"/>
      <c r="O4662" s="39"/>
      <c r="P4662" s="33"/>
    </row>
    <row r="4663" spans="1:16" ht="24.95" customHeight="1" x14ac:dyDescent="0.2">
      <c r="A4663" s="52" t="str">
        <f t="shared" si="217"/>
        <v>||||||0</v>
      </c>
      <c r="B4663" s="52" t="str">
        <f t="shared" si="218"/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216"/>
        <v>0</v>
      </c>
      <c r="N4663" s="39"/>
      <c r="O4663" s="39"/>
      <c r="P4663" s="33"/>
    </row>
    <row r="4664" spans="1:16" ht="24.95" customHeight="1" x14ac:dyDescent="0.2">
      <c r="A4664" s="52" t="str">
        <f t="shared" si="217"/>
        <v>||||||0</v>
      </c>
      <c r="B4664" s="52" t="str">
        <f t="shared" si="218"/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216"/>
        <v>0</v>
      </c>
      <c r="N4664" s="39"/>
      <c r="O4664" s="39"/>
      <c r="P4664" s="33"/>
    </row>
    <row r="4665" spans="1:16" ht="24.95" customHeight="1" x14ac:dyDescent="0.2">
      <c r="A4665" s="52" t="str">
        <f t="shared" si="217"/>
        <v>||||||0</v>
      </c>
      <c r="B4665" s="52" t="str">
        <f t="shared" si="218"/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216"/>
        <v>0</v>
      </c>
      <c r="N4665" s="39"/>
      <c r="O4665" s="39"/>
      <c r="P4665" s="33"/>
    </row>
    <row r="4666" spans="1:16" ht="24.95" customHeight="1" x14ac:dyDescent="0.2">
      <c r="A4666" s="52" t="str">
        <f t="shared" si="217"/>
        <v>||||||0</v>
      </c>
      <c r="B4666" s="52" t="str">
        <f t="shared" si="218"/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216"/>
        <v>0</v>
      </c>
      <c r="N4666" s="39"/>
      <c r="O4666" s="39"/>
      <c r="P4666" s="33"/>
    </row>
    <row r="4667" spans="1:16" ht="24.95" customHeight="1" x14ac:dyDescent="0.2">
      <c r="A4667" s="52" t="str">
        <f t="shared" si="217"/>
        <v>||||||0</v>
      </c>
      <c r="B4667" s="52" t="str">
        <f t="shared" si="218"/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216"/>
        <v>0</v>
      </c>
      <c r="N4667" s="39"/>
      <c r="O4667" s="39"/>
      <c r="P4667" s="33"/>
    </row>
    <row r="4668" spans="1:16" ht="24.95" customHeight="1" x14ac:dyDescent="0.2">
      <c r="A4668" s="52" t="str">
        <f t="shared" si="217"/>
        <v>||||||0</v>
      </c>
      <c r="B4668" s="52" t="str">
        <f t="shared" si="218"/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216"/>
        <v>0</v>
      </c>
      <c r="N4668" s="39"/>
      <c r="O4668" s="39"/>
      <c r="P4668" s="33"/>
    </row>
    <row r="4669" spans="1:16" ht="24.95" customHeight="1" x14ac:dyDescent="0.2">
      <c r="A4669" s="52" t="str">
        <f t="shared" si="217"/>
        <v>||||||0</v>
      </c>
      <c r="B4669" s="52" t="str">
        <f t="shared" si="218"/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216"/>
        <v>0</v>
      </c>
      <c r="N4669" s="39"/>
      <c r="O4669" s="39"/>
      <c r="P4669" s="33"/>
    </row>
    <row r="4670" spans="1:16" ht="24.95" customHeight="1" x14ac:dyDescent="0.2">
      <c r="A4670" s="52" t="str">
        <f t="shared" si="217"/>
        <v>||||||0</v>
      </c>
      <c r="B4670" s="52" t="str">
        <f t="shared" si="218"/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219">N4670+O4670</f>
        <v>0</v>
      </c>
      <c r="N4670" s="39"/>
      <c r="O4670" s="39"/>
      <c r="P4670" s="33"/>
    </row>
    <row r="4671" spans="1:16" ht="24.95" customHeight="1" x14ac:dyDescent="0.2">
      <c r="A4671" s="52" t="str">
        <f t="shared" si="217"/>
        <v>||||||0</v>
      </c>
      <c r="B4671" s="52" t="str">
        <f t="shared" si="218"/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219"/>
        <v>0</v>
      </c>
      <c r="N4671" s="39"/>
      <c r="O4671" s="39"/>
      <c r="P4671" s="33"/>
    </row>
    <row r="4672" spans="1:16" ht="24.95" customHeight="1" x14ac:dyDescent="0.2">
      <c r="A4672" s="52" t="str">
        <f t="shared" si="217"/>
        <v>||||||0</v>
      </c>
      <c r="B4672" s="52" t="str">
        <f t="shared" si="218"/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219"/>
        <v>0</v>
      </c>
      <c r="N4672" s="39"/>
      <c r="O4672" s="39"/>
      <c r="P4672" s="33"/>
    </row>
    <row r="4673" spans="1:16" ht="24.95" customHeight="1" x14ac:dyDescent="0.2">
      <c r="A4673" s="52" t="str">
        <f t="shared" si="217"/>
        <v>||||||0</v>
      </c>
      <c r="B4673" s="52" t="str">
        <f t="shared" si="218"/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219"/>
        <v>0</v>
      </c>
      <c r="N4673" s="39"/>
      <c r="O4673" s="39"/>
      <c r="P4673" s="33"/>
    </row>
    <row r="4674" spans="1:16" ht="24.95" customHeight="1" x14ac:dyDescent="0.2">
      <c r="A4674" s="52" t="str">
        <f t="shared" si="217"/>
        <v>||||||0</v>
      </c>
      <c r="B4674" s="52" t="str">
        <f t="shared" si="218"/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219"/>
        <v>0</v>
      </c>
      <c r="N4674" s="39"/>
      <c r="O4674" s="39"/>
      <c r="P4674" s="33"/>
    </row>
    <row r="4675" spans="1:16" ht="24.95" customHeight="1" x14ac:dyDescent="0.2">
      <c r="A4675" s="52" t="str">
        <f t="shared" si="217"/>
        <v>||||||0</v>
      </c>
      <c r="B4675" s="52" t="str">
        <f t="shared" si="218"/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219"/>
        <v>0</v>
      </c>
      <c r="N4675" s="39"/>
      <c r="O4675" s="39"/>
      <c r="P4675" s="33"/>
    </row>
    <row r="4676" spans="1:16" ht="24.95" customHeight="1" x14ac:dyDescent="0.2">
      <c r="A4676" s="52" t="str">
        <f t="shared" si="217"/>
        <v>||||||0</v>
      </c>
      <c r="B4676" s="52" t="str">
        <f t="shared" si="218"/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219"/>
        <v>0</v>
      </c>
      <c r="N4676" s="39"/>
      <c r="O4676" s="39"/>
      <c r="P4676" s="33"/>
    </row>
    <row r="4677" spans="1:16" ht="24.95" customHeight="1" x14ac:dyDescent="0.2">
      <c r="A4677" s="52" t="str">
        <f t="shared" ref="A4677:A4740" si="220">C4677&amp;"|"&amp;D4677&amp;"|"&amp;E4677&amp;"|"&amp;F4677&amp;"|"&amp;G4677&amp;"|"&amp;I4677&amp;"|"&amp;N4677+O4677-P4677</f>
        <v>||||||0</v>
      </c>
      <c r="B4677" s="52" t="str">
        <f t="shared" ref="B4677:B4740" si="221"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219"/>
        <v>0</v>
      </c>
      <c r="N4677" s="39"/>
      <c r="O4677" s="39"/>
      <c r="P4677" s="33"/>
    </row>
    <row r="4678" spans="1:16" ht="24.95" customHeight="1" x14ac:dyDescent="0.2">
      <c r="A4678" s="52" t="str">
        <f t="shared" si="220"/>
        <v>||||||0</v>
      </c>
      <c r="B4678" s="52" t="str">
        <f t="shared" si="221"/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219"/>
        <v>0</v>
      </c>
      <c r="N4678" s="39"/>
      <c r="O4678" s="39"/>
      <c r="P4678" s="33"/>
    </row>
    <row r="4679" spans="1:16" ht="24.95" customHeight="1" x14ac:dyDescent="0.2">
      <c r="A4679" s="52" t="str">
        <f t="shared" si="220"/>
        <v>||||||0</v>
      </c>
      <c r="B4679" s="52" t="str">
        <f t="shared" si="221"/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219"/>
        <v>0</v>
      </c>
      <c r="N4679" s="39"/>
      <c r="O4679" s="39"/>
      <c r="P4679" s="33"/>
    </row>
    <row r="4680" spans="1:16" ht="24.95" customHeight="1" x14ac:dyDescent="0.2">
      <c r="A4680" s="52" t="str">
        <f t="shared" si="220"/>
        <v>||||||0</v>
      </c>
      <c r="B4680" s="52" t="str">
        <f t="shared" si="221"/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219"/>
        <v>0</v>
      </c>
      <c r="N4680" s="39"/>
      <c r="O4680" s="39"/>
      <c r="P4680" s="33"/>
    </row>
    <row r="4681" spans="1:16" ht="24.95" customHeight="1" x14ac:dyDescent="0.2">
      <c r="A4681" s="52" t="str">
        <f t="shared" si="220"/>
        <v>||||||0</v>
      </c>
      <c r="B4681" s="52" t="str">
        <f t="shared" si="221"/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219"/>
        <v>0</v>
      </c>
      <c r="N4681" s="39"/>
      <c r="O4681" s="39"/>
      <c r="P4681" s="33"/>
    </row>
    <row r="4682" spans="1:16" ht="24.95" customHeight="1" x14ac:dyDescent="0.2">
      <c r="A4682" s="52" t="str">
        <f t="shared" si="220"/>
        <v>||||||0</v>
      </c>
      <c r="B4682" s="52" t="str">
        <f t="shared" si="221"/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219"/>
        <v>0</v>
      </c>
      <c r="N4682" s="39"/>
      <c r="O4682" s="39"/>
      <c r="P4682" s="33"/>
    </row>
    <row r="4683" spans="1:16" ht="24.95" customHeight="1" x14ac:dyDescent="0.2">
      <c r="A4683" s="52" t="str">
        <f t="shared" si="220"/>
        <v>||||||0</v>
      </c>
      <c r="B4683" s="52" t="str">
        <f t="shared" si="221"/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219"/>
        <v>0</v>
      </c>
      <c r="N4683" s="39"/>
      <c r="O4683" s="39"/>
      <c r="P4683" s="33"/>
    </row>
    <row r="4684" spans="1:16" ht="24.95" customHeight="1" x14ac:dyDescent="0.2">
      <c r="A4684" s="52" t="str">
        <f t="shared" si="220"/>
        <v>||||||0</v>
      </c>
      <c r="B4684" s="52" t="str">
        <f t="shared" si="221"/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219"/>
        <v>0</v>
      </c>
      <c r="N4684" s="39"/>
      <c r="O4684" s="39"/>
      <c r="P4684" s="33"/>
    </row>
    <row r="4685" spans="1:16" ht="24.95" customHeight="1" x14ac:dyDescent="0.2">
      <c r="A4685" s="52" t="str">
        <f t="shared" si="220"/>
        <v>||||||0</v>
      </c>
      <c r="B4685" s="52" t="str">
        <f t="shared" si="221"/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219"/>
        <v>0</v>
      </c>
      <c r="N4685" s="39"/>
      <c r="O4685" s="39"/>
      <c r="P4685" s="33"/>
    </row>
    <row r="4686" spans="1:16" ht="24.95" customHeight="1" x14ac:dyDescent="0.2">
      <c r="A4686" s="52" t="str">
        <f t="shared" si="220"/>
        <v>||||||0</v>
      </c>
      <c r="B4686" s="52" t="str">
        <f t="shared" si="221"/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219"/>
        <v>0</v>
      </c>
      <c r="N4686" s="39"/>
      <c r="O4686" s="39"/>
      <c r="P4686" s="33"/>
    </row>
    <row r="4687" spans="1:16" ht="24.95" customHeight="1" x14ac:dyDescent="0.2">
      <c r="A4687" s="52" t="str">
        <f t="shared" si="220"/>
        <v>||||||0</v>
      </c>
      <c r="B4687" s="52" t="str">
        <f t="shared" si="221"/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219"/>
        <v>0</v>
      </c>
      <c r="N4687" s="39"/>
      <c r="O4687" s="39"/>
      <c r="P4687" s="33"/>
    </row>
    <row r="4688" spans="1:16" ht="24.95" customHeight="1" x14ac:dyDescent="0.2">
      <c r="A4688" s="52" t="str">
        <f t="shared" si="220"/>
        <v>||||||0</v>
      </c>
      <c r="B4688" s="52" t="str">
        <f t="shared" si="221"/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219"/>
        <v>0</v>
      </c>
      <c r="N4688" s="39"/>
      <c r="O4688" s="39"/>
      <c r="P4688" s="33"/>
    </row>
    <row r="4689" spans="1:16" ht="24.95" customHeight="1" x14ac:dyDescent="0.2">
      <c r="A4689" s="52" t="str">
        <f t="shared" si="220"/>
        <v>||||||0</v>
      </c>
      <c r="B4689" s="52" t="str">
        <f t="shared" si="221"/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219"/>
        <v>0</v>
      </c>
      <c r="N4689" s="39"/>
      <c r="O4689" s="39"/>
      <c r="P4689" s="33"/>
    </row>
    <row r="4690" spans="1:16" ht="24.95" customHeight="1" x14ac:dyDescent="0.2">
      <c r="A4690" s="52" t="str">
        <f t="shared" si="220"/>
        <v>||||||0</v>
      </c>
      <c r="B4690" s="52" t="str">
        <f t="shared" si="221"/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219"/>
        <v>0</v>
      </c>
      <c r="N4690" s="39"/>
      <c r="O4690" s="39"/>
      <c r="P4690" s="33"/>
    </row>
    <row r="4691" spans="1:16" ht="24.95" customHeight="1" x14ac:dyDescent="0.2">
      <c r="A4691" s="52" t="str">
        <f t="shared" si="220"/>
        <v>||||||0</v>
      </c>
      <c r="B4691" s="52" t="str">
        <f t="shared" si="221"/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219"/>
        <v>0</v>
      </c>
      <c r="N4691" s="39"/>
      <c r="O4691" s="39"/>
      <c r="P4691" s="33"/>
    </row>
    <row r="4692" spans="1:16" ht="24.95" customHeight="1" x14ac:dyDescent="0.2">
      <c r="A4692" s="52" t="str">
        <f t="shared" si="220"/>
        <v>||||||0</v>
      </c>
      <c r="B4692" s="52" t="str">
        <f t="shared" si="221"/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219"/>
        <v>0</v>
      </c>
      <c r="N4692" s="39"/>
      <c r="O4692" s="39"/>
      <c r="P4692" s="33"/>
    </row>
    <row r="4693" spans="1:16" ht="24.95" customHeight="1" x14ac:dyDescent="0.2">
      <c r="A4693" s="52" t="str">
        <f t="shared" si="220"/>
        <v>||||||0</v>
      </c>
      <c r="B4693" s="52" t="str">
        <f t="shared" si="221"/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219"/>
        <v>0</v>
      </c>
      <c r="N4693" s="39"/>
      <c r="O4693" s="39"/>
      <c r="P4693" s="33"/>
    </row>
    <row r="4694" spans="1:16" ht="24.95" customHeight="1" x14ac:dyDescent="0.2">
      <c r="A4694" s="52" t="str">
        <f t="shared" si="220"/>
        <v>||||||0</v>
      </c>
      <c r="B4694" s="52" t="str">
        <f t="shared" si="221"/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219"/>
        <v>0</v>
      </c>
      <c r="N4694" s="39"/>
      <c r="O4694" s="39"/>
      <c r="P4694" s="33"/>
    </row>
    <row r="4695" spans="1:16" ht="24.95" customHeight="1" x14ac:dyDescent="0.2">
      <c r="A4695" s="52" t="str">
        <f t="shared" si="220"/>
        <v>||||||0</v>
      </c>
      <c r="B4695" s="52" t="str">
        <f t="shared" si="221"/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219"/>
        <v>0</v>
      </c>
      <c r="N4695" s="39"/>
      <c r="O4695" s="39"/>
      <c r="P4695" s="33"/>
    </row>
    <row r="4696" spans="1:16" ht="24.95" customHeight="1" x14ac:dyDescent="0.2">
      <c r="A4696" s="52" t="str">
        <f t="shared" si="220"/>
        <v>||||||0</v>
      </c>
      <c r="B4696" s="52" t="str">
        <f t="shared" si="221"/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219"/>
        <v>0</v>
      </c>
      <c r="N4696" s="39"/>
      <c r="O4696" s="39"/>
      <c r="P4696" s="33"/>
    </row>
    <row r="4697" spans="1:16" ht="24.95" customHeight="1" x14ac:dyDescent="0.2">
      <c r="A4697" s="52" t="str">
        <f t="shared" si="220"/>
        <v>||||||0</v>
      </c>
      <c r="B4697" s="52" t="str">
        <f t="shared" si="221"/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219"/>
        <v>0</v>
      </c>
      <c r="N4697" s="39"/>
      <c r="O4697" s="39"/>
      <c r="P4697" s="33"/>
    </row>
    <row r="4698" spans="1:16" ht="24.95" customHeight="1" x14ac:dyDescent="0.2">
      <c r="A4698" s="52" t="str">
        <f t="shared" si="220"/>
        <v>||||||0</v>
      </c>
      <c r="B4698" s="52" t="str">
        <f t="shared" si="221"/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219"/>
        <v>0</v>
      </c>
      <c r="N4698" s="39"/>
      <c r="O4698" s="39"/>
      <c r="P4698" s="33"/>
    </row>
    <row r="4699" spans="1:16" ht="24.95" customHeight="1" x14ac:dyDescent="0.2">
      <c r="A4699" s="52" t="str">
        <f t="shared" si="220"/>
        <v>||||||0</v>
      </c>
      <c r="B4699" s="52" t="str">
        <f t="shared" si="221"/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219"/>
        <v>0</v>
      </c>
      <c r="N4699" s="39"/>
      <c r="O4699" s="39"/>
      <c r="P4699" s="33"/>
    </row>
    <row r="4700" spans="1:16" ht="24.95" customHeight="1" x14ac:dyDescent="0.2">
      <c r="A4700" s="52" t="str">
        <f t="shared" si="220"/>
        <v>||||||0</v>
      </c>
      <c r="B4700" s="52" t="str">
        <f t="shared" si="221"/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219"/>
        <v>0</v>
      </c>
      <c r="N4700" s="39"/>
      <c r="O4700" s="39"/>
      <c r="P4700" s="33"/>
    </row>
    <row r="4701" spans="1:16" ht="24.95" customHeight="1" x14ac:dyDescent="0.2">
      <c r="A4701" s="52" t="str">
        <f t="shared" si="220"/>
        <v>||||||0</v>
      </c>
      <c r="B4701" s="52" t="str">
        <f t="shared" si="221"/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219"/>
        <v>0</v>
      </c>
      <c r="N4701" s="39"/>
      <c r="O4701" s="39"/>
      <c r="P4701" s="33"/>
    </row>
    <row r="4702" spans="1:16" ht="24.95" customHeight="1" x14ac:dyDescent="0.2">
      <c r="A4702" s="52" t="str">
        <f t="shared" si="220"/>
        <v>||||||0</v>
      </c>
      <c r="B4702" s="52" t="str">
        <f t="shared" si="221"/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219"/>
        <v>0</v>
      </c>
      <c r="N4702" s="39"/>
      <c r="O4702" s="39"/>
      <c r="P4702" s="33"/>
    </row>
    <row r="4703" spans="1:16" ht="24.95" customHeight="1" x14ac:dyDescent="0.2">
      <c r="A4703" s="52" t="str">
        <f t="shared" si="220"/>
        <v>||||||0</v>
      </c>
      <c r="B4703" s="52" t="str">
        <f t="shared" si="221"/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219"/>
        <v>0</v>
      </c>
      <c r="N4703" s="39"/>
      <c r="O4703" s="39"/>
      <c r="P4703" s="33"/>
    </row>
    <row r="4704" spans="1:16" ht="24.95" customHeight="1" x14ac:dyDescent="0.2">
      <c r="A4704" s="52" t="str">
        <f t="shared" si="220"/>
        <v>||||||0</v>
      </c>
      <c r="B4704" s="52" t="str">
        <f t="shared" si="221"/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219"/>
        <v>0</v>
      </c>
      <c r="N4704" s="39"/>
      <c r="O4704" s="39"/>
      <c r="P4704" s="33"/>
    </row>
    <row r="4705" spans="1:16" ht="24.95" customHeight="1" x14ac:dyDescent="0.2">
      <c r="A4705" s="52" t="str">
        <f t="shared" si="220"/>
        <v>||||||0</v>
      </c>
      <c r="B4705" s="52" t="str">
        <f t="shared" si="221"/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219"/>
        <v>0</v>
      </c>
      <c r="N4705" s="39"/>
      <c r="O4705" s="39"/>
      <c r="P4705" s="33"/>
    </row>
    <row r="4706" spans="1:16" ht="24.95" customHeight="1" x14ac:dyDescent="0.2">
      <c r="A4706" s="52" t="str">
        <f t="shared" si="220"/>
        <v>||||||0</v>
      </c>
      <c r="B4706" s="52" t="str">
        <f t="shared" si="221"/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219"/>
        <v>0</v>
      </c>
      <c r="N4706" s="39"/>
      <c r="O4706" s="39"/>
      <c r="P4706" s="33"/>
    </row>
    <row r="4707" spans="1:16" ht="24.95" customHeight="1" x14ac:dyDescent="0.2">
      <c r="A4707" s="52" t="str">
        <f t="shared" si="220"/>
        <v>||||||0</v>
      </c>
      <c r="B4707" s="52" t="str">
        <f t="shared" si="221"/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219"/>
        <v>0</v>
      </c>
      <c r="N4707" s="39"/>
      <c r="O4707" s="39"/>
      <c r="P4707" s="33"/>
    </row>
    <row r="4708" spans="1:16" ht="24.95" customHeight="1" x14ac:dyDescent="0.2">
      <c r="A4708" s="52" t="str">
        <f t="shared" si="220"/>
        <v>||||||0</v>
      </c>
      <c r="B4708" s="52" t="str">
        <f t="shared" si="221"/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219"/>
        <v>0</v>
      </c>
      <c r="N4708" s="39"/>
      <c r="O4708" s="39"/>
      <c r="P4708" s="33"/>
    </row>
    <row r="4709" spans="1:16" ht="24.95" customHeight="1" x14ac:dyDescent="0.2">
      <c r="A4709" s="52" t="str">
        <f t="shared" si="220"/>
        <v>||||||0</v>
      </c>
      <c r="B4709" s="52" t="str">
        <f t="shared" si="221"/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219"/>
        <v>0</v>
      </c>
      <c r="N4709" s="39"/>
      <c r="O4709" s="39"/>
      <c r="P4709" s="33"/>
    </row>
    <row r="4710" spans="1:16" ht="24.95" customHeight="1" x14ac:dyDescent="0.2">
      <c r="A4710" s="52" t="str">
        <f t="shared" si="220"/>
        <v>||||||0</v>
      </c>
      <c r="B4710" s="52" t="str">
        <f t="shared" si="221"/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219"/>
        <v>0</v>
      </c>
      <c r="N4710" s="39"/>
      <c r="O4710" s="39"/>
      <c r="P4710" s="33"/>
    </row>
    <row r="4711" spans="1:16" ht="24.95" customHeight="1" x14ac:dyDescent="0.2">
      <c r="A4711" s="52" t="str">
        <f t="shared" si="220"/>
        <v>||||||0</v>
      </c>
      <c r="B4711" s="52" t="str">
        <f t="shared" si="221"/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219"/>
        <v>0</v>
      </c>
      <c r="N4711" s="39"/>
      <c r="O4711" s="39"/>
      <c r="P4711" s="33"/>
    </row>
    <row r="4712" spans="1:16" ht="24.95" customHeight="1" x14ac:dyDescent="0.2">
      <c r="A4712" s="52" t="str">
        <f t="shared" si="220"/>
        <v>||||||0</v>
      </c>
      <c r="B4712" s="52" t="str">
        <f t="shared" si="221"/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219"/>
        <v>0</v>
      </c>
      <c r="N4712" s="39"/>
      <c r="O4712" s="39"/>
      <c r="P4712" s="33"/>
    </row>
    <row r="4713" spans="1:16" ht="24.95" customHeight="1" x14ac:dyDescent="0.2">
      <c r="A4713" s="52" t="str">
        <f t="shared" si="220"/>
        <v>||||||0</v>
      </c>
      <c r="B4713" s="52" t="str">
        <f t="shared" si="221"/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219"/>
        <v>0</v>
      </c>
      <c r="N4713" s="39"/>
      <c r="O4713" s="39"/>
      <c r="P4713" s="33"/>
    </row>
    <row r="4714" spans="1:16" ht="24.95" customHeight="1" x14ac:dyDescent="0.2">
      <c r="A4714" s="52" t="str">
        <f t="shared" si="220"/>
        <v>||||||0</v>
      </c>
      <c r="B4714" s="52" t="str">
        <f t="shared" si="221"/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219"/>
        <v>0</v>
      </c>
      <c r="N4714" s="39"/>
      <c r="O4714" s="39"/>
      <c r="P4714" s="33"/>
    </row>
    <row r="4715" spans="1:16" ht="24.95" customHeight="1" x14ac:dyDescent="0.2">
      <c r="A4715" s="52" t="str">
        <f t="shared" si="220"/>
        <v>||||||0</v>
      </c>
      <c r="B4715" s="52" t="str">
        <f t="shared" si="221"/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219"/>
        <v>0</v>
      </c>
      <c r="N4715" s="39"/>
      <c r="O4715" s="39"/>
      <c r="P4715" s="33"/>
    </row>
    <row r="4716" spans="1:16" ht="24.95" customHeight="1" x14ac:dyDescent="0.2">
      <c r="A4716" s="52" t="str">
        <f t="shared" si="220"/>
        <v>||||||0</v>
      </c>
      <c r="B4716" s="52" t="str">
        <f t="shared" si="221"/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219"/>
        <v>0</v>
      </c>
      <c r="N4716" s="39"/>
      <c r="O4716" s="39"/>
      <c r="P4716" s="33"/>
    </row>
    <row r="4717" spans="1:16" ht="24.95" customHeight="1" x14ac:dyDescent="0.2">
      <c r="A4717" s="52" t="str">
        <f t="shared" si="220"/>
        <v>||||||0</v>
      </c>
      <c r="B4717" s="52" t="str">
        <f t="shared" si="221"/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219"/>
        <v>0</v>
      </c>
      <c r="N4717" s="39"/>
      <c r="O4717" s="39"/>
      <c r="P4717" s="33"/>
    </row>
    <row r="4718" spans="1:16" ht="24.95" customHeight="1" x14ac:dyDescent="0.2">
      <c r="A4718" s="52" t="str">
        <f t="shared" si="220"/>
        <v>||||||0</v>
      </c>
      <c r="B4718" s="52" t="str">
        <f t="shared" si="221"/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219"/>
        <v>0</v>
      </c>
      <c r="N4718" s="39"/>
      <c r="O4718" s="39"/>
      <c r="P4718" s="33"/>
    </row>
    <row r="4719" spans="1:16" ht="24.95" customHeight="1" x14ac:dyDescent="0.2">
      <c r="A4719" s="52" t="str">
        <f t="shared" si="220"/>
        <v>||||||0</v>
      </c>
      <c r="B4719" s="52" t="str">
        <f t="shared" si="221"/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219"/>
        <v>0</v>
      </c>
      <c r="N4719" s="39"/>
      <c r="O4719" s="39"/>
      <c r="P4719" s="33"/>
    </row>
    <row r="4720" spans="1:16" ht="24.95" customHeight="1" x14ac:dyDescent="0.2">
      <c r="A4720" s="52" t="str">
        <f t="shared" si="220"/>
        <v>||||||0</v>
      </c>
      <c r="B4720" s="52" t="str">
        <f t="shared" si="221"/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219"/>
        <v>0</v>
      </c>
      <c r="N4720" s="39"/>
      <c r="O4720" s="39"/>
      <c r="P4720" s="33"/>
    </row>
    <row r="4721" spans="1:16" ht="24.95" customHeight="1" x14ac:dyDescent="0.2">
      <c r="A4721" s="52" t="str">
        <f t="shared" si="220"/>
        <v>||||||0</v>
      </c>
      <c r="B4721" s="52" t="str">
        <f t="shared" si="221"/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219"/>
        <v>0</v>
      </c>
      <c r="N4721" s="39"/>
      <c r="O4721" s="39"/>
      <c r="P4721" s="33"/>
    </row>
    <row r="4722" spans="1:16" ht="24.95" customHeight="1" x14ac:dyDescent="0.2">
      <c r="A4722" s="52" t="str">
        <f t="shared" si="220"/>
        <v>||||||0</v>
      </c>
      <c r="B4722" s="52" t="str">
        <f t="shared" si="221"/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219"/>
        <v>0</v>
      </c>
      <c r="N4722" s="39"/>
      <c r="O4722" s="39"/>
      <c r="P4722" s="33"/>
    </row>
    <row r="4723" spans="1:16" ht="24.95" customHeight="1" x14ac:dyDescent="0.2">
      <c r="A4723" s="52" t="str">
        <f t="shared" si="220"/>
        <v>||||||0</v>
      </c>
      <c r="B4723" s="52" t="str">
        <f t="shared" si="221"/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219"/>
        <v>0</v>
      </c>
      <c r="N4723" s="39"/>
      <c r="O4723" s="39"/>
      <c r="P4723" s="33"/>
    </row>
    <row r="4724" spans="1:16" ht="24.95" customHeight="1" x14ac:dyDescent="0.2">
      <c r="A4724" s="52" t="str">
        <f t="shared" si="220"/>
        <v>||||||0</v>
      </c>
      <c r="B4724" s="52" t="str">
        <f t="shared" si="221"/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219"/>
        <v>0</v>
      </c>
      <c r="N4724" s="39"/>
      <c r="O4724" s="39"/>
      <c r="P4724" s="33"/>
    </row>
    <row r="4725" spans="1:16" ht="24.95" customHeight="1" x14ac:dyDescent="0.2">
      <c r="A4725" s="52" t="str">
        <f t="shared" si="220"/>
        <v>||||||0</v>
      </c>
      <c r="B4725" s="52" t="str">
        <f t="shared" si="221"/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219"/>
        <v>0</v>
      </c>
      <c r="N4725" s="39"/>
      <c r="O4725" s="39"/>
      <c r="P4725" s="33"/>
    </row>
    <row r="4726" spans="1:16" ht="24.95" customHeight="1" x14ac:dyDescent="0.2">
      <c r="A4726" s="52" t="str">
        <f t="shared" si="220"/>
        <v>||||||0</v>
      </c>
      <c r="B4726" s="52" t="str">
        <f t="shared" si="221"/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219"/>
        <v>0</v>
      </c>
      <c r="N4726" s="39"/>
      <c r="O4726" s="39"/>
      <c r="P4726" s="33"/>
    </row>
    <row r="4727" spans="1:16" ht="24.95" customHeight="1" x14ac:dyDescent="0.2">
      <c r="A4727" s="52" t="str">
        <f t="shared" si="220"/>
        <v>||||||0</v>
      </c>
      <c r="B4727" s="52" t="str">
        <f t="shared" si="221"/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219"/>
        <v>0</v>
      </c>
      <c r="N4727" s="39"/>
      <c r="O4727" s="39"/>
      <c r="P4727" s="33"/>
    </row>
    <row r="4728" spans="1:16" ht="24.95" customHeight="1" x14ac:dyDescent="0.2">
      <c r="A4728" s="52" t="str">
        <f t="shared" si="220"/>
        <v>||||||0</v>
      </c>
      <c r="B4728" s="52" t="str">
        <f t="shared" si="221"/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219"/>
        <v>0</v>
      </c>
      <c r="N4728" s="39"/>
      <c r="O4728" s="39"/>
      <c r="P4728" s="33"/>
    </row>
    <row r="4729" spans="1:16" ht="24.95" customHeight="1" x14ac:dyDescent="0.2">
      <c r="A4729" s="52" t="str">
        <f t="shared" si="220"/>
        <v>||||||0</v>
      </c>
      <c r="B4729" s="52" t="str">
        <f t="shared" si="221"/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219"/>
        <v>0</v>
      </c>
      <c r="N4729" s="39"/>
      <c r="O4729" s="39"/>
      <c r="P4729" s="33"/>
    </row>
    <row r="4730" spans="1:16" ht="24.95" customHeight="1" x14ac:dyDescent="0.2">
      <c r="A4730" s="52" t="str">
        <f t="shared" si="220"/>
        <v>||||||0</v>
      </c>
      <c r="B4730" s="52" t="str">
        <f t="shared" si="221"/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219"/>
        <v>0</v>
      </c>
      <c r="N4730" s="39"/>
      <c r="O4730" s="39"/>
      <c r="P4730" s="33"/>
    </row>
    <row r="4731" spans="1:16" ht="24.95" customHeight="1" x14ac:dyDescent="0.2">
      <c r="A4731" s="52" t="str">
        <f t="shared" si="220"/>
        <v>||||||0</v>
      </c>
      <c r="B4731" s="52" t="str">
        <f t="shared" si="221"/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219"/>
        <v>0</v>
      </c>
      <c r="N4731" s="39"/>
      <c r="O4731" s="39"/>
      <c r="P4731" s="33"/>
    </row>
    <row r="4732" spans="1:16" ht="24.95" customHeight="1" x14ac:dyDescent="0.2">
      <c r="A4732" s="52" t="str">
        <f t="shared" si="220"/>
        <v>||||||0</v>
      </c>
      <c r="B4732" s="52" t="str">
        <f t="shared" si="221"/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219"/>
        <v>0</v>
      </c>
      <c r="N4732" s="39"/>
      <c r="O4732" s="39"/>
      <c r="P4732" s="33"/>
    </row>
    <row r="4733" spans="1:16" ht="24.95" customHeight="1" x14ac:dyDescent="0.2">
      <c r="A4733" s="52" t="str">
        <f t="shared" si="220"/>
        <v>||||||0</v>
      </c>
      <c r="B4733" s="52" t="str">
        <f t="shared" si="221"/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219"/>
        <v>0</v>
      </c>
      <c r="N4733" s="39"/>
      <c r="O4733" s="39"/>
      <c r="P4733" s="33"/>
    </row>
    <row r="4734" spans="1:16" ht="24.95" customHeight="1" x14ac:dyDescent="0.2">
      <c r="A4734" s="52" t="str">
        <f t="shared" si="220"/>
        <v>||||||0</v>
      </c>
      <c r="B4734" s="52" t="str">
        <f t="shared" si="221"/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222">N4734+O4734</f>
        <v>0</v>
      </c>
      <c r="N4734" s="39"/>
      <c r="O4734" s="39"/>
      <c r="P4734" s="33"/>
    </row>
    <row r="4735" spans="1:16" ht="24.95" customHeight="1" x14ac:dyDescent="0.2">
      <c r="A4735" s="52" t="str">
        <f t="shared" si="220"/>
        <v>||||||0</v>
      </c>
      <c r="B4735" s="52" t="str">
        <f t="shared" si="221"/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222"/>
        <v>0</v>
      </c>
      <c r="N4735" s="39"/>
      <c r="O4735" s="39"/>
      <c r="P4735" s="33"/>
    </row>
    <row r="4736" spans="1:16" ht="24.95" customHeight="1" x14ac:dyDescent="0.2">
      <c r="A4736" s="52" t="str">
        <f t="shared" si="220"/>
        <v>||||||0</v>
      </c>
      <c r="B4736" s="52" t="str">
        <f t="shared" si="221"/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222"/>
        <v>0</v>
      </c>
      <c r="N4736" s="39"/>
      <c r="O4736" s="39"/>
      <c r="P4736" s="33"/>
    </row>
    <row r="4737" spans="1:16" ht="24.95" customHeight="1" x14ac:dyDescent="0.2">
      <c r="A4737" s="52" t="str">
        <f t="shared" si="220"/>
        <v>||||||0</v>
      </c>
      <c r="B4737" s="52" t="str">
        <f t="shared" si="221"/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222"/>
        <v>0</v>
      </c>
      <c r="N4737" s="39"/>
      <c r="O4737" s="39"/>
      <c r="P4737" s="33"/>
    </row>
    <row r="4738" spans="1:16" ht="24.95" customHeight="1" x14ac:dyDescent="0.2">
      <c r="A4738" s="52" t="str">
        <f t="shared" si="220"/>
        <v>||||||0</v>
      </c>
      <c r="B4738" s="52" t="str">
        <f t="shared" si="221"/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222"/>
        <v>0</v>
      </c>
      <c r="N4738" s="39"/>
      <c r="O4738" s="39"/>
      <c r="P4738" s="33"/>
    </row>
    <row r="4739" spans="1:16" ht="24.95" customHeight="1" x14ac:dyDescent="0.2">
      <c r="A4739" s="52" t="str">
        <f t="shared" si="220"/>
        <v>||||||0</v>
      </c>
      <c r="B4739" s="52" t="str">
        <f t="shared" si="221"/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222"/>
        <v>0</v>
      </c>
      <c r="N4739" s="39"/>
      <c r="O4739" s="39"/>
      <c r="P4739" s="33"/>
    </row>
    <row r="4740" spans="1:16" ht="24.95" customHeight="1" x14ac:dyDescent="0.2">
      <c r="A4740" s="52" t="str">
        <f t="shared" si="220"/>
        <v>||||||0</v>
      </c>
      <c r="B4740" s="52" t="str">
        <f t="shared" si="221"/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222"/>
        <v>0</v>
      </c>
      <c r="N4740" s="39"/>
      <c r="O4740" s="39"/>
      <c r="P4740" s="33"/>
    </row>
    <row r="4741" spans="1:16" ht="24.95" customHeight="1" x14ac:dyDescent="0.2">
      <c r="A4741" s="52" t="str">
        <f t="shared" ref="A4741:A4804" si="223">C4741&amp;"|"&amp;D4741&amp;"|"&amp;E4741&amp;"|"&amp;F4741&amp;"|"&amp;G4741&amp;"|"&amp;I4741&amp;"|"&amp;N4741+O4741-P4741</f>
        <v>||||||0</v>
      </c>
      <c r="B4741" s="52" t="str">
        <f t="shared" ref="B4741:B4804" si="224"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222"/>
        <v>0</v>
      </c>
      <c r="N4741" s="39"/>
      <c r="O4741" s="39"/>
      <c r="P4741" s="33"/>
    </row>
    <row r="4742" spans="1:16" ht="24.95" customHeight="1" x14ac:dyDescent="0.2">
      <c r="A4742" s="52" t="str">
        <f t="shared" si="223"/>
        <v>||||||0</v>
      </c>
      <c r="B4742" s="52" t="str">
        <f t="shared" si="224"/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222"/>
        <v>0</v>
      </c>
      <c r="N4742" s="39"/>
      <c r="O4742" s="39"/>
      <c r="P4742" s="33"/>
    </row>
    <row r="4743" spans="1:16" ht="24.95" customHeight="1" x14ac:dyDescent="0.2">
      <c r="A4743" s="52" t="str">
        <f t="shared" si="223"/>
        <v>||||||0</v>
      </c>
      <c r="B4743" s="52" t="str">
        <f t="shared" si="224"/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222"/>
        <v>0</v>
      </c>
      <c r="N4743" s="39"/>
      <c r="O4743" s="39"/>
      <c r="P4743" s="33"/>
    </row>
    <row r="4744" spans="1:16" ht="24.95" customHeight="1" x14ac:dyDescent="0.2">
      <c r="A4744" s="52" t="str">
        <f t="shared" si="223"/>
        <v>||||||0</v>
      </c>
      <c r="B4744" s="52" t="str">
        <f t="shared" si="224"/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222"/>
        <v>0</v>
      </c>
      <c r="N4744" s="39"/>
      <c r="O4744" s="39"/>
      <c r="P4744" s="33"/>
    </row>
    <row r="4745" spans="1:16" ht="24.95" customHeight="1" x14ac:dyDescent="0.2">
      <c r="A4745" s="52" t="str">
        <f t="shared" si="223"/>
        <v>||||||0</v>
      </c>
      <c r="B4745" s="52" t="str">
        <f t="shared" si="224"/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222"/>
        <v>0</v>
      </c>
      <c r="N4745" s="39"/>
      <c r="O4745" s="39"/>
      <c r="P4745" s="33"/>
    </row>
    <row r="4746" spans="1:16" ht="24.95" customHeight="1" x14ac:dyDescent="0.2">
      <c r="A4746" s="52" t="str">
        <f t="shared" si="223"/>
        <v>||||||0</v>
      </c>
      <c r="B4746" s="52" t="str">
        <f t="shared" si="224"/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222"/>
        <v>0</v>
      </c>
      <c r="N4746" s="39"/>
      <c r="O4746" s="39"/>
      <c r="P4746" s="33"/>
    </row>
    <row r="4747" spans="1:16" ht="24.95" customHeight="1" x14ac:dyDescent="0.2">
      <c r="A4747" s="52" t="str">
        <f t="shared" si="223"/>
        <v>||||||0</v>
      </c>
      <c r="B4747" s="52" t="str">
        <f t="shared" si="224"/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222"/>
        <v>0</v>
      </c>
      <c r="N4747" s="39"/>
      <c r="O4747" s="39"/>
      <c r="P4747" s="33"/>
    </row>
    <row r="4748" spans="1:16" ht="24.95" customHeight="1" x14ac:dyDescent="0.2">
      <c r="A4748" s="52" t="str">
        <f t="shared" si="223"/>
        <v>||||||0</v>
      </c>
      <c r="B4748" s="52" t="str">
        <f t="shared" si="224"/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222"/>
        <v>0</v>
      </c>
      <c r="N4748" s="39"/>
      <c r="O4748" s="39"/>
      <c r="P4748" s="33"/>
    </row>
    <row r="4749" spans="1:16" ht="24.95" customHeight="1" x14ac:dyDescent="0.2">
      <c r="A4749" s="52" t="str">
        <f t="shared" si="223"/>
        <v>||||||0</v>
      </c>
      <c r="B4749" s="52" t="str">
        <f t="shared" si="224"/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222"/>
        <v>0</v>
      </c>
      <c r="N4749" s="39"/>
      <c r="O4749" s="39"/>
      <c r="P4749" s="33"/>
    </row>
    <row r="4750" spans="1:16" ht="24.95" customHeight="1" x14ac:dyDescent="0.2">
      <c r="A4750" s="52" t="str">
        <f t="shared" si="223"/>
        <v>||||||0</v>
      </c>
      <c r="B4750" s="52" t="str">
        <f t="shared" si="224"/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222"/>
        <v>0</v>
      </c>
      <c r="N4750" s="39"/>
      <c r="O4750" s="39"/>
      <c r="P4750" s="33"/>
    </row>
    <row r="4751" spans="1:16" ht="24.95" customHeight="1" x14ac:dyDescent="0.2">
      <c r="A4751" s="52" t="str">
        <f t="shared" si="223"/>
        <v>||||||0</v>
      </c>
      <c r="B4751" s="52" t="str">
        <f t="shared" si="224"/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222"/>
        <v>0</v>
      </c>
      <c r="N4751" s="39"/>
      <c r="O4751" s="39"/>
      <c r="P4751" s="33"/>
    </row>
    <row r="4752" spans="1:16" ht="24.95" customHeight="1" x14ac:dyDescent="0.2">
      <c r="A4752" s="52" t="str">
        <f t="shared" si="223"/>
        <v>||||||0</v>
      </c>
      <c r="B4752" s="52" t="str">
        <f t="shared" si="224"/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222"/>
        <v>0</v>
      </c>
      <c r="N4752" s="39"/>
      <c r="O4752" s="39"/>
      <c r="P4752" s="33"/>
    </row>
    <row r="4753" spans="1:16" ht="24.95" customHeight="1" x14ac:dyDescent="0.2">
      <c r="A4753" s="52" t="str">
        <f t="shared" si="223"/>
        <v>||||||0</v>
      </c>
      <c r="B4753" s="52" t="str">
        <f t="shared" si="224"/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222"/>
        <v>0</v>
      </c>
      <c r="N4753" s="39"/>
      <c r="O4753" s="39"/>
      <c r="P4753" s="33"/>
    </row>
    <row r="4754" spans="1:16" ht="24.95" customHeight="1" x14ac:dyDescent="0.2">
      <c r="A4754" s="52" t="str">
        <f t="shared" si="223"/>
        <v>||||||0</v>
      </c>
      <c r="B4754" s="52" t="str">
        <f t="shared" si="224"/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222"/>
        <v>0</v>
      </c>
      <c r="N4754" s="39"/>
      <c r="O4754" s="39"/>
      <c r="P4754" s="33"/>
    </row>
    <row r="4755" spans="1:16" ht="24.95" customHeight="1" x14ac:dyDescent="0.2">
      <c r="A4755" s="52" t="str">
        <f t="shared" si="223"/>
        <v>||||||0</v>
      </c>
      <c r="B4755" s="52" t="str">
        <f t="shared" si="224"/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222"/>
        <v>0</v>
      </c>
      <c r="N4755" s="39"/>
      <c r="O4755" s="39"/>
      <c r="P4755" s="33"/>
    </row>
    <row r="4756" spans="1:16" ht="24.95" customHeight="1" x14ac:dyDescent="0.2">
      <c r="A4756" s="52" t="str">
        <f t="shared" si="223"/>
        <v>||||||0</v>
      </c>
      <c r="B4756" s="52" t="str">
        <f t="shared" si="224"/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222"/>
        <v>0</v>
      </c>
      <c r="N4756" s="39"/>
      <c r="O4756" s="39"/>
      <c r="P4756" s="33"/>
    </row>
    <row r="4757" spans="1:16" ht="24.95" customHeight="1" x14ac:dyDescent="0.2">
      <c r="A4757" s="52" t="str">
        <f t="shared" si="223"/>
        <v>||||||0</v>
      </c>
      <c r="B4757" s="52" t="str">
        <f t="shared" si="224"/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222"/>
        <v>0</v>
      </c>
      <c r="N4757" s="39"/>
      <c r="O4757" s="39"/>
      <c r="P4757" s="33"/>
    </row>
    <row r="4758" spans="1:16" ht="24.95" customHeight="1" x14ac:dyDescent="0.2">
      <c r="A4758" s="52" t="str">
        <f t="shared" si="223"/>
        <v>||||||0</v>
      </c>
      <c r="B4758" s="52" t="str">
        <f t="shared" si="224"/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222"/>
        <v>0</v>
      </c>
      <c r="N4758" s="39"/>
      <c r="O4758" s="39"/>
      <c r="P4758" s="33"/>
    </row>
    <row r="4759" spans="1:16" ht="24.95" customHeight="1" x14ac:dyDescent="0.2">
      <c r="A4759" s="52" t="str">
        <f t="shared" si="223"/>
        <v>||||||0</v>
      </c>
      <c r="B4759" s="52" t="str">
        <f t="shared" si="224"/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222"/>
        <v>0</v>
      </c>
      <c r="N4759" s="39"/>
      <c r="O4759" s="39"/>
      <c r="P4759" s="33"/>
    </row>
    <row r="4760" spans="1:16" ht="24.95" customHeight="1" x14ac:dyDescent="0.2">
      <c r="A4760" s="52" t="str">
        <f t="shared" si="223"/>
        <v>||||||0</v>
      </c>
      <c r="B4760" s="52" t="str">
        <f t="shared" si="224"/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222"/>
        <v>0</v>
      </c>
      <c r="N4760" s="39"/>
      <c r="O4760" s="39"/>
      <c r="P4760" s="33"/>
    </row>
    <row r="4761" spans="1:16" ht="24.95" customHeight="1" x14ac:dyDescent="0.2">
      <c r="A4761" s="52" t="str">
        <f t="shared" si="223"/>
        <v>||||||0</v>
      </c>
      <c r="B4761" s="52" t="str">
        <f t="shared" si="224"/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222"/>
        <v>0</v>
      </c>
      <c r="N4761" s="39"/>
      <c r="O4761" s="39"/>
      <c r="P4761" s="33"/>
    </row>
    <row r="4762" spans="1:16" ht="24.95" customHeight="1" x14ac:dyDescent="0.2">
      <c r="A4762" s="52" t="str">
        <f t="shared" si="223"/>
        <v>||||||0</v>
      </c>
      <c r="B4762" s="52" t="str">
        <f t="shared" si="224"/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222"/>
        <v>0</v>
      </c>
      <c r="N4762" s="39"/>
      <c r="O4762" s="39"/>
      <c r="P4762" s="33"/>
    </row>
    <row r="4763" spans="1:16" ht="24.95" customHeight="1" x14ac:dyDescent="0.2">
      <c r="A4763" s="52" t="str">
        <f t="shared" si="223"/>
        <v>||||||0</v>
      </c>
      <c r="B4763" s="52" t="str">
        <f t="shared" si="224"/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222"/>
        <v>0</v>
      </c>
      <c r="N4763" s="39"/>
      <c r="O4763" s="39"/>
      <c r="P4763" s="33"/>
    </row>
    <row r="4764" spans="1:16" ht="24.95" customHeight="1" x14ac:dyDescent="0.2">
      <c r="A4764" s="52" t="str">
        <f t="shared" si="223"/>
        <v>||||||0</v>
      </c>
      <c r="B4764" s="52" t="str">
        <f t="shared" si="224"/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222"/>
        <v>0</v>
      </c>
      <c r="N4764" s="39"/>
      <c r="O4764" s="39"/>
      <c r="P4764" s="33"/>
    </row>
    <row r="4765" spans="1:16" ht="24.95" customHeight="1" x14ac:dyDescent="0.2">
      <c r="A4765" s="52" t="str">
        <f t="shared" si="223"/>
        <v>||||||0</v>
      </c>
      <c r="B4765" s="52" t="str">
        <f t="shared" si="224"/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222"/>
        <v>0</v>
      </c>
      <c r="N4765" s="39"/>
      <c r="O4765" s="39"/>
      <c r="P4765" s="33"/>
    </row>
    <row r="4766" spans="1:16" ht="24.95" customHeight="1" x14ac:dyDescent="0.2">
      <c r="A4766" s="52" t="str">
        <f t="shared" si="223"/>
        <v>||||||0</v>
      </c>
      <c r="B4766" s="52" t="str">
        <f t="shared" si="224"/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222"/>
        <v>0</v>
      </c>
      <c r="N4766" s="39"/>
      <c r="O4766" s="39"/>
      <c r="P4766" s="33"/>
    </row>
    <row r="4767" spans="1:16" ht="24.95" customHeight="1" x14ac:dyDescent="0.2">
      <c r="A4767" s="52" t="str">
        <f t="shared" si="223"/>
        <v>||||||0</v>
      </c>
      <c r="B4767" s="52" t="str">
        <f t="shared" si="224"/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222"/>
        <v>0</v>
      </c>
      <c r="N4767" s="39"/>
      <c r="O4767" s="39"/>
      <c r="P4767" s="33"/>
    </row>
    <row r="4768" spans="1:16" ht="24.95" customHeight="1" x14ac:dyDescent="0.2">
      <c r="A4768" s="52" t="str">
        <f t="shared" si="223"/>
        <v>||||||0</v>
      </c>
      <c r="B4768" s="52" t="str">
        <f t="shared" si="224"/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222"/>
        <v>0</v>
      </c>
      <c r="N4768" s="39"/>
      <c r="O4768" s="39"/>
      <c r="P4768" s="33"/>
    </row>
    <row r="4769" spans="1:16" ht="24.95" customHeight="1" x14ac:dyDescent="0.2">
      <c r="A4769" s="52" t="str">
        <f t="shared" si="223"/>
        <v>||||||0</v>
      </c>
      <c r="B4769" s="52" t="str">
        <f t="shared" si="224"/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222"/>
        <v>0</v>
      </c>
      <c r="N4769" s="39"/>
      <c r="O4769" s="39"/>
      <c r="P4769" s="33"/>
    </row>
    <row r="4770" spans="1:16" ht="24.95" customHeight="1" x14ac:dyDescent="0.2">
      <c r="A4770" s="52" t="str">
        <f t="shared" si="223"/>
        <v>||||||0</v>
      </c>
      <c r="B4770" s="52" t="str">
        <f t="shared" si="224"/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222"/>
        <v>0</v>
      </c>
      <c r="N4770" s="39"/>
      <c r="O4770" s="39"/>
      <c r="P4770" s="33"/>
    </row>
    <row r="4771" spans="1:16" ht="24.95" customHeight="1" x14ac:dyDescent="0.2">
      <c r="A4771" s="52" t="str">
        <f t="shared" si="223"/>
        <v>||||||0</v>
      </c>
      <c r="B4771" s="52" t="str">
        <f t="shared" si="224"/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222"/>
        <v>0</v>
      </c>
      <c r="N4771" s="39"/>
      <c r="O4771" s="39"/>
      <c r="P4771" s="33"/>
    </row>
    <row r="4772" spans="1:16" ht="24.95" customHeight="1" x14ac:dyDescent="0.2">
      <c r="A4772" s="52" t="str">
        <f t="shared" si="223"/>
        <v>||||||0</v>
      </c>
      <c r="B4772" s="52" t="str">
        <f t="shared" si="224"/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222"/>
        <v>0</v>
      </c>
      <c r="N4772" s="39"/>
      <c r="O4772" s="39"/>
      <c r="P4772" s="33"/>
    </row>
    <row r="4773" spans="1:16" ht="24.95" customHeight="1" x14ac:dyDescent="0.2">
      <c r="A4773" s="52" t="str">
        <f t="shared" si="223"/>
        <v>||||||0</v>
      </c>
      <c r="B4773" s="52" t="str">
        <f t="shared" si="224"/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222"/>
        <v>0</v>
      </c>
      <c r="N4773" s="39"/>
      <c r="O4773" s="39"/>
      <c r="P4773" s="33"/>
    </row>
    <row r="4774" spans="1:16" ht="24.95" customHeight="1" x14ac:dyDescent="0.2">
      <c r="A4774" s="52" t="str">
        <f t="shared" si="223"/>
        <v>||||||0</v>
      </c>
      <c r="B4774" s="52" t="str">
        <f t="shared" si="224"/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222"/>
        <v>0</v>
      </c>
      <c r="N4774" s="39"/>
      <c r="O4774" s="39"/>
      <c r="P4774" s="33"/>
    </row>
    <row r="4775" spans="1:16" ht="24.95" customHeight="1" x14ac:dyDescent="0.2">
      <c r="A4775" s="52" t="str">
        <f t="shared" si="223"/>
        <v>||||||0</v>
      </c>
      <c r="B4775" s="52" t="str">
        <f t="shared" si="224"/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222"/>
        <v>0</v>
      </c>
      <c r="N4775" s="39"/>
      <c r="O4775" s="39"/>
      <c r="P4775" s="33"/>
    </row>
    <row r="4776" spans="1:16" ht="24.95" customHeight="1" x14ac:dyDescent="0.2">
      <c r="A4776" s="52" t="str">
        <f t="shared" si="223"/>
        <v>||||||0</v>
      </c>
      <c r="B4776" s="52" t="str">
        <f t="shared" si="224"/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222"/>
        <v>0</v>
      </c>
      <c r="N4776" s="39"/>
      <c r="O4776" s="39"/>
      <c r="P4776" s="33"/>
    </row>
    <row r="4777" spans="1:16" ht="24.95" customHeight="1" x14ac:dyDescent="0.2">
      <c r="A4777" s="52" t="str">
        <f t="shared" si="223"/>
        <v>||||||0</v>
      </c>
      <c r="B4777" s="52" t="str">
        <f t="shared" si="224"/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222"/>
        <v>0</v>
      </c>
      <c r="N4777" s="39"/>
      <c r="O4777" s="39"/>
      <c r="P4777" s="33"/>
    </row>
    <row r="4778" spans="1:16" ht="24.95" customHeight="1" x14ac:dyDescent="0.2">
      <c r="A4778" s="52" t="str">
        <f t="shared" si="223"/>
        <v>||||||0</v>
      </c>
      <c r="B4778" s="52" t="str">
        <f t="shared" si="224"/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222"/>
        <v>0</v>
      </c>
      <c r="N4778" s="39"/>
      <c r="O4778" s="39"/>
      <c r="P4778" s="33"/>
    </row>
    <row r="4779" spans="1:16" ht="24.95" customHeight="1" x14ac:dyDescent="0.2">
      <c r="A4779" s="52" t="str">
        <f t="shared" si="223"/>
        <v>||||||0</v>
      </c>
      <c r="B4779" s="52" t="str">
        <f t="shared" si="224"/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222"/>
        <v>0</v>
      </c>
      <c r="N4779" s="39"/>
      <c r="O4779" s="39"/>
      <c r="P4779" s="33"/>
    </row>
    <row r="4780" spans="1:16" ht="24.95" customHeight="1" x14ac:dyDescent="0.2">
      <c r="A4780" s="52" t="str">
        <f t="shared" si="223"/>
        <v>||||||0</v>
      </c>
      <c r="B4780" s="52" t="str">
        <f t="shared" si="224"/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222"/>
        <v>0</v>
      </c>
      <c r="N4780" s="39"/>
      <c r="O4780" s="39"/>
      <c r="P4780" s="33"/>
    </row>
    <row r="4781" spans="1:16" ht="24.95" customHeight="1" x14ac:dyDescent="0.2">
      <c r="A4781" s="52" t="str">
        <f t="shared" si="223"/>
        <v>||||||0</v>
      </c>
      <c r="B4781" s="52" t="str">
        <f t="shared" si="224"/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222"/>
        <v>0</v>
      </c>
      <c r="N4781" s="39"/>
      <c r="O4781" s="39"/>
      <c r="P4781" s="33"/>
    </row>
    <row r="4782" spans="1:16" ht="24.95" customHeight="1" x14ac:dyDescent="0.2">
      <c r="A4782" s="52" t="str">
        <f t="shared" si="223"/>
        <v>||||||0</v>
      </c>
      <c r="B4782" s="52" t="str">
        <f t="shared" si="224"/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222"/>
        <v>0</v>
      </c>
      <c r="N4782" s="39"/>
      <c r="O4782" s="39"/>
      <c r="P4782" s="33"/>
    </row>
    <row r="4783" spans="1:16" ht="24.95" customHeight="1" x14ac:dyDescent="0.2">
      <c r="A4783" s="52" t="str">
        <f t="shared" si="223"/>
        <v>||||||0</v>
      </c>
      <c r="B4783" s="52" t="str">
        <f t="shared" si="224"/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222"/>
        <v>0</v>
      </c>
      <c r="N4783" s="39"/>
      <c r="O4783" s="39"/>
      <c r="P4783" s="33"/>
    </row>
    <row r="4784" spans="1:16" ht="24.95" customHeight="1" x14ac:dyDescent="0.2">
      <c r="A4784" s="52" t="str">
        <f t="shared" si="223"/>
        <v>||||||0</v>
      </c>
      <c r="B4784" s="52" t="str">
        <f t="shared" si="224"/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222"/>
        <v>0</v>
      </c>
      <c r="N4784" s="39"/>
      <c r="O4784" s="39"/>
      <c r="P4784" s="33"/>
    </row>
    <row r="4785" spans="1:16" ht="24.95" customHeight="1" x14ac:dyDescent="0.2">
      <c r="A4785" s="52" t="str">
        <f t="shared" si="223"/>
        <v>||||||0</v>
      </c>
      <c r="B4785" s="52" t="str">
        <f t="shared" si="224"/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222"/>
        <v>0</v>
      </c>
      <c r="N4785" s="39"/>
      <c r="O4785" s="39"/>
      <c r="P4785" s="33"/>
    </row>
    <row r="4786" spans="1:16" ht="24.95" customHeight="1" x14ac:dyDescent="0.2">
      <c r="A4786" s="52" t="str">
        <f t="shared" si="223"/>
        <v>||||||0</v>
      </c>
      <c r="B4786" s="52" t="str">
        <f t="shared" si="224"/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222"/>
        <v>0</v>
      </c>
      <c r="N4786" s="39"/>
      <c r="O4786" s="39"/>
      <c r="P4786" s="33"/>
    </row>
    <row r="4787" spans="1:16" ht="24.95" customHeight="1" x14ac:dyDescent="0.2">
      <c r="A4787" s="52" t="str">
        <f t="shared" si="223"/>
        <v>||||||0</v>
      </c>
      <c r="B4787" s="52" t="str">
        <f t="shared" si="224"/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222"/>
        <v>0</v>
      </c>
      <c r="N4787" s="39"/>
      <c r="O4787" s="39"/>
      <c r="P4787" s="33"/>
    </row>
    <row r="4788" spans="1:16" ht="24.95" customHeight="1" x14ac:dyDescent="0.2">
      <c r="A4788" s="52" t="str">
        <f t="shared" si="223"/>
        <v>||||||0</v>
      </c>
      <c r="B4788" s="52" t="str">
        <f t="shared" si="224"/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222"/>
        <v>0</v>
      </c>
      <c r="N4788" s="39"/>
      <c r="O4788" s="39"/>
      <c r="P4788" s="33"/>
    </row>
    <row r="4789" spans="1:16" ht="24.95" customHeight="1" x14ac:dyDescent="0.2">
      <c r="A4789" s="52" t="str">
        <f t="shared" si="223"/>
        <v>||||||0</v>
      </c>
      <c r="B4789" s="52" t="str">
        <f t="shared" si="224"/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222"/>
        <v>0</v>
      </c>
      <c r="N4789" s="39"/>
      <c r="O4789" s="39"/>
      <c r="P4789" s="33"/>
    </row>
    <row r="4790" spans="1:16" ht="24.95" customHeight="1" x14ac:dyDescent="0.2">
      <c r="A4790" s="52" t="str">
        <f t="shared" si="223"/>
        <v>||||||0</v>
      </c>
      <c r="B4790" s="52" t="str">
        <f t="shared" si="224"/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222"/>
        <v>0</v>
      </c>
      <c r="N4790" s="39"/>
      <c r="O4790" s="39"/>
      <c r="P4790" s="33"/>
    </row>
    <row r="4791" spans="1:16" ht="24.95" customHeight="1" x14ac:dyDescent="0.2">
      <c r="A4791" s="52" t="str">
        <f t="shared" si="223"/>
        <v>||||||0</v>
      </c>
      <c r="B4791" s="52" t="str">
        <f t="shared" si="224"/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222"/>
        <v>0</v>
      </c>
      <c r="N4791" s="39"/>
      <c r="O4791" s="39"/>
      <c r="P4791" s="33"/>
    </row>
    <row r="4792" spans="1:16" ht="24.95" customHeight="1" x14ac:dyDescent="0.2">
      <c r="A4792" s="52" t="str">
        <f t="shared" si="223"/>
        <v>||||||0</v>
      </c>
      <c r="B4792" s="52" t="str">
        <f t="shared" si="224"/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222"/>
        <v>0</v>
      </c>
      <c r="N4792" s="39"/>
      <c r="O4792" s="39"/>
      <c r="P4792" s="33"/>
    </row>
    <row r="4793" spans="1:16" ht="24.95" customHeight="1" x14ac:dyDescent="0.2">
      <c r="A4793" s="52" t="str">
        <f t="shared" si="223"/>
        <v>||||||0</v>
      </c>
      <c r="B4793" s="52" t="str">
        <f t="shared" si="224"/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222"/>
        <v>0</v>
      </c>
      <c r="N4793" s="39"/>
      <c r="O4793" s="39"/>
      <c r="P4793" s="33"/>
    </row>
    <row r="4794" spans="1:16" ht="24.95" customHeight="1" x14ac:dyDescent="0.2">
      <c r="A4794" s="52" t="str">
        <f t="shared" si="223"/>
        <v>||||||0</v>
      </c>
      <c r="B4794" s="52" t="str">
        <f t="shared" si="224"/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222"/>
        <v>0</v>
      </c>
      <c r="N4794" s="39"/>
      <c r="O4794" s="39"/>
      <c r="P4794" s="33"/>
    </row>
    <row r="4795" spans="1:16" ht="24.95" customHeight="1" x14ac:dyDescent="0.2">
      <c r="A4795" s="52" t="str">
        <f t="shared" si="223"/>
        <v>||||||0</v>
      </c>
      <c r="B4795" s="52" t="str">
        <f t="shared" si="224"/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222"/>
        <v>0</v>
      </c>
      <c r="N4795" s="39"/>
      <c r="O4795" s="39"/>
      <c r="P4795" s="33"/>
    </row>
    <row r="4796" spans="1:16" ht="24.95" customHeight="1" x14ac:dyDescent="0.2">
      <c r="A4796" s="52" t="str">
        <f t="shared" si="223"/>
        <v>||||||0</v>
      </c>
      <c r="B4796" s="52" t="str">
        <f t="shared" si="224"/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222"/>
        <v>0</v>
      </c>
      <c r="N4796" s="39"/>
      <c r="O4796" s="39"/>
      <c r="P4796" s="33"/>
    </row>
    <row r="4797" spans="1:16" ht="24.95" customHeight="1" x14ac:dyDescent="0.2">
      <c r="A4797" s="52" t="str">
        <f t="shared" si="223"/>
        <v>||||||0</v>
      </c>
      <c r="B4797" s="52" t="str">
        <f t="shared" si="224"/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222"/>
        <v>0</v>
      </c>
      <c r="N4797" s="39"/>
      <c r="O4797" s="39"/>
      <c r="P4797" s="33"/>
    </row>
    <row r="4798" spans="1:16" ht="24.95" customHeight="1" x14ac:dyDescent="0.2">
      <c r="A4798" s="52" t="str">
        <f t="shared" si="223"/>
        <v>||||||0</v>
      </c>
      <c r="B4798" s="52" t="str">
        <f t="shared" si="224"/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225">N4798+O4798</f>
        <v>0</v>
      </c>
      <c r="N4798" s="39"/>
      <c r="O4798" s="39"/>
      <c r="P4798" s="33"/>
    </row>
    <row r="4799" spans="1:16" ht="24.95" customHeight="1" x14ac:dyDescent="0.2">
      <c r="A4799" s="52" t="str">
        <f t="shared" si="223"/>
        <v>||||||0</v>
      </c>
      <c r="B4799" s="52" t="str">
        <f t="shared" si="224"/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225"/>
        <v>0</v>
      </c>
      <c r="N4799" s="39"/>
      <c r="O4799" s="39"/>
      <c r="P4799" s="33"/>
    </row>
    <row r="4800" spans="1:16" ht="24.95" customHeight="1" x14ac:dyDescent="0.2">
      <c r="A4800" s="52" t="str">
        <f t="shared" si="223"/>
        <v>||||||0</v>
      </c>
      <c r="B4800" s="52" t="str">
        <f t="shared" si="224"/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225"/>
        <v>0</v>
      </c>
      <c r="N4800" s="39"/>
      <c r="O4800" s="39"/>
      <c r="P4800" s="33"/>
    </row>
    <row r="4801" spans="1:16" ht="24.95" customHeight="1" x14ac:dyDescent="0.2">
      <c r="A4801" s="52" t="str">
        <f t="shared" si="223"/>
        <v>||||||0</v>
      </c>
      <c r="B4801" s="52" t="str">
        <f t="shared" si="224"/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225"/>
        <v>0</v>
      </c>
      <c r="N4801" s="39"/>
      <c r="O4801" s="39"/>
      <c r="P4801" s="33"/>
    </row>
    <row r="4802" spans="1:16" ht="24.95" customHeight="1" x14ac:dyDescent="0.2">
      <c r="A4802" s="52" t="str">
        <f t="shared" si="223"/>
        <v>||||||0</v>
      </c>
      <c r="B4802" s="52" t="str">
        <f t="shared" si="224"/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225"/>
        <v>0</v>
      </c>
      <c r="N4802" s="39"/>
      <c r="O4802" s="39"/>
      <c r="P4802" s="33"/>
    </row>
    <row r="4803" spans="1:16" ht="24.95" customHeight="1" x14ac:dyDescent="0.2">
      <c r="A4803" s="52" t="str">
        <f t="shared" si="223"/>
        <v>||||||0</v>
      </c>
      <c r="B4803" s="52" t="str">
        <f t="shared" si="224"/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225"/>
        <v>0</v>
      </c>
      <c r="N4803" s="39"/>
      <c r="O4803" s="39"/>
      <c r="P4803" s="33"/>
    </row>
    <row r="4804" spans="1:16" ht="24.95" customHeight="1" x14ac:dyDescent="0.2">
      <c r="A4804" s="52" t="str">
        <f t="shared" si="223"/>
        <v>||||||0</v>
      </c>
      <c r="B4804" s="52" t="str">
        <f t="shared" si="224"/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225"/>
        <v>0</v>
      </c>
      <c r="N4804" s="39"/>
      <c r="O4804" s="39"/>
      <c r="P4804" s="33"/>
    </row>
    <row r="4805" spans="1:16" ht="24.95" customHeight="1" x14ac:dyDescent="0.2">
      <c r="A4805" s="52" t="str">
        <f t="shared" ref="A4805:A4868" si="226">C4805&amp;"|"&amp;D4805&amp;"|"&amp;E4805&amp;"|"&amp;F4805&amp;"|"&amp;G4805&amp;"|"&amp;I4805&amp;"|"&amp;N4805+O4805-P4805</f>
        <v>||||||0</v>
      </c>
      <c r="B4805" s="52" t="str">
        <f t="shared" ref="B4805:B4868" si="227"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225"/>
        <v>0</v>
      </c>
      <c r="N4805" s="39"/>
      <c r="O4805" s="39"/>
      <c r="P4805" s="33"/>
    </row>
    <row r="4806" spans="1:16" ht="24.95" customHeight="1" x14ac:dyDescent="0.2">
      <c r="A4806" s="52" t="str">
        <f t="shared" si="226"/>
        <v>||||||0</v>
      </c>
      <c r="B4806" s="52" t="str">
        <f t="shared" si="227"/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225"/>
        <v>0</v>
      </c>
      <c r="N4806" s="39"/>
      <c r="O4806" s="39"/>
      <c r="P4806" s="33"/>
    </row>
    <row r="4807" spans="1:16" ht="24.95" customHeight="1" x14ac:dyDescent="0.2">
      <c r="A4807" s="52" t="str">
        <f t="shared" si="226"/>
        <v>||||||0</v>
      </c>
      <c r="B4807" s="52" t="str">
        <f t="shared" si="227"/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225"/>
        <v>0</v>
      </c>
      <c r="N4807" s="39"/>
      <c r="O4807" s="39"/>
      <c r="P4807" s="33"/>
    </row>
    <row r="4808" spans="1:16" ht="24.95" customHeight="1" x14ac:dyDescent="0.2">
      <c r="A4808" s="52" t="str">
        <f t="shared" si="226"/>
        <v>||||||0</v>
      </c>
      <c r="B4808" s="52" t="str">
        <f t="shared" si="227"/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225"/>
        <v>0</v>
      </c>
      <c r="N4808" s="39"/>
      <c r="O4808" s="39"/>
      <c r="P4808" s="33"/>
    </row>
    <row r="4809" spans="1:16" ht="24.95" customHeight="1" x14ac:dyDescent="0.2">
      <c r="A4809" s="52" t="str">
        <f t="shared" si="226"/>
        <v>||||||0</v>
      </c>
      <c r="B4809" s="52" t="str">
        <f t="shared" si="227"/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225"/>
        <v>0</v>
      </c>
      <c r="N4809" s="39"/>
      <c r="O4809" s="39"/>
      <c r="P4809" s="33"/>
    </row>
    <row r="4810" spans="1:16" ht="24.95" customHeight="1" x14ac:dyDescent="0.2">
      <c r="A4810" s="52" t="str">
        <f t="shared" si="226"/>
        <v>||||||0</v>
      </c>
      <c r="B4810" s="52" t="str">
        <f t="shared" si="227"/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225"/>
        <v>0</v>
      </c>
      <c r="N4810" s="39"/>
      <c r="O4810" s="39"/>
      <c r="P4810" s="33"/>
    </row>
    <row r="4811" spans="1:16" ht="24.95" customHeight="1" x14ac:dyDescent="0.2">
      <c r="A4811" s="52" t="str">
        <f t="shared" si="226"/>
        <v>||||||0</v>
      </c>
      <c r="B4811" s="52" t="str">
        <f t="shared" si="227"/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225"/>
        <v>0</v>
      </c>
      <c r="N4811" s="39"/>
      <c r="O4811" s="39"/>
      <c r="P4811" s="33"/>
    </row>
    <row r="4812" spans="1:16" ht="24.95" customHeight="1" x14ac:dyDescent="0.2">
      <c r="A4812" s="52" t="str">
        <f t="shared" si="226"/>
        <v>||||||0</v>
      </c>
      <c r="B4812" s="52" t="str">
        <f t="shared" si="227"/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225"/>
        <v>0</v>
      </c>
      <c r="N4812" s="39"/>
      <c r="O4812" s="39"/>
      <c r="P4812" s="33"/>
    </row>
    <row r="4813" spans="1:16" ht="24.95" customHeight="1" x14ac:dyDescent="0.2">
      <c r="A4813" s="52" t="str">
        <f t="shared" si="226"/>
        <v>||||||0</v>
      </c>
      <c r="B4813" s="52" t="str">
        <f t="shared" si="227"/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225"/>
        <v>0</v>
      </c>
      <c r="N4813" s="39"/>
      <c r="O4813" s="39"/>
      <c r="P4813" s="33"/>
    </row>
    <row r="4814" spans="1:16" ht="24.95" customHeight="1" x14ac:dyDescent="0.2">
      <c r="A4814" s="52" t="str">
        <f t="shared" si="226"/>
        <v>||||||0</v>
      </c>
      <c r="B4814" s="52" t="str">
        <f t="shared" si="227"/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225"/>
        <v>0</v>
      </c>
      <c r="N4814" s="39"/>
      <c r="O4814" s="39"/>
      <c r="P4814" s="33"/>
    </row>
    <row r="4815" spans="1:16" ht="24.95" customHeight="1" x14ac:dyDescent="0.2">
      <c r="A4815" s="52" t="str">
        <f t="shared" si="226"/>
        <v>||||||0</v>
      </c>
      <c r="B4815" s="52" t="str">
        <f t="shared" si="227"/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225"/>
        <v>0</v>
      </c>
      <c r="N4815" s="39"/>
      <c r="O4815" s="39"/>
      <c r="P4815" s="33"/>
    </row>
    <row r="4816" spans="1:16" ht="24.95" customHeight="1" x14ac:dyDescent="0.2">
      <c r="A4816" s="52" t="str">
        <f t="shared" si="226"/>
        <v>||||||0</v>
      </c>
      <c r="B4816" s="52" t="str">
        <f t="shared" si="227"/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225"/>
        <v>0</v>
      </c>
      <c r="N4816" s="39"/>
      <c r="O4816" s="39"/>
      <c r="P4816" s="33"/>
    </row>
    <row r="4817" spans="1:16" ht="24.95" customHeight="1" x14ac:dyDescent="0.2">
      <c r="A4817" s="52" t="str">
        <f t="shared" si="226"/>
        <v>||||||0</v>
      </c>
      <c r="B4817" s="52" t="str">
        <f t="shared" si="227"/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225"/>
        <v>0</v>
      </c>
      <c r="N4817" s="39"/>
      <c r="O4817" s="39"/>
      <c r="P4817" s="33"/>
    </row>
    <row r="4818" spans="1:16" ht="24.95" customHeight="1" x14ac:dyDescent="0.2">
      <c r="A4818" s="52" t="str">
        <f t="shared" si="226"/>
        <v>||||||0</v>
      </c>
      <c r="B4818" s="52" t="str">
        <f t="shared" si="227"/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225"/>
        <v>0</v>
      </c>
      <c r="N4818" s="39"/>
      <c r="O4818" s="39"/>
      <c r="P4818" s="33"/>
    </row>
    <row r="4819" spans="1:16" ht="24.95" customHeight="1" x14ac:dyDescent="0.2">
      <c r="A4819" s="52" t="str">
        <f t="shared" si="226"/>
        <v>||||||0</v>
      </c>
      <c r="B4819" s="52" t="str">
        <f t="shared" si="227"/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225"/>
        <v>0</v>
      </c>
      <c r="N4819" s="39"/>
      <c r="O4819" s="39"/>
      <c r="P4819" s="33"/>
    </row>
    <row r="4820" spans="1:16" ht="24.95" customHeight="1" x14ac:dyDescent="0.2">
      <c r="A4820" s="52" t="str">
        <f t="shared" si="226"/>
        <v>||||||0</v>
      </c>
      <c r="B4820" s="52" t="str">
        <f t="shared" si="227"/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225"/>
        <v>0</v>
      </c>
      <c r="N4820" s="39"/>
      <c r="O4820" s="39"/>
      <c r="P4820" s="33"/>
    </row>
    <row r="4821" spans="1:16" ht="24.95" customHeight="1" x14ac:dyDescent="0.2">
      <c r="A4821" s="52" t="str">
        <f t="shared" si="226"/>
        <v>||||||0</v>
      </c>
      <c r="B4821" s="52" t="str">
        <f t="shared" si="227"/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225"/>
        <v>0</v>
      </c>
      <c r="N4821" s="39"/>
      <c r="O4821" s="39"/>
      <c r="P4821" s="33"/>
    </row>
    <row r="4822" spans="1:16" ht="24.95" customHeight="1" x14ac:dyDescent="0.2">
      <c r="A4822" s="52" t="str">
        <f t="shared" si="226"/>
        <v>||||||0</v>
      </c>
      <c r="B4822" s="52" t="str">
        <f t="shared" si="227"/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225"/>
        <v>0</v>
      </c>
      <c r="N4822" s="39"/>
      <c r="O4822" s="39"/>
      <c r="P4822" s="33"/>
    </row>
    <row r="4823" spans="1:16" ht="24.95" customHeight="1" x14ac:dyDescent="0.2">
      <c r="A4823" s="52" t="str">
        <f t="shared" si="226"/>
        <v>||||||0</v>
      </c>
      <c r="B4823" s="52" t="str">
        <f t="shared" si="227"/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225"/>
        <v>0</v>
      </c>
      <c r="N4823" s="39"/>
      <c r="O4823" s="39"/>
      <c r="P4823" s="33"/>
    </row>
    <row r="4824" spans="1:16" ht="24.95" customHeight="1" x14ac:dyDescent="0.2">
      <c r="A4824" s="52" t="str">
        <f t="shared" si="226"/>
        <v>||||||0</v>
      </c>
      <c r="B4824" s="52" t="str">
        <f t="shared" si="227"/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225"/>
        <v>0</v>
      </c>
      <c r="N4824" s="39"/>
      <c r="O4824" s="39"/>
      <c r="P4824" s="33"/>
    </row>
    <row r="4825" spans="1:16" ht="24.95" customHeight="1" x14ac:dyDescent="0.2">
      <c r="A4825" s="52" t="str">
        <f t="shared" si="226"/>
        <v>||||||0</v>
      </c>
      <c r="B4825" s="52" t="str">
        <f t="shared" si="227"/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225"/>
        <v>0</v>
      </c>
      <c r="N4825" s="39"/>
      <c r="O4825" s="39"/>
      <c r="P4825" s="33"/>
    </row>
    <row r="4826" spans="1:16" ht="24.95" customHeight="1" x14ac:dyDescent="0.2">
      <c r="A4826" s="52" t="str">
        <f t="shared" si="226"/>
        <v>||||||0</v>
      </c>
      <c r="B4826" s="52" t="str">
        <f t="shared" si="227"/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225"/>
        <v>0</v>
      </c>
      <c r="N4826" s="39"/>
      <c r="O4826" s="39"/>
      <c r="P4826" s="33"/>
    </row>
    <row r="4827" spans="1:16" ht="24.95" customHeight="1" x14ac:dyDescent="0.2">
      <c r="A4827" s="52" t="str">
        <f t="shared" si="226"/>
        <v>||||||0</v>
      </c>
      <c r="B4827" s="52" t="str">
        <f t="shared" si="227"/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225"/>
        <v>0</v>
      </c>
      <c r="N4827" s="39"/>
      <c r="O4827" s="39"/>
      <c r="P4827" s="33"/>
    </row>
    <row r="4828" spans="1:16" ht="24.95" customHeight="1" x14ac:dyDescent="0.2">
      <c r="A4828" s="52" t="str">
        <f t="shared" si="226"/>
        <v>||||||0</v>
      </c>
      <c r="B4828" s="52" t="str">
        <f t="shared" si="227"/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225"/>
        <v>0</v>
      </c>
      <c r="N4828" s="39"/>
      <c r="O4828" s="39"/>
      <c r="P4828" s="33"/>
    </row>
    <row r="4829" spans="1:16" ht="24.95" customHeight="1" x14ac:dyDescent="0.2">
      <c r="A4829" s="52" t="str">
        <f t="shared" si="226"/>
        <v>||||||0</v>
      </c>
      <c r="B4829" s="52" t="str">
        <f t="shared" si="227"/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225"/>
        <v>0</v>
      </c>
      <c r="N4829" s="39"/>
      <c r="O4829" s="39"/>
      <c r="P4829" s="33"/>
    </row>
    <row r="4830" spans="1:16" ht="24.95" customHeight="1" x14ac:dyDescent="0.2">
      <c r="A4830" s="52" t="str">
        <f t="shared" si="226"/>
        <v>||||||0</v>
      </c>
      <c r="B4830" s="52" t="str">
        <f t="shared" si="227"/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225"/>
        <v>0</v>
      </c>
      <c r="N4830" s="39"/>
      <c r="O4830" s="39"/>
      <c r="P4830" s="33"/>
    </row>
    <row r="4831" spans="1:16" ht="24.95" customHeight="1" x14ac:dyDescent="0.2">
      <c r="A4831" s="52" t="str">
        <f t="shared" si="226"/>
        <v>||||||0</v>
      </c>
      <c r="B4831" s="52" t="str">
        <f t="shared" si="227"/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225"/>
        <v>0</v>
      </c>
      <c r="N4831" s="39"/>
      <c r="O4831" s="39"/>
      <c r="P4831" s="33"/>
    </row>
    <row r="4832" spans="1:16" ht="24.95" customHeight="1" x14ac:dyDescent="0.2">
      <c r="A4832" s="52" t="str">
        <f t="shared" si="226"/>
        <v>||||||0</v>
      </c>
      <c r="B4832" s="52" t="str">
        <f t="shared" si="227"/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225"/>
        <v>0</v>
      </c>
      <c r="N4832" s="39"/>
      <c r="O4832" s="39"/>
      <c r="P4832" s="33"/>
    </row>
    <row r="4833" spans="1:16" ht="24.95" customHeight="1" x14ac:dyDescent="0.2">
      <c r="A4833" s="52" t="str">
        <f t="shared" si="226"/>
        <v>||||||0</v>
      </c>
      <c r="B4833" s="52" t="str">
        <f t="shared" si="227"/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225"/>
        <v>0</v>
      </c>
      <c r="N4833" s="39"/>
      <c r="O4833" s="39"/>
      <c r="P4833" s="33"/>
    </row>
    <row r="4834" spans="1:16" ht="24.95" customHeight="1" x14ac:dyDescent="0.2">
      <c r="A4834" s="52" t="str">
        <f t="shared" si="226"/>
        <v>||||||0</v>
      </c>
      <c r="B4834" s="52" t="str">
        <f t="shared" si="227"/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225"/>
        <v>0</v>
      </c>
      <c r="N4834" s="39"/>
      <c r="O4834" s="39"/>
      <c r="P4834" s="33"/>
    </row>
    <row r="4835" spans="1:16" ht="24.95" customHeight="1" x14ac:dyDescent="0.2">
      <c r="A4835" s="52" t="str">
        <f t="shared" si="226"/>
        <v>||||||0</v>
      </c>
      <c r="B4835" s="52" t="str">
        <f t="shared" si="227"/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225"/>
        <v>0</v>
      </c>
      <c r="N4835" s="39"/>
      <c r="O4835" s="39"/>
      <c r="P4835" s="33"/>
    </row>
    <row r="4836" spans="1:16" ht="24.95" customHeight="1" x14ac:dyDescent="0.2">
      <c r="A4836" s="52" t="str">
        <f t="shared" si="226"/>
        <v>||||||0</v>
      </c>
      <c r="B4836" s="52" t="str">
        <f t="shared" si="227"/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225"/>
        <v>0</v>
      </c>
      <c r="N4836" s="39"/>
      <c r="O4836" s="39"/>
      <c r="P4836" s="33"/>
    </row>
    <row r="4837" spans="1:16" ht="24.95" customHeight="1" x14ac:dyDescent="0.2">
      <c r="A4837" s="52" t="str">
        <f t="shared" si="226"/>
        <v>||||||0</v>
      </c>
      <c r="B4837" s="52" t="str">
        <f t="shared" si="227"/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225"/>
        <v>0</v>
      </c>
      <c r="N4837" s="39"/>
      <c r="O4837" s="39"/>
      <c r="P4837" s="33"/>
    </row>
    <row r="4838" spans="1:16" ht="24.95" customHeight="1" x14ac:dyDescent="0.2">
      <c r="A4838" s="52" t="str">
        <f t="shared" si="226"/>
        <v>||||||0</v>
      </c>
      <c r="B4838" s="52" t="str">
        <f t="shared" si="227"/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225"/>
        <v>0</v>
      </c>
      <c r="N4838" s="39"/>
      <c r="O4838" s="39"/>
      <c r="P4838" s="33"/>
    </row>
    <row r="4839" spans="1:16" ht="24.95" customHeight="1" x14ac:dyDescent="0.2">
      <c r="A4839" s="52" t="str">
        <f t="shared" si="226"/>
        <v>||||||0</v>
      </c>
      <c r="B4839" s="52" t="str">
        <f t="shared" si="227"/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225"/>
        <v>0</v>
      </c>
      <c r="N4839" s="39"/>
      <c r="O4839" s="39"/>
      <c r="P4839" s="33"/>
    </row>
    <row r="4840" spans="1:16" ht="24.95" customHeight="1" x14ac:dyDescent="0.2">
      <c r="A4840" s="52" t="str">
        <f t="shared" si="226"/>
        <v>||||||0</v>
      </c>
      <c r="B4840" s="52" t="str">
        <f t="shared" si="227"/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225"/>
        <v>0</v>
      </c>
      <c r="N4840" s="39"/>
      <c r="O4840" s="39"/>
      <c r="P4840" s="33"/>
    </row>
    <row r="4841" spans="1:16" ht="24.95" customHeight="1" x14ac:dyDescent="0.2">
      <c r="A4841" s="52" t="str">
        <f t="shared" si="226"/>
        <v>||||||0</v>
      </c>
      <c r="B4841" s="52" t="str">
        <f t="shared" si="227"/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225"/>
        <v>0</v>
      </c>
      <c r="N4841" s="39"/>
      <c r="O4841" s="39"/>
      <c r="P4841" s="33"/>
    </row>
    <row r="4842" spans="1:16" ht="24.95" customHeight="1" x14ac:dyDescent="0.2">
      <c r="A4842" s="52" t="str">
        <f t="shared" si="226"/>
        <v>||||||0</v>
      </c>
      <c r="B4842" s="52" t="str">
        <f t="shared" si="227"/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225"/>
        <v>0</v>
      </c>
      <c r="N4842" s="39"/>
      <c r="O4842" s="39"/>
      <c r="P4842" s="33"/>
    </row>
    <row r="4843" spans="1:16" ht="24.95" customHeight="1" x14ac:dyDescent="0.2">
      <c r="A4843" s="52" t="str">
        <f t="shared" si="226"/>
        <v>||||||0</v>
      </c>
      <c r="B4843" s="52" t="str">
        <f t="shared" si="227"/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225"/>
        <v>0</v>
      </c>
      <c r="N4843" s="39"/>
      <c r="O4843" s="39"/>
      <c r="P4843" s="33"/>
    </row>
    <row r="4844" spans="1:16" ht="24.95" customHeight="1" x14ac:dyDescent="0.2">
      <c r="A4844" s="52" t="str">
        <f t="shared" si="226"/>
        <v>||||||0</v>
      </c>
      <c r="B4844" s="52" t="str">
        <f t="shared" si="227"/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225"/>
        <v>0</v>
      </c>
      <c r="N4844" s="39"/>
      <c r="O4844" s="39"/>
      <c r="P4844" s="33"/>
    </row>
    <row r="4845" spans="1:16" ht="24.95" customHeight="1" x14ac:dyDescent="0.2">
      <c r="A4845" s="52" t="str">
        <f t="shared" si="226"/>
        <v>||||||0</v>
      </c>
      <c r="B4845" s="52" t="str">
        <f t="shared" si="227"/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225"/>
        <v>0</v>
      </c>
      <c r="N4845" s="39"/>
      <c r="O4845" s="39"/>
      <c r="P4845" s="33"/>
    </row>
    <row r="4846" spans="1:16" ht="24.95" customHeight="1" x14ac:dyDescent="0.2">
      <c r="A4846" s="52" t="str">
        <f t="shared" si="226"/>
        <v>||||||0</v>
      </c>
      <c r="B4846" s="52" t="str">
        <f t="shared" si="227"/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225"/>
        <v>0</v>
      </c>
      <c r="N4846" s="39"/>
      <c r="O4846" s="39"/>
      <c r="P4846" s="33"/>
    </row>
    <row r="4847" spans="1:16" ht="24.95" customHeight="1" x14ac:dyDescent="0.2">
      <c r="A4847" s="52" t="str">
        <f t="shared" si="226"/>
        <v>||||||0</v>
      </c>
      <c r="B4847" s="52" t="str">
        <f t="shared" si="227"/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225"/>
        <v>0</v>
      </c>
      <c r="N4847" s="39"/>
      <c r="O4847" s="39"/>
      <c r="P4847" s="33"/>
    </row>
    <row r="4848" spans="1:16" ht="24.95" customHeight="1" x14ac:dyDescent="0.2">
      <c r="A4848" s="52" t="str">
        <f t="shared" si="226"/>
        <v>||||||0</v>
      </c>
      <c r="B4848" s="52" t="str">
        <f t="shared" si="227"/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225"/>
        <v>0</v>
      </c>
      <c r="N4848" s="39"/>
      <c r="O4848" s="39"/>
      <c r="P4848" s="33"/>
    </row>
    <row r="4849" spans="1:16" ht="24.95" customHeight="1" x14ac:dyDescent="0.2">
      <c r="A4849" s="52" t="str">
        <f t="shared" si="226"/>
        <v>||||||0</v>
      </c>
      <c r="B4849" s="52" t="str">
        <f t="shared" si="227"/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225"/>
        <v>0</v>
      </c>
      <c r="N4849" s="39"/>
      <c r="O4849" s="39"/>
      <c r="P4849" s="33"/>
    </row>
    <row r="4850" spans="1:16" ht="24.95" customHeight="1" x14ac:dyDescent="0.2">
      <c r="A4850" s="52" t="str">
        <f t="shared" si="226"/>
        <v>||||||0</v>
      </c>
      <c r="B4850" s="52" t="str">
        <f t="shared" si="227"/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225"/>
        <v>0</v>
      </c>
      <c r="N4850" s="39"/>
      <c r="O4850" s="39"/>
      <c r="P4850" s="33"/>
    </row>
    <row r="4851" spans="1:16" ht="24.95" customHeight="1" x14ac:dyDescent="0.2">
      <c r="A4851" s="52" t="str">
        <f t="shared" si="226"/>
        <v>||||||0</v>
      </c>
      <c r="B4851" s="52" t="str">
        <f t="shared" si="227"/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225"/>
        <v>0</v>
      </c>
      <c r="N4851" s="39"/>
      <c r="O4851" s="39"/>
      <c r="P4851" s="33"/>
    </row>
    <row r="4852" spans="1:16" ht="24.95" customHeight="1" x14ac:dyDescent="0.2">
      <c r="A4852" s="52" t="str">
        <f t="shared" si="226"/>
        <v>||||||0</v>
      </c>
      <c r="B4852" s="52" t="str">
        <f t="shared" si="227"/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225"/>
        <v>0</v>
      </c>
      <c r="N4852" s="39"/>
      <c r="O4852" s="39"/>
      <c r="P4852" s="33"/>
    </row>
    <row r="4853" spans="1:16" ht="24.95" customHeight="1" x14ac:dyDescent="0.2">
      <c r="A4853" s="52" t="str">
        <f t="shared" si="226"/>
        <v>||||||0</v>
      </c>
      <c r="B4853" s="52" t="str">
        <f t="shared" si="227"/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225"/>
        <v>0</v>
      </c>
      <c r="N4853" s="39"/>
      <c r="O4853" s="39"/>
      <c r="P4853" s="33"/>
    </row>
    <row r="4854" spans="1:16" ht="24.95" customHeight="1" x14ac:dyDescent="0.2">
      <c r="A4854" s="52" t="str">
        <f t="shared" si="226"/>
        <v>||||||0</v>
      </c>
      <c r="B4854" s="52" t="str">
        <f t="shared" si="227"/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225"/>
        <v>0</v>
      </c>
      <c r="N4854" s="39"/>
      <c r="O4854" s="39"/>
      <c r="P4854" s="33"/>
    </row>
    <row r="4855" spans="1:16" ht="24.95" customHeight="1" x14ac:dyDescent="0.2">
      <c r="A4855" s="52" t="str">
        <f t="shared" si="226"/>
        <v>||||||0</v>
      </c>
      <c r="B4855" s="52" t="str">
        <f t="shared" si="227"/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225"/>
        <v>0</v>
      </c>
      <c r="N4855" s="39"/>
      <c r="O4855" s="39"/>
      <c r="P4855" s="33"/>
    </row>
    <row r="4856" spans="1:16" ht="24.95" customHeight="1" x14ac:dyDescent="0.2">
      <c r="A4856" s="52" t="str">
        <f t="shared" si="226"/>
        <v>||||||0</v>
      </c>
      <c r="B4856" s="52" t="str">
        <f t="shared" si="227"/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225"/>
        <v>0</v>
      </c>
      <c r="N4856" s="39"/>
      <c r="O4856" s="39"/>
      <c r="P4856" s="33"/>
    </row>
    <row r="4857" spans="1:16" ht="24.95" customHeight="1" x14ac:dyDescent="0.2">
      <c r="A4857" s="52" t="str">
        <f t="shared" si="226"/>
        <v>||||||0</v>
      </c>
      <c r="B4857" s="52" t="str">
        <f t="shared" si="227"/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225"/>
        <v>0</v>
      </c>
      <c r="N4857" s="39"/>
      <c r="O4857" s="39"/>
      <c r="P4857" s="33"/>
    </row>
    <row r="4858" spans="1:16" ht="24.95" customHeight="1" x14ac:dyDescent="0.2">
      <c r="A4858" s="52" t="str">
        <f t="shared" si="226"/>
        <v>||||||0</v>
      </c>
      <c r="B4858" s="52" t="str">
        <f t="shared" si="227"/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225"/>
        <v>0</v>
      </c>
      <c r="N4858" s="39"/>
      <c r="O4858" s="39"/>
      <c r="P4858" s="33"/>
    </row>
    <row r="4859" spans="1:16" ht="24.95" customHeight="1" x14ac:dyDescent="0.2">
      <c r="A4859" s="52" t="str">
        <f t="shared" si="226"/>
        <v>||||||0</v>
      </c>
      <c r="B4859" s="52" t="str">
        <f t="shared" si="227"/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225"/>
        <v>0</v>
      </c>
      <c r="N4859" s="39"/>
      <c r="O4859" s="39"/>
      <c r="P4859" s="33"/>
    </row>
    <row r="4860" spans="1:16" ht="24.95" customHeight="1" x14ac:dyDescent="0.2">
      <c r="A4860" s="52" t="str">
        <f t="shared" si="226"/>
        <v>||||||0</v>
      </c>
      <c r="B4860" s="52" t="str">
        <f t="shared" si="227"/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225"/>
        <v>0</v>
      </c>
      <c r="N4860" s="39"/>
      <c r="O4860" s="39"/>
      <c r="P4860" s="33"/>
    </row>
    <row r="4861" spans="1:16" ht="24.95" customHeight="1" x14ac:dyDescent="0.2">
      <c r="A4861" s="52" t="str">
        <f t="shared" si="226"/>
        <v>||||||0</v>
      </c>
      <c r="B4861" s="52" t="str">
        <f t="shared" si="227"/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225"/>
        <v>0</v>
      </c>
      <c r="N4861" s="39"/>
      <c r="O4861" s="39"/>
      <c r="P4861" s="33"/>
    </row>
    <row r="4862" spans="1:16" ht="24.95" customHeight="1" x14ac:dyDescent="0.2">
      <c r="A4862" s="52" t="str">
        <f t="shared" si="226"/>
        <v>||||||0</v>
      </c>
      <c r="B4862" s="52" t="str">
        <f t="shared" si="227"/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228">N4862+O4862</f>
        <v>0</v>
      </c>
      <c r="N4862" s="39"/>
      <c r="O4862" s="39"/>
      <c r="P4862" s="33"/>
    </row>
    <row r="4863" spans="1:16" ht="24.95" customHeight="1" x14ac:dyDescent="0.2">
      <c r="A4863" s="52" t="str">
        <f t="shared" si="226"/>
        <v>||||||0</v>
      </c>
      <c r="B4863" s="52" t="str">
        <f t="shared" si="227"/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228"/>
        <v>0</v>
      </c>
      <c r="N4863" s="39"/>
      <c r="O4863" s="39"/>
      <c r="P4863" s="33"/>
    </row>
    <row r="4864" spans="1:16" ht="24.95" customHeight="1" x14ac:dyDescent="0.2">
      <c r="A4864" s="52" t="str">
        <f t="shared" si="226"/>
        <v>||||||0</v>
      </c>
      <c r="B4864" s="52" t="str">
        <f t="shared" si="227"/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228"/>
        <v>0</v>
      </c>
      <c r="N4864" s="39"/>
      <c r="O4864" s="39"/>
      <c r="P4864" s="33"/>
    </row>
    <row r="4865" spans="1:16" ht="24.95" customHeight="1" x14ac:dyDescent="0.2">
      <c r="A4865" s="52" t="str">
        <f t="shared" si="226"/>
        <v>||||||0</v>
      </c>
      <c r="B4865" s="52" t="str">
        <f t="shared" si="227"/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228"/>
        <v>0</v>
      </c>
      <c r="N4865" s="39"/>
      <c r="O4865" s="39"/>
      <c r="P4865" s="33"/>
    </row>
    <row r="4866" spans="1:16" ht="24.95" customHeight="1" x14ac:dyDescent="0.2">
      <c r="A4866" s="52" t="str">
        <f t="shared" si="226"/>
        <v>||||||0</v>
      </c>
      <c r="B4866" s="52" t="str">
        <f t="shared" si="227"/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228"/>
        <v>0</v>
      </c>
      <c r="N4866" s="39"/>
      <c r="O4866" s="39"/>
      <c r="P4866" s="33"/>
    </row>
    <row r="4867" spans="1:16" ht="24.95" customHeight="1" x14ac:dyDescent="0.2">
      <c r="A4867" s="52" t="str">
        <f t="shared" si="226"/>
        <v>||||||0</v>
      </c>
      <c r="B4867" s="52" t="str">
        <f t="shared" si="227"/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228"/>
        <v>0</v>
      </c>
      <c r="N4867" s="39"/>
      <c r="O4867" s="39"/>
      <c r="P4867" s="33"/>
    </row>
    <row r="4868" spans="1:16" ht="24.95" customHeight="1" x14ac:dyDescent="0.2">
      <c r="A4868" s="52" t="str">
        <f t="shared" si="226"/>
        <v>||||||0</v>
      </c>
      <c r="B4868" s="52" t="str">
        <f t="shared" si="227"/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228"/>
        <v>0</v>
      </c>
      <c r="N4868" s="39"/>
      <c r="O4868" s="39"/>
      <c r="P4868" s="33"/>
    </row>
    <row r="4869" spans="1:16" ht="24.95" customHeight="1" x14ac:dyDescent="0.2">
      <c r="A4869" s="52" t="str">
        <f t="shared" ref="A4869:A4932" si="229">C4869&amp;"|"&amp;D4869&amp;"|"&amp;E4869&amp;"|"&amp;F4869&amp;"|"&amp;G4869&amp;"|"&amp;I4869&amp;"|"&amp;N4869+O4869-P4869</f>
        <v>||||||0</v>
      </c>
      <c r="B4869" s="52" t="str">
        <f t="shared" ref="B4869:B4932" si="230"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228"/>
        <v>0</v>
      </c>
      <c r="N4869" s="39"/>
      <c r="O4869" s="39"/>
      <c r="P4869" s="33"/>
    </row>
    <row r="4870" spans="1:16" ht="24.95" customHeight="1" x14ac:dyDescent="0.2">
      <c r="A4870" s="52" t="str">
        <f t="shared" si="229"/>
        <v>||||||0</v>
      </c>
      <c r="B4870" s="52" t="str">
        <f t="shared" si="230"/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228"/>
        <v>0</v>
      </c>
      <c r="N4870" s="39"/>
      <c r="O4870" s="39"/>
      <c r="P4870" s="33"/>
    </row>
    <row r="4871" spans="1:16" ht="24.95" customHeight="1" x14ac:dyDescent="0.2">
      <c r="A4871" s="52" t="str">
        <f t="shared" si="229"/>
        <v>||||||0</v>
      </c>
      <c r="B4871" s="52" t="str">
        <f t="shared" si="230"/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228"/>
        <v>0</v>
      </c>
      <c r="N4871" s="39"/>
      <c r="O4871" s="39"/>
      <c r="P4871" s="33"/>
    </row>
    <row r="4872" spans="1:16" ht="24.95" customHeight="1" x14ac:dyDescent="0.2">
      <c r="A4872" s="52" t="str">
        <f t="shared" si="229"/>
        <v>||||||0</v>
      </c>
      <c r="B4872" s="52" t="str">
        <f t="shared" si="230"/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228"/>
        <v>0</v>
      </c>
      <c r="N4872" s="39"/>
      <c r="O4872" s="39"/>
      <c r="P4872" s="33"/>
    </row>
    <row r="4873" spans="1:16" ht="24.95" customHeight="1" x14ac:dyDescent="0.2">
      <c r="A4873" s="52" t="str">
        <f t="shared" si="229"/>
        <v>||||||0</v>
      </c>
      <c r="B4873" s="52" t="str">
        <f t="shared" si="230"/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228"/>
        <v>0</v>
      </c>
      <c r="N4873" s="39"/>
      <c r="O4873" s="39"/>
      <c r="P4873" s="33"/>
    </row>
    <row r="4874" spans="1:16" ht="24.95" customHeight="1" x14ac:dyDescent="0.2">
      <c r="A4874" s="52" t="str">
        <f t="shared" si="229"/>
        <v>||||||0</v>
      </c>
      <c r="B4874" s="52" t="str">
        <f t="shared" si="230"/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228"/>
        <v>0</v>
      </c>
      <c r="N4874" s="39"/>
      <c r="O4874" s="39"/>
      <c r="P4874" s="33"/>
    </row>
    <row r="4875" spans="1:16" ht="24.95" customHeight="1" x14ac:dyDescent="0.2">
      <c r="A4875" s="52" t="str">
        <f t="shared" si="229"/>
        <v>||||||0</v>
      </c>
      <c r="B4875" s="52" t="str">
        <f t="shared" si="230"/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228"/>
        <v>0</v>
      </c>
      <c r="N4875" s="39"/>
      <c r="O4875" s="39"/>
      <c r="P4875" s="33"/>
    </row>
    <row r="4876" spans="1:16" ht="24.95" customHeight="1" x14ac:dyDescent="0.2">
      <c r="A4876" s="52" t="str">
        <f t="shared" si="229"/>
        <v>||||||0</v>
      </c>
      <c r="B4876" s="52" t="str">
        <f t="shared" si="230"/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228"/>
        <v>0</v>
      </c>
      <c r="N4876" s="39"/>
      <c r="O4876" s="39"/>
      <c r="P4876" s="33"/>
    </row>
    <row r="4877" spans="1:16" ht="24.95" customHeight="1" x14ac:dyDescent="0.2">
      <c r="A4877" s="52" t="str">
        <f t="shared" si="229"/>
        <v>||||||0</v>
      </c>
      <c r="B4877" s="52" t="str">
        <f t="shared" si="230"/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228"/>
        <v>0</v>
      </c>
      <c r="N4877" s="39"/>
      <c r="O4877" s="39"/>
      <c r="P4877" s="33"/>
    </row>
    <row r="4878" spans="1:16" ht="24.95" customHeight="1" x14ac:dyDescent="0.2">
      <c r="A4878" s="52" t="str">
        <f t="shared" si="229"/>
        <v>||||||0</v>
      </c>
      <c r="B4878" s="52" t="str">
        <f t="shared" si="230"/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228"/>
        <v>0</v>
      </c>
      <c r="N4878" s="39"/>
      <c r="O4878" s="39"/>
      <c r="P4878" s="33"/>
    </row>
    <row r="4879" spans="1:16" ht="24.95" customHeight="1" x14ac:dyDescent="0.2">
      <c r="A4879" s="52" t="str">
        <f t="shared" si="229"/>
        <v>||||||0</v>
      </c>
      <c r="B4879" s="52" t="str">
        <f t="shared" si="230"/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228"/>
        <v>0</v>
      </c>
      <c r="N4879" s="39"/>
      <c r="O4879" s="39"/>
      <c r="P4879" s="33"/>
    </row>
    <row r="4880" spans="1:16" ht="24.95" customHeight="1" x14ac:dyDescent="0.2">
      <c r="A4880" s="52" t="str">
        <f t="shared" si="229"/>
        <v>||||||0</v>
      </c>
      <c r="B4880" s="52" t="str">
        <f t="shared" si="230"/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228"/>
        <v>0</v>
      </c>
      <c r="N4880" s="39"/>
      <c r="O4880" s="39"/>
      <c r="P4880" s="33"/>
    </row>
    <row r="4881" spans="1:16" ht="24.95" customHeight="1" x14ac:dyDescent="0.2">
      <c r="A4881" s="52" t="str">
        <f t="shared" si="229"/>
        <v>||||||0</v>
      </c>
      <c r="B4881" s="52" t="str">
        <f t="shared" si="230"/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228"/>
        <v>0</v>
      </c>
      <c r="N4881" s="39"/>
      <c r="O4881" s="39"/>
      <c r="P4881" s="33"/>
    </row>
    <row r="4882" spans="1:16" ht="24.95" customHeight="1" x14ac:dyDescent="0.2">
      <c r="A4882" s="52" t="str">
        <f t="shared" si="229"/>
        <v>||||||0</v>
      </c>
      <c r="B4882" s="52" t="str">
        <f t="shared" si="230"/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228"/>
        <v>0</v>
      </c>
      <c r="N4882" s="39"/>
      <c r="O4882" s="39"/>
      <c r="P4882" s="33"/>
    </row>
    <row r="4883" spans="1:16" ht="24.95" customHeight="1" x14ac:dyDescent="0.2">
      <c r="A4883" s="52" t="str">
        <f t="shared" si="229"/>
        <v>||||||0</v>
      </c>
      <c r="B4883" s="52" t="str">
        <f t="shared" si="230"/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228"/>
        <v>0</v>
      </c>
      <c r="N4883" s="39"/>
      <c r="O4883" s="39"/>
      <c r="P4883" s="33"/>
    </row>
    <row r="4884" spans="1:16" ht="24.95" customHeight="1" x14ac:dyDescent="0.2">
      <c r="A4884" s="52" t="str">
        <f t="shared" si="229"/>
        <v>||||||0</v>
      </c>
      <c r="B4884" s="52" t="str">
        <f t="shared" si="230"/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228"/>
        <v>0</v>
      </c>
      <c r="N4884" s="39"/>
      <c r="O4884" s="39"/>
      <c r="P4884" s="33"/>
    </row>
    <row r="4885" spans="1:16" ht="24.95" customHeight="1" x14ac:dyDescent="0.2">
      <c r="A4885" s="52" t="str">
        <f t="shared" si="229"/>
        <v>||||||0</v>
      </c>
      <c r="B4885" s="52" t="str">
        <f t="shared" si="230"/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228"/>
        <v>0</v>
      </c>
      <c r="N4885" s="39"/>
      <c r="O4885" s="39"/>
      <c r="P4885" s="33"/>
    </row>
    <row r="4886" spans="1:16" ht="24.95" customHeight="1" x14ac:dyDescent="0.2">
      <c r="A4886" s="52" t="str">
        <f t="shared" si="229"/>
        <v>||||||0</v>
      </c>
      <c r="B4886" s="52" t="str">
        <f t="shared" si="230"/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228"/>
        <v>0</v>
      </c>
      <c r="N4886" s="39"/>
      <c r="O4886" s="39"/>
      <c r="P4886" s="33"/>
    </row>
    <row r="4887" spans="1:16" ht="24.95" customHeight="1" x14ac:dyDescent="0.2">
      <c r="A4887" s="52" t="str">
        <f t="shared" si="229"/>
        <v>||||||0</v>
      </c>
      <c r="B4887" s="52" t="str">
        <f t="shared" si="230"/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228"/>
        <v>0</v>
      </c>
      <c r="N4887" s="39"/>
      <c r="O4887" s="39"/>
      <c r="P4887" s="33"/>
    </row>
    <row r="4888" spans="1:16" ht="24.95" customHeight="1" x14ac:dyDescent="0.2">
      <c r="A4888" s="52" t="str">
        <f t="shared" si="229"/>
        <v>||||||0</v>
      </c>
      <c r="B4888" s="52" t="str">
        <f t="shared" si="230"/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228"/>
        <v>0</v>
      </c>
      <c r="N4888" s="39"/>
      <c r="O4888" s="39"/>
      <c r="P4888" s="33"/>
    </row>
    <row r="4889" spans="1:16" ht="24.95" customHeight="1" x14ac:dyDescent="0.2">
      <c r="A4889" s="52" t="str">
        <f t="shared" si="229"/>
        <v>||||||0</v>
      </c>
      <c r="B4889" s="52" t="str">
        <f t="shared" si="230"/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228"/>
        <v>0</v>
      </c>
      <c r="N4889" s="39"/>
      <c r="O4889" s="39"/>
      <c r="P4889" s="33"/>
    </row>
    <row r="4890" spans="1:16" ht="24.95" customHeight="1" x14ac:dyDescent="0.2">
      <c r="A4890" s="52" t="str">
        <f t="shared" si="229"/>
        <v>||||||0</v>
      </c>
      <c r="B4890" s="52" t="str">
        <f t="shared" si="230"/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228"/>
        <v>0</v>
      </c>
      <c r="N4890" s="39"/>
      <c r="O4890" s="39"/>
      <c r="P4890" s="33"/>
    </row>
    <row r="4891" spans="1:16" ht="24.95" customHeight="1" x14ac:dyDescent="0.2">
      <c r="A4891" s="52" t="str">
        <f t="shared" si="229"/>
        <v>||||||0</v>
      </c>
      <c r="B4891" s="52" t="str">
        <f t="shared" si="230"/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228"/>
        <v>0</v>
      </c>
      <c r="N4891" s="39"/>
      <c r="O4891" s="39"/>
      <c r="P4891" s="33"/>
    </row>
    <row r="4892" spans="1:16" ht="24.95" customHeight="1" x14ac:dyDescent="0.2">
      <c r="A4892" s="52" t="str">
        <f t="shared" si="229"/>
        <v>||||||0</v>
      </c>
      <c r="B4892" s="52" t="str">
        <f t="shared" si="230"/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228"/>
        <v>0</v>
      </c>
      <c r="N4892" s="39"/>
      <c r="O4892" s="39"/>
      <c r="P4892" s="33"/>
    </row>
    <row r="4893" spans="1:16" ht="24.95" customHeight="1" x14ac:dyDescent="0.2">
      <c r="A4893" s="52" t="str">
        <f t="shared" si="229"/>
        <v>||||||0</v>
      </c>
      <c r="B4893" s="52" t="str">
        <f t="shared" si="230"/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228"/>
        <v>0</v>
      </c>
      <c r="N4893" s="39"/>
      <c r="O4893" s="39"/>
      <c r="P4893" s="33"/>
    </row>
    <row r="4894" spans="1:16" ht="24.95" customHeight="1" x14ac:dyDescent="0.2">
      <c r="A4894" s="52" t="str">
        <f t="shared" si="229"/>
        <v>||||||0</v>
      </c>
      <c r="B4894" s="52" t="str">
        <f t="shared" si="230"/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228"/>
        <v>0</v>
      </c>
      <c r="N4894" s="39"/>
      <c r="O4894" s="39"/>
      <c r="P4894" s="33"/>
    </row>
    <row r="4895" spans="1:16" ht="24.95" customHeight="1" x14ac:dyDescent="0.2">
      <c r="A4895" s="52" t="str">
        <f t="shared" si="229"/>
        <v>||||||0</v>
      </c>
      <c r="B4895" s="52" t="str">
        <f t="shared" si="230"/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228"/>
        <v>0</v>
      </c>
      <c r="N4895" s="39"/>
      <c r="O4895" s="39"/>
      <c r="P4895" s="33"/>
    </row>
    <row r="4896" spans="1:16" ht="24.95" customHeight="1" x14ac:dyDescent="0.2">
      <c r="A4896" s="52" t="str">
        <f t="shared" si="229"/>
        <v>||||||0</v>
      </c>
      <c r="B4896" s="52" t="str">
        <f t="shared" si="230"/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228"/>
        <v>0</v>
      </c>
      <c r="N4896" s="39"/>
      <c r="O4896" s="39"/>
      <c r="P4896" s="33"/>
    </row>
    <row r="4897" spans="1:16" ht="24.95" customHeight="1" x14ac:dyDescent="0.2">
      <c r="A4897" s="52" t="str">
        <f t="shared" si="229"/>
        <v>||||||0</v>
      </c>
      <c r="B4897" s="52" t="str">
        <f t="shared" si="230"/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228"/>
        <v>0</v>
      </c>
      <c r="N4897" s="39"/>
      <c r="O4897" s="39"/>
      <c r="P4897" s="33"/>
    </row>
    <row r="4898" spans="1:16" ht="24.95" customHeight="1" x14ac:dyDescent="0.2">
      <c r="A4898" s="52" t="str">
        <f t="shared" si="229"/>
        <v>||||||0</v>
      </c>
      <c r="B4898" s="52" t="str">
        <f t="shared" si="230"/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228"/>
        <v>0</v>
      </c>
      <c r="N4898" s="39"/>
      <c r="O4898" s="39"/>
      <c r="P4898" s="33"/>
    </row>
    <row r="4899" spans="1:16" ht="24.95" customHeight="1" x14ac:dyDescent="0.2">
      <c r="A4899" s="52" t="str">
        <f t="shared" si="229"/>
        <v>||||||0</v>
      </c>
      <c r="B4899" s="52" t="str">
        <f t="shared" si="230"/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228"/>
        <v>0</v>
      </c>
      <c r="N4899" s="39"/>
      <c r="O4899" s="39"/>
      <c r="P4899" s="33"/>
    </row>
    <row r="4900" spans="1:16" ht="24.95" customHeight="1" x14ac:dyDescent="0.2">
      <c r="A4900" s="52" t="str">
        <f t="shared" si="229"/>
        <v>||||||0</v>
      </c>
      <c r="B4900" s="52" t="str">
        <f t="shared" si="230"/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228"/>
        <v>0</v>
      </c>
      <c r="N4900" s="39"/>
      <c r="O4900" s="39"/>
      <c r="P4900" s="33"/>
    </row>
    <row r="4901" spans="1:16" ht="24.95" customHeight="1" x14ac:dyDescent="0.2">
      <c r="A4901" s="52" t="str">
        <f t="shared" si="229"/>
        <v>||||||0</v>
      </c>
      <c r="B4901" s="52" t="str">
        <f t="shared" si="230"/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228"/>
        <v>0</v>
      </c>
      <c r="N4901" s="39"/>
      <c r="O4901" s="39"/>
      <c r="P4901" s="33"/>
    </row>
    <row r="4902" spans="1:16" ht="24.95" customHeight="1" x14ac:dyDescent="0.2">
      <c r="A4902" s="52" t="str">
        <f t="shared" si="229"/>
        <v>||||||0</v>
      </c>
      <c r="B4902" s="52" t="str">
        <f t="shared" si="230"/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228"/>
        <v>0</v>
      </c>
      <c r="N4902" s="39"/>
      <c r="O4902" s="39"/>
      <c r="P4902" s="33"/>
    </row>
    <row r="4903" spans="1:16" ht="24.95" customHeight="1" x14ac:dyDescent="0.2">
      <c r="A4903" s="52" t="str">
        <f t="shared" si="229"/>
        <v>||||||0</v>
      </c>
      <c r="B4903" s="52" t="str">
        <f t="shared" si="230"/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228"/>
        <v>0</v>
      </c>
      <c r="N4903" s="39"/>
      <c r="O4903" s="39"/>
      <c r="P4903" s="33"/>
    </row>
    <row r="4904" spans="1:16" ht="24.95" customHeight="1" x14ac:dyDescent="0.2">
      <c r="A4904" s="52" t="str">
        <f t="shared" si="229"/>
        <v>||||||0</v>
      </c>
      <c r="B4904" s="52" t="str">
        <f t="shared" si="230"/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228"/>
        <v>0</v>
      </c>
      <c r="N4904" s="39"/>
      <c r="O4904" s="39"/>
      <c r="P4904" s="33"/>
    </row>
    <row r="4905" spans="1:16" ht="24.95" customHeight="1" x14ac:dyDescent="0.2">
      <c r="A4905" s="52" t="str">
        <f t="shared" si="229"/>
        <v>||||||0</v>
      </c>
      <c r="B4905" s="52" t="str">
        <f t="shared" si="230"/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228"/>
        <v>0</v>
      </c>
      <c r="N4905" s="39"/>
      <c r="O4905" s="39"/>
      <c r="P4905" s="33"/>
    </row>
    <row r="4906" spans="1:16" ht="24.95" customHeight="1" x14ac:dyDescent="0.2">
      <c r="A4906" s="52" t="str">
        <f t="shared" si="229"/>
        <v>||||||0</v>
      </c>
      <c r="B4906" s="52" t="str">
        <f t="shared" si="230"/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228"/>
        <v>0</v>
      </c>
      <c r="N4906" s="39"/>
      <c r="O4906" s="39"/>
      <c r="P4906" s="33"/>
    </row>
    <row r="4907" spans="1:16" ht="24.95" customHeight="1" x14ac:dyDescent="0.2">
      <c r="A4907" s="52" t="str">
        <f t="shared" si="229"/>
        <v>||||||0</v>
      </c>
      <c r="B4907" s="52" t="str">
        <f t="shared" si="230"/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228"/>
        <v>0</v>
      </c>
      <c r="N4907" s="39"/>
      <c r="O4907" s="39"/>
      <c r="P4907" s="33"/>
    </row>
    <row r="4908" spans="1:16" ht="24.95" customHeight="1" x14ac:dyDescent="0.2">
      <c r="A4908" s="52" t="str">
        <f t="shared" si="229"/>
        <v>||||||0</v>
      </c>
      <c r="B4908" s="52" t="str">
        <f t="shared" si="230"/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228"/>
        <v>0</v>
      </c>
      <c r="N4908" s="39"/>
      <c r="O4908" s="39"/>
      <c r="P4908" s="33"/>
    </row>
    <row r="4909" spans="1:16" ht="24.95" customHeight="1" x14ac:dyDescent="0.2">
      <c r="A4909" s="52" t="str">
        <f t="shared" si="229"/>
        <v>||||||0</v>
      </c>
      <c r="B4909" s="52" t="str">
        <f t="shared" si="230"/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228"/>
        <v>0</v>
      </c>
      <c r="N4909" s="39"/>
      <c r="O4909" s="39"/>
      <c r="P4909" s="33"/>
    </row>
    <row r="4910" spans="1:16" ht="24.95" customHeight="1" x14ac:dyDescent="0.2">
      <c r="A4910" s="52" t="str">
        <f t="shared" si="229"/>
        <v>||||||0</v>
      </c>
      <c r="B4910" s="52" t="str">
        <f t="shared" si="230"/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228"/>
        <v>0</v>
      </c>
      <c r="N4910" s="39"/>
      <c r="O4910" s="39"/>
      <c r="P4910" s="33"/>
    </row>
    <row r="4911" spans="1:16" ht="24.95" customHeight="1" x14ac:dyDescent="0.2">
      <c r="A4911" s="52" t="str">
        <f t="shared" si="229"/>
        <v>||||||0</v>
      </c>
      <c r="B4911" s="52" t="str">
        <f t="shared" si="230"/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228"/>
        <v>0</v>
      </c>
      <c r="N4911" s="39"/>
      <c r="O4911" s="39"/>
      <c r="P4911" s="33"/>
    </row>
    <row r="4912" spans="1:16" ht="24.95" customHeight="1" x14ac:dyDescent="0.2">
      <c r="A4912" s="52" t="str">
        <f t="shared" si="229"/>
        <v>||||||0</v>
      </c>
      <c r="B4912" s="52" t="str">
        <f t="shared" si="230"/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228"/>
        <v>0</v>
      </c>
      <c r="N4912" s="39"/>
      <c r="O4912" s="39"/>
      <c r="P4912" s="33"/>
    </row>
    <row r="4913" spans="1:16" ht="24.95" customHeight="1" x14ac:dyDescent="0.2">
      <c r="A4913" s="52" t="str">
        <f t="shared" si="229"/>
        <v>||||||0</v>
      </c>
      <c r="B4913" s="52" t="str">
        <f t="shared" si="230"/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228"/>
        <v>0</v>
      </c>
      <c r="N4913" s="39"/>
      <c r="O4913" s="39"/>
      <c r="P4913" s="33"/>
    </row>
    <row r="4914" spans="1:16" ht="24.95" customHeight="1" x14ac:dyDescent="0.2">
      <c r="A4914" s="52" t="str">
        <f t="shared" si="229"/>
        <v>||||||0</v>
      </c>
      <c r="B4914" s="52" t="str">
        <f t="shared" si="230"/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228"/>
        <v>0</v>
      </c>
      <c r="N4914" s="39"/>
      <c r="O4914" s="39"/>
      <c r="P4914" s="33"/>
    </row>
    <row r="4915" spans="1:16" ht="24.95" customHeight="1" x14ac:dyDescent="0.2">
      <c r="A4915" s="52" t="str">
        <f t="shared" si="229"/>
        <v>||||||0</v>
      </c>
      <c r="B4915" s="52" t="str">
        <f t="shared" si="230"/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228"/>
        <v>0</v>
      </c>
      <c r="N4915" s="39"/>
      <c r="O4915" s="39"/>
      <c r="P4915" s="33"/>
    </row>
    <row r="4916" spans="1:16" ht="24.95" customHeight="1" x14ac:dyDescent="0.2">
      <c r="A4916" s="52" t="str">
        <f t="shared" si="229"/>
        <v>||||||0</v>
      </c>
      <c r="B4916" s="52" t="str">
        <f t="shared" si="230"/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228"/>
        <v>0</v>
      </c>
      <c r="N4916" s="39"/>
      <c r="O4916" s="39"/>
      <c r="P4916" s="33"/>
    </row>
    <row r="4917" spans="1:16" ht="24.95" customHeight="1" x14ac:dyDescent="0.2">
      <c r="A4917" s="52" t="str">
        <f t="shared" si="229"/>
        <v>||||||0</v>
      </c>
      <c r="B4917" s="52" t="str">
        <f t="shared" si="230"/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228"/>
        <v>0</v>
      </c>
      <c r="N4917" s="39"/>
      <c r="O4917" s="39"/>
      <c r="P4917" s="33"/>
    </row>
    <row r="4918" spans="1:16" ht="24.95" customHeight="1" x14ac:dyDescent="0.2">
      <c r="A4918" s="52" t="str">
        <f t="shared" si="229"/>
        <v>||||||0</v>
      </c>
      <c r="B4918" s="52" t="str">
        <f t="shared" si="230"/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228"/>
        <v>0</v>
      </c>
      <c r="N4918" s="39"/>
      <c r="O4918" s="39"/>
      <c r="P4918" s="33"/>
    </row>
    <row r="4919" spans="1:16" ht="24.95" customHeight="1" x14ac:dyDescent="0.2">
      <c r="A4919" s="52" t="str">
        <f t="shared" si="229"/>
        <v>||||||0</v>
      </c>
      <c r="B4919" s="52" t="str">
        <f t="shared" si="230"/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228"/>
        <v>0</v>
      </c>
      <c r="N4919" s="39"/>
      <c r="O4919" s="39"/>
      <c r="P4919" s="33"/>
    </row>
    <row r="4920" spans="1:16" ht="24.95" customHeight="1" x14ac:dyDescent="0.2">
      <c r="A4920" s="52" t="str">
        <f t="shared" si="229"/>
        <v>||||||0</v>
      </c>
      <c r="B4920" s="52" t="str">
        <f t="shared" si="230"/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228"/>
        <v>0</v>
      </c>
      <c r="N4920" s="39"/>
      <c r="O4920" s="39"/>
      <c r="P4920" s="33"/>
    </row>
    <row r="4921" spans="1:16" ht="24.95" customHeight="1" x14ac:dyDescent="0.2">
      <c r="A4921" s="52" t="str">
        <f t="shared" si="229"/>
        <v>||||||0</v>
      </c>
      <c r="B4921" s="52" t="str">
        <f t="shared" si="230"/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228"/>
        <v>0</v>
      </c>
      <c r="N4921" s="39"/>
      <c r="O4921" s="39"/>
      <c r="P4921" s="33"/>
    </row>
    <row r="4922" spans="1:16" ht="24.95" customHeight="1" x14ac:dyDescent="0.2">
      <c r="A4922" s="52" t="str">
        <f t="shared" si="229"/>
        <v>||||||0</v>
      </c>
      <c r="B4922" s="52" t="str">
        <f t="shared" si="230"/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228"/>
        <v>0</v>
      </c>
      <c r="N4922" s="39"/>
      <c r="O4922" s="39"/>
      <c r="P4922" s="33"/>
    </row>
    <row r="4923" spans="1:16" ht="24.95" customHeight="1" x14ac:dyDescent="0.2">
      <c r="A4923" s="52" t="str">
        <f t="shared" si="229"/>
        <v>||||||0</v>
      </c>
      <c r="B4923" s="52" t="str">
        <f t="shared" si="230"/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228"/>
        <v>0</v>
      </c>
      <c r="N4923" s="39"/>
      <c r="O4923" s="39"/>
      <c r="P4923" s="33"/>
    </row>
    <row r="4924" spans="1:16" ht="24.95" customHeight="1" x14ac:dyDescent="0.2">
      <c r="A4924" s="52" t="str">
        <f t="shared" si="229"/>
        <v>||||||0</v>
      </c>
      <c r="B4924" s="52" t="str">
        <f t="shared" si="230"/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228"/>
        <v>0</v>
      </c>
      <c r="N4924" s="39"/>
      <c r="O4924" s="39"/>
      <c r="P4924" s="33"/>
    </row>
    <row r="4925" spans="1:16" ht="24.95" customHeight="1" x14ac:dyDescent="0.2">
      <c r="A4925" s="52" t="str">
        <f t="shared" si="229"/>
        <v>||||||0</v>
      </c>
      <c r="B4925" s="52" t="str">
        <f t="shared" si="230"/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228"/>
        <v>0</v>
      </c>
      <c r="N4925" s="39"/>
      <c r="O4925" s="39"/>
      <c r="P4925" s="33"/>
    </row>
    <row r="4926" spans="1:16" ht="24.95" customHeight="1" x14ac:dyDescent="0.2">
      <c r="A4926" s="52" t="str">
        <f t="shared" si="229"/>
        <v>||||||0</v>
      </c>
      <c r="B4926" s="52" t="str">
        <f t="shared" si="230"/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231">N4926+O4926</f>
        <v>0</v>
      </c>
      <c r="N4926" s="39"/>
      <c r="O4926" s="39"/>
      <c r="P4926" s="33"/>
    </row>
    <row r="4927" spans="1:16" ht="24.95" customHeight="1" x14ac:dyDescent="0.2">
      <c r="A4927" s="52" t="str">
        <f t="shared" si="229"/>
        <v>||||||0</v>
      </c>
      <c r="B4927" s="52" t="str">
        <f t="shared" si="230"/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231"/>
        <v>0</v>
      </c>
      <c r="N4927" s="39"/>
      <c r="O4927" s="39"/>
      <c r="P4927" s="33"/>
    </row>
    <row r="4928" spans="1:16" ht="24.95" customHeight="1" x14ac:dyDescent="0.2">
      <c r="A4928" s="52" t="str">
        <f t="shared" si="229"/>
        <v>||||||0</v>
      </c>
      <c r="B4928" s="52" t="str">
        <f t="shared" si="230"/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231"/>
        <v>0</v>
      </c>
      <c r="N4928" s="39"/>
      <c r="O4928" s="39"/>
      <c r="P4928" s="33"/>
    </row>
    <row r="4929" spans="1:16" ht="24.95" customHeight="1" x14ac:dyDescent="0.2">
      <c r="A4929" s="52" t="str">
        <f t="shared" si="229"/>
        <v>||||||0</v>
      </c>
      <c r="B4929" s="52" t="str">
        <f t="shared" si="230"/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231"/>
        <v>0</v>
      </c>
      <c r="N4929" s="39"/>
      <c r="O4929" s="39"/>
      <c r="P4929" s="33"/>
    </row>
    <row r="4930" spans="1:16" ht="24.95" customHeight="1" x14ac:dyDescent="0.2">
      <c r="A4930" s="52" t="str">
        <f t="shared" si="229"/>
        <v>||||||0</v>
      </c>
      <c r="B4930" s="52" t="str">
        <f t="shared" si="230"/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231"/>
        <v>0</v>
      </c>
      <c r="N4930" s="39"/>
      <c r="O4930" s="39"/>
      <c r="P4930" s="33"/>
    </row>
    <row r="4931" spans="1:16" ht="24.95" customHeight="1" x14ac:dyDescent="0.2">
      <c r="A4931" s="52" t="str">
        <f t="shared" si="229"/>
        <v>||||||0</v>
      </c>
      <c r="B4931" s="52" t="str">
        <f t="shared" si="230"/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231"/>
        <v>0</v>
      </c>
      <c r="N4931" s="39"/>
      <c r="O4931" s="39"/>
      <c r="P4931" s="33"/>
    </row>
    <row r="4932" spans="1:16" ht="24.95" customHeight="1" x14ac:dyDescent="0.2">
      <c r="A4932" s="52" t="str">
        <f t="shared" si="229"/>
        <v>||||||0</v>
      </c>
      <c r="B4932" s="52" t="str">
        <f t="shared" si="230"/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231"/>
        <v>0</v>
      </c>
      <c r="N4932" s="39"/>
      <c r="O4932" s="39"/>
      <c r="P4932" s="33"/>
    </row>
    <row r="4933" spans="1:16" ht="24.95" customHeight="1" x14ac:dyDescent="0.2">
      <c r="A4933" s="52" t="str">
        <f t="shared" ref="A4933:A4996" si="232">C4933&amp;"|"&amp;D4933&amp;"|"&amp;E4933&amp;"|"&amp;F4933&amp;"|"&amp;G4933&amp;"|"&amp;I4933&amp;"|"&amp;N4933+O4933-P4933</f>
        <v>||||||0</v>
      </c>
      <c r="B4933" s="52" t="str">
        <f t="shared" ref="B4933:B4996" si="233"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231"/>
        <v>0</v>
      </c>
      <c r="N4933" s="39"/>
      <c r="O4933" s="39"/>
      <c r="P4933" s="33"/>
    </row>
    <row r="4934" spans="1:16" ht="24.95" customHeight="1" x14ac:dyDescent="0.2">
      <c r="A4934" s="52" t="str">
        <f t="shared" si="232"/>
        <v>||||||0</v>
      </c>
      <c r="B4934" s="52" t="str">
        <f t="shared" si="233"/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231"/>
        <v>0</v>
      </c>
      <c r="N4934" s="39"/>
      <c r="O4934" s="39"/>
      <c r="P4934" s="33"/>
    </row>
    <row r="4935" spans="1:16" ht="24.95" customHeight="1" x14ac:dyDescent="0.2">
      <c r="A4935" s="52" t="str">
        <f t="shared" si="232"/>
        <v>||||||0</v>
      </c>
      <c r="B4935" s="52" t="str">
        <f t="shared" si="233"/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231"/>
        <v>0</v>
      </c>
      <c r="N4935" s="39"/>
      <c r="O4935" s="39"/>
      <c r="P4935" s="33"/>
    </row>
    <row r="4936" spans="1:16" ht="24.95" customHeight="1" x14ac:dyDescent="0.2">
      <c r="A4936" s="52" t="str">
        <f t="shared" si="232"/>
        <v>||||||0</v>
      </c>
      <c r="B4936" s="52" t="str">
        <f t="shared" si="233"/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231"/>
        <v>0</v>
      </c>
      <c r="N4936" s="39"/>
      <c r="O4936" s="39"/>
      <c r="P4936" s="33"/>
    </row>
    <row r="4937" spans="1:16" ht="24.95" customHeight="1" x14ac:dyDescent="0.2">
      <c r="A4937" s="52" t="str">
        <f t="shared" si="232"/>
        <v>||||||0</v>
      </c>
      <c r="B4937" s="52" t="str">
        <f t="shared" si="233"/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231"/>
        <v>0</v>
      </c>
      <c r="N4937" s="39"/>
      <c r="O4937" s="39"/>
      <c r="P4937" s="33"/>
    </row>
    <row r="4938" spans="1:16" ht="24.95" customHeight="1" x14ac:dyDescent="0.2">
      <c r="A4938" s="52" t="str">
        <f t="shared" si="232"/>
        <v>||||||0</v>
      </c>
      <c r="B4938" s="52" t="str">
        <f t="shared" si="233"/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231"/>
        <v>0</v>
      </c>
      <c r="N4938" s="39"/>
      <c r="O4938" s="39"/>
      <c r="P4938" s="33"/>
    </row>
    <row r="4939" spans="1:16" ht="24.95" customHeight="1" x14ac:dyDescent="0.2">
      <c r="A4939" s="52" t="str">
        <f t="shared" si="232"/>
        <v>||||||0</v>
      </c>
      <c r="B4939" s="52" t="str">
        <f t="shared" si="233"/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231"/>
        <v>0</v>
      </c>
      <c r="N4939" s="39"/>
      <c r="O4939" s="39"/>
      <c r="P4939" s="33"/>
    </row>
    <row r="4940" spans="1:16" ht="24.95" customHeight="1" x14ac:dyDescent="0.2">
      <c r="A4940" s="52" t="str">
        <f t="shared" si="232"/>
        <v>||||||0</v>
      </c>
      <c r="B4940" s="52" t="str">
        <f t="shared" si="233"/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231"/>
        <v>0</v>
      </c>
      <c r="N4940" s="39"/>
      <c r="O4940" s="39"/>
      <c r="P4940" s="33"/>
    </row>
    <row r="4941" spans="1:16" ht="24.95" customHeight="1" x14ac:dyDescent="0.2">
      <c r="A4941" s="52" t="str">
        <f t="shared" si="232"/>
        <v>||||||0</v>
      </c>
      <c r="B4941" s="52" t="str">
        <f t="shared" si="233"/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231"/>
        <v>0</v>
      </c>
      <c r="N4941" s="39"/>
      <c r="O4941" s="39"/>
      <c r="P4941" s="33"/>
    </row>
    <row r="4942" spans="1:16" ht="24.95" customHeight="1" x14ac:dyDescent="0.2">
      <c r="A4942" s="52" t="str">
        <f t="shared" si="232"/>
        <v>||||||0</v>
      </c>
      <c r="B4942" s="52" t="str">
        <f t="shared" si="233"/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231"/>
        <v>0</v>
      </c>
      <c r="N4942" s="39"/>
      <c r="O4942" s="39"/>
      <c r="P4942" s="33"/>
    </row>
    <row r="4943" spans="1:16" ht="24.95" customHeight="1" x14ac:dyDescent="0.2">
      <c r="A4943" s="52" t="str">
        <f t="shared" si="232"/>
        <v>||||||0</v>
      </c>
      <c r="B4943" s="52" t="str">
        <f t="shared" si="233"/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231"/>
        <v>0</v>
      </c>
      <c r="N4943" s="39"/>
      <c r="O4943" s="39"/>
      <c r="P4943" s="33"/>
    </row>
    <row r="4944" spans="1:16" ht="24.95" customHeight="1" x14ac:dyDescent="0.2">
      <c r="A4944" s="52" t="str">
        <f t="shared" si="232"/>
        <v>||||||0</v>
      </c>
      <c r="B4944" s="52" t="str">
        <f t="shared" si="233"/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231"/>
        <v>0</v>
      </c>
      <c r="N4944" s="39"/>
      <c r="O4944" s="39"/>
      <c r="P4944" s="33"/>
    </row>
    <row r="4945" spans="1:16" ht="24.95" customHeight="1" x14ac:dyDescent="0.2">
      <c r="A4945" s="52" t="str">
        <f t="shared" si="232"/>
        <v>||||||0</v>
      </c>
      <c r="B4945" s="52" t="str">
        <f t="shared" si="233"/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231"/>
        <v>0</v>
      </c>
      <c r="N4945" s="39"/>
      <c r="O4945" s="39"/>
      <c r="P4945" s="33"/>
    </row>
    <row r="4946" spans="1:16" ht="24.95" customHeight="1" x14ac:dyDescent="0.2">
      <c r="A4946" s="52" t="str">
        <f t="shared" si="232"/>
        <v>||||||0</v>
      </c>
      <c r="B4946" s="52" t="str">
        <f t="shared" si="233"/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231"/>
        <v>0</v>
      </c>
      <c r="N4946" s="39"/>
      <c r="O4946" s="39"/>
      <c r="P4946" s="33"/>
    </row>
    <row r="4947" spans="1:16" ht="24.95" customHeight="1" x14ac:dyDescent="0.2">
      <c r="A4947" s="52" t="str">
        <f t="shared" si="232"/>
        <v>||||||0</v>
      </c>
      <c r="B4947" s="52" t="str">
        <f t="shared" si="233"/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231"/>
        <v>0</v>
      </c>
      <c r="N4947" s="39"/>
      <c r="O4947" s="39"/>
      <c r="P4947" s="33"/>
    </row>
    <row r="4948" spans="1:16" ht="24.95" customHeight="1" x14ac:dyDescent="0.2">
      <c r="A4948" s="52" t="str">
        <f t="shared" si="232"/>
        <v>||||||0</v>
      </c>
      <c r="B4948" s="52" t="str">
        <f t="shared" si="233"/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231"/>
        <v>0</v>
      </c>
      <c r="N4948" s="39"/>
      <c r="O4948" s="39"/>
      <c r="P4948" s="33"/>
    </row>
    <row r="4949" spans="1:16" ht="24.95" customHeight="1" x14ac:dyDescent="0.2">
      <c r="A4949" s="52" t="str">
        <f t="shared" si="232"/>
        <v>||||||0</v>
      </c>
      <c r="B4949" s="52" t="str">
        <f t="shared" si="233"/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231"/>
        <v>0</v>
      </c>
      <c r="N4949" s="39"/>
      <c r="O4949" s="39"/>
      <c r="P4949" s="33"/>
    </row>
    <row r="4950" spans="1:16" ht="24.95" customHeight="1" x14ac:dyDescent="0.2">
      <c r="A4950" s="52" t="str">
        <f t="shared" si="232"/>
        <v>||||||0</v>
      </c>
      <c r="B4950" s="52" t="str">
        <f t="shared" si="233"/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231"/>
        <v>0</v>
      </c>
      <c r="N4950" s="39"/>
      <c r="O4950" s="39"/>
      <c r="P4950" s="33"/>
    </row>
    <row r="4951" spans="1:16" ht="24.95" customHeight="1" x14ac:dyDescent="0.2">
      <c r="A4951" s="52" t="str">
        <f t="shared" si="232"/>
        <v>||||||0</v>
      </c>
      <c r="B4951" s="52" t="str">
        <f t="shared" si="233"/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231"/>
        <v>0</v>
      </c>
      <c r="N4951" s="39"/>
      <c r="O4951" s="39"/>
      <c r="P4951" s="33"/>
    </row>
    <row r="4952" spans="1:16" ht="24.95" customHeight="1" x14ac:dyDescent="0.2">
      <c r="A4952" s="52" t="str">
        <f t="shared" si="232"/>
        <v>||||||0</v>
      </c>
      <c r="B4952" s="52" t="str">
        <f t="shared" si="233"/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231"/>
        <v>0</v>
      </c>
      <c r="N4952" s="39"/>
      <c r="O4952" s="39"/>
      <c r="P4952" s="33"/>
    </row>
    <row r="4953" spans="1:16" ht="24.95" customHeight="1" x14ac:dyDescent="0.2">
      <c r="A4953" s="52" t="str">
        <f t="shared" si="232"/>
        <v>||||||0</v>
      </c>
      <c r="B4953" s="52" t="str">
        <f t="shared" si="233"/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231"/>
        <v>0</v>
      </c>
      <c r="N4953" s="39"/>
      <c r="O4953" s="39"/>
      <c r="P4953" s="33"/>
    </row>
    <row r="4954" spans="1:16" ht="24.95" customHeight="1" x14ac:dyDescent="0.2">
      <c r="A4954" s="52" t="str">
        <f t="shared" si="232"/>
        <v>||||||0</v>
      </c>
      <c r="B4954" s="52" t="str">
        <f t="shared" si="233"/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231"/>
        <v>0</v>
      </c>
      <c r="N4954" s="39"/>
      <c r="O4954" s="39"/>
      <c r="P4954" s="33"/>
    </row>
    <row r="4955" spans="1:16" ht="24.95" customHeight="1" x14ac:dyDescent="0.2">
      <c r="A4955" s="52" t="str">
        <f t="shared" si="232"/>
        <v>||||||0</v>
      </c>
      <c r="B4955" s="52" t="str">
        <f t="shared" si="233"/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231"/>
        <v>0</v>
      </c>
      <c r="N4955" s="39"/>
      <c r="O4955" s="39"/>
      <c r="P4955" s="33"/>
    </row>
    <row r="4956" spans="1:16" ht="24.95" customHeight="1" x14ac:dyDescent="0.2">
      <c r="A4956" s="52" t="str">
        <f t="shared" si="232"/>
        <v>||||||0</v>
      </c>
      <c r="B4956" s="52" t="str">
        <f t="shared" si="233"/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231"/>
        <v>0</v>
      </c>
      <c r="N4956" s="39"/>
      <c r="O4956" s="39"/>
      <c r="P4956" s="33"/>
    </row>
    <row r="4957" spans="1:16" ht="24.95" customHeight="1" x14ac:dyDescent="0.2">
      <c r="A4957" s="52" t="str">
        <f t="shared" si="232"/>
        <v>||||||0</v>
      </c>
      <c r="B4957" s="52" t="str">
        <f t="shared" si="233"/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231"/>
        <v>0</v>
      </c>
      <c r="N4957" s="39"/>
      <c r="O4957" s="39"/>
      <c r="P4957" s="33"/>
    </row>
    <row r="4958" spans="1:16" ht="24.95" customHeight="1" x14ac:dyDescent="0.2">
      <c r="A4958" s="52" t="str">
        <f t="shared" si="232"/>
        <v>||||||0</v>
      </c>
      <c r="B4958" s="52" t="str">
        <f t="shared" si="233"/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231"/>
        <v>0</v>
      </c>
      <c r="N4958" s="39"/>
      <c r="O4958" s="39"/>
      <c r="P4958" s="33"/>
    </row>
    <row r="4959" spans="1:16" ht="24.95" customHeight="1" x14ac:dyDescent="0.2">
      <c r="A4959" s="52" t="str">
        <f t="shared" si="232"/>
        <v>||||||0</v>
      </c>
      <c r="B4959" s="52" t="str">
        <f t="shared" si="233"/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231"/>
        <v>0</v>
      </c>
      <c r="N4959" s="39"/>
      <c r="O4959" s="39"/>
      <c r="P4959" s="33"/>
    </row>
    <row r="4960" spans="1:16" ht="24.95" customHeight="1" x14ac:dyDescent="0.2">
      <c r="A4960" s="52" t="str">
        <f t="shared" si="232"/>
        <v>||||||0</v>
      </c>
      <c r="B4960" s="52" t="str">
        <f t="shared" si="233"/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231"/>
        <v>0</v>
      </c>
      <c r="N4960" s="39"/>
      <c r="O4960" s="39"/>
      <c r="P4960" s="33"/>
    </row>
    <row r="4961" spans="1:16" ht="24.95" customHeight="1" x14ac:dyDescent="0.2">
      <c r="A4961" s="52" t="str">
        <f t="shared" si="232"/>
        <v>||||||0</v>
      </c>
      <c r="B4961" s="52" t="str">
        <f t="shared" si="233"/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231"/>
        <v>0</v>
      </c>
      <c r="N4961" s="39"/>
      <c r="O4961" s="39"/>
      <c r="P4961" s="33"/>
    </row>
    <row r="4962" spans="1:16" ht="24.95" customHeight="1" x14ac:dyDescent="0.2">
      <c r="A4962" s="52" t="str">
        <f t="shared" si="232"/>
        <v>||||||0</v>
      </c>
      <c r="B4962" s="52" t="str">
        <f t="shared" si="233"/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231"/>
        <v>0</v>
      </c>
      <c r="N4962" s="39"/>
      <c r="O4962" s="39"/>
      <c r="P4962" s="33"/>
    </row>
    <row r="4963" spans="1:16" ht="24.95" customHeight="1" x14ac:dyDescent="0.2">
      <c r="A4963" s="52" t="str">
        <f t="shared" si="232"/>
        <v>||||||0</v>
      </c>
      <c r="B4963" s="52" t="str">
        <f t="shared" si="233"/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231"/>
        <v>0</v>
      </c>
      <c r="N4963" s="39"/>
      <c r="O4963" s="39"/>
      <c r="P4963" s="33"/>
    </row>
    <row r="4964" spans="1:16" ht="24.95" customHeight="1" x14ac:dyDescent="0.2">
      <c r="A4964" s="52" t="str">
        <f t="shared" si="232"/>
        <v>||||||0</v>
      </c>
      <c r="B4964" s="52" t="str">
        <f t="shared" si="233"/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231"/>
        <v>0</v>
      </c>
      <c r="N4964" s="39"/>
      <c r="O4964" s="39"/>
      <c r="P4964" s="33"/>
    </row>
    <row r="4965" spans="1:16" ht="24.95" customHeight="1" x14ac:dyDescent="0.2">
      <c r="A4965" s="52" t="str">
        <f t="shared" si="232"/>
        <v>||||||0</v>
      </c>
      <c r="B4965" s="52" t="str">
        <f t="shared" si="233"/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231"/>
        <v>0</v>
      </c>
      <c r="N4965" s="39"/>
      <c r="O4965" s="39"/>
      <c r="P4965" s="33"/>
    </row>
    <row r="4966" spans="1:16" ht="24.95" customHeight="1" x14ac:dyDescent="0.2">
      <c r="A4966" s="52" t="str">
        <f t="shared" si="232"/>
        <v>||||||0</v>
      </c>
      <c r="B4966" s="52" t="str">
        <f t="shared" si="233"/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231"/>
        <v>0</v>
      </c>
      <c r="N4966" s="39"/>
      <c r="O4966" s="39"/>
      <c r="P4966" s="33"/>
    </row>
    <row r="4967" spans="1:16" ht="24.95" customHeight="1" x14ac:dyDescent="0.2">
      <c r="A4967" s="52" t="str">
        <f t="shared" si="232"/>
        <v>||||||0</v>
      </c>
      <c r="B4967" s="52" t="str">
        <f t="shared" si="233"/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231"/>
        <v>0</v>
      </c>
      <c r="N4967" s="39"/>
      <c r="O4967" s="39"/>
      <c r="P4967" s="33"/>
    </row>
    <row r="4968" spans="1:16" ht="24.95" customHeight="1" x14ac:dyDescent="0.2">
      <c r="A4968" s="52" t="str">
        <f t="shared" si="232"/>
        <v>||||||0</v>
      </c>
      <c r="B4968" s="52" t="str">
        <f t="shared" si="233"/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231"/>
        <v>0</v>
      </c>
      <c r="N4968" s="39"/>
      <c r="O4968" s="39"/>
      <c r="P4968" s="33"/>
    </row>
    <row r="4969" spans="1:16" ht="24.95" customHeight="1" x14ac:dyDescent="0.2">
      <c r="A4969" s="52" t="str">
        <f t="shared" si="232"/>
        <v>||||||0</v>
      </c>
      <c r="B4969" s="52" t="str">
        <f t="shared" si="233"/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231"/>
        <v>0</v>
      </c>
      <c r="N4969" s="39"/>
      <c r="O4969" s="39"/>
      <c r="P4969" s="33"/>
    </row>
    <row r="4970" spans="1:16" ht="24.95" customHeight="1" x14ac:dyDescent="0.2">
      <c r="A4970" s="52" t="str">
        <f t="shared" si="232"/>
        <v>||||||0</v>
      </c>
      <c r="B4970" s="52" t="str">
        <f t="shared" si="233"/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231"/>
        <v>0</v>
      </c>
      <c r="N4970" s="39"/>
      <c r="O4970" s="39"/>
      <c r="P4970" s="33"/>
    </row>
    <row r="4971" spans="1:16" ht="24.95" customHeight="1" x14ac:dyDescent="0.2">
      <c r="A4971" s="52" t="str">
        <f t="shared" si="232"/>
        <v>||||||0</v>
      </c>
      <c r="B4971" s="52" t="str">
        <f t="shared" si="233"/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231"/>
        <v>0</v>
      </c>
      <c r="N4971" s="39"/>
      <c r="O4971" s="39"/>
      <c r="P4971" s="33"/>
    </row>
    <row r="4972" spans="1:16" ht="24.95" customHeight="1" x14ac:dyDescent="0.2">
      <c r="A4972" s="52" t="str">
        <f t="shared" si="232"/>
        <v>||||||0</v>
      </c>
      <c r="B4972" s="52" t="str">
        <f t="shared" si="233"/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231"/>
        <v>0</v>
      </c>
      <c r="N4972" s="39"/>
      <c r="O4972" s="39"/>
      <c r="P4972" s="33"/>
    </row>
    <row r="4973" spans="1:16" ht="24.95" customHeight="1" x14ac:dyDescent="0.2">
      <c r="A4973" s="52" t="str">
        <f t="shared" si="232"/>
        <v>||||||0</v>
      </c>
      <c r="B4973" s="52" t="str">
        <f t="shared" si="233"/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231"/>
        <v>0</v>
      </c>
      <c r="N4973" s="39"/>
      <c r="O4973" s="39"/>
      <c r="P4973" s="33"/>
    </row>
    <row r="4974" spans="1:16" ht="24.95" customHeight="1" x14ac:dyDescent="0.2">
      <c r="A4974" s="52" t="str">
        <f t="shared" si="232"/>
        <v>||||||0</v>
      </c>
      <c r="B4974" s="52" t="str">
        <f t="shared" si="233"/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231"/>
        <v>0</v>
      </c>
      <c r="N4974" s="39"/>
      <c r="O4974" s="39"/>
      <c r="P4974" s="33"/>
    </row>
    <row r="4975" spans="1:16" ht="24.95" customHeight="1" x14ac:dyDescent="0.2">
      <c r="A4975" s="52" t="str">
        <f t="shared" si="232"/>
        <v>||||||0</v>
      </c>
      <c r="B4975" s="52" t="str">
        <f t="shared" si="233"/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231"/>
        <v>0</v>
      </c>
      <c r="N4975" s="39"/>
      <c r="O4975" s="39"/>
      <c r="P4975" s="33"/>
    </row>
    <row r="4976" spans="1:16" ht="24.95" customHeight="1" x14ac:dyDescent="0.2">
      <c r="A4976" s="52" t="str">
        <f t="shared" si="232"/>
        <v>||||||0</v>
      </c>
      <c r="B4976" s="52" t="str">
        <f t="shared" si="233"/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231"/>
        <v>0</v>
      </c>
      <c r="N4976" s="39"/>
      <c r="O4976" s="39"/>
      <c r="P4976" s="33"/>
    </row>
    <row r="4977" spans="1:16" ht="24.95" customHeight="1" x14ac:dyDescent="0.2">
      <c r="A4977" s="52" t="str">
        <f t="shared" si="232"/>
        <v>||||||0</v>
      </c>
      <c r="B4977" s="52" t="str">
        <f t="shared" si="233"/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231"/>
        <v>0</v>
      </c>
      <c r="N4977" s="39"/>
      <c r="O4977" s="39"/>
      <c r="P4977" s="33"/>
    </row>
    <row r="4978" spans="1:16" ht="24.95" customHeight="1" x14ac:dyDescent="0.2">
      <c r="A4978" s="52" t="str">
        <f t="shared" si="232"/>
        <v>||||||0</v>
      </c>
      <c r="B4978" s="52" t="str">
        <f t="shared" si="233"/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231"/>
        <v>0</v>
      </c>
      <c r="N4978" s="39"/>
      <c r="O4978" s="39"/>
      <c r="P4978" s="33"/>
    </row>
    <row r="4979" spans="1:16" ht="24.95" customHeight="1" x14ac:dyDescent="0.2">
      <c r="A4979" s="52" t="str">
        <f t="shared" si="232"/>
        <v>||||||0</v>
      </c>
      <c r="B4979" s="52" t="str">
        <f t="shared" si="233"/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231"/>
        <v>0</v>
      </c>
      <c r="N4979" s="39"/>
      <c r="O4979" s="39"/>
      <c r="P4979" s="33"/>
    </row>
    <row r="4980" spans="1:16" ht="24.95" customHeight="1" x14ac:dyDescent="0.2">
      <c r="A4980" s="52" t="str">
        <f t="shared" si="232"/>
        <v>||||||0</v>
      </c>
      <c r="B4980" s="52" t="str">
        <f t="shared" si="233"/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231"/>
        <v>0</v>
      </c>
      <c r="N4980" s="39"/>
      <c r="O4980" s="39"/>
      <c r="P4980" s="33"/>
    </row>
    <row r="4981" spans="1:16" ht="24.95" customHeight="1" x14ac:dyDescent="0.2">
      <c r="A4981" s="52" t="str">
        <f t="shared" si="232"/>
        <v>||||||0</v>
      </c>
      <c r="B4981" s="52" t="str">
        <f t="shared" si="233"/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231"/>
        <v>0</v>
      </c>
      <c r="N4981" s="39"/>
      <c r="O4981" s="39"/>
      <c r="P4981" s="33"/>
    </row>
    <row r="4982" spans="1:16" ht="24.95" customHeight="1" x14ac:dyDescent="0.2">
      <c r="A4982" s="52" t="str">
        <f t="shared" si="232"/>
        <v>||||||0</v>
      </c>
      <c r="B4982" s="52" t="str">
        <f t="shared" si="233"/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231"/>
        <v>0</v>
      </c>
      <c r="N4982" s="39"/>
      <c r="O4982" s="39"/>
      <c r="P4982" s="33"/>
    </row>
    <row r="4983" spans="1:16" ht="24.95" customHeight="1" x14ac:dyDescent="0.2">
      <c r="A4983" s="52" t="str">
        <f t="shared" si="232"/>
        <v>||||||0</v>
      </c>
      <c r="B4983" s="52" t="str">
        <f t="shared" si="233"/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231"/>
        <v>0</v>
      </c>
      <c r="N4983" s="39"/>
      <c r="O4983" s="39"/>
      <c r="P4983" s="33"/>
    </row>
    <row r="4984" spans="1:16" ht="24.95" customHeight="1" x14ac:dyDescent="0.2">
      <c r="A4984" s="52" t="str">
        <f t="shared" si="232"/>
        <v>||||||0</v>
      </c>
      <c r="B4984" s="52" t="str">
        <f t="shared" si="233"/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231"/>
        <v>0</v>
      </c>
      <c r="N4984" s="39"/>
      <c r="O4984" s="39"/>
      <c r="P4984" s="33"/>
    </row>
    <row r="4985" spans="1:16" ht="24.95" customHeight="1" x14ac:dyDescent="0.2">
      <c r="A4985" s="52" t="str">
        <f t="shared" si="232"/>
        <v>||||||0</v>
      </c>
      <c r="B4985" s="52" t="str">
        <f t="shared" si="233"/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231"/>
        <v>0</v>
      </c>
      <c r="N4985" s="39"/>
      <c r="O4985" s="39"/>
      <c r="P4985" s="33"/>
    </row>
    <row r="4986" spans="1:16" ht="24.95" customHeight="1" x14ac:dyDescent="0.2">
      <c r="A4986" s="52" t="str">
        <f t="shared" si="232"/>
        <v>||||||0</v>
      </c>
      <c r="B4986" s="52" t="str">
        <f t="shared" si="233"/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231"/>
        <v>0</v>
      </c>
      <c r="N4986" s="39"/>
      <c r="O4986" s="39"/>
      <c r="P4986" s="33"/>
    </row>
    <row r="4987" spans="1:16" ht="24.95" customHeight="1" x14ac:dyDescent="0.2">
      <c r="A4987" s="52" t="str">
        <f t="shared" si="232"/>
        <v>||||||0</v>
      </c>
      <c r="B4987" s="52" t="str">
        <f t="shared" si="233"/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231"/>
        <v>0</v>
      </c>
      <c r="N4987" s="39"/>
      <c r="O4987" s="39"/>
      <c r="P4987" s="33"/>
    </row>
    <row r="4988" spans="1:16" ht="24.95" customHeight="1" x14ac:dyDescent="0.2">
      <c r="A4988" s="52" t="str">
        <f t="shared" si="232"/>
        <v>||||||0</v>
      </c>
      <c r="B4988" s="52" t="str">
        <f t="shared" si="233"/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231"/>
        <v>0</v>
      </c>
      <c r="N4988" s="39"/>
      <c r="O4988" s="39"/>
      <c r="P4988" s="33"/>
    </row>
    <row r="4989" spans="1:16" ht="24.95" customHeight="1" x14ac:dyDescent="0.2">
      <c r="A4989" s="52" t="str">
        <f t="shared" si="232"/>
        <v>||||||0</v>
      </c>
      <c r="B4989" s="52" t="str">
        <f t="shared" si="233"/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231"/>
        <v>0</v>
      </c>
      <c r="N4989" s="39"/>
      <c r="O4989" s="39"/>
      <c r="P4989" s="33"/>
    </row>
    <row r="4990" spans="1:16" ht="24.95" customHeight="1" x14ac:dyDescent="0.2">
      <c r="A4990" s="52" t="str">
        <f t="shared" si="232"/>
        <v>||||||0</v>
      </c>
      <c r="B4990" s="52" t="str">
        <f t="shared" si="233"/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234">N4990+O4990</f>
        <v>0</v>
      </c>
      <c r="N4990" s="39"/>
      <c r="O4990" s="39"/>
      <c r="P4990" s="33"/>
    </row>
    <row r="4991" spans="1:16" ht="24.95" customHeight="1" x14ac:dyDescent="0.2">
      <c r="A4991" s="52" t="str">
        <f t="shared" si="232"/>
        <v>||||||0</v>
      </c>
      <c r="B4991" s="52" t="str">
        <f t="shared" si="233"/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234"/>
        <v>0</v>
      </c>
      <c r="N4991" s="39"/>
      <c r="O4991" s="39"/>
      <c r="P4991" s="33"/>
    </row>
    <row r="4992" spans="1:16" ht="24.95" customHeight="1" x14ac:dyDescent="0.2">
      <c r="A4992" s="52" t="str">
        <f t="shared" si="232"/>
        <v>||||||0</v>
      </c>
      <c r="B4992" s="52" t="str">
        <f t="shared" si="233"/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234"/>
        <v>0</v>
      </c>
      <c r="N4992" s="39"/>
      <c r="O4992" s="39"/>
      <c r="P4992" s="33"/>
    </row>
    <row r="4993" spans="1:16" ht="24.95" customHeight="1" x14ac:dyDescent="0.2">
      <c r="A4993" s="52" t="str">
        <f t="shared" si="232"/>
        <v>||||||0</v>
      </c>
      <c r="B4993" s="52" t="str">
        <f t="shared" si="233"/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234"/>
        <v>0</v>
      </c>
      <c r="N4993" s="39"/>
      <c r="O4993" s="39"/>
      <c r="P4993" s="33"/>
    </row>
    <row r="4994" spans="1:16" ht="24.95" customHeight="1" x14ac:dyDescent="0.2">
      <c r="A4994" s="52" t="str">
        <f t="shared" si="232"/>
        <v>||||||0</v>
      </c>
      <c r="B4994" s="52" t="str">
        <f t="shared" si="233"/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234"/>
        <v>0</v>
      </c>
      <c r="N4994" s="39"/>
      <c r="O4994" s="39"/>
      <c r="P4994" s="33"/>
    </row>
    <row r="4995" spans="1:16" ht="24.95" customHeight="1" x14ac:dyDescent="0.2">
      <c r="A4995" s="52" t="str">
        <f t="shared" si="232"/>
        <v>||||||0</v>
      </c>
      <c r="B4995" s="52" t="str">
        <f t="shared" si="233"/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234"/>
        <v>0</v>
      </c>
      <c r="N4995" s="39"/>
      <c r="O4995" s="39"/>
      <c r="P4995" s="33"/>
    </row>
    <row r="4996" spans="1:16" ht="24.95" customHeight="1" x14ac:dyDescent="0.2">
      <c r="A4996" s="52" t="str">
        <f t="shared" si="232"/>
        <v>||||||0</v>
      </c>
      <c r="B4996" s="52" t="str">
        <f t="shared" si="233"/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234"/>
        <v>0</v>
      </c>
      <c r="N4996" s="39"/>
      <c r="O4996" s="39"/>
      <c r="P4996" s="33"/>
    </row>
    <row r="4997" spans="1:16" ht="24.95" customHeight="1" x14ac:dyDescent="0.2">
      <c r="A4997" s="52" t="str">
        <f t="shared" ref="A4997:A5060" si="235">C4997&amp;"|"&amp;D4997&amp;"|"&amp;E4997&amp;"|"&amp;F4997&amp;"|"&amp;G4997&amp;"|"&amp;I4997&amp;"|"&amp;N4997+O4997-P4997</f>
        <v>||||||0</v>
      </c>
      <c r="B4997" s="52" t="str">
        <f t="shared" ref="B4997:B5060" si="236"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234"/>
        <v>0</v>
      </c>
      <c r="N4997" s="39"/>
      <c r="O4997" s="39"/>
      <c r="P4997" s="33"/>
    </row>
    <row r="4998" spans="1:16" ht="24.95" customHeight="1" x14ac:dyDescent="0.2">
      <c r="A4998" s="52" t="str">
        <f t="shared" si="235"/>
        <v>||||||0</v>
      </c>
      <c r="B4998" s="52" t="str">
        <f t="shared" si="236"/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234"/>
        <v>0</v>
      </c>
      <c r="N4998" s="39"/>
      <c r="O4998" s="39"/>
      <c r="P4998" s="33"/>
    </row>
    <row r="4999" spans="1:16" ht="24.95" customHeight="1" x14ac:dyDescent="0.2">
      <c r="A4999" s="52" t="str">
        <f t="shared" si="235"/>
        <v>||||||0</v>
      </c>
      <c r="B4999" s="52" t="str">
        <f t="shared" si="236"/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234"/>
        <v>0</v>
      </c>
      <c r="N4999" s="39"/>
      <c r="O4999" s="39"/>
      <c r="P4999" s="33"/>
    </row>
    <row r="5000" spans="1:16" ht="24.95" customHeight="1" x14ac:dyDescent="0.2">
      <c r="A5000" s="52" t="str">
        <f t="shared" si="235"/>
        <v>||||||0</v>
      </c>
      <c r="B5000" s="52" t="str">
        <f t="shared" si="236"/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234"/>
        <v>0</v>
      </c>
      <c r="N5000" s="39"/>
      <c r="O5000" s="39"/>
      <c r="P5000" s="33"/>
    </row>
    <row r="5001" spans="1:16" ht="24.95" customHeight="1" x14ac:dyDescent="0.2">
      <c r="A5001" s="52" t="str">
        <f t="shared" si="235"/>
        <v>||||||0</v>
      </c>
      <c r="B5001" s="52" t="str">
        <f t="shared" si="236"/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234"/>
        <v>0</v>
      </c>
      <c r="N5001" s="39"/>
      <c r="O5001" s="39"/>
      <c r="P5001" s="33"/>
    </row>
    <row r="5002" spans="1:16" ht="24.95" customHeight="1" x14ac:dyDescent="0.2">
      <c r="A5002" s="52" t="str">
        <f t="shared" si="235"/>
        <v>||||||0</v>
      </c>
      <c r="B5002" s="52" t="str">
        <f t="shared" si="236"/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234"/>
        <v>0</v>
      </c>
      <c r="N5002" s="39"/>
      <c r="O5002" s="39"/>
      <c r="P5002" s="33"/>
    </row>
    <row r="5003" spans="1:16" ht="24.95" customHeight="1" x14ac:dyDescent="0.2">
      <c r="A5003" s="52" t="str">
        <f t="shared" si="235"/>
        <v>||||||0</v>
      </c>
      <c r="B5003" s="52" t="str">
        <f t="shared" si="236"/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234"/>
        <v>0</v>
      </c>
      <c r="N5003" s="39"/>
      <c r="O5003" s="39"/>
      <c r="P5003" s="33"/>
    </row>
    <row r="5004" spans="1:16" ht="24.95" customHeight="1" x14ac:dyDescent="0.2">
      <c r="A5004" s="52" t="str">
        <f t="shared" si="235"/>
        <v>||||||0</v>
      </c>
      <c r="B5004" s="52" t="str">
        <f t="shared" si="236"/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234"/>
        <v>0</v>
      </c>
      <c r="N5004" s="39"/>
      <c r="O5004" s="39"/>
      <c r="P5004" s="33"/>
    </row>
    <row r="5005" spans="1:16" ht="24.95" customHeight="1" x14ac:dyDescent="0.2">
      <c r="A5005" s="52" t="str">
        <f t="shared" si="235"/>
        <v>||||||0</v>
      </c>
      <c r="B5005" s="52" t="str">
        <f t="shared" si="236"/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234"/>
        <v>0</v>
      </c>
      <c r="N5005" s="39"/>
      <c r="O5005" s="39"/>
      <c r="P5005" s="33"/>
    </row>
    <row r="5006" spans="1:16" ht="24.95" customHeight="1" x14ac:dyDescent="0.2">
      <c r="A5006" s="52" t="str">
        <f t="shared" si="235"/>
        <v>||||||0</v>
      </c>
      <c r="B5006" s="52" t="str">
        <f t="shared" si="236"/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234"/>
        <v>0</v>
      </c>
      <c r="N5006" s="39"/>
      <c r="O5006" s="39"/>
      <c r="P5006" s="33"/>
    </row>
    <row r="5007" spans="1:16" ht="24.95" customHeight="1" x14ac:dyDescent="0.2">
      <c r="A5007" s="52" t="str">
        <f t="shared" si="235"/>
        <v>||||||0</v>
      </c>
      <c r="B5007" s="52" t="str">
        <f t="shared" si="236"/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234"/>
        <v>0</v>
      </c>
      <c r="N5007" s="39"/>
      <c r="O5007" s="39"/>
      <c r="P5007" s="33"/>
    </row>
    <row r="5008" spans="1:16" ht="24.95" customHeight="1" x14ac:dyDescent="0.2">
      <c r="A5008" s="52" t="str">
        <f t="shared" si="235"/>
        <v>||||||0</v>
      </c>
      <c r="B5008" s="52" t="str">
        <f t="shared" si="236"/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234"/>
        <v>0</v>
      </c>
      <c r="N5008" s="39"/>
      <c r="O5008" s="39"/>
      <c r="P5008" s="33"/>
    </row>
    <row r="5009" spans="1:16" ht="24.95" customHeight="1" x14ac:dyDescent="0.2">
      <c r="A5009" s="52" t="str">
        <f t="shared" si="235"/>
        <v>||||||0</v>
      </c>
      <c r="B5009" s="52" t="str">
        <f t="shared" si="236"/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234"/>
        <v>0</v>
      </c>
      <c r="N5009" s="39"/>
      <c r="O5009" s="39"/>
      <c r="P5009" s="33"/>
    </row>
    <row r="5010" spans="1:16" ht="24.95" customHeight="1" x14ac:dyDescent="0.2">
      <c r="A5010" s="52" t="str">
        <f t="shared" si="235"/>
        <v>||||||0</v>
      </c>
      <c r="B5010" s="52" t="str">
        <f t="shared" si="236"/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234"/>
        <v>0</v>
      </c>
      <c r="N5010" s="39"/>
      <c r="O5010" s="39"/>
      <c r="P5010" s="33"/>
    </row>
    <row r="5011" spans="1:16" ht="24.95" customHeight="1" x14ac:dyDescent="0.2">
      <c r="A5011" s="52" t="str">
        <f t="shared" si="235"/>
        <v>||||||0</v>
      </c>
      <c r="B5011" s="52" t="str">
        <f t="shared" si="236"/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234"/>
        <v>0</v>
      </c>
      <c r="N5011" s="39"/>
      <c r="O5011" s="39"/>
      <c r="P5011" s="33"/>
    </row>
    <row r="5012" spans="1:16" ht="24.95" customHeight="1" x14ac:dyDescent="0.2">
      <c r="A5012" s="52" t="str">
        <f t="shared" si="235"/>
        <v>||||||0</v>
      </c>
      <c r="B5012" s="52" t="str">
        <f t="shared" si="236"/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234"/>
        <v>0</v>
      </c>
      <c r="N5012" s="39"/>
      <c r="O5012" s="39"/>
      <c r="P5012" s="33"/>
    </row>
    <row r="5013" spans="1:16" ht="24.95" customHeight="1" x14ac:dyDescent="0.2">
      <c r="A5013" s="52" t="str">
        <f t="shared" si="235"/>
        <v>||||||0</v>
      </c>
      <c r="B5013" s="52" t="str">
        <f t="shared" si="236"/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234"/>
        <v>0</v>
      </c>
      <c r="N5013" s="39"/>
      <c r="O5013" s="39"/>
      <c r="P5013" s="33"/>
    </row>
    <row r="5014" spans="1:16" ht="24.95" customHeight="1" x14ac:dyDescent="0.2">
      <c r="A5014" s="52" t="str">
        <f t="shared" si="235"/>
        <v>||||||0</v>
      </c>
      <c r="B5014" s="52" t="str">
        <f t="shared" si="236"/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234"/>
        <v>0</v>
      </c>
      <c r="N5014" s="39"/>
      <c r="O5014" s="39"/>
      <c r="P5014" s="33"/>
    </row>
    <row r="5015" spans="1:16" ht="24.95" customHeight="1" x14ac:dyDescent="0.2">
      <c r="A5015" s="52" t="str">
        <f t="shared" si="235"/>
        <v>||||||0</v>
      </c>
      <c r="B5015" s="52" t="str">
        <f t="shared" si="236"/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234"/>
        <v>0</v>
      </c>
      <c r="N5015" s="39"/>
      <c r="O5015" s="39"/>
      <c r="P5015" s="33"/>
    </row>
    <row r="5016" spans="1:16" ht="24.95" customHeight="1" x14ac:dyDescent="0.2">
      <c r="A5016" s="52" t="str">
        <f t="shared" si="235"/>
        <v>||||||0</v>
      </c>
      <c r="B5016" s="52" t="str">
        <f t="shared" si="236"/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234"/>
        <v>0</v>
      </c>
      <c r="N5016" s="39"/>
      <c r="O5016" s="39"/>
      <c r="P5016" s="33"/>
    </row>
    <row r="5017" spans="1:16" ht="24.95" customHeight="1" x14ac:dyDescent="0.2">
      <c r="A5017" s="52" t="str">
        <f t="shared" si="235"/>
        <v>||||||0</v>
      </c>
      <c r="B5017" s="52" t="str">
        <f t="shared" si="236"/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234"/>
        <v>0</v>
      </c>
      <c r="N5017" s="39"/>
      <c r="O5017" s="39"/>
      <c r="P5017" s="33"/>
    </row>
    <row r="5018" spans="1:16" ht="24.95" customHeight="1" x14ac:dyDescent="0.2">
      <c r="A5018" s="52" t="str">
        <f t="shared" si="235"/>
        <v>||||||0</v>
      </c>
      <c r="B5018" s="52" t="str">
        <f t="shared" si="236"/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234"/>
        <v>0</v>
      </c>
      <c r="N5018" s="39"/>
      <c r="O5018" s="39"/>
      <c r="P5018" s="33"/>
    </row>
    <row r="5019" spans="1:16" ht="24.95" customHeight="1" x14ac:dyDescent="0.2">
      <c r="A5019" s="52" t="str">
        <f t="shared" si="235"/>
        <v>||||||0</v>
      </c>
      <c r="B5019" s="52" t="str">
        <f t="shared" si="236"/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234"/>
        <v>0</v>
      </c>
      <c r="N5019" s="39"/>
      <c r="O5019" s="39"/>
      <c r="P5019" s="33"/>
    </row>
    <row r="5020" spans="1:16" ht="24.95" customHeight="1" x14ac:dyDescent="0.2">
      <c r="A5020" s="52" t="str">
        <f t="shared" si="235"/>
        <v>||||||0</v>
      </c>
      <c r="B5020" s="52" t="str">
        <f t="shared" si="236"/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234"/>
        <v>0</v>
      </c>
      <c r="N5020" s="39"/>
      <c r="O5020" s="39"/>
      <c r="P5020" s="33"/>
    </row>
    <row r="5021" spans="1:16" ht="24.95" customHeight="1" x14ac:dyDescent="0.2">
      <c r="A5021" s="52" t="str">
        <f t="shared" si="235"/>
        <v>||||||0</v>
      </c>
      <c r="B5021" s="52" t="str">
        <f t="shared" si="236"/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234"/>
        <v>0</v>
      </c>
      <c r="N5021" s="39"/>
      <c r="O5021" s="39"/>
      <c r="P5021" s="33"/>
    </row>
    <row r="5022" spans="1:16" ht="24.95" customHeight="1" x14ac:dyDescent="0.2">
      <c r="A5022" s="52" t="str">
        <f t="shared" si="235"/>
        <v>||||||0</v>
      </c>
      <c r="B5022" s="52" t="str">
        <f t="shared" si="236"/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234"/>
        <v>0</v>
      </c>
      <c r="N5022" s="39"/>
      <c r="O5022" s="39"/>
      <c r="P5022" s="33"/>
    </row>
    <row r="5023" spans="1:16" ht="24.95" customHeight="1" x14ac:dyDescent="0.2">
      <c r="A5023" s="52" t="str">
        <f t="shared" si="235"/>
        <v>||||||0</v>
      </c>
      <c r="B5023" s="52" t="str">
        <f t="shared" si="236"/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234"/>
        <v>0</v>
      </c>
      <c r="N5023" s="39"/>
      <c r="O5023" s="39"/>
      <c r="P5023" s="33"/>
    </row>
    <row r="5024" spans="1:16" ht="24.95" customHeight="1" x14ac:dyDescent="0.2">
      <c r="A5024" s="52" t="str">
        <f t="shared" si="235"/>
        <v>||||||0</v>
      </c>
      <c r="B5024" s="52" t="str">
        <f t="shared" si="236"/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234"/>
        <v>0</v>
      </c>
      <c r="N5024" s="39"/>
      <c r="O5024" s="39"/>
      <c r="P5024" s="33"/>
    </row>
    <row r="5025" spans="1:16" ht="24.95" customHeight="1" x14ac:dyDescent="0.2">
      <c r="A5025" s="52" t="str">
        <f t="shared" si="235"/>
        <v>||||||0</v>
      </c>
      <c r="B5025" s="52" t="str">
        <f t="shared" si="236"/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234"/>
        <v>0</v>
      </c>
      <c r="N5025" s="39"/>
      <c r="O5025" s="39"/>
      <c r="P5025" s="33"/>
    </row>
    <row r="5026" spans="1:16" ht="24.95" customHeight="1" x14ac:dyDescent="0.2">
      <c r="A5026" s="52" t="str">
        <f t="shared" si="235"/>
        <v>||||||0</v>
      </c>
      <c r="B5026" s="52" t="str">
        <f t="shared" si="236"/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234"/>
        <v>0</v>
      </c>
      <c r="N5026" s="39"/>
      <c r="O5026" s="39"/>
      <c r="P5026" s="33"/>
    </row>
    <row r="5027" spans="1:16" ht="24.95" customHeight="1" x14ac:dyDescent="0.2">
      <c r="A5027" s="52" t="str">
        <f t="shared" si="235"/>
        <v>||||||0</v>
      </c>
      <c r="B5027" s="52" t="str">
        <f t="shared" si="236"/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234"/>
        <v>0</v>
      </c>
      <c r="N5027" s="39"/>
      <c r="O5027" s="39"/>
      <c r="P5027" s="33"/>
    </row>
    <row r="5028" spans="1:16" ht="24.95" customHeight="1" x14ac:dyDescent="0.2">
      <c r="A5028" s="52" t="str">
        <f t="shared" si="235"/>
        <v>||||||0</v>
      </c>
      <c r="B5028" s="52" t="str">
        <f t="shared" si="236"/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234"/>
        <v>0</v>
      </c>
      <c r="N5028" s="39"/>
      <c r="O5028" s="39"/>
      <c r="P5028" s="33"/>
    </row>
    <row r="5029" spans="1:16" ht="24.95" customHeight="1" x14ac:dyDescent="0.2">
      <c r="A5029" s="52" t="str">
        <f t="shared" si="235"/>
        <v>||||||0</v>
      </c>
      <c r="B5029" s="52" t="str">
        <f t="shared" si="236"/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234"/>
        <v>0</v>
      </c>
      <c r="N5029" s="39"/>
      <c r="O5029" s="39"/>
      <c r="P5029" s="33"/>
    </row>
    <row r="5030" spans="1:16" ht="24.95" customHeight="1" x14ac:dyDescent="0.2">
      <c r="A5030" s="52" t="str">
        <f t="shared" si="235"/>
        <v>||||||0</v>
      </c>
      <c r="B5030" s="52" t="str">
        <f t="shared" si="236"/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234"/>
        <v>0</v>
      </c>
      <c r="N5030" s="39"/>
      <c r="O5030" s="39"/>
      <c r="P5030" s="33"/>
    </row>
    <row r="5031" spans="1:16" ht="24.95" customHeight="1" x14ac:dyDescent="0.2">
      <c r="A5031" s="52" t="str">
        <f t="shared" si="235"/>
        <v>||||||0</v>
      </c>
      <c r="B5031" s="52" t="str">
        <f t="shared" si="236"/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234"/>
        <v>0</v>
      </c>
      <c r="N5031" s="39"/>
      <c r="O5031" s="39"/>
      <c r="P5031" s="33"/>
    </row>
    <row r="5032" spans="1:16" ht="24.95" customHeight="1" x14ac:dyDescent="0.2">
      <c r="A5032" s="52" t="str">
        <f t="shared" si="235"/>
        <v>||||||0</v>
      </c>
      <c r="B5032" s="52" t="str">
        <f t="shared" si="236"/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234"/>
        <v>0</v>
      </c>
      <c r="N5032" s="39"/>
      <c r="O5032" s="39"/>
      <c r="P5032" s="33"/>
    </row>
    <row r="5033" spans="1:16" ht="24.95" customHeight="1" x14ac:dyDescent="0.2">
      <c r="A5033" s="52" t="str">
        <f t="shared" si="235"/>
        <v>||||||0</v>
      </c>
      <c r="B5033" s="52" t="str">
        <f t="shared" si="236"/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234"/>
        <v>0</v>
      </c>
      <c r="N5033" s="39"/>
      <c r="O5033" s="39"/>
      <c r="P5033" s="33"/>
    </row>
    <row r="5034" spans="1:16" ht="24.95" customHeight="1" x14ac:dyDescent="0.2">
      <c r="A5034" s="52" t="str">
        <f t="shared" si="235"/>
        <v>||||||0</v>
      </c>
      <c r="B5034" s="52" t="str">
        <f t="shared" si="236"/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234"/>
        <v>0</v>
      </c>
      <c r="N5034" s="39"/>
      <c r="O5034" s="39"/>
      <c r="P5034" s="33"/>
    </row>
    <row r="5035" spans="1:16" ht="24.95" customHeight="1" x14ac:dyDescent="0.2">
      <c r="A5035" s="52" t="str">
        <f t="shared" si="235"/>
        <v>||||||0</v>
      </c>
      <c r="B5035" s="52" t="str">
        <f t="shared" si="236"/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234"/>
        <v>0</v>
      </c>
      <c r="N5035" s="39"/>
      <c r="O5035" s="39"/>
      <c r="P5035" s="33"/>
    </row>
    <row r="5036" spans="1:16" ht="24.95" customHeight="1" x14ac:dyDescent="0.2">
      <c r="A5036" s="52" t="str">
        <f t="shared" si="235"/>
        <v>||||||0</v>
      </c>
      <c r="B5036" s="52" t="str">
        <f t="shared" si="236"/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234"/>
        <v>0</v>
      </c>
      <c r="N5036" s="39"/>
      <c r="O5036" s="39"/>
      <c r="P5036" s="33"/>
    </row>
    <row r="5037" spans="1:16" ht="24.95" customHeight="1" x14ac:dyDescent="0.2">
      <c r="A5037" s="52" t="str">
        <f t="shared" si="235"/>
        <v>||||||0</v>
      </c>
      <c r="B5037" s="52" t="str">
        <f t="shared" si="236"/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234"/>
        <v>0</v>
      </c>
      <c r="N5037" s="39"/>
      <c r="O5037" s="39"/>
      <c r="P5037" s="33"/>
    </row>
    <row r="5038" spans="1:16" ht="24.95" customHeight="1" x14ac:dyDescent="0.2">
      <c r="A5038" s="52" t="str">
        <f t="shared" si="235"/>
        <v>||||||0</v>
      </c>
      <c r="B5038" s="52" t="str">
        <f t="shared" si="236"/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234"/>
        <v>0</v>
      </c>
      <c r="N5038" s="39"/>
      <c r="O5038" s="39"/>
      <c r="P5038" s="33"/>
    </row>
    <row r="5039" spans="1:16" ht="24.95" customHeight="1" x14ac:dyDescent="0.2">
      <c r="A5039" s="52" t="str">
        <f t="shared" si="235"/>
        <v>||||||0</v>
      </c>
      <c r="B5039" s="52" t="str">
        <f t="shared" si="236"/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234"/>
        <v>0</v>
      </c>
      <c r="N5039" s="39"/>
      <c r="O5039" s="39"/>
      <c r="P5039" s="33"/>
    </row>
    <row r="5040" spans="1:16" ht="24.95" customHeight="1" x14ac:dyDescent="0.2">
      <c r="A5040" s="52" t="str">
        <f t="shared" si="235"/>
        <v>||||||0</v>
      </c>
      <c r="B5040" s="52" t="str">
        <f t="shared" si="236"/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234"/>
        <v>0</v>
      </c>
      <c r="N5040" s="39"/>
      <c r="O5040" s="39"/>
      <c r="P5040" s="33"/>
    </row>
    <row r="5041" spans="1:16" ht="24.95" customHeight="1" x14ac:dyDescent="0.2">
      <c r="A5041" s="52" t="str">
        <f t="shared" si="235"/>
        <v>||||||0</v>
      </c>
      <c r="B5041" s="52" t="str">
        <f t="shared" si="236"/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234"/>
        <v>0</v>
      </c>
      <c r="N5041" s="39"/>
      <c r="O5041" s="39"/>
      <c r="P5041" s="33"/>
    </row>
    <row r="5042" spans="1:16" ht="24.95" customHeight="1" x14ac:dyDescent="0.2">
      <c r="A5042" s="52" t="str">
        <f t="shared" si="235"/>
        <v>||||||0</v>
      </c>
      <c r="B5042" s="52" t="str">
        <f t="shared" si="236"/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234"/>
        <v>0</v>
      </c>
      <c r="N5042" s="39"/>
      <c r="O5042" s="39"/>
      <c r="P5042" s="33"/>
    </row>
    <row r="5043" spans="1:16" ht="24.95" customHeight="1" x14ac:dyDescent="0.2">
      <c r="A5043" s="52" t="str">
        <f t="shared" si="235"/>
        <v>||||||0</v>
      </c>
      <c r="B5043" s="52" t="str">
        <f t="shared" si="236"/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234"/>
        <v>0</v>
      </c>
      <c r="N5043" s="39"/>
      <c r="O5043" s="39"/>
      <c r="P5043" s="33"/>
    </row>
    <row r="5044" spans="1:16" ht="24.95" customHeight="1" x14ac:dyDescent="0.2">
      <c r="A5044" s="52" t="str">
        <f t="shared" si="235"/>
        <v>||||||0</v>
      </c>
      <c r="B5044" s="52" t="str">
        <f t="shared" si="236"/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234"/>
        <v>0</v>
      </c>
      <c r="N5044" s="39"/>
      <c r="O5044" s="39"/>
      <c r="P5044" s="33"/>
    </row>
    <row r="5045" spans="1:16" ht="24.95" customHeight="1" x14ac:dyDescent="0.2">
      <c r="A5045" s="52" t="str">
        <f t="shared" si="235"/>
        <v>||||||0</v>
      </c>
      <c r="B5045" s="52" t="str">
        <f t="shared" si="236"/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234"/>
        <v>0</v>
      </c>
      <c r="N5045" s="39"/>
      <c r="O5045" s="39"/>
      <c r="P5045" s="33"/>
    </row>
    <row r="5046" spans="1:16" ht="24.95" customHeight="1" x14ac:dyDescent="0.2">
      <c r="A5046" s="52" t="str">
        <f t="shared" si="235"/>
        <v>||||||0</v>
      </c>
      <c r="B5046" s="52" t="str">
        <f t="shared" si="236"/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234"/>
        <v>0</v>
      </c>
      <c r="N5046" s="39"/>
      <c r="O5046" s="39"/>
      <c r="P5046" s="33"/>
    </row>
    <row r="5047" spans="1:16" ht="24.95" customHeight="1" x14ac:dyDescent="0.2">
      <c r="A5047" s="52" t="str">
        <f t="shared" si="235"/>
        <v>||||||0</v>
      </c>
      <c r="B5047" s="52" t="str">
        <f t="shared" si="236"/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234"/>
        <v>0</v>
      </c>
      <c r="N5047" s="39"/>
      <c r="O5047" s="39"/>
      <c r="P5047" s="33"/>
    </row>
    <row r="5048" spans="1:16" ht="24.95" customHeight="1" x14ac:dyDescent="0.2">
      <c r="A5048" s="52" t="str">
        <f t="shared" si="235"/>
        <v>||||||0</v>
      </c>
      <c r="B5048" s="52" t="str">
        <f t="shared" si="236"/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234"/>
        <v>0</v>
      </c>
      <c r="N5048" s="39"/>
      <c r="O5048" s="39"/>
      <c r="P5048" s="33"/>
    </row>
    <row r="5049" spans="1:16" ht="24.95" customHeight="1" x14ac:dyDescent="0.2">
      <c r="A5049" s="52" t="str">
        <f t="shared" si="235"/>
        <v>||||||0</v>
      </c>
      <c r="B5049" s="52" t="str">
        <f t="shared" si="236"/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234"/>
        <v>0</v>
      </c>
      <c r="N5049" s="39"/>
      <c r="O5049" s="39"/>
      <c r="P5049" s="33"/>
    </row>
    <row r="5050" spans="1:16" ht="24.95" customHeight="1" x14ac:dyDescent="0.2">
      <c r="A5050" s="52" t="str">
        <f t="shared" si="235"/>
        <v>||||||0</v>
      </c>
      <c r="B5050" s="52" t="str">
        <f t="shared" si="236"/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234"/>
        <v>0</v>
      </c>
      <c r="N5050" s="39"/>
      <c r="O5050" s="39"/>
      <c r="P5050" s="33"/>
    </row>
    <row r="5051" spans="1:16" ht="24.95" customHeight="1" x14ac:dyDescent="0.2">
      <c r="A5051" s="52" t="str">
        <f t="shared" si="235"/>
        <v>||||||0</v>
      </c>
      <c r="B5051" s="52" t="str">
        <f t="shared" si="236"/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234"/>
        <v>0</v>
      </c>
      <c r="N5051" s="39"/>
      <c r="O5051" s="39"/>
      <c r="P5051" s="33"/>
    </row>
    <row r="5052" spans="1:16" ht="24.95" customHeight="1" x14ac:dyDescent="0.2">
      <c r="A5052" s="52" t="str">
        <f t="shared" si="235"/>
        <v>||||||0</v>
      </c>
      <c r="B5052" s="52" t="str">
        <f t="shared" si="236"/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234"/>
        <v>0</v>
      </c>
      <c r="N5052" s="39"/>
      <c r="O5052" s="39"/>
      <c r="P5052" s="33"/>
    </row>
    <row r="5053" spans="1:16" ht="24.95" customHeight="1" x14ac:dyDescent="0.2">
      <c r="A5053" s="52" t="str">
        <f t="shared" si="235"/>
        <v>||||||0</v>
      </c>
      <c r="B5053" s="52" t="str">
        <f t="shared" si="236"/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234"/>
        <v>0</v>
      </c>
      <c r="N5053" s="39"/>
      <c r="O5053" s="39"/>
      <c r="P5053" s="33"/>
    </row>
    <row r="5054" spans="1:16" ht="24.95" customHeight="1" x14ac:dyDescent="0.2">
      <c r="A5054" s="52" t="str">
        <f t="shared" si="235"/>
        <v>||||||0</v>
      </c>
      <c r="B5054" s="52" t="str">
        <f t="shared" si="236"/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237">N5054+O5054</f>
        <v>0</v>
      </c>
      <c r="N5054" s="39"/>
      <c r="O5054" s="39"/>
      <c r="P5054" s="33"/>
    </row>
    <row r="5055" spans="1:16" ht="24.95" customHeight="1" x14ac:dyDescent="0.2">
      <c r="A5055" s="52" t="str">
        <f t="shared" si="235"/>
        <v>||||||0</v>
      </c>
      <c r="B5055" s="52" t="str">
        <f t="shared" si="236"/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237"/>
        <v>0</v>
      </c>
      <c r="N5055" s="39"/>
      <c r="O5055" s="39"/>
      <c r="P5055" s="33"/>
    </row>
    <row r="5056" spans="1:16" ht="24.95" customHeight="1" x14ac:dyDescent="0.2">
      <c r="A5056" s="52" t="str">
        <f t="shared" si="235"/>
        <v>||||||0</v>
      </c>
      <c r="B5056" s="52" t="str">
        <f t="shared" si="236"/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237"/>
        <v>0</v>
      </c>
      <c r="N5056" s="39"/>
      <c r="O5056" s="39"/>
      <c r="P5056" s="33"/>
    </row>
    <row r="5057" spans="1:16" ht="24.95" customHeight="1" x14ac:dyDescent="0.2">
      <c r="A5057" s="52" t="str">
        <f t="shared" si="235"/>
        <v>||||||0</v>
      </c>
      <c r="B5057" s="52" t="str">
        <f t="shared" si="236"/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237"/>
        <v>0</v>
      </c>
      <c r="N5057" s="39"/>
      <c r="O5057" s="39"/>
      <c r="P5057" s="33"/>
    </row>
    <row r="5058" spans="1:16" ht="24.95" customHeight="1" x14ac:dyDescent="0.2">
      <c r="A5058" s="52" t="str">
        <f t="shared" si="235"/>
        <v>||||||0</v>
      </c>
      <c r="B5058" s="52" t="str">
        <f t="shared" si="236"/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237"/>
        <v>0</v>
      </c>
      <c r="N5058" s="39"/>
      <c r="O5058" s="39"/>
      <c r="P5058" s="33"/>
    </row>
    <row r="5059" spans="1:16" ht="24.95" customHeight="1" x14ac:dyDescent="0.2">
      <c r="A5059" s="52" t="str">
        <f t="shared" si="235"/>
        <v>||||||0</v>
      </c>
      <c r="B5059" s="52" t="str">
        <f t="shared" si="236"/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237"/>
        <v>0</v>
      </c>
      <c r="N5059" s="39"/>
      <c r="O5059" s="39"/>
      <c r="P5059" s="33"/>
    </row>
    <row r="5060" spans="1:16" ht="24.95" customHeight="1" x14ac:dyDescent="0.2">
      <c r="A5060" s="52" t="str">
        <f t="shared" si="235"/>
        <v>||||||0</v>
      </c>
      <c r="B5060" s="52" t="str">
        <f t="shared" si="236"/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237"/>
        <v>0</v>
      </c>
      <c r="N5060" s="39"/>
      <c r="O5060" s="39"/>
      <c r="P5060" s="33"/>
    </row>
    <row r="5061" spans="1:16" ht="24.95" customHeight="1" x14ac:dyDescent="0.2">
      <c r="A5061" s="52" t="str">
        <f t="shared" ref="A5061:A5124" si="238">C5061&amp;"|"&amp;D5061&amp;"|"&amp;E5061&amp;"|"&amp;F5061&amp;"|"&amp;G5061&amp;"|"&amp;I5061&amp;"|"&amp;N5061+O5061-P5061</f>
        <v>||||||0</v>
      </c>
      <c r="B5061" s="52" t="str">
        <f t="shared" ref="B5061:B5124" si="239"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237"/>
        <v>0</v>
      </c>
      <c r="N5061" s="39"/>
      <c r="O5061" s="39"/>
      <c r="P5061" s="33"/>
    </row>
    <row r="5062" spans="1:16" ht="24.95" customHeight="1" x14ac:dyDescent="0.2">
      <c r="A5062" s="52" t="str">
        <f t="shared" si="238"/>
        <v>||||||0</v>
      </c>
      <c r="B5062" s="52" t="str">
        <f t="shared" si="239"/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237"/>
        <v>0</v>
      </c>
      <c r="N5062" s="39"/>
      <c r="O5062" s="39"/>
      <c r="P5062" s="33"/>
    </row>
    <row r="5063" spans="1:16" ht="24.95" customHeight="1" x14ac:dyDescent="0.2">
      <c r="A5063" s="52" t="str">
        <f t="shared" si="238"/>
        <v>||||||0</v>
      </c>
      <c r="B5063" s="52" t="str">
        <f t="shared" si="239"/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237"/>
        <v>0</v>
      </c>
      <c r="N5063" s="39"/>
      <c r="O5063" s="39"/>
      <c r="P5063" s="33"/>
    </row>
    <row r="5064" spans="1:16" ht="24.95" customHeight="1" x14ac:dyDescent="0.2">
      <c r="A5064" s="52" t="str">
        <f t="shared" si="238"/>
        <v>||||||0</v>
      </c>
      <c r="B5064" s="52" t="str">
        <f t="shared" si="239"/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237"/>
        <v>0</v>
      </c>
      <c r="N5064" s="39"/>
      <c r="O5064" s="39"/>
      <c r="P5064" s="33"/>
    </row>
    <row r="5065" spans="1:16" ht="24.95" customHeight="1" x14ac:dyDescent="0.2">
      <c r="A5065" s="52" t="str">
        <f t="shared" si="238"/>
        <v>||||||0</v>
      </c>
      <c r="B5065" s="52" t="str">
        <f t="shared" si="239"/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237"/>
        <v>0</v>
      </c>
      <c r="N5065" s="39"/>
      <c r="O5065" s="39"/>
      <c r="P5065" s="33"/>
    </row>
    <row r="5066" spans="1:16" ht="24.95" customHeight="1" x14ac:dyDescent="0.2">
      <c r="A5066" s="52" t="str">
        <f t="shared" si="238"/>
        <v>||||||0</v>
      </c>
      <c r="B5066" s="52" t="str">
        <f t="shared" si="239"/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237"/>
        <v>0</v>
      </c>
      <c r="N5066" s="39"/>
      <c r="O5066" s="39"/>
      <c r="P5066" s="33"/>
    </row>
    <row r="5067" spans="1:16" ht="24.95" customHeight="1" x14ac:dyDescent="0.2">
      <c r="A5067" s="52" t="str">
        <f t="shared" si="238"/>
        <v>||||||0</v>
      </c>
      <c r="B5067" s="52" t="str">
        <f t="shared" si="239"/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237"/>
        <v>0</v>
      </c>
      <c r="N5067" s="39"/>
      <c r="O5067" s="39"/>
      <c r="P5067" s="33"/>
    </row>
    <row r="5068" spans="1:16" ht="24.95" customHeight="1" x14ac:dyDescent="0.2">
      <c r="A5068" s="52" t="str">
        <f t="shared" si="238"/>
        <v>||||||0</v>
      </c>
      <c r="B5068" s="52" t="str">
        <f t="shared" si="239"/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237"/>
        <v>0</v>
      </c>
      <c r="N5068" s="39"/>
      <c r="O5068" s="39"/>
      <c r="P5068" s="33"/>
    </row>
    <row r="5069" spans="1:16" ht="24.95" customHeight="1" x14ac:dyDescent="0.2">
      <c r="A5069" s="52" t="str">
        <f t="shared" si="238"/>
        <v>||||||0</v>
      </c>
      <c r="B5069" s="52" t="str">
        <f t="shared" si="239"/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237"/>
        <v>0</v>
      </c>
      <c r="N5069" s="39"/>
      <c r="O5069" s="39"/>
      <c r="P5069" s="33"/>
    </row>
    <row r="5070" spans="1:16" ht="24.95" customHeight="1" x14ac:dyDescent="0.2">
      <c r="A5070" s="52" t="str">
        <f t="shared" si="238"/>
        <v>||||||0</v>
      </c>
      <c r="B5070" s="52" t="str">
        <f t="shared" si="239"/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237"/>
        <v>0</v>
      </c>
      <c r="N5070" s="39"/>
      <c r="O5070" s="39"/>
      <c r="P5070" s="33"/>
    </row>
    <row r="5071" spans="1:16" ht="24.95" customHeight="1" x14ac:dyDescent="0.2">
      <c r="A5071" s="52" t="str">
        <f t="shared" si="238"/>
        <v>||||||0</v>
      </c>
      <c r="B5071" s="52" t="str">
        <f t="shared" si="239"/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237"/>
        <v>0</v>
      </c>
      <c r="N5071" s="39"/>
      <c r="O5071" s="39"/>
      <c r="P5071" s="33"/>
    </row>
    <row r="5072" spans="1:16" ht="24.95" customHeight="1" x14ac:dyDescent="0.2">
      <c r="A5072" s="52" t="str">
        <f t="shared" si="238"/>
        <v>||||||0</v>
      </c>
      <c r="B5072" s="52" t="str">
        <f t="shared" si="239"/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237"/>
        <v>0</v>
      </c>
      <c r="N5072" s="39"/>
      <c r="O5072" s="39"/>
      <c r="P5072" s="33"/>
    </row>
    <row r="5073" spans="1:16" ht="24.95" customHeight="1" x14ac:dyDescent="0.2">
      <c r="A5073" s="52" t="str">
        <f t="shared" si="238"/>
        <v>||||||0</v>
      </c>
      <c r="B5073" s="52" t="str">
        <f t="shared" si="239"/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237"/>
        <v>0</v>
      </c>
      <c r="N5073" s="39"/>
      <c r="O5073" s="39"/>
      <c r="P5073" s="33"/>
    </row>
    <row r="5074" spans="1:16" ht="24.95" customHeight="1" x14ac:dyDescent="0.2">
      <c r="A5074" s="52" t="str">
        <f t="shared" si="238"/>
        <v>||||||0</v>
      </c>
      <c r="B5074" s="52" t="str">
        <f t="shared" si="239"/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237"/>
        <v>0</v>
      </c>
      <c r="N5074" s="39"/>
      <c r="O5074" s="39"/>
      <c r="P5074" s="33"/>
    </row>
    <row r="5075" spans="1:16" ht="24.95" customHeight="1" x14ac:dyDescent="0.2">
      <c r="A5075" s="52" t="str">
        <f t="shared" si="238"/>
        <v>||||||0</v>
      </c>
      <c r="B5075" s="52" t="str">
        <f t="shared" si="239"/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237"/>
        <v>0</v>
      </c>
      <c r="N5075" s="39"/>
      <c r="O5075" s="39"/>
      <c r="P5075" s="33"/>
    </row>
    <row r="5076" spans="1:16" ht="24.95" customHeight="1" x14ac:dyDescent="0.2">
      <c r="A5076" s="52" t="str">
        <f t="shared" si="238"/>
        <v>||||||0</v>
      </c>
      <c r="B5076" s="52" t="str">
        <f t="shared" si="239"/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237"/>
        <v>0</v>
      </c>
      <c r="N5076" s="39"/>
      <c r="O5076" s="39"/>
      <c r="P5076" s="33"/>
    </row>
    <row r="5077" spans="1:16" ht="24.95" customHeight="1" x14ac:dyDescent="0.2">
      <c r="A5077" s="52" t="str">
        <f t="shared" si="238"/>
        <v>||||||0</v>
      </c>
      <c r="B5077" s="52" t="str">
        <f t="shared" si="239"/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237"/>
        <v>0</v>
      </c>
      <c r="N5077" s="39"/>
      <c r="O5077" s="39"/>
      <c r="P5077" s="33"/>
    </row>
    <row r="5078" spans="1:16" ht="24.95" customHeight="1" x14ac:dyDescent="0.2">
      <c r="A5078" s="52" t="str">
        <f t="shared" si="238"/>
        <v>||||||0</v>
      </c>
      <c r="B5078" s="52" t="str">
        <f t="shared" si="239"/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237"/>
        <v>0</v>
      </c>
      <c r="N5078" s="39"/>
      <c r="O5078" s="39"/>
      <c r="P5078" s="33"/>
    </row>
    <row r="5079" spans="1:16" ht="24.95" customHeight="1" x14ac:dyDescent="0.2">
      <c r="A5079" s="52" t="str">
        <f t="shared" si="238"/>
        <v>||||||0</v>
      </c>
      <c r="B5079" s="52" t="str">
        <f t="shared" si="239"/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237"/>
        <v>0</v>
      </c>
      <c r="N5079" s="39"/>
      <c r="O5079" s="39"/>
      <c r="P5079" s="33"/>
    </row>
    <row r="5080" spans="1:16" ht="24.95" customHeight="1" x14ac:dyDescent="0.2">
      <c r="A5080" s="52" t="str">
        <f t="shared" si="238"/>
        <v>||||||0</v>
      </c>
      <c r="B5080" s="52" t="str">
        <f t="shared" si="239"/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237"/>
        <v>0</v>
      </c>
      <c r="N5080" s="39"/>
      <c r="O5080" s="39"/>
      <c r="P5080" s="33"/>
    </row>
    <row r="5081" spans="1:16" ht="24.95" customHeight="1" x14ac:dyDescent="0.2">
      <c r="A5081" s="52" t="str">
        <f t="shared" si="238"/>
        <v>||||||0</v>
      </c>
      <c r="B5081" s="52" t="str">
        <f t="shared" si="239"/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237"/>
        <v>0</v>
      </c>
      <c r="N5081" s="39"/>
      <c r="O5081" s="39"/>
      <c r="P5081" s="33"/>
    </row>
    <row r="5082" spans="1:16" ht="24.95" customHeight="1" x14ac:dyDescent="0.2">
      <c r="A5082" s="52" t="str">
        <f t="shared" si="238"/>
        <v>||||||0</v>
      </c>
      <c r="B5082" s="52" t="str">
        <f t="shared" si="239"/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237"/>
        <v>0</v>
      </c>
      <c r="N5082" s="39"/>
      <c r="O5082" s="39"/>
      <c r="P5082" s="33"/>
    </row>
    <row r="5083" spans="1:16" ht="24.95" customHeight="1" x14ac:dyDescent="0.2">
      <c r="A5083" s="52" t="str">
        <f t="shared" si="238"/>
        <v>||||||0</v>
      </c>
      <c r="B5083" s="52" t="str">
        <f t="shared" si="239"/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237"/>
        <v>0</v>
      </c>
      <c r="N5083" s="39"/>
      <c r="O5083" s="39"/>
      <c r="P5083" s="33"/>
    </row>
    <row r="5084" spans="1:16" ht="24.95" customHeight="1" x14ac:dyDescent="0.2">
      <c r="A5084" s="52" t="str">
        <f t="shared" si="238"/>
        <v>||||||0</v>
      </c>
      <c r="B5084" s="52" t="str">
        <f t="shared" si="239"/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237"/>
        <v>0</v>
      </c>
      <c r="N5084" s="39"/>
      <c r="O5084" s="39"/>
      <c r="P5084" s="33"/>
    </row>
    <row r="5085" spans="1:16" ht="24.95" customHeight="1" x14ac:dyDescent="0.2">
      <c r="A5085" s="52" t="str">
        <f t="shared" si="238"/>
        <v>||||||0</v>
      </c>
      <c r="B5085" s="52" t="str">
        <f t="shared" si="239"/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237"/>
        <v>0</v>
      </c>
      <c r="N5085" s="39"/>
      <c r="O5085" s="39"/>
      <c r="P5085" s="33"/>
    </row>
    <row r="5086" spans="1:16" ht="24.95" customHeight="1" x14ac:dyDescent="0.2">
      <c r="A5086" s="52" t="str">
        <f t="shared" si="238"/>
        <v>||||||0</v>
      </c>
      <c r="B5086" s="52" t="str">
        <f t="shared" si="239"/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237"/>
        <v>0</v>
      </c>
      <c r="N5086" s="39"/>
      <c r="O5086" s="39"/>
      <c r="P5086" s="33"/>
    </row>
    <row r="5087" spans="1:16" ht="24.95" customHeight="1" x14ac:dyDescent="0.2">
      <c r="A5087" s="52" t="str">
        <f t="shared" si="238"/>
        <v>||||||0</v>
      </c>
      <c r="B5087" s="52" t="str">
        <f t="shared" si="239"/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237"/>
        <v>0</v>
      </c>
      <c r="N5087" s="39"/>
      <c r="O5087" s="39"/>
      <c r="P5087" s="33"/>
    </row>
    <row r="5088" spans="1:16" ht="24.95" customHeight="1" x14ac:dyDescent="0.2">
      <c r="A5088" s="52" t="str">
        <f t="shared" si="238"/>
        <v>||||||0</v>
      </c>
      <c r="B5088" s="52" t="str">
        <f t="shared" si="239"/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237"/>
        <v>0</v>
      </c>
      <c r="N5088" s="39"/>
      <c r="O5088" s="39"/>
      <c r="P5088" s="33"/>
    </row>
    <row r="5089" spans="1:16" ht="24.95" customHeight="1" x14ac:dyDescent="0.2">
      <c r="A5089" s="52" t="str">
        <f t="shared" si="238"/>
        <v>||||||0</v>
      </c>
      <c r="B5089" s="52" t="str">
        <f t="shared" si="239"/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237"/>
        <v>0</v>
      </c>
      <c r="N5089" s="39"/>
      <c r="O5089" s="39"/>
      <c r="P5089" s="33"/>
    </row>
    <row r="5090" spans="1:16" ht="24.95" customHeight="1" x14ac:dyDescent="0.2">
      <c r="A5090" s="52" t="str">
        <f t="shared" si="238"/>
        <v>||||||0</v>
      </c>
      <c r="B5090" s="52" t="str">
        <f t="shared" si="239"/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237"/>
        <v>0</v>
      </c>
      <c r="N5090" s="39"/>
      <c r="O5090" s="39"/>
      <c r="P5090" s="33"/>
    </row>
    <row r="5091" spans="1:16" ht="24.95" customHeight="1" x14ac:dyDescent="0.2">
      <c r="A5091" s="52" t="str">
        <f t="shared" si="238"/>
        <v>||||||0</v>
      </c>
      <c r="B5091" s="52" t="str">
        <f t="shared" si="239"/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237"/>
        <v>0</v>
      </c>
      <c r="N5091" s="39"/>
      <c r="O5091" s="39"/>
      <c r="P5091" s="33"/>
    </row>
    <row r="5092" spans="1:16" ht="24.95" customHeight="1" x14ac:dyDescent="0.2">
      <c r="A5092" s="52" t="str">
        <f t="shared" si="238"/>
        <v>||||||0</v>
      </c>
      <c r="B5092" s="52" t="str">
        <f t="shared" si="239"/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237"/>
        <v>0</v>
      </c>
      <c r="N5092" s="39"/>
      <c r="O5092" s="39"/>
      <c r="P5092" s="33"/>
    </row>
    <row r="5093" spans="1:16" ht="24.95" customHeight="1" x14ac:dyDescent="0.2">
      <c r="A5093" s="52" t="str">
        <f t="shared" si="238"/>
        <v>||||||0</v>
      </c>
      <c r="B5093" s="52" t="str">
        <f t="shared" si="239"/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237"/>
        <v>0</v>
      </c>
      <c r="N5093" s="39"/>
      <c r="O5093" s="39"/>
      <c r="P5093" s="33"/>
    </row>
    <row r="5094" spans="1:16" ht="24.95" customHeight="1" x14ac:dyDescent="0.2">
      <c r="A5094" s="52" t="str">
        <f t="shared" si="238"/>
        <v>||||||0</v>
      </c>
      <c r="B5094" s="52" t="str">
        <f t="shared" si="239"/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237"/>
        <v>0</v>
      </c>
      <c r="N5094" s="39"/>
      <c r="O5094" s="39"/>
      <c r="P5094" s="33"/>
    </row>
    <row r="5095" spans="1:16" ht="24.95" customHeight="1" x14ac:dyDescent="0.2">
      <c r="A5095" s="52" t="str">
        <f t="shared" si="238"/>
        <v>||||||0</v>
      </c>
      <c r="B5095" s="52" t="str">
        <f t="shared" si="239"/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237"/>
        <v>0</v>
      </c>
      <c r="N5095" s="39"/>
      <c r="O5095" s="39"/>
      <c r="P5095" s="33"/>
    </row>
    <row r="5096" spans="1:16" ht="24.95" customHeight="1" x14ac:dyDescent="0.2">
      <c r="A5096" s="52" t="str">
        <f t="shared" si="238"/>
        <v>||||||0</v>
      </c>
      <c r="B5096" s="52" t="str">
        <f t="shared" si="239"/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237"/>
        <v>0</v>
      </c>
      <c r="N5096" s="39"/>
      <c r="O5096" s="39"/>
      <c r="P5096" s="33"/>
    </row>
    <row r="5097" spans="1:16" ht="24.95" customHeight="1" x14ac:dyDescent="0.2">
      <c r="A5097" s="52" t="str">
        <f t="shared" si="238"/>
        <v>||||||0</v>
      </c>
      <c r="B5097" s="52" t="str">
        <f t="shared" si="239"/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237"/>
        <v>0</v>
      </c>
      <c r="N5097" s="39"/>
      <c r="O5097" s="39"/>
      <c r="P5097" s="33"/>
    </row>
    <row r="5098" spans="1:16" ht="24.95" customHeight="1" x14ac:dyDescent="0.2">
      <c r="A5098" s="52" t="str">
        <f t="shared" si="238"/>
        <v>||||||0</v>
      </c>
      <c r="B5098" s="52" t="str">
        <f t="shared" si="239"/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237"/>
        <v>0</v>
      </c>
      <c r="N5098" s="39"/>
      <c r="O5098" s="39"/>
      <c r="P5098" s="33"/>
    </row>
    <row r="5099" spans="1:16" ht="24.95" customHeight="1" x14ac:dyDescent="0.2">
      <c r="A5099" s="52" t="str">
        <f t="shared" si="238"/>
        <v>||||||0</v>
      </c>
      <c r="B5099" s="52" t="str">
        <f t="shared" si="239"/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237"/>
        <v>0</v>
      </c>
      <c r="N5099" s="39"/>
      <c r="O5099" s="39"/>
      <c r="P5099" s="33"/>
    </row>
    <row r="5100" spans="1:16" ht="24.95" customHeight="1" x14ac:dyDescent="0.2">
      <c r="A5100" s="52" t="str">
        <f t="shared" si="238"/>
        <v>||||||0</v>
      </c>
      <c r="B5100" s="52" t="str">
        <f t="shared" si="239"/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237"/>
        <v>0</v>
      </c>
      <c r="N5100" s="39"/>
      <c r="O5100" s="39"/>
      <c r="P5100" s="33"/>
    </row>
    <row r="5101" spans="1:16" ht="24.95" customHeight="1" x14ac:dyDescent="0.2">
      <c r="A5101" s="52" t="str">
        <f t="shared" si="238"/>
        <v>||||||0</v>
      </c>
      <c r="B5101" s="52" t="str">
        <f t="shared" si="239"/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237"/>
        <v>0</v>
      </c>
      <c r="N5101" s="39"/>
      <c r="O5101" s="39"/>
      <c r="P5101" s="33"/>
    </row>
    <row r="5102" spans="1:16" ht="24.95" customHeight="1" x14ac:dyDescent="0.2">
      <c r="A5102" s="52" t="str">
        <f t="shared" si="238"/>
        <v>||||||0</v>
      </c>
      <c r="B5102" s="52" t="str">
        <f t="shared" si="239"/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237"/>
        <v>0</v>
      </c>
      <c r="N5102" s="39"/>
      <c r="O5102" s="39"/>
      <c r="P5102" s="33"/>
    </row>
    <row r="5103" spans="1:16" ht="24.95" customHeight="1" x14ac:dyDescent="0.2">
      <c r="A5103" s="52" t="str">
        <f t="shared" si="238"/>
        <v>||||||0</v>
      </c>
      <c r="B5103" s="52" t="str">
        <f t="shared" si="239"/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237"/>
        <v>0</v>
      </c>
      <c r="N5103" s="39"/>
      <c r="O5103" s="39"/>
      <c r="P5103" s="33"/>
    </row>
    <row r="5104" spans="1:16" ht="24.95" customHeight="1" x14ac:dyDescent="0.2">
      <c r="A5104" s="52" t="str">
        <f t="shared" si="238"/>
        <v>||||||0</v>
      </c>
      <c r="B5104" s="52" t="str">
        <f t="shared" si="239"/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237"/>
        <v>0</v>
      </c>
      <c r="N5104" s="39"/>
      <c r="O5104" s="39"/>
      <c r="P5104" s="33"/>
    </row>
    <row r="5105" spans="1:16" ht="24.95" customHeight="1" x14ac:dyDescent="0.2">
      <c r="A5105" s="52" t="str">
        <f t="shared" si="238"/>
        <v>||||||0</v>
      </c>
      <c r="B5105" s="52" t="str">
        <f t="shared" si="239"/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237"/>
        <v>0</v>
      </c>
      <c r="N5105" s="39"/>
      <c r="O5105" s="39"/>
      <c r="P5105" s="33"/>
    </row>
    <row r="5106" spans="1:16" ht="24.95" customHeight="1" x14ac:dyDescent="0.2">
      <c r="A5106" s="52" t="str">
        <f t="shared" si="238"/>
        <v>||||||0</v>
      </c>
      <c r="B5106" s="52" t="str">
        <f t="shared" si="239"/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237"/>
        <v>0</v>
      </c>
      <c r="N5106" s="39"/>
      <c r="O5106" s="39"/>
      <c r="P5106" s="33"/>
    </row>
    <row r="5107" spans="1:16" ht="24.95" customHeight="1" x14ac:dyDescent="0.2">
      <c r="A5107" s="52" t="str">
        <f t="shared" si="238"/>
        <v>||||||0</v>
      </c>
      <c r="B5107" s="52" t="str">
        <f t="shared" si="239"/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237"/>
        <v>0</v>
      </c>
      <c r="N5107" s="39"/>
      <c r="O5107" s="39"/>
      <c r="P5107" s="33"/>
    </row>
    <row r="5108" spans="1:16" ht="24.95" customHeight="1" x14ac:dyDescent="0.2">
      <c r="A5108" s="52" t="str">
        <f t="shared" si="238"/>
        <v>||||||0</v>
      </c>
      <c r="B5108" s="52" t="str">
        <f t="shared" si="239"/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237"/>
        <v>0</v>
      </c>
      <c r="N5108" s="39"/>
      <c r="O5108" s="39"/>
      <c r="P5108" s="33"/>
    </row>
    <row r="5109" spans="1:16" ht="24.95" customHeight="1" x14ac:dyDescent="0.2">
      <c r="A5109" s="52" t="str">
        <f t="shared" si="238"/>
        <v>||||||0</v>
      </c>
      <c r="B5109" s="52" t="str">
        <f t="shared" si="239"/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237"/>
        <v>0</v>
      </c>
      <c r="N5109" s="39"/>
      <c r="O5109" s="39"/>
      <c r="P5109" s="33"/>
    </row>
    <row r="5110" spans="1:16" ht="24.95" customHeight="1" x14ac:dyDescent="0.2">
      <c r="A5110" s="52" t="str">
        <f t="shared" si="238"/>
        <v>||||||0</v>
      </c>
      <c r="B5110" s="52" t="str">
        <f t="shared" si="239"/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237"/>
        <v>0</v>
      </c>
      <c r="N5110" s="39"/>
      <c r="O5110" s="39"/>
      <c r="P5110" s="33"/>
    </row>
    <row r="5111" spans="1:16" ht="24.95" customHeight="1" x14ac:dyDescent="0.2">
      <c r="A5111" s="52" t="str">
        <f t="shared" si="238"/>
        <v>||||||0</v>
      </c>
      <c r="B5111" s="52" t="str">
        <f t="shared" si="239"/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237"/>
        <v>0</v>
      </c>
      <c r="N5111" s="39"/>
      <c r="O5111" s="39"/>
      <c r="P5111" s="33"/>
    </row>
    <row r="5112" spans="1:16" ht="24.95" customHeight="1" x14ac:dyDescent="0.2">
      <c r="A5112" s="52" t="str">
        <f t="shared" si="238"/>
        <v>||||||0</v>
      </c>
      <c r="B5112" s="52" t="str">
        <f t="shared" si="239"/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237"/>
        <v>0</v>
      </c>
      <c r="N5112" s="39"/>
      <c r="O5112" s="39"/>
      <c r="P5112" s="33"/>
    </row>
    <row r="5113" spans="1:16" ht="24.95" customHeight="1" x14ac:dyDescent="0.2">
      <c r="A5113" s="52" t="str">
        <f t="shared" si="238"/>
        <v>||||||0</v>
      </c>
      <c r="B5113" s="52" t="str">
        <f t="shared" si="239"/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237"/>
        <v>0</v>
      </c>
      <c r="N5113" s="39"/>
      <c r="O5113" s="39"/>
      <c r="P5113" s="33"/>
    </row>
    <row r="5114" spans="1:16" ht="24.95" customHeight="1" x14ac:dyDescent="0.2">
      <c r="A5114" s="52" t="str">
        <f t="shared" si="238"/>
        <v>||||||0</v>
      </c>
      <c r="B5114" s="52" t="str">
        <f t="shared" si="239"/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237"/>
        <v>0</v>
      </c>
      <c r="N5114" s="39"/>
      <c r="O5114" s="39"/>
      <c r="P5114" s="33"/>
    </row>
    <row r="5115" spans="1:16" ht="24.95" customHeight="1" x14ac:dyDescent="0.2">
      <c r="A5115" s="52" t="str">
        <f t="shared" si="238"/>
        <v>||||||0</v>
      </c>
      <c r="B5115" s="52" t="str">
        <f t="shared" si="239"/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237"/>
        <v>0</v>
      </c>
      <c r="N5115" s="39"/>
      <c r="O5115" s="39"/>
      <c r="P5115" s="33"/>
    </row>
    <row r="5116" spans="1:16" ht="24.95" customHeight="1" x14ac:dyDescent="0.2">
      <c r="A5116" s="52" t="str">
        <f t="shared" si="238"/>
        <v>||||||0</v>
      </c>
      <c r="B5116" s="52" t="str">
        <f t="shared" si="239"/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237"/>
        <v>0</v>
      </c>
      <c r="N5116" s="39"/>
      <c r="O5116" s="39"/>
      <c r="P5116" s="33"/>
    </row>
    <row r="5117" spans="1:16" ht="24.95" customHeight="1" x14ac:dyDescent="0.2">
      <c r="A5117" s="52" t="str">
        <f t="shared" si="238"/>
        <v>||||||0</v>
      </c>
      <c r="B5117" s="52" t="str">
        <f t="shared" si="239"/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237"/>
        <v>0</v>
      </c>
      <c r="N5117" s="39"/>
      <c r="O5117" s="39"/>
      <c r="P5117" s="33"/>
    </row>
    <row r="5118" spans="1:16" ht="24.95" customHeight="1" x14ac:dyDescent="0.2">
      <c r="A5118" s="52" t="str">
        <f t="shared" si="238"/>
        <v>||||||0</v>
      </c>
      <c r="B5118" s="52" t="str">
        <f t="shared" si="239"/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240">N5118+O5118</f>
        <v>0</v>
      </c>
      <c r="N5118" s="39"/>
      <c r="O5118" s="39"/>
      <c r="P5118" s="33"/>
    </row>
    <row r="5119" spans="1:16" ht="24.95" customHeight="1" x14ac:dyDescent="0.2">
      <c r="A5119" s="52" t="str">
        <f t="shared" si="238"/>
        <v>||||||0</v>
      </c>
      <c r="B5119" s="52" t="str">
        <f t="shared" si="239"/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240"/>
        <v>0</v>
      </c>
      <c r="N5119" s="39"/>
      <c r="O5119" s="39"/>
      <c r="P5119" s="33"/>
    </row>
    <row r="5120" spans="1:16" ht="24.95" customHeight="1" x14ac:dyDescent="0.2">
      <c r="A5120" s="52" t="str">
        <f t="shared" si="238"/>
        <v>||||||0</v>
      </c>
      <c r="B5120" s="52" t="str">
        <f t="shared" si="239"/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240"/>
        <v>0</v>
      </c>
      <c r="N5120" s="39"/>
      <c r="O5120" s="39"/>
      <c r="P5120" s="33"/>
    </row>
    <row r="5121" spans="1:16" ht="24.95" customHeight="1" x14ac:dyDescent="0.2">
      <c r="A5121" s="52" t="str">
        <f t="shared" si="238"/>
        <v>||||||0</v>
      </c>
      <c r="B5121" s="52" t="str">
        <f t="shared" si="239"/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240"/>
        <v>0</v>
      </c>
      <c r="N5121" s="39"/>
      <c r="O5121" s="39"/>
      <c r="P5121" s="33"/>
    </row>
    <row r="5122" spans="1:16" ht="24.95" customHeight="1" x14ac:dyDescent="0.2">
      <c r="A5122" s="52" t="str">
        <f t="shared" si="238"/>
        <v>||||||0</v>
      </c>
      <c r="B5122" s="52" t="str">
        <f t="shared" si="239"/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240"/>
        <v>0</v>
      </c>
      <c r="N5122" s="39"/>
      <c r="O5122" s="39"/>
      <c r="P5122" s="33"/>
    </row>
    <row r="5123" spans="1:16" ht="24.95" customHeight="1" x14ac:dyDescent="0.2">
      <c r="A5123" s="52" t="str">
        <f t="shared" si="238"/>
        <v>||||||0</v>
      </c>
      <c r="B5123" s="52" t="str">
        <f t="shared" si="239"/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240"/>
        <v>0</v>
      </c>
      <c r="N5123" s="39"/>
      <c r="O5123" s="39"/>
      <c r="P5123" s="33"/>
    </row>
    <row r="5124" spans="1:16" ht="24.95" customHeight="1" x14ac:dyDescent="0.2">
      <c r="A5124" s="52" t="str">
        <f t="shared" si="238"/>
        <v>||||||0</v>
      </c>
      <c r="B5124" s="52" t="str">
        <f t="shared" si="239"/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240"/>
        <v>0</v>
      </c>
      <c r="N5124" s="39"/>
      <c r="O5124" s="39"/>
      <c r="P5124" s="33"/>
    </row>
    <row r="5125" spans="1:16" ht="24.95" customHeight="1" x14ac:dyDescent="0.2">
      <c r="A5125" s="52" t="str">
        <f t="shared" ref="A5125:A5188" si="241">C5125&amp;"|"&amp;D5125&amp;"|"&amp;E5125&amp;"|"&amp;F5125&amp;"|"&amp;G5125&amp;"|"&amp;I5125&amp;"|"&amp;N5125+O5125-P5125</f>
        <v>||||||0</v>
      </c>
      <c r="B5125" s="52" t="str">
        <f t="shared" ref="B5125:B5188" si="242"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240"/>
        <v>0</v>
      </c>
      <c r="N5125" s="39"/>
      <c r="O5125" s="39"/>
      <c r="P5125" s="33"/>
    </row>
    <row r="5126" spans="1:16" ht="24.95" customHeight="1" x14ac:dyDescent="0.2">
      <c r="A5126" s="52" t="str">
        <f t="shared" si="241"/>
        <v>||||||0</v>
      </c>
      <c r="B5126" s="52" t="str">
        <f t="shared" si="242"/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240"/>
        <v>0</v>
      </c>
      <c r="N5126" s="39"/>
      <c r="O5126" s="39"/>
      <c r="P5126" s="33"/>
    </row>
    <row r="5127" spans="1:16" ht="24.95" customHeight="1" x14ac:dyDescent="0.2">
      <c r="A5127" s="52" t="str">
        <f t="shared" si="241"/>
        <v>||||||0</v>
      </c>
      <c r="B5127" s="52" t="str">
        <f t="shared" si="242"/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240"/>
        <v>0</v>
      </c>
      <c r="N5127" s="39"/>
      <c r="O5127" s="39"/>
      <c r="P5127" s="33"/>
    </row>
    <row r="5128" spans="1:16" ht="24.95" customHeight="1" x14ac:dyDescent="0.2">
      <c r="A5128" s="52" t="str">
        <f t="shared" si="241"/>
        <v>||||||0</v>
      </c>
      <c r="B5128" s="52" t="str">
        <f t="shared" si="242"/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240"/>
        <v>0</v>
      </c>
      <c r="N5128" s="39"/>
      <c r="O5128" s="39"/>
      <c r="P5128" s="33"/>
    </row>
    <row r="5129" spans="1:16" ht="24.95" customHeight="1" x14ac:dyDescent="0.2">
      <c r="A5129" s="52" t="str">
        <f t="shared" si="241"/>
        <v>||||||0</v>
      </c>
      <c r="B5129" s="52" t="str">
        <f t="shared" si="242"/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240"/>
        <v>0</v>
      </c>
      <c r="N5129" s="39"/>
      <c r="O5129" s="39"/>
      <c r="P5129" s="33"/>
    </row>
    <row r="5130" spans="1:16" ht="24.95" customHeight="1" x14ac:dyDescent="0.2">
      <c r="A5130" s="52" t="str">
        <f t="shared" si="241"/>
        <v>||||||0</v>
      </c>
      <c r="B5130" s="52" t="str">
        <f t="shared" si="242"/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240"/>
        <v>0</v>
      </c>
      <c r="N5130" s="39"/>
      <c r="O5130" s="39"/>
      <c r="P5130" s="33"/>
    </row>
    <row r="5131" spans="1:16" ht="24.95" customHeight="1" x14ac:dyDescent="0.2">
      <c r="A5131" s="52" t="str">
        <f t="shared" si="241"/>
        <v>||||||0</v>
      </c>
      <c r="B5131" s="52" t="str">
        <f t="shared" si="242"/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240"/>
        <v>0</v>
      </c>
      <c r="N5131" s="39"/>
      <c r="O5131" s="39"/>
      <c r="P5131" s="33"/>
    </row>
    <row r="5132" spans="1:16" ht="24.95" customHeight="1" x14ac:dyDescent="0.2">
      <c r="A5132" s="52" t="str">
        <f t="shared" si="241"/>
        <v>||||||0</v>
      </c>
      <c r="B5132" s="52" t="str">
        <f t="shared" si="242"/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240"/>
        <v>0</v>
      </c>
      <c r="N5132" s="39"/>
      <c r="O5132" s="39"/>
      <c r="P5132" s="33"/>
    </row>
    <row r="5133" spans="1:16" ht="24.95" customHeight="1" x14ac:dyDescent="0.2">
      <c r="A5133" s="52" t="str">
        <f t="shared" si="241"/>
        <v>||||||0</v>
      </c>
      <c r="B5133" s="52" t="str">
        <f t="shared" si="242"/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240"/>
        <v>0</v>
      </c>
      <c r="N5133" s="39"/>
      <c r="O5133" s="39"/>
      <c r="P5133" s="33"/>
    </row>
    <row r="5134" spans="1:16" ht="24.95" customHeight="1" x14ac:dyDescent="0.2">
      <c r="A5134" s="52" t="str">
        <f t="shared" si="241"/>
        <v>||||||0</v>
      </c>
      <c r="B5134" s="52" t="str">
        <f t="shared" si="242"/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240"/>
        <v>0</v>
      </c>
      <c r="N5134" s="39"/>
      <c r="O5134" s="39"/>
      <c r="P5134" s="33"/>
    </row>
    <row r="5135" spans="1:16" ht="24.95" customHeight="1" x14ac:dyDescent="0.2">
      <c r="A5135" s="52" t="str">
        <f t="shared" si="241"/>
        <v>||||||0</v>
      </c>
      <c r="B5135" s="52" t="str">
        <f t="shared" si="242"/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240"/>
        <v>0</v>
      </c>
      <c r="N5135" s="39"/>
      <c r="O5135" s="39"/>
      <c r="P5135" s="33"/>
    </row>
    <row r="5136" spans="1:16" ht="24.95" customHeight="1" x14ac:dyDescent="0.2">
      <c r="A5136" s="52" t="str">
        <f t="shared" si="241"/>
        <v>||||||0</v>
      </c>
      <c r="B5136" s="52" t="str">
        <f t="shared" si="242"/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240"/>
        <v>0</v>
      </c>
      <c r="N5136" s="39"/>
      <c r="O5136" s="39"/>
      <c r="P5136" s="33"/>
    </row>
    <row r="5137" spans="1:16" ht="24.95" customHeight="1" x14ac:dyDescent="0.2">
      <c r="A5137" s="52" t="str">
        <f t="shared" si="241"/>
        <v>||||||0</v>
      </c>
      <c r="B5137" s="52" t="str">
        <f t="shared" si="242"/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240"/>
        <v>0</v>
      </c>
      <c r="N5137" s="39"/>
      <c r="O5137" s="39"/>
      <c r="P5137" s="33"/>
    </row>
    <row r="5138" spans="1:16" ht="24.95" customHeight="1" x14ac:dyDescent="0.2">
      <c r="A5138" s="52" t="str">
        <f t="shared" si="241"/>
        <v>||||||0</v>
      </c>
      <c r="B5138" s="52" t="str">
        <f t="shared" si="242"/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240"/>
        <v>0</v>
      </c>
      <c r="N5138" s="39"/>
      <c r="O5138" s="39"/>
      <c r="P5138" s="33"/>
    </row>
    <row r="5139" spans="1:16" ht="24.95" customHeight="1" x14ac:dyDescent="0.2">
      <c r="A5139" s="52" t="str">
        <f t="shared" si="241"/>
        <v>||||||0</v>
      </c>
      <c r="B5139" s="52" t="str">
        <f t="shared" si="242"/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240"/>
        <v>0</v>
      </c>
      <c r="N5139" s="39"/>
      <c r="O5139" s="39"/>
      <c r="P5139" s="33"/>
    </row>
    <row r="5140" spans="1:16" ht="24.95" customHeight="1" x14ac:dyDescent="0.2">
      <c r="A5140" s="52" t="str">
        <f t="shared" si="241"/>
        <v>||||||0</v>
      </c>
      <c r="B5140" s="52" t="str">
        <f t="shared" si="242"/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240"/>
        <v>0</v>
      </c>
      <c r="N5140" s="39"/>
      <c r="O5140" s="39"/>
      <c r="P5140" s="33"/>
    </row>
    <row r="5141" spans="1:16" ht="24.95" customHeight="1" x14ac:dyDescent="0.2">
      <c r="A5141" s="52" t="str">
        <f t="shared" si="241"/>
        <v>||||||0</v>
      </c>
      <c r="B5141" s="52" t="str">
        <f t="shared" si="242"/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240"/>
        <v>0</v>
      </c>
      <c r="N5141" s="39"/>
      <c r="O5141" s="39"/>
      <c r="P5141" s="33"/>
    </row>
    <row r="5142" spans="1:16" ht="24.95" customHeight="1" x14ac:dyDescent="0.2">
      <c r="A5142" s="52" t="str">
        <f t="shared" si="241"/>
        <v>||||||0</v>
      </c>
      <c r="B5142" s="52" t="str">
        <f t="shared" si="242"/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240"/>
        <v>0</v>
      </c>
      <c r="N5142" s="39"/>
      <c r="O5142" s="39"/>
      <c r="P5142" s="33"/>
    </row>
    <row r="5143" spans="1:16" ht="24.95" customHeight="1" x14ac:dyDescent="0.2">
      <c r="A5143" s="52" t="str">
        <f t="shared" si="241"/>
        <v>||||||0</v>
      </c>
      <c r="B5143" s="52" t="str">
        <f t="shared" si="242"/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240"/>
        <v>0</v>
      </c>
      <c r="N5143" s="39"/>
      <c r="O5143" s="39"/>
      <c r="P5143" s="33"/>
    </row>
    <row r="5144" spans="1:16" ht="24.95" customHeight="1" x14ac:dyDescent="0.2">
      <c r="A5144" s="52" t="str">
        <f t="shared" si="241"/>
        <v>||||||0</v>
      </c>
      <c r="B5144" s="52" t="str">
        <f t="shared" si="242"/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240"/>
        <v>0</v>
      </c>
      <c r="N5144" s="39"/>
      <c r="O5144" s="39"/>
      <c r="P5144" s="33"/>
    </row>
    <row r="5145" spans="1:16" ht="24.95" customHeight="1" x14ac:dyDescent="0.2">
      <c r="A5145" s="52" t="str">
        <f t="shared" si="241"/>
        <v>||||||0</v>
      </c>
      <c r="B5145" s="52" t="str">
        <f t="shared" si="242"/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240"/>
        <v>0</v>
      </c>
      <c r="N5145" s="39"/>
      <c r="O5145" s="39"/>
      <c r="P5145" s="33"/>
    </row>
    <row r="5146" spans="1:16" ht="24.95" customHeight="1" x14ac:dyDescent="0.2">
      <c r="A5146" s="52" t="str">
        <f t="shared" si="241"/>
        <v>||||||0</v>
      </c>
      <c r="B5146" s="52" t="str">
        <f t="shared" si="242"/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240"/>
        <v>0</v>
      </c>
      <c r="N5146" s="39"/>
      <c r="O5146" s="39"/>
      <c r="P5146" s="33"/>
    </row>
    <row r="5147" spans="1:16" ht="24.95" customHeight="1" x14ac:dyDescent="0.2">
      <c r="A5147" s="52" t="str">
        <f t="shared" si="241"/>
        <v>||||||0</v>
      </c>
      <c r="B5147" s="52" t="str">
        <f t="shared" si="242"/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240"/>
        <v>0</v>
      </c>
      <c r="N5147" s="39"/>
      <c r="O5147" s="39"/>
      <c r="P5147" s="33"/>
    </row>
    <row r="5148" spans="1:16" ht="24.95" customHeight="1" x14ac:dyDescent="0.2">
      <c r="A5148" s="52" t="str">
        <f t="shared" si="241"/>
        <v>||||||0</v>
      </c>
      <c r="B5148" s="52" t="str">
        <f t="shared" si="242"/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240"/>
        <v>0</v>
      </c>
      <c r="N5148" s="39"/>
      <c r="O5148" s="39"/>
      <c r="P5148" s="33"/>
    </row>
    <row r="5149" spans="1:16" ht="24.95" customHeight="1" x14ac:dyDescent="0.2">
      <c r="A5149" s="52" t="str">
        <f t="shared" si="241"/>
        <v>||||||0</v>
      </c>
      <c r="B5149" s="52" t="str">
        <f t="shared" si="242"/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240"/>
        <v>0</v>
      </c>
      <c r="N5149" s="39"/>
      <c r="O5149" s="39"/>
      <c r="P5149" s="33"/>
    </row>
    <row r="5150" spans="1:16" ht="24.95" customHeight="1" x14ac:dyDescent="0.2">
      <c r="A5150" s="52" t="str">
        <f t="shared" si="241"/>
        <v>||||||0</v>
      </c>
      <c r="B5150" s="52" t="str">
        <f t="shared" si="242"/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240"/>
        <v>0</v>
      </c>
      <c r="N5150" s="39"/>
      <c r="O5150" s="39"/>
      <c r="P5150" s="33"/>
    </row>
    <row r="5151" spans="1:16" ht="24.95" customHeight="1" x14ac:dyDescent="0.2">
      <c r="A5151" s="52" t="str">
        <f t="shared" si="241"/>
        <v>||||||0</v>
      </c>
      <c r="B5151" s="52" t="str">
        <f t="shared" si="242"/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240"/>
        <v>0</v>
      </c>
      <c r="N5151" s="39"/>
      <c r="O5151" s="39"/>
      <c r="P5151" s="33"/>
    </row>
    <row r="5152" spans="1:16" ht="24.95" customHeight="1" x14ac:dyDescent="0.2">
      <c r="A5152" s="52" t="str">
        <f t="shared" si="241"/>
        <v>||||||0</v>
      </c>
      <c r="B5152" s="52" t="str">
        <f t="shared" si="242"/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240"/>
        <v>0</v>
      </c>
      <c r="N5152" s="39"/>
      <c r="O5152" s="39"/>
      <c r="P5152" s="33"/>
    </row>
    <row r="5153" spans="1:16" ht="24.95" customHeight="1" x14ac:dyDescent="0.2">
      <c r="A5153" s="52" t="str">
        <f t="shared" si="241"/>
        <v>||||||0</v>
      </c>
      <c r="B5153" s="52" t="str">
        <f t="shared" si="242"/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240"/>
        <v>0</v>
      </c>
      <c r="N5153" s="39"/>
      <c r="O5153" s="39"/>
      <c r="P5153" s="33"/>
    </row>
    <row r="5154" spans="1:16" ht="24.95" customHeight="1" x14ac:dyDescent="0.2">
      <c r="A5154" s="52" t="str">
        <f t="shared" si="241"/>
        <v>||||||0</v>
      </c>
      <c r="B5154" s="52" t="str">
        <f t="shared" si="242"/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240"/>
        <v>0</v>
      </c>
      <c r="N5154" s="39"/>
      <c r="O5154" s="39"/>
      <c r="P5154" s="33"/>
    </row>
    <row r="5155" spans="1:16" ht="24.95" customHeight="1" x14ac:dyDescent="0.2">
      <c r="A5155" s="52" t="str">
        <f t="shared" si="241"/>
        <v>||||||0</v>
      </c>
      <c r="B5155" s="52" t="str">
        <f t="shared" si="242"/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240"/>
        <v>0</v>
      </c>
      <c r="N5155" s="39"/>
      <c r="O5155" s="39"/>
      <c r="P5155" s="33"/>
    </row>
    <row r="5156" spans="1:16" ht="24.95" customHeight="1" x14ac:dyDescent="0.2">
      <c r="A5156" s="52" t="str">
        <f t="shared" si="241"/>
        <v>||||||0</v>
      </c>
      <c r="B5156" s="52" t="str">
        <f t="shared" si="242"/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240"/>
        <v>0</v>
      </c>
      <c r="N5156" s="39"/>
      <c r="O5156" s="39"/>
      <c r="P5156" s="33"/>
    </row>
    <row r="5157" spans="1:16" ht="24.95" customHeight="1" x14ac:dyDescent="0.2">
      <c r="A5157" s="52" t="str">
        <f t="shared" si="241"/>
        <v>||||||0</v>
      </c>
      <c r="B5157" s="52" t="str">
        <f t="shared" si="242"/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240"/>
        <v>0</v>
      </c>
      <c r="N5157" s="39"/>
      <c r="O5157" s="39"/>
      <c r="P5157" s="33"/>
    </row>
    <row r="5158" spans="1:16" ht="24.95" customHeight="1" x14ac:dyDescent="0.2">
      <c r="A5158" s="52" t="str">
        <f t="shared" si="241"/>
        <v>||||||0</v>
      </c>
      <c r="B5158" s="52" t="str">
        <f t="shared" si="242"/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240"/>
        <v>0</v>
      </c>
      <c r="N5158" s="39"/>
      <c r="O5158" s="39"/>
      <c r="P5158" s="33"/>
    </row>
    <row r="5159" spans="1:16" ht="24.95" customHeight="1" x14ac:dyDescent="0.2">
      <c r="A5159" s="52" t="str">
        <f t="shared" si="241"/>
        <v>||||||0</v>
      </c>
      <c r="B5159" s="52" t="str">
        <f t="shared" si="242"/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240"/>
        <v>0</v>
      </c>
      <c r="N5159" s="39"/>
      <c r="O5159" s="39"/>
      <c r="P5159" s="33"/>
    </row>
    <row r="5160" spans="1:16" ht="24.95" customHeight="1" x14ac:dyDescent="0.2">
      <c r="A5160" s="52" t="str">
        <f t="shared" si="241"/>
        <v>||||||0</v>
      </c>
      <c r="B5160" s="52" t="str">
        <f t="shared" si="242"/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240"/>
        <v>0</v>
      </c>
      <c r="N5160" s="39"/>
      <c r="O5160" s="39"/>
      <c r="P5160" s="33"/>
    </row>
    <row r="5161" spans="1:16" ht="24.95" customHeight="1" x14ac:dyDescent="0.2">
      <c r="A5161" s="52" t="str">
        <f t="shared" si="241"/>
        <v>||||||0</v>
      </c>
      <c r="B5161" s="52" t="str">
        <f t="shared" si="242"/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240"/>
        <v>0</v>
      </c>
      <c r="N5161" s="39"/>
      <c r="O5161" s="39"/>
      <c r="P5161" s="33"/>
    </row>
    <row r="5162" spans="1:16" ht="24.95" customHeight="1" x14ac:dyDescent="0.2">
      <c r="A5162" s="52" t="str">
        <f t="shared" si="241"/>
        <v>||||||0</v>
      </c>
      <c r="B5162" s="52" t="str">
        <f t="shared" si="242"/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240"/>
        <v>0</v>
      </c>
      <c r="N5162" s="39"/>
      <c r="O5162" s="39"/>
      <c r="P5162" s="33"/>
    </row>
    <row r="5163" spans="1:16" ht="24.95" customHeight="1" x14ac:dyDescent="0.2">
      <c r="A5163" s="52" t="str">
        <f t="shared" si="241"/>
        <v>||||||0</v>
      </c>
      <c r="B5163" s="52" t="str">
        <f t="shared" si="242"/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240"/>
        <v>0</v>
      </c>
      <c r="N5163" s="39"/>
      <c r="O5163" s="39"/>
      <c r="P5163" s="33"/>
    </row>
    <row r="5164" spans="1:16" ht="24.95" customHeight="1" x14ac:dyDescent="0.2">
      <c r="A5164" s="52" t="str">
        <f t="shared" si="241"/>
        <v>||||||0</v>
      </c>
      <c r="B5164" s="52" t="str">
        <f t="shared" si="242"/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240"/>
        <v>0</v>
      </c>
      <c r="N5164" s="39"/>
      <c r="O5164" s="39"/>
      <c r="P5164" s="33"/>
    </row>
    <row r="5165" spans="1:16" ht="24.95" customHeight="1" x14ac:dyDescent="0.2">
      <c r="A5165" s="52" t="str">
        <f t="shared" si="241"/>
        <v>||||||0</v>
      </c>
      <c r="B5165" s="52" t="str">
        <f t="shared" si="242"/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240"/>
        <v>0</v>
      </c>
      <c r="N5165" s="39"/>
      <c r="O5165" s="39"/>
      <c r="P5165" s="33"/>
    </row>
    <row r="5166" spans="1:16" ht="24.95" customHeight="1" x14ac:dyDescent="0.2">
      <c r="A5166" s="52" t="str">
        <f t="shared" si="241"/>
        <v>||||||0</v>
      </c>
      <c r="B5166" s="52" t="str">
        <f t="shared" si="242"/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240"/>
        <v>0</v>
      </c>
      <c r="N5166" s="39"/>
      <c r="O5166" s="39"/>
      <c r="P5166" s="33"/>
    </row>
    <row r="5167" spans="1:16" ht="24.95" customHeight="1" x14ac:dyDescent="0.2">
      <c r="A5167" s="52" t="str">
        <f t="shared" si="241"/>
        <v>||||||0</v>
      </c>
      <c r="B5167" s="52" t="str">
        <f t="shared" si="242"/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240"/>
        <v>0</v>
      </c>
      <c r="N5167" s="39"/>
      <c r="O5167" s="39"/>
      <c r="P5167" s="33"/>
    </row>
    <row r="5168" spans="1:16" ht="24.95" customHeight="1" x14ac:dyDescent="0.2">
      <c r="A5168" s="52" t="str">
        <f t="shared" si="241"/>
        <v>||||||0</v>
      </c>
      <c r="B5168" s="52" t="str">
        <f t="shared" si="242"/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240"/>
        <v>0</v>
      </c>
      <c r="N5168" s="39"/>
      <c r="O5168" s="39"/>
      <c r="P5168" s="33"/>
    </row>
    <row r="5169" spans="1:16" ht="24.95" customHeight="1" x14ac:dyDescent="0.2">
      <c r="A5169" s="52" t="str">
        <f t="shared" si="241"/>
        <v>||||||0</v>
      </c>
      <c r="B5169" s="52" t="str">
        <f t="shared" si="242"/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240"/>
        <v>0</v>
      </c>
      <c r="N5169" s="39"/>
      <c r="O5169" s="39"/>
      <c r="P5169" s="33"/>
    </row>
    <row r="5170" spans="1:16" ht="24.95" customHeight="1" x14ac:dyDescent="0.2">
      <c r="A5170" s="52" t="str">
        <f t="shared" si="241"/>
        <v>||||||0</v>
      </c>
      <c r="B5170" s="52" t="str">
        <f t="shared" si="242"/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240"/>
        <v>0</v>
      </c>
      <c r="N5170" s="39"/>
      <c r="O5170" s="39"/>
      <c r="P5170" s="33"/>
    </row>
    <row r="5171" spans="1:16" ht="24.95" customHeight="1" x14ac:dyDescent="0.2">
      <c r="A5171" s="52" t="str">
        <f t="shared" si="241"/>
        <v>||||||0</v>
      </c>
      <c r="B5171" s="52" t="str">
        <f t="shared" si="242"/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240"/>
        <v>0</v>
      </c>
      <c r="N5171" s="39"/>
      <c r="O5171" s="39"/>
      <c r="P5171" s="33"/>
    </row>
    <row r="5172" spans="1:16" ht="24.95" customHeight="1" x14ac:dyDescent="0.2">
      <c r="A5172" s="52" t="str">
        <f t="shared" si="241"/>
        <v>||||||0</v>
      </c>
      <c r="B5172" s="52" t="str">
        <f t="shared" si="242"/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240"/>
        <v>0</v>
      </c>
      <c r="N5172" s="39"/>
      <c r="O5172" s="39"/>
      <c r="P5172" s="33"/>
    </row>
    <row r="5173" spans="1:16" ht="24.95" customHeight="1" x14ac:dyDescent="0.2">
      <c r="A5173" s="52" t="str">
        <f t="shared" si="241"/>
        <v>||||||0</v>
      </c>
      <c r="B5173" s="52" t="str">
        <f t="shared" si="242"/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240"/>
        <v>0</v>
      </c>
      <c r="N5173" s="39"/>
      <c r="O5173" s="39"/>
      <c r="P5173" s="33"/>
    </row>
    <row r="5174" spans="1:16" ht="24.95" customHeight="1" x14ac:dyDescent="0.2">
      <c r="A5174" s="52" t="str">
        <f t="shared" si="241"/>
        <v>||||||0</v>
      </c>
      <c r="B5174" s="52" t="str">
        <f t="shared" si="242"/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240"/>
        <v>0</v>
      </c>
      <c r="N5174" s="39"/>
      <c r="O5174" s="39"/>
      <c r="P5174" s="33"/>
    </row>
    <row r="5175" spans="1:16" ht="24.95" customHeight="1" x14ac:dyDescent="0.2">
      <c r="A5175" s="52" t="str">
        <f t="shared" si="241"/>
        <v>||||||0</v>
      </c>
      <c r="B5175" s="52" t="str">
        <f t="shared" si="242"/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240"/>
        <v>0</v>
      </c>
      <c r="N5175" s="39"/>
      <c r="O5175" s="39"/>
      <c r="P5175" s="33"/>
    </row>
    <row r="5176" spans="1:16" ht="24.95" customHeight="1" x14ac:dyDescent="0.2">
      <c r="A5176" s="52" t="str">
        <f t="shared" si="241"/>
        <v>||||||0</v>
      </c>
      <c r="B5176" s="52" t="str">
        <f t="shared" si="242"/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240"/>
        <v>0</v>
      </c>
      <c r="N5176" s="39"/>
      <c r="O5176" s="39"/>
      <c r="P5176" s="33"/>
    </row>
    <row r="5177" spans="1:16" ht="24.95" customHeight="1" x14ac:dyDescent="0.2">
      <c r="A5177" s="52" t="str">
        <f t="shared" si="241"/>
        <v>||||||0</v>
      </c>
      <c r="B5177" s="52" t="str">
        <f t="shared" si="242"/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240"/>
        <v>0</v>
      </c>
      <c r="N5177" s="39"/>
      <c r="O5177" s="39"/>
      <c r="P5177" s="33"/>
    </row>
    <row r="5178" spans="1:16" ht="24.95" customHeight="1" x14ac:dyDescent="0.2">
      <c r="A5178" s="52" t="str">
        <f t="shared" si="241"/>
        <v>||||||0</v>
      </c>
      <c r="B5178" s="52" t="str">
        <f t="shared" si="242"/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240"/>
        <v>0</v>
      </c>
      <c r="N5178" s="39"/>
      <c r="O5178" s="39"/>
      <c r="P5178" s="33"/>
    </row>
    <row r="5179" spans="1:16" ht="24.95" customHeight="1" x14ac:dyDescent="0.2">
      <c r="A5179" s="52" t="str">
        <f t="shared" si="241"/>
        <v>||||||0</v>
      </c>
      <c r="B5179" s="52" t="str">
        <f t="shared" si="242"/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240"/>
        <v>0</v>
      </c>
      <c r="N5179" s="39"/>
      <c r="O5179" s="39"/>
      <c r="P5179" s="33"/>
    </row>
    <row r="5180" spans="1:16" ht="24.95" customHeight="1" x14ac:dyDescent="0.2">
      <c r="A5180" s="52" t="str">
        <f t="shared" si="241"/>
        <v>||||||0</v>
      </c>
      <c r="B5180" s="52" t="str">
        <f t="shared" si="242"/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240"/>
        <v>0</v>
      </c>
      <c r="N5180" s="39"/>
      <c r="O5180" s="39"/>
      <c r="P5180" s="33"/>
    </row>
    <row r="5181" spans="1:16" ht="24.95" customHeight="1" x14ac:dyDescent="0.2">
      <c r="A5181" s="52" t="str">
        <f t="shared" si="241"/>
        <v>||||||0</v>
      </c>
      <c r="B5181" s="52" t="str">
        <f t="shared" si="242"/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240"/>
        <v>0</v>
      </c>
      <c r="N5181" s="39"/>
      <c r="O5181" s="39"/>
      <c r="P5181" s="33"/>
    </row>
    <row r="5182" spans="1:16" ht="24.95" customHeight="1" x14ac:dyDescent="0.2">
      <c r="A5182" s="52" t="str">
        <f t="shared" si="241"/>
        <v>||||||0</v>
      </c>
      <c r="B5182" s="52" t="str">
        <f t="shared" si="242"/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243">N5182+O5182</f>
        <v>0</v>
      </c>
      <c r="N5182" s="39"/>
      <c r="O5182" s="39"/>
      <c r="P5182" s="33"/>
    </row>
    <row r="5183" spans="1:16" ht="24.95" customHeight="1" x14ac:dyDescent="0.2">
      <c r="A5183" s="52" t="str">
        <f t="shared" si="241"/>
        <v>||||||0</v>
      </c>
      <c r="B5183" s="52" t="str">
        <f t="shared" si="242"/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243"/>
        <v>0</v>
      </c>
      <c r="N5183" s="39"/>
      <c r="O5183" s="39"/>
      <c r="P5183" s="33"/>
    </row>
    <row r="5184" spans="1:16" ht="24.95" customHeight="1" x14ac:dyDescent="0.2">
      <c r="A5184" s="52" t="str">
        <f t="shared" si="241"/>
        <v>||||||0</v>
      </c>
      <c r="B5184" s="52" t="str">
        <f t="shared" si="242"/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243"/>
        <v>0</v>
      </c>
      <c r="N5184" s="39"/>
      <c r="O5184" s="39"/>
      <c r="P5184" s="33"/>
    </row>
    <row r="5185" spans="1:16" ht="24.95" customHeight="1" x14ac:dyDescent="0.2">
      <c r="A5185" s="52" t="str">
        <f t="shared" si="241"/>
        <v>||||||0</v>
      </c>
      <c r="B5185" s="52" t="str">
        <f t="shared" si="242"/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243"/>
        <v>0</v>
      </c>
      <c r="N5185" s="39"/>
      <c r="O5185" s="39"/>
      <c r="P5185" s="33"/>
    </row>
    <row r="5186" spans="1:16" ht="24.95" customHeight="1" x14ac:dyDescent="0.2">
      <c r="A5186" s="52" t="str">
        <f t="shared" si="241"/>
        <v>||||||0</v>
      </c>
      <c r="B5186" s="52" t="str">
        <f t="shared" si="242"/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243"/>
        <v>0</v>
      </c>
      <c r="N5186" s="39"/>
      <c r="O5186" s="39"/>
      <c r="P5186" s="33"/>
    </row>
    <row r="5187" spans="1:16" ht="24.95" customHeight="1" x14ac:dyDescent="0.2">
      <c r="A5187" s="52" t="str">
        <f t="shared" si="241"/>
        <v>||||||0</v>
      </c>
      <c r="B5187" s="52" t="str">
        <f t="shared" si="242"/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243"/>
        <v>0</v>
      </c>
      <c r="N5187" s="39"/>
      <c r="O5187" s="39"/>
      <c r="P5187" s="33"/>
    </row>
    <row r="5188" spans="1:16" ht="24.95" customHeight="1" x14ac:dyDescent="0.2">
      <c r="A5188" s="52" t="str">
        <f t="shared" si="241"/>
        <v>||||||0</v>
      </c>
      <c r="B5188" s="52" t="str">
        <f t="shared" si="242"/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243"/>
        <v>0</v>
      </c>
      <c r="N5188" s="39"/>
      <c r="O5188" s="39"/>
      <c r="P5188" s="33"/>
    </row>
    <row r="5189" spans="1:16" ht="24.95" customHeight="1" x14ac:dyDescent="0.2">
      <c r="A5189" s="52" t="str">
        <f t="shared" ref="A5189:A5252" si="244">C5189&amp;"|"&amp;D5189&amp;"|"&amp;E5189&amp;"|"&amp;F5189&amp;"|"&amp;G5189&amp;"|"&amp;I5189&amp;"|"&amp;N5189+O5189-P5189</f>
        <v>||||||0</v>
      </c>
      <c r="B5189" s="52" t="str">
        <f t="shared" ref="B5189:B5252" si="245"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243"/>
        <v>0</v>
      </c>
      <c r="N5189" s="39"/>
      <c r="O5189" s="39"/>
      <c r="P5189" s="33"/>
    </row>
    <row r="5190" spans="1:16" ht="24.95" customHeight="1" x14ac:dyDescent="0.2">
      <c r="A5190" s="52" t="str">
        <f t="shared" si="244"/>
        <v>||||||0</v>
      </c>
      <c r="B5190" s="52" t="str">
        <f t="shared" si="245"/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243"/>
        <v>0</v>
      </c>
      <c r="N5190" s="39"/>
      <c r="O5190" s="39"/>
      <c r="P5190" s="33"/>
    </row>
    <row r="5191" spans="1:16" ht="24.95" customHeight="1" x14ac:dyDescent="0.2">
      <c r="A5191" s="52" t="str">
        <f t="shared" si="244"/>
        <v>||||||0</v>
      </c>
      <c r="B5191" s="52" t="str">
        <f t="shared" si="245"/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243"/>
        <v>0</v>
      </c>
      <c r="N5191" s="39"/>
      <c r="O5191" s="39"/>
      <c r="P5191" s="33"/>
    </row>
    <row r="5192" spans="1:16" ht="24.95" customHeight="1" x14ac:dyDescent="0.2">
      <c r="A5192" s="52" t="str">
        <f t="shared" si="244"/>
        <v>||||||0</v>
      </c>
      <c r="B5192" s="52" t="str">
        <f t="shared" si="245"/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243"/>
        <v>0</v>
      </c>
      <c r="N5192" s="39"/>
      <c r="O5192" s="39"/>
      <c r="P5192" s="33"/>
    </row>
    <row r="5193" spans="1:16" ht="24.95" customHeight="1" x14ac:dyDescent="0.2">
      <c r="A5193" s="52" t="str">
        <f t="shared" si="244"/>
        <v>||||||0</v>
      </c>
      <c r="B5193" s="52" t="str">
        <f t="shared" si="245"/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243"/>
        <v>0</v>
      </c>
      <c r="N5193" s="39"/>
      <c r="O5193" s="39"/>
      <c r="P5193" s="33"/>
    </row>
    <row r="5194" spans="1:16" ht="24.95" customHeight="1" x14ac:dyDescent="0.2">
      <c r="A5194" s="52" t="str">
        <f t="shared" si="244"/>
        <v>||||||0</v>
      </c>
      <c r="B5194" s="52" t="str">
        <f t="shared" si="245"/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243"/>
        <v>0</v>
      </c>
      <c r="N5194" s="39"/>
      <c r="O5194" s="39"/>
      <c r="P5194" s="33"/>
    </row>
    <row r="5195" spans="1:16" ht="24.95" customHeight="1" x14ac:dyDescent="0.2">
      <c r="A5195" s="52" t="str">
        <f t="shared" si="244"/>
        <v>||||||0</v>
      </c>
      <c r="B5195" s="52" t="str">
        <f t="shared" si="245"/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243"/>
        <v>0</v>
      </c>
      <c r="N5195" s="39"/>
      <c r="O5195" s="39"/>
      <c r="P5195" s="33"/>
    </row>
    <row r="5196" spans="1:16" ht="24.95" customHeight="1" x14ac:dyDescent="0.2">
      <c r="A5196" s="52" t="str">
        <f t="shared" si="244"/>
        <v>||||||0</v>
      </c>
      <c r="B5196" s="52" t="str">
        <f t="shared" si="245"/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243"/>
        <v>0</v>
      </c>
      <c r="N5196" s="39"/>
      <c r="O5196" s="39"/>
      <c r="P5196" s="33"/>
    </row>
    <row r="5197" spans="1:16" ht="24.95" customHeight="1" x14ac:dyDescent="0.2">
      <c r="A5197" s="52" t="str">
        <f t="shared" si="244"/>
        <v>||||||0</v>
      </c>
      <c r="B5197" s="52" t="str">
        <f t="shared" si="245"/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243"/>
        <v>0</v>
      </c>
      <c r="N5197" s="39"/>
      <c r="O5197" s="39"/>
      <c r="P5197" s="33"/>
    </row>
    <row r="5198" spans="1:16" ht="24.95" customHeight="1" x14ac:dyDescent="0.2">
      <c r="A5198" s="52" t="str">
        <f t="shared" si="244"/>
        <v>||||||0</v>
      </c>
      <c r="B5198" s="52" t="str">
        <f t="shared" si="245"/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243"/>
        <v>0</v>
      </c>
      <c r="N5198" s="39"/>
      <c r="O5198" s="39"/>
      <c r="P5198" s="33"/>
    </row>
    <row r="5199" spans="1:16" ht="24.95" customHeight="1" x14ac:dyDescent="0.2">
      <c r="A5199" s="52" t="str">
        <f t="shared" si="244"/>
        <v>||||||0</v>
      </c>
      <c r="B5199" s="52" t="str">
        <f t="shared" si="245"/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243"/>
        <v>0</v>
      </c>
      <c r="N5199" s="39"/>
      <c r="O5199" s="39"/>
      <c r="P5199" s="33"/>
    </row>
    <row r="5200" spans="1:16" ht="24.95" customHeight="1" x14ac:dyDescent="0.2">
      <c r="A5200" s="52" t="str">
        <f t="shared" si="244"/>
        <v>||||||0</v>
      </c>
      <c r="B5200" s="52" t="str">
        <f t="shared" si="245"/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243"/>
        <v>0</v>
      </c>
      <c r="N5200" s="39"/>
      <c r="O5200" s="39"/>
      <c r="P5200" s="33"/>
    </row>
    <row r="5201" spans="1:16" ht="24.95" customHeight="1" x14ac:dyDescent="0.2">
      <c r="A5201" s="52" t="str">
        <f t="shared" si="244"/>
        <v>||||||0</v>
      </c>
      <c r="B5201" s="52" t="str">
        <f t="shared" si="245"/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243"/>
        <v>0</v>
      </c>
      <c r="N5201" s="39"/>
      <c r="O5201" s="39"/>
      <c r="P5201" s="33"/>
    </row>
    <row r="5202" spans="1:16" ht="24.95" customHeight="1" x14ac:dyDescent="0.2">
      <c r="A5202" s="52" t="str">
        <f t="shared" si="244"/>
        <v>||||||0</v>
      </c>
      <c r="B5202" s="52" t="str">
        <f t="shared" si="245"/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243"/>
        <v>0</v>
      </c>
      <c r="N5202" s="39"/>
      <c r="O5202" s="39"/>
      <c r="P5202" s="33"/>
    </row>
    <row r="5203" spans="1:16" ht="24.95" customHeight="1" x14ac:dyDescent="0.2">
      <c r="A5203" s="52" t="str">
        <f t="shared" si="244"/>
        <v>||||||0</v>
      </c>
      <c r="B5203" s="52" t="str">
        <f t="shared" si="245"/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243"/>
        <v>0</v>
      </c>
      <c r="N5203" s="39"/>
      <c r="O5203" s="39"/>
      <c r="P5203" s="33"/>
    </row>
    <row r="5204" spans="1:16" ht="24.95" customHeight="1" x14ac:dyDescent="0.2">
      <c r="A5204" s="52" t="str">
        <f t="shared" si="244"/>
        <v>||||||0</v>
      </c>
      <c r="B5204" s="52" t="str">
        <f t="shared" si="245"/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243"/>
        <v>0</v>
      </c>
      <c r="N5204" s="39"/>
      <c r="O5204" s="39"/>
      <c r="P5204" s="33"/>
    </row>
    <row r="5205" spans="1:16" ht="24.95" customHeight="1" x14ac:dyDescent="0.2">
      <c r="A5205" s="52" t="str">
        <f t="shared" si="244"/>
        <v>||||||0</v>
      </c>
      <c r="B5205" s="52" t="str">
        <f t="shared" si="245"/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243"/>
        <v>0</v>
      </c>
      <c r="N5205" s="39"/>
      <c r="O5205" s="39"/>
      <c r="P5205" s="33"/>
    </row>
    <row r="5206" spans="1:16" ht="24.95" customHeight="1" x14ac:dyDescent="0.2">
      <c r="A5206" s="52" t="str">
        <f t="shared" si="244"/>
        <v>||||||0</v>
      </c>
      <c r="B5206" s="52" t="str">
        <f t="shared" si="245"/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243"/>
        <v>0</v>
      </c>
      <c r="N5206" s="39"/>
      <c r="O5206" s="39"/>
      <c r="P5206" s="33"/>
    </row>
    <row r="5207" spans="1:16" ht="24.95" customHeight="1" x14ac:dyDescent="0.2">
      <c r="A5207" s="52" t="str">
        <f t="shared" si="244"/>
        <v>||||||0</v>
      </c>
      <c r="B5207" s="52" t="str">
        <f t="shared" si="245"/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243"/>
        <v>0</v>
      </c>
      <c r="N5207" s="39"/>
      <c r="O5207" s="39"/>
      <c r="P5207" s="33"/>
    </row>
    <row r="5208" spans="1:16" ht="24.95" customHeight="1" x14ac:dyDescent="0.2">
      <c r="A5208" s="52" t="str">
        <f t="shared" si="244"/>
        <v>||||||0</v>
      </c>
      <c r="B5208" s="52" t="str">
        <f t="shared" si="245"/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243"/>
        <v>0</v>
      </c>
      <c r="N5208" s="39"/>
      <c r="O5208" s="39"/>
      <c r="P5208" s="33"/>
    </row>
    <row r="5209" spans="1:16" ht="24.95" customHeight="1" x14ac:dyDescent="0.2">
      <c r="A5209" s="52" t="str">
        <f t="shared" si="244"/>
        <v>||||||0</v>
      </c>
      <c r="B5209" s="52" t="str">
        <f t="shared" si="245"/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243"/>
        <v>0</v>
      </c>
      <c r="N5209" s="39"/>
      <c r="O5209" s="39"/>
      <c r="P5209" s="33"/>
    </row>
    <row r="5210" spans="1:16" ht="24.95" customHeight="1" x14ac:dyDescent="0.2">
      <c r="A5210" s="52" t="str">
        <f t="shared" si="244"/>
        <v>||||||0</v>
      </c>
      <c r="B5210" s="52" t="str">
        <f t="shared" si="245"/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243"/>
        <v>0</v>
      </c>
      <c r="N5210" s="39"/>
      <c r="O5210" s="39"/>
      <c r="P5210" s="33"/>
    </row>
    <row r="5211" spans="1:16" ht="24.95" customHeight="1" x14ac:dyDescent="0.2">
      <c r="A5211" s="52" t="str">
        <f t="shared" si="244"/>
        <v>||||||0</v>
      </c>
      <c r="B5211" s="52" t="str">
        <f t="shared" si="245"/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243"/>
        <v>0</v>
      </c>
      <c r="N5211" s="39"/>
      <c r="O5211" s="39"/>
      <c r="P5211" s="33"/>
    </row>
    <row r="5212" spans="1:16" ht="24.95" customHeight="1" x14ac:dyDescent="0.2">
      <c r="A5212" s="52" t="str">
        <f t="shared" si="244"/>
        <v>||||||0</v>
      </c>
      <c r="B5212" s="52" t="str">
        <f t="shared" si="245"/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243"/>
        <v>0</v>
      </c>
      <c r="N5212" s="39"/>
      <c r="O5212" s="39"/>
      <c r="P5212" s="33"/>
    </row>
    <row r="5213" spans="1:16" ht="24.95" customHeight="1" x14ac:dyDescent="0.2">
      <c r="A5213" s="52" t="str">
        <f t="shared" si="244"/>
        <v>||||||0</v>
      </c>
      <c r="B5213" s="52" t="str">
        <f t="shared" si="245"/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243"/>
        <v>0</v>
      </c>
      <c r="N5213" s="39"/>
      <c r="O5213" s="39"/>
      <c r="P5213" s="33"/>
    </row>
    <row r="5214" spans="1:16" ht="24.95" customHeight="1" x14ac:dyDescent="0.2">
      <c r="A5214" s="52" t="str">
        <f t="shared" si="244"/>
        <v>||||||0</v>
      </c>
      <c r="B5214" s="52" t="str">
        <f t="shared" si="245"/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243"/>
        <v>0</v>
      </c>
      <c r="N5214" s="39"/>
      <c r="O5214" s="39"/>
      <c r="P5214" s="33"/>
    </row>
    <row r="5215" spans="1:16" ht="24.95" customHeight="1" x14ac:dyDescent="0.2">
      <c r="A5215" s="52" t="str">
        <f t="shared" si="244"/>
        <v>||||||0</v>
      </c>
      <c r="B5215" s="52" t="str">
        <f t="shared" si="245"/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243"/>
        <v>0</v>
      </c>
      <c r="N5215" s="39"/>
      <c r="O5215" s="39"/>
      <c r="P5215" s="33"/>
    </row>
    <row r="5216" spans="1:16" ht="24.95" customHeight="1" x14ac:dyDescent="0.2">
      <c r="A5216" s="52" t="str">
        <f t="shared" si="244"/>
        <v>||||||0</v>
      </c>
      <c r="B5216" s="52" t="str">
        <f t="shared" si="245"/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243"/>
        <v>0</v>
      </c>
      <c r="N5216" s="39"/>
      <c r="O5216" s="39"/>
      <c r="P5216" s="33"/>
    </row>
    <row r="5217" spans="1:16" ht="24.95" customHeight="1" x14ac:dyDescent="0.2">
      <c r="A5217" s="52" t="str">
        <f t="shared" si="244"/>
        <v>||||||0</v>
      </c>
      <c r="B5217" s="52" t="str">
        <f t="shared" si="245"/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243"/>
        <v>0</v>
      </c>
      <c r="N5217" s="39"/>
      <c r="O5217" s="39"/>
      <c r="P5217" s="33"/>
    </row>
    <row r="5218" spans="1:16" ht="24.95" customHeight="1" x14ac:dyDescent="0.2">
      <c r="A5218" s="52" t="str">
        <f t="shared" si="244"/>
        <v>||||||0</v>
      </c>
      <c r="B5218" s="52" t="str">
        <f t="shared" si="245"/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243"/>
        <v>0</v>
      </c>
      <c r="N5218" s="39"/>
      <c r="O5218" s="39"/>
      <c r="P5218" s="33"/>
    </row>
    <row r="5219" spans="1:16" ht="24.95" customHeight="1" x14ac:dyDescent="0.2">
      <c r="A5219" s="52" t="str">
        <f t="shared" si="244"/>
        <v>||||||0</v>
      </c>
      <c r="B5219" s="52" t="str">
        <f t="shared" si="245"/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243"/>
        <v>0</v>
      </c>
      <c r="N5219" s="39"/>
      <c r="O5219" s="39"/>
      <c r="P5219" s="33"/>
    </row>
    <row r="5220" spans="1:16" ht="24.95" customHeight="1" x14ac:dyDescent="0.2">
      <c r="A5220" s="52" t="str">
        <f t="shared" si="244"/>
        <v>||||||0</v>
      </c>
      <c r="B5220" s="52" t="str">
        <f t="shared" si="245"/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243"/>
        <v>0</v>
      </c>
      <c r="N5220" s="39"/>
      <c r="O5220" s="39"/>
      <c r="P5220" s="33"/>
    </row>
    <row r="5221" spans="1:16" ht="24.95" customHeight="1" x14ac:dyDescent="0.2">
      <c r="A5221" s="52" t="str">
        <f t="shared" si="244"/>
        <v>||||||0</v>
      </c>
      <c r="B5221" s="52" t="str">
        <f t="shared" si="245"/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243"/>
        <v>0</v>
      </c>
      <c r="N5221" s="39"/>
      <c r="O5221" s="39"/>
      <c r="P5221" s="33"/>
    </row>
    <row r="5222" spans="1:16" ht="24.95" customHeight="1" x14ac:dyDescent="0.2">
      <c r="A5222" s="52" t="str">
        <f t="shared" si="244"/>
        <v>||||||0</v>
      </c>
      <c r="B5222" s="52" t="str">
        <f t="shared" si="245"/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243"/>
        <v>0</v>
      </c>
      <c r="N5222" s="39"/>
      <c r="O5222" s="39"/>
      <c r="P5222" s="33"/>
    </row>
    <row r="5223" spans="1:16" ht="24.95" customHeight="1" x14ac:dyDescent="0.2">
      <c r="A5223" s="52" t="str">
        <f t="shared" si="244"/>
        <v>||||||0</v>
      </c>
      <c r="B5223" s="52" t="str">
        <f t="shared" si="245"/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243"/>
        <v>0</v>
      </c>
      <c r="N5223" s="39"/>
      <c r="O5223" s="39"/>
      <c r="P5223" s="33"/>
    </row>
    <row r="5224" spans="1:16" ht="24.95" customHeight="1" x14ac:dyDescent="0.2">
      <c r="A5224" s="52" t="str">
        <f t="shared" si="244"/>
        <v>||||||0</v>
      </c>
      <c r="B5224" s="52" t="str">
        <f t="shared" si="245"/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243"/>
        <v>0</v>
      </c>
      <c r="N5224" s="39"/>
      <c r="O5224" s="39"/>
      <c r="P5224" s="33"/>
    </row>
    <row r="5225" spans="1:16" ht="24.95" customHeight="1" x14ac:dyDescent="0.2">
      <c r="A5225" s="52" t="str">
        <f t="shared" si="244"/>
        <v>||||||0</v>
      </c>
      <c r="B5225" s="52" t="str">
        <f t="shared" si="245"/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243"/>
        <v>0</v>
      </c>
      <c r="N5225" s="39"/>
      <c r="O5225" s="39"/>
      <c r="P5225" s="33"/>
    </row>
    <row r="5226" spans="1:16" ht="24.95" customHeight="1" x14ac:dyDescent="0.2">
      <c r="A5226" s="52" t="str">
        <f t="shared" si="244"/>
        <v>||||||0</v>
      </c>
      <c r="B5226" s="52" t="str">
        <f t="shared" si="245"/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243"/>
        <v>0</v>
      </c>
      <c r="N5226" s="39"/>
      <c r="O5226" s="39"/>
      <c r="P5226" s="33"/>
    </row>
    <row r="5227" spans="1:16" ht="24.95" customHeight="1" x14ac:dyDescent="0.2">
      <c r="A5227" s="52" t="str">
        <f t="shared" si="244"/>
        <v>||||||0</v>
      </c>
      <c r="B5227" s="52" t="str">
        <f t="shared" si="245"/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243"/>
        <v>0</v>
      </c>
      <c r="N5227" s="39"/>
      <c r="O5227" s="39"/>
      <c r="P5227" s="33"/>
    </row>
    <row r="5228" spans="1:16" ht="24.95" customHeight="1" x14ac:dyDescent="0.2">
      <c r="A5228" s="52" t="str">
        <f t="shared" si="244"/>
        <v>||||||0</v>
      </c>
      <c r="B5228" s="52" t="str">
        <f t="shared" si="245"/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243"/>
        <v>0</v>
      </c>
      <c r="N5228" s="39"/>
      <c r="O5228" s="39"/>
      <c r="P5228" s="33"/>
    </row>
    <row r="5229" spans="1:16" ht="24.95" customHeight="1" x14ac:dyDescent="0.2">
      <c r="A5229" s="52" t="str">
        <f t="shared" si="244"/>
        <v>||||||0</v>
      </c>
      <c r="B5229" s="52" t="str">
        <f t="shared" si="245"/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243"/>
        <v>0</v>
      </c>
      <c r="N5229" s="39"/>
      <c r="O5229" s="39"/>
      <c r="P5229" s="33"/>
    </row>
    <row r="5230" spans="1:16" ht="24.95" customHeight="1" x14ac:dyDescent="0.2">
      <c r="A5230" s="52" t="str">
        <f t="shared" si="244"/>
        <v>||||||0</v>
      </c>
      <c r="B5230" s="52" t="str">
        <f t="shared" si="245"/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243"/>
        <v>0</v>
      </c>
      <c r="N5230" s="39"/>
      <c r="O5230" s="39"/>
      <c r="P5230" s="33"/>
    </row>
    <row r="5231" spans="1:16" ht="24.95" customHeight="1" x14ac:dyDescent="0.2">
      <c r="A5231" s="52" t="str">
        <f t="shared" si="244"/>
        <v>||||||0</v>
      </c>
      <c r="B5231" s="52" t="str">
        <f t="shared" si="245"/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243"/>
        <v>0</v>
      </c>
      <c r="N5231" s="39"/>
      <c r="O5231" s="39"/>
      <c r="P5231" s="33"/>
    </row>
    <row r="5232" spans="1:16" ht="24.95" customHeight="1" x14ac:dyDescent="0.2">
      <c r="A5232" s="52" t="str">
        <f t="shared" si="244"/>
        <v>||||||0</v>
      </c>
      <c r="B5232" s="52" t="str">
        <f t="shared" si="245"/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243"/>
        <v>0</v>
      </c>
      <c r="N5232" s="39"/>
      <c r="O5232" s="39"/>
      <c r="P5232" s="33"/>
    </row>
    <row r="5233" spans="1:16" ht="24.95" customHeight="1" x14ac:dyDescent="0.2">
      <c r="A5233" s="52" t="str">
        <f t="shared" si="244"/>
        <v>||||||0</v>
      </c>
      <c r="B5233" s="52" t="str">
        <f t="shared" si="245"/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243"/>
        <v>0</v>
      </c>
      <c r="N5233" s="39"/>
      <c r="O5233" s="39"/>
      <c r="P5233" s="33"/>
    </row>
    <row r="5234" spans="1:16" ht="24.95" customHeight="1" x14ac:dyDescent="0.2">
      <c r="A5234" s="52" t="str">
        <f t="shared" si="244"/>
        <v>||||||0</v>
      </c>
      <c r="B5234" s="52" t="str">
        <f t="shared" si="245"/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243"/>
        <v>0</v>
      </c>
      <c r="N5234" s="39"/>
      <c r="O5234" s="39"/>
      <c r="P5234" s="33"/>
    </row>
    <row r="5235" spans="1:16" ht="24.95" customHeight="1" x14ac:dyDescent="0.2">
      <c r="A5235" s="52" t="str">
        <f t="shared" si="244"/>
        <v>||||||0</v>
      </c>
      <c r="B5235" s="52" t="str">
        <f t="shared" si="245"/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243"/>
        <v>0</v>
      </c>
      <c r="N5235" s="39"/>
      <c r="O5235" s="39"/>
      <c r="P5235" s="33"/>
    </row>
    <row r="5236" spans="1:16" ht="24.95" customHeight="1" x14ac:dyDescent="0.2">
      <c r="A5236" s="52" t="str">
        <f t="shared" si="244"/>
        <v>||||||0</v>
      </c>
      <c r="B5236" s="52" t="str">
        <f t="shared" si="245"/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243"/>
        <v>0</v>
      </c>
      <c r="N5236" s="39"/>
      <c r="O5236" s="39"/>
      <c r="P5236" s="33"/>
    </row>
    <row r="5237" spans="1:16" ht="24.95" customHeight="1" x14ac:dyDescent="0.2">
      <c r="A5237" s="52" t="str">
        <f t="shared" si="244"/>
        <v>||||||0</v>
      </c>
      <c r="B5237" s="52" t="str">
        <f t="shared" si="245"/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243"/>
        <v>0</v>
      </c>
      <c r="N5237" s="39"/>
      <c r="O5237" s="39"/>
      <c r="P5237" s="33"/>
    </row>
    <row r="5238" spans="1:16" ht="24.95" customHeight="1" x14ac:dyDescent="0.2">
      <c r="A5238" s="52" t="str">
        <f t="shared" si="244"/>
        <v>||||||0</v>
      </c>
      <c r="B5238" s="52" t="str">
        <f t="shared" si="245"/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243"/>
        <v>0</v>
      </c>
      <c r="N5238" s="39"/>
      <c r="O5238" s="39"/>
      <c r="P5238" s="33"/>
    </row>
    <row r="5239" spans="1:16" ht="24.95" customHeight="1" x14ac:dyDescent="0.2">
      <c r="A5239" s="52" t="str">
        <f t="shared" si="244"/>
        <v>||||||0</v>
      </c>
      <c r="B5239" s="52" t="str">
        <f t="shared" si="245"/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243"/>
        <v>0</v>
      </c>
      <c r="N5239" s="39"/>
      <c r="O5239" s="39"/>
      <c r="P5239" s="33"/>
    </row>
    <row r="5240" spans="1:16" ht="24.95" customHeight="1" x14ac:dyDescent="0.2">
      <c r="A5240" s="52" t="str">
        <f t="shared" si="244"/>
        <v>||||||0</v>
      </c>
      <c r="B5240" s="52" t="str">
        <f t="shared" si="245"/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243"/>
        <v>0</v>
      </c>
      <c r="N5240" s="39"/>
      <c r="O5240" s="39"/>
      <c r="P5240" s="33"/>
    </row>
    <row r="5241" spans="1:16" ht="24.95" customHeight="1" x14ac:dyDescent="0.2">
      <c r="A5241" s="52" t="str">
        <f t="shared" si="244"/>
        <v>||||||0</v>
      </c>
      <c r="B5241" s="52" t="str">
        <f t="shared" si="245"/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243"/>
        <v>0</v>
      </c>
      <c r="N5241" s="39"/>
      <c r="O5241" s="39"/>
      <c r="P5241" s="33"/>
    </row>
    <row r="5242" spans="1:16" ht="24.95" customHeight="1" x14ac:dyDescent="0.2">
      <c r="A5242" s="52" t="str">
        <f t="shared" si="244"/>
        <v>||||||0</v>
      </c>
      <c r="B5242" s="52" t="str">
        <f t="shared" si="245"/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243"/>
        <v>0</v>
      </c>
      <c r="N5242" s="39"/>
      <c r="O5242" s="39"/>
      <c r="P5242" s="33"/>
    </row>
    <row r="5243" spans="1:16" ht="24.95" customHeight="1" x14ac:dyDescent="0.2">
      <c r="A5243" s="52" t="str">
        <f t="shared" si="244"/>
        <v>||||||0</v>
      </c>
      <c r="B5243" s="52" t="str">
        <f t="shared" si="245"/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243"/>
        <v>0</v>
      </c>
      <c r="N5243" s="39"/>
      <c r="O5243" s="39"/>
      <c r="P5243" s="33"/>
    </row>
    <row r="5244" spans="1:16" ht="24.95" customHeight="1" x14ac:dyDescent="0.2">
      <c r="A5244" s="52" t="str">
        <f t="shared" si="244"/>
        <v>||||||0</v>
      </c>
      <c r="B5244" s="52" t="str">
        <f t="shared" si="245"/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243"/>
        <v>0</v>
      </c>
      <c r="N5244" s="39"/>
      <c r="O5244" s="39"/>
      <c r="P5244" s="33"/>
    </row>
    <row r="5245" spans="1:16" ht="24.95" customHeight="1" x14ac:dyDescent="0.2">
      <c r="A5245" s="52" t="str">
        <f t="shared" si="244"/>
        <v>||||||0</v>
      </c>
      <c r="B5245" s="52" t="str">
        <f t="shared" si="245"/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243"/>
        <v>0</v>
      </c>
      <c r="N5245" s="39"/>
      <c r="O5245" s="39"/>
      <c r="P5245" s="33"/>
    </row>
    <row r="5246" spans="1:16" ht="24.95" customHeight="1" x14ac:dyDescent="0.2">
      <c r="A5246" s="52" t="str">
        <f t="shared" si="244"/>
        <v>||||||0</v>
      </c>
      <c r="B5246" s="52" t="str">
        <f t="shared" si="245"/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246">N5246+O5246</f>
        <v>0</v>
      </c>
      <c r="N5246" s="39"/>
      <c r="O5246" s="39"/>
      <c r="P5246" s="33"/>
    </row>
    <row r="5247" spans="1:16" ht="24.95" customHeight="1" x14ac:dyDescent="0.2">
      <c r="A5247" s="52" t="str">
        <f t="shared" si="244"/>
        <v>||||||0</v>
      </c>
      <c r="B5247" s="52" t="str">
        <f t="shared" si="245"/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246"/>
        <v>0</v>
      </c>
      <c r="N5247" s="39"/>
      <c r="O5247" s="39"/>
      <c r="P5247" s="33"/>
    </row>
    <row r="5248" spans="1:16" ht="24.95" customHeight="1" x14ac:dyDescent="0.2">
      <c r="A5248" s="52" t="str">
        <f t="shared" si="244"/>
        <v>||||||0</v>
      </c>
      <c r="B5248" s="52" t="str">
        <f t="shared" si="245"/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246"/>
        <v>0</v>
      </c>
      <c r="N5248" s="39"/>
      <c r="O5248" s="39"/>
      <c r="P5248" s="33"/>
    </row>
    <row r="5249" spans="1:16" ht="24.95" customHeight="1" x14ac:dyDescent="0.2">
      <c r="A5249" s="52" t="str">
        <f t="shared" si="244"/>
        <v>||||||0</v>
      </c>
      <c r="B5249" s="52" t="str">
        <f t="shared" si="245"/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246"/>
        <v>0</v>
      </c>
      <c r="N5249" s="39"/>
      <c r="O5249" s="39"/>
      <c r="P5249" s="33"/>
    </row>
    <row r="5250" spans="1:16" ht="24.95" customHeight="1" x14ac:dyDescent="0.2">
      <c r="A5250" s="52" t="str">
        <f t="shared" si="244"/>
        <v>||||||0</v>
      </c>
      <c r="B5250" s="52" t="str">
        <f t="shared" si="245"/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246"/>
        <v>0</v>
      </c>
      <c r="N5250" s="39"/>
      <c r="O5250" s="39"/>
      <c r="P5250" s="33"/>
    </row>
    <row r="5251" spans="1:16" ht="24.95" customHeight="1" x14ac:dyDescent="0.2">
      <c r="A5251" s="52" t="str">
        <f t="shared" si="244"/>
        <v>||||||0</v>
      </c>
      <c r="B5251" s="52" t="str">
        <f t="shared" si="245"/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246"/>
        <v>0</v>
      </c>
      <c r="N5251" s="39"/>
      <c r="O5251" s="39"/>
      <c r="P5251" s="33"/>
    </row>
    <row r="5252" spans="1:16" ht="24.95" customHeight="1" x14ac:dyDescent="0.2">
      <c r="A5252" s="52" t="str">
        <f t="shared" si="244"/>
        <v>||||||0</v>
      </c>
      <c r="B5252" s="52" t="str">
        <f t="shared" si="245"/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246"/>
        <v>0</v>
      </c>
      <c r="N5252" s="39"/>
      <c r="O5252" s="39"/>
      <c r="P5252" s="33"/>
    </row>
    <row r="5253" spans="1:16" ht="24.95" customHeight="1" x14ac:dyDescent="0.2">
      <c r="A5253" s="52" t="str">
        <f t="shared" ref="A5253:A5316" si="247">C5253&amp;"|"&amp;D5253&amp;"|"&amp;E5253&amp;"|"&amp;F5253&amp;"|"&amp;G5253&amp;"|"&amp;I5253&amp;"|"&amp;N5253+O5253-P5253</f>
        <v>||||||0</v>
      </c>
      <c r="B5253" s="52" t="str">
        <f t="shared" ref="B5253:B5316" si="248"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246"/>
        <v>0</v>
      </c>
      <c r="N5253" s="39"/>
      <c r="O5253" s="39"/>
      <c r="P5253" s="33"/>
    </row>
    <row r="5254" spans="1:16" ht="24.95" customHeight="1" x14ac:dyDescent="0.2">
      <c r="A5254" s="52" t="str">
        <f t="shared" si="247"/>
        <v>||||||0</v>
      </c>
      <c r="B5254" s="52" t="str">
        <f t="shared" si="248"/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246"/>
        <v>0</v>
      </c>
      <c r="N5254" s="39"/>
      <c r="O5254" s="39"/>
      <c r="P5254" s="33"/>
    </row>
    <row r="5255" spans="1:16" ht="24.95" customHeight="1" x14ac:dyDescent="0.2">
      <c r="A5255" s="52" t="str">
        <f t="shared" si="247"/>
        <v>||||||0</v>
      </c>
      <c r="B5255" s="52" t="str">
        <f t="shared" si="248"/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246"/>
        <v>0</v>
      </c>
      <c r="N5255" s="39"/>
      <c r="O5255" s="39"/>
      <c r="P5255" s="33"/>
    </row>
    <row r="5256" spans="1:16" ht="24.95" customHeight="1" x14ac:dyDescent="0.2">
      <c r="A5256" s="52" t="str">
        <f t="shared" si="247"/>
        <v>||||||0</v>
      </c>
      <c r="B5256" s="52" t="str">
        <f t="shared" si="248"/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246"/>
        <v>0</v>
      </c>
      <c r="N5256" s="39"/>
      <c r="O5256" s="39"/>
      <c r="P5256" s="33"/>
    </row>
    <row r="5257" spans="1:16" ht="24.95" customHeight="1" x14ac:dyDescent="0.2">
      <c r="A5257" s="52" t="str">
        <f t="shared" si="247"/>
        <v>||||||0</v>
      </c>
      <c r="B5257" s="52" t="str">
        <f t="shared" si="248"/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246"/>
        <v>0</v>
      </c>
      <c r="N5257" s="39"/>
      <c r="O5257" s="39"/>
      <c r="P5257" s="33"/>
    </row>
    <row r="5258" spans="1:16" ht="24.95" customHeight="1" x14ac:dyDescent="0.2">
      <c r="A5258" s="52" t="str">
        <f t="shared" si="247"/>
        <v>||||||0</v>
      </c>
      <c r="B5258" s="52" t="str">
        <f t="shared" si="248"/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246"/>
        <v>0</v>
      </c>
      <c r="N5258" s="39"/>
      <c r="O5258" s="39"/>
      <c r="P5258" s="33"/>
    </row>
    <row r="5259" spans="1:16" ht="24.95" customHeight="1" x14ac:dyDescent="0.2">
      <c r="A5259" s="52" t="str">
        <f t="shared" si="247"/>
        <v>||||||0</v>
      </c>
      <c r="B5259" s="52" t="str">
        <f t="shared" si="248"/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246"/>
        <v>0</v>
      </c>
      <c r="N5259" s="39"/>
      <c r="O5259" s="39"/>
      <c r="P5259" s="33"/>
    </row>
    <row r="5260" spans="1:16" ht="24.95" customHeight="1" x14ac:dyDescent="0.2">
      <c r="A5260" s="52" t="str">
        <f t="shared" si="247"/>
        <v>||||||0</v>
      </c>
      <c r="B5260" s="52" t="str">
        <f t="shared" si="248"/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246"/>
        <v>0</v>
      </c>
      <c r="N5260" s="39"/>
      <c r="O5260" s="39"/>
      <c r="P5260" s="33"/>
    </row>
    <row r="5261" spans="1:16" ht="24.95" customHeight="1" x14ac:dyDescent="0.2">
      <c r="A5261" s="52" t="str">
        <f t="shared" si="247"/>
        <v>||||||0</v>
      </c>
      <c r="B5261" s="52" t="str">
        <f t="shared" si="248"/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246"/>
        <v>0</v>
      </c>
      <c r="N5261" s="39"/>
      <c r="O5261" s="39"/>
      <c r="P5261" s="33"/>
    </row>
    <row r="5262" spans="1:16" ht="24.95" customHeight="1" x14ac:dyDescent="0.2">
      <c r="A5262" s="52" t="str">
        <f t="shared" si="247"/>
        <v>||||||0</v>
      </c>
      <c r="B5262" s="52" t="str">
        <f t="shared" si="248"/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246"/>
        <v>0</v>
      </c>
      <c r="N5262" s="39"/>
      <c r="O5262" s="39"/>
      <c r="P5262" s="33"/>
    </row>
    <row r="5263" spans="1:16" ht="24.95" customHeight="1" x14ac:dyDescent="0.2">
      <c r="A5263" s="52" t="str">
        <f t="shared" si="247"/>
        <v>||||||0</v>
      </c>
      <c r="B5263" s="52" t="str">
        <f t="shared" si="248"/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246"/>
        <v>0</v>
      </c>
      <c r="N5263" s="39"/>
      <c r="O5263" s="39"/>
      <c r="P5263" s="33"/>
    </row>
    <row r="5264" spans="1:16" ht="24.95" customHeight="1" x14ac:dyDescent="0.2">
      <c r="A5264" s="52" t="str">
        <f t="shared" si="247"/>
        <v>||||||0</v>
      </c>
      <c r="B5264" s="52" t="str">
        <f t="shared" si="248"/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246"/>
        <v>0</v>
      </c>
      <c r="N5264" s="39"/>
      <c r="O5264" s="39"/>
      <c r="P5264" s="33"/>
    </row>
    <row r="5265" spans="1:16" ht="24.95" customHeight="1" x14ac:dyDescent="0.2">
      <c r="A5265" s="52" t="str">
        <f t="shared" si="247"/>
        <v>||||||0</v>
      </c>
      <c r="B5265" s="52" t="str">
        <f t="shared" si="248"/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246"/>
        <v>0</v>
      </c>
      <c r="N5265" s="39"/>
      <c r="O5265" s="39"/>
      <c r="P5265" s="33"/>
    </row>
    <row r="5266" spans="1:16" ht="24.95" customHeight="1" x14ac:dyDescent="0.2">
      <c r="A5266" s="52" t="str">
        <f t="shared" si="247"/>
        <v>||||||0</v>
      </c>
      <c r="B5266" s="52" t="str">
        <f t="shared" si="248"/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246"/>
        <v>0</v>
      </c>
      <c r="N5266" s="39"/>
      <c r="O5266" s="39"/>
      <c r="P5266" s="33"/>
    </row>
    <row r="5267" spans="1:16" ht="24.95" customHeight="1" x14ac:dyDescent="0.2">
      <c r="A5267" s="52" t="str">
        <f t="shared" si="247"/>
        <v>||||||0</v>
      </c>
      <c r="B5267" s="52" t="str">
        <f t="shared" si="248"/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246"/>
        <v>0</v>
      </c>
      <c r="N5267" s="39"/>
      <c r="O5267" s="39"/>
      <c r="P5267" s="33"/>
    </row>
    <row r="5268" spans="1:16" ht="24.95" customHeight="1" x14ac:dyDescent="0.2">
      <c r="A5268" s="52" t="str">
        <f t="shared" si="247"/>
        <v>||||||0</v>
      </c>
      <c r="B5268" s="52" t="str">
        <f t="shared" si="248"/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246"/>
        <v>0</v>
      </c>
      <c r="N5268" s="39"/>
      <c r="O5268" s="39"/>
      <c r="P5268" s="33"/>
    </row>
    <row r="5269" spans="1:16" ht="24.95" customHeight="1" x14ac:dyDescent="0.2">
      <c r="A5269" s="52" t="str">
        <f t="shared" si="247"/>
        <v>||||||0</v>
      </c>
      <c r="B5269" s="52" t="str">
        <f t="shared" si="248"/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246"/>
        <v>0</v>
      </c>
      <c r="N5269" s="39"/>
      <c r="O5269" s="39"/>
      <c r="P5269" s="33"/>
    </row>
    <row r="5270" spans="1:16" ht="24.95" customHeight="1" x14ac:dyDescent="0.2">
      <c r="A5270" s="52" t="str">
        <f t="shared" si="247"/>
        <v>||||||0</v>
      </c>
      <c r="B5270" s="52" t="str">
        <f t="shared" si="248"/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246"/>
        <v>0</v>
      </c>
      <c r="N5270" s="39"/>
      <c r="O5270" s="39"/>
      <c r="P5270" s="33"/>
    </row>
    <row r="5271" spans="1:16" ht="24.95" customHeight="1" x14ac:dyDescent="0.2">
      <c r="A5271" s="52" t="str">
        <f t="shared" si="247"/>
        <v>||||||0</v>
      </c>
      <c r="B5271" s="52" t="str">
        <f t="shared" si="248"/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246"/>
        <v>0</v>
      </c>
      <c r="N5271" s="39"/>
      <c r="O5271" s="39"/>
      <c r="P5271" s="33"/>
    </row>
    <row r="5272" spans="1:16" ht="24.95" customHeight="1" x14ac:dyDescent="0.2">
      <c r="A5272" s="52" t="str">
        <f t="shared" si="247"/>
        <v>||||||0</v>
      </c>
      <c r="B5272" s="52" t="str">
        <f t="shared" si="248"/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246"/>
        <v>0</v>
      </c>
      <c r="N5272" s="39"/>
      <c r="O5272" s="39"/>
      <c r="P5272" s="33"/>
    </row>
    <row r="5273" spans="1:16" ht="24.95" customHeight="1" x14ac:dyDescent="0.2">
      <c r="A5273" s="52" t="str">
        <f t="shared" si="247"/>
        <v>||||||0</v>
      </c>
      <c r="B5273" s="52" t="str">
        <f t="shared" si="248"/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246"/>
        <v>0</v>
      </c>
      <c r="N5273" s="39"/>
      <c r="O5273" s="39"/>
      <c r="P5273" s="33"/>
    </row>
    <row r="5274" spans="1:16" ht="24.95" customHeight="1" x14ac:dyDescent="0.2">
      <c r="A5274" s="52" t="str">
        <f t="shared" si="247"/>
        <v>||||||0</v>
      </c>
      <c r="B5274" s="52" t="str">
        <f t="shared" si="248"/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246"/>
        <v>0</v>
      </c>
      <c r="N5274" s="39"/>
      <c r="O5274" s="39"/>
      <c r="P5274" s="33"/>
    </row>
    <row r="5275" spans="1:16" ht="24.95" customHeight="1" x14ac:dyDescent="0.2">
      <c r="A5275" s="52" t="str">
        <f t="shared" si="247"/>
        <v>||||||0</v>
      </c>
      <c r="B5275" s="52" t="str">
        <f t="shared" si="248"/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246"/>
        <v>0</v>
      </c>
      <c r="N5275" s="39"/>
      <c r="O5275" s="39"/>
      <c r="P5275" s="33"/>
    </row>
    <row r="5276" spans="1:16" ht="24.95" customHeight="1" x14ac:dyDescent="0.2">
      <c r="A5276" s="52" t="str">
        <f t="shared" si="247"/>
        <v>||||||0</v>
      </c>
      <c r="B5276" s="52" t="str">
        <f t="shared" si="248"/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246"/>
        <v>0</v>
      </c>
      <c r="N5276" s="39"/>
      <c r="O5276" s="39"/>
      <c r="P5276" s="33"/>
    </row>
    <row r="5277" spans="1:16" ht="24.95" customHeight="1" x14ac:dyDescent="0.2">
      <c r="A5277" s="52" t="str">
        <f t="shared" si="247"/>
        <v>||||||0</v>
      </c>
      <c r="B5277" s="52" t="str">
        <f t="shared" si="248"/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246"/>
        <v>0</v>
      </c>
      <c r="N5277" s="39"/>
      <c r="O5277" s="39"/>
      <c r="P5277" s="33"/>
    </row>
    <row r="5278" spans="1:16" ht="24.95" customHeight="1" x14ac:dyDescent="0.2">
      <c r="A5278" s="52" t="str">
        <f t="shared" si="247"/>
        <v>||||||0</v>
      </c>
      <c r="B5278" s="52" t="str">
        <f t="shared" si="248"/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246"/>
        <v>0</v>
      </c>
      <c r="N5278" s="39"/>
      <c r="O5278" s="39"/>
      <c r="P5278" s="33"/>
    </row>
    <row r="5279" spans="1:16" ht="24.95" customHeight="1" x14ac:dyDescent="0.2">
      <c r="A5279" s="52" t="str">
        <f t="shared" si="247"/>
        <v>||||||0</v>
      </c>
      <c r="B5279" s="52" t="str">
        <f t="shared" si="248"/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246"/>
        <v>0</v>
      </c>
      <c r="N5279" s="39"/>
      <c r="O5279" s="39"/>
      <c r="P5279" s="33"/>
    </row>
    <row r="5280" spans="1:16" ht="24.95" customHeight="1" x14ac:dyDescent="0.2">
      <c r="A5280" s="52" t="str">
        <f t="shared" si="247"/>
        <v>||||||0</v>
      </c>
      <c r="B5280" s="52" t="str">
        <f t="shared" si="248"/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246"/>
        <v>0</v>
      </c>
      <c r="N5280" s="39"/>
      <c r="O5280" s="39"/>
      <c r="P5280" s="33"/>
    </row>
    <row r="5281" spans="1:16" ht="24.95" customHeight="1" x14ac:dyDescent="0.2">
      <c r="A5281" s="52" t="str">
        <f t="shared" si="247"/>
        <v>||||||0</v>
      </c>
      <c r="B5281" s="52" t="str">
        <f t="shared" si="248"/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246"/>
        <v>0</v>
      </c>
      <c r="N5281" s="39"/>
      <c r="O5281" s="39"/>
      <c r="P5281" s="33"/>
    </row>
    <row r="5282" spans="1:16" ht="24.95" customHeight="1" x14ac:dyDescent="0.2">
      <c r="A5282" s="52" t="str">
        <f t="shared" si="247"/>
        <v>||||||0</v>
      </c>
      <c r="B5282" s="52" t="str">
        <f t="shared" si="248"/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246"/>
        <v>0</v>
      </c>
      <c r="N5282" s="39"/>
      <c r="O5282" s="39"/>
      <c r="P5282" s="33"/>
    </row>
    <row r="5283" spans="1:16" ht="24.95" customHeight="1" x14ac:dyDescent="0.2">
      <c r="A5283" s="52" t="str">
        <f t="shared" si="247"/>
        <v>||||||0</v>
      </c>
      <c r="B5283" s="52" t="str">
        <f t="shared" si="248"/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246"/>
        <v>0</v>
      </c>
      <c r="N5283" s="39"/>
      <c r="O5283" s="39"/>
      <c r="P5283" s="33"/>
    </row>
    <row r="5284" spans="1:16" ht="24.95" customHeight="1" x14ac:dyDescent="0.2">
      <c r="A5284" s="52" t="str">
        <f t="shared" si="247"/>
        <v>||||||0</v>
      </c>
      <c r="B5284" s="52" t="str">
        <f t="shared" si="248"/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246"/>
        <v>0</v>
      </c>
      <c r="N5284" s="39"/>
      <c r="O5284" s="39"/>
      <c r="P5284" s="33"/>
    </row>
    <row r="5285" spans="1:16" ht="24.95" customHeight="1" x14ac:dyDescent="0.2">
      <c r="A5285" s="52" t="str">
        <f t="shared" si="247"/>
        <v>||||||0</v>
      </c>
      <c r="B5285" s="52" t="str">
        <f t="shared" si="248"/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246"/>
        <v>0</v>
      </c>
      <c r="N5285" s="39"/>
      <c r="O5285" s="39"/>
      <c r="P5285" s="33"/>
    </row>
    <row r="5286" spans="1:16" ht="24.95" customHeight="1" x14ac:dyDescent="0.2">
      <c r="A5286" s="52" t="str">
        <f t="shared" si="247"/>
        <v>||||||0</v>
      </c>
      <c r="B5286" s="52" t="str">
        <f t="shared" si="248"/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246"/>
        <v>0</v>
      </c>
      <c r="N5286" s="39"/>
      <c r="O5286" s="39"/>
      <c r="P5286" s="33"/>
    </row>
    <row r="5287" spans="1:16" ht="24.95" customHeight="1" x14ac:dyDescent="0.2">
      <c r="A5287" s="52" t="str">
        <f t="shared" si="247"/>
        <v>||||||0</v>
      </c>
      <c r="B5287" s="52" t="str">
        <f t="shared" si="248"/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246"/>
        <v>0</v>
      </c>
      <c r="N5287" s="39"/>
      <c r="O5287" s="39"/>
      <c r="P5287" s="33"/>
    </row>
    <row r="5288" spans="1:16" ht="24.95" customHeight="1" x14ac:dyDescent="0.2">
      <c r="A5288" s="52" t="str">
        <f t="shared" si="247"/>
        <v>||||||0</v>
      </c>
      <c r="B5288" s="52" t="str">
        <f t="shared" si="248"/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246"/>
        <v>0</v>
      </c>
      <c r="N5288" s="39"/>
      <c r="O5288" s="39"/>
      <c r="P5288" s="33"/>
    </row>
    <row r="5289" spans="1:16" ht="24.95" customHeight="1" x14ac:dyDescent="0.2">
      <c r="A5289" s="52" t="str">
        <f t="shared" si="247"/>
        <v>||||||0</v>
      </c>
      <c r="B5289" s="52" t="str">
        <f t="shared" si="248"/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246"/>
        <v>0</v>
      </c>
      <c r="N5289" s="39"/>
      <c r="O5289" s="39"/>
      <c r="P5289" s="33"/>
    </row>
    <row r="5290" spans="1:16" ht="24.95" customHeight="1" x14ac:dyDescent="0.2">
      <c r="A5290" s="52" t="str">
        <f t="shared" si="247"/>
        <v>||||||0</v>
      </c>
      <c r="B5290" s="52" t="str">
        <f t="shared" si="248"/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246"/>
        <v>0</v>
      </c>
      <c r="N5290" s="39"/>
      <c r="O5290" s="39"/>
      <c r="P5290" s="33"/>
    </row>
    <row r="5291" spans="1:16" ht="24.95" customHeight="1" x14ac:dyDescent="0.2">
      <c r="A5291" s="52" t="str">
        <f t="shared" si="247"/>
        <v>||||||0</v>
      </c>
      <c r="B5291" s="52" t="str">
        <f t="shared" si="248"/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246"/>
        <v>0</v>
      </c>
      <c r="N5291" s="39"/>
      <c r="O5291" s="39"/>
      <c r="P5291" s="33"/>
    </row>
    <row r="5292" spans="1:16" ht="24.95" customHeight="1" x14ac:dyDescent="0.2">
      <c r="A5292" s="52" t="str">
        <f t="shared" si="247"/>
        <v>||||||0</v>
      </c>
      <c r="B5292" s="52" t="str">
        <f t="shared" si="248"/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246"/>
        <v>0</v>
      </c>
      <c r="N5292" s="39"/>
      <c r="O5292" s="39"/>
      <c r="P5292" s="33"/>
    </row>
    <row r="5293" spans="1:16" ht="24.95" customHeight="1" x14ac:dyDescent="0.2">
      <c r="A5293" s="52" t="str">
        <f t="shared" si="247"/>
        <v>||||||0</v>
      </c>
      <c r="B5293" s="52" t="str">
        <f t="shared" si="248"/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246"/>
        <v>0</v>
      </c>
      <c r="N5293" s="39"/>
      <c r="O5293" s="39"/>
      <c r="P5293" s="33"/>
    </row>
    <row r="5294" spans="1:16" ht="24.95" customHeight="1" x14ac:dyDescent="0.2">
      <c r="A5294" s="52" t="str">
        <f t="shared" si="247"/>
        <v>||||||0</v>
      </c>
      <c r="B5294" s="52" t="str">
        <f t="shared" si="248"/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246"/>
        <v>0</v>
      </c>
      <c r="N5294" s="39"/>
      <c r="O5294" s="39"/>
      <c r="P5294" s="33"/>
    </row>
    <row r="5295" spans="1:16" ht="24.95" customHeight="1" x14ac:dyDescent="0.2">
      <c r="A5295" s="52" t="str">
        <f t="shared" si="247"/>
        <v>||||||0</v>
      </c>
      <c r="B5295" s="52" t="str">
        <f t="shared" si="248"/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246"/>
        <v>0</v>
      </c>
      <c r="N5295" s="39"/>
      <c r="O5295" s="39"/>
      <c r="P5295" s="33"/>
    </row>
    <row r="5296" spans="1:16" ht="24.95" customHeight="1" x14ac:dyDescent="0.2">
      <c r="A5296" s="52" t="str">
        <f t="shared" si="247"/>
        <v>||||||0</v>
      </c>
      <c r="B5296" s="52" t="str">
        <f t="shared" si="248"/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246"/>
        <v>0</v>
      </c>
      <c r="N5296" s="39"/>
      <c r="O5296" s="39"/>
      <c r="P5296" s="33"/>
    </row>
    <row r="5297" spans="1:16" ht="24.95" customHeight="1" x14ac:dyDescent="0.2">
      <c r="A5297" s="52" t="str">
        <f t="shared" si="247"/>
        <v>||||||0</v>
      </c>
      <c r="B5297" s="52" t="str">
        <f t="shared" si="248"/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246"/>
        <v>0</v>
      </c>
      <c r="N5297" s="39"/>
      <c r="O5297" s="39"/>
      <c r="P5297" s="33"/>
    </row>
    <row r="5298" spans="1:16" ht="24.95" customHeight="1" x14ac:dyDescent="0.2">
      <c r="A5298" s="52" t="str">
        <f t="shared" si="247"/>
        <v>||||||0</v>
      </c>
      <c r="B5298" s="52" t="str">
        <f t="shared" si="248"/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246"/>
        <v>0</v>
      </c>
      <c r="N5298" s="39"/>
      <c r="O5298" s="39"/>
      <c r="P5298" s="33"/>
    </row>
    <row r="5299" spans="1:16" ht="24.95" customHeight="1" x14ac:dyDescent="0.2">
      <c r="A5299" s="52" t="str">
        <f t="shared" si="247"/>
        <v>||||||0</v>
      </c>
      <c r="B5299" s="52" t="str">
        <f t="shared" si="248"/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246"/>
        <v>0</v>
      </c>
      <c r="N5299" s="39"/>
      <c r="O5299" s="39"/>
      <c r="P5299" s="33"/>
    </row>
    <row r="5300" spans="1:16" ht="24.95" customHeight="1" x14ac:dyDescent="0.2">
      <c r="A5300" s="52" t="str">
        <f t="shared" si="247"/>
        <v>||||||0</v>
      </c>
      <c r="B5300" s="52" t="str">
        <f t="shared" si="248"/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246"/>
        <v>0</v>
      </c>
      <c r="N5300" s="39"/>
      <c r="O5300" s="39"/>
      <c r="P5300" s="33"/>
    </row>
    <row r="5301" spans="1:16" ht="24.95" customHeight="1" x14ac:dyDescent="0.2">
      <c r="A5301" s="52" t="str">
        <f t="shared" si="247"/>
        <v>||||||0</v>
      </c>
      <c r="B5301" s="52" t="str">
        <f t="shared" si="248"/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246"/>
        <v>0</v>
      </c>
      <c r="N5301" s="39"/>
      <c r="O5301" s="39"/>
      <c r="P5301" s="33"/>
    </row>
    <row r="5302" spans="1:16" ht="24.95" customHeight="1" x14ac:dyDescent="0.2">
      <c r="A5302" s="52" t="str">
        <f t="shared" si="247"/>
        <v>||||||0</v>
      </c>
      <c r="B5302" s="52" t="str">
        <f t="shared" si="248"/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246"/>
        <v>0</v>
      </c>
      <c r="N5302" s="39"/>
      <c r="O5302" s="39"/>
      <c r="P5302" s="33"/>
    </row>
    <row r="5303" spans="1:16" ht="24.95" customHeight="1" x14ac:dyDescent="0.2">
      <c r="A5303" s="52" t="str">
        <f t="shared" si="247"/>
        <v>||||||0</v>
      </c>
      <c r="B5303" s="52" t="str">
        <f t="shared" si="248"/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246"/>
        <v>0</v>
      </c>
      <c r="N5303" s="39"/>
      <c r="O5303" s="39"/>
      <c r="P5303" s="33"/>
    </row>
    <row r="5304" spans="1:16" ht="24.95" customHeight="1" x14ac:dyDescent="0.2">
      <c r="A5304" s="52" t="str">
        <f t="shared" si="247"/>
        <v>||||||0</v>
      </c>
      <c r="B5304" s="52" t="str">
        <f t="shared" si="248"/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246"/>
        <v>0</v>
      </c>
      <c r="N5304" s="39"/>
      <c r="O5304" s="39"/>
      <c r="P5304" s="33"/>
    </row>
    <row r="5305" spans="1:16" ht="24.95" customHeight="1" x14ac:dyDescent="0.2">
      <c r="A5305" s="52" t="str">
        <f t="shared" si="247"/>
        <v>||||||0</v>
      </c>
      <c r="B5305" s="52" t="str">
        <f t="shared" si="248"/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246"/>
        <v>0</v>
      </c>
      <c r="N5305" s="39"/>
      <c r="O5305" s="39"/>
      <c r="P5305" s="33"/>
    </row>
    <row r="5306" spans="1:16" ht="24.95" customHeight="1" x14ac:dyDescent="0.2">
      <c r="A5306" s="52" t="str">
        <f t="shared" si="247"/>
        <v>||||||0</v>
      </c>
      <c r="B5306" s="52" t="str">
        <f t="shared" si="248"/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246"/>
        <v>0</v>
      </c>
      <c r="N5306" s="39"/>
      <c r="O5306" s="39"/>
      <c r="P5306" s="33"/>
    </row>
    <row r="5307" spans="1:16" ht="24.95" customHeight="1" x14ac:dyDescent="0.2">
      <c r="A5307" s="52" t="str">
        <f t="shared" si="247"/>
        <v>||||||0</v>
      </c>
      <c r="B5307" s="52" t="str">
        <f t="shared" si="248"/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246"/>
        <v>0</v>
      </c>
      <c r="N5307" s="39"/>
      <c r="O5307" s="39"/>
      <c r="P5307" s="33"/>
    </row>
    <row r="5308" spans="1:16" ht="24.95" customHeight="1" x14ac:dyDescent="0.2">
      <c r="A5308" s="52" t="str">
        <f t="shared" si="247"/>
        <v>||||||0</v>
      </c>
      <c r="B5308" s="52" t="str">
        <f t="shared" si="248"/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246"/>
        <v>0</v>
      </c>
      <c r="N5308" s="39"/>
      <c r="O5308" s="39"/>
      <c r="P5308" s="33"/>
    </row>
    <row r="5309" spans="1:16" ht="24.95" customHeight="1" x14ac:dyDescent="0.2">
      <c r="A5309" s="52" t="str">
        <f t="shared" si="247"/>
        <v>||||||0</v>
      </c>
      <c r="B5309" s="52" t="str">
        <f t="shared" si="248"/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246"/>
        <v>0</v>
      </c>
      <c r="N5309" s="39"/>
      <c r="O5309" s="39"/>
      <c r="P5309" s="33"/>
    </row>
    <row r="5310" spans="1:16" ht="24.95" customHeight="1" x14ac:dyDescent="0.2">
      <c r="A5310" s="52" t="str">
        <f t="shared" si="247"/>
        <v>||||||0</v>
      </c>
      <c r="B5310" s="52" t="str">
        <f t="shared" si="248"/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249">N5310+O5310</f>
        <v>0</v>
      </c>
      <c r="N5310" s="39"/>
      <c r="O5310" s="39"/>
      <c r="P5310" s="33"/>
    </row>
    <row r="5311" spans="1:16" ht="24.95" customHeight="1" x14ac:dyDescent="0.2">
      <c r="A5311" s="52" t="str">
        <f t="shared" si="247"/>
        <v>||||||0</v>
      </c>
      <c r="B5311" s="52" t="str">
        <f t="shared" si="248"/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249"/>
        <v>0</v>
      </c>
      <c r="N5311" s="39"/>
      <c r="O5311" s="39"/>
      <c r="P5311" s="33"/>
    </row>
    <row r="5312" spans="1:16" ht="24.95" customHeight="1" x14ac:dyDescent="0.2">
      <c r="A5312" s="52" t="str">
        <f t="shared" si="247"/>
        <v>||||||0</v>
      </c>
      <c r="B5312" s="52" t="str">
        <f t="shared" si="248"/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249"/>
        <v>0</v>
      </c>
      <c r="N5312" s="39"/>
      <c r="O5312" s="39"/>
      <c r="P5312" s="33"/>
    </row>
    <row r="5313" spans="1:16" ht="24.95" customHeight="1" x14ac:dyDescent="0.2">
      <c r="A5313" s="52" t="str">
        <f t="shared" si="247"/>
        <v>||||||0</v>
      </c>
      <c r="B5313" s="52" t="str">
        <f t="shared" si="248"/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249"/>
        <v>0</v>
      </c>
      <c r="N5313" s="39"/>
      <c r="O5313" s="39"/>
      <c r="P5313" s="33"/>
    </row>
    <row r="5314" spans="1:16" ht="24.95" customHeight="1" x14ac:dyDescent="0.2">
      <c r="A5314" s="52" t="str">
        <f t="shared" si="247"/>
        <v>||||||0</v>
      </c>
      <c r="B5314" s="52" t="str">
        <f t="shared" si="248"/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249"/>
        <v>0</v>
      </c>
      <c r="N5314" s="39"/>
      <c r="O5314" s="39"/>
      <c r="P5314" s="33"/>
    </row>
    <row r="5315" spans="1:16" ht="24.95" customHeight="1" x14ac:dyDescent="0.2">
      <c r="A5315" s="52" t="str">
        <f t="shared" si="247"/>
        <v>||||||0</v>
      </c>
      <c r="B5315" s="52" t="str">
        <f t="shared" si="248"/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249"/>
        <v>0</v>
      </c>
      <c r="N5315" s="39"/>
      <c r="O5315" s="39"/>
      <c r="P5315" s="33"/>
    </row>
    <row r="5316" spans="1:16" ht="24.95" customHeight="1" x14ac:dyDescent="0.2">
      <c r="A5316" s="52" t="str">
        <f t="shared" si="247"/>
        <v>||||||0</v>
      </c>
      <c r="B5316" s="52" t="str">
        <f t="shared" si="248"/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249"/>
        <v>0</v>
      </c>
      <c r="N5316" s="39"/>
      <c r="O5316" s="39"/>
      <c r="P5316" s="33"/>
    </row>
    <row r="5317" spans="1:16" ht="24.95" customHeight="1" x14ac:dyDescent="0.2">
      <c r="A5317" s="52" t="str">
        <f t="shared" ref="A5317:A5380" si="250">C5317&amp;"|"&amp;D5317&amp;"|"&amp;E5317&amp;"|"&amp;F5317&amp;"|"&amp;G5317&amp;"|"&amp;I5317&amp;"|"&amp;N5317+O5317-P5317</f>
        <v>||||||0</v>
      </c>
      <c r="B5317" s="52" t="str">
        <f t="shared" ref="B5317:B5380" si="251"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249"/>
        <v>0</v>
      </c>
      <c r="N5317" s="39"/>
      <c r="O5317" s="39"/>
      <c r="P5317" s="33"/>
    </row>
    <row r="5318" spans="1:16" ht="24.95" customHeight="1" x14ac:dyDescent="0.2">
      <c r="A5318" s="52" t="str">
        <f t="shared" si="250"/>
        <v>||||||0</v>
      </c>
      <c r="B5318" s="52" t="str">
        <f t="shared" si="251"/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249"/>
        <v>0</v>
      </c>
      <c r="N5318" s="39"/>
      <c r="O5318" s="39"/>
      <c r="P5318" s="33"/>
    </row>
    <row r="5319" spans="1:16" ht="24.95" customHeight="1" x14ac:dyDescent="0.2">
      <c r="A5319" s="52" t="str">
        <f t="shared" si="250"/>
        <v>||||||0</v>
      </c>
      <c r="B5319" s="52" t="str">
        <f t="shared" si="251"/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249"/>
        <v>0</v>
      </c>
      <c r="N5319" s="39"/>
      <c r="O5319" s="39"/>
      <c r="P5319" s="33"/>
    </row>
    <row r="5320" spans="1:16" ht="24.95" customHeight="1" x14ac:dyDescent="0.2">
      <c r="A5320" s="52" t="str">
        <f t="shared" si="250"/>
        <v>||||||0</v>
      </c>
      <c r="B5320" s="52" t="str">
        <f t="shared" si="251"/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249"/>
        <v>0</v>
      </c>
      <c r="N5320" s="39"/>
      <c r="O5320" s="39"/>
      <c r="P5320" s="33"/>
    </row>
    <row r="5321" spans="1:16" ht="24.95" customHeight="1" x14ac:dyDescent="0.2">
      <c r="A5321" s="52" t="str">
        <f t="shared" si="250"/>
        <v>||||||0</v>
      </c>
      <c r="B5321" s="52" t="str">
        <f t="shared" si="251"/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249"/>
        <v>0</v>
      </c>
      <c r="N5321" s="39"/>
      <c r="O5321" s="39"/>
      <c r="P5321" s="33"/>
    </row>
    <row r="5322" spans="1:16" ht="24.95" customHeight="1" x14ac:dyDescent="0.2">
      <c r="A5322" s="52" t="str">
        <f t="shared" si="250"/>
        <v>||||||0</v>
      </c>
      <c r="B5322" s="52" t="str">
        <f t="shared" si="251"/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249"/>
        <v>0</v>
      </c>
      <c r="N5322" s="39"/>
      <c r="O5322" s="39"/>
      <c r="P5322" s="33"/>
    </row>
    <row r="5323" spans="1:16" ht="24.95" customHeight="1" x14ac:dyDescent="0.2">
      <c r="A5323" s="52" t="str">
        <f t="shared" si="250"/>
        <v>||||||0</v>
      </c>
      <c r="B5323" s="52" t="str">
        <f t="shared" si="251"/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249"/>
        <v>0</v>
      </c>
      <c r="N5323" s="39"/>
      <c r="O5323" s="39"/>
      <c r="P5323" s="33"/>
    </row>
    <row r="5324" spans="1:16" ht="24.95" customHeight="1" x14ac:dyDescent="0.2">
      <c r="A5324" s="52" t="str">
        <f t="shared" si="250"/>
        <v>||||||0</v>
      </c>
      <c r="B5324" s="52" t="str">
        <f t="shared" si="251"/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249"/>
        <v>0</v>
      </c>
      <c r="N5324" s="39"/>
      <c r="O5324" s="39"/>
      <c r="P5324" s="33"/>
    </row>
    <row r="5325" spans="1:16" ht="24.95" customHeight="1" x14ac:dyDescent="0.2">
      <c r="A5325" s="52" t="str">
        <f t="shared" si="250"/>
        <v>||||||0</v>
      </c>
      <c r="B5325" s="52" t="str">
        <f t="shared" si="251"/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249"/>
        <v>0</v>
      </c>
      <c r="N5325" s="39"/>
      <c r="O5325" s="39"/>
      <c r="P5325" s="33"/>
    </row>
    <row r="5326" spans="1:16" ht="24.95" customHeight="1" x14ac:dyDescent="0.2">
      <c r="A5326" s="52" t="str">
        <f t="shared" si="250"/>
        <v>||||||0</v>
      </c>
      <c r="B5326" s="52" t="str">
        <f t="shared" si="251"/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249"/>
        <v>0</v>
      </c>
      <c r="N5326" s="39"/>
      <c r="O5326" s="39"/>
      <c r="P5326" s="33"/>
    </row>
    <row r="5327" spans="1:16" ht="24.95" customHeight="1" x14ac:dyDescent="0.2">
      <c r="A5327" s="52" t="str">
        <f t="shared" si="250"/>
        <v>||||||0</v>
      </c>
      <c r="B5327" s="52" t="str">
        <f t="shared" si="251"/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249"/>
        <v>0</v>
      </c>
      <c r="N5327" s="39"/>
      <c r="O5327" s="39"/>
      <c r="P5327" s="33"/>
    </row>
    <row r="5328" spans="1:16" ht="24.95" customHeight="1" x14ac:dyDescent="0.2">
      <c r="A5328" s="52" t="str">
        <f t="shared" si="250"/>
        <v>||||||0</v>
      </c>
      <c r="B5328" s="52" t="str">
        <f t="shared" si="251"/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249"/>
        <v>0</v>
      </c>
      <c r="N5328" s="39"/>
      <c r="O5328" s="39"/>
      <c r="P5328" s="33"/>
    </row>
    <row r="5329" spans="1:16" ht="24.95" customHeight="1" x14ac:dyDescent="0.2">
      <c r="A5329" s="52" t="str">
        <f t="shared" si="250"/>
        <v>||||||0</v>
      </c>
      <c r="B5329" s="52" t="str">
        <f t="shared" si="251"/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249"/>
        <v>0</v>
      </c>
      <c r="N5329" s="39"/>
      <c r="O5329" s="39"/>
      <c r="P5329" s="33"/>
    </row>
    <row r="5330" spans="1:16" ht="24.95" customHeight="1" x14ac:dyDescent="0.2">
      <c r="A5330" s="52" t="str">
        <f t="shared" si="250"/>
        <v>||||||0</v>
      </c>
      <c r="B5330" s="52" t="str">
        <f t="shared" si="251"/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249"/>
        <v>0</v>
      </c>
      <c r="N5330" s="39"/>
      <c r="O5330" s="39"/>
      <c r="P5330" s="33"/>
    </row>
    <row r="5331" spans="1:16" ht="24.95" customHeight="1" x14ac:dyDescent="0.2">
      <c r="A5331" s="52" t="str">
        <f t="shared" si="250"/>
        <v>||||||0</v>
      </c>
      <c r="B5331" s="52" t="str">
        <f t="shared" si="251"/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249"/>
        <v>0</v>
      </c>
      <c r="N5331" s="39"/>
      <c r="O5331" s="39"/>
      <c r="P5331" s="33"/>
    </row>
    <row r="5332" spans="1:16" ht="24.95" customHeight="1" x14ac:dyDescent="0.2">
      <c r="A5332" s="52" t="str">
        <f t="shared" si="250"/>
        <v>||||||0</v>
      </c>
      <c r="B5332" s="52" t="str">
        <f t="shared" si="251"/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249"/>
        <v>0</v>
      </c>
      <c r="N5332" s="39"/>
      <c r="O5332" s="39"/>
      <c r="P5332" s="33"/>
    </row>
    <row r="5333" spans="1:16" ht="24.95" customHeight="1" x14ac:dyDescent="0.2">
      <c r="A5333" s="52" t="str">
        <f t="shared" si="250"/>
        <v>||||||0</v>
      </c>
      <c r="B5333" s="52" t="str">
        <f t="shared" si="251"/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249"/>
        <v>0</v>
      </c>
      <c r="N5333" s="39"/>
      <c r="O5333" s="39"/>
      <c r="P5333" s="33"/>
    </row>
    <row r="5334" spans="1:16" ht="24.95" customHeight="1" x14ac:dyDescent="0.2">
      <c r="A5334" s="52" t="str">
        <f t="shared" si="250"/>
        <v>||||||0</v>
      </c>
      <c r="B5334" s="52" t="str">
        <f t="shared" si="251"/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249"/>
        <v>0</v>
      </c>
      <c r="N5334" s="39"/>
      <c r="O5334" s="39"/>
      <c r="P5334" s="33"/>
    </row>
    <row r="5335" spans="1:16" ht="24.95" customHeight="1" x14ac:dyDescent="0.2">
      <c r="A5335" s="52" t="str">
        <f t="shared" si="250"/>
        <v>||||||0</v>
      </c>
      <c r="B5335" s="52" t="str">
        <f t="shared" si="251"/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249"/>
        <v>0</v>
      </c>
      <c r="N5335" s="39"/>
      <c r="O5335" s="39"/>
      <c r="P5335" s="33"/>
    </row>
    <row r="5336" spans="1:16" ht="24.95" customHeight="1" x14ac:dyDescent="0.2">
      <c r="A5336" s="52" t="str">
        <f t="shared" si="250"/>
        <v>||||||0</v>
      </c>
      <c r="B5336" s="52" t="str">
        <f t="shared" si="251"/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249"/>
        <v>0</v>
      </c>
      <c r="N5336" s="39"/>
      <c r="O5336" s="39"/>
      <c r="P5336" s="33"/>
    </row>
    <row r="5337" spans="1:16" ht="24.95" customHeight="1" x14ac:dyDescent="0.2">
      <c r="A5337" s="52" t="str">
        <f t="shared" si="250"/>
        <v>||||||0</v>
      </c>
      <c r="B5337" s="52" t="str">
        <f t="shared" si="251"/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249"/>
        <v>0</v>
      </c>
      <c r="N5337" s="39"/>
      <c r="O5337" s="39"/>
      <c r="P5337" s="33"/>
    </row>
    <row r="5338" spans="1:16" ht="24.95" customHeight="1" x14ac:dyDescent="0.2">
      <c r="A5338" s="52" t="str">
        <f t="shared" si="250"/>
        <v>||||||0</v>
      </c>
      <c r="B5338" s="52" t="str">
        <f t="shared" si="251"/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249"/>
        <v>0</v>
      </c>
      <c r="N5338" s="39"/>
      <c r="O5338" s="39"/>
      <c r="P5338" s="33"/>
    </row>
    <row r="5339" spans="1:16" ht="24.95" customHeight="1" x14ac:dyDescent="0.2">
      <c r="A5339" s="52" t="str">
        <f t="shared" si="250"/>
        <v>||||||0</v>
      </c>
      <c r="B5339" s="52" t="str">
        <f t="shared" si="251"/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249"/>
        <v>0</v>
      </c>
      <c r="N5339" s="39"/>
      <c r="O5339" s="39"/>
      <c r="P5339" s="33"/>
    </row>
    <row r="5340" spans="1:16" ht="24.95" customHeight="1" x14ac:dyDescent="0.2">
      <c r="A5340" s="52" t="str">
        <f t="shared" si="250"/>
        <v>||||||0</v>
      </c>
      <c r="B5340" s="52" t="str">
        <f t="shared" si="251"/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249"/>
        <v>0</v>
      </c>
      <c r="N5340" s="39"/>
      <c r="O5340" s="39"/>
      <c r="P5340" s="33"/>
    </row>
    <row r="5341" spans="1:16" ht="24.95" customHeight="1" x14ac:dyDescent="0.2">
      <c r="A5341" s="52" t="str">
        <f t="shared" si="250"/>
        <v>||||||0</v>
      </c>
      <c r="B5341" s="52" t="str">
        <f t="shared" si="251"/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249"/>
        <v>0</v>
      </c>
      <c r="N5341" s="39"/>
      <c r="O5341" s="39"/>
      <c r="P5341" s="33"/>
    </row>
    <row r="5342" spans="1:16" ht="24.95" customHeight="1" x14ac:dyDescent="0.2">
      <c r="A5342" s="52" t="str">
        <f t="shared" si="250"/>
        <v>||||||0</v>
      </c>
      <c r="B5342" s="52" t="str">
        <f t="shared" si="251"/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249"/>
        <v>0</v>
      </c>
      <c r="N5342" s="39"/>
      <c r="O5342" s="39"/>
      <c r="P5342" s="33"/>
    </row>
    <row r="5343" spans="1:16" ht="24.95" customHeight="1" x14ac:dyDescent="0.2">
      <c r="A5343" s="52" t="str">
        <f t="shared" si="250"/>
        <v>||||||0</v>
      </c>
      <c r="B5343" s="52" t="str">
        <f t="shared" si="251"/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249"/>
        <v>0</v>
      </c>
      <c r="N5343" s="39"/>
      <c r="O5343" s="39"/>
      <c r="P5343" s="33"/>
    </row>
    <row r="5344" spans="1:16" ht="24.95" customHeight="1" x14ac:dyDescent="0.2">
      <c r="A5344" s="52" t="str">
        <f t="shared" si="250"/>
        <v>||||||0</v>
      </c>
      <c r="B5344" s="52" t="str">
        <f t="shared" si="251"/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249"/>
        <v>0</v>
      </c>
      <c r="N5344" s="39"/>
      <c r="O5344" s="39"/>
      <c r="P5344" s="33"/>
    </row>
    <row r="5345" spans="1:16" ht="24.95" customHeight="1" x14ac:dyDescent="0.2">
      <c r="A5345" s="52" t="str">
        <f t="shared" si="250"/>
        <v>||||||0</v>
      </c>
      <c r="B5345" s="52" t="str">
        <f t="shared" si="251"/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249"/>
        <v>0</v>
      </c>
      <c r="N5345" s="39"/>
      <c r="O5345" s="39"/>
      <c r="P5345" s="33"/>
    </row>
    <row r="5346" spans="1:16" ht="24.95" customHeight="1" x14ac:dyDescent="0.2">
      <c r="A5346" s="52" t="str">
        <f t="shared" si="250"/>
        <v>||||||0</v>
      </c>
      <c r="B5346" s="52" t="str">
        <f t="shared" si="251"/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249"/>
        <v>0</v>
      </c>
      <c r="N5346" s="39"/>
      <c r="O5346" s="39"/>
      <c r="P5346" s="33"/>
    </row>
    <row r="5347" spans="1:16" ht="24.95" customHeight="1" x14ac:dyDescent="0.2">
      <c r="A5347" s="52" t="str">
        <f t="shared" si="250"/>
        <v>||||||0</v>
      </c>
      <c r="B5347" s="52" t="str">
        <f t="shared" si="251"/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249"/>
        <v>0</v>
      </c>
      <c r="N5347" s="39"/>
      <c r="O5347" s="39"/>
      <c r="P5347" s="33"/>
    </row>
    <row r="5348" spans="1:16" ht="24.95" customHeight="1" x14ac:dyDescent="0.2">
      <c r="A5348" s="52" t="str">
        <f t="shared" si="250"/>
        <v>||||||0</v>
      </c>
      <c r="B5348" s="52" t="str">
        <f t="shared" si="251"/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249"/>
        <v>0</v>
      </c>
      <c r="N5348" s="39"/>
      <c r="O5348" s="39"/>
      <c r="P5348" s="33"/>
    </row>
    <row r="5349" spans="1:16" ht="24.95" customHeight="1" x14ac:dyDescent="0.2">
      <c r="A5349" s="52" t="str">
        <f t="shared" si="250"/>
        <v>||||||0</v>
      </c>
      <c r="B5349" s="52" t="str">
        <f t="shared" si="251"/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249"/>
        <v>0</v>
      </c>
      <c r="N5349" s="39"/>
      <c r="O5349" s="39"/>
      <c r="P5349" s="33"/>
    </row>
    <row r="5350" spans="1:16" ht="24.95" customHeight="1" x14ac:dyDescent="0.2">
      <c r="A5350" s="52" t="str">
        <f t="shared" si="250"/>
        <v>||||||0</v>
      </c>
      <c r="B5350" s="52" t="str">
        <f t="shared" si="251"/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249"/>
        <v>0</v>
      </c>
      <c r="N5350" s="39"/>
      <c r="O5350" s="39"/>
      <c r="P5350" s="33"/>
    </row>
    <row r="5351" spans="1:16" ht="24.95" customHeight="1" x14ac:dyDescent="0.2">
      <c r="A5351" s="52" t="str">
        <f t="shared" si="250"/>
        <v>||||||0</v>
      </c>
      <c r="B5351" s="52" t="str">
        <f t="shared" si="251"/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249"/>
        <v>0</v>
      </c>
      <c r="N5351" s="39"/>
      <c r="O5351" s="39"/>
      <c r="P5351" s="33"/>
    </row>
    <row r="5352" spans="1:16" ht="24.95" customHeight="1" x14ac:dyDescent="0.2">
      <c r="A5352" s="52" t="str">
        <f t="shared" si="250"/>
        <v>||||||0</v>
      </c>
      <c r="B5352" s="52" t="str">
        <f t="shared" si="251"/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249"/>
        <v>0</v>
      </c>
      <c r="N5352" s="39"/>
      <c r="O5352" s="39"/>
      <c r="P5352" s="33"/>
    </row>
    <row r="5353" spans="1:16" ht="24.95" customHeight="1" x14ac:dyDescent="0.2">
      <c r="A5353" s="52" t="str">
        <f t="shared" si="250"/>
        <v>||||||0</v>
      </c>
      <c r="B5353" s="52" t="str">
        <f t="shared" si="251"/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249"/>
        <v>0</v>
      </c>
      <c r="N5353" s="39"/>
      <c r="O5353" s="39"/>
      <c r="P5353" s="33"/>
    </row>
    <row r="5354" spans="1:16" ht="24.95" customHeight="1" x14ac:dyDescent="0.2">
      <c r="A5354" s="52" t="str">
        <f t="shared" si="250"/>
        <v>||||||0</v>
      </c>
      <c r="B5354" s="52" t="str">
        <f t="shared" si="251"/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249"/>
        <v>0</v>
      </c>
      <c r="N5354" s="39"/>
      <c r="O5354" s="39"/>
      <c r="P5354" s="33"/>
    </row>
    <row r="5355" spans="1:16" ht="24.95" customHeight="1" x14ac:dyDescent="0.2">
      <c r="A5355" s="52" t="str">
        <f t="shared" si="250"/>
        <v>||||||0</v>
      </c>
      <c r="B5355" s="52" t="str">
        <f t="shared" si="251"/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249"/>
        <v>0</v>
      </c>
      <c r="N5355" s="39"/>
      <c r="O5355" s="39"/>
      <c r="P5355" s="33"/>
    </row>
    <row r="5356" spans="1:16" ht="24.95" customHeight="1" x14ac:dyDescent="0.2">
      <c r="A5356" s="52" t="str">
        <f t="shared" si="250"/>
        <v>||||||0</v>
      </c>
      <c r="B5356" s="52" t="str">
        <f t="shared" si="251"/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249"/>
        <v>0</v>
      </c>
      <c r="N5356" s="39"/>
      <c r="O5356" s="39"/>
      <c r="P5356" s="33"/>
    </row>
    <row r="5357" spans="1:16" ht="24.95" customHeight="1" x14ac:dyDescent="0.2">
      <c r="A5357" s="52" t="str">
        <f t="shared" si="250"/>
        <v>||||||0</v>
      </c>
      <c r="B5357" s="52" t="str">
        <f t="shared" si="251"/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249"/>
        <v>0</v>
      </c>
      <c r="N5357" s="39"/>
      <c r="O5357" s="39"/>
      <c r="P5357" s="33"/>
    </row>
    <row r="5358" spans="1:16" ht="24.95" customHeight="1" x14ac:dyDescent="0.2">
      <c r="A5358" s="52" t="str">
        <f t="shared" si="250"/>
        <v>||||||0</v>
      </c>
      <c r="B5358" s="52" t="str">
        <f t="shared" si="251"/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249"/>
        <v>0</v>
      </c>
      <c r="N5358" s="39"/>
      <c r="O5358" s="39"/>
      <c r="P5358" s="33"/>
    </row>
    <row r="5359" spans="1:16" ht="24.95" customHeight="1" x14ac:dyDescent="0.2">
      <c r="A5359" s="52" t="str">
        <f t="shared" si="250"/>
        <v>||||||0</v>
      </c>
      <c r="B5359" s="52" t="str">
        <f t="shared" si="251"/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249"/>
        <v>0</v>
      </c>
      <c r="N5359" s="39"/>
      <c r="O5359" s="39"/>
      <c r="P5359" s="33"/>
    </row>
    <row r="5360" spans="1:16" ht="24.95" customHeight="1" x14ac:dyDescent="0.2">
      <c r="A5360" s="52" t="str">
        <f t="shared" si="250"/>
        <v>||||||0</v>
      </c>
      <c r="B5360" s="52" t="str">
        <f t="shared" si="251"/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249"/>
        <v>0</v>
      </c>
      <c r="N5360" s="39"/>
      <c r="O5360" s="39"/>
      <c r="P5360" s="33"/>
    </row>
    <row r="5361" spans="1:16" ht="24.95" customHeight="1" x14ac:dyDescent="0.2">
      <c r="A5361" s="52" t="str">
        <f t="shared" si="250"/>
        <v>||||||0</v>
      </c>
      <c r="B5361" s="52" t="str">
        <f t="shared" si="251"/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249"/>
        <v>0</v>
      </c>
      <c r="N5361" s="39"/>
      <c r="O5361" s="39"/>
      <c r="P5361" s="33"/>
    </row>
    <row r="5362" spans="1:16" ht="24.95" customHeight="1" x14ac:dyDescent="0.2">
      <c r="A5362" s="52" t="str">
        <f t="shared" si="250"/>
        <v>||||||0</v>
      </c>
      <c r="B5362" s="52" t="str">
        <f t="shared" si="251"/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249"/>
        <v>0</v>
      </c>
      <c r="N5362" s="39"/>
      <c r="O5362" s="39"/>
      <c r="P5362" s="33"/>
    </row>
    <row r="5363" spans="1:16" ht="24.95" customHeight="1" x14ac:dyDescent="0.2">
      <c r="A5363" s="52" t="str">
        <f t="shared" si="250"/>
        <v>||||||0</v>
      </c>
      <c r="B5363" s="52" t="str">
        <f t="shared" si="251"/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249"/>
        <v>0</v>
      </c>
      <c r="N5363" s="39"/>
      <c r="O5363" s="39"/>
      <c r="P5363" s="33"/>
    </row>
    <row r="5364" spans="1:16" ht="24.95" customHeight="1" x14ac:dyDescent="0.2">
      <c r="A5364" s="52" t="str">
        <f t="shared" si="250"/>
        <v>||||||0</v>
      </c>
      <c r="B5364" s="52" t="str">
        <f t="shared" si="251"/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249"/>
        <v>0</v>
      </c>
      <c r="N5364" s="39"/>
      <c r="O5364" s="39"/>
      <c r="P5364" s="33"/>
    </row>
    <row r="5365" spans="1:16" ht="24.95" customHeight="1" x14ac:dyDescent="0.2">
      <c r="A5365" s="52" t="str">
        <f t="shared" si="250"/>
        <v>||||||0</v>
      </c>
      <c r="B5365" s="52" t="str">
        <f t="shared" si="251"/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249"/>
        <v>0</v>
      </c>
      <c r="N5365" s="39"/>
      <c r="O5365" s="39"/>
      <c r="P5365" s="33"/>
    </row>
    <row r="5366" spans="1:16" ht="24.95" customHeight="1" x14ac:dyDescent="0.2">
      <c r="A5366" s="52" t="str">
        <f t="shared" si="250"/>
        <v>||||||0</v>
      </c>
      <c r="B5366" s="52" t="str">
        <f t="shared" si="251"/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249"/>
        <v>0</v>
      </c>
      <c r="N5366" s="39"/>
      <c r="O5366" s="39"/>
      <c r="P5366" s="33"/>
    </row>
    <row r="5367" spans="1:16" ht="24.95" customHeight="1" x14ac:dyDescent="0.2">
      <c r="A5367" s="52" t="str">
        <f t="shared" si="250"/>
        <v>||||||0</v>
      </c>
      <c r="B5367" s="52" t="str">
        <f t="shared" si="251"/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249"/>
        <v>0</v>
      </c>
      <c r="N5367" s="39"/>
      <c r="O5367" s="39"/>
      <c r="P5367" s="33"/>
    </row>
    <row r="5368" spans="1:16" ht="24.95" customHeight="1" x14ac:dyDescent="0.2">
      <c r="A5368" s="52" t="str">
        <f t="shared" si="250"/>
        <v>||||||0</v>
      </c>
      <c r="B5368" s="52" t="str">
        <f t="shared" si="251"/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249"/>
        <v>0</v>
      </c>
      <c r="N5368" s="39"/>
      <c r="O5368" s="39"/>
      <c r="P5368" s="33"/>
    </row>
    <row r="5369" spans="1:16" ht="24.95" customHeight="1" x14ac:dyDescent="0.2">
      <c r="A5369" s="52" t="str">
        <f t="shared" si="250"/>
        <v>||||||0</v>
      </c>
      <c r="B5369" s="52" t="str">
        <f t="shared" si="251"/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249"/>
        <v>0</v>
      </c>
      <c r="N5369" s="39"/>
      <c r="O5369" s="39"/>
      <c r="P5369" s="33"/>
    </row>
    <row r="5370" spans="1:16" ht="24.95" customHeight="1" x14ac:dyDescent="0.2">
      <c r="A5370" s="52" t="str">
        <f t="shared" si="250"/>
        <v>||||||0</v>
      </c>
      <c r="B5370" s="52" t="str">
        <f t="shared" si="251"/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249"/>
        <v>0</v>
      </c>
      <c r="N5370" s="39"/>
      <c r="O5370" s="39"/>
      <c r="P5370" s="33"/>
    </row>
    <row r="5371" spans="1:16" ht="24.95" customHeight="1" x14ac:dyDescent="0.2">
      <c r="A5371" s="52" t="str">
        <f t="shared" si="250"/>
        <v>||||||0</v>
      </c>
      <c r="B5371" s="52" t="str">
        <f t="shared" si="251"/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249"/>
        <v>0</v>
      </c>
      <c r="N5371" s="39"/>
      <c r="O5371" s="39"/>
      <c r="P5371" s="33"/>
    </row>
    <row r="5372" spans="1:16" ht="24.95" customHeight="1" x14ac:dyDescent="0.2">
      <c r="A5372" s="52" t="str">
        <f t="shared" si="250"/>
        <v>||||||0</v>
      </c>
      <c r="B5372" s="52" t="str">
        <f t="shared" si="251"/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249"/>
        <v>0</v>
      </c>
      <c r="N5372" s="39"/>
      <c r="O5372" s="39"/>
      <c r="P5372" s="33"/>
    </row>
    <row r="5373" spans="1:16" ht="24.95" customHeight="1" x14ac:dyDescent="0.2">
      <c r="A5373" s="52" t="str">
        <f t="shared" si="250"/>
        <v>||||||0</v>
      </c>
      <c r="B5373" s="52" t="str">
        <f t="shared" si="251"/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249"/>
        <v>0</v>
      </c>
      <c r="N5373" s="39"/>
      <c r="O5373" s="39"/>
      <c r="P5373" s="33"/>
    </row>
    <row r="5374" spans="1:16" ht="24.95" customHeight="1" x14ac:dyDescent="0.2">
      <c r="A5374" s="52" t="str">
        <f t="shared" si="250"/>
        <v>||||||0</v>
      </c>
      <c r="B5374" s="52" t="str">
        <f t="shared" si="251"/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252">N5374+O5374</f>
        <v>0</v>
      </c>
      <c r="N5374" s="39"/>
      <c r="O5374" s="39"/>
      <c r="P5374" s="33"/>
    </row>
    <row r="5375" spans="1:16" ht="24.95" customHeight="1" x14ac:dyDescent="0.2">
      <c r="A5375" s="52" t="str">
        <f t="shared" si="250"/>
        <v>||||||0</v>
      </c>
      <c r="B5375" s="52" t="str">
        <f t="shared" si="251"/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252"/>
        <v>0</v>
      </c>
      <c r="N5375" s="39"/>
      <c r="O5375" s="39"/>
      <c r="P5375" s="33"/>
    </row>
    <row r="5376" spans="1:16" ht="24.95" customHeight="1" x14ac:dyDescent="0.2">
      <c r="A5376" s="52" t="str">
        <f t="shared" si="250"/>
        <v>||||||0</v>
      </c>
      <c r="B5376" s="52" t="str">
        <f t="shared" si="251"/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252"/>
        <v>0</v>
      </c>
      <c r="N5376" s="39"/>
      <c r="O5376" s="39"/>
      <c r="P5376" s="33"/>
    </row>
    <row r="5377" spans="1:16" ht="24.95" customHeight="1" x14ac:dyDescent="0.2">
      <c r="A5377" s="52" t="str">
        <f t="shared" si="250"/>
        <v>||||||0</v>
      </c>
      <c r="B5377" s="52" t="str">
        <f t="shared" si="251"/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252"/>
        <v>0</v>
      </c>
      <c r="N5377" s="39"/>
      <c r="O5377" s="39"/>
      <c r="P5377" s="33"/>
    </row>
    <row r="5378" spans="1:16" ht="24.95" customHeight="1" x14ac:dyDescent="0.2">
      <c r="A5378" s="52" t="str">
        <f t="shared" si="250"/>
        <v>||||||0</v>
      </c>
      <c r="B5378" s="52" t="str">
        <f t="shared" si="251"/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252"/>
        <v>0</v>
      </c>
      <c r="N5378" s="39"/>
      <c r="O5378" s="39"/>
      <c r="P5378" s="33"/>
    </row>
    <row r="5379" spans="1:16" ht="24.95" customHeight="1" x14ac:dyDescent="0.2">
      <c r="A5379" s="52" t="str">
        <f t="shared" si="250"/>
        <v>||||||0</v>
      </c>
      <c r="B5379" s="52" t="str">
        <f t="shared" si="251"/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252"/>
        <v>0</v>
      </c>
      <c r="N5379" s="39"/>
      <c r="O5379" s="39"/>
      <c r="P5379" s="33"/>
    </row>
    <row r="5380" spans="1:16" ht="24.95" customHeight="1" x14ac:dyDescent="0.2">
      <c r="A5380" s="52" t="str">
        <f t="shared" si="250"/>
        <v>||||||0</v>
      </c>
      <c r="B5380" s="52" t="str">
        <f t="shared" si="251"/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252"/>
        <v>0</v>
      </c>
      <c r="N5380" s="39"/>
      <c r="O5380" s="39"/>
      <c r="P5380" s="33"/>
    </row>
    <row r="5381" spans="1:16" ht="24.95" customHeight="1" x14ac:dyDescent="0.2">
      <c r="A5381" s="52" t="str">
        <f t="shared" ref="A5381:A5444" si="253">C5381&amp;"|"&amp;D5381&amp;"|"&amp;E5381&amp;"|"&amp;F5381&amp;"|"&amp;G5381&amp;"|"&amp;I5381&amp;"|"&amp;N5381+O5381-P5381</f>
        <v>||||||0</v>
      </c>
      <c r="B5381" s="52" t="str">
        <f t="shared" ref="B5381:B5444" si="254"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252"/>
        <v>0</v>
      </c>
      <c r="N5381" s="39"/>
      <c r="O5381" s="39"/>
      <c r="P5381" s="33"/>
    </row>
    <row r="5382" spans="1:16" ht="24.95" customHeight="1" x14ac:dyDescent="0.2">
      <c r="A5382" s="52" t="str">
        <f t="shared" si="253"/>
        <v>||||||0</v>
      </c>
      <c r="B5382" s="52" t="str">
        <f t="shared" si="254"/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252"/>
        <v>0</v>
      </c>
      <c r="N5382" s="39"/>
      <c r="O5382" s="39"/>
      <c r="P5382" s="33"/>
    </row>
    <row r="5383" spans="1:16" ht="24.95" customHeight="1" x14ac:dyDescent="0.2">
      <c r="A5383" s="52" t="str">
        <f t="shared" si="253"/>
        <v>||||||0</v>
      </c>
      <c r="B5383" s="52" t="str">
        <f t="shared" si="254"/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252"/>
        <v>0</v>
      </c>
      <c r="N5383" s="39"/>
      <c r="O5383" s="39"/>
      <c r="P5383" s="33"/>
    </row>
    <row r="5384" spans="1:16" ht="24.95" customHeight="1" x14ac:dyDescent="0.2">
      <c r="A5384" s="52" t="str">
        <f t="shared" si="253"/>
        <v>||||||0</v>
      </c>
      <c r="B5384" s="52" t="str">
        <f t="shared" si="254"/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252"/>
        <v>0</v>
      </c>
      <c r="N5384" s="39"/>
      <c r="O5384" s="39"/>
      <c r="P5384" s="33"/>
    </row>
    <row r="5385" spans="1:16" ht="24.95" customHeight="1" x14ac:dyDescent="0.2">
      <c r="A5385" s="52" t="str">
        <f t="shared" si="253"/>
        <v>||||||0</v>
      </c>
      <c r="B5385" s="52" t="str">
        <f t="shared" si="254"/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252"/>
        <v>0</v>
      </c>
      <c r="N5385" s="39"/>
      <c r="O5385" s="39"/>
      <c r="P5385" s="33"/>
    </row>
    <row r="5386" spans="1:16" ht="24.95" customHeight="1" x14ac:dyDescent="0.2">
      <c r="A5386" s="52" t="str">
        <f t="shared" si="253"/>
        <v>||||||0</v>
      </c>
      <c r="B5386" s="52" t="str">
        <f t="shared" si="254"/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252"/>
        <v>0</v>
      </c>
      <c r="N5386" s="39"/>
      <c r="O5386" s="39"/>
      <c r="P5386" s="33"/>
    </row>
    <row r="5387" spans="1:16" ht="24.95" customHeight="1" x14ac:dyDescent="0.2">
      <c r="A5387" s="52" t="str">
        <f t="shared" si="253"/>
        <v>||||||0</v>
      </c>
      <c r="B5387" s="52" t="str">
        <f t="shared" si="254"/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252"/>
        <v>0</v>
      </c>
      <c r="N5387" s="39"/>
      <c r="O5387" s="39"/>
      <c r="P5387" s="33"/>
    </row>
    <row r="5388" spans="1:16" ht="24.95" customHeight="1" x14ac:dyDescent="0.2">
      <c r="A5388" s="52" t="str">
        <f t="shared" si="253"/>
        <v>||||||0</v>
      </c>
      <c r="B5388" s="52" t="str">
        <f t="shared" si="254"/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252"/>
        <v>0</v>
      </c>
      <c r="N5388" s="39"/>
      <c r="O5388" s="39"/>
      <c r="P5388" s="33"/>
    </row>
    <row r="5389" spans="1:16" ht="24.95" customHeight="1" x14ac:dyDescent="0.2">
      <c r="A5389" s="52" t="str">
        <f t="shared" si="253"/>
        <v>||||||0</v>
      </c>
      <c r="B5389" s="52" t="str">
        <f t="shared" si="254"/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252"/>
        <v>0</v>
      </c>
      <c r="N5389" s="39"/>
      <c r="O5389" s="39"/>
      <c r="P5389" s="33"/>
    </row>
    <row r="5390" spans="1:16" ht="24.95" customHeight="1" x14ac:dyDescent="0.2">
      <c r="A5390" s="52" t="str">
        <f t="shared" si="253"/>
        <v>||||||0</v>
      </c>
      <c r="B5390" s="52" t="str">
        <f t="shared" si="254"/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252"/>
        <v>0</v>
      </c>
      <c r="N5390" s="39"/>
      <c r="O5390" s="39"/>
      <c r="P5390" s="33"/>
    </row>
    <row r="5391" spans="1:16" ht="24.95" customHeight="1" x14ac:dyDescent="0.2">
      <c r="A5391" s="52" t="str">
        <f t="shared" si="253"/>
        <v>||||||0</v>
      </c>
      <c r="B5391" s="52" t="str">
        <f t="shared" si="254"/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252"/>
        <v>0</v>
      </c>
      <c r="N5391" s="39"/>
      <c r="O5391" s="39"/>
      <c r="P5391" s="33"/>
    </row>
    <row r="5392" spans="1:16" ht="24.95" customHeight="1" x14ac:dyDescent="0.2">
      <c r="A5392" s="52" t="str">
        <f t="shared" si="253"/>
        <v>||||||0</v>
      </c>
      <c r="B5392" s="52" t="str">
        <f t="shared" si="254"/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252"/>
        <v>0</v>
      </c>
      <c r="N5392" s="39"/>
      <c r="O5392" s="39"/>
      <c r="P5392" s="33"/>
    </row>
    <row r="5393" spans="1:16" ht="24.95" customHeight="1" x14ac:dyDescent="0.2">
      <c r="A5393" s="52" t="str">
        <f t="shared" si="253"/>
        <v>||||||0</v>
      </c>
      <c r="B5393" s="52" t="str">
        <f t="shared" si="254"/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252"/>
        <v>0</v>
      </c>
      <c r="N5393" s="39"/>
      <c r="O5393" s="39"/>
      <c r="P5393" s="33"/>
    </row>
    <row r="5394" spans="1:16" ht="24.95" customHeight="1" x14ac:dyDescent="0.2">
      <c r="A5394" s="52" t="str">
        <f t="shared" si="253"/>
        <v>||||||0</v>
      </c>
      <c r="B5394" s="52" t="str">
        <f t="shared" si="254"/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252"/>
        <v>0</v>
      </c>
      <c r="N5394" s="39"/>
      <c r="O5394" s="39"/>
      <c r="P5394" s="33"/>
    </row>
    <row r="5395" spans="1:16" ht="24.95" customHeight="1" x14ac:dyDescent="0.2">
      <c r="A5395" s="52" t="str">
        <f t="shared" si="253"/>
        <v>||||||0</v>
      </c>
      <c r="B5395" s="52" t="str">
        <f t="shared" si="254"/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252"/>
        <v>0</v>
      </c>
      <c r="N5395" s="39"/>
      <c r="O5395" s="39"/>
      <c r="P5395" s="33"/>
    </row>
    <row r="5396" spans="1:16" ht="24.95" customHeight="1" x14ac:dyDescent="0.2">
      <c r="A5396" s="52" t="str">
        <f t="shared" si="253"/>
        <v>||||||0</v>
      </c>
      <c r="B5396" s="52" t="str">
        <f t="shared" si="254"/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252"/>
        <v>0</v>
      </c>
      <c r="N5396" s="39"/>
      <c r="O5396" s="39"/>
      <c r="P5396" s="33"/>
    </row>
    <row r="5397" spans="1:16" ht="24.95" customHeight="1" x14ac:dyDescent="0.2">
      <c r="A5397" s="52" t="str">
        <f t="shared" si="253"/>
        <v>||||||0</v>
      </c>
      <c r="B5397" s="52" t="str">
        <f t="shared" si="254"/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252"/>
        <v>0</v>
      </c>
      <c r="N5397" s="39"/>
      <c r="O5397" s="39"/>
      <c r="P5397" s="33"/>
    </row>
    <row r="5398" spans="1:16" ht="24.95" customHeight="1" x14ac:dyDescent="0.2">
      <c r="A5398" s="52" t="str">
        <f t="shared" si="253"/>
        <v>||||||0</v>
      </c>
      <c r="B5398" s="52" t="str">
        <f t="shared" si="254"/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252"/>
        <v>0</v>
      </c>
      <c r="N5398" s="39"/>
      <c r="O5398" s="39"/>
      <c r="P5398" s="33"/>
    </row>
    <row r="5399" spans="1:16" ht="24.95" customHeight="1" x14ac:dyDescent="0.2">
      <c r="A5399" s="52" t="str">
        <f t="shared" si="253"/>
        <v>||||||0</v>
      </c>
      <c r="B5399" s="52" t="str">
        <f t="shared" si="254"/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252"/>
        <v>0</v>
      </c>
      <c r="N5399" s="39"/>
      <c r="O5399" s="39"/>
      <c r="P5399" s="33"/>
    </row>
    <row r="5400" spans="1:16" ht="24.95" customHeight="1" x14ac:dyDescent="0.2">
      <c r="A5400" s="52" t="str">
        <f t="shared" si="253"/>
        <v>||||||0</v>
      </c>
      <c r="B5400" s="52" t="str">
        <f t="shared" si="254"/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252"/>
        <v>0</v>
      </c>
      <c r="N5400" s="39"/>
      <c r="O5400" s="39"/>
      <c r="P5400" s="33"/>
    </row>
    <row r="5401" spans="1:16" ht="24.95" customHeight="1" x14ac:dyDescent="0.2">
      <c r="A5401" s="52" t="str">
        <f t="shared" si="253"/>
        <v>||||||0</v>
      </c>
      <c r="B5401" s="52" t="str">
        <f t="shared" si="254"/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252"/>
        <v>0</v>
      </c>
      <c r="N5401" s="39"/>
      <c r="O5401" s="39"/>
      <c r="P5401" s="33"/>
    </row>
    <row r="5402" spans="1:16" ht="24.95" customHeight="1" x14ac:dyDescent="0.2">
      <c r="A5402" s="52" t="str">
        <f t="shared" si="253"/>
        <v>||||||0</v>
      </c>
      <c r="B5402" s="52" t="str">
        <f t="shared" si="254"/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252"/>
        <v>0</v>
      </c>
      <c r="N5402" s="39"/>
      <c r="O5402" s="39"/>
      <c r="P5402" s="33"/>
    </row>
    <row r="5403" spans="1:16" ht="24.95" customHeight="1" x14ac:dyDescent="0.2">
      <c r="A5403" s="52" t="str">
        <f t="shared" si="253"/>
        <v>||||||0</v>
      </c>
      <c r="B5403" s="52" t="str">
        <f t="shared" si="254"/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252"/>
        <v>0</v>
      </c>
      <c r="N5403" s="39"/>
      <c r="O5403" s="39"/>
      <c r="P5403" s="33"/>
    </row>
    <row r="5404" spans="1:16" ht="24.95" customHeight="1" x14ac:dyDescent="0.2">
      <c r="A5404" s="52" t="str">
        <f t="shared" si="253"/>
        <v>||||||0</v>
      </c>
      <c r="B5404" s="52" t="str">
        <f t="shared" si="254"/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252"/>
        <v>0</v>
      </c>
      <c r="N5404" s="39"/>
      <c r="O5404" s="39"/>
      <c r="P5404" s="33"/>
    </row>
    <row r="5405" spans="1:16" ht="24.95" customHeight="1" x14ac:dyDescent="0.2">
      <c r="A5405" s="52" t="str">
        <f t="shared" si="253"/>
        <v>||||||0</v>
      </c>
      <c r="B5405" s="52" t="str">
        <f t="shared" si="254"/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252"/>
        <v>0</v>
      </c>
      <c r="N5405" s="39"/>
      <c r="O5405" s="39"/>
      <c r="P5405" s="33"/>
    </row>
    <row r="5406" spans="1:16" ht="24.95" customHeight="1" x14ac:dyDescent="0.2">
      <c r="A5406" s="52" t="str">
        <f t="shared" si="253"/>
        <v>||||||0</v>
      </c>
      <c r="B5406" s="52" t="str">
        <f t="shared" si="254"/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252"/>
        <v>0</v>
      </c>
      <c r="N5406" s="39"/>
      <c r="O5406" s="39"/>
      <c r="P5406" s="33"/>
    </row>
    <row r="5407" spans="1:16" ht="24.95" customHeight="1" x14ac:dyDescent="0.2">
      <c r="A5407" s="52" t="str">
        <f t="shared" si="253"/>
        <v>||||||0</v>
      </c>
      <c r="B5407" s="52" t="str">
        <f t="shared" si="254"/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252"/>
        <v>0</v>
      </c>
      <c r="N5407" s="39"/>
      <c r="O5407" s="39"/>
      <c r="P5407" s="33"/>
    </row>
    <row r="5408" spans="1:16" ht="24.95" customHeight="1" x14ac:dyDescent="0.2">
      <c r="A5408" s="52" t="str">
        <f t="shared" si="253"/>
        <v>||||||0</v>
      </c>
      <c r="B5408" s="52" t="str">
        <f t="shared" si="254"/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252"/>
        <v>0</v>
      </c>
      <c r="N5408" s="39"/>
      <c r="O5408" s="39"/>
      <c r="P5408" s="33"/>
    </row>
    <row r="5409" spans="1:16" ht="24.95" customHeight="1" x14ac:dyDescent="0.2">
      <c r="A5409" s="52" t="str">
        <f t="shared" si="253"/>
        <v>||||||0</v>
      </c>
      <c r="B5409" s="52" t="str">
        <f t="shared" si="254"/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252"/>
        <v>0</v>
      </c>
      <c r="N5409" s="39"/>
      <c r="O5409" s="39"/>
      <c r="P5409" s="33"/>
    </row>
    <row r="5410" spans="1:16" ht="24.95" customHeight="1" x14ac:dyDescent="0.2">
      <c r="A5410" s="52" t="str">
        <f t="shared" si="253"/>
        <v>||||||0</v>
      </c>
      <c r="B5410" s="52" t="str">
        <f t="shared" si="254"/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252"/>
        <v>0</v>
      </c>
      <c r="N5410" s="39"/>
      <c r="O5410" s="39"/>
      <c r="P5410" s="33"/>
    </row>
    <row r="5411" spans="1:16" ht="24.95" customHeight="1" x14ac:dyDescent="0.2">
      <c r="A5411" s="52" t="str">
        <f t="shared" si="253"/>
        <v>||||||0</v>
      </c>
      <c r="B5411" s="52" t="str">
        <f t="shared" si="254"/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252"/>
        <v>0</v>
      </c>
      <c r="N5411" s="39"/>
      <c r="O5411" s="39"/>
      <c r="P5411" s="33"/>
    </row>
    <row r="5412" spans="1:16" ht="24.95" customHeight="1" x14ac:dyDescent="0.2">
      <c r="A5412" s="52" t="str">
        <f t="shared" si="253"/>
        <v>||||||0</v>
      </c>
      <c r="B5412" s="52" t="str">
        <f t="shared" si="254"/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252"/>
        <v>0</v>
      </c>
      <c r="N5412" s="39"/>
      <c r="O5412" s="39"/>
      <c r="P5412" s="33"/>
    </row>
    <row r="5413" spans="1:16" ht="24.95" customHeight="1" x14ac:dyDescent="0.2">
      <c r="A5413" s="52" t="str">
        <f t="shared" si="253"/>
        <v>||||||0</v>
      </c>
      <c r="B5413" s="52" t="str">
        <f t="shared" si="254"/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252"/>
        <v>0</v>
      </c>
      <c r="N5413" s="39"/>
      <c r="O5413" s="39"/>
      <c r="P5413" s="33"/>
    </row>
    <row r="5414" spans="1:16" ht="24.95" customHeight="1" x14ac:dyDescent="0.2">
      <c r="A5414" s="52" t="str">
        <f t="shared" si="253"/>
        <v>||||||0</v>
      </c>
      <c r="B5414" s="52" t="str">
        <f t="shared" si="254"/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252"/>
        <v>0</v>
      </c>
      <c r="N5414" s="39"/>
      <c r="O5414" s="39"/>
      <c r="P5414" s="33"/>
    </row>
    <row r="5415" spans="1:16" ht="24.95" customHeight="1" x14ac:dyDescent="0.2">
      <c r="A5415" s="52" t="str">
        <f t="shared" si="253"/>
        <v>||||||0</v>
      </c>
      <c r="B5415" s="52" t="str">
        <f t="shared" si="254"/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252"/>
        <v>0</v>
      </c>
      <c r="N5415" s="39"/>
      <c r="O5415" s="39"/>
      <c r="P5415" s="33"/>
    </row>
    <row r="5416" spans="1:16" ht="24.95" customHeight="1" x14ac:dyDescent="0.2">
      <c r="A5416" s="52" t="str">
        <f t="shared" si="253"/>
        <v>||||||0</v>
      </c>
      <c r="B5416" s="52" t="str">
        <f t="shared" si="254"/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252"/>
        <v>0</v>
      </c>
      <c r="N5416" s="39"/>
      <c r="O5416" s="39"/>
      <c r="P5416" s="33"/>
    </row>
    <row r="5417" spans="1:16" ht="24.95" customHeight="1" x14ac:dyDescent="0.2">
      <c r="A5417" s="52" t="str">
        <f t="shared" si="253"/>
        <v>||||||0</v>
      </c>
      <c r="B5417" s="52" t="str">
        <f t="shared" si="254"/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252"/>
        <v>0</v>
      </c>
      <c r="N5417" s="39"/>
      <c r="O5417" s="39"/>
      <c r="P5417" s="33"/>
    </row>
    <row r="5418" spans="1:16" ht="24.95" customHeight="1" x14ac:dyDescent="0.2">
      <c r="A5418" s="52" t="str">
        <f t="shared" si="253"/>
        <v>||||||0</v>
      </c>
      <c r="B5418" s="52" t="str">
        <f t="shared" si="254"/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252"/>
        <v>0</v>
      </c>
      <c r="N5418" s="39"/>
      <c r="O5418" s="39"/>
      <c r="P5418" s="33"/>
    </row>
    <row r="5419" spans="1:16" ht="24.95" customHeight="1" x14ac:dyDescent="0.2">
      <c r="A5419" s="52" t="str">
        <f t="shared" si="253"/>
        <v>||||||0</v>
      </c>
      <c r="B5419" s="52" t="str">
        <f t="shared" si="254"/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252"/>
        <v>0</v>
      </c>
      <c r="N5419" s="39"/>
      <c r="O5419" s="39"/>
      <c r="P5419" s="33"/>
    </row>
    <row r="5420" spans="1:16" ht="24.95" customHeight="1" x14ac:dyDescent="0.2">
      <c r="A5420" s="52" t="str">
        <f t="shared" si="253"/>
        <v>||||||0</v>
      </c>
      <c r="B5420" s="52" t="str">
        <f t="shared" si="254"/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252"/>
        <v>0</v>
      </c>
      <c r="N5420" s="39"/>
      <c r="O5420" s="39"/>
      <c r="P5420" s="33"/>
    </row>
    <row r="5421" spans="1:16" ht="24.95" customHeight="1" x14ac:dyDescent="0.2">
      <c r="A5421" s="52" t="str">
        <f t="shared" si="253"/>
        <v>||||||0</v>
      </c>
      <c r="B5421" s="52" t="str">
        <f t="shared" si="254"/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252"/>
        <v>0</v>
      </c>
      <c r="N5421" s="39"/>
      <c r="O5421" s="39"/>
      <c r="P5421" s="33"/>
    </row>
    <row r="5422" spans="1:16" ht="24.95" customHeight="1" x14ac:dyDescent="0.2">
      <c r="A5422" s="52" t="str">
        <f t="shared" si="253"/>
        <v>||||||0</v>
      </c>
      <c r="B5422" s="52" t="str">
        <f t="shared" si="254"/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252"/>
        <v>0</v>
      </c>
      <c r="N5422" s="39"/>
      <c r="O5422" s="39"/>
      <c r="P5422" s="33"/>
    </row>
    <row r="5423" spans="1:16" ht="24.95" customHeight="1" x14ac:dyDescent="0.2">
      <c r="A5423" s="52" t="str">
        <f t="shared" si="253"/>
        <v>||||||0</v>
      </c>
      <c r="B5423" s="52" t="str">
        <f t="shared" si="254"/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252"/>
        <v>0</v>
      </c>
      <c r="N5423" s="39"/>
      <c r="O5423" s="39"/>
      <c r="P5423" s="33"/>
    </row>
    <row r="5424" spans="1:16" ht="24.95" customHeight="1" x14ac:dyDescent="0.2">
      <c r="A5424" s="52" t="str">
        <f t="shared" si="253"/>
        <v>||||||0</v>
      </c>
      <c r="B5424" s="52" t="str">
        <f t="shared" si="254"/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252"/>
        <v>0</v>
      </c>
      <c r="N5424" s="39"/>
      <c r="O5424" s="39"/>
      <c r="P5424" s="33"/>
    </row>
    <row r="5425" spans="1:16" ht="24.95" customHeight="1" x14ac:dyDescent="0.2">
      <c r="A5425" s="52" t="str">
        <f t="shared" si="253"/>
        <v>||||||0</v>
      </c>
      <c r="B5425" s="52" t="str">
        <f t="shared" si="254"/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252"/>
        <v>0</v>
      </c>
      <c r="N5425" s="39"/>
      <c r="O5425" s="39"/>
      <c r="P5425" s="33"/>
    </row>
    <row r="5426" spans="1:16" ht="24.95" customHeight="1" x14ac:dyDescent="0.2">
      <c r="A5426" s="52" t="str">
        <f t="shared" si="253"/>
        <v>||||||0</v>
      </c>
      <c r="B5426" s="52" t="str">
        <f t="shared" si="254"/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252"/>
        <v>0</v>
      </c>
      <c r="N5426" s="39"/>
      <c r="O5426" s="39"/>
      <c r="P5426" s="33"/>
    </row>
    <row r="5427" spans="1:16" ht="24.95" customHeight="1" x14ac:dyDescent="0.2">
      <c r="A5427" s="52" t="str">
        <f t="shared" si="253"/>
        <v>||||||0</v>
      </c>
      <c r="B5427" s="52" t="str">
        <f t="shared" si="254"/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252"/>
        <v>0</v>
      </c>
      <c r="N5427" s="39"/>
      <c r="O5427" s="39"/>
      <c r="P5427" s="33"/>
    </row>
    <row r="5428" spans="1:16" ht="24.95" customHeight="1" x14ac:dyDescent="0.2">
      <c r="A5428" s="52" t="str">
        <f t="shared" si="253"/>
        <v>||||||0</v>
      </c>
      <c r="B5428" s="52" t="str">
        <f t="shared" si="254"/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252"/>
        <v>0</v>
      </c>
      <c r="N5428" s="39"/>
      <c r="O5428" s="39"/>
      <c r="P5428" s="33"/>
    </row>
    <row r="5429" spans="1:16" ht="24.95" customHeight="1" x14ac:dyDescent="0.2">
      <c r="A5429" s="52" t="str">
        <f t="shared" si="253"/>
        <v>||||||0</v>
      </c>
      <c r="B5429" s="52" t="str">
        <f t="shared" si="254"/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252"/>
        <v>0</v>
      </c>
      <c r="N5429" s="39"/>
      <c r="O5429" s="39"/>
      <c r="P5429" s="33"/>
    </row>
    <row r="5430" spans="1:16" ht="24.95" customHeight="1" x14ac:dyDescent="0.2">
      <c r="A5430" s="52" t="str">
        <f t="shared" si="253"/>
        <v>||||||0</v>
      </c>
      <c r="B5430" s="52" t="str">
        <f t="shared" si="254"/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252"/>
        <v>0</v>
      </c>
      <c r="N5430" s="39"/>
      <c r="O5430" s="39"/>
      <c r="P5430" s="33"/>
    </row>
    <row r="5431" spans="1:16" ht="24.95" customHeight="1" x14ac:dyDescent="0.2">
      <c r="A5431" s="52" t="str">
        <f t="shared" si="253"/>
        <v>||||||0</v>
      </c>
      <c r="B5431" s="52" t="str">
        <f t="shared" si="254"/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252"/>
        <v>0</v>
      </c>
      <c r="N5431" s="39"/>
      <c r="O5431" s="39"/>
      <c r="P5431" s="33"/>
    </row>
    <row r="5432" spans="1:16" ht="24.95" customHeight="1" x14ac:dyDescent="0.2">
      <c r="A5432" s="52" t="str">
        <f t="shared" si="253"/>
        <v>||||||0</v>
      </c>
      <c r="B5432" s="52" t="str">
        <f t="shared" si="254"/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252"/>
        <v>0</v>
      </c>
      <c r="N5432" s="39"/>
      <c r="O5432" s="39"/>
      <c r="P5432" s="33"/>
    </row>
    <row r="5433" spans="1:16" ht="24.95" customHeight="1" x14ac:dyDescent="0.2">
      <c r="A5433" s="52" t="str">
        <f t="shared" si="253"/>
        <v>||||||0</v>
      </c>
      <c r="B5433" s="52" t="str">
        <f t="shared" si="254"/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252"/>
        <v>0</v>
      </c>
      <c r="N5433" s="39"/>
      <c r="O5433" s="39"/>
      <c r="P5433" s="33"/>
    </row>
    <row r="5434" spans="1:16" ht="24.95" customHeight="1" x14ac:dyDescent="0.2">
      <c r="A5434" s="52" t="str">
        <f t="shared" si="253"/>
        <v>||||||0</v>
      </c>
      <c r="B5434" s="52" t="str">
        <f t="shared" si="254"/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252"/>
        <v>0</v>
      </c>
      <c r="N5434" s="39"/>
      <c r="O5434" s="39"/>
      <c r="P5434" s="33"/>
    </row>
    <row r="5435" spans="1:16" ht="24.95" customHeight="1" x14ac:dyDescent="0.2">
      <c r="A5435" s="52" t="str">
        <f t="shared" si="253"/>
        <v>||||||0</v>
      </c>
      <c r="B5435" s="52" t="str">
        <f t="shared" si="254"/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252"/>
        <v>0</v>
      </c>
      <c r="N5435" s="39"/>
      <c r="O5435" s="39"/>
      <c r="P5435" s="33"/>
    </row>
    <row r="5436" spans="1:16" ht="24.95" customHeight="1" x14ac:dyDescent="0.2">
      <c r="A5436" s="52" t="str">
        <f t="shared" si="253"/>
        <v>||||||0</v>
      </c>
      <c r="B5436" s="52" t="str">
        <f t="shared" si="254"/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252"/>
        <v>0</v>
      </c>
      <c r="N5436" s="39"/>
      <c r="O5436" s="39"/>
      <c r="P5436" s="33"/>
    </row>
    <row r="5437" spans="1:16" ht="24.95" customHeight="1" x14ac:dyDescent="0.2">
      <c r="A5437" s="52" t="str">
        <f t="shared" si="253"/>
        <v>||||||0</v>
      </c>
      <c r="B5437" s="52" t="str">
        <f t="shared" si="254"/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252"/>
        <v>0</v>
      </c>
      <c r="N5437" s="39"/>
      <c r="O5437" s="39"/>
      <c r="P5437" s="33"/>
    </row>
    <row r="5438" spans="1:16" ht="24.95" customHeight="1" x14ac:dyDescent="0.2">
      <c r="A5438" s="52" t="str">
        <f t="shared" si="253"/>
        <v>||||||0</v>
      </c>
      <c r="B5438" s="52" t="str">
        <f t="shared" si="254"/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255">N5438+O5438</f>
        <v>0</v>
      </c>
      <c r="N5438" s="39"/>
      <c r="O5438" s="39"/>
      <c r="P5438" s="33"/>
    </row>
    <row r="5439" spans="1:16" ht="24.95" customHeight="1" x14ac:dyDescent="0.2">
      <c r="A5439" s="52" t="str">
        <f t="shared" si="253"/>
        <v>||||||0</v>
      </c>
      <c r="B5439" s="52" t="str">
        <f t="shared" si="254"/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255"/>
        <v>0</v>
      </c>
      <c r="N5439" s="39"/>
      <c r="O5439" s="39"/>
      <c r="P5439" s="33"/>
    </row>
    <row r="5440" spans="1:16" ht="24.95" customHeight="1" x14ac:dyDescent="0.2">
      <c r="A5440" s="52" t="str">
        <f t="shared" si="253"/>
        <v>||||||0</v>
      </c>
      <c r="B5440" s="52" t="str">
        <f t="shared" si="254"/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255"/>
        <v>0</v>
      </c>
      <c r="N5440" s="39"/>
      <c r="O5440" s="39"/>
      <c r="P5440" s="33"/>
    </row>
    <row r="5441" spans="1:16" ht="24.95" customHeight="1" x14ac:dyDescent="0.2">
      <c r="A5441" s="52" t="str">
        <f t="shared" si="253"/>
        <v>||||||0</v>
      </c>
      <c r="B5441" s="52" t="str">
        <f t="shared" si="254"/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255"/>
        <v>0</v>
      </c>
      <c r="N5441" s="39"/>
      <c r="O5441" s="39"/>
      <c r="P5441" s="33"/>
    </row>
    <row r="5442" spans="1:16" ht="24.95" customHeight="1" x14ac:dyDescent="0.2">
      <c r="A5442" s="52" t="str">
        <f t="shared" si="253"/>
        <v>||||||0</v>
      </c>
      <c r="B5442" s="52" t="str">
        <f t="shared" si="254"/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255"/>
        <v>0</v>
      </c>
      <c r="N5442" s="39"/>
      <c r="O5442" s="39"/>
      <c r="P5442" s="33"/>
    </row>
    <row r="5443" spans="1:16" ht="24.95" customHeight="1" x14ac:dyDescent="0.2">
      <c r="A5443" s="52" t="str">
        <f t="shared" si="253"/>
        <v>||||||0</v>
      </c>
      <c r="B5443" s="52" t="str">
        <f t="shared" si="254"/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255"/>
        <v>0</v>
      </c>
      <c r="N5443" s="39"/>
      <c r="O5443" s="39"/>
      <c r="P5443" s="33"/>
    </row>
    <row r="5444" spans="1:16" ht="24.95" customHeight="1" x14ac:dyDescent="0.2">
      <c r="A5444" s="52" t="str">
        <f t="shared" si="253"/>
        <v>||||||0</v>
      </c>
      <c r="B5444" s="52" t="str">
        <f t="shared" si="254"/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255"/>
        <v>0</v>
      </c>
      <c r="N5444" s="39"/>
      <c r="O5444" s="39"/>
      <c r="P5444" s="33"/>
    </row>
    <row r="5445" spans="1:16" ht="24.95" customHeight="1" x14ac:dyDescent="0.2">
      <c r="A5445" s="52" t="str">
        <f t="shared" ref="A5445:A5508" si="256">C5445&amp;"|"&amp;D5445&amp;"|"&amp;E5445&amp;"|"&amp;F5445&amp;"|"&amp;G5445&amp;"|"&amp;I5445&amp;"|"&amp;N5445+O5445-P5445</f>
        <v>||||||0</v>
      </c>
      <c r="B5445" s="52" t="str">
        <f t="shared" ref="B5445:B5508" si="257"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255"/>
        <v>0</v>
      </c>
      <c r="N5445" s="39"/>
      <c r="O5445" s="39"/>
      <c r="P5445" s="33"/>
    </row>
    <row r="5446" spans="1:16" ht="24.95" customHeight="1" x14ac:dyDescent="0.2">
      <c r="A5446" s="52" t="str">
        <f t="shared" si="256"/>
        <v>||||||0</v>
      </c>
      <c r="B5446" s="52" t="str">
        <f t="shared" si="257"/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255"/>
        <v>0</v>
      </c>
      <c r="N5446" s="39"/>
      <c r="O5446" s="39"/>
      <c r="P5446" s="33"/>
    </row>
    <row r="5447" spans="1:16" ht="24.95" customHeight="1" x14ac:dyDescent="0.2">
      <c r="A5447" s="52" t="str">
        <f t="shared" si="256"/>
        <v>||||||0</v>
      </c>
      <c r="B5447" s="52" t="str">
        <f t="shared" si="257"/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255"/>
        <v>0</v>
      </c>
      <c r="N5447" s="39"/>
      <c r="O5447" s="39"/>
      <c r="P5447" s="33"/>
    </row>
    <row r="5448" spans="1:16" ht="24.95" customHeight="1" x14ac:dyDescent="0.2">
      <c r="A5448" s="52" t="str">
        <f t="shared" si="256"/>
        <v>||||||0</v>
      </c>
      <c r="B5448" s="52" t="str">
        <f t="shared" si="257"/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255"/>
        <v>0</v>
      </c>
      <c r="N5448" s="39"/>
      <c r="O5448" s="39"/>
      <c r="P5448" s="33"/>
    </row>
    <row r="5449" spans="1:16" ht="24.95" customHeight="1" x14ac:dyDescent="0.2">
      <c r="A5449" s="52" t="str">
        <f t="shared" si="256"/>
        <v>||||||0</v>
      </c>
      <c r="B5449" s="52" t="str">
        <f t="shared" si="257"/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255"/>
        <v>0</v>
      </c>
      <c r="N5449" s="39"/>
      <c r="O5449" s="39"/>
      <c r="P5449" s="33"/>
    </row>
    <row r="5450" spans="1:16" ht="24.95" customHeight="1" x14ac:dyDescent="0.2">
      <c r="A5450" s="52" t="str">
        <f t="shared" si="256"/>
        <v>||||||0</v>
      </c>
      <c r="B5450" s="52" t="str">
        <f t="shared" si="257"/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255"/>
        <v>0</v>
      </c>
      <c r="N5450" s="39"/>
      <c r="O5450" s="39"/>
      <c r="P5450" s="33"/>
    </row>
    <row r="5451" spans="1:16" ht="24.95" customHeight="1" x14ac:dyDescent="0.2">
      <c r="A5451" s="52" t="str">
        <f t="shared" si="256"/>
        <v>||||||0</v>
      </c>
      <c r="B5451" s="52" t="str">
        <f t="shared" si="257"/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255"/>
        <v>0</v>
      </c>
      <c r="N5451" s="39"/>
      <c r="O5451" s="39"/>
      <c r="P5451" s="33"/>
    </row>
    <row r="5452" spans="1:16" ht="24.95" customHeight="1" x14ac:dyDescent="0.2">
      <c r="A5452" s="52" t="str">
        <f t="shared" si="256"/>
        <v>||||||0</v>
      </c>
      <c r="B5452" s="52" t="str">
        <f t="shared" si="257"/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255"/>
        <v>0</v>
      </c>
      <c r="N5452" s="39"/>
      <c r="O5452" s="39"/>
      <c r="P5452" s="33"/>
    </row>
    <row r="5453" spans="1:16" ht="24.95" customHeight="1" x14ac:dyDescent="0.2">
      <c r="A5453" s="52" t="str">
        <f t="shared" si="256"/>
        <v>||||||0</v>
      </c>
      <c r="B5453" s="52" t="str">
        <f t="shared" si="257"/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255"/>
        <v>0</v>
      </c>
      <c r="N5453" s="39"/>
      <c r="O5453" s="39"/>
      <c r="P5453" s="33"/>
    </row>
    <row r="5454" spans="1:16" ht="24.95" customHeight="1" x14ac:dyDescent="0.2">
      <c r="A5454" s="52" t="str">
        <f t="shared" si="256"/>
        <v>||||||0</v>
      </c>
      <c r="B5454" s="52" t="str">
        <f t="shared" si="257"/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255"/>
        <v>0</v>
      </c>
      <c r="N5454" s="39"/>
      <c r="O5454" s="39"/>
      <c r="P5454" s="33"/>
    </row>
    <row r="5455" spans="1:16" ht="24.95" customHeight="1" x14ac:dyDescent="0.2">
      <c r="A5455" s="52" t="str">
        <f t="shared" si="256"/>
        <v>||||||0</v>
      </c>
      <c r="B5455" s="52" t="str">
        <f t="shared" si="257"/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255"/>
        <v>0</v>
      </c>
      <c r="N5455" s="39"/>
      <c r="O5455" s="39"/>
      <c r="P5455" s="33"/>
    </row>
    <row r="5456" spans="1:16" ht="24.95" customHeight="1" x14ac:dyDescent="0.2">
      <c r="A5456" s="52" t="str">
        <f t="shared" si="256"/>
        <v>||||||0</v>
      </c>
      <c r="B5456" s="52" t="str">
        <f t="shared" si="257"/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255"/>
        <v>0</v>
      </c>
      <c r="N5456" s="39"/>
      <c r="O5456" s="39"/>
      <c r="P5456" s="33"/>
    </row>
    <row r="5457" spans="1:16" ht="24.95" customHeight="1" x14ac:dyDescent="0.2">
      <c r="A5457" s="52" t="str">
        <f t="shared" si="256"/>
        <v>||||||0</v>
      </c>
      <c r="B5457" s="52" t="str">
        <f t="shared" si="257"/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255"/>
        <v>0</v>
      </c>
      <c r="N5457" s="39"/>
      <c r="O5457" s="39"/>
      <c r="P5457" s="33"/>
    </row>
    <row r="5458" spans="1:16" ht="24.95" customHeight="1" x14ac:dyDescent="0.2">
      <c r="A5458" s="52" t="str">
        <f t="shared" si="256"/>
        <v>||||||0</v>
      </c>
      <c r="B5458" s="52" t="str">
        <f t="shared" si="257"/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255"/>
        <v>0</v>
      </c>
      <c r="N5458" s="39"/>
      <c r="O5458" s="39"/>
      <c r="P5458" s="33"/>
    </row>
    <row r="5459" spans="1:16" ht="24.95" customHeight="1" x14ac:dyDescent="0.2">
      <c r="A5459" s="52" t="str">
        <f t="shared" si="256"/>
        <v>||||||0</v>
      </c>
      <c r="B5459" s="52" t="str">
        <f t="shared" si="257"/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255"/>
        <v>0</v>
      </c>
      <c r="N5459" s="39"/>
      <c r="O5459" s="39"/>
      <c r="P5459" s="33"/>
    </row>
    <row r="5460" spans="1:16" ht="24.95" customHeight="1" x14ac:dyDescent="0.2">
      <c r="A5460" s="52" t="str">
        <f t="shared" si="256"/>
        <v>||||||0</v>
      </c>
      <c r="B5460" s="52" t="str">
        <f t="shared" si="257"/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255"/>
        <v>0</v>
      </c>
      <c r="N5460" s="39"/>
      <c r="O5460" s="39"/>
      <c r="P5460" s="33"/>
    </row>
    <row r="5461" spans="1:16" ht="24.95" customHeight="1" x14ac:dyDescent="0.2">
      <c r="A5461" s="52" t="str">
        <f t="shared" si="256"/>
        <v>||||||0</v>
      </c>
      <c r="B5461" s="52" t="str">
        <f t="shared" si="257"/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255"/>
        <v>0</v>
      </c>
      <c r="N5461" s="39"/>
      <c r="O5461" s="39"/>
      <c r="P5461" s="33"/>
    </row>
    <row r="5462" spans="1:16" ht="24.95" customHeight="1" x14ac:dyDescent="0.2">
      <c r="A5462" s="52" t="str">
        <f t="shared" si="256"/>
        <v>||||||0</v>
      </c>
      <c r="B5462" s="52" t="str">
        <f t="shared" si="257"/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255"/>
        <v>0</v>
      </c>
      <c r="N5462" s="39"/>
      <c r="O5462" s="39"/>
      <c r="P5462" s="33"/>
    </row>
    <row r="5463" spans="1:16" ht="24.95" customHeight="1" x14ac:dyDescent="0.2">
      <c r="A5463" s="52" t="str">
        <f t="shared" si="256"/>
        <v>||||||0</v>
      </c>
      <c r="B5463" s="52" t="str">
        <f t="shared" si="257"/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255"/>
        <v>0</v>
      </c>
      <c r="N5463" s="39"/>
      <c r="O5463" s="39"/>
      <c r="P5463" s="33"/>
    </row>
    <row r="5464" spans="1:16" ht="24.95" customHeight="1" x14ac:dyDescent="0.2">
      <c r="A5464" s="52" t="str">
        <f t="shared" si="256"/>
        <v>||||||0</v>
      </c>
      <c r="B5464" s="52" t="str">
        <f t="shared" si="257"/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255"/>
        <v>0</v>
      </c>
      <c r="N5464" s="39"/>
      <c r="O5464" s="39"/>
      <c r="P5464" s="33"/>
    </row>
    <row r="5465" spans="1:16" ht="24.95" customHeight="1" x14ac:dyDescent="0.2">
      <c r="A5465" s="52" t="str">
        <f t="shared" si="256"/>
        <v>||||||0</v>
      </c>
      <c r="B5465" s="52" t="str">
        <f t="shared" si="257"/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255"/>
        <v>0</v>
      </c>
      <c r="N5465" s="39"/>
      <c r="O5465" s="39"/>
      <c r="P5465" s="33"/>
    </row>
    <row r="5466" spans="1:16" ht="24.95" customHeight="1" x14ac:dyDescent="0.2">
      <c r="A5466" s="52" t="str">
        <f t="shared" si="256"/>
        <v>||||||0</v>
      </c>
      <c r="B5466" s="52" t="str">
        <f t="shared" si="257"/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255"/>
        <v>0</v>
      </c>
      <c r="N5466" s="39"/>
      <c r="O5466" s="39"/>
      <c r="P5466" s="33"/>
    </row>
    <row r="5467" spans="1:16" ht="24.95" customHeight="1" x14ac:dyDescent="0.2">
      <c r="A5467" s="52" t="str">
        <f t="shared" si="256"/>
        <v>||||||0</v>
      </c>
      <c r="B5467" s="52" t="str">
        <f t="shared" si="257"/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255"/>
        <v>0</v>
      </c>
      <c r="N5467" s="39"/>
      <c r="O5467" s="39"/>
      <c r="P5467" s="33"/>
    </row>
    <row r="5468" spans="1:16" ht="24.95" customHeight="1" x14ac:dyDescent="0.2">
      <c r="A5468" s="52" t="str">
        <f t="shared" si="256"/>
        <v>||||||0</v>
      </c>
      <c r="B5468" s="52" t="str">
        <f t="shared" si="257"/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255"/>
        <v>0</v>
      </c>
      <c r="N5468" s="39"/>
      <c r="O5468" s="39"/>
      <c r="P5468" s="33"/>
    </row>
    <row r="5469" spans="1:16" ht="24.95" customHeight="1" x14ac:dyDescent="0.2">
      <c r="A5469" s="52" t="str">
        <f t="shared" si="256"/>
        <v>||||||0</v>
      </c>
      <c r="B5469" s="52" t="str">
        <f t="shared" si="257"/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255"/>
        <v>0</v>
      </c>
      <c r="N5469" s="39"/>
      <c r="O5469" s="39"/>
      <c r="P5469" s="33"/>
    </row>
    <row r="5470" spans="1:16" ht="24.95" customHeight="1" x14ac:dyDescent="0.2">
      <c r="A5470" s="52" t="str">
        <f t="shared" si="256"/>
        <v>||||||0</v>
      </c>
      <c r="B5470" s="52" t="str">
        <f t="shared" si="257"/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255"/>
        <v>0</v>
      </c>
      <c r="N5470" s="39"/>
      <c r="O5470" s="39"/>
      <c r="P5470" s="33"/>
    </row>
    <row r="5471" spans="1:16" ht="24.95" customHeight="1" x14ac:dyDescent="0.2">
      <c r="A5471" s="52" t="str">
        <f t="shared" si="256"/>
        <v>||||||0</v>
      </c>
      <c r="B5471" s="52" t="str">
        <f t="shared" si="257"/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255"/>
        <v>0</v>
      </c>
      <c r="N5471" s="39"/>
      <c r="O5471" s="39"/>
      <c r="P5471" s="33"/>
    </row>
    <row r="5472" spans="1:16" ht="24.95" customHeight="1" x14ac:dyDescent="0.2">
      <c r="A5472" s="52" t="str">
        <f t="shared" si="256"/>
        <v>||||||0</v>
      </c>
      <c r="B5472" s="52" t="str">
        <f t="shared" si="257"/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255"/>
        <v>0</v>
      </c>
      <c r="N5472" s="39"/>
      <c r="O5472" s="39"/>
      <c r="P5472" s="33"/>
    </row>
    <row r="5473" spans="1:16" ht="24.95" customHeight="1" x14ac:dyDescent="0.2">
      <c r="A5473" s="52" t="str">
        <f t="shared" si="256"/>
        <v>||||||0</v>
      </c>
      <c r="B5473" s="52" t="str">
        <f t="shared" si="257"/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255"/>
        <v>0</v>
      </c>
      <c r="N5473" s="39"/>
      <c r="O5473" s="39"/>
      <c r="P5473" s="33"/>
    </row>
    <row r="5474" spans="1:16" ht="24.95" customHeight="1" x14ac:dyDescent="0.2">
      <c r="A5474" s="52" t="str">
        <f t="shared" si="256"/>
        <v>||||||0</v>
      </c>
      <c r="B5474" s="52" t="str">
        <f t="shared" si="257"/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255"/>
        <v>0</v>
      </c>
      <c r="N5474" s="39"/>
      <c r="O5474" s="39"/>
      <c r="P5474" s="33"/>
    </row>
    <row r="5475" spans="1:16" ht="24.95" customHeight="1" x14ac:dyDescent="0.2">
      <c r="A5475" s="52" t="str">
        <f t="shared" si="256"/>
        <v>||||||0</v>
      </c>
      <c r="B5475" s="52" t="str">
        <f t="shared" si="257"/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255"/>
        <v>0</v>
      </c>
      <c r="N5475" s="39"/>
      <c r="O5475" s="39"/>
      <c r="P5475" s="33"/>
    </row>
    <row r="5476" spans="1:16" ht="24.95" customHeight="1" x14ac:dyDescent="0.2">
      <c r="A5476" s="52" t="str">
        <f t="shared" si="256"/>
        <v>||||||0</v>
      </c>
      <c r="B5476" s="52" t="str">
        <f t="shared" si="257"/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255"/>
        <v>0</v>
      </c>
      <c r="N5476" s="39"/>
      <c r="O5476" s="39"/>
      <c r="P5476" s="33"/>
    </row>
    <row r="5477" spans="1:16" ht="24.95" customHeight="1" x14ac:dyDescent="0.2">
      <c r="A5477" s="52" t="str">
        <f t="shared" si="256"/>
        <v>||||||0</v>
      </c>
      <c r="B5477" s="52" t="str">
        <f t="shared" si="257"/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255"/>
        <v>0</v>
      </c>
      <c r="N5477" s="39"/>
      <c r="O5477" s="39"/>
      <c r="P5477" s="33"/>
    </row>
    <row r="5478" spans="1:16" ht="24.95" customHeight="1" x14ac:dyDescent="0.2">
      <c r="A5478" s="52" t="str">
        <f t="shared" si="256"/>
        <v>||||||0</v>
      </c>
      <c r="B5478" s="52" t="str">
        <f t="shared" si="257"/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255"/>
        <v>0</v>
      </c>
      <c r="N5478" s="39"/>
      <c r="O5478" s="39"/>
      <c r="P5478" s="33"/>
    </row>
    <row r="5479" spans="1:16" ht="24.95" customHeight="1" x14ac:dyDescent="0.2">
      <c r="A5479" s="52" t="str">
        <f t="shared" si="256"/>
        <v>||||||0</v>
      </c>
      <c r="B5479" s="52" t="str">
        <f t="shared" si="257"/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255"/>
        <v>0</v>
      </c>
      <c r="N5479" s="39"/>
      <c r="O5479" s="39"/>
      <c r="P5479" s="33"/>
    </row>
    <row r="5480" spans="1:16" ht="24.95" customHeight="1" x14ac:dyDescent="0.2">
      <c r="A5480" s="52" t="str">
        <f t="shared" si="256"/>
        <v>||||||0</v>
      </c>
      <c r="B5480" s="52" t="str">
        <f t="shared" si="257"/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255"/>
        <v>0</v>
      </c>
      <c r="N5480" s="39"/>
      <c r="O5480" s="39"/>
      <c r="P5480" s="33"/>
    </row>
    <row r="5481" spans="1:16" ht="24.95" customHeight="1" x14ac:dyDescent="0.2">
      <c r="A5481" s="52" t="str">
        <f t="shared" si="256"/>
        <v>||||||0</v>
      </c>
      <c r="B5481" s="52" t="str">
        <f t="shared" si="257"/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255"/>
        <v>0</v>
      </c>
      <c r="N5481" s="39"/>
      <c r="O5481" s="39"/>
      <c r="P5481" s="33"/>
    </row>
    <row r="5482" spans="1:16" ht="24.95" customHeight="1" x14ac:dyDescent="0.2">
      <c r="A5482" s="52" t="str">
        <f t="shared" si="256"/>
        <v>||||||0</v>
      </c>
      <c r="B5482" s="52" t="str">
        <f t="shared" si="257"/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255"/>
        <v>0</v>
      </c>
      <c r="N5482" s="39"/>
      <c r="O5482" s="39"/>
      <c r="P5482" s="33"/>
    </row>
    <row r="5483" spans="1:16" ht="24.95" customHeight="1" x14ac:dyDescent="0.2">
      <c r="A5483" s="52" t="str">
        <f t="shared" si="256"/>
        <v>||||||0</v>
      </c>
      <c r="B5483" s="52" t="str">
        <f t="shared" si="257"/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255"/>
        <v>0</v>
      </c>
      <c r="N5483" s="39"/>
      <c r="O5483" s="39"/>
      <c r="P5483" s="33"/>
    </row>
    <row r="5484" spans="1:16" ht="24.95" customHeight="1" x14ac:dyDescent="0.2">
      <c r="A5484" s="52" t="str">
        <f t="shared" si="256"/>
        <v>||||||0</v>
      </c>
      <c r="B5484" s="52" t="str">
        <f t="shared" si="257"/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255"/>
        <v>0</v>
      </c>
      <c r="N5484" s="39"/>
      <c r="O5484" s="39"/>
      <c r="P5484" s="33"/>
    </row>
    <row r="5485" spans="1:16" ht="24.95" customHeight="1" x14ac:dyDescent="0.2">
      <c r="A5485" s="52" t="str">
        <f t="shared" si="256"/>
        <v>||||||0</v>
      </c>
      <c r="B5485" s="52" t="str">
        <f t="shared" si="257"/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255"/>
        <v>0</v>
      </c>
      <c r="N5485" s="39"/>
      <c r="O5485" s="39"/>
      <c r="P5485" s="33"/>
    </row>
    <row r="5486" spans="1:16" ht="24.95" customHeight="1" x14ac:dyDescent="0.2">
      <c r="A5486" s="52" t="str">
        <f t="shared" si="256"/>
        <v>||||||0</v>
      </c>
      <c r="B5486" s="52" t="str">
        <f t="shared" si="257"/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255"/>
        <v>0</v>
      </c>
      <c r="N5486" s="39"/>
      <c r="O5486" s="39"/>
      <c r="P5486" s="33"/>
    </row>
    <row r="5487" spans="1:16" ht="24.95" customHeight="1" x14ac:dyDescent="0.2">
      <c r="A5487" s="52" t="str">
        <f t="shared" si="256"/>
        <v>||||||0</v>
      </c>
      <c r="B5487" s="52" t="str">
        <f t="shared" si="257"/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255"/>
        <v>0</v>
      </c>
      <c r="N5487" s="39"/>
      <c r="O5487" s="39"/>
      <c r="P5487" s="33"/>
    </row>
    <row r="5488" spans="1:16" ht="24.95" customHeight="1" x14ac:dyDescent="0.2">
      <c r="A5488" s="52" t="str">
        <f t="shared" si="256"/>
        <v>||||||0</v>
      </c>
      <c r="B5488" s="52" t="str">
        <f t="shared" si="257"/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255"/>
        <v>0</v>
      </c>
      <c r="N5488" s="39"/>
      <c r="O5488" s="39"/>
      <c r="P5488" s="33"/>
    </row>
    <row r="5489" spans="1:16" ht="24.95" customHeight="1" x14ac:dyDescent="0.2">
      <c r="A5489" s="52" t="str">
        <f t="shared" si="256"/>
        <v>||||||0</v>
      </c>
      <c r="B5489" s="52" t="str">
        <f t="shared" si="257"/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255"/>
        <v>0</v>
      </c>
      <c r="N5489" s="39"/>
      <c r="O5489" s="39"/>
      <c r="P5489" s="33"/>
    </row>
    <row r="5490" spans="1:16" ht="24.95" customHeight="1" x14ac:dyDescent="0.2">
      <c r="A5490" s="52" t="str">
        <f t="shared" si="256"/>
        <v>||||||0</v>
      </c>
      <c r="B5490" s="52" t="str">
        <f t="shared" si="257"/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255"/>
        <v>0</v>
      </c>
      <c r="N5490" s="39"/>
      <c r="O5490" s="39"/>
      <c r="P5490" s="33"/>
    </row>
    <row r="5491" spans="1:16" ht="24.95" customHeight="1" x14ac:dyDescent="0.2">
      <c r="A5491" s="52" t="str">
        <f t="shared" si="256"/>
        <v>||||||0</v>
      </c>
      <c r="B5491" s="52" t="str">
        <f t="shared" si="257"/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255"/>
        <v>0</v>
      </c>
      <c r="N5491" s="39"/>
      <c r="O5491" s="39"/>
      <c r="P5491" s="33"/>
    </row>
    <row r="5492" spans="1:16" ht="24.95" customHeight="1" x14ac:dyDescent="0.2">
      <c r="A5492" s="52" t="str">
        <f t="shared" si="256"/>
        <v>||||||0</v>
      </c>
      <c r="B5492" s="52" t="str">
        <f t="shared" si="257"/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255"/>
        <v>0</v>
      </c>
      <c r="N5492" s="39"/>
      <c r="O5492" s="39"/>
      <c r="P5492" s="33"/>
    </row>
    <row r="5493" spans="1:16" ht="24.95" customHeight="1" x14ac:dyDescent="0.2">
      <c r="A5493" s="52" t="str">
        <f t="shared" si="256"/>
        <v>||||||0</v>
      </c>
      <c r="B5493" s="52" t="str">
        <f t="shared" si="257"/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255"/>
        <v>0</v>
      </c>
      <c r="N5493" s="39"/>
      <c r="O5493" s="39"/>
      <c r="P5493" s="33"/>
    </row>
    <row r="5494" spans="1:16" ht="24.95" customHeight="1" x14ac:dyDescent="0.2">
      <c r="A5494" s="52" t="str">
        <f t="shared" si="256"/>
        <v>||||||0</v>
      </c>
      <c r="B5494" s="52" t="str">
        <f t="shared" si="257"/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255"/>
        <v>0</v>
      </c>
      <c r="N5494" s="39"/>
      <c r="O5494" s="39"/>
      <c r="P5494" s="33"/>
    </row>
    <row r="5495" spans="1:16" ht="24.95" customHeight="1" x14ac:dyDescent="0.2">
      <c r="A5495" s="52" t="str">
        <f t="shared" si="256"/>
        <v>||||||0</v>
      </c>
      <c r="B5495" s="52" t="str">
        <f t="shared" si="257"/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255"/>
        <v>0</v>
      </c>
      <c r="N5495" s="39"/>
      <c r="O5495" s="39"/>
      <c r="P5495" s="33"/>
    </row>
    <row r="5496" spans="1:16" ht="24.95" customHeight="1" x14ac:dyDescent="0.2">
      <c r="A5496" s="52" t="str">
        <f t="shared" si="256"/>
        <v>||||||0</v>
      </c>
      <c r="B5496" s="52" t="str">
        <f t="shared" si="257"/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255"/>
        <v>0</v>
      </c>
      <c r="N5496" s="39"/>
      <c r="O5496" s="39"/>
      <c r="P5496" s="33"/>
    </row>
    <row r="5497" spans="1:16" ht="24.95" customHeight="1" x14ac:dyDescent="0.2">
      <c r="A5497" s="52" t="str">
        <f t="shared" si="256"/>
        <v>||||||0</v>
      </c>
      <c r="B5497" s="52" t="str">
        <f t="shared" si="257"/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255"/>
        <v>0</v>
      </c>
      <c r="N5497" s="39"/>
      <c r="O5497" s="39"/>
      <c r="P5497" s="33"/>
    </row>
    <row r="5498" spans="1:16" ht="24.95" customHeight="1" x14ac:dyDescent="0.2">
      <c r="A5498" s="52" t="str">
        <f t="shared" si="256"/>
        <v>||||||0</v>
      </c>
      <c r="B5498" s="52" t="str">
        <f t="shared" si="257"/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255"/>
        <v>0</v>
      </c>
      <c r="N5498" s="39"/>
      <c r="O5498" s="39"/>
      <c r="P5498" s="33"/>
    </row>
    <row r="5499" spans="1:16" ht="24.95" customHeight="1" x14ac:dyDescent="0.2">
      <c r="A5499" s="52" t="str">
        <f t="shared" si="256"/>
        <v>||||||0</v>
      </c>
      <c r="B5499" s="52" t="str">
        <f t="shared" si="257"/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255"/>
        <v>0</v>
      </c>
      <c r="N5499" s="39"/>
      <c r="O5499" s="39"/>
      <c r="P5499" s="33"/>
    </row>
    <row r="5500" spans="1:16" ht="24.95" customHeight="1" x14ac:dyDescent="0.2">
      <c r="A5500" s="52" t="str">
        <f t="shared" si="256"/>
        <v>||||||0</v>
      </c>
      <c r="B5500" s="52" t="str">
        <f t="shared" si="257"/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255"/>
        <v>0</v>
      </c>
      <c r="N5500" s="39"/>
      <c r="O5500" s="39"/>
      <c r="P5500" s="33"/>
    </row>
    <row r="5501" spans="1:16" ht="24.95" customHeight="1" x14ac:dyDescent="0.2">
      <c r="A5501" s="52" t="str">
        <f t="shared" si="256"/>
        <v>||||||0</v>
      </c>
      <c r="B5501" s="52" t="str">
        <f t="shared" si="257"/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255"/>
        <v>0</v>
      </c>
      <c r="N5501" s="39"/>
      <c r="O5501" s="39"/>
      <c r="P5501" s="33"/>
    </row>
    <row r="5502" spans="1:16" ht="24.95" customHeight="1" x14ac:dyDescent="0.2">
      <c r="A5502" s="52" t="str">
        <f t="shared" si="256"/>
        <v>||||||0</v>
      </c>
      <c r="B5502" s="52" t="str">
        <f t="shared" si="257"/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258">N5502+O5502</f>
        <v>0</v>
      </c>
      <c r="N5502" s="39"/>
      <c r="O5502" s="39"/>
      <c r="P5502" s="33"/>
    </row>
    <row r="5503" spans="1:16" ht="24.95" customHeight="1" x14ac:dyDescent="0.2">
      <c r="A5503" s="52" t="str">
        <f t="shared" si="256"/>
        <v>||||||0</v>
      </c>
      <c r="B5503" s="52" t="str">
        <f t="shared" si="257"/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258"/>
        <v>0</v>
      </c>
      <c r="N5503" s="39"/>
      <c r="O5503" s="39"/>
      <c r="P5503" s="33"/>
    </row>
    <row r="5504" spans="1:16" ht="24.95" customHeight="1" x14ac:dyDescent="0.2">
      <c r="A5504" s="52" t="str">
        <f t="shared" si="256"/>
        <v>||||||0</v>
      </c>
      <c r="B5504" s="52" t="str">
        <f t="shared" si="257"/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258"/>
        <v>0</v>
      </c>
      <c r="N5504" s="39"/>
      <c r="O5504" s="39"/>
      <c r="P5504" s="33"/>
    </row>
    <row r="5505" spans="1:16" ht="24.95" customHeight="1" x14ac:dyDescent="0.2">
      <c r="A5505" s="52" t="str">
        <f t="shared" si="256"/>
        <v>||||||0</v>
      </c>
      <c r="B5505" s="52" t="str">
        <f t="shared" si="257"/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258"/>
        <v>0</v>
      </c>
      <c r="N5505" s="39"/>
      <c r="O5505" s="39"/>
      <c r="P5505" s="33"/>
    </row>
    <row r="5506" spans="1:16" ht="24.95" customHeight="1" x14ac:dyDescent="0.2">
      <c r="A5506" s="52" t="str">
        <f t="shared" si="256"/>
        <v>||||||0</v>
      </c>
      <c r="B5506" s="52" t="str">
        <f t="shared" si="257"/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258"/>
        <v>0</v>
      </c>
      <c r="N5506" s="39"/>
      <c r="O5506" s="39"/>
      <c r="P5506" s="33"/>
    </row>
    <row r="5507" spans="1:16" ht="24.95" customHeight="1" x14ac:dyDescent="0.2">
      <c r="A5507" s="52" t="str">
        <f t="shared" si="256"/>
        <v>||||||0</v>
      </c>
      <c r="B5507" s="52" t="str">
        <f t="shared" si="257"/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258"/>
        <v>0</v>
      </c>
      <c r="N5507" s="39"/>
      <c r="O5507" s="39"/>
      <c r="P5507" s="33"/>
    </row>
    <row r="5508" spans="1:16" ht="24.95" customHeight="1" x14ac:dyDescent="0.2">
      <c r="A5508" s="52" t="str">
        <f t="shared" si="256"/>
        <v>||||||0</v>
      </c>
      <c r="B5508" s="52" t="str">
        <f t="shared" si="257"/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258"/>
        <v>0</v>
      </c>
      <c r="N5508" s="39"/>
      <c r="O5508" s="39"/>
      <c r="P5508" s="33"/>
    </row>
    <row r="5509" spans="1:16" ht="24.95" customHeight="1" x14ac:dyDescent="0.2">
      <c r="A5509" s="52" t="str">
        <f t="shared" ref="A5509:A5572" si="259">C5509&amp;"|"&amp;D5509&amp;"|"&amp;E5509&amp;"|"&amp;F5509&amp;"|"&amp;G5509&amp;"|"&amp;I5509&amp;"|"&amp;N5509+O5509-P5509</f>
        <v>||||||0</v>
      </c>
      <c r="B5509" s="52" t="str">
        <f t="shared" ref="B5509:B5572" si="260"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258"/>
        <v>0</v>
      </c>
      <c r="N5509" s="39"/>
      <c r="O5509" s="39"/>
      <c r="P5509" s="33"/>
    </row>
    <row r="5510" spans="1:16" ht="24.95" customHeight="1" x14ac:dyDescent="0.2">
      <c r="A5510" s="52" t="str">
        <f t="shared" si="259"/>
        <v>||||||0</v>
      </c>
      <c r="B5510" s="52" t="str">
        <f t="shared" si="260"/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258"/>
        <v>0</v>
      </c>
      <c r="N5510" s="39"/>
      <c r="O5510" s="39"/>
      <c r="P5510" s="33"/>
    </row>
    <row r="5511" spans="1:16" ht="24.95" customHeight="1" x14ac:dyDescent="0.2">
      <c r="A5511" s="52" t="str">
        <f t="shared" si="259"/>
        <v>||||||0</v>
      </c>
      <c r="B5511" s="52" t="str">
        <f t="shared" si="260"/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258"/>
        <v>0</v>
      </c>
      <c r="N5511" s="39"/>
      <c r="O5511" s="39"/>
      <c r="P5511" s="33"/>
    </row>
    <row r="5512" spans="1:16" ht="24.95" customHeight="1" x14ac:dyDescent="0.2">
      <c r="A5512" s="52" t="str">
        <f t="shared" si="259"/>
        <v>||||||0</v>
      </c>
      <c r="B5512" s="52" t="str">
        <f t="shared" si="260"/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258"/>
        <v>0</v>
      </c>
      <c r="N5512" s="39"/>
      <c r="O5512" s="39"/>
      <c r="P5512" s="33"/>
    </row>
    <row r="5513" spans="1:16" ht="24.95" customHeight="1" x14ac:dyDescent="0.2">
      <c r="A5513" s="52" t="str">
        <f t="shared" si="259"/>
        <v>||||||0</v>
      </c>
      <c r="B5513" s="52" t="str">
        <f t="shared" si="260"/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258"/>
        <v>0</v>
      </c>
      <c r="N5513" s="39"/>
      <c r="O5513" s="39"/>
      <c r="P5513" s="33"/>
    </row>
    <row r="5514" spans="1:16" ht="24.95" customHeight="1" x14ac:dyDescent="0.2">
      <c r="A5514" s="52" t="str">
        <f t="shared" si="259"/>
        <v>||||||0</v>
      </c>
      <c r="B5514" s="52" t="str">
        <f t="shared" si="260"/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258"/>
        <v>0</v>
      </c>
      <c r="N5514" s="39"/>
      <c r="O5514" s="39"/>
      <c r="P5514" s="33"/>
    </row>
    <row r="5515" spans="1:16" ht="24.95" customHeight="1" x14ac:dyDescent="0.2">
      <c r="A5515" s="52" t="str">
        <f t="shared" si="259"/>
        <v>||||||0</v>
      </c>
      <c r="B5515" s="52" t="str">
        <f t="shared" si="260"/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258"/>
        <v>0</v>
      </c>
      <c r="N5515" s="39"/>
      <c r="O5515" s="39"/>
      <c r="P5515" s="33"/>
    </row>
    <row r="5516" spans="1:16" ht="24.95" customHeight="1" x14ac:dyDescent="0.2">
      <c r="A5516" s="52" t="str">
        <f t="shared" si="259"/>
        <v>||||||0</v>
      </c>
      <c r="B5516" s="52" t="str">
        <f t="shared" si="260"/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258"/>
        <v>0</v>
      </c>
      <c r="N5516" s="39"/>
      <c r="O5516" s="39"/>
      <c r="P5516" s="33"/>
    </row>
    <row r="5517" spans="1:16" ht="24.95" customHeight="1" x14ac:dyDescent="0.2">
      <c r="A5517" s="52" t="str">
        <f t="shared" si="259"/>
        <v>||||||0</v>
      </c>
      <c r="B5517" s="52" t="str">
        <f t="shared" si="260"/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258"/>
        <v>0</v>
      </c>
      <c r="N5517" s="39"/>
      <c r="O5517" s="39"/>
      <c r="P5517" s="33"/>
    </row>
    <row r="5518" spans="1:16" ht="24.95" customHeight="1" x14ac:dyDescent="0.2">
      <c r="A5518" s="52" t="str">
        <f t="shared" si="259"/>
        <v>||||||0</v>
      </c>
      <c r="B5518" s="52" t="str">
        <f t="shared" si="260"/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258"/>
        <v>0</v>
      </c>
      <c r="N5518" s="39"/>
      <c r="O5518" s="39"/>
      <c r="P5518" s="33"/>
    </row>
    <row r="5519" spans="1:16" ht="24.95" customHeight="1" x14ac:dyDescent="0.2">
      <c r="A5519" s="52" t="str">
        <f t="shared" si="259"/>
        <v>||||||0</v>
      </c>
      <c r="B5519" s="52" t="str">
        <f t="shared" si="260"/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258"/>
        <v>0</v>
      </c>
      <c r="N5519" s="39"/>
      <c r="O5519" s="39"/>
      <c r="P5519" s="33"/>
    </row>
    <row r="5520" spans="1:16" ht="24.95" customHeight="1" x14ac:dyDescent="0.2">
      <c r="A5520" s="52" t="str">
        <f t="shared" si="259"/>
        <v>||||||0</v>
      </c>
      <c r="B5520" s="52" t="str">
        <f t="shared" si="260"/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258"/>
        <v>0</v>
      </c>
      <c r="N5520" s="39"/>
      <c r="O5520" s="39"/>
      <c r="P5520" s="33"/>
    </row>
    <row r="5521" spans="1:16" ht="24.95" customHeight="1" x14ac:dyDescent="0.2">
      <c r="A5521" s="52" t="str">
        <f t="shared" si="259"/>
        <v>||||||0</v>
      </c>
      <c r="B5521" s="52" t="str">
        <f t="shared" si="260"/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258"/>
        <v>0</v>
      </c>
      <c r="N5521" s="39"/>
      <c r="O5521" s="39"/>
      <c r="P5521" s="33"/>
    </row>
    <row r="5522" spans="1:16" ht="24.95" customHeight="1" x14ac:dyDescent="0.2">
      <c r="A5522" s="52" t="str">
        <f t="shared" si="259"/>
        <v>||||||0</v>
      </c>
      <c r="B5522" s="52" t="str">
        <f t="shared" si="260"/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258"/>
        <v>0</v>
      </c>
      <c r="N5522" s="39"/>
      <c r="O5522" s="39"/>
      <c r="P5522" s="33"/>
    </row>
    <row r="5523" spans="1:16" ht="24.95" customHeight="1" x14ac:dyDescent="0.2">
      <c r="A5523" s="52" t="str">
        <f t="shared" si="259"/>
        <v>||||||0</v>
      </c>
      <c r="B5523" s="52" t="str">
        <f t="shared" si="260"/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258"/>
        <v>0</v>
      </c>
      <c r="N5523" s="39"/>
      <c r="O5523" s="39"/>
      <c r="P5523" s="33"/>
    </row>
    <row r="5524" spans="1:16" ht="24.95" customHeight="1" x14ac:dyDescent="0.2">
      <c r="A5524" s="52" t="str">
        <f t="shared" si="259"/>
        <v>||||||0</v>
      </c>
      <c r="B5524" s="52" t="str">
        <f t="shared" si="260"/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258"/>
        <v>0</v>
      </c>
      <c r="N5524" s="39"/>
      <c r="O5524" s="39"/>
      <c r="P5524" s="33"/>
    </row>
    <row r="5525" spans="1:16" ht="24.95" customHeight="1" x14ac:dyDescent="0.2">
      <c r="A5525" s="52" t="str">
        <f t="shared" si="259"/>
        <v>||||||0</v>
      </c>
      <c r="B5525" s="52" t="str">
        <f t="shared" si="260"/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258"/>
        <v>0</v>
      </c>
      <c r="N5525" s="39"/>
      <c r="O5525" s="39"/>
      <c r="P5525" s="33"/>
    </row>
    <row r="5526" spans="1:16" ht="24.95" customHeight="1" x14ac:dyDescent="0.2">
      <c r="A5526" s="52" t="str">
        <f t="shared" si="259"/>
        <v>||||||0</v>
      </c>
      <c r="B5526" s="52" t="str">
        <f t="shared" si="260"/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258"/>
        <v>0</v>
      </c>
      <c r="N5526" s="39"/>
      <c r="O5526" s="39"/>
      <c r="P5526" s="33"/>
    </row>
    <row r="5527" spans="1:16" ht="24.95" customHeight="1" x14ac:dyDescent="0.2">
      <c r="A5527" s="52" t="str">
        <f t="shared" si="259"/>
        <v>||||||0</v>
      </c>
      <c r="B5527" s="52" t="str">
        <f t="shared" si="260"/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258"/>
        <v>0</v>
      </c>
      <c r="N5527" s="39"/>
      <c r="O5527" s="39"/>
      <c r="P5527" s="33"/>
    </row>
    <row r="5528" spans="1:16" ht="24.95" customHeight="1" x14ac:dyDescent="0.2">
      <c r="A5528" s="52" t="str">
        <f t="shared" si="259"/>
        <v>||||||0</v>
      </c>
      <c r="B5528" s="52" t="str">
        <f t="shared" si="260"/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258"/>
        <v>0</v>
      </c>
      <c r="N5528" s="39"/>
      <c r="O5528" s="39"/>
      <c r="P5528" s="33"/>
    </row>
    <row r="5529" spans="1:16" ht="24.95" customHeight="1" x14ac:dyDescent="0.2">
      <c r="A5529" s="52" t="str">
        <f t="shared" si="259"/>
        <v>||||||0</v>
      </c>
      <c r="B5529" s="52" t="str">
        <f t="shared" si="260"/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258"/>
        <v>0</v>
      </c>
      <c r="N5529" s="39"/>
      <c r="O5529" s="39"/>
      <c r="P5529" s="33"/>
    </row>
    <row r="5530" spans="1:16" ht="24.95" customHeight="1" x14ac:dyDescent="0.2">
      <c r="A5530" s="52" t="str">
        <f t="shared" si="259"/>
        <v>||||||0</v>
      </c>
      <c r="B5530" s="52" t="str">
        <f t="shared" si="260"/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258"/>
        <v>0</v>
      </c>
      <c r="N5530" s="39"/>
      <c r="O5530" s="39"/>
      <c r="P5530" s="33"/>
    </row>
    <row r="5531" spans="1:16" ht="24.95" customHeight="1" x14ac:dyDescent="0.2">
      <c r="A5531" s="52" t="str">
        <f t="shared" si="259"/>
        <v>||||||0</v>
      </c>
      <c r="B5531" s="52" t="str">
        <f t="shared" si="260"/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258"/>
        <v>0</v>
      </c>
      <c r="N5531" s="39"/>
      <c r="O5531" s="39"/>
      <c r="P5531" s="33"/>
    </row>
    <row r="5532" spans="1:16" ht="24.95" customHeight="1" x14ac:dyDescent="0.2">
      <c r="A5532" s="52" t="str">
        <f t="shared" si="259"/>
        <v>||||||0</v>
      </c>
      <c r="B5532" s="52" t="str">
        <f t="shared" si="260"/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258"/>
        <v>0</v>
      </c>
      <c r="N5532" s="39"/>
      <c r="O5532" s="39"/>
      <c r="P5532" s="33"/>
    </row>
    <row r="5533" spans="1:16" ht="24.95" customHeight="1" x14ac:dyDescent="0.2">
      <c r="A5533" s="52" t="str">
        <f t="shared" si="259"/>
        <v>||||||0</v>
      </c>
      <c r="B5533" s="52" t="str">
        <f t="shared" si="260"/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258"/>
        <v>0</v>
      </c>
      <c r="N5533" s="39"/>
      <c r="O5533" s="39"/>
      <c r="P5533" s="33"/>
    </row>
    <row r="5534" spans="1:16" ht="24.95" customHeight="1" x14ac:dyDescent="0.2">
      <c r="A5534" s="52" t="str">
        <f t="shared" si="259"/>
        <v>||||||0</v>
      </c>
      <c r="B5534" s="52" t="str">
        <f t="shared" si="260"/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258"/>
        <v>0</v>
      </c>
      <c r="N5534" s="39"/>
      <c r="O5534" s="39"/>
      <c r="P5534" s="33"/>
    </row>
    <row r="5535" spans="1:16" ht="24.95" customHeight="1" x14ac:dyDescent="0.2">
      <c r="A5535" s="52" t="str">
        <f t="shared" si="259"/>
        <v>||||||0</v>
      </c>
      <c r="B5535" s="52" t="str">
        <f t="shared" si="260"/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258"/>
        <v>0</v>
      </c>
      <c r="N5535" s="39"/>
      <c r="O5535" s="39"/>
      <c r="P5535" s="33"/>
    </row>
    <row r="5536" spans="1:16" ht="24.95" customHeight="1" x14ac:dyDescent="0.2">
      <c r="A5536" s="52" t="str">
        <f t="shared" si="259"/>
        <v>||||||0</v>
      </c>
      <c r="B5536" s="52" t="str">
        <f t="shared" si="260"/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258"/>
        <v>0</v>
      </c>
      <c r="N5536" s="39"/>
      <c r="O5536" s="39"/>
      <c r="P5536" s="33"/>
    </row>
    <row r="5537" spans="1:16" ht="24.95" customHeight="1" x14ac:dyDescent="0.2">
      <c r="A5537" s="52" t="str">
        <f t="shared" si="259"/>
        <v>||||||0</v>
      </c>
      <c r="B5537" s="52" t="str">
        <f t="shared" si="260"/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258"/>
        <v>0</v>
      </c>
      <c r="N5537" s="39"/>
      <c r="O5537" s="39"/>
      <c r="P5537" s="33"/>
    </row>
    <row r="5538" spans="1:16" ht="24.95" customHeight="1" x14ac:dyDescent="0.2">
      <c r="A5538" s="52" t="str">
        <f t="shared" si="259"/>
        <v>||||||0</v>
      </c>
      <c r="B5538" s="52" t="str">
        <f t="shared" si="260"/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258"/>
        <v>0</v>
      </c>
      <c r="N5538" s="39"/>
      <c r="O5538" s="39"/>
      <c r="P5538" s="33"/>
    </row>
    <row r="5539" spans="1:16" ht="24.95" customHeight="1" x14ac:dyDescent="0.2">
      <c r="A5539" s="52" t="str">
        <f t="shared" si="259"/>
        <v>||||||0</v>
      </c>
      <c r="B5539" s="52" t="str">
        <f t="shared" si="260"/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258"/>
        <v>0</v>
      </c>
      <c r="N5539" s="39"/>
      <c r="O5539" s="39"/>
      <c r="P5539" s="33"/>
    </row>
    <row r="5540" spans="1:16" ht="24.95" customHeight="1" x14ac:dyDescent="0.2">
      <c r="A5540" s="52" t="str">
        <f t="shared" si="259"/>
        <v>||||||0</v>
      </c>
      <c r="B5540" s="52" t="str">
        <f t="shared" si="260"/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258"/>
        <v>0</v>
      </c>
      <c r="N5540" s="39"/>
      <c r="O5540" s="39"/>
      <c r="P5540" s="33"/>
    </row>
    <row r="5541" spans="1:16" ht="24.95" customHeight="1" x14ac:dyDescent="0.2">
      <c r="A5541" s="52" t="str">
        <f t="shared" si="259"/>
        <v>||||||0</v>
      </c>
      <c r="B5541" s="52" t="str">
        <f t="shared" si="260"/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258"/>
        <v>0</v>
      </c>
      <c r="N5541" s="39"/>
      <c r="O5541" s="39"/>
      <c r="P5541" s="33"/>
    </row>
    <row r="5542" spans="1:16" ht="24.95" customHeight="1" x14ac:dyDescent="0.2">
      <c r="A5542" s="52" t="str">
        <f t="shared" si="259"/>
        <v>||||||0</v>
      </c>
      <c r="B5542" s="52" t="str">
        <f t="shared" si="260"/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258"/>
        <v>0</v>
      </c>
      <c r="N5542" s="39"/>
      <c r="O5542" s="39"/>
      <c r="P5542" s="33"/>
    </row>
    <row r="5543" spans="1:16" ht="24.95" customHeight="1" x14ac:dyDescent="0.2">
      <c r="A5543" s="52" t="str">
        <f t="shared" si="259"/>
        <v>||||||0</v>
      </c>
      <c r="B5543" s="52" t="str">
        <f t="shared" si="260"/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258"/>
        <v>0</v>
      </c>
      <c r="N5543" s="39"/>
      <c r="O5543" s="39"/>
      <c r="P5543" s="33"/>
    </row>
    <row r="5544" spans="1:16" ht="24.95" customHeight="1" x14ac:dyDescent="0.2">
      <c r="A5544" s="52" t="str">
        <f t="shared" si="259"/>
        <v>||||||0</v>
      </c>
      <c r="B5544" s="52" t="str">
        <f t="shared" si="260"/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258"/>
        <v>0</v>
      </c>
      <c r="N5544" s="39"/>
      <c r="O5544" s="39"/>
      <c r="P5544" s="33"/>
    </row>
    <row r="5545" spans="1:16" ht="24.95" customHeight="1" x14ac:dyDescent="0.2">
      <c r="A5545" s="52" t="str">
        <f t="shared" si="259"/>
        <v>||||||0</v>
      </c>
      <c r="B5545" s="52" t="str">
        <f t="shared" si="260"/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258"/>
        <v>0</v>
      </c>
      <c r="N5545" s="39"/>
      <c r="O5545" s="39"/>
      <c r="P5545" s="33"/>
    </row>
    <row r="5546" spans="1:16" ht="24.95" customHeight="1" x14ac:dyDescent="0.2">
      <c r="A5546" s="52" t="str">
        <f t="shared" si="259"/>
        <v>||||||0</v>
      </c>
      <c r="B5546" s="52" t="str">
        <f t="shared" si="260"/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258"/>
        <v>0</v>
      </c>
      <c r="N5546" s="39"/>
      <c r="O5546" s="39"/>
      <c r="P5546" s="33"/>
    </row>
    <row r="5547" spans="1:16" ht="24.95" customHeight="1" x14ac:dyDescent="0.2">
      <c r="A5547" s="52" t="str">
        <f t="shared" si="259"/>
        <v>||||||0</v>
      </c>
      <c r="B5547" s="52" t="str">
        <f t="shared" si="260"/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258"/>
        <v>0</v>
      </c>
      <c r="N5547" s="39"/>
      <c r="O5547" s="39"/>
      <c r="P5547" s="33"/>
    </row>
    <row r="5548" spans="1:16" ht="24.95" customHeight="1" x14ac:dyDescent="0.2">
      <c r="A5548" s="52" t="str">
        <f t="shared" si="259"/>
        <v>||||||0</v>
      </c>
      <c r="B5548" s="52" t="str">
        <f t="shared" si="260"/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258"/>
        <v>0</v>
      </c>
      <c r="N5548" s="39"/>
      <c r="O5548" s="39"/>
      <c r="P5548" s="33"/>
    </row>
    <row r="5549" spans="1:16" ht="24.95" customHeight="1" x14ac:dyDescent="0.2">
      <c r="A5549" s="52" t="str">
        <f t="shared" si="259"/>
        <v>||||||0</v>
      </c>
      <c r="B5549" s="52" t="str">
        <f t="shared" si="260"/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258"/>
        <v>0</v>
      </c>
      <c r="N5549" s="39"/>
      <c r="O5549" s="39"/>
      <c r="P5549" s="33"/>
    </row>
    <row r="5550" spans="1:16" ht="24.95" customHeight="1" x14ac:dyDescent="0.2">
      <c r="A5550" s="52" t="str">
        <f t="shared" si="259"/>
        <v>||||||0</v>
      </c>
      <c r="B5550" s="52" t="str">
        <f t="shared" si="260"/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258"/>
        <v>0</v>
      </c>
      <c r="N5550" s="39"/>
      <c r="O5550" s="39"/>
      <c r="P5550" s="33"/>
    </row>
    <row r="5551" spans="1:16" ht="24.95" customHeight="1" x14ac:dyDescent="0.2">
      <c r="A5551" s="52" t="str">
        <f t="shared" si="259"/>
        <v>||||||0</v>
      </c>
      <c r="B5551" s="52" t="str">
        <f t="shared" si="260"/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258"/>
        <v>0</v>
      </c>
      <c r="N5551" s="39"/>
      <c r="O5551" s="39"/>
      <c r="P5551" s="33"/>
    </row>
    <row r="5552" spans="1:16" ht="24.95" customHeight="1" x14ac:dyDescent="0.2">
      <c r="A5552" s="52" t="str">
        <f t="shared" si="259"/>
        <v>||||||0</v>
      </c>
      <c r="B5552" s="52" t="str">
        <f t="shared" si="260"/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258"/>
        <v>0</v>
      </c>
      <c r="N5552" s="39"/>
      <c r="O5552" s="39"/>
      <c r="P5552" s="33"/>
    </row>
    <row r="5553" spans="1:16" ht="24.95" customHeight="1" x14ac:dyDescent="0.2">
      <c r="A5553" s="52" t="str">
        <f t="shared" si="259"/>
        <v>||||||0</v>
      </c>
      <c r="B5553" s="52" t="str">
        <f t="shared" si="260"/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258"/>
        <v>0</v>
      </c>
      <c r="N5553" s="39"/>
      <c r="O5553" s="39"/>
      <c r="P5553" s="33"/>
    </row>
    <row r="5554" spans="1:16" ht="24.95" customHeight="1" x14ac:dyDescent="0.2">
      <c r="A5554" s="52" t="str">
        <f t="shared" si="259"/>
        <v>||||||0</v>
      </c>
      <c r="B5554" s="52" t="str">
        <f t="shared" si="260"/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258"/>
        <v>0</v>
      </c>
      <c r="N5554" s="39"/>
      <c r="O5554" s="39"/>
      <c r="P5554" s="33"/>
    </row>
    <row r="5555" spans="1:16" ht="24.95" customHeight="1" x14ac:dyDescent="0.2">
      <c r="A5555" s="52" t="str">
        <f t="shared" si="259"/>
        <v>||||||0</v>
      </c>
      <c r="B5555" s="52" t="str">
        <f t="shared" si="260"/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258"/>
        <v>0</v>
      </c>
      <c r="N5555" s="39"/>
      <c r="O5555" s="39"/>
      <c r="P5555" s="33"/>
    </row>
    <row r="5556" spans="1:16" ht="24.95" customHeight="1" x14ac:dyDescent="0.2">
      <c r="A5556" s="52" t="str">
        <f t="shared" si="259"/>
        <v>||||||0</v>
      </c>
      <c r="B5556" s="52" t="str">
        <f t="shared" si="260"/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258"/>
        <v>0</v>
      </c>
      <c r="N5556" s="39"/>
      <c r="O5556" s="39"/>
      <c r="P5556" s="33"/>
    </row>
    <row r="5557" spans="1:16" ht="24.95" customHeight="1" x14ac:dyDescent="0.2">
      <c r="A5557" s="52" t="str">
        <f t="shared" si="259"/>
        <v>||||||0</v>
      </c>
      <c r="B5557" s="52" t="str">
        <f t="shared" si="260"/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258"/>
        <v>0</v>
      </c>
      <c r="N5557" s="39"/>
      <c r="O5557" s="39"/>
      <c r="P5557" s="33"/>
    </row>
    <row r="5558" spans="1:16" ht="24.95" customHeight="1" x14ac:dyDescent="0.2">
      <c r="A5558" s="52" t="str">
        <f t="shared" si="259"/>
        <v>||||||0</v>
      </c>
      <c r="B5558" s="52" t="str">
        <f t="shared" si="260"/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258"/>
        <v>0</v>
      </c>
      <c r="N5558" s="39"/>
      <c r="O5558" s="39"/>
      <c r="P5558" s="33"/>
    </row>
    <row r="5559" spans="1:16" ht="24.95" customHeight="1" x14ac:dyDescent="0.2">
      <c r="A5559" s="52" t="str">
        <f t="shared" si="259"/>
        <v>||||||0</v>
      </c>
      <c r="B5559" s="52" t="str">
        <f t="shared" si="260"/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258"/>
        <v>0</v>
      </c>
      <c r="N5559" s="39"/>
      <c r="O5559" s="39"/>
      <c r="P5559" s="33"/>
    </row>
    <row r="5560" spans="1:16" ht="24.95" customHeight="1" x14ac:dyDescent="0.2">
      <c r="A5560" s="52" t="str">
        <f t="shared" si="259"/>
        <v>||||||0</v>
      </c>
      <c r="B5560" s="52" t="str">
        <f t="shared" si="260"/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258"/>
        <v>0</v>
      </c>
      <c r="N5560" s="39"/>
      <c r="O5560" s="39"/>
      <c r="P5560" s="33"/>
    </row>
    <row r="5561" spans="1:16" ht="24.95" customHeight="1" x14ac:dyDescent="0.2">
      <c r="A5561" s="52" t="str">
        <f t="shared" si="259"/>
        <v>||||||0</v>
      </c>
      <c r="B5561" s="52" t="str">
        <f t="shared" si="260"/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258"/>
        <v>0</v>
      </c>
      <c r="N5561" s="39"/>
      <c r="O5561" s="39"/>
      <c r="P5561" s="33"/>
    </row>
    <row r="5562" spans="1:16" ht="24.95" customHeight="1" x14ac:dyDescent="0.2">
      <c r="A5562" s="52" t="str">
        <f t="shared" si="259"/>
        <v>||||||0</v>
      </c>
      <c r="B5562" s="52" t="str">
        <f t="shared" si="260"/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258"/>
        <v>0</v>
      </c>
      <c r="N5562" s="39"/>
      <c r="O5562" s="39"/>
      <c r="P5562" s="33"/>
    </row>
    <row r="5563" spans="1:16" ht="24.95" customHeight="1" x14ac:dyDescent="0.2">
      <c r="A5563" s="52" t="str">
        <f t="shared" si="259"/>
        <v>||||||0</v>
      </c>
      <c r="B5563" s="52" t="str">
        <f t="shared" si="260"/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258"/>
        <v>0</v>
      </c>
      <c r="N5563" s="39"/>
      <c r="O5563" s="39"/>
      <c r="P5563" s="33"/>
    </row>
    <row r="5564" spans="1:16" ht="24.95" customHeight="1" x14ac:dyDescent="0.2">
      <c r="A5564" s="52" t="str">
        <f t="shared" si="259"/>
        <v>||||||0</v>
      </c>
      <c r="B5564" s="52" t="str">
        <f t="shared" si="260"/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258"/>
        <v>0</v>
      </c>
      <c r="N5564" s="39"/>
      <c r="O5564" s="39"/>
      <c r="P5564" s="33"/>
    </row>
    <row r="5565" spans="1:16" ht="24.95" customHeight="1" x14ac:dyDescent="0.2">
      <c r="A5565" s="52" t="str">
        <f t="shared" si="259"/>
        <v>||||||0</v>
      </c>
      <c r="B5565" s="52" t="str">
        <f t="shared" si="260"/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258"/>
        <v>0</v>
      </c>
      <c r="N5565" s="39"/>
      <c r="O5565" s="39"/>
      <c r="P5565" s="33"/>
    </row>
    <row r="5566" spans="1:16" ht="24.95" customHeight="1" x14ac:dyDescent="0.2">
      <c r="A5566" s="52" t="str">
        <f t="shared" si="259"/>
        <v>||||||0</v>
      </c>
      <c r="B5566" s="52" t="str">
        <f t="shared" si="260"/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261">N5566+O5566</f>
        <v>0</v>
      </c>
      <c r="N5566" s="39"/>
      <c r="O5566" s="39"/>
      <c r="P5566" s="33"/>
    </row>
    <row r="5567" spans="1:16" ht="24.95" customHeight="1" x14ac:dyDescent="0.2">
      <c r="A5567" s="52" t="str">
        <f t="shared" si="259"/>
        <v>||||||0</v>
      </c>
      <c r="B5567" s="52" t="str">
        <f t="shared" si="260"/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261"/>
        <v>0</v>
      </c>
      <c r="N5567" s="39"/>
      <c r="O5567" s="39"/>
      <c r="P5567" s="33"/>
    </row>
    <row r="5568" spans="1:16" ht="24.95" customHeight="1" x14ac:dyDescent="0.2">
      <c r="A5568" s="52" t="str">
        <f t="shared" si="259"/>
        <v>||||||0</v>
      </c>
      <c r="B5568" s="52" t="str">
        <f t="shared" si="260"/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261"/>
        <v>0</v>
      </c>
      <c r="N5568" s="39"/>
      <c r="O5568" s="39"/>
      <c r="P5568" s="33"/>
    </row>
    <row r="5569" spans="1:16" ht="24.95" customHeight="1" x14ac:dyDescent="0.2">
      <c r="A5569" s="52" t="str">
        <f t="shared" si="259"/>
        <v>||||||0</v>
      </c>
      <c r="B5569" s="52" t="str">
        <f t="shared" si="260"/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261"/>
        <v>0</v>
      </c>
      <c r="N5569" s="39"/>
      <c r="O5569" s="39"/>
      <c r="P5569" s="33"/>
    </row>
    <row r="5570" spans="1:16" ht="24.95" customHeight="1" x14ac:dyDescent="0.2">
      <c r="A5570" s="52" t="str">
        <f t="shared" si="259"/>
        <v>||||||0</v>
      </c>
      <c r="B5570" s="52" t="str">
        <f t="shared" si="260"/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261"/>
        <v>0</v>
      </c>
      <c r="N5570" s="39"/>
      <c r="O5570" s="39"/>
      <c r="P5570" s="33"/>
    </row>
    <row r="5571" spans="1:16" ht="24.95" customHeight="1" x14ac:dyDescent="0.2">
      <c r="A5571" s="52" t="str">
        <f t="shared" si="259"/>
        <v>||||||0</v>
      </c>
      <c r="B5571" s="52" t="str">
        <f t="shared" si="260"/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261"/>
        <v>0</v>
      </c>
      <c r="N5571" s="39"/>
      <c r="O5571" s="39"/>
      <c r="P5571" s="33"/>
    </row>
    <row r="5572" spans="1:16" ht="24.95" customHeight="1" x14ac:dyDescent="0.2">
      <c r="A5572" s="52" t="str">
        <f t="shared" si="259"/>
        <v>||||||0</v>
      </c>
      <c r="B5572" s="52" t="str">
        <f t="shared" si="260"/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261"/>
        <v>0</v>
      </c>
      <c r="N5572" s="39"/>
      <c r="O5572" s="39"/>
      <c r="P5572" s="33"/>
    </row>
    <row r="5573" spans="1:16" ht="24.95" customHeight="1" x14ac:dyDescent="0.2">
      <c r="A5573" s="52" t="str">
        <f t="shared" ref="A5573:A5636" si="262">C5573&amp;"|"&amp;D5573&amp;"|"&amp;E5573&amp;"|"&amp;F5573&amp;"|"&amp;G5573&amp;"|"&amp;I5573&amp;"|"&amp;N5573+O5573-P5573</f>
        <v>||||||0</v>
      </c>
      <c r="B5573" s="52" t="str">
        <f t="shared" ref="B5573:B5636" si="263"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261"/>
        <v>0</v>
      </c>
      <c r="N5573" s="39"/>
      <c r="O5573" s="39"/>
      <c r="P5573" s="33"/>
    </row>
    <row r="5574" spans="1:16" ht="24.95" customHeight="1" x14ac:dyDescent="0.2">
      <c r="A5574" s="52" t="str">
        <f t="shared" si="262"/>
        <v>||||||0</v>
      </c>
      <c r="B5574" s="52" t="str">
        <f t="shared" si="263"/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261"/>
        <v>0</v>
      </c>
      <c r="N5574" s="39"/>
      <c r="O5574" s="39"/>
      <c r="P5574" s="33"/>
    </row>
    <row r="5575" spans="1:16" ht="24.95" customHeight="1" x14ac:dyDescent="0.2">
      <c r="A5575" s="52" t="str">
        <f t="shared" si="262"/>
        <v>||||||0</v>
      </c>
      <c r="B5575" s="52" t="str">
        <f t="shared" si="263"/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261"/>
        <v>0</v>
      </c>
      <c r="N5575" s="39"/>
      <c r="O5575" s="39"/>
      <c r="P5575" s="33"/>
    </row>
    <row r="5576" spans="1:16" ht="24.95" customHeight="1" x14ac:dyDescent="0.2">
      <c r="A5576" s="52" t="str">
        <f t="shared" si="262"/>
        <v>||||||0</v>
      </c>
      <c r="B5576" s="52" t="str">
        <f t="shared" si="263"/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261"/>
        <v>0</v>
      </c>
      <c r="N5576" s="39"/>
      <c r="O5576" s="39"/>
      <c r="P5576" s="33"/>
    </row>
    <row r="5577" spans="1:16" ht="24.95" customHeight="1" x14ac:dyDescent="0.2">
      <c r="A5577" s="52" t="str">
        <f t="shared" si="262"/>
        <v>||||||0</v>
      </c>
      <c r="B5577" s="52" t="str">
        <f t="shared" si="263"/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261"/>
        <v>0</v>
      </c>
      <c r="N5577" s="39"/>
      <c r="O5577" s="39"/>
      <c r="P5577" s="33"/>
    </row>
    <row r="5578" spans="1:16" ht="24.95" customHeight="1" x14ac:dyDescent="0.2">
      <c r="A5578" s="52" t="str">
        <f t="shared" si="262"/>
        <v>||||||0</v>
      </c>
      <c r="B5578" s="52" t="str">
        <f t="shared" si="263"/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261"/>
        <v>0</v>
      </c>
      <c r="N5578" s="39"/>
      <c r="O5578" s="39"/>
      <c r="P5578" s="33"/>
    </row>
    <row r="5579" spans="1:16" ht="24.95" customHeight="1" x14ac:dyDescent="0.2">
      <c r="A5579" s="52" t="str">
        <f t="shared" si="262"/>
        <v>||||||0</v>
      </c>
      <c r="B5579" s="52" t="str">
        <f t="shared" si="263"/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261"/>
        <v>0</v>
      </c>
      <c r="N5579" s="39"/>
      <c r="O5579" s="39"/>
      <c r="P5579" s="33"/>
    </row>
    <row r="5580" spans="1:16" ht="24.95" customHeight="1" x14ac:dyDescent="0.2">
      <c r="A5580" s="52" t="str">
        <f t="shared" si="262"/>
        <v>||||||0</v>
      </c>
      <c r="B5580" s="52" t="str">
        <f t="shared" si="263"/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261"/>
        <v>0</v>
      </c>
      <c r="N5580" s="39"/>
      <c r="O5580" s="39"/>
      <c r="P5580" s="33"/>
    </row>
    <row r="5581" spans="1:16" ht="24.95" customHeight="1" x14ac:dyDescent="0.2">
      <c r="A5581" s="52" t="str">
        <f t="shared" si="262"/>
        <v>||||||0</v>
      </c>
      <c r="B5581" s="52" t="str">
        <f t="shared" si="263"/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261"/>
        <v>0</v>
      </c>
      <c r="N5581" s="39"/>
      <c r="O5581" s="39"/>
      <c r="P5581" s="33"/>
    </row>
    <row r="5582" spans="1:16" ht="24.95" customHeight="1" x14ac:dyDescent="0.2">
      <c r="A5582" s="52" t="str">
        <f t="shared" si="262"/>
        <v>||||||0</v>
      </c>
      <c r="B5582" s="52" t="str">
        <f t="shared" si="263"/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261"/>
        <v>0</v>
      </c>
      <c r="N5582" s="39"/>
      <c r="O5582" s="39"/>
      <c r="P5582" s="33"/>
    </row>
    <row r="5583" spans="1:16" ht="24.95" customHeight="1" x14ac:dyDescent="0.2">
      <c r="A5583" s="52" t="str">
        <f t="shared" si="262"/>
        <v>||||||0</v>
      </c>
      <c r="B5583" s="52" t="str">
        <f t="shared" si="263"/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261"/>
        <v>0</v>
      </c>
      <c r="N5583" s="39"/>
      <c r="O5583" s="39"/>
      <c r="P5583" s="33"/>
    </row>
    <row r="5584" spans="1:16" ht="24.95" customHeight="1" x14ac:dyDescent="0.2">
      <c r="A5584" s="52" t="str">
        <f t="shared" si="262"/>
        <v>||||||0</v>
      </c>
      <c r="B5584" s="52" t="str">
        <f t="shared" si="263"/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261"/>
        <v>0</v>
      </c>
      <c r="N5584" s="39"/>
      <c r="O5584" s="39"/>
      <c r="P5584" s="33"/>
    </row>
    <row r="5585" spans="1:16" ht="24.95" customHeight="1" x14ac:dyDescent="0.2">
      <c r="A5585" s="52" t="str">
        <f t="shared" si="262"/>
        <v>||||||0</v>
      </c>
      <c r="B5585" s="52" t="str">
        <f t="shared" si="263"/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261"/>
        <v>0</v>
      </c>
      <c r="N5585" s="39"/>
      <c r="O5585" s="39"/>
      <c r="P5585" s="33"/>
    </row>
    <row r="5586" spans="1:16" ht="24.95" customHeight="1" x14ac:dyDescent="0.2">
      <c r="A5586" s="52" t="str">
        <f t="shared" si="262"/>
        <v>||||||0</v>
      </c>
      <c r="B5586" s="52" t="str">
        <f t="shared" si="263"/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261"/>
        <v>0</v>
      </c>
      <c r="N5586" s="39"/>
      <c r="O5586" s="39"/>
      <c r="P5586" s="33"/>
    </row>
    <row r="5587" spans="1:16" ht="24.95" customHeight="1" x14ac:dyDescent="0.2">
      <c r="A5587" s="52" t="str">
        <f t="shared" si="262"/>
        <v>||||||0</v>
      </c>
      <c r="B5587" s="52" t="str">
        <f t="shared" si="263"/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261"/>
        <v>0</v>
      </c>
      <c r="N5587" s="39"/>
      <c r="O5587" s="39"/>
      <c r="P5587" s="33"/>
    </row>
    <row r="5588" spans="1:16" ht="24.95" customHeight="1" x14ac:dyDescent="0.2">
      <c r="A5588" s="52" t="str">
        <f t="shared" si="262"/>
        <v>||||||0</v>
      </c>
      <c r="B5588" s="52" t="str">
        <f t="shared" si="263"/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261"/>
        <v>0</v>
      </c>
      <c r="N5588" s="39"/>
      <c r="O5588" s="39"/>
      <c r="P5588" s="33"/>
    </row>
    <row r="5589" spans="1:16" ht="24.95" customHeight="1" x14ac:dyDescent="0.2">
      <c r="A5589" s="52" t="str">
        <f t="shared" si="262"/>
        <v>||||||0</v>
      </c>
      <c r="B5589" s="52" t="str">
        <f t="shared" si="263"/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261"/>
        <v>0</v>
      </c>
      <c r="N5589" s="39"/>
      <c r="O5589" s="39"/>
      <c r="P5589" s="33"/>
    </row>
    <row r="5590" spans="1:16" ht="24.95" customHeight="1" x14ac:dyDescent="0.2">
      <c r="A5590" s="52" t="str">
        <f t="shared" si="262"/>
        <v>||||||0</v>
      </c>
      <c r="B5590" s="52" t="str">
        <f t="shared" si="263"/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261"/>
        <v>0</v>
      </c>
      <c r="N5590" s="39"/>
      <c r="O5590" s="39"/>
      <c r="P5590" s="33"/>
    </row>
    <row r="5591" spans="1:16" ht="24.95" customHeight="1" x14ac:dyDescent="0.2">
      <c r="A5591" s="52" t="str">
        <f t="shared" si="262"/>
        <v>||||||0</v>
      </c>
      <c r="B5591" s="52" t="str">
        <f t="shared" si="263"/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261"/>
        <v>0</v>
      </c>
      <c r="N5591" s="39"/>
      <c r="O5591" s="39"/>
      <c r="P5591" s="33"/>
    </row>
    <row r="5592" spans="1:16" ht="24.95" customHeight="1" x14ac:dyDescent="0.2">
      <c r="A5592" s="52" t="str">
        <f t="shared" si="262"/>
        <v>||||||0</v>
      </c>
      <c r="B5592" s="52" t="str">
        <f t="shared" si="263"/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261"/>
        <v>0</v>
      </c>
      <c r="N5592" s="39"/>
      <c r="O5592" s="39"/>
      <c r="P5592" s="33"/>
    </row>
    <row r="5593" spans="1:16" ht="24.95" customHeight="1" x14ac:dyDescent="0.2">
      <c r="A5593" s="52" t="str">
        <f t="shared" si="262"/>
        <v>||||||0</v>
      </c>
      <c r="B5593" s="52" t="str">
        <f t="shared" si="263"/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261"/>
        <v>0</v>
      </c>
      <c r="N5593" s="39"/>
      <c r="O5593" s="39"/>
      <c r="P5593" s="33"/>
    </row>
    <row r="5594" spans="1:16" ht="24.95" customHeight="1" x14ac:dyDescent="0.2">
      <c r="A5594" s="52" t="str">
        <f t="shared" si="262"/>
        <v>||||||0</v>
      </c>
      <c r="B5594" s="52" t="str">
        <f t="shared" si="263"/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261"/>
        <v>0</v>
      </c>
      <c r="N5594" s="39"/>
      <c r="O5594" s="39"/>
      <c r="P5594" s="33"/>
    </row>
    <row r="5595" spans="1:16" ht="24.95" customHeight="1" x14ac:dyDescent="0.2">
      <c r="A5595" s="52" t="str">
        <f t="shared" si="262"/>
        <v>||||||0</v>
      </c>
      <c r="B5595" s="52" t="str">
        <f t="shared" si="263"/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261"/>
        <v>0</v>
      </c>
      <c r="N5595" s="39"/>
      <c r="O5595" s="39"/>
      <c r="P5595" s="33"/>
    </row>
    <row r="5596" spans="1:16" ht="24.95" customHeight="1" x14ac:dyDescent="0.2">
      <c r="A5596" s="52" t="str">
        <f t="shared" si="262"/>
        <v>||||||0</v>
      </c>
      <c r="B5596" s="52" t="str">
        <f t="shared" si="263"/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261"/>
        <v>0</v>
      </c>
      <c r="N5596" s="39"/>
      <c r="O5596" s="39"/>
      <c r="P5596" s="33"/>
    </row>
    <row r="5597" spans="1:16" ht="24.95" customHeight="1" x14ac:dyDescent="0.2">
      <c r="A5597" s="52" t="str">
        <f t="shared" si="262"/>
        <v>||||||0</v>
      </c>
      <c r="B5597" s="52" t="str">
        <f t="shared" si="263"/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261"/>
        <v>0</v>
      </c>
      <c r="N5597" s="39"/>
      <c r="O5597" s="39"/>
      <c r="P5597" s="33"/>
    </row>
    <row r="5598" spans="1:16" ht="24.95" customHeight="1" x14ac:dyDescent="0.2">
      <c r="A5598" s="52" t="str">
        <f t="shared" si="262"/>
        <v>||||||0</v>
      </c>
      <c r="B5598" s="52" t="str">
        <f t="shared" si="263"/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261"/>
        <v>0</v>
      </c>
      <c r="N5598" s="39"/>
      <c r="O5598" s="39"/>
      <c r="P5598" s="33"/>
    </row>
    <row r="5599" spans="1:16" ht="24.95" customHeight="1" x14ac:dyDescent="0.2">
      <c r="A5599" s="52" t="str">
        <f t="shared" si="262"/>
        <v>||||||0</v>
      </c>
      <c r="B5599" s="52" t="str">
        <f t="shared" si="263"/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261"/>
        <v>0</v>
      </c>
      <c r="N5599" s="39"/>
      <c r="O5599" s="39"/>
      <c r="P5599" s="33"/>
    </row>
    <row r="5600" spans="1:16" ht="24.95" customHeight="1" x14ac:dyDescent="0.2">
      <c r="A5600" s="52" t="str">
        <f t="shared" si="262"/>
        <v>||||||0</v>
      </c>
      <c r="B5600" s="52" t="str">
        <f t="shared" si="263"/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261"/>
        <v>0</v>
      </c>
      <c r="N5600" s="39"/>
      <c r="O5600" s="39"/>
      <c r="P5600" s="33"/>
    </row>
    <row r="5601" spans="1:16" ht="24.95" customHeight="1" x14ac:dyDescent="0.2">
      <c r="A5601" s="52" t="str">
        <f t="shared" si="262"/>
        <v>||||||0</v>
      </c>
      <c r="B5601" s="52" t="str">
        <f t="shared" si="263"/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261"/>
        <v>0</v>
      </c>
      <c r="N5601" s="39"/>
      <c r="O5601" s="39"/>
      <c r="P5601" s="33"/>
    </row>
    <row r="5602" spans="1:16" ht="24.95" customHeight="1" x14ac:dyDescent="0.2">
      <c r="A5602" s="52" t="str">
        <f t="shared" si="262"/>
        <v>||||||0</v>
      </c>
      <c r="B5602" s="52" t="str">
        <f t="shared" si="263"/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261"/>
        <v>0</v>
      </c>
      <c r="N5602" s="39"/>
      <c r="O5602" s="39"/>
      <c r="P5602" s="33"/>
    </row>
    <row r="5603" spans="1:16" ht="24.95" customHeight="1" x14ac:dyDescent="0.2">
      <c r="A5603" s="52" t="str">
        <f t="shared" si="262"/>
        <v>||||||0</v>
      </c>
      <c r="B5603" s="52" t="str">
        <f t="shared" si="263"/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261"/>
        <v>0</v>
      </c>
      <c r="N5603" s="39"/>
      <c r="O5603" s="39"/>
      <c r="P5603" s="33"/>
    </row>
    <row r="5604" spans="1:16" ht="24.95" customHeight="1" x14ac:dyDescent="0.2">
      <c r="A5604" s="52" t="str">
        <f t="shared" si="262"/>
        <v>||||||0</v>
      </c>
      <c r="B5604" s="52" t="str">
        <f t="shared" si="263"/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261"/>
        <v>0</v>
      </c>
      <c r="N5604" s="39"/>
      <c r="O5604" s="39"/>
      <c r="P5604" s="33"/>
    </row>
    <row r="5605" spans="1:16" ht="24.95" customHeight="1" x14ac:dyDescent="0.2">
      <c r="A5605" s="52" t="str">
        <f t="shared" si="262"/>
        <v>||||||0</v>
      </c>
      <c r="B5605" s="52" t="str">
        <f t="shared" si="263"/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261"/>
        <v>0</v>
      </c>
      <c r="N5605" s="39"/>
      <c r="O5605" s="39"/>
      <c r="P5605" s="33"/>
    </row>
    <row r="5606" spans="1:16" ht="24.95" customHeight="1" x14ac:dyDescent="0.2">
      <c r="A5606" s="52" t="str">
        <f t="shared" si="262"/>
        <v>||||||0</v>
      </c>
      <c r="B5606" s="52" t="str">
        <f t="shared" si="263"/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261"/>
        <v>0</v>
      </c>
      <c r="N5606" s="39"/>
      <c r="O5606" s="39"/>
      <c r="P5606" s="33"/>
    </row>
    <row r="5607" spans="1:16" ht="24.95" customHeight="1" x14ac:dyDescent="0.2">
      <c r="A5607" s="52" t="str">
        <f t="shared" si="262"/>
        <v>||||||0</v>
      </c>
      <c r="B5607" s="52" t="str">
        <f t="shared" si="263"/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261"/>
        <v>0</v>
      </c>
      <c r="N5607" s="39"/>
      <c r="O5607" s="39"/>
      <c r="P5607" s="33"/>
    </row>
    <row r="5608" spans="1:16" ht="24.95" customHeight="1" x14ac:dyDescent="0.2">
      <c r="A5608" s="52" t="str">
        <f t="shared" si="262"/>
        <v>||||||0</v>
      </c>
      <c r="B5608" s="52" t="str">
        <f t="shared" si="263"/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261"/>
        <v>0</v>
      </c>
      <c r="N5608" s="39"/>
      <c r="O5608" s="39"/>
      <c r="P5608" s="33"/>
    </row>
    <row r="5609" spans="1:16" ht="24.95" customHeight="1" x14ac:dyDescent="0.2">
      <c r="A5609" s="52" t="str">
        <f t="shared" si="262"/>
        <v>||||||0</v>
      </c>
      <c r="B5609" s="52" t="str">
        <f t="shared" si="263"/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261"/>
        <v>0</v>
      </c>
      <c r="N5609" s="39"/>
      <c r="O5609" s="39"/>
      <c r="P5609" s="33"/>
    </row>
    <row r="5610" spans="1:16" ht="24.95" customHeight="1" x14ac:dyDescent="0.2">
      <c r="A5610" s="52" t="str">
        <f t="shared" si="262"/>
        <v>||||||0</v>
      </c>
      <c r="B5610" s="52" t="str">
        <f t="shared" si="263"/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261"/>
        <v>0</v>
      </c>
      <c r="N5610" s="39"/>
      <c r="O5610" s="39"/>
      <c r="P5610" s="33"/>
    </row>
    <row r="5611" spans="1:16" ht="24.95" customHeight="1" x14ac:dyDescent="0.2">
      <c r="A5611" s="52" t="str">
        <f t="shared" si="262"/>
        <v>||||||0</v>
      </c>
      <c r="B5611" s="52" t="str">
        <f t="shared" si="263"/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261"/>
        <v>0</v>
      </c>
      <c r="N5611" s="39"/>
      <c r="O5611" s="39"/>
      <c r="P5611" s="33"/>
    </row>
    <row r="5612" spans="1:16" ht="24.95" customHeight="1" x14ac:dyDescent="0.2">
      <c r="A5612" s="52" t="str">
        <f t="shared" si="262"/>
        <v>||||||0</v>
      </c>
      <c r="B5612" s="52" t="str">
        <f t="shared" si="263"/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261"/>
        <v>0</v>
      </c>
      <c r="N5612" s="39"/>
      <c r="O5612" s="39"/>
      <c r="P5612" s="33"/>
    </row>
    <row r="5613" spans="1:16" ht="24.95" customHeight="1" x14ac:dyDescent="0.2">
      <c r="A5613" s="52" t="str">
        <f t="shared" si="262"/>
        <v>||||||0</v>
      </c>
      <c r="B5613" s="52" t="str">
        <f t="shared" si="263"/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261"/>
        <v>0</v>
      </c>
      <c r="N5613" s="39"/>
      <c r="O5613" s="39"/>
      <c r="P5613" s="33"/>
    </row>
    <row r="5614" spans="1:16" ht="24.95" customHeight="1" x14ac:dyDescent="0.2">
      <c r="A5614" s="52" t="str">
        <f t="shared" si="262"/>
        <v>||||||0</v>
      </c>
      <c r="B5614" s="52" t="str">
        <f t="shared" si="263"/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261"/>
        <v>0</v>
      </c>
      <c r="N5614" s="39"/>
      <c r="O5614" s="39"/>
      <c r="P5614" s="33"/>
    </row>
    <row r="5615" spans="1:16" ht="24.95" customHeight="1" x14ac:dyDescent="0.2">
      <c r="A5615" s="52" t="str">
        <f t="shared" si="262"/>
        <v>||||||0</v>
      </c>
      <c r="B5615" s="52" t="str">
        <f t="shared" si="263"/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261"/>
        <v>0</v>
      </c>
      <c r="N5615" s="39"/>
      <c r="O5615" s="39"/>
      <c r="P5615" s="33"/>
    </row>
    <row r="5616" spans="1:16" ht="24.95" customHeight="1" x14ac:dyDescent="0.2">
      <c r="A5616" s="52" t="str">
        <f t="shared" si="262"/>
        <v>||||||0</v>
      </c>
      <c r="B5616" s="52" t="str">
        <f t="shared" si="263"/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261"/>
        <v>0</v>
      </c>
      <c r="N5616" s="39"/>
      <c r="O5616" s="39"/>
      <c r="P5616" s="33"/>
    </row>
    <row r="5617" spans="1:16" ht="24.95" customHeight="1" x14ac:dyDescent="0.2">
      <c r="A5617" s="52" t="str">
        <f t="shared" si="262"/>
        <v>||||||0</v>
      </c>
      <c r="B5617" s="52" t="str">
        <f t="shared" si="263"/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261"/>
        <v>0</v>
      </c>
      <c r="N5617" s="39"/>
      <c r="O5617" s="39"/>
      <c r="P5617" s="33"/>
    </row>
    <row r="5618" spans="1:16" ht="24.95" customHeight="1" x14ac:dyDescent="0.2">
      <c r="A5618" s="52" t="str">
        <f t="shared" si="262"/>
        <v>||||||0</v>
      </c>
      <c r="B5618" s="52" t="str">
        <f t="shared" si="263"/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261"/>
        <v>0</v>
      </c>
      <c r="N5618" s="39"/>
      <c r="O5618" s="39"/>
      <c r="P5618" s="33"/>
    </row>
    <row r="5619" spans="1:16" ht="24.95" customHeight="1" x14ac:dyDescent="0.2">
      <c r="A5619" s="52" t="str">
        <f t="shared" si="262"/>
        <v>||||||0</v>
      </c>
      <c r="B5619" s="52" t="str">
        <f t="shared" si="263"/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261"/>
        <v>0</v>
      </c>
      <c r="N5619" s="39"/>
      <c r="O5619" s="39"/>
      <c r="P5619" s="33"/>
    </row>
    <row r="5620" spans="1:16" ht="24.95" customHeight="1" x14ac:dyDescent="0.2">
      <c r="A5620" s="52" t="str">
        <f t="shared" si="262"/>
        <v>||||||0</v>
      </c>
      <c r="B5620" s="52" t="str">
        <f t="shared" si="263"/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261"/>
        <v>0</v>
      </c>
      <c r="N5620" s="39"/>
      <c r="O5620" s="39"/>
      <c r="P5620" s="33"/>
    </row>
    <row r="5621" spans="1:16" ht="24.95" customHeight="1" x14ac:dyDescent="0.2">
      <c r="A5621" s="52" t="str">
        <f t="shared" si="262"/>
        <v>||||||0</v>
      </c>
      <c r="B5621" s="52" t="str">
        <f t="shared" si="263"/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261"/>
        <v>0</v>
      </c>
      <c r="N5621" s="39"/>
      <c r="O5621" s="39"/>
      <c r="P5621" s="33"/>
    </row>
    <row r="5622" spans="1:16" ht="24.95" customHeight="1" x14ac:dyDescent="0.2">
      <c r="A5622" s="52" t="str">
        <f t="shared" si="262"/>
        <v>||||||0</v>
      </c>
      <c r="B5622" s="52" t="str">
        <f t="shared" si="263"/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261"/>
        <v>0</v>
      </c>
      <c r="N5622" s="39"/>
      <c r="O5622" s="39"/>
      <c r="P5622" s="33"/>
    </row>
    <row r="5623" spans="1:16" ht="24.95" customHeight="1" x14ac:dyDescent="0.2">
      <c r="A5623" s="52" t="str">
        <f t="shared" si="262"/>
        <v>||||||0</v>
      </c>
      <c r="B5623" s="52" t="str">
        <f t="shared" si="263"/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261"/>
        <v>0</v>
      </c>
      <c r="N5623" s="39"/>
      <c r="O5623" s="39"/>
      <c r="P5623" s="33"/>
    </row>
    <row r="5624" spans="1:16" ht="24.95" customHeight="1" x14ac:dyDescent="0.2">
      <c r="A5624" s="52" t="str">
        <f t="shared" si="262"/>
        <v>||||||0</v>
      </c>
      <c r="B5624" s="52" t="str">
        <f t="shared" si="263"/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261"/>
        <v>0</v>
      </c>
      <c r="N5624" s="39"/>
      <c r="O5624" s="39"/>
      <c r="P5624" s="33"/>
    </row>
    <row r="5625" spans="1:16" ht="24.95" customHeight="1" x14ac:dyDescent="0.2">
      <c r="A5625" s="52" t="str">
        <f t="shared" si="262"/>
        <v>||||||0</v>
      </c>
      <c r="B5625" s="52" t="str">
        <f t="shared" si="263"/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261"/>
        <v>0</v>
      </c>
      <c r="N5625" s="39"/>
      <c r="O5625" s="39"/>
      <c r="P5625" s="33"/>
    </row>
    <row r="5626" spans="1:16" ht="24.95" customHeight="1" x14ac:dyDescent="0.2">
      <c r="A5626" s="52" t="str">
        <f t="shared" si="262"/>
        <v>||||||0</v>
      </c>
      <c r="B5626" s="52" t="str">
        <f t="shared" si="263"/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261"/>
        <v>0</v>
      </c>
      <c r="N5626" s="39"/>
      <c r="O5626" s="39"/>
      <c r="P5626" s="33"/>
    </row>
    <row r="5627" spans="1:16" ht="24.95" customHeight="1" x14ac:dyDescent="0.2">
      <c r="A5627" s="52" t="str">
        <f t="shared" si="262"/>
        <v>||||||0</v>
      </c>
      <c r="B5627" s="52" t="str">
        <f t="shared" si="263"/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261"/>
        <v>0</v>
      </c>
      <c r="N5627" s="39"/>
      <c r="O5627" s="39"/>
      <c r="P5627" s="33"/>
    </row>
    <row r="5628" spans="1:16" ht="24.95" customHeight="1" x14ac:dyDescent="0.2">
      <c r="A5628" s="52" t="str">
        <f t="shared" si="262"/>
        <v>||||||0</v>
      </c>
      <c r="B5628" s="52" t="str">
        <f t="shared" si="263"/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261"/>
        <v>0</v>
      </c>
      <c r="N5628" s="39"/>
      <c r="O5628" s="39"/>
      <c r="P5628" s="33"/>
    </row>
    <row r="5629" spans="1:16" ht="24.95" customHeight="1" x14ac:dyDescent="0.2">
      <c r="A5629" s="52" t="str">
        <f t="shared" si="262"/>
        <v>||||||0</v>
      </c>
      <c r="B5629" s="52" t="str">
        <f t="shared" si="263"/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261"/>
        <v>0</v>
      </c>
      <c r="N5629" s="39"/>
      <c r="O5629" s="39"/>
      <c r="P5629" s="33"/>
    </row>
    <row r="5630" spans="1:16" ht="24.95" customHeight="1" x14ac:dyDescent="0.2">
      <c r="A5630" s="52" t="str">
        <f t="shared" si="262"/>
        <v>||||||0</v>
      </c>
      <c r="B5630" s="52" t="str">
        <f t="shared" si="263"/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264">N5630+O5630</f>
        <v>0</v>
      </c>
      <c r="N5630" s="39"/>
      <c r="O5630" s="39"/>
      <c r="P5630" s="33"/>
    </row>
    <row r="5631" spans="1:16" ht="24.95" customHeight="1" x14ac:dyDescent="0.2">
      <c r="A5631" s="52" t="str">
        <f t="shared" si="262"/>
        <v>||||||0</v>
      </c>
      <c r="B5631" s="52" t="str">
        <f t="shared" si="263"/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264"/>
        <v>0</v>
      </c>
      <c r="N5631" s="39"/>
      <c r="O5631" s="39"/>
      <c r="P5631" s="33"/>
    </row>
    <row r="5632" spans="1:16" ht="24.95" customHeight="1" x14ac:dyDescent="0.2">
      <c r="A5632" s="52" t="str">
        <f t="shared" si="262"/>
        <v>||||||0</v>
      </c>
      <c r="B5632" s="52" t="str">
        <f t="shared" si="263"/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264"/>
        <v>0</v>
      </c>
      <c r="N5632" s="39"/>
      <c r="O5632" s="39"/>
      <c r="P5632" s="33"/>
    </row>
    <row r="5633" spans="1:16" ht="24.95" customHeight="1" x14ac:dyDescent="0.2">
      <c r="A5633" s="52" t="str">
        <f t="shared" si="262"/>
        <v>||||||0</v>
      </c>
      <c r="B5633" s="52" t="str">
        <f t="shared" si="263"/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264"/>
        <v>0</v>
      </c>
      <c r="N5633" s="39"/>
      <c r="O5633" s="39"/>
      <c r="P5633" s="33"/>
    </row>
    <row r="5634" spans="1:16" ht="24.95" customHeight="1" x14ac:dyDescent="0.2">
      <c r="A5634" s="52" t="str">
        <f t="shared" si="262"/>
        <v>||||||0</v>
      </c>
      <c r="B5634" s="52" t="str">
        <f t="shared" si="263"/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264"/>
        <v>0</v>
      </c>
      <c r="N5634" s="39"/>
      <c r="O5634" s="39"/>
      <c r="P5634" s="33"/>
    </row>
    <row r="5635" spans="1:16" ht="24.95" customHeight="1" x14ac:dyDescent="0.2">
      <c r="A5635" s="52" t="str">
        <f t="shared" si="262"/>
        <v>||||||0</v>
      </c>
      <c r="B5635" s="52" t="str">
        <f t="shared" si="263"/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264"/>
        <v>0</v>
      </c>
      <c r="N5635" s="39"/>
      <c r="O5635" s="39"/>
      <c r="P5635" s="33"/>
    </row>
    <row r="5636" spans="1:16" ht="24.95" customHeight="1" x14ac:dyDescent="0.2">
      <c r="A5636" s="52" t="str">
        <f t="shared" si="262"/>
        <v>||||||0</v>
      </c>
      <c r="B5636" s="52" t="str">
        <f t="shared" si="263"/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264"/>
        <v>0</v>
      </c>
      <c r="N5636" s="39"/>
      <c r="O5636" s="39"/>
      <c r="P5636" s="33"/>
    </row>
    <row r="5637" spans="1:16" ht="24.95" customHeight="1" x14ac:dyDescent="0.2">
      <c r="A5637" s="52" t="str">
        <f t="shared" ref="A5637:A5700" si="265">C5637&amp;"|"&amp;D5637&amp;"|"&amp;E5637&amp;"|"&amp;F5637&amp;"|"&amp;G5637&amp;"|"&amp;I5637&amp;"|"&amp;N5637+O5637-P5637</f>
        <v>||||||0</v>
      </c>
      <c r="B5637" s="52" t="str">
        <f t="shared" ref="B5637:B5700" si="266"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264"/>
        <v>0</v>
      </c>
      <c r="N5637" s="39"/>
      <c r="O5637" s="39"/>
      <c r="P5637" s="33"/>
    </row>
    <row r="5638" spans="1:16" ht="24.95" customHeight="1" x14ac:dyDescent="0.2">
      <c r="A5638" s="52" t="str">
        <f t="shared" si="265"/>
        <v>||||||0</v>
      </c>
      <c r="B5638" s="52" t="str">
        <f t="shared" si="266"/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264"/>
        <v>0</v>
      </c>
      <c r="N5638" s="39"/>
      <c r="O5638" s="39"/>
      <c r="P5638" s="33"/>
    </row>
    <row r="5639" spans="1:16" ht="24.95" customHeight="1" x14ac:dyDescent="0.2">
      <c r="A5639" s="52" t="str">
        <f t="shared" si="265"/>
        <v>||||||0</v>
      </c>
      <c r="B5639" s="52" t="str">
        <f t="shared" si="266"/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264"/>
        <v>0</v>
      </c>
      <c r="N5639" s="39"/>
      <c r="O5639" s="39"/>
      <c r="P5639" s="33"/>
    </row>
    <row r="5640" spans="1:16" ht="24.95" customHeight="1" x14ac:dyDescent="0.2">
      <c r="A5640" s="52" t="str">
        <f t="shared" si="265"/>
        <v>||||||0</v>
      </c>
      <c r="B5640" s="52" t="str">
        <f t="shared" si="266"/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264"/>
        <v>0</v>
      </c>
      <c r="N5640" s="39"/>
      <c r="O5640" s="39"/>
      <c r="P5640" s="33"/>
    </row>
    <row r="5641" spans="1:16" ht="24.95" customHeight="1" x14ac:dyDescent="0.2">
      <c r="A5641" s="52" t="str">
        <f t="shared" si="265"/>
        <v>||||||0</v>
      </c>
      <c r="B5641" s="52" t="str">
        <f t="shared" si="266"/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264"/>
        <v>0</v>
      </c>
      <c r="N5641" s="39"/>
      <c r="O5641" s="39"/>
      <c r="P5641" s="33"/>
    </row>
    <row r="5642" spans="1:16" ht="24.95" customHeight="1" x14ac:dyDescent="0.2">
      <c r="A5642" s="52" t="str">
        <f t="shared" si="265"/>
        <v>||||||0</v>
      </c>
      <c r="B5642" s="52" t="str">
        <f t="shared" si="266"/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264"/>
        <v>0</v>
      </c>
      <c r="N5642" s="39"/>
      <c r="O5642" s="39"/>
      <c r="P5642" s="33"/>
    </row>
    <row r="5643" spans="1:16" ht="24.95" customHeight="1" x14ac:dyDescent="0.2">
      <c r="A5643" s="52" t="str">
        <f t="shared" si="265"/>
        <v>||||||0</v>
      </c>
      <c r="B5643" s="52" t="str">
        <f t="shared" si="266"/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264"/>
        <v>0</v>
      </c>
      <c r="N5643" s="39"/>
      <c r="O5643" s="39"/>
      <c r="P5643" s="33"/>
    </row>
    <row r="5644" spans="1:16" ht="24.95" customHeight="1" x14ac:dyDescent="0.2">
      <c r="A5644" s="52" t="str">
        <f t="shared" si="265"/>
        <v>||||||0</v>
      </c>
      <c r="B5644" s="52" t="str">
        <f t="shared" si="266"/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264"/>
        <v>0</v>
      </c>
      <c r="N5644" s="39"/>
      <c r="O5644" s="39"/>
      <c r="P5644" s="33"/>
    </row>
    <row r="5645" spans="1:16" ht="24.95" customHeight="1" x14ac:dyDescent="0.2">
      <c r="A5645" s="52" t="str">
        <f t="shared" si="265"/>
        <v>||||||0</v>
      </c>
      <c r="B5645" s="52" t="str">
        <f t="shared" si="266"/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264"/>
        <v>0</v>
      </c>
      <c r="N5645" s="39"/>
      <c r="O5645" s="39"/>
      <c r="P5645" s="33"/>
    </row>
    <row r="5646" spans="1:16" ht="24.95" customHeight="1" x14ac:dyDescent="0.2">
      <c r="A5646" s="52" t="str">
        <f t="shared" si="265"/>
        <v>||||||0</v>
      </c>
      <c r="B5646" s="52" t="str">
        <f t="shared" si="266"/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264"/>
        <v>0</v>
      </c>
      <c r="N5646" s="39"/>
      <c r="O5646" s="39"/>
      <c r="P5646" s="33"/>
    </row>
    <row r="5647" spans="1:16" ht="24.95" customHeight="1" x14ac:dyDescent="0.2">
      <c r="A5647" s="52" t="str">
        <f t="shared" si="265"/>
        <v>||||||0</v>
      </c>
      <c r="B5647" s="52" t="str">
        <f t="shared" si="266"/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264"/>
        <v>0</v>
      </c>
      <c r="N5647" s="39"/>
      <c r="O5647" s="39"/>
      <c r="P5647" s="33"/>
    </row>
    <row r="5648" spans="1:16" ht="24.95" customHeight="1" x14ac:dyDescent="0.2">
      <c r="A5648" s="52" t="str">
        <f t="shared" si="265"/>
        <v>||||||0</v>
      </c>
      <c r="B5648" s="52" t="str">
        <f t="shared" si="266"/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264"/>
        <v>0</v>
      </c>
      <c r="N5648" s="39"/>
      <c r="O5648" s="39"/>
      <c r="P5648" s="33"/>
    </row>
    <row r="5649" spans="1:16" ht="24.95" customHeight="1" x14ac:dyDescent="0.2">
      <c r="A5649" s="52" t="str">
        <f t="shared" si="265"/>
        <v>||||||0</v>
      </c>
      <c r="B5649" s="52" t="str">
        <f t="shared" si="266"/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264"/>
        <v>0</v>
      </c>
      <c r="N5649" s="39"/>
      <c r="O5649" s="39"/>
      <c r="P5649" s="33"/>
    </row>
    <row r="5650" spans="1:16" ht="24.95" customHeight="1" x14ac:dyDescent="0.2">
      <c r="A5650" s="52" t="str">
        <f t="shared" si="265"/>
        <v>||||||0</v>
      </c>
      <c r="B5650" s="52" t="str">
        <f t="shared" si="266"/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264"/>
        <v>0</v>
      </c>
      <c r="N5650" s="39"/>
      <c r="O5650" s="39"/>
      <c r="P5650" s="33"/>
    </row>
    <row r="5651" spans="1:16" ht="24.95" customHeight="1" x14ac:dyDescent="0.2">
      <c r="A5651" s="52" t="str">
        <f t="shared" si="265"/>
        <v>||||||0</v>
      </c>
      <c r="B5651" s="52" t="str">
        <f t="shared" si="266"/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264"/>
        <v>0</v>
      </c>
      <c r="N5651" s="39"/>
      <c r="O5651" s="39"/>
      <c r="P5651" s="33"/>
    </row>
    <row r="5652" spans="1:16" ht="24.95" customHeight="1" x14ac:dyDescent="0.2">
      <c r="A5652" s="52" t="str">
        <f t="shared" si="265"/>
        <v>||||||0</v>
      </c>
      <c r="B5652" s="52" t="str">
        <f t="shared" si="266"/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264"/>
        <v>0</v>
      </c>
      <c r="N5652" s="39"/>
      <c r="O5652" s="39"/>
      <c r="P5652" s="33"/>
    </row>
    <row r="5653" spans="1:16" ht="24.95" customHeight="1" x14ac:dyDescent="0.2">
      <c r="A5653" s="52" t="str">
        <f t="shared" si="265"/>
        <v>||||||0</v>
      </c>
      <c r="B5653" s="52" t="str">
        <f t="shared" si="266"/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264"/>
        <v>0</v>
      </c>
      <c r="N5653" s="39"/>
      <c r="O5653" s="39"/>
      <c r="P5653" s="33"/>
    </row>
    <row r="5654" spans="1:16" ht="24.95" customHeight="1" x14ac:dyDescent="0.2">
      <c r="A5654" s="52" t="str">
        <f t="shared" si="265"/>
        <v>||||||0</v>
      </c>
      <c r="B5654" s="52" t="str">
        <f t="shared" si="266"/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264"/>
        <v>0</v>
      </c>
      <c r="N5654" s="39"/>
      <c r="O5654" s="39"/>
      <c r="P5654" s="33"/>
    </row>
    <row r="5655" spans="1:16" ht="24.95" customHeight="1" x14ac:dyDescent="0.2">
      <c r="A5655" s="52" t="str">
        <f t="shared" si="265"/>
        <v>||||||0</v>
      </c>
      <c r="B5655" s="52" t="str">
        <f t="shared" si="266"/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264"/>
        <v>0</v>
      </c>
      <c r="N5655" s="39"/>
      <c r="O5655" s="39"/>
      <c r="P5655" s="33"/>
    </row>
    <row r="5656" spans="1:16" ht="24.95" customHeight="1" x14ac:dyDescent="0.2">
      <c r="A5656" s="52" t="str">
        <f t="shared" si="265"/>
        <v>||||||0</v>
      </c>
      <c r="B5656" s="52" t="str">
        <f t="shared" si="266"/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264"/>
        <v>0</v>
      </c>
      <c r="N5656" s="39"/>
      <c r="O5656" s="39"/>
      <c r="P5656" s="33"/>
    </row>
    <row r="5657" spans="1:16" ht="24.95" customHeight="1" x14ac:dyDescent="0.2">
      <c r="A5657" s="52" t="str">
        <f t="shared" si="265"/>
        <v>||||||0</v>
      </c>
      <c r="B5657" s="52" t="str">
        <f t="shared" si="266"/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264"/>
        <v>0</v>
      </c>
      <c r="N5657" s="39"/>
      <c r="O5657" s="39"/>
      <c r="P5657" s="33"/>
    </row>
    <row r="5658" spans="1:16" ht="24.95" customHeight="1" x14ac:dyDescent="0.2">
      <c r="A5658" s="52" t="str">
        <f t="shared" si="265"/>
        <v>||||||0</v>
      </c>
      <c r="B5658" s="52" t="str">
        <f t="shared" si="266"/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264"/>
        <v>0</v>
      </c>
      <c r="N5658" s="39"/>
      <c r="O5658" s="39"/>
      <c r="P5658" s="33"/>
    </row>
    <row r="5659" spans="1:16" ht="24.95" customHeight="1" x14ac:dyDescent="0.2">
      <c r="A5659" s="52" t="str">
        <f t="shared" si="265"/>
        <v>||||||0</v>
      </c>
      <c r="B5659" s="52" t="str">
        <f t="shared" si="266"/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264"/>
        <v>0</v>
      </c>
      <c r="N5659" s="39"/>
      <c r="O5659" s="39"/>
      <c r="P5659" s="33"/>
    </row>
    <row r="5660" spans="1:16" ht="24.95" customHeight="1" x14ac:dyDescent="0.2">
      <c r="A5660" s="52" t="str">
        <f t="shared" si="265"/>
        <v>||||||0</v>
      </c>
      <c r="B5660" s="52" t="str">
        <f t="shared" si="266"/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264"/>
        <v>0</v>
      </c>
      <c r="N5660" s="39"/>
      <c r="O5660" s="39"/>
      <c r="P5660" s="33"/>
    </row>
    <row r="5661" spans="1:16" ht="24.95" customHeight="1" x14ac:dyDescent="0.2">
      <c r="A5661" s="52" t="str">
        <f t="shared" si="265"/>
        <v>||||||0</v>
      </c>
      <c r="B5661" s="52" t="str">
        <f t="shared" si="266"/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264"/>
        <v>0</v>
      </c>
      <c r="N5661" s="39"/>
      <c r="O5661" s="39"/>
      <c r="P5661" s="33"/>
    </row>
    <row r="5662" spans="1:16" ht="24.95" customHeight="1" x14ac:dyDescent="0.2">
      <c r="A5662" s="52" t="str">
        <f t="shared" si="265"/>
        <v>||||||0</v>
      </c>
      <c r="B5662" s="52" t="str">
        <f t="shared" si="266"/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264"/>
        <v>0</v>
      </c>
      <c r="N5662" s="39"/>
      <c r="O5662" s="39"/>
      <c r="P5662" s="33"/>
    </row>
    <row r="5663" spans="1:16" ht="24.95" customHeight="1" x14ac:dyDescent="0.2">
      <c r="A5663" s="52" t="str">
        <f t="shared" si="265"/>
        <v>||||||0</v>
      </c>
      <c r="B5663" s="52" t="str">
        <f t="shared" si="266"/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264"/>
        <v>0</v>
      </c>
      <c r="N5663" s="39"/>
      <c r="O5663" s="39"/>
      <c r="P5663" s="33"/>
    </row>
    <row r="5664" spans="1:16" ht="24.95" customHeight="1" x14ac:dyDescent="0.2">
      <c r="A5664" s="52" t="str">
        <f t="shared" si="265"/>
        <v>||||||0</v>
      </c>
      <c r="B5664" s="52" t="str">
        <f t="shared" si="266"/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264"/>
        <v>0</v>
      </c>
      <c r="N5664" s="39"/>
      <c r="O5664" s="39"/>
      <c r="P5664" s="33"/>
    </row>
    <row r="5665" spans="1:16" ht="24.95" customHeight="1" x14ac:dyDescent="0.2">
      <c r="A5665" s="52" t="str">
        <f t="shared" si="265"/>
        <v>||||||0</v>
      </c>
      <c r="B5665" s="52" t="str">
        <f t="shared" si="266"/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264"/>
        <v>0</v>
      </c>
      <c r="N5665" s="39"/>
      <c r="O5665" s="39"/>
      <c r="P5665" s="33"/>
    </row>
    <row r="5666" spans="1:16" ht="24.95" customHeight="1" x14ac:dyDescent="0.2">
      <c r="A5666" s="52" t="str">
        <f t="shared" si="265"/>
        <v>||||||0</v>
      </c>
      <c r="B5666" s="52" t="str">
        <f t="shared" si="266"/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264"/>
        <v>0</v>
      </c>
      <c r="N5666" s="39"/>
      <c r="O5666" s="39"/>
      <c r="P5666" s="33"/>
    </row>
    <row r="5667" spans="1:16" ht="24.95" customHeight="1" x14ac:dyDescent="0.2">
      <c r="A5667" s="52" t="str">
        <f t="shared" si="265"/>
        <v>||||||0</v>
      </c>
      <c r="B5667" s="52" t="str">
        <f t="shared" si="266"/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264"/>
        <v>0</v>
      </c>
      <c r="N5667" s="39"/>
      <c r="O5667" s="39"/>
      <c r="P5667" s="33"/>
    </row>
    <row r="5668" spans="1:16" ht="24.95" customHeight="1" x14ac:dyDescent="0.2">
      <c r="A5668" s="52" t="str">
        <f t="shared" si="265"/>
        <v>||||||0</v>
      </c>
      <c r="B5668" s="52" t="str">
        <f t="shared" si="266"/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264"/>
        <v>0</v>
      </c>
      <c r="N5668" s="39"/>
      <c r="O5668" s="39"/>
      <c r="P5668" s="33"/>
    </row>
    <row r="5669" spans="1:16" ht="24.95" customHeight="1" x14ac:dyDescent="0.2">
      <c r="A5669" s="52" t="str">
        <f t="shared" si="265"/>
        <v>||||||0</v>
      </c>
      <c r="B5669" s="52" t="str">
        <f t="shared" si="266"/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264"/>
        <v>0</v>
      </c>
      <c r="N5669" s="39"/>
      <c r="O5669" s="39"/>
      <c r="P5669" s="33"/>
    </row>
    <row r="5670" spans="1:16" ht="24.95" customHeight="1" x14ac:dyDescent="0.2">
      <c r="A5670" s="52" t="str">
        <f t="shared" si="265"/>
        <v>||||||0</v>
      </c>
      <c r="B5670" s="52" t="str">
        <f t="shared" si="266"/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264"/>
        <v>0</v>
      </c>
      <c r="N5670" s="39"/>
      <c r="O5670" s="39"/>
      <c r="P5670" s="33"/>
    </row>
    <row r="5671" spans="1:16" ht="24.95" customHeight="1" x14ac:dyDescent="0.2">
      <c r="A5671" s="52" t="str">
        <f t="shared" si="265"/>
        <v>||||||0</v>
      </c>
      <c r="B5671" s="52" t="str">
        <f t="shared" si="266"/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264"/>
        <v>0</v>
      </c>
      <c r="N5671" s="39"/>
      <c r="O5671" s="39"/>
      <c r="P5671" s="33"/>
    </row>
    <row r="5672" spans="1:16" ht="24.95" customHeight="1" x14ac:dyDescent="0.2">
      <c r="A5672" s="52" t="str">
        <f t="shared" si="265"/>
        <v>||||||0</v>
      </c>
      <c r="B5672" s="52" t="str">
        <f t="shared" si="266"/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264"/>
        <v>0</v>
      </c>
      <c r="N5672" s="39"/>
      <c r="O5672" s="39"/>
      <c r="P5672" s="33"/>
    </row>
    <row r="5673" spans="1:16" ht="24.95" customHeight="1" x14ac:dyDescent="0.2">
      <c r="A5673" s="52" t="str">
        <f t="shared" si="265"/>
        <v>||||||0</v>
      </c>
      <c r="B5673" s="52" t="str">
        <f t="shared" si="266"/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264"/>
        <v>0</v>
      </c>
      <c r="N5673" s="39"/>
      <c r="O5673" s="39"/>
      <c r="P5673" s="33"/>
    </row>
    <row r="5674" spans="1:16" ht="24.95" customHeight="1" x14ac:dyDescent="0.2">
      <c r="A5674" s="52" t="str">
        <f t="shared" si="265"/>
        <v>||||||0</v>
      </c>
      <c r="B5674" s="52" t="str">
        <f t="shared" si="266"/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264"/>
        <v>0</v>
      </c>
      <c r="N5674" s="39"/>
      <c r="O5674" s="39"/>
      <c r="P5674" s="33"/>
    </row>
    <row r="5675" spans="1:16" ht="24.95" customHeight="1" x14ac:dyDescent="0.2">
      <c r="A5675" s="52" t="str">
        <f t="shared" si="265"/>
        <v>||||||0</v>
      </c>
      <c r="B5675" s="52" t="str">
        <f t="shared" si="266"/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264"/>
        <v>0</v>
      </c>
      <c r="N5675" s="39"/>
      <c r="O5675" s="39"/>
      <c r="P5675" s="33"/>
    </row>
    <row r="5676" spans="1:16" ht="24.95" customHeight="1" x14ac:dyDescent="0.2">
      <c r="A5676" s="52" t="str">
        <f t="shared" si="265"/>
        <v>||||||0</v>
      </c>
      <c r="B5676" s="52" t="str">
        <f t="shared" si="266"/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264"/>
        <v>0</v>
      </c>
      <c r="N5676" s="39"/>
      <c r="O5676" s="39"/>
      <c r="P5676" s="33"/>
    </row>
    <row r="5677" spans="1:16" ht="24.95" customHeight="1" x14ac:dyDescent="0.2">
      <c r="A5677" s="52" t="str">
        <f t="shared" si="265"/>
        <v>||||||0</v>
      </c>
      <c r="B5677" s="52" t="str">
        <f t="shared" si="266"/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264"/>
        <v>0</v>
      </c>
      <c r="N5677" s="39"/>
      <c r="O5677" s="39"/>
      <c r="P5677" s="33"/>
    </row>
    <row r="5678" spans="1:16" ht="24.95" customHeight="1" x14ac:dyDescent="0.2">
      <c r="A5678" s="52" t="str">
        <f t="shared" si="265"/>
        <v>||||||0</v>
      </c>
      <c r="B5678" s="52" t="str">
        <f t="shared" si="266"/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264"/>
        <v>0</v>
      </c>
      <c r="N5678" s="39"/>
      <c r="O5678" s="39"/>
      <c r="P5678" s="33"/>
    </row>
    <row r="5679" spans="1:16" ht="24.95" customHeight="1" x14ac:dyDescent="0.2">
      <c r="A5679" s="52" t="str">
        <f t="shared" si="265"/>
        <v>||||||0</v>
      </c>
      <c r="B5679" s="52" t="str">
        <f t="shared" si="266"/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264"/>
        <v>0</v>
      </c>
      <c r="N5679" s="39"/>
      <c r="O5679" s="39"/>
      <c r="P5679" s="33"/>
    </row>
    <row r="5680" spans="1:16" ht="24.95" customHeight="1" x14ac:dyDescent="0.2">
      <c r="A5680" s="52" t="str">
        <f t="shared" si="265"/>
        <v>||||||0</v>
      </c>
      <c r="B5680" s="52" t="str">
        <f t="shared" si="266"/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264"/>
        <v>0</v>
      </c>
      <c r="N5680" s="39"/>
      <c r="O5680" s="39"/>
      <c r="P5680" s="33"/>
    </row>
    <row r="5681" spans="1:16" ht="24.95" customHeight="1" x14ac:dyDescent="0.2">
      <c r="A5681" s="52" t="str">
        <f t="shared" si="265"/>
        <v>||||||0</v>
      </c>
      <c r="B5681" s="52" t="str">
        <f t="shared" si="266"/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264"/>
        <v>0</v>
      </c>
      <c r="N5681" s="39"/>
      <c r="O5681" s="39"/>
      <c r="P5681" s="33"/>
    </row>
    <row r="5682" spans="1:16" ht="24.95" customHeight="1" x14ac:dyDescent="0.2">
      <c r="A5682" s="52" t="str">
        <f t="shared" si="265"/>
        <v>||||||0</v>
      </c>
      <c r="B5682" s="52" t="str">
        <f t="shared" si="266"/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264"/>
        <v>0</v>
      </c>
      <c r="N5682" s="39"/>
      <c r="O5682" s="39"/>
      <c r="P5682" s="33"/>
    </row>
    <row r="5683" spans="1:16" ht="24.95" customHeight="1" x14ac:dyDescent="0.2">
      <c r="A5683" s="52" t="str">
        <f t="shared" si="265"/>
        <v>||||||0</v>
      </c>
      <c r="B5683" s="52" t="str">
        <f t="shared" si="266"/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264"/>
        <v>0</v>
      </c>
      <c r="N5683" s="39"/>
      <c r="O5683" s="39"/>
      <c r="P5683" s="33"/>
    </row>
    <row r="5684" spans="1:16" ht="24.95" customHeight="1" x14ac:dyDescent="0.2">
      <c r="A5684" s="52" t="str">
        <f t="shared" si="265"/>
        <v>||||||0</v>
      </c>
      <c r="B5684" s="52" t="str">
        <f t="shared" si="266"/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264"/>
        <v>0</v>
      </c>
      <c r="N5684" s="39"/>
      <c r="O5684" s="39"/>
      <c r="P5684" s="33"/>
    </row>
    <row r="5685" spans="1:16" ht="24.95" customHeight="1" x14ac:dyDescent="0.2">
      <c r="A5685" s="52" t="str">
        <f t="shared" si="265"/>
        <v>||||||0</v>
      </c>
      <c r="B5685" s="52" t="str">
        <f t="shared" si="266"/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264"/>
        <v>0</v>
      </c>
      <c r="N5685" s="39"/>
      <c r="O5685" s="39"/>
      <c r="P5685" s="33"/>
    </row>
    <row r="5686" spans="1:16" ht="24.95" customHeight="1" x14ac:dyDescent="0.2">
      <c r="A5686" s="52" t="str">
        <f t="shared" si="265"/>
        <v>||||||0</v>
      </c>
      <c r="B5686" s="52" t="str">
        <f t="shared" si="266"/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264"/>
        <v>0</v>
      </c>
      <c r="N5686" s="39"/>
      <c r="O5686" s="39"/>
      <c r="P5686" s="33"/>
    </row>
    <row r="5687" spans="1:16" ht="24.95" customHeight="1" x14ac:dyDescent="0.2">
      <c r="A5687" s="52" t="str">
        <f t="shared" si="265"/>
        <v>||||||0</v>
      </c>
      <c r="B5687" s="52" t="str">
        <f t="shared" si="266"/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264"/>
        <v>0</v>
      </c>
      <c r="N5687" s="39"/>
      <c r="O5687" s="39"/>
      <c r="P5687" s="33"/>
    </row>
    <row r="5688" spans="1:16" ht="24.95" customHeight="1" x14ac:dyDescent="0.2">
      <c r="A5688" s="52" t="str">
        <f t="shared" si="265"/>
        <v>||||||0</v>
      </c>
      <c r="B5688" s="52" t="str">
        <f t="shared" si="266"/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264"/>
        <v>0</v>
      </c>
      <c r="N5688" s="39"/>
      <c r="O5688" s="39"/>
      <c r="P5688" s="33"/>
    </row>
    <row r="5689" spans="1:16" ht="24.95" customHeight="1" x14ac:dyDescent="0.2">
      <c r="A5689" s="52" t="str">
        <f t="shared" si="265"/>
        <v>||||||0</v>
      </c>
      <c r="B5689" s="52" t="str">
        <f t="shared" si="266"/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264"/>
        <v>0</v>
      </c>
      <c r="N5689" s="39"/>
      <c r="O5689" s="39"/>
      <c r="P5689" s="33"/>
    </row>
    <row r="5690" spans="1:16" ht="24.95" customHeight="1" x14ac:dyDescent="0.2">
      <c r="A5690" s="52" t="str">
        <f t="shared" si="265"/>
        <v>||||||0</v>
      </c>
      <c r="B5690" s="52" t="str">
        <f t="shared" si="266"/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264"/>
        <v>0</v>
      </c>
      <c r="N5690" s="39"/>
      <c r="O5690" s="39"/>
      <c r="P5690" s="33"/>
    </row>
    <row r="5691" spans="1:16" ht="24.95" customHeight="1" x14ac:dyDescent="0.2">
      <c r="A5691" s="52" t="str">
        <f t="shared" si="265"/>
        <v>||||||0</v>
      </c>
      <c r="B5691" s="52" t="str">
        <f t="shared" si="266"/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264"/>
        <v>0</v>
      </c>
      <c r="N5691" s="39"/>
      <c r="O5691" s="39"/>
      <c r="P5691" s="33"/>
    </row>
    <row r="5692" spans="1:16" ht="24.95" customHeight="1" x14ac:dyDescent="0.2">
      <c r="A5692" s="52" t="str">
        <f t="shared" si="265"/>
        <v>||||||0</v>
      </c>
      <c r="B5692" s="52" t="str">
        <f t="shared" si="266"/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264"/>
        <v>0</v>
      </c>
      <c r="N5692" s="39"/>
      <c r="O5692" s="39"/>
      <c r="P5692" s="33"/>
    </row>
    <row r="5693" spans="1:16" ht="24.95" customHeight="1" x14ac:dyDescent="0.2">
      <c r="A5693" s="52" t="str">
        <f t="shared" si="265"/>
        <v>||||||0</v>
      </c>
      <c r="B5693" s="52" t="str">
        <f t="shared" si="266"/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264"/>
        <v>0</v>
      </c>
      <c r="N5693" s="39"/>
      <c r="O5693" s="39"/>
      <c r="P5693" s="33"/>
    </row>
    <row r="5694" spans="1:16" ht="24.95" customHeight="1" x14ac:dyDescent="0.2">
      <c r="A5694" s="52" t="str">
        <f t="shared" si="265"/>
        <v>||||||0</v>
      </c>
      <c r="B5694" s="52" t="str">
        <f t="shared" si="266"/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267">N5694+O5694</f>
        <v>0</v>
      </c>
      <c r="N5694" s="39"/>
      <c r="O5694" s="39"/>
      <c r="P5694" s="33"/>
    </row>
    <row r="5695" spans="1:16" ht="24.95" customHeight="1" x14ac:dyDescent="0.2">
      <c r="A5695" s="52" t="str">
        <f t="shared" si="265"/>
        <v>||||||0</v>
      </c>
      <c r="B5695" s="52" t="str">
        <f t="shared" si="266"/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267"/>
        <v>0</v>
      </c>
      <c r="N5695" s="39"/>
      <c r="O5695" s="39"/>
      <c r="P5695" s="33"/>
    </row>
    <row r="5696" spans="1:16" ht="24.95" customHeight="1" x14ac:dyDescent="0.2">
      <c r="A5696" s="52" t="str">
        <f t="shared" si="265"/>
        <v>||||||0</v>
      </c>
      <c r="B5696" s="52" t="str">
        <f t="shared" si="266"/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267"/>
        <v>0</v>
      </c>
      <c r="N5696" s="39"/>
      <c r="O5696" s="39"/>
      <c r="P5696" s="33"/>
    </row>
    <row r="5697" spans="1:16" ht="24.95" customHeight="1" x14ac:dyDescent="0.2">
      <c r="A5697" s="52" t="str">
        <f t="shared" si="265"/>
        <v>||||||0</v>
      </c>
      <c r="B5697" s="52" t="str">
        <f t="shared" si="266"/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267"/>
        <v>0</v>
      </c>
      <c r="N5697" s="39"/>
      <c r="O5697" s="39"/>
      <c r="P5697" s="33"/>
    </row>
    <row r="5698" spans="1:16" ht="24.95" customHeight="1" x14ac:dyDescent="0.2">
      <c r="A5698" s="52" t="str">
        <f t="shared" si="265"/>
        <v>||||||0</v>
      </c>
      <c r="B5698" s="52" t="str">
        <f t="shared" si="266"/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267"/>
        <v>0</v>
      </c>
      <c r="N5698" s="39"/>
      <c r="O5698" s="39"/>
      <c r="P5698" s="33"/>
    </row>
    <row r="5699" spans="1:16" ht="24.95" customHeight="1" x14ac:dyDescent="0.2">
      <c r="A5699" s="52" t="str">
        <f t="shared" si="265"/>
        <v>||||||0</v>
      </c>
      <c r="B5699" s="52" t="str">
        <f t="shared" si="266"/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267"/>
        <v>0</v>
      </c>
      <c r="N5699" s="39"/>
      <c r="O5699" s="39"/>
      <c r="P5699" s="33"/>
    </row>
    <row r="5700" spans="1:16" ht="24.95" customHeight="1" x14ac:dyDescent="0.2">
      <c r="A5700" s="52" t="str">
        <f t="shared" si="265"/>
        <v>||||||0</v>
      </c>
      <c r="B5700" s="52" t="str">
        <f t="shared" si="266"/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267"/>
        <v>0</v>
      </c>
      <c r="N5700" s="39"/>
      <c r="O5700" s="39"/>
      <c r="P5700" s="33"/>
    </row>
    <row r="5701" spans="1:16" ht="24.95" customHeight="1" x14ac:dyDescent="0.2">
      <c r="A5701" s="52" t="str">
        <f t="shared" ref="A5701:A5764" si="268">C5701&amp;"|"&amp;D5701&amp;"|"&amp;E5701&amp;"|"&amp;F5701&amp;"|"&amp;G5701&amp;"|"&amp;I5701&amp;"|"&amp;N5701+O5701-P5701</f>
        <v>||||||0</v>
      </c>
      <c r="B5701" s="52" t="str">
        <f t="shared" ref="B5701:B5764" si="269"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267"/>
        <v>0</v>
      </c>
      <c r="N5701" s="39"/>
      <c r="O5701" s="39"/>
      <c r="P5701" s="33"/>
    </row>
    <row r="5702" spans="1:16" ht="24.95" customHeight="1" x14ac:dyDescent="0.2">
      <c r="A5702" s="52" t="str">
        <f t="shared" si="268"/>
        <v>||||||0</v>
      </c>
      <c r="B5702" s="52" t="str">
        <f t="shared" si="269"/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267"/>
        <v>0</v>
      </c>
      <c r="N5702" s="39"/>
      <c r="O5702" s="39"/>
      <c r="P5702" s="33"/>
    </row>
    <row r="5703" spans="1:16" ht="24.95" customHeight="1" x14ac:dyDescent="0.2">
      <c r="A5703" s="52" t="str">
        <f t="shared" si="268"/>
        <v>||||||0</v>
      </c>
      <c r="B5703" s="52" t="str">
        <f t="shared" si="269"/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267"/>
        <v>0</v>
      </c>
      <c r="N5703" s="39"/>
      <c r="O5703" s="39"/>
      <c r="P5703" s="33"/>
    </row>
    <row r="5704" spans="1:16" ht="24.95" customHeight="1" x14ac:dyDescent="0.2">
      <c r="A5704" s="52" t="str">
        <f t="shared" si="268"/>
        <v>||||||0</v>
      </c>
      <c r="B5704" s="52" t="str">
        <f t="shared" si="269"/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267"/>
        <v>0</v>
      </c>
      <c r="N5704" s="39"/>
      <c r="O5704" s="39"/>
      <c r="P5704" s="33"/>
    </row>
    <row r="5705" spans="1:16" ht="24.95" customHeight="1" x14ac:dyDescent="0.2">
      <c r="A5705" s="52" t="str">
        <f t="shared" si="268"/>
        <v>||||||0</v>
      </c>
      <c r="B5705" s="52" t="str">
        <f t="shared" si="269"/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267"/>
        <v>0</v>
      </c>
      <c r="N5705" s="39"/>
      <c r="O5705" s="39"/>
      <c r="P5705" s="33"/>
    </row>
    <row r="5706" spans="1:16" ht="24.95" customHeight="1" x14ac:dyDescent="0.2">
      <c r="A5706" s="52" t="str">
        <f t="shared" si="268"/>
        <v>||||||0</v>
      </c>
      <c r="B5706" s="52" t="str">
        <f t="shared" si="269"/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267"/>
        <v>0</v>
      </c>
      <c r="N5706" s="39"/>
      <c r="O5706" s="39"/>
      <c r="P5706" s="33"/>
    </row>
    <row r="5707" spans="1:16" ht="24.95" customHeight="1" x14ac:dyDescent="0.2">
      <c r="A5707" s="52" t="str">
        <f t="shared" si="268"/>
        <v>||||||0</v>
      </c>
      <c r="B5707" s="52" t="str">
        <f t="shared" si="269"/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267"/>
        <v>0</v>
      </c>
      <c r="N5707" s="39"/>
      <c r="O5707" s="39"/>
      <c r="P5707" s="33"/>
    </row>
    <row r="5708" spans="1:16" ht="24.95" customHeight="1" x14ac:dyDescent="0.2">
      <c r="A5708" s="52" t="str">
        <f t="shared" si="268"/>
        <v>||||||0</v>
      </c>
      <c r="B5708" s="52" t="str">
        <f t="shared" si="269"/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267"/>
        <v>0</v>
      </c>
      <c r="N5708" s="39"/>
      <c r="O5708" s="39"/>
      <c r="P5708" s="33"/>
    </row>
    <row r="5709" spans="1:16" ht="24.95" customHeight="1" x14ac:dyDescent="0.2">
      <c r="A5709" s="52" t="str">
        <f t="shared" si="268"/>
        <v>||||||0</v>
      </c>
      <c r="B5709" s="52" t="str">
        <f t="shared" si="269"/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267"/>
        <v>0</v>
      </c>
      <c r="N5709" s="39"/>
      <c r="O5709" s="39"/>
      <c r="P5709" s="33"/>
    </row>
    <row r="5710" spans="1:16" ht="24.95" customHeight="1" x14ac:dyDescent="0.2">
      <c r="A5710" s="52" t="str">
        <f t="shared" si="268"/>
        <v>||||||0</v>
      </c>
      <c r="B5710" s="52" t="str">
        <f t="shared" si="269"/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267"/>
        <v>0</v>
      </c>
      <c r="N5710" s="39"/>
      <c r="O5710" s="39"/>
      <c r="P5710" s="33"/>
    </row>
    <row r="5711" spans="1:16" ht="24.95" customHeight="1" x14ac:dyDescent="0.2">
      <c r="A5711" s="52" t="str">
        <f t="shared" si="268"/>
        <v>||||||0</v>
      </c>
      <c r="B5711" s="52" t="str">
        <f t="shared" si="269"/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267"/>
        <v>0</v>
      </c>
      <c r="N5711" s="39"/>
      <c r="O5711" s="39"/>
      <c r="P5711" s="33"/>
    </row>
    <row r="5712" spans="1:16" ht="24.95" customHeight="1" x14ac:dyDescent="0.2">
      <c r="A5712" s="52" t="str">
        <f t="shared" si="268"/>
        <v>||||||0</v>
      </c>
      <c r="B5712" s="52" t="str">
        <f t="shared" si="269"/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267"/>
        <v>0</v>
      </c>
      <c r="N5712" s="39"/>
      <c r="O5712" s="39"/>
      <c r="P5712" s="33"/>
    </row>
    <row r="5713" spans="1:16" ht="24.95" customHeight="1" x14ac:dyDescent="0.2">
      <c r="A5713" s="52" t="str">
        <f t="shared" si="268"/>
        <v>||||||0</v>
      </c>
      <c r="B5713" s="52" t="str">
        <f t="shared" si="269"/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267"/>
        <v>0</v>
      </c>
      <c r="N5713" s="39"/>
      <c r="O5713" s="39"/>
      <c r="P5713" s="33"/>
    </row>
    <row r="5714" spans="1:16" ht="24.95" customHeight="1" x14ac:dyDescent="0.2">
      <c r="A5714" s="52" t="str">
        <f t="shared" si="268"/>
        <v>||||||0</v>
      </c>
      <c r="B5714" s="52" t="str">
        <f t="shared" si="269"/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267"/>
        <v>0</v>
      </c>
      <c r="N5714" s="39"/>
      <c r="O5714" s="39"/>
      <c r="P5714" s="33"/>
    </row>
    <row r="5715" spans="1:16" ht="24.95" customHeight="1" x14ac:dyDescent="0.2">
      <c r="A5715" s="52" t="str">
        <f t="shared" si="268"/>
        <v>||||||0</v>
      </c>
      <c r="B5715" s="52" t="str">
        <f t="shared" si="269"/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267"/>
        <v>0</v>
      </c>
      <c r="N5715" s="39"/>
      <c r="O5715" s="39"/>
      <c r="P5715" s="33"/>
    </row>
    <row r="5716" spans="1:16" ht="24.95" customHeight="1" x14ac:dyDescent="0.2">
      <c r="A5716" s="52" t="str">
        <f t="shared" si="268"/>
        <v>||||||0</v>
      </c>
      <c r="B5716" s="52" t="str">
        <f t="shared" si="269"/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267"/>
        <v>0</v>
      </c>
      <c r="N5716" s="39"/>
      <c r="O5716" s="39"/>
      <c r="P5716" s="33"/>
    </row>
    <row r="5717" spans="1:16" ht="24.95" customHeight="1" x14ac:dyDescent="0.2">
      <c r="A5717" s="52" t="str">
        <f t="shared" si="268"/>
        <v>||||||0</v>
      </c>
      <c r="B5717" s="52" t="str">
        <f t="shared" si="269"/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267"/>
        <v>0</v>
      </c>
      <c r="N5717" s="39"/>
      <c r="O5717" s="39"/>
      <c r="P5717" s="33"/>
    </row>
    <row r="5718" spans="1:16" ht="24.95" customHeight="1" x14ac:dyDescent="0.2">
      <c r="A5718" s="52" t="str">
        <f t="shared" si="268"/>
        <v>||||||0</v>
      </c>
      <c r="B5718" s="52" t="str">
        <f t="shared" si="269"/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267"/>
        <v>0</v>
      </c>
      <c r="N5718" s="39"/>
      <c r="O5718" s="39"/>
      <c r="P5718" s="33"/>
    </row>
    <row r="5719" spans="1:16" ht="24.95" customHeight="1" x14ac:dyDescent="0.2">
      <c r="A5719" s="52" t="str">
        <f t="shared" si="268"/>
        <v>||||||0</v>
      </c>
      <c r="B5719" s="52" t="str">
        <f t="shared" si="269"/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267"/>
        <v>0</v>
      </c>
      <c r="N5719" s="39"/>
      <c r="O5719" s="39"/>
      <c r="P5719" s="33"/>
    </row>
    <row r="5720" spans="1:16" ht="24.95" customHeight="1" x14ac:dyDescent="0.2">
      <c r="A5720" s="52" t="str">
        <f t="shared" si="268"/>
        <v>||||||0</v>
      </c>
      <c r="B5720" s="52" t="str">
        <f t="shared" si="269"/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267"/>
        <v>0</v>
      </c>
      <c r="N5720" s="39"/>
      <c r="O5720" s="39"/>
      <c r="P5720" s="33"/>
    </row>
    <row r="5721" spans="1:16" ht="24.95" customHeight="1" x14ac:dyDescent="0.2">
      <c r="A5721" s="52" t="str">
        <f t="shared" si="268"/>
        <v>||||||0</v>
      </c>
      <c r="B5721" s="52" t="str">
        <f t="shared" si="269"/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267"/>
        <v>0</v>
      </c>
      <c r="N5721" s="39"/>
      <c r="O5721" s="39"/>
      <c r="P5721" s="33"/>
    </row>
    <row r="5722" spans="1:16" ht="24.95" customHeight="1" x14ac:dyDescent="0.2">
      <c r="A5722" s="52" t="str">
        <f t="shared" si="268"/>
        <v>||||||0</v>
      </c>
      <c r="B5722" s="52" t="str">
        <f t="shared" si="269"/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267"/>
        <v>0</v>
      </c>
      <c r="N5722" s="39"/>
      <c r="O5722" s="39"/>
      <c r="P5722" s="33"/>
    </row>
    <row r="5723" spans="1:16" ht="24.95" customHeight="1" x14ac:dyDescent="0.2">
      <c r="A5723" s="52" t="str">
        <f t="shared" si="268"/>
        <v>||||||0</v>
      </c>
      <c r="B5723" s="52" t="str">
        <f t="shared" si="269"/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267"/>
        <v>0</v>
      </c>
      <c r="N5723" s="39"/>
      <c r="O5723" s="39"/>
      <c r="P5723" s="33"/>
    </row>
    <row r="5724" spans="1:16" ht="24.95" customHeight="1" x14ac:dyDescent="0.2">
      <c r="A5724" s="52" t="str">
        <f t="shared" si="268"/>
        <v>||||||0</v>
      </c>
      <c r="B5724" s="52" t="str">
        <f t="shared" si="269"/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267"/>
        <v>0</v>
      </c>
      <c r="N5724" s="39"/>
      <c r="O5724" s="39"/>
      <c r="P5724" s="33"/>
    </row>
    <row r="5725" spans="1:16" ht="24.95" customHeight="1" x14ac:dyDescent="0.2">
      <c r="A5725" s="52" t="str">
        <f t="shared" si="268"/>
        <v>||||||0</v>
      </c>
      <c r="B5725" s="52" t="str">
        <f t="shared" si="269"/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267"/>
        <v>0</v>
      </c>
      <c r="N5725" s="39"/>
      <c r="O5725" s="39"/>
      <c r="P5725" s="33"/>
    </row>
    <row r="5726" spans="1:16" ht="24.95" customHeight="1" x14ac:dyDescent="0.2">
      <c r="A5726" s="52" t="str">
        <f t="shared" si="268"/>
        <v>||||||0</v>
      </c>
      <c r="B5726" s="52" t="str">
        <f t="shared" si="269"/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267"/>
        <v>0</v>
      </c>
      <c r="N5726" s="39"/>
      <c r="O5726" s="39"/>
      <c r="P5726" s="33"/>
    </row>
    <row r="5727" spans="1:16" ht="24.95" customHeight="1" x14ac:dyDescent="0.2">
      <c r="A5727" s="52" t="str">
        <f t="shared" si="268"/>
        <v>||||||0</v>
      </c>
      <c r="B5727" s="52" t="str">
        <f t="shared" si="269"/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267"/>
        <v>0</v>
      </c>
      <c r="N5727" s="39"/>
      <c r="O5727" s="39"/>
      <c r="P5727" s="33"/>
    </row>
    <row r="5728" spans="1:16" ht="24.95" customHeight="1" x14ac:dyDescent="0.2">
      <c r="A5728" s="52" t="str">
        <f t="shared" si="268"/>
        <v>||||||0</v>
      </c>
      <c r="B5728" s="52" t="str">
        <f t="shared" si="269"/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267"/>
        <v>0</v>
      </c>
      <c r="N5728" s="39"/>
      <c r="O5728" s="39"/>
      <c r="P5728" s="33"/>
    </row>
    <row r="5729" spans="1:16" ht="24.95" customHeight="1" x14ac:dyDescent="0.2">
      <c r="A5729" s="52" t="str">
        <f t="shared" si="268"/>
        <v>||||||0</v>
      </c>
      <c r="B5729" s="52" t="str">
        <f t="shared" si="269"/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267"/>
        <v>0</v>
      </c>
      <c r="N5729" s="39"/>
      <c r="O5729" s="39"/>
      <c r="P5729" s="33"/>
    </row>
    <row r="5730" spans="1:16" ht="24.95" customHeight="1" x14ac:dyDescent="0.2">
      <c r="A5730" s="52" t="str">
        <f t="shared" si="268"/>
        <v>||||||0</v>
      </c>
      <c r="B5730" s="52" t="str">
        <f t="shared" si="269"/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267"/>
        <v>0</v>
      </c>
      <c r="N5730" s="39"/>
      <c r="O5730" s="39"/>
      <c r="P5730" s="33"/>
    </row>
    <row r="5731" spans="1:16" ht="24.95" customHeight="1" x14ac:dyDescent="0.2">
      <c r="A5731" s="52" t="str">
        <f t="shared" si="268"/>
        <v>||||||0</v>
      </c>
      <c r="B5731" s="52" t="str">
        <f t="shared" si="269"/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267"/>
        <v>0</v>
      </c>
      <c r="N5731" s="39"/>
      <c r="O5731" s="39"/>
      <c r="P5731" s="33"/>
    </row>
    <row r="5732" spans="1:16" ht="24.95" customHeight="1" x14ac:dyDescent="0.2">
      <c r="A5732" s="52" t="str">
        <f t="shared" si="268"/>
        <v>||||||0</v>
      </c>
      <c r="B5732" s="52" t="str">
        <f t="shared" si="269"/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267"/>
        <v>0</v>
      </c>
      <c r="N5732" s="39"/>
      <c r="O5732" s="39"/>
      <c r="P5732" s="33"/>
    </row>
    <row r="5733" spans="1:16" ht="24.95" customHeight="1" x14ac:dyDescent="0.2">
      <c r="A5733" s="52" t="str">
        <f t="shared" si="268"/>
        <v>||||||0</v>
      </c>
      <c r="B5733" s="52" t="str">
        <f t="shared" si="269"/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267"/>
        <v>0</v>
      </c>
      <c r="N5733" s="39"/>
      <c r="O5733" s="39"/>
      <c r="P5733" s="33"/>
    </row>
    <row r="5734" spans="1:16" ht="24.95" customHeight="1" x14ac:dyDescent="0.2">
      <c r="A5734" s="52" t="str">
        <f t="shared" si="268"/>
        <v>||||||0</v>
      </c>
      <c r="B5734" s="52" t="str">
        <f t="shared" si="269"/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267"/>
        <v>0</v>
      </c>
      <c r="N5734" s="39"/>
      <c r="O5734" s="39"/>
      <c r="P5734" s="33"/>
    </row>
    <row r="5735" spans="1:16" ht="24.95" customHeight="1" x14ac:dyDescent="0.2">
      <c r="A5735" s="52" t="str">
        <f t="shared" si="268"/>
        <v>||||||0</v>
      </c>
      <c r="B5735" s="52" t="str">
        <f t="shared" si="269"/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267"/>
        <v>0</v>
      </c>
      <c r="N5735" s="39"/>
      <c r="O5735" s="39"/>
      <c r="P5735" s="33"/>
    </row>
    <row r="5736" spans="1:16" ht="24.95" customHeight="1" x14ac:dyDescent="0.2">
      <c r="A5736" s="52" t="str">
        <f t="shared" si="268"/>
        <v>||||||0</v>
      </c>
      <c r="B5736" s="52" t="str">
        <f t="shared" si="269"/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267"/>
        <v>0</v>
      </c>
      <c r="N5736" s="39"/>
      <c r="O5736" s="39"/>
      <c r="P5736" s="33"/>
    </row>
    <row r="5737" spans="1:16" ht="24.95" customHeight="1" x14ac:dyDescent="0.2">
      <c r="A5737" s="52" t="str">
        <f t="shared" si="268"/>
        <v>||||||0</v>
      </c>
      <c r="B5737" s="52" t="str">
        <f t="shared" si="269"/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267"/>
        <v>0</v>
      </c>
      <c r="N5737" s="39"/>
      <c r="O5737" s="39"/>
      <c r="P5737" s="33"/>
    </row>
    <row r="5738" spans="1:16" ht="24.95" customHeight="1" x14ac:dyDescent="0.2">
      <c r="A5738" s="52" t="str">
        <f t="shared" si="268"/>
        <v>||||||0</v>
      </c>
      <c r="B5738" s="52" t="str">
        <f t="shared" si="269"/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267"/>
        <v>0</v>
      </c>
      <c r="N5738" s="39"/>
      <c r="O5738" s="39"/>
      <c r="P5738" s="33"/>
    </row>
    <row r="5739" spans="1:16" ht="24.95" customHeight="1" x14ac:dyDescent="0.2">
      <c r="A5739" s="52" t="str">
        <f t="shared" si="268"/>
        <v>||||||0</v>
      </c>
      <c r="B5739" s="52" t="str">
        <f t="shared" si="269"/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267"/>
        <v>0</v>
      </c>
      <c r="N5739" s="39"/>
      <c r="O5739" s="39"/>
      <c r="P5739" s="33"/>
    </row>
    <row r="5740" spans="1:16" ht="24.95" customHeight="1" x14ac:dyDescent="0.2">
      <c r="A5740" s="52" t="str">
        <f t="shared" si="268"/>
        <v>||||||0</v>
      </c>
      <c r="B5740" s="52" t="str">
        <f t="shared" si="269"/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267"/>
        <v>0</v>
      </c>
      <c r="N5740" s="39"/>
      <c r="O5740" s="39"/>
      <c r="P5740" s="33"/>
    </row>
    <row r="5741" spans="1:16" ht="24.95" customHeight="1" x14ac:dyDescent="0.2">
      <c r="A5741" s="52" t="str">
        <f t="shared" si="268"/>
        <v>||||||0</v>
      </c>
      <c r="B5741" s="52" t="str">
        <f t="shared" si="269"/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267"/>
        <v>0</v>
      </c>
      <c r="N5741" s="39"/>
      <c r="O5741" s="39"/>
      <c r="P5741" s="33"/>
    </row>
    <row r="5742" spans="1:16" ht="24.95" customHeight="1" x14ac:dyDescent="0.2">
      <c r="A5742" s="52" t="str">
        <f t="shared" si="268"/>
        <v>||||||0</v>
      </c>
      <c r="B5742" s="52" t="str">
        <f t="shared" si="269"/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267"/>
        <v>0</v>
      </c>
      <c r="N5742" s="39"/>
      <c r="O5742" s="39"/>
      <c r="P5742" s="33"/>
    </row>
    <row r="5743" spans="1:16" ht="24.95" customHeight="1" x14ac:dyDescent="0.2">
      <c r="A5743" s="52" t="str">
        <f t="shared" si="268"/>
        <v>||||||0</v>
      </c>
      <c r="B5743" s="52" t="str">
        <f t="shared" si="269"/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267"/>
        <v>0</v>
      </c>
      <c r="N5743" s="39"/>
      <c r="O5743" s="39"/>
      <c r="P5743" s="33"/>
    </row>
    <row r="5744" spans="1:16" ht="24.95" customHeight="1" x14ac:dyDescent="0.2">
      <c r="A5744" s="52" t="str">
        <f t="shared" si="268"/>
        <v>||||||0</v>
      </c>
      <c r="B5744" s="52" t="str">
        <f t="shared" si="269"/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267"/>
        <v>0</v>
      </c>
      <c r="N5744" s="39"/>
      <c r="O5744" s="39"/>
      <c r="P5744" s="33"/>
    </row>
    <row r="5745" spans="1:16" ht="24.95" customHeight="1" x14ac:dyDescent="0.2">
      <c r="A5745" s="52" t="str">
        <f t="shared" si="268"/>
        <v>||||||0</v>
      </c>
      <c r="B5745" s="52" t="str">
        <f t="shared" si="269"/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267"/>
        <v>0</v>
      </c>
      <c r="N5745" s="39"/>
      <c r="O5745" s="39"/>
      <c r="P5745" s="33"/>
    </row>
    <row r="5746" spans="1:16" ht="24.95" customHeight="1" x14ac:dyDescent="0.2">
      <c r="A5746" s="52" t="str">
        <f t="shared" si="268"/>
        <v>||||||0</v>
      </c>
      <c r="B5746" s="52" t="str">
        <f t="shared" si="269"/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267"/>
        <v>0</v>
      </c>
      <c r="N5746" s="39"/>
      <c r="O5746" s="39"/>
      <c r="P5746" s="33"/>
    </row>
    <row r="5747" spans="1:16" ht="24.95" customHeight="1" x14ac:dyDescent="0.2">
      <c r="A5747" s="52" t="str">
        <f t="shared" si="268"/>
        <v>||||||0</v>
      </c>
      <c r="B5747" s="52" t="str">
        <f t="shared" si="269"/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267"/>
        <v>0</v>
      </c>
      <c r="N5747" s="39"/>
      <c r="O5747" s="39"/>
      <c r="P5747" s="33"/>
    </row>
    <row r="5748" spans="1:16" ht="24.95" customHeight="1" x14ac:dyDescent="0.2">
      <c r="A5748" s="52" t="str">
        <f t="shared" si="268"/>
        <v>||||||0</v>
      </c>
      <c r="B5748" s="52" t="str">
        <f t="shared" si="269"/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267"/>
        <v>0</v>
      </c>
      <c r="N5748" s="39"/>
      <c r="O5748" s="39"/>
      <c r="P5748" s="33"/>
    </row>
    <row r="5749" spans="1:16" ht="24.95" customHeight="1" x14ac:dyDescent="0.2">
      <c r="A5749" s="52" t="str">
        <f t="shared" si="268"/>
        <v>||||||0</v>
      </c>
      <c r="B5749" s="52" t="str">
        <f t="shared" si="269"/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267"/>
        <v>0</v>
      </c>
      <c r="N5749" s="39"/>
      <c r="O5749" s="39"/>
      <c r="P5749" s="33"/>
    </row>
    <row r="5750" spans="1:16" ht="24.95" customHeight="1" x14ac:dyDescent="0.2">
      <c r="A5750" s="52" t="str">
        <f t="shared" si="268"/>
        <v>||||||0</v>
      </c>
      <c r="B5750" s="52" t="str">
        <f t="shared" si="269"/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267"/>
        <v>0</v>
      </c>
      <c r="N5750" s="39"/>
      <c r="O5750" s="39"/>
      <c r="P5750" s="33"/>
    </row>
    <row r="5751" spans="1:16" ht="24.95" customHeight="1" x14ac:dyDescent="0.2">
      <c r="A5751" s="52" t="str">
        <f t="shared" si="268"/>
        <v>||||||0</v>
      </c>
      <c r="B5751" s="52" t="str">
        <f t="shared" si="269"/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267"/>
        <v>0</v>
      </c>
      <c r="N5751" s="39"/>
      <c r="O5751" s="39"/>
      <c r="P5751" s="33"/>
    </row>
    <row r="5752" spans="1:16" ht="24.95" customHeight="1" x14ac:dyDescent="0.2">
      <c r="A5752" s="52" t="str">
        <f t="shared" si="268"/>
        <v>||||||0</v>
      </c>
      <c r="B5752" s="52" t="str">
        <f t="shared" si="269"/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267"/>
        <v>0</v>
      </c>
      <c r="N5752" s="39"/>
      <c r="O5752" s="39"/>
      <c r="P5752" s="33"/>
    </row>
    <row r="5753" spans="1:16" ht="24.95" customHeight="1" x14ac:dyDescent="0.2">
      <c r="A5753" s="52" t="str">
        <f t="shared" si="268"/>
        <v>||||||0</v>
      </c>
      <c r="B5753" s="52" t="str">
        <f t="shared" si="269"/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267"/>
        <v>0</v>
      </c>
      <c r="N5753" s="39"/>
      <c r="O5753" s="39"/>
      <c r="P5753" s="33"/>
    </row>
    <row r="5754" spans="1:16" ht="24.95" customHeight="1" x14ac:dyDescent="0.2">
      <c r="A5754" s="52" t="str">
        <f t="shared" si="268"/>
        <v>||||||0</v>
      </c>
      <c r="B5754" s="52" t="str">
        <f t="shared" si="269"/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267"/>
        <v>0</v>
      </c>
      <c r="N5754" s="39"/>
      <c r="O5754" s="39"/>
      <c r="P5754" s="33"/>
    </row>
    <row r="5755" spans="1:16" ht="24.95" customHeight="1" x14ac:dyDescent="0.2">
      <c r="A5755" s="52" t="str">
        <f t="shared" si="268"/>
        <v>||||||0</v>
      </c>
      <c r="B5755" s="52" t="str">
        <f t="shared" si="269"/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267"/>
        <v>0</v>
      </c>
      <c r="N5755" s="39"/>
      <c r="O5755" s="39"/>
      <c r="P5755" s="33"/>
    </row>
    <row r="5756" spans="1:16" ht="24.95" customHeight="1" x14ac:dyDescent="0.2">
      <c r="A5756" s="52" t="str">
        <f t="shared" si="268"/>
        <v>||||||0</v>
      </c>
      <c r="B5756" s="52" t="str">
        <f t="shared" si="269"/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267"/>
        <v>0</v>
      </c>
      <c r="N5756" s="39"/>
      <c r="O5756" s="39"/>
      <c r="P5756" s="33"/>
    </row>
    <row r="5757" spans="1:16" ht="24.95" customHeight="1" x14ac:dyDescent="0.2">
      <c r="A5757" s="52" t="str">
        <f t="shared" si="268"/>
        <v>||||||0</v>
      </c>
      <c r="B5757" s="52" t="str">
        <f t="shared" si="269"/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267"/>
        <v>0</v>
      </c>
      <c r="N5757" s="39"/>
      <c r="O5757" s="39"/>
      <c r="P5757" s="33"/>
    </row>
    <row r="5758" spans="1:16" ht="24.95" customHeight="1" x14ac:dyDescent="0.2">
      <c r="A5758" s="52" t="str">
        <f t="shared" si="268"/>
        <v>||||||0</v>
      </c>
      <c r="B5758" s="52" t="str">
        <f t="shared" si="269"/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270">N5758+O5758</f>
        <v>0</v>
      </c>
      <c r="N5758" s="39"/>
      <c r="O5758" s="39"/>
      <c r="P5758" s="33"/>
    </row>
    <row r="5759" spans="1:16" ht="24.95" customHeight="1" x14ac:dyDescent="0.2">
      <c r="A5759" s="52" t="str">
        <f t="shared" si="268"/>
        <v>||||||0</v>
      </c>
      <c r="B5759" s="52" t="str">
        <f t="shared" si="269"/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270"/>
        <v>0</v>
      </c>
      <c r="N5759" s="39"/>
      <c r="O5759" s="39"/>
      <c r="P5759" s="33"/>
    </row>
    <row r="5760" spans="1:16" ht="24.95" customHeight="1" x14ac:dyDescent="0.2">
      <c r="A5760" s="52" t="str">
        <f t="shared" si="268"/>
        <v>||||||0</v>
      </c>
      <c r="B5760" s="52" t="str">
        <f t="shared" si="269"/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270"/>
        <v>0</v>
      </c>
      <c r="N5760" s="39"/>
      <c r="O5760" s="39"/>
      <c r="P5760" s="33"/>
    </row>
    <row r="5761" spans="1:16" ht="24.95" customHeight="1" x14ac:dyDescent="0.2">
      <c r="A5761" s="52" t="str">
        <f t="shared" si="268"/>
        <v>||||||0</v>
      </c>
      <c r="B5761" s="52" t="str">
        <f t="shared" si="269"/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270"/>
        <v>0</v>
      </c>
      <c r="N5761" s="39"/>
      <c r="O5761" s="39"/>
      <c r="P5761" s="33"/>
    </row>
    <row r="5762" spans="1:16" ht="24.95" customHeight="1" x14ac:dyDescent="0.2">
      <c r="A5762" s="52" t="str">
        <f t="shared" si="268"/>
        <v>||||||0</v>
      </c>
      <c r="B5762" s="52" t="str">
        <f t="shared" si="269"/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270"/>
        <v>0</v>
      </c>
      <c r="N5762" s="39"/>
      <c r="O5762" s="39"/>
      <c r="P5762" s="33"/>
    </row>
    <row r="5763" spans="1:16" ht="24.95" customHeight="1" x14ac:dyDescent="0.2">
      <c r="A5763" s="52" t="str">
        <f t="shared" si="268"/>
        <v>||||||0</v>
      </c>
      <c r="B5763" s="52" t="str">
        <f t="shared" si="269"/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270"/>
        <v>0</v>
      </c>
      <c r="N5763" s="39"/>
      <c r="O5763" s="39"/>
      <c r="P5763" s="33"/>
    </row>
    <row r="5764" spans="1:16" ht="24.95" customHeight="1" x14ac:dyDescent="0.2">
      <c r="A5764" s="52" t="str">
        <f t="shared" si="268"/>
        <v>||||||0</v>
      </c>
      <c r="B5764" s="52" t="str">
        <f t="shared" si="269"/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270"/>
        <v>0</v>
      </c>
      <c r="N5764" s="39"/>
      <c r="O5764" s="39"/>
      <c r="P5764" s="33"/>
    </row>
    <row r="5765" spans="1:16" ht="24.95" customHeight="1" x14ac:dyDescent="0.2">
      <c r="A5765" s="52" t="str">
        <f t="shared" ref="A5765:A5828" si="271">C5765&amp;"|"&amp;D5765&amp;"|"&amp;E5765&amp;"|"&amp;F5765&amp;"|"&amp;G5765&amp;"|"&amp;I5765&amp;"|"&amp;N5765+O5765-P5765</f>
        <v>||||||0</v>
      </c>
      <c r="B5765" s="52" t="str">
        <f t="shared" ref="B5765:B5828" si="272"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270"/>
        <v>0</v>
      </c>
      <c r="N5765" s="39"/>
      <c r="O5765" s="39"/>
      <c r="P5765" s="33"/>
    </row>
    <row r="5766" spans="1:16" ht="24.95" customHeight="1" x14ac:dyDescent="0.2">
      <c r="A5766" s="52" t="str">
        <f t="shared" si="271"/>
        <v>||||||0</v>
      </c>
      <c r="B5766" s="52" t="str">
        <f t="shared" si="272"/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270"/>
        <v>0</v>
      </c>
      <c r="N5766" s="39"/>
      <c r="O5766" s="39"/>
      <c r="P5766" s="33"/>
    </row>
    <row r="5767" spans="1:16" ht="24.95" customHeight="1" x14ac:dyDescent="0.2">
      <c r="A5767" s="52" t="str">
        <f t="shared" si="271"/>
        <v>||||||0</v>
      </c>
      <c r="B5767" s="52" t="str">
        <f t="shared" si="272"/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270"/>
        <v>0</v>
      </c>
      <c r="N5767" s="39"/>
      <c r="O5767" s="39"/>
      <c r="P5767" s="33"/>
    </row>
    <row r="5768" spans="1:16" ht="24.95" customHeight="1" x14ac:dyDescent="0.2">
      <c r="A5768" s="52" t="str">
        <f t="shared" si="271"/>
        <v>||||||0</v>
      </c>
      <c r="B5768" s="52" t="str">
        <f t="shared" si="272"/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270"/>
        <v>0</v>
      </c>
      <c r="N5768" s="39"/>
      <c r="O5768" s="39"/>
      <c r="P5768" s="33"/>
    </row>
    <row r="5769" spans="1:16" ht="24.95" customHeight="1" x14ac:dyDescent="0.2">
      <c r="A5769" s="52" t="str">
        <f t="shared" si="271"/>
        <v>||||||0</v>
      </c>
      <c r="B5769" s="52" t="str">
        <f t="shared" si="272"/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270"/>
        <v>0</v>
      </c>
      <c r="N5769" s="39"/>
      <c r="O5769" s="39"/>
      <c r="P5769" s="33"/>
    </row>
    <row r="5770" spans="1:16" ht="24.95" customHeight="1" x14ac:dyDescent="0.2">
      <c r="A5770" s="52" t="str">
        <f t="shared" si="271"/>
        <v>||||||0</v>
      </c>
      <c r="B5770" s="52" t="str">
        <f t="shared" si="272"/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270"/>
        <v>0</v>
      </c>
      <c r="N5770" s="39"/>
      <c r="O5770" s="39"/>
      <c r="P5770" s="33"/>
    </row>
    <row r="5771" spans="1:16" ht="24.95" customHeight="1" x14ac:dyDescent="0.2">
      <c r="A5771" s="52" t="str">
        <f t="shared" si="271"/>
        <v>||||||0</v>
      </c>
      <c r="B5771" s="52" t="str">
        <f t="shared" si="272"/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270"/>
        <v>0</v>
      </c>
      <c r="N5771" s="39"/>
      <c r="O5771" s="39"/>
      <c r="P5771" s="33"/>
    </row>
    <row r="5772" spans="1:16" ht="24.95" customHeight="1" x14ac:dyDescent="0.2">
      <c r="A5772" s="52" t="str">
        <f t="shared" si="271"/>
        <v>||||||0</v>
      </c>
      <c r="B5772" s="52" t="str">
        <f t="shared" si="272"/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270"/>
        <v>0</v>
      </c>
      <c r="N5772" s="39"/>
      <c r="O5772" s="39"/>
      <c r="P5772" s="33"/>
    </row>
    <row r="5773" spans="1:16" ht="24.95" customHeight="1" x14ac:dyDescent="0.2">
      <c r="A5773" s="52" t="str">
        <f t="shared" si="271"/>
        <v>||||||0</v>
      </c>
      <c r="B5773" s="52" t="str">
        <f t="shared" si="272"/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270"/>
        <v>0</v>
      </c>
      <c r="N5773" s="39"/>
      <c r="O5773" s="39"/>
      <c r="P5773" s="33"/>
    </row>
    <row r="5774" spans="1:16" ht="24.95" customHeight="1" x14ac:dyDescent="0.2">
      <c r="A5774" s="52" t="str">
        <f t="shared" si="271"/>
        <v>||||||0</v>
      </c>
      <c r="B5774" s="52" t="str">
        <f t="shared" si="272"/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270"/>
        <v>0</v>
      </c>
      <c r="N5774" s="39"/>
      <c r="O5774" s="39"/>
      <c r="P5774" s="33"/>
    </row>
    <row r="5775" spans="1:16" ht="24.95" customHeight="1" x14ac:dyDescent="0.2">
      <c r="A5775" s="52" t="str">
        <f t="shared" si="271"/>
        <v>||||||0</v>
      </c>
      <c r="B5775" s="52" t="str">
        <f t="shared" si="272"/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270"/>
        <v>0</v>
      </c>
      <c r="N5775" s="39"/>
      <c r="O5775" s="39"/>
      <c r="P5775" s="33"/>
    </row>
    <row r="5776" spans="1:16" ht="24.95" customHeight="1" x14ac:dyDescent="0.2">
      <c r="A5776" s="52" t="str">
        <f t="shared" si="271"/>
        <v>||||||0</v>
      </c>
      <c r="B5776" s="52" t="str">
        <f t="shared" si="272"/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270"/>
        <v>0</v>
      </c>
      <c r="N5776" s="39"/>
      <c r="O5776" s="39"/>
      <c r="P5776" s="33"/>
    </row>
    <row r="5777" spans="1:16" ht="24.95" customHeight="1" x14ac:dyDescent="0.2">
      <c r="A5777" s="52" t="str">
        <f t="shared" si="271"/>
        <v>||||||0</v>
      </c>
      <c r="B5777" s="52" t="str">
        <f t="shared" si="272"/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270"/>
        <v>0</v>
      </c>
      <c r="N5777" s="39"/>
      <c r="O5777" s="39"/>
      <c r="P5777" s="33"/>
    </row>
    <row r="5778" spans="1:16" ht="24.95" customHeight="1" x14ac:dyDescent="0.2">
      <c r="A5778" s="52" t="str">
        <f t="shared" si="271"/>
        <v>||||||0</v>
      </c>
      <c r="B5778" s="52" t="str">
        <f t="shared" si="272"/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270"/>
        <v>0</v>
      </c>
      <c r="N5778" s="39"/>
      <c r="O5778" s="39"/>
      <c r="P5778" s="33"/>
    </row>
    <row r="5779" spans="1:16" ht="24.95" customHeight="1" x14ac:dyDescent="0.2">
      <c r="A5779" s="52" t="str">
        <f t="shared" si="271"/>
        <v>||||||0</v>
      </c>
      <c r="B5779" s="52" t="str">
        <f t="shared" si="272"/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270"/>
        <v>0</v>
      </c>
      <c r="N5779" s="39"/>
      <c r="O5779" s="39"/>
      <c r="P5779" s="33"/>
    </row>
    <row r="5780" spans="1:16" ht="24.95" customHeight="1" x14ac:dyDescent="0.2">
      <c r="A5780" s="52" t="str">
        <f t="shared" si="271"/>
        <v>||||||0</v>
      </c>
      <c r="B5780" s="52" t="str">
        <f t="shared" si="272"/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270"/>
        <v>0</v>
      </c>
      <c r="N5780" s="39"/>
      <c r="O5780" s="39"/>
      <c r="P5780" s="33"/>
    </row>
    <row r="5781" spans="1:16" ht="24.95" customHeight="1" x14ac:dyDescent="0.2">
      <c r="A5781" s="52" t="str">
        <f t="shared" si="271"/>
        <v>||||||0</v>
      </c>
      <c r="B5781" s="52" t="str">
        <f t="shared" si="272"/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270"/>
        <v>0</v>
      </c>
      <c r="N5781" s="39"/>
      <c r="O5781" s="39"/>
      <c r="P5781" s="33"/>
    </row>
    <row r="5782" spans="1:16" ht="24.95" customHeight="1" x14ac:dyDescent="0.2">
      <c r="A5782" s="52" t="str">
        <f t="shared" si="271"/>
        <v>||||||0</v>
      </c>
      <c r="B5782" s="52" t="str">
        <f t="shared" si="272"/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270"/>
        <v>0</v>
      </c>
      <c r="N5782" s="39"/>
      <c r="O5782" s="39"/>
      <c r="P5782" s="33"/>
    </row>
    <row r="5783" spans="1:16" ht="24.95" customHeight="1" x14ac:dyDescent="0.2">
      <c r="A5783" s="52" t="str">
        <f t="shared" si="271"/>
        <v>||||||0</v>
      </c>
      <c r="B5783" s="52" t="str">
        <f t="shared" si="272"/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270"/>
        <v>0</v>
      </c>
      <c r="N5783" s="39"/>
      <c r="O5783" s="39"/>
      <c r="P5783" s="33"/>
    </row>
    <row r="5784" spans="1:16" ht="24.95" customHeight="1" x14ac:dyDescent="0.2">
      <c r="A5784" s="52" t="str">
        <f t="shared" si="271"/>
        <v>||||||0</v>
      </c>
      <c r="B5784" s="52" t="str">
        <f t="shared" si="272"/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270"/>
        <v>0</v>
      </c>
      <c r="N5784" s="39"/>
      <c r="O5784" s="39"/>
      <c r="P5784" s="33"/>
    </row>
    <row r="5785" spans="1:16" ht="24.95" customHeight="1" x14ac:dyDescent="0.2">
      <c r="A5785" s="52" t="str">
        <f t="shared" si="271"/>
        <v>||||||0</v>
      </c>
      <c r="B5785" s="52" t="str">
        <f t="shared" si="272"/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270"/>
        <v>0</v>
      </c>
      <c r="N5785" s="39"/>
      <c r="O5785" s="39"/>
      <c r="P5785" s="33"/>
    </row>
    <row r="5786" spans="1:16" ht="24.95" customHeight="1" x14ac:dyDescent="0.2">
      <c r="A5786" s="52" t="str">
        <f t="shared" si="271"/>
        <v>||||||0</v>
      </c>
      <c r="B5786" s="52" t="str">
        <f t="shared" si="272"/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270"/>
        <v>0</v>
      </c>
      <c r="N5786" s="39"/>
      <c r="O5786" s="39"/>
      <c r="P5786" s="33"/>
    </row>
    <row r="5787" spans="1:16" ht="24.95" customHeight="1" x14ac:dyDescent="0.2">
      <c r="A5787" s="52" t="str">
        <f t="shared" si="271"/>
        <v>||||||0</v>
      </c>
      <c r="B5787" s="52" t="str">
        <f t="shared" si="272"/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270"/>
        <v>0</v>
      </c>
      <c r="N5787" s="39"/>
      <c r="O5787" s="39"/>
      <c r="P5787" s="33"/>
    </row>
    <row r="5788" spans="1:16" ht="24.95" customHeight="1" x14ac:dyDescent="0.2">
      <c r="A5788" s="52" t="str">
        <f t="shared" si="271"/>
        <v>||||||0</v>
      </c>
      <c r="B5788" s="52" t="str">
        <f t="shared" si="272"/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270"/>
        <v>0</v>
      </c>
      <c r="N5788" s="39"/>
      <c r="O5788" s="39"/>
      <c r="P5788" s="33"/>
    </row>
    <row r="5789" spans="1:16" ht="24.95" customHeight="1" x14ac:dyDescent="0.2">
      <c r="A5789" s="52" t="str">
        <f t="shared" si="271"/>
        <v>||||||0</v>
      </c>
      <c r="B5789" s="52" t="str">
        <f t="shared" si="272"/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270"/>
        <v>0</v>
      </c>
      <c r="N5789" s="39"/>
      <c r="O5789" s="39"/>
      <c r="P5789" s="33"/>
    </row>
    <row r="5790" spans="1:16" ht="24.95" customHeight="1" x14ac:dyDescent="0.2">
      <c r="A5790" s="52" t="str">
        <f t="shared" si="271"/>
        <v>||||||0</v>
      </c>
      <c r="B5790" s="52" t="str">
        <f t="shared" si="272"/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270"/>
        <v>0</v>
      </c>
      <c r="N5790" s="39"/>
      <c r="O5790" s="39"/>
      <c r="P5790" s="33"/>
    </row>
    <row r="5791" spans="1:16" ht="24.95" customHeight="1" x14ac:dyDescent="0.2">
      <c r="A5791" s="52" t="str">
        <f t="shared" si="271"/>
        <v>||||||0</v>
      </c>
      <c r="B5791" s="52" t="str">
        <f t="shared" si="272"/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270"/>
        <v>0</v>
      </c>
      <c r="N5791" s="39"/>
      <c r="O5791" s="39"/>
      <c r="P5791" s="33"/>
    </row>
    <row r="5792" spans="1:16" ht="24.95" customHeight="1" x14ac:dyDescent="0.2">
      <c r="A5792" s="52" t="str">
        <f t="shared" si="271"/>
        <v>||||||0</v>
      </c>
      <c r="B5792" s="52" t="str">
        <f t="shared" si="272"/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270"/>
        <v>0</v>
      </c>
      <c r="N5792" s="39"/>
      <c r="O5792" s="39"/>
      <c r="P5792" s="33"/>
    </row>
    <row r="5793" spans="1:16" ht="24.95" customHeight="1" x14ac:dyDescent="0.2">
      <c r="A5793" s="52" t="str">
        <f t="shared" si="271"/>
        <v>||||||0</v>
      </c>
      <c r="B5793" s="52" t="str">
        <f t="shared" si="272"/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270"/>
        <v>0</v>
      </c>
      <c r="N5793" s="39"/>
      <c r="O5793" s="39"/>
      <c r="P5793" s="33"/>
    </row>
    <row r="5794" spans="1:16" ht="24.95" customHeight="1" x14ac:dyDescent="0.2">
      <c r="A5794" s="52" t="str">
        <f t="shared" si="271"/>
        <v>||||||0</v>
      </c>
      <c r="B5794" s="52" t="str">
        <f t="shared" si="272"/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270"/>
        <v>0</v>
      </c>
      <c r="N5794" s="39"/>
      <c r="O5794" s="39"/>
      <c r="P5794" s="33"/>
    </row>
    <row r="5795" spans="1:16" ht="24.95" customHeight="1" x14ac:dyDescent="0.2">
      <c r="A5795" s="52" t="str">
        <f t="shared" si="271"/>
        <v>||||||0</v>
      </c>
      <c r="B5795" s="52" t="str">
        <f t="shared" si="272"/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270"/>
        <v>0</v>
      </c>
      <c r="N5795" s="39"/>
      <c r="O5795" s="39"/>
      <c r="P5795" s="33"/>
    </row>
    <row r="5796" spans="1:16" ht="24.95" customHeight="1" x14ac:dyDescent="0.2">
      <c r="A5796" s="52" t="str">
        <f t="shared" si="271"/>
        <v>||||||0</v>
      </c>
      <c r="B5796" s="52" t="str">
        <f t="shared" si="272"/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270"/>
        <v>0</v>
      </c>
      <c r="N5796" s="39"/>
      <c r="O5796" s="39"/>
      <c r="P5796" s="33"/>
    </row>
    <row r="5797" spans="1:16" ht="24.95" customHeight="1" x14ac:dyDescent="0.2">
      <c r="A5797" s="52" t="str">
        <f t="shared" si="271"/>
        <v>||||||0</v>
      </c>
      <c r="B5797" s="52" t="str">
        <f t="shared" si="272"/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270"/>
        <v>0</v>
      </c>
      <c r="N5797" s="39"/>
      <c r="O5797" s="39"/>
      <c r="P5797" s="33"/>
    </row>
    <row r="5798" spans="1:16" ht="24.95" customHeight="1" x14ac:dyDescent="0.2">
      <c r="A5798" s="52" t="str">
        <f t="shared" si="271"/>
        <v>||||||0</v>
      </c>
      <c r="B5798" s="52" t="str">
        <f t="shared" si="272"/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270"/>
        <v>0</v>
      </c>
      <c r="N5798" s="39"/>
      <c r="O5798" s="39"/>
      <c r="P5798" s="33"/>
    </row>
    <row r="5799" spans="1:16" ht="24.95" customHeight="1" x14ac:dyDescent="0.2">
      <c r="A5799" s="52" t="str">
        <f t="shared" si="271"/>
        <v>||||||0</v>
      </c>
      <c r="B5799" s="52" t="str">
        <f t="shared" si="272"/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270"/>
        <v>0</v>
      </c>
      <c r="N5799" s="39"/>
      <c r="O5799" s="39"/>
      <c r="P5799" s="33"/>
    </row>
    <row r="5800" spans="1:16" ht="24.95" customHeight="1" x14ac:dyDescent="0.2">
      <c r="A5800" s="52" t="str">
        <f t="shared" si="271"/>
        <v>||||||0</v>
      </c>
      <c r="B5800" s="52" t="str">
        <f t="shared" si="272"/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270"/>
        <v>0</v>
      </c>
      <c r="N5800" s="39"/>
      <c r="O5800" s="39"/>
      <c r="P5800" s="33"/>
    </row>
    <row r="5801" spans="1:16" ht="24.95" customHeight="1" x14ac:dyDescent="0.2">
      <c r="A5801" s="52" t="str">
        <f t="shared" si="271"/>
        <v>||||||0</v>
      </c>
      <c r="B5801" s="52" t="str">
        <f t="shared" si="272"/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270"/>
        <v>0</v>
      </c>
      <c r="N5801" s="39"/>
      <c r="O5801" s="39"/>
      <c r="P5801" s="33"/>
    </row>
    <row r="5802" spans="1:16" ht="24.95" customHeight="1" x14ac:dyDescent="0.2">
      <c r="A5802" s="52" t="str">
        <f t="shared" si="271"/>
        <v>||||||0</v>
      </c>
      <c r="B5802" s="52" t="str">
        <f t="shared" si="272"/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270"/>
        <v>0</v>
      </c>
      <c r="N5802" s="39"/>
      <c r="O5802" s="39"/>
      <c r="P5802" s="33"/>
    </row>
    <row r="5803" spans="1:16" ht="24.95" customHeight="1" x14ac:dyDescent="0.2">
      <c r="A5803" s="52" t="str">
        <f t="shared" si="271"/>
        <v>||||||0</v>
      </c>
      <c r="B5803" s="52" t="str">
        <f t="shared" si="272"/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270"/>
        <v>0</v>
      </c>
      <c r="N5803" s="39"/>
      <c r="O5803" s="39"/>
      <c r="P5803" s="33"/>
    </row>
    <row r="5804" spans="1:16" ht="24.95" customHeight="1" x14ac:dyDescent="0.2">
      <c r="A5804" s="52" t="str">
        <f t="shared" si="271"/>
        <v>||||||0</v>
      </c>
      <c r="B5804" s="52" t="str">
        <f t="shared" si="272"/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270"/>
        <v>0</v>
      </c>
      <c r="N5804" s="39"/>
      <c r="O5804" s="39"/>
      <c r="P5804" s="33"/>
    </row>
    <row r="5805" spans="1:16" ht="24.95" customHeight="1" x14ac:dyDescent="0.2">
      <c r="A5805" s="52" t="str">
        <f t="shared" si="271"/>
        <v>||||||0</v>
      </c>
      <c r="B5805" s="52" t="str">
        <f t="shared" si="272"/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270"/>
        <v>0</v>
      </c>
      <c r="N5805" s="39"/>
      <c r="O5805" s="39"/>
      <c r="P5805" s="33"/>
    </row>
    <row r="5806" spans="1:16" ht="24.95" customHeight="1" x14ac:dyDescent="0.2">
      <c r="A5806" s="52" t="str">
        <f t="shared" si="271"/>
        <v>||||||0</v>
      </c>
      <c r="B5806" s="52" t="str">
        <f t="shared" si="272"/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270"/>
        <v>0</v>
      </c>
      <c r="N5806" s="39"/>
      <c r="O5806" s="39"/>
      <c r="P5806" s="33"/>
    </row>
    <row r="5807" spans="1:16" ht="24.95" customHeight="1" x14ac:dyDescent="0.2">
      <c r="A5807" s="52" t="str">
        <f t="shared" si="271"/>
        <v>||||||0</v>
      </c>
      <c r="B5807" s="52" t="str">
        <f t="shared" si="272"/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270"/>
        <v>0</v>
      </c>
      <c r="N5807" s="39"/>
      <c r="O5807" s="39"/>
      <c r="P5807" s="33"/>
    </row>
    <row r="5808" spans="1:16" ht="24.95" customHeight="1" x14ac:dyDescent="0.2">
      <c r="A5808" s="52" t="str">
        <f t="shared" si="271"/>
        <v>||||||0</v>
      </c>
      <c r="B5808" s="52" t="str">
        <f t="shared" si="272"/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270"/>
        <v>0</v>
      </c>
      <c r="N5808" s="39"/>
      <c r="O5808" s="39"/>
      <c r="P5808" s="33"/>
    </row>
    <row r="5809" spans="1:16" ht="24.95" customHeight="1" x14ac:dyDescent="0.2">
      <c r="A5809" s="52" t="str">
        <f t="shared" si="271"/>
        <v>||||||0</v>
      </c>
      <c r="B5809" s="52" t="str">
        <f t="shared" si="272"/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270"/>
        <v>0</v>
      </c>
      <c r="N5809" s="39"/>
      <c r="O5809" s="39"/>
      <c r="P5809" s="33"/>
    </row>
    <row r="5810" spans="1:16" ht="24.95" customHeight="1" x14ac:dyDescent="0.2">
      <c r="A5810" s="52" t="str">
        <f t="shared" si="271"/>
        <v>||||||0</v>
      </c>
      <c r="B5810" s="52" t="str">
        <f t="shared" si="272"/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270"/>
        <v>0</v>
      </c>
      <c r="N5810" s="39"/>
      <c r="O5810" s="39"/>
      <c r="P5810" s="33"/>
    </row>
    <row r="5811" spans="1:16" ht="24.95" customHeight="1" x14ac:dyDescent="0.2">
      <c r="A5811" s="52" t="str">
        <f t="shared" si="271"/>
        <v>||||||0</v>
      </c>
      <c r="B5811" s="52" t="str">
        <f t="shared" si="272"/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270"/>
        <v>0</v>
      </c>
      <c r="N5811" s="39"/>
      <c r="O5811" s="39"/>
      <c r="P5811" s="33"/>
    </row>
    <row r="5812" spans="1:16" ht="24.95" customHeight="1" x14ac:dyDescent="0.2">
      <c r="A5812" s="52" t="str">
        <f t="shared" si="271"/>
        <v>||||||0</v>
      </c>
      <c r="B5812" s="52" t="str">
        <f t="shared" si="272"/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270"/>
        <v>0</v>
      </c>
      <c r="N5812" s="39"/>
      <c r="O5812" s="39"/>
      <c r="P5812" s="33"/>
    </row>
    <row r="5813" spans="1:16" ht="24.95" customHeight="1" x14ac:dyDescent="0.2">
      <c r="A5813" s="52" t="str">
        <f t="shared" si="271"/>
        <v>||||||0</v>
      </c>
      <c r="B5813" s="52" t="str">
        <f t="shared" si="272"/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270"/>
        <v>0</v>
      </c>
      <c r="N5813" s="39"/>
      <c r="O5813" s="39"/>
      <c r="P5813" s="33"/>
    </row>
    <row r="5814" spans="1:16" ht="24.95" customHeight="1" x14ac:dyDescent="0.2">
      <c r="A5814" s="52" t="str">
        <f t="shared" si="271"/>
        <v>||||||0</v>
      </c>
      <c r="B5814" s="52" t="str">
        <f t="shared" si="272"/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270"/>
        <v>0</v>
      </c>
      <c r="N5814" s="39"/>
      <c r="O5814" s="39"/>
      <c r="P5814" s="33"/>
    </row>
    <row r="5815" spans="1:16" ht="24.95" customHeight="1" x14ac:dyDescent="0.2">
      <c r="A5815" s="52" t="str">
        <f t="shared" si="271"/>
        <v>||||||0</v>
      </c>
      <c r="B5815" s="52" t="str">
        <f t="shared" si="272"/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270"/>
        <v>0</v>
      </c>
      <c r="N5815" s="39"/>
      <c r="O5815" s="39"/>
      <c r="P5815" s="33"/>
    </row>
    <row r="5816" spans="1:16" ht="24.95" customHeight="1" x14ac:dyDescent="0.2">
      <c r="A5816" s="52" t="str">
        <f t="shared" si="271"/>
        <v>||||||0</v>
      </c>
      <c r="B5816" s="52" t="str">
        <f t="shared" si="272"/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270"/>
        <v>0</v>
      </c>
      <c r="N5816" s="39"/>
      <c r="O5816" s="39"/>
      <c r="P5816" s="33"/>
    </row>
    <row r="5817" spans="1:16" ht="24.95" customHeight="1" x14ac:dyDescent="0.2">
      <c r="A5817" s="52" t="str">
        <f t="shared" si="271"/>
        <v>||||||0</v>
      </c>
      <c r="B5817" s="52" t="str">
        <f t="shared" si="272"/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270"/>
        <v>0</v>
      </c>
      <c r="N5817" s="39"/>
      <c r="O5817" s="39"/>
      <c r="P5817" s="33"/>
    </row>
    <row r="5818" spans="1:16" ht="24.95" customHeight="1" x14ac:dyDescent="0.2">
      <c r="A5818" s="52" t="str">
        <f t="shared" si="271"/>
        <v>||||||0</v>
      </c>
      <c r="B5818" s="52" t="str">
        <f t="shared" si="272"/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270"/>
        <v>0</v>
      </c>
      <c r="N5818" s="39"/>
      <c r="O5818" s="39"/>
      <c r="P5818" s="33"/>
    </row>
    <row r="5819" spans="1:16" ht="24.95" customHeight="1" x14ac:dyDescent="0.2">
      <c r="A5819" s="52" t="str">
        <f t="shared" si="271"/>
        <v>||||||0</v>
      </c>
      <c r="B5819" s="52" t="str">
        <f t="shared" si="272"/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270"/>
        <v>0</v>
      </c>
      <c r="N5819" s="39"/>
      <c r="O5819" s="39"/>
      <c r="P5819" s="33"/>
    </row>
    <row r="5820" spans="1:16" ht="24.95" customHeight="1" x14ac:dyDescent="0.2">
      <c r="A5820" s="52" t="str">
        <f t="shared" si="271"/>
        <v>||||||0</v>
      </c>
      <c r="B5820" s="52" t="str">
        <f t="shared" si="272"/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270"/>
        <v>0</v>
      </c>
      <c r="N5820" s="39"/>
      <c r="O5820" s="39"/>
      <c r="P5820" s="33"/>
    </row>
    <row r="5821" spans="1:16" ht="24.95" customHeight="1" x14ac:dyDescent="0.2">
      <c r="A5821" s="52" t="str">
        <f t="shared" si="271"/>
        <v>||||||0</v>
      </c>
      <c r="B5821" s="52" t="str">
        <f t="shared" si="272"/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270"/>
        <v>0</v>
      </c>
      <c r="N5821" s="39"/>
      <c r="O5821" s="39"/>
      <c r="P5821" s="33"/>
    </row>
    <row r="5822" spans="1:16" ht="24.95" customHeight="1" x14ac:dyDescent="0.2">
      <c r="A5822" s="52" t="str">
        <f t="shared" si="271"/>
        <v>||||||0</v>
      </c>
      <c r="B5822" s="52" t="str">
        <f t="shared" si="272"/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273">N5822+O5822</f>
        <v>0</v>
      </c>
      <c r="N5822" s="39"/>
      <c r="O5822" s="39"/>
      <c r="P5822" s="33"/>
    </row>
    <row r="5823" spans="1:16" ht="24.95" customHeight="1" x14ac:dyDescent="0.2">
      <c r="A5823" s="52" t="str">
        <f t="shared" si="271"/>
        <v>||||||0</v>
      </c>
      <c r="B5823" s="52" t="str">
        <f t="shared" si="272"/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273"/>
        <v>0</v>
      </c>
      <c r="N5823" s="39"/>
      <c r="O5823" s="39"/>
      <c r="P5823" s="33"/>
    </row>
    <row r="5824" spans="1:16" ht="24.95" customHeight="1" x14ac:dyDescent="0.2">
      <c r="A5824" s="52" t="str">
        <f t="shared" si="271"/>
        <v>||||||0</v>
      </c>
      <c r="B5824" s="52" t="str">
        <f t="shared" si="272"/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273"/>
        <v>0</v>
      </c>
      <c r="N5824" s="39"/>
      <c r="O5824" s="39"/>
      <c r="P5824" s="33"/>
    </row>
    <row r="5825" spans="1:16" ht="24.95" customHeight="1" x14ac:dyDescent="0.2">
      <c r="A5825" s="52" t="str">
        <f t="shared" si="271"/>
        <v>||||||0</v>
      </c>
      <c r="B5825" s="52" t="str">
        <f t="shared" si="272"/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273"/>
        <v>0</v>
      </c>
      <c r="N5825" s="39"/>
      <c r="O5825" s="39"/>
      <c r="P5825" s="33"/>
    </row>
    <row r="5826" spans="1:16" ht="24.95" customHeight="1" x14ac:dyDescent="0.2">
      <c r="A5826" s="52" t="str">
        <f t="shared" si="271"/>
        <v>||||||0</v>
      </c>
      <c r="B5826" s="52" t="str">
        <f t="shared" si="272"/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273"/>
        <v>0</v>
      </c>
      <c r="N5826" s="39"/>
      <c r="O5826" s="39"/>
      <c r="P5826" s="33"/>
    </row>
    <row r="5827" spans="1:16" ht="24.95" customHeight="1" x14ac:dyDescent="0.2">
      <c r="A5827" s="52" t="str">
        <f t="shared" si="271"/>
        <v>||||||0</v>
      </c>
      <c r="B5827" s="52" t="str">
        <f t="shared" si="272"/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273"/>
        <v>0</v>
      </c>
      <c r="N5827" s="39"/>
      <c r="O5827" s="39"/>
      <c r="P5827" s="33"/>
    </row>
    <row r="5828" spans="1:16" ht="24.95" customHeight="1" x14ac:dyDescent="0.2">
      <c r="A5828" s="52" t="str">
        <f t="shared" si="271"/>
        <v>||||||0</v>
      </c>
      <c r="B5828" s="52" t="str">
        <f t="shared" si="272"/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273"/>
        <v>0</v>
      </c>
      <c r="N5828" s="39"/>
      <c r="O5828" s="39"/>
      <c r="P5828" s="33"/>
    </row>
    <row r="5829" spans="1:16" ht="24.95" customHeight="1" x14ac:dyDescent="0.2">
      <c r="A5829" s="52" t="str">
        <f t="shared" ref="A5829:A5892" si="274">C5829&amp;"|"&amp;D5829&amp;"|"&amp;E5829&amp;"|"&amp;F5829&amp;"|"&amp;G5829&amp;"|"&amp;I5829&amp;"|"&amp;N5829+O5829-P5829</f>
        <v>||||||0</v>
      </c>
      <c r="B5829" s="52" t="str">
        <f t="shared" ref="B5829:B5892" si="275"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273"/>
        <v>0</v>
      </c>
      <c r="N5829" s="39"/>
      <c r="O5829" s="39"/>
      <c r="P5829" s="33"/>
    </row>
    <row r="5830" spans="1:16" ht="24.95" customHeight="1" x14ac:dyDescent="0.2">
      <c r="A5830" s="52" t="str">
        <f t="shared" si="274"/>
        <v>||||||0</v>
      </c>
      <c r="B5830" s="52" t="str">
        <f t="shared" si="275"/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273"/>
        <v>0</v>
      </c>
      <c r="N5830" s="39"/>
      <c r="O5830" s="39"/>
      <c r="P5830" s="33"/>
    </row>
    <row r="5831" spans="1:16" ht="24.95" customHeight="1" x14ac:dyDescent="0.2">
      <c r="A5831" s="52" t="str">
        <f t="shared" si="274"/>
        <v>||||||0</v>
      </c>
      <c r="B5831" s="52" t="str">
        <f t="shared" si="275"/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273"/>
        <v>0</v>
      </c>
      <c r="N5831" s="39"/>
      <c r="O5831" s="39"/>
      <c r="P5831" s="33"/>
    </row>
    <row r="5832" spans="1:16" ht="24.95" customHeight="1" x14ac:dyDescent="0.2">
      <c r="A5832" s="52" t="str">
        <f t="shared" si="274"/>
        <v>||||||0</v>
      </c>
      <c r="B5832" s="52" t="str">
        <f t="shared" si="275"/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273"/>
        <v>0</v>
      </c>
      <c r="N5832" s="39"/>
      <c r="O5832" s="39"/>
      <c r="P5832" s="33"/>
    </row>
    <row r="5833" spans="1:16" ht="24.95" customHeight="1" x14ac:dyDescent="0.2">
      <c r="A5833" s="52" t="str">
        <f t="shared" si="274"/>
        <v>||||||0</v>
      </c>
      <c r="B5833" s="52" t="str">
        <f t="shared" si="275"/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273"/>
        <v>0</v>
      </c>
      <c r="N5833" s="39"/>
      <c r="O5833" s="39"/>
      <c r="P5833" s="33"/>
    </row>
    <row r="5834" spans="1:16" ht="24.95" customHeight="1" x14ac:dyDescent="0.2">
      <c r="A5834" s="52" t="str">
        <f t="shared" si="274"/>
        <v>||||||0</v>
      </c>
      <c r="B5834" s="52" t="str">
        <f t="shared" si="275"/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273"/>
        <v>0</v>
      </c>
      <c r="N5834" s="39"/>
      <c r="O5834" s="39"/>
      <c r="P5834" s="33"/>
    </row>
    <row r="5835" spans="1:16" ht="24.95" customHeight="1" x14ac:dyDescent="0.2">
      <c r="A5835" s="52" t="str">
        <f t="shared" si="274"/>
        <v>||||||0</v>
      </c>
      <c r="B5835" s="52" t="str">
        <f t="shared" si="275"/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273"/>
        <v>0</v>
      </c>
      <c r="N5835" s="39"/>
      <c r="O5835" s="39"/>
      <c r="P5835" s="33"/>
    </row>
    <row r="5836" spans="1:16" ht="24.95" customHeight="1" x14ac:dyDescent="0.2">
      <c r="A5836" s="52" t="str">
        <f t="shared" si="274"/>
        <v>||||||0</v>
      </c>
      <c r="B5836" s="52" t="str">
        <f t="shared" si="275"/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273"/>
        <v>0</v>
      </c>
      <c r="N5836" s="39"/>
      <c r="O5836" s="39"/>
      <c r="P5836" s="33"/>
    </row>
    <row r="5837" spans="1:16" ht="24.95" customHeight="1" x14ac:dyDescent="0.2">
      <c r="A5837" s="52" t="str">
        <f t="shared" si="274"/>
        <v>||||||0</v>
      </c>
      <c r="B5837" s="52" t="str">
        <f t="shared" si="275"/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273"/>
        <v>0</v>
      </c>
      <c r="N5837" s="39"/>
      <c r="O5837" s="39"/>
      <c r="P5837" s="33"/>
    </row>
    <row r="5838" spans="1:16" ht="24.95" customHeight="1" x14ac:dyDescent="0.2">
      <c r="A5838" s="52" t="str">
        <f t="shared" si="274"/>
        <v>||||||0</v>
      </c>
      <c r="B5838" s="52" t="str">
        <f t="shared" si="275"/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273"/>
        <v>0</v>
      </c>
      <c r="N5838" s="39"/>
      <c r="O5838" s="39"/>
      <c r="P5838" s="33"/>
    </row>
    <row r="5839" spans="1:16" ht="24.95" customHeight="1" x14ac:dyDescent="0.2">
      <c r="A5839" s="52" t="str">
        <f t="shared" si="274"/>
        <v>||||||0</v>
      </c>
      <c r="B5839" s="52" t="str">
        <f t="shared" si="275"/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273"/>
        <v>0</v>
      </c>
      <c r="N5839" s="39"/>
      <c r="O5839" s="39"/>
      <c r="P5839" s="33"/>
    </row>
    <row r="5840" spans="1:16" ht="24.95" customHeight="1" x14ac:dyDescent="0.2">
      <c r="A5840" s="52" t="str">
        <f t="shared" si="274"/>
        <v>||||||0</v>
      </c>
      <c r="B5840" s="52" t="str">
        <f t="shared" si="275"/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273"/>
        <v>0</v>
      </c>
      <c r="N5840" s="39"/>
      <c r="O5840" s="39"/>
      <c r="P5840" s="33"/>
    </row>
    <row r="5841" spans="1:16" ht="24.95" customHeight="1" x14ac:dyDescent="0.2">
      <c r="A5841" s="52" t="str">
        <f t="shared" si="274"/>
        <v>||||||0</v>
      </c>
      <c r="B5841" s="52" t="str">
        <f t="shared" si="275"/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273"/>
        <v>0</v>
      </c>
      <c r="N5841" s="39"/>
      <c r="O5841" s="39"/>
      <c r="P5841" s="33"/>
    </row>
    <row r="5842" spans="1:16" ht="24.95" customHeight="1" x14ac:dyDescent="0.2">
      <c r="A5842" s="52" t="str">
        <f t="shared" si="274"/>
        <v>||||||0</v>
      </c>
      <c r="B5842" s="52" t="str">
        <f t="shared" si="275"/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273"/>
        <v>0</v>
      </c>
      <c r="N5842" s="39"/>
      <c r="O5842" s="39"/>
      <c r="P5842" s="33"/>
    </row>
    <row r="5843" spans="1:16" ht="24.95" customHeight="1" x14ac:dyDescent="0.2">
      <c r="A5843" s="52" t="str">
        <f t="shared" si="274"/>
        <v>||||||0</v>
      </c>
      <c r="B5843" s="52" t="str">
        <f t="shared" si="275"/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273"/>
        <v>0</v>
      </c>
      <c r="N5843" s="39"/>
      <c r="O5843" s="39"/>
      <c r="P5843" s="33"/>
    </row>
    <row r="5844" spans="1:16" ht="24.95" customHeight="1" x14ac:dyDescent="0.2">
      <c r="A5844" s="52" t="str">
        <f t="shared" si="274"/>
        <v>||||||0</v>
      </c>
      <c r="B5844" s="52" t="str">
        <f t="shared" si="275"/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273"/>
        <v>0</v>
      </c>
      <c r="N5844" s="39"/>
      <c r="O5844" s="39"/>
      <c r="P5844" s="33"/>
    </row>
    <row r="5845" spans="1:16" ht="24.95" customHeight="1" x14ac:dyDescent="0.2">
      <c r="A5845" s="52" t="str">
        <f t="shared" si="274"/>
        <v>||||||0</v>
      </c>
      <c r="B5845" s="52" t="str">
        <f t="shared" si="275"/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273"/>
        <v>0</v>
      </c>
      <c r="N5845" s="39"/>
      <c r="O5845" s="39"/>
      <c r="P5845" s="33"/>
    </row>
    <row r="5846" spans="1:16" ht="24.95" customHeight="1" x14ac:dyDescent="0.2">
      <c r="A5846" s="52" t="str">
        <f t="shared" si="274"/>
        <v>||||||0</v>
      </c>
      <c r="B5846" s="52" t="str">
        <f t="shared" si="275"/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273"/>
        <v>0</v>
      </c>
      <c r="N5846" s="39"/>
      <c r="O5846" s="39"/>
      <c r="P5846" s="33"/>
    </row>
    <row r="5847" spans="1:16" ht="24.95" customHeight="1" x14ac:dyDescent="0.2">
      <c r="A5847" s="52" t="str">
        <f t="shared" si="274"/>
        <v>||||||0</v>
      </c>
      <c r="B5847" s="52" t="str">
        <f t="shared" si="275"/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273"/>
        <v>0</v>
      </c>
      <c r="N5847" s="39"/>
      <c r="O5847" s="39"/>
      <c r="P5847" s="33"/>
    </row>
    <row r="5848" spans="1:16" ht="24.95" customHeight="1" x14ac:dyDescent="0.2">
      <c r="A5848" s="52" t="str">
        <f t="shared" si="274"/>
        <v>||||||0</v>
      </c>
      <c r="B5848" s="52" t="str">
        <f t="shared" si="275"/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273"/>
        <v>0</v>
      </c>
      <c r="N5848" s="39"/>
      <c r="O5848" s="39"/>
      <c r="P5848" s="33"/>
    </row>
    <row r="5849" spans="1:16" ht="24.95" customHeight="1" x14ac:dyDescent="0.2">
      <c r="A5849" s="52" t="str">
        <f t="shared" si="274"/>
        <v>||||||0</v>
      </c>
      <c r="B5849" s="52" t="str">
        <f t="shared" si="275"/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273"/>
        <v>0</v>
      </c>
      <c r="N5849" s="39"/>
      <c r="O5849" s="39"/>
      <c r="P5849" s="33"/>
    </row>
    <row r="5850" spans="1:16" ht="24.95" customHeight="1" x14ac:dyDescent="0.2">
      <c r="A5850" s="52" t="str">
        <f t="shared" si="274"/>
        <v>||||||0</v>
      </c>
      <c r="B5850" s="52" t="str">
        <f t="shared" si="275"/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273"/>
        <v>0</v>
      </c>
      <c r="N5850" s="39"/>
      <c r="O5850" s="39"/>
      <c r="P5850" s="33"/>
    </row>
    <row r="5851" spans="1:16" ht="24.95" customHeight="1" x14ac:dyDescent="0.2">
      <c r="A5851" s="52" t="str">
        <f t="shared" si="274"/>
        <v>||||||0</v>
      </c>
      <c r="B5851" s="52" t="str">
        <f t="shared" si="275"/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273"/>
        <v>0</v>
      </c>
      <c r="N5851" s="39"/>
      <c r="O5851" s="39"/>
      <c r="P5851" s="33"/>
    </row>
    <row r="5852" spans="1:16" ht="24.95" customHeight="1" x14ac:dyDescent="0.2">
      <c r="A5852" s="52" t="str">
        <f t="shared" si="274"/>
        <v>||||||0</v>
      </c>
      <c r="B5852" s="52" t="str">
        <f t="shared" si="275"/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273"/>
        <v>0</v>
      </c>
      <c r="N5852" s="39"/>
      <c r="O5852" s="39"/>
      <c r="P5852" s="33"/>
    </row>
    <row r="5853" spans="1:16" ht="24.95" customHeight="1" x14ac:dyDescent="0.2">
      <c r="A5853" s="52" t="str">
        <f t="shared" si="274"/>
        <v>||||||0</v>
      </c>
      <c r="B5853" s="52" t="str">
        <f t="shared" si="275"/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273"/>
        <v>0</v>
      </c>
      <c r="N5853" s="39"/>
      <c r="O5853" s="39"/>
      <c r="P5853" s="33"/>
    </row>
    <row r="5854" spans="1:16" ht="24.95" customHeight="1" x14ac:dyDescent="0.2">
      <c r="A5854" s="52" t="str">
        <f t="shared" si="274"/>
        <v>||||||0</v>
      </c>
      <c r="B5854" s="52" t="str">
        <f t="shared" si="275"/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273"/>
        <v>0</v>
      </c>
      <c r="N5854" s="39"/>
      <c r="O5854" s="39"/>
      <c r="P5854" s="33"/>
    </row>
    <row r="5855" spans="1:16" ht="24.95" customHeight="1" x14ac:dyDescent="0.2">
      <c r="A5855" s="52" t="str">
        <f t="shared" si="274"/>
        <v>||||||0</v>
      </c>
      <c r="B5855" s="52" t="str">
        <f t="shared" si="275"/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273"/>
        <v>0</v>
      </c>
      <c r="N5855" s="39"/>
      <c r="O5855" s="39"/>
      <c r="P5855" s="33"/>
    </row>
    <row r="5856" spans="1:16" ht="24.95" customHeight="1" x14ac:dyDescent="0.2">
      <c r="A5856" s="52" t="str">
        <f t="shared" si="274"/>
        <v>||||||0</v>
      </c>
      <c r="B5856" s="52" t="str">
        <f t="shared" si="275"/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273"/>
        <v>0</v>
      </c>
      <c r="N5856" s="39"/>
      <c r="O5856" s="39"/>
      <c r="P5856" s="33"/>
    </row>
    <row r="5857" spans="1:16" ht="24.95" customHeight="1" x14ac:dyDescent="0.2">
      <c r="A5857" s="52" t="str">
        <f t="shared" si="274"/>
        <v>||||||0</v>
      </c>
      <c r="B5857" s="52" t="str">
        <f t="shared" si="275"/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273"/>
        <v>0</v>
      </c>
      <c r="N5857" s="39"/>
      <c r="O5857" s="39"/>
      <c r="P5857" s="33"/>
    </row>
    <row r="5858" spans="1:16" ht="24.95" customHeight="1" x14ac:dyDescent="0.2">
      <c r="A5858" s="52" t="str">
        <f t="shared" si="274"/>
        <v>||||||0</v>
      </c>
      <c r="B5858" s="52" t="str">
        <f t="shared" si="275"/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273"/>
        <v>0</v>
      </c>
      <c r="N5858" s="39"/>
      <c r="O5858" s="39"/>
      <c r="P5858" s="33"/>
    </row>
    <row r="5859" spans="1:16" ht="24.95" customHeight="1" x14ac:dyDescent="0.2">
      <c r="A5859" s="52" t="str">
        <f t="shared" si="274"/>
        <v>||||||0</v>
      </c>
      <c r="B5859" s="52" t="str">
        <f t="shared" si="275"/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273"/>
        <v>0</v>
      </c>
      <c r="N5859" s="39"/>
      <c r="O5859" s="39"/>
      <c r="P5859" s="33"/>
    </row>
    <row r="5860" spans="1:16" ht="24.95" customHeight="1" x14ac:dyDescent="0.2">
      <c r="A5860" s="52" t="str">
        <f t="shared" si="274"/>
        <v>||||||0</v>
      </c>
      <c r="B5860" s="52" t="str">
        <f t="shared" si="275"/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273"/>
        <v>0</v>
      </c>
      <c r="N5860" s="39"/>
      <c r="O5860" s="39"/>
      <c r="P5860" s="33"/>
    </row>
    <row r="5861" spans="1:16" ht="24.95" customHeight="1" x14ac:dyDescent="0.2">
      <c r="A5861" s="52" t="str">
        <f t="shared" si="274"/>
        <v>||||||0</v>
      </c>
      <c r="B5861" s="52" t="str">
        <f t="shared" si="275"/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273"/>
        <v>0</v>
      </c>
      <c r="N5861" s="39"/>
      <c r="O5861" s="39"/>
      <c r="P5861" s="33"/>
    </row>
    <row r="5862" spans="1:16" ht="24.95" customHeight="1" x14ac:dyDescent="0.2">
      <c r="A5862" s="52" t="str">
        <f t="shared" si="274"/>
        <v>||||||0</v>
      </c>
      <c r="B5862" s="52" t="str">
        <f t="shared" si="275"/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273"/>
        <v>0</v>
      </c>
      <c r="N5862" s="39"/>
      <c r="O5862" s="39"/>
      <c r="P5862" s="33"/>
    </row>
    <row r="5863" spans="1:16" ht="24.95" customHeight="1" x14ac:dyDescent="0.2">
      <c r="A5863" s="52" t="str">
        <f t="shared" si="274"/>
        <v>||||||0</v>
      </c>
      <c r="B5863" s="52" t="str">
        <f t="shared" si="275"/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273"/>
        <v>0</v>
      </c>
      <c r="N5863" s="39"/>
      <c r="O5863" s="39"/>
      <c r="P5863" s="33"/>
    </row>
    <row r="5864" spans="1:16" ht="24.95" customHeight="1" x14ac:dyDescent="0.2">
      <c r="A5864" s="52" t="str">
        <f t="shared" si="274"/>
        <v>||||||0</v>
      </c>
      <c r="B5864" s="52" t="str">
        <f t="shared" si="275"/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273"/>
        <v>0</v>
      </c>
      <c r="N5864" s="39"/>
      <c r="O5864" s="39"/>
      <c r="P5864" s="33"/>
    </row>
    <row r="5865" spans="1:16" ht="24.95" customHeight="1" x14ac:dyDescent="0.2">
      <c r="A5865" s="52" t="str">
        <f t="shared" si="274"/>
        <v>||||||0</v>
      </c>
      <c r="B5865" s="52" t="str">
        <f t="shared" si="275"/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273"/>
        <v>0</v>
      </c>
      <c r="N5865" s="39"/>
      <c r="O5865" s="39"/>
      <c r="P5865" s="33"/>
    </row>
    <row r="5866" spans="1:16" ht="24.95" customHeight="1" x14ac:dyDescent="0.2">
      <c r="A5866" s="52" t="str">
        <f t="shared" si="274"/>
        <v>||||||0</v>
      </c>
      <c r="B5866" s="52" t="str">
        <f t="shared" si="275"/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273"/>
        <v>0</v>
      </c>
      <c r="N5866" s="39"/>
      <c r="O5866" s="39"/>
      <c r="P5866" s="33"/>
    </row>
    <row r="5867" spans="1:16" ht="24.95" customHeight="1" x14ac:dyDescent="0.2">
      <c r="A5867" s="52" t="str">
        <f t="shared" si="274"/>
        <v>||||||0</v>
      </c>
      <c r="B5867" s="52" t="str">
        <f t="shared" si="275"/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273"/>
        <v>0</v>
      </c>
      <c r="N5867" s="39"/>
      <c r="O5867" s="39"/>
      <c r="P5867" s="33"/>
    </row>
    <row r="5868" spans="1:16" ht="24.95" customHeight="1" x14ac:dyDescent="0.2">
      <c r="A5868" s="52" t="str">
        <f t="shared" si="274"/>
        <v>||||||0</v>
      </c>
      <c r="B5868" s="52" t="str">
        <f t="shared" si="275"/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273"/>
        <v>0</v>
      </c>
      <c r="N5868" s="39"/>
      <c r="O5868" s="39"/>
      <c r="P5868" s="33"/>
    </row>
    <row r="5869" spans="1:16" ht="24.95" customHeight="1" x14ac:dyDescent="0.2">
      <c r="A5869" s="52" t="str">
        <f t="shared" si="274"/>
        <v>||||||0</v>
      </c>
      <c r="B5869" s="52" t="str">
        <f t="shared" si="275"/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273"/>
        <v>0</v>
      </c>
      <c r="N5869" s="39"/>
      <c r="O5869" s="39"/>
      <c r="P5869" s="33"/>
    </row>
    <row r="5870" spans="1:16" ht="24.95" customHeight="1" x14ac:dyDescent="0.2">
      <c r="A5870" s="52" t="str">
        <f t="shared" si="274"/>
        <v>||||||0</v>
      </c>
      <c r="B5870" s="52" t="str">
        <f t="shared" si="275"/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273"/>
        <v>0</v>
      </c>
      <c r="N5870" s="39"/>
      <c r="O5870" s="39"/>
      <c r="P5870" s="33"/>
    </row>
    <row r="5871" spans="1:16" ht="24.95" customHeight="1" x14ac:dyDescent="0.2">
      <c r="A5871" s="52" t="str">
        <f t="shared" si="274"/>
        <v>||||||0</v>
      </c>
      <c r="B5871" s="52" t="str">
        <f t="shared" si="275"/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273"/>
        <v>0</v>
      </c>
      <c r="N5871" s="39"/>
      <c r="O5871" s="39"/>
      <c r="P5871" s="33"/>
    </row>
    <row r="5872" spans="1:16" ht="24.95" customHeight="1" x14ac:dyDescent="0.2">
      <c r="A5872" s="52" t="str">
        <f t="shared" si="274"/>
        <v>||||||0</v>
      </c>
      <c r="B5872" s="52" t="str">
        <f t="shared" si="275"/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273"/>
        <v>0</v>
      </c>
      <c r="N5872" s="39"/>
      <c r="O5872" s="39"/>
      <c r="P5872" s="33"/>
    </row>
    <row r="5873" spans="1:16" ht="24.95" customHeight="1" x14ac:dyDescent="0.2">
      <c r="A5873" s="52" t="str">
        <f t="shared" si="274"/>
        <v>||||||0</v>
      </c>
      <c r="B5873" s="52" t="str">
        <f t="shared" si="275"/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273"/>
        <v>0</v>
      </c>
      <c r="N5873" s="39"/>
      <c r="O5873" s="39"/>
      <c r="P5873" s="33"/>
    </row>
    <row r="5874" spans="1:16" ht="24.95" customHeight="1" x14ac:dyDescent="0.2">
      <c r="A5874" s="52" t="str">
        <f t="shared" si="274"/>
        <v>||||||0</v>
      </c>
      <c r="B5874" s="52" t="str">
        <f t="shared" si="275"/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273"/>
        <v>0</v>
      </c>
      <c r="N5874" s="39"/>
      <c r="O5874" s="39"/>
      <c r="P5874" s="33"/>
    </row>
    <row r="5875" spans="1:16" ht="24.95" customHeight="1" x14ac:dyDescent="0.2">
      <c r="A5875" s="52" t="str">
        <f t="shared" si="274"/>
        <v>||||||0</v>
      </c>
      <c r="B5875" s="52" t="str">
        <f t="shared" si="275"/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273"/>
        <v>0</v>
      </c>
      <c r="N5875" s="39"/>
      <c r="O5875" s="39"/>
      <c r="P5875" s="33"/>
    </row>
    <row r="5876" spans="1:16" ht="24.95" customHeight="1" x14ac:dyDescent="0.2">
      <c r="A5876" s="52" t="str">
        <f t="shared" si="274"/>
        <v>||||||0</v>
      </c>
      <c r="B5876" s="52" t="str">
        <f t="shared" si="275"/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273"/>
        <v>0</v>
      </c>
      <c r="N5876" s="39"/>
      <c r="O5876" s="39"/>
      <c r="P5876" s="33"/>
    </row>
    <row r="5877" spans="1:16" ht="24.95" customHeight="1" x14ac:dyDescent="0.2">
      <c r="A5877" s="52" t="str">
        <f t="shared" si="274"/>
        <v>||||||0</v>
      </c>
      <c r="B5877" s="52" t="str">
        <f t="shared" si="275"/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273"/>
        <v>0</v>
      </c>
      <c r="N5877" s="39"/>
      <c r="O5877" s="39"/>
      <c r="P5877" s="33"/>
    </row>
    <row r="5878" spans="1:16" ht="24.95" customHeight="1" x14ac:dyDescent="0.2">
      <c r="A5878" s="52" t="str">
        <f t="shared" si="274"/>
        <v>||||||0</v>
      </c>
      <c r="B5878" s="52" t="str">
        <f t="shared" si="275"/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273"/>
        <v>0</v>
      </c>
      <c r="N5878" s="39"/>
      <c r="O5878" s="39"/>
      <c r="P5878" s="33"/>
    </row>
    <row r="5879" spans="1:16" ht="24.95" customHeight="1" x14ac:dyDescent="0.2">
      <c r="A5879" s="52" t="str">
        <f t="shared" si="274"/>
        <v>||||||0</v>
      </c>
      <c r="B5879" s="52" t="str">
        <f t="shared" si="275"/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273"/>
        <v>0</v>
      </c>
      <c r="N5879" s="39"/>
      <c r="O5879" s="39"/>
      <c r="P5879" s="33"/>
    </row>
    <row r="5880" spans="1:16" ht="24.95" customHeight="1" x14ac:dyDescent="0.2">
      <c r="A5880" s="52" t="str">
        <f t="shared" si="274"/>
        <v>||||||0</v>
      </c>
      <c r="B5880" s="52" t="str">
        <f t="shared" si="275"/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273"/>
        <v>0</v>
      </c>
      <c r="N5880" s="39"/>
      <c r="O5880" s="39"/>
      <c r="P5880" s="33"/>
    </row>
    <row r="5881" spans="1:16" ht="24.95" customHeight="1" x14ac:dyDescent="0.2">
      <c r="A5881" s="52" t="str">
        <f t="shared" si="274"/>
        <v>||||||0</v>
      </c>
      <c r="B5881" s="52" t="str">
        <f t="shared" si="275"/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273"/>
        <v>0</v>
      </c>
      <c r="N5881" s="39"/>
      <c r="O5881" s="39"/>
      <c r="P5881" s="33"/>
    </row>
    <row r="5882" spans="1:16" ht="24.95" customHeight="1" x14ac:dyDescent="0.2">
      <c r="A5882" s="52" t="str">
        <f t="shared" si="274"/>
        <v>||||||0</v>
      </c>
      <c r="B5882" s="52" t="str">
        <f t="shared" si="275"/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273"/>
        <v>0</v>
      </c>
      <c r="N5882" s="39"/>
      <c r="O5882" s="39"/>
      <c r="P5882" s="33"/>
    </row>
    <row r="5883" spans="1:16" ht="24.95" customHeight="1" x14ac:dyDescent="0.2">
      <c r="A5883" s="52" t="str">
        <f t="shared" si="274"/>
        <v>||||||0</v>
      </c>
      <c r="B5883" s="52" t="str">
        <f t="shared" si="275"/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273"/>
        <v>0</v>
      </c>
      <c r="N5883" s="39"/>
      <c r="O5883" s="39"/>
      <c r="P5883" s="33"/>
    </row>
    <row r="5884" spans="1:16" ht="24.95" customHeight="1" x14ac:dyDescent="0.2">
      <c r="A5884" s="52" t="str">
        <f t="shared" si="274"/>
        <v>||||||0</v>
      </c>
      <c r="B5884" s="52" t="str">
        <f t="shared" si="275"/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273"/>
        <v>0</v>
      </c>
      <c r="N5884" s="39"/>
      <c r="O5884" s="39"/>
      <c r="P5884" s="33"/>
    </row>
    <row r="5885" spans="1:16" ht="24.95" customHeight="1" x14ac:dyDescent="0.2">
      <c r="A5885" s="52" t="str">
        <f t="shared" si="274"/>
        <v>||||||0</v>
      </c>
      <c r="B5885" s="52" t="str">
        <f t="shared" si="275"/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273"/>
        <v>0</v>
      </c>
      <c r="N5885" s="39"/>
      <c r="O5885" s="39"/>
      <c r="P5885" s="33"/>
    </row>
    <row r="5886" spans="1:16" ht="24.95" customHeight="1" x14ac:dyDescent="0.2">
      <c r="A5886" s="52" t="str">
        <f t="shared" si="274"/>
        <v>||||||0</v>
      </c>
      <c r="B5886" s="52" t="str">
        <f t="shared" si="275"/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276">N5886+O5886</f>
        <v>0</v>
      </c>
      <c r="N5886" s="39"/>
      <c r="O5886" s="39"/>
      <c r="P5886" s="33"/>
    </row>
    <row r="5887" spans="1:16" ht="24.95" customHeight="1" x14ac:dyDescent="0.2">
      <c r="A5887" s="52" t="str">
        <f t="shared" si="274"/>
        <v>||||||0</v>
      </c>
      <c r="B5887" s="52" t="str">
        <f t="shared" si="275"/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276"/>
        <v>0</v>
      </c>
      <c r="N5887" s="39"/>
      <c r="O5887" s="39"/>
      <c r="P5887" s="33"/>
    </row>
    <row r="5888" spans="1:16" ht="24.95" customHeight="1" x14ac:dyDescent="0.2">
      <c r="A5888" s="52" t="str">
        <f t="shared" si="274"/>
        <v>||||||0</v>
      </c>
      <c r="B5888" s="52" t="str">
        <f t="shared" si="275"/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276"/>
        <v>0</v>
      </c>
      <c r="N5888" s="39"/>
      <c r="O5888" s="39"/>
      <c r="P5888" s="33"/>
    </row>
    <row r="5889" spans="1:16" ht="24.95" customHeight="1" x14ac:dyDescent="0.2">
      <c r="A5889" s="52" t="str">
        <f t="shared" si="274"/>
        <v>||||||0</v>
      </c>
      <c r="B5889" s="52" t="str">
        <f t="shared" si="275"/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276"/>
        <v>0</v>
      </c>
      <c r="N5889" s="39"/>
      <c r="O5889" s="39"/>
      <c r="P5889" s="33"/>
    </row>
    <row r="5890" spans="1:16" ht="24.95" customHeight="1" x14ac:dyDescent="0.2">
      <c r="A5890" s="52" t="str">
        <f t="shared" si="274"/>
        <v>||||||0</v>
      </c>
      <c r="B5890" s="52" t="str">
        <f t="shared" si="275"/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276"/>
        <v>0</v>
      </c>
      <c r="N5890" s="39"/>
      <c r="O5890" s="39"/>
      <c r="P5890" s="33"/>
    </row>
    <row r="5891" spans="1:16" ht="24.95" customHeight="1" x14ac:dyDescent="0.2">
      <c r="A5891" s="52" t="str">
        <f t="shared" si="274"/>
        <v>||||||0</v>
      </c>
      <c r="B5891" s="52" t="str">
        <f t="shared" si="275"/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276"/>
        <v>0</v>
      </c>
      <c r="N5891" s="39"/>
      <c r="O5891" s="39"/>
      <c r="P5891" s="33"/>
    </row>
    <row r="5892" spans="1:16" ht="24.95" customHeight="1" x14ac:dyDescent="0.2">
      <c r="A5892" s="52" t="str">
        <f t="shared" si="274"/>
        <v>||||||0</v>
      </c>
      <c r="B5892" s="52" t="str">
        <f t="shared" si="275"/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276"/>
        <v>0</v>
      </c>
      <c r="N5892" s="39"/>
      <c r="O5892" s="39"/>
      <c r="P5892" s="33"/>
    </row>
    <row r="5893" spans="1:16" ht="24.95" customHeight="1" x14ac:dyDescent="0.2">
      <c r="A5893" s="52" t="str">
        <f t="shared" ref="A5893:A5956" si="277">C5893&amp;"|"&amp;D5893&amp;"|"&amp;E5893&amp;"|"&amp;F5893&amp;"|"&amp;G5893&amp;"|"&amp;I5893&amp;"|"&amp;N5893+O5893-P5893</f>
        <v>||||||0</v>
      </c>
      <c r="B5893" s="52" t="str">
        <f t="shared" ref="B5893:B5956" si="278"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276"/>
        <v>0</v>
      </c>
      <c r="N5893" s="39"/>
      <c r="O5893" s="39"/>
      <c r="P5893" s="33"/>
    </row>
    <row r="5894" spans="1:16" ht="24.95" customHeight="1" x14ac:dyDescent="0.2">
      <c r="A5894" s="52" t="str">
        <f t="shared" si="277"/>
        <v>||||||0</v>
      </c>
      <c r="B5894" s="52" t="str">
        <f t="shared" si="278"/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276"/>
        <v>0</v>
      </c>
      <c r="N5894" s="39"/>
      <c r="O5894" s="39"/>
      <c r="P5894" s="33"/>
    </row>
    <row r="5895" spans="1:16" ht="24.95" customHeight="1" x14ac:dyDescent="0.2">
      <c r="A5895" s="52" t="str">
        <f t="shared" si="277"/>
        <v>||||||0</v>
      </c>
      <c r="B5895" s="52" t="str">
        <f t="shared" si="278"/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276"/>
        <v>0</v>
      </c>
      <c r="N5895" s="39"/>
      <c r="O5895" s="39"/>
      <c r="P5895" s="33"/>
    </row>
    <row r="5896" spans="1:16" ht="24.95" customHeight="1" x14ac:dyDescent="0.2">
      <c r="A5896" s="52" t="str">
        <f t="shared" si="277"/>
        <v>||||||0</v>
      </c>
      <c r="B5896" s="52" t="str">
        <f t="shared" si="278"/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276"/>
        <v>0</v>
      </c>
      <c r="N5896" s="39"/>
      <c r="O5896" s="39"/>
      <c r="P5896" s="33"/>
    </row>
    <row r="5897" spans="1:16" ht="24.95" customHeight="1" x14ac:dyDescent="0.2">
      <c r="A5897" s="52" t="str">
        <f t="shared" si="277"/>
        <v>||||||0</v>
      </c>
      <c r="B5897" s="52" t="str">
        <f t="shared" si="278"/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276"/>
        <v>0</v>
      </c>
      <c r="N5897" s="39"/>
      <c r="O5897" s="39"/>
      <c r="P5897" s="33"/>
    </row>
    <row r="5898" spans="1:16" ht="24.95" customHeight="1" x14ac:dyDescent="0.2">
      <c r="A5898" s="52" t="str">
        <f t="shared" si="277"/>
        <v>||||||0</v>
      </c>
      <c r="B5898" s="52" t="str">
        <f t="shared" si="278"/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276"/>
        <v>0</v>
      </c>
      <c r="N5898" s="39"/>
      <c r="O5898" s="39"/>
      <c r="P5898" s="33"/>
    </row>
    <row r="5899" spans="1:16" ht="24.95" customHeight="1" x14ac:dyDescent="0.2">
      <c r="A5899" s="52" t="str">
        <f t="shared" si="277"/>
        <v>||||||0</v>
      </c>
      <c r="B5899" s="52" t="str">
        <f t="shared" si="278"/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276"/>
        <v>0</v>
      </c>
      <c r="N5899" s="39"/>
      <c r="O5899" s="39"/>
      <c r="P5899" s="33"/>
    </row>
    <row r="5900" spans="1:16" ht="24.95" customHeight="1" x14ac:dyDescent="0.2">
      <c r="A5900" s="52" t="str">
        <f t="shared" si="277"/>
        <v>||||||0</v>
      </c>
      <c r="B5900" s="52" t="str">
        <f t="shared" si="278"/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276"/>
        <v>0</v>
      </c>
      <c r="N5900" s="39"/>
      <c r="O5900" s="39"/>
      <c r="P5900" s="33"/>
    </row>
    <row r="5901" spans="1:16" ht="24.95" customHeight="1" x14ac:dyDescent="0.2">
      <c r="A5901" s="52" t="str">
        <f t="shared" si="277"/>
        <v>||||||0</v>
      </c>
      <c r="B5901" s="52" t="str">
        <f t="shared" si="278"/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276"/>
        <v>0</v>
      </c>
      <c r="N5901" s="39"/>
      <c r="O5901" s="39"/>
      <c r="P5901" s="33"/>
    </row>
    <row r="5902" spans="1:16" ht="24.95" customHeight="1" x14ac:dyDescent="0.2">
      <c r="A5902" s="52" t="str">
        <f t="shared" si="277"/>
        <v>||||||0</v>
      </c>
      <c r="B5902" s="52" t="str">
        <f t="shared" si="278"/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276"/>
        <v>0</v>
      </c>
      <c r="N5902" s="39"/>
      <c r="O5902" s="39"/>
      <c r="P5902" s="33"/>
    </row>
    <row r="5903" spans="1:16" ht="24.95" customHeight="1" x14ac:dyDescent="0.2">
      <c r="A5903" s="52" t="str">
        <f t="shared" si="277"/>
        <v>||||||0</v>
      </c>
      <c r="B5903" s="52" t="str">
        <f t="shared" si="278"/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276"/>
        <v>0</v>
      </c>
      <c r="N5903" s="39"/>
      <c r="O5903" s="39"/>
      <c r="P5903" s="33"/>
    </row>
    <row r="5904" spans="1:16" ht="24.95" customHeight="1" x14ac:dyDescent="0.2">
      <c r="A5904" s="52" t="str">
        <f t="shared" si="277"/>
        <v>||||||0</v>
      </c>
      <c r="B5904" s="52" t="str">
        <f t="shared" si="278"/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276"/>
        <v>0</v>
      </c>
      <c r="N5904" s="39"/>
      <c r="O5904" s="39"/>
      <c r="P5904" s="33"/>
    </row>
    <row r="5905" spans="1:16" ht="24.95" customHeight="1" x14ac:dyDescent="0.2">
      <c r="A5905" s="52" t="str">
        <f t="shared" si="277"/>
        <v>||||||0</v>
      </c>
      <c r="B5905" s="52" t="str">
        <f t="shared" si="278"/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276"/>
        <v>0</v>
      </c>
      <c r="N5905" s="39"/>
      <c r="O5905" s="39"/>
      <c r="P5905" s="33"/>
    </row>
    <row r="5906" spans="1:16" ht="24.95" customHeight="1" x14ac:dyDescent="0.2">
      <c r="A5906" s="52" t="str">
        <f t="shared" si="277"/>
        <v>||||||0</v>
      </c>
      <c r="B5906" s="52" t="str">
        <f t="shared" si="278"/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276"/>
        <v>0</v>
      </c>
      <c r="N5906" s="39"/>
      <c r="O5906" s="39"/>
      <c r="P5906" s="33"/>
    </row>
    <row r="5907" spans="1:16" ht="24.95" customHeight="1" x14ac:dyDescent="0.2">
      <c r="A5907" s="52" t="str">
        <f t="shared" si="277"/>
        <v>||||||0</v>
      </c>
      <c r="B5907" s="52" t="str">
        <f t="shared" si="278"/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276"/>
        <v>0</v>
      </c>
      <c r="N5907" s="39"/>
      <c r="O5907" s="39"/>
      <c r="P5907" s="33"/>
    </row>
    <row r="5908" spans="1:16" ht="24.95" customHeight="1" x14ac:dyDescent="0.2">
      <c r="A5908" s="52" t="str">
        <f t="shared" si="277"/>
        <v>||||||0</v>
      </c>
      <c r="B5908" s="52" t="str">
        <f t="shared" si="278"/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276"/>
        <v>0</v>
      </c>
      <c r="N5908" s="39"/>
      <c r="O5908" s="39"/>
      <c r="P5908" s="33"/>
    </row>
    <row r="5909" spans="1:16" ht="24.95" customHeight="1" x14ac:dyDescent="0.2">
      <c r="A5909" s="52" t="str">
        <f t="shared" si="277"/>
        <v>||||||0</v>
      </c>
      <c r="B5909" s="52" t="str">
        <f t="shared" si="278"/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276"/>
        <v>0</v>
      </c>
      <c r="N5909" s="39"/>
      <c r="O5909" s="39"/>
      <c r="P5909" s="33"/>
    </row>
    <row r="5910" spans="1:16" ht="24.95" customHeight="1" x14ac:dyDescent="0.2">
      <c r="A5910" s="52" t="str">
        <f t="shared" si="277"/>
        <v>||||||0</v>
      </c>
      <c r="B5910" s="52" t="str">
        <f t="shared" si="278"/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276"/>
        <v>0</v>
      </c>
      <c r="N5910" s="39"/>
      <c r="O5910" s="39"/>
      <c r="P5910" s="33"/>
    </row>
    <row r="5911" spans="1:16" ht="24.95" customHeight="1" x14ac:dyDescent="0.2">
      <c r="A5911" s="52" t="str">
        <f t="shared" si="277"/>
        <v>||||||0</v>
      </c>
      <c r="B5911" s="52" t="str">
        <f t="shared" si="278"/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276"/>
        <v>0</v>
      </c>
      <c r="N5911" s="39"/>
      <c r="O5911" s="39"/>
      <c r="P5911" s="33"/>
    </row>
    <row r="5912" spans="1:16" ht="24.95" customHeight="1" x14ac:dyDescent="0.2">
      <c r="A5912" s="52" t="str">
        <f t="shared" si="277"/>
        <v>||||||0</v>
      </c>
      <c r="B5912" s="52" t="str">
        <f t="shared" si="278"/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276"/>
        <v>0</v>
      </c>
      <c r="N5912" s="39"/>
      <c r="O5912" s="39"/>
      <c r="P5912" s="33"/>
    </row>
    <row r="5913" spans="1:16" ht="24.95" customHeight="1" x14ac:dyDescent="0.2">
      <c r="A5913" s="52" t="str">
        <f t="shared" si="277"/>
        <v>||||||0</v>
      </c>
      <c r="B5913" s="52" t="str">
        <f t="shared" si="278"/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276"/>
        <v>0</v>
      </c>
      <c r="N5913" s="39"/>
      <c r="O5913" s="39"/>
      <c r="P5913" s="33"/>
    </row>
    <row r="5914" spans="1:16" ht="24.95" customHeight="1" x14ac:dyDescent="0.2">
      <c r="A5914" s="52" t="str">
        <f t="shared" si="277"/>
        <v>||||||0</v>
      </c>
      <c r="B5914" s="52" t="str">
        <f t="shared" si="278"/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276"/>
        <v>0</v>
      </c>
      <c r="N5914" s="39"/>
      <c r="O5914" s="39"/>
      <c r="P5914" s="33"/>
    </row>
    <row r="5915" spans="1:16" ht="24.95" customHeight="1" x14ac:dyDescent="0.2">
      <c r="A5915" s="52" t="str">
        <f t="shared" si="277"/>
        <v>||||||0</v>
      </c>
      <c r="B5915" s="52" t="str">
        <f t="shared" si="278"/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276"/>
        <v>0</v>
      </c>
      <c r="N5915" s="39"/>
      <c r="O5915" s="39"/>
      <c r="P5915" s="33"/>
    </row>
    <row r="5916" spans="1:16" ht="24.95" customHeight="1" x14ac:dyDescent="0.2">
      <c r="A5916" s="52" t="str">
        <f t="shared" si="277"/>
        <v>||||||0</v>
      </c>
      <c r="B5916" s="52" t="str">
        <f t="shared" si="278"/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276"/>
        <v>0</v>
      </c>
      <c r="N5916" s="39"/>
      <c r="O5916" s="39"/>
      <c r="P5916" s="33"/>
    </row>
    <row r="5917" spans="1:16" ht="24.95" customHeight="1" x14ac:dyDescent="0.2">
      <c r="A5917" s="52" t="str">
        <f t="shared" si="277"/>
        <v>||||||0</v>
      </c>
      <c r="B5917" s="52" t="str">
        <f t="shared" si="278"/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276"/>
        <v>0</v>
      </c>
      <c r="N5917" s="39"/>
      <c r="O5917" s="39"/>
      <c r="P5917" s="33"/>
    </row>
    <row r="5918" spans="1:16" ht="24.95" customHeight="1" x14ac:dyDescent="0.2">
      <c r="A5918" s="52" t="str">
        <f t="shared" si="277"/>
        <v>||||||0</v>
      </c>
      <c r="B5918" s="52" t="str">
        <f t="shared" si="278"/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276"/>
        <v>0</v>
      </c>
      <c r="N5918" s="39"/>
      <c r="O5918" s="39"/>
      <c r="P5918" s="33"/>
    </row>
    <row r="5919" spans="1:16" ht="24.95" customHeight="1" x14ac:dyDescent="0.2">
      <c r="A5919" s="52" t="str">
        <f t="shared" si="277"/>
        <v>||||||0</v>
      </c>
      <c r="B5919" s="52" t="str">
        <f t="shared" si="278"/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276"/>
        <v>0</v>
      </c>
      <c r="N5919" s="39"/>
      <c r="O5919" s="39"/>
      <c r="P5919" s="33"/>
    </row>
    <row r="5920" spans="1:16" ht="24.95" customHeight="1" x14ac:dyDescent="0.2">
      <c r="A5920" s="52" t="str">
        <f t="shared" si="277"/>
        <v>||||||0</v>
      </c>
      <c r="B5920" s="52" t="str">
        <f t="shared" si="278"/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276"/>
        <v>0</v>
      </c>
      <c r="N5920" s="39"/>
      <c r="O5920" s="39"/>
      <c r="P5920" s="33"/>
    </row>
    <row r="5921" spans="1:16" ht="24.95" customHeight="1" x14ac:dyDescent="0.2">
      <c r="A5921" s="52" t="str">
        <f t="shared" si="277"/>
        <v>||||||0</v>
      </c>
      <c r="B5921" s="52" t="str">
        <f t="shared" si="278"/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276"/>
        <v>0</v>
      </c>
      <c r="N5921" s="39"/>
      <c r="O5921" s="39"/>
      <c r="P5921" s="33"/>
    </row>
    <row r="5922" spans="1:16" ht="24.95" customHeight="1" x14ac:dyDescent="0.2">
      <c r="A5922" s="52" t="str">
        <f t="shared" si="277"/>
        <v>||||||0</v>
      </c>
      <c r="B5922" s="52" t="str">
        <f t="shared" si="278"/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276"/>
        <v>0</v>
      </c>
      <c r="N5922" s="39"/>
      <c r="O5922" s="39"/>
      <c r="P5922" s="33"/>
    </row>
    <row r="5923" spans="1:16" ht="24.95" customHeight="1" x14ac:dyDescent="0.2">
      <c r="A5923" s="52" t="str">
        <f t="shared" si="277"/>
        <v>||||||0</v>
      </c>
      <c r="B5923" s="52" t="str">
        <f t="shared" si="278"/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276"/>
        <v>0</v>
      </c>
      <c r="N5923" s="39"/>
      <c r="O5923" s="39"/>
      <c r="P5923" s="33"/>
    </row>
    <row r="5924" spans="1:16" ht="24.95" customHeight="1" x14ac:dyDescent="0.2">
      <c r="A5924" s="52" t="str">
        <f t="shared" si="277"/>
        <v>||||||0</v>
      </c>
      <c r="B5924" s="52" t="str">
        <f t="shared" si="278"/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276"/>
        <v>0</v>
      </c>
      <c r="N5924" s="39"/>
      <c r="O5924" s="39"/>
      <c r="P5924" s="33"/>
    </row>
    <row r="5925" spans="1:16" ht="24.95" customHeight="1" x14ac:dyDescent="0.2">
      <c r="A5925" s="52" t="str">
        <f t="shared" si="277"/>
        <v>||||||0</v>
      </c>
      <c r="B5925" s="52" t="str">
        <f t="shared" si="278"/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276"/>
        <v>0</v>
      </c>
      <c r="N5925" s="39"/>
      <c r="O5925" s="39"/>
      <c r="P5925" s="33"/>
    </row>
    <row r="5926" spans="1:16" ht="24.95" customHeight="1" x14ac:dyDescent="0.2">
      <c r="A5926" s="52" t="str">
        <f t="shared" si="277"/>
        <v>||||||0</v>
      </c>
      <c r="B5926" s="52" t="str">
        <f t="shared" si="278"/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276"/>
        <v>0</v>
      </c>
      <c r="N5926" s="39"/>
      <c r="O5926" s="39"/>
      <c r="P5926" s="33"/>
    </row>
    <row r="5927" spans="1:16" ht="24.95" customHeight="1" x14ac:dyDescent="0.2">
      <c r="A5927" s="52" t="str">
        <f t="shared" si="277"/>
        <v>||||||0</v>
      </c>
      <c r="B5927" s="52" t="str">
        <f t="shared" si="278"/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276"/>
        <v>0</v>
      </c>
      <c r="N5927" s="39"/>
      <c r="O5927" s="39"/>
      <c r="P5927" s="33"/>
    </row>
    <row r="5928" spans="1:16" ht="24.95" customHeight="1" x14ac:dyDescent="0.2">
      <c r="A5928" s="52" t="str">
        <f t="shared" si="277"/>
        <v>||||||0</v>
      </c>
      <c r="B5928" s="52" t="str">
        <f t="shared" si="278"/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276"/>
        <v>0</v>
      </c>
      <c r="N5928" s="39"/>
      <c r="O5928" s="39"/>
      <c r="P5928" s="33"/>
    </row>
    <row r="5929" spans="1:16" ht="24.95" customHeight="1" x14ac:dyDescent="0.2">
      <c r="A5929" s="52" t="str">
        <f t="shared" si="277"/>
        <v>||||||0</v>
      </c>
      <c r="B5929" s="52" t="str">
        <f t="shared" si="278"/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276"/>
        <v>0</v>
      </c>
      <c r="N5929" s="39"/>
      <c r="O5929" s="39"/>
      <c r="P5929" s="33"/>
    </row>
    <row r="5930" spans="1:16" ht="24.95" customHeight="1" x14ac:dyDescent="0.2">
      <c r="A5930" s="52" t="str">
        <f t="shared" si="277"/>
        <v>||||||0</v>
      </c>
      <c r="B5930" s="52" t="str">
        <f t="shared" si="278"/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276"/>
        <v>0</v>
      </c>
      <c r="N5930" s="39"/>
      <c r="O5930" s="39"/>
      <c r="P5930" s="33"/>
    </row>
    <row r="5931" spans="1:16" ht="24.95" customHeight="1" x14ac:dyDescent="0.2">
      <c r="A5931" s="52" t="str">
        <f t="shared" si="277"/>
        <v>||||||0</v>
      </c>
      <c r="B5931" s="52" t="str">
        <f t="shared" si="278"/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276"/>
        <v>0</v>
      </c>
      <c r="N5931" s="39"/>
      <c r="O5931" s="39"/>
      <c r="P5931" s="33"/>
    </row>
    <row r="5932" spans="1:16" ht="24.95" customHeight="1" x14ac:dyDescent="0.2">
      <c r="A5932" s="52" t="str">
        <f t="shared" si="277"/>
        <v>||||||0</v>
      </c>
      <c r="B5932" s="52" t="str">
        <f t="shared" si="278"/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276"/>
        <v>0</v>
      </c>
      <c r="N5932" s="39"/>
      <c r="O5932" s="39"/>
      <c r="P5932" s="33"/>
    </row>
    <row r="5933" spans="1:16" ht="24.95" customHeight="1" x14ac:dyDescent="0.2">
      <c r="A5933" s="52" t="str">
        <f t="shared" si="277"/>
        <v>||||||0</v>
      </c>
      <c r="B5933" s="52" t="str">
        <f t="shared" si="278"/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276"/>
        <v>0</v>
      </c>
      <c r="N5933" s="39"/>
      <c r="O5933" s="39"/>
      <c r="P5933" s="33"/>
    </row>
    <row r="5934" spans="1:16" ht="24.95" customHeight="1" x14ac:dyDescent="0.2">
      <c r="A5934" s="52" t="str">
        <f t="shared" si="277"/>
        <v>||||||0</v>
      </c>
      <c r="B5934" s="52" t="str">
        <f t="shared" si="278"/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276"/>
        <v>0</v>
      </c>
      <c r="N5934" s="39"/>
      <c r="O5934" s="39"/>
      <c r="P5934" s="33"/>
    </row>
    <row r="5935" spans="1:16" ht="24.95" customHeight="1" x14ac:dyDescent="0.2">
      <c r="A5935" s="52" t="str">
        <f t="shared" si="277"/>
        <v>||||||0</v>
      </c>
      <c r="B5935" s="52" t="str">
        <f t="shared" si="278"/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276"/>
        <v>0</v>
      </c>
      <c r="N5935" s="39"/>
      <c r="O5935" s="39"/>
      <c r="P5935" s="33"/>
    </row>
    <row r="5936" spans="1:16" ht="24.95" customHeight="1" x14ac:dyDescent="0.2">
      <c r="A5936" s="52" t="str">
        <f t="shared" si="277"/>
        <v>||||||0</v>
      </c>
      <c r="B5936" s="52" t="str">
        <f t="shared" si="278"/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276"/>
        <v>0</v>
      </c>
      <c r="N5936" s="39"/>
      <c r="O5936" s="39"/>
      <c r="P5936" s="33"/>
    </row>
    <row r="5937" spans="1:16" ht="24.95" customHeight="1" x14ac:dyDescent="0.2">
      <c r="A5937" s="52" t="str">
        <f t="shared" si="277"/>
        <v>||||||0</v>
      </c>
      <c r="B5937" s="52" t="str">
        <f t="shared" si="278"/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276"/>
        <v>0</v>
      </c>
      <c r="N5937" s="39"/>
      <c r="O5937" s="39"/>
      <c r="P5937" s="33"/>
    </row>
    <row r="5938" spans="1:16" ht="24.95" customHeight="1" x14ac:dyDescent="0.2">
      <c r="A5938" s="52" t="str">
        <f t="shared" si="277"/>
        <v>||||||0</v>
      </c>
      <c r="B5938" s="52" t="str">
        <f t="shared" si="278"/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276"/>
        <v>0</v>
      </c>
      <c r="N5938" s="39"/>
      <c r="O5938" s="39"/>
      <c r="P5938" s="33"/>
    </row>
    <row r="5939" spans="1:16" ht="24.95" customHeight="1" x14ac:dyDescent="0.2">
      <c r="A5939" s="52" t="str">
        <f t="shared" si="277"/>
        <v>||||||0</v>
      </c>
      <c r="B5939" s="52" t="str">
        <f t="shared" si="278"/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276"/>
        <v>0</v>
      </c>
      <c r="N5939" s="39"/>
      <c r="O5939" s="39"/>
      <c r="P5939" s="33"/>
    </row>
    <row r="5940" spans="1:16" ht="24.95" customHeight="1" x14ac:dyDescent="0.2">
      <c r="A5940" s="52" t="str">
        <f t="shared" si="277"/>
        <v>||||||0</v>
      </c>
      <c r="B5940" s="52" t="str">
        <f t="shared" si="278"/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276"/>
        <v>0</v>
      </c>
      <c r="N5940" s="39"/>
      <c r="O5940" s="39"/>
      <c r="P5940" s="33"/>
    </row>
    <row r="5941" spans="1:16" ht="24.95" customHeight="1" x14ac:dyDescent="0.2">
      <c r="A5941" s="52" t="str">
        <f t="shared" si="277"/>
        <v>||||||0</v>
      </c>
      <c r="B5941" s="52" t="str">
        <f t="shared" si="278"/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276"/>
        <v>0</v>
      </c>
      <c r="N5941" s="39"/>
      <c r="O5941" s="39"/>
      <c r="P5941" s="33"/>
    </row>
    <row r="5942" spans="1:16" ht="24.95" customHeight="1" x14ac:dyDescent="0.2">
      <c r="A5942" s="52" t="str">
        <f t="shared" si="277"/>
        <v>||||||0</v>
      </c>
      <c r="B5942" s="52" t="str">
        <f t="shared" si="278"/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276"/>
        <v>0</v>
      </c>
      <c r="N5942" s="39"/>
      <c r="O5942" s="39"/>
      <c r="P5942" s="33"/>
    </row>
    <row r="5943" spans="1:16" ht="24.95" customHeight="1" x14ac:dyDescent="0.2">
      <c r="A5943" s="52" t="str">
        <f t="shared" si="277"/>
        <v>||||||0</v>
      </c>
      <c r="B5943" s="52" t="str">
        <f t="shared" si="278"/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276"/>
        <v>0</v>
      </c>
      <c r="N5943" s="39"/>
      <c r="O5943" s="39"/>
      <c r="P5943" s="33"/>
    </row>
    <row r="5944" spans="1:16" ht="24.95" customHeight="1" x14ac:dyDescent="0.2">
      <c r="A5944" s="52" t="str">
        <f t="shared" si="277"/>
        <v>||||||0</v>
      </c>
      <c r="B5944" s="52" t="str">
        <f t="shared" si="278"/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276"/>
        <v>0</v>
      </c>
      <c r="N5944" s="39"/>
      <c r="O5944" s="39"/>
      <c r="P5944" s="33"/>
    </row>
    <row r="5945" spans="1:16" ht="24.95" customHeight="1" x14ac:dyDescent="0.2">
      <c r="A5945" s="52" t="str">
        <f t="shared" si="277"/>
        <v>||||||0</v>
      </c>
      <c r="B5945" s="52" t="str">
        <f t="shared" si="278"/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276"/>
        <v>0</v>
      </c>
      <c r="N5945" s="39"/>
      <c r="O5945" s="39"/>
      <c r="P5945" s="33"/>
    </row>
    <row r="5946" spans="1:16" ht="24.95" customHeight="1" x14ac:dyDescent="0.2">
      <c r="A5946" s="52" t="str">
        <f t="shared" si="277"/>
        <v>||||||0</v>
      </c>
      <c r="B5946" s="52" t="str">
        <f t="shared" si="278"/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276"/>
        <v>0</v>
      </c>
      <c r="N5946" s="39"/>
      <c r="O5946" s="39"/>
      <c r="P5946" s="33"/>
    </row>
    <row r="5947" spans="1:16" ht="24.95" customHeight="1" x14ac:dyDescent="0.2">
      <c r="A5947" s="52" t="str">
        <f t="shared" si="277"/>
        <v>||||||0</v>
      </c>
      <c r="B5947" s="52" t="str">
        <f t="shared" si="278"/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276"/>
        <v>0</v>
      </c>
      <c r="N5947" s="39"/>
      <c r="O5947" s="39"/>
      <c r="P5947" s="33"/>
    </row>
    <row r="5948" spans="1:16" ht="24.95" customHeight="1" x14ac:dyDescent="0.2">
      <c r="A5948" s="52" t="str">
        <f t="shared" si="277"/>
        <v>||||||0</v>
      </c>
      <c r="B5948" s="52" t="str">
        <f t="shared" si="278"/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276"/>
        <v>0</v>
      </c>
      <c r="N5948" s="39"/>
      <c r="O5948" s="39"/>
      <c r="P5948" s="33"/>
    </row>
    <row r="5949" spans="1:16" ht="24.95" customHeight="1" x14ac:dyDescent="0.2">
      <c r="A5949" s="52" t="str">
        <f t="shared" si="277"/>
        <v>||||||0</v>
      </c>
      <c r="B5949" s="52" t="str">
        <f t="shared" si="278"/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276"/>
        <v>0</v>
      </c>
      <c r="N5949" s="39"/>
      <c r="O5949" s="39"/>
      <c r="P5949" s="33"/>
    </row>
    <row r="5950" spans="1:16" ht="24.95" customHeight="1" x14ac:dyDescent="0.2">
      <c r="A5950" s="52" t="str">
        <f t="shared" si="277"/>
        <v>||||||0</v>
      </c>
      <c r="B5950" s="52" t="str">
        <f t="shared" si="278"/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279">N5950+O5950</f>
        <v>0</v>
      </c>
      <c r="N5950" s="39"/>
      <c r="O5950" s="39"/>
      <c r="P5950" s="33"/>
    </row>
    <row r="5951" spans="1:16" ht="24.95" customHeight="1" x14ac:dyDescent="0.2">
      <c r="A5951" s="52" t="str">
        <f t="shared" si="277"/>
        <v>||||||0</v>
      </c>
      <c r="B5951" s="52" t="str">
        <f t="shared" si="278"/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279"/>
        <v>0</v>
      </c>
      <c r="N5951" s="39"/>
      <c r="O5951" s="39"/>
      <c r="P5951" s="33"/>
    </row>
    <row r="5952" spans="1:16" ht="24.95" customHeight="1" x14ac:dyDescent="0.2">
      <c r="A5952" s="52" t="str">
        <f t="shared" si="277"/>
        <v>||||||0</v>
      </c>
      <c r="B5952" s="52" t="str">
        <f t="shared" si="278"/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279"/>
        <v>0</v>
      </c>
      <c r="N5952" s="39"/>
      <c r="O5952" s="39"/>
      <c r="P5952" s="33"/>
    </row>
    <row r="5953" spans="1:16" ht="24.95" customHeight="1" x14ac:dyDescent="0.2">
      <c r="A5953" s="52" t="str">
        <f t="shared" si="277"/>
        <v>||||||0</v>
      </c>
      <c r="B5953" s="52" t="str">
        <f t="shared" si="278"/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279"/>
        <v>0</v>
      </c>
      <c r="N5953" s="39"/>
      <c r="O5953" s="39"/>
      <c r="P5953" s="33"/>
    </row>
    <row r="5954" spans="1:16" ht="24.95" customHeight="1" x14ac:dyDescent="0.2">
      <c r="A5954" s="52" t="str">
        <f t="shared" si="277"/>
        <v>||||||0</v>
      </c>
      <c r="B5954" s="52" t="str">
        <f t="shared" si="278"/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279"/>
        <v>0</v>
      </c>
      <c r="N5954" s="39"/>
      <c r="O5954" s="39"/>
      <c r="P5954" s="33"/>
    </row>
    <row r="5955" spans="1:16" ht="24.95" customHeight="1" x14ac:dyDescent="0.2">
      <c r="A5955" s="52" t="str">
        <f t="shared" si="277"/>
        <v>||||||0</v>
      </c>
      <c r="B5955" s="52" t="str">
        <f t="shared" si="278"/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279"/>
        <v>0</v>
      </c>
      <c r="N5955" s="39"/>
      <c r="O5955" s="39"/>
      <c r="P5955" s="33"/>
    </row>
    <row r="5956" spans="1:16" ht="24.95" customHeight="1" x14ac:dyDescent="0.2">
      <c r="A5956" s="52" t="str">
        <f t="shared" si="277"/>
        <v>||||||0</v>
      </c>
      <c r="B5956" s="52" t="str">
        <f t="shared" si="278"/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279"/>
        <v>0</v>
      </c>
      <c r="N5956" s="39"/>
      <c r="O5956" s="39"/>
      <c r="P5956" s="33"/>
    </row>
    <row r="5957" spans="1:16" ht="24.95" customHeight="1" x14ac:dyDescent="0.2">
      <c r="A5957" s="52" t="str">
        <f t="shared" ref="A5957:A6020" si="280">C5957&amp;"|"&amp;D5957&amp;"|"&amp;E5957&amp;"|"&amp;F5957&amp;"|"&amp;G5957&amp;"|"&amp;I5957&amp;"|"&amp;N5957+O5957-P5957</f>
        <v>||||||0</v>
      </c>
      <c r="B5957" s="52" t="str">
        <f t="shared" ref="B5957:B6020" si="281"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279"/>
        <v>0</v>
      </c>
      <c r="N5957" s="39"/>
      <c r="O5957" s="39"/>
      <c r="P5957" s="33"/>
    </row>
    <row r="5958" spans="1:16" ht="24.95" customHeight="1" x14ac:dyDescent="0.2">
      <c r="A5958" s="52" t="str">
        <f t="shared" si="280"/>
        <v>||||||0</v>
      </c>
      <c r="B5958" s="52" t="str">
        <f t="shared" si="281"/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279"/>
        <v>0</v>
      </c>
      <c r="N5958" s="39"/>
      <c r="O5958" s="39"/>
      <c r="P5958" s="33"/>
    </row>
    <row r="5959" spans="1:16" ht="24.95" customHeight="1" x14ac:dyDescent="0.2">
      <c r="A5959" s="52" t="str">
        <f t="shared" si="280"/>
        <v>||||||0</v>
      </c>
      <c r="B5959" s="52" t="str">
        <f t="shared" si="281"/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279"/>
        <v>0</v>
      </c>
      <c r="N5959" s="39"/>
      <c r="O5959" s="39"/>
      <c r="P5959" s="33"/>
    </row>
    <row r="5960" spans="1:16" ht="24.95" customHeight="1" x14ac:dyDescent="0.2">
      <c r="A5960" s="52" t="str">
        <f t="shared" si="280"/>
        <v>||||||0</v>
      </c>
      <c r="B5960" s="52" t="str">
        <f t="shared" si="281"/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279"/>
        <v>0</v>
      </c>
      <c r="N5960" s="39"/>
      <c r="O5960" s="39"/>
      <c r="P5960" s="33"/>
    </row>
    <row r="5961" spans="1:16" ht="24.95" customHeight="1" x14ac:dyDescent="0.2">
      <c r="A5961" s="52" t="str">
        <f t="shared" si="280"/>
        <v>||||||0</v>
      </c>
      <c r="B5961" s="52" t="str">
        <f t="shared" si="281"/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279"/>
        <v>0</v>
      </c>
      <c r="N5961" s="39"/>
      <c r="O5961" s="39"/>
      <c r="P5961" s="33"/>
    </row>
    <row r="5962" spans="1:16" ht="24.95" customHeight="1" x14ac:dyDescent="0.2">
      <c r="A5962" s="52" t="str">
        <f t="shared" si="280"/>
        <v>||||||0</v>
      </c>
      <c r="B5962" s="52" t="str">
        <f t="shared" si="281"/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279"/>
        <v>0</v>
      </c>
      <c r="N5962" s="39"/>
      <c r="O5962" s="39"/>
      <c r="P5962" s="33"/>
    </row>
    <row r="5963" spans="1:16" ht="24.95" customHeight="1" x14ac:dyDescent="0.2">
      <c r="A5963" s="52" t="str">
        <f t="shared" si="280"/>
        <v>||||||0</v>
      </c>
      <c r="B5963" s="52" t="str">
        <f t="shared" si="281"/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279"/>
        <v>0</v>
      </c>
      <c r="N5963" s="39"/>
      <c r="O5963" s="39"/>
      <c r="P5963" s="33"/>
    </row>
    <row r="5964" spans="1:16" ht="24.95" customHeight="1" x14ac:dyDescent="0.2">
      <c r="A5964" s="52" t="str">
        <f t="shared" si="280"/>
        <v>||||||0</v>
      </c>
      <c r="B5964" s="52" t="str">
        <f t="shared" si="281"/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279"/>
        <v>0</v>
      </c>
      <c r="N5964" s="39"/>
      <c r="O5964" s="39"/>
      <c r="P5964" s="33"/>
    </row>
    <row r="5965" spans="1:16" ht="24.95" customHeight="1" x14ac:dyDescent="0.2">
      <c r="A5965" s="52" t="str">
        <f t="shared" si="280"/>
        <v>||||||0</v>
      </c>
      <c r="B5965" s="52" t="str">
        <f t="shared" si="281"/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279"/>
        <v>0</v>
      </c>
      <c r="N5965" s="39"/>
      <c r="O5965" s="39"/>
      <c r="P5965" s="33"/>
    </row>
    <row r="5966" spans="1:16" ht="24.95" customHeight="1" x14ac:dyDescent="0.2">
      <c r="A5966" s="52" t="str">
        <f t="shared" si="280"/>
        <v>||||||0</v>
      </c>
      <c r="B5966" s="52" t="str">
        <f t="shared" si="281"/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279"/>
        <v>0</v>
      </c>
      <c r="N5966" s="39"/>
      <c r="O5966" s="39"/>
      <c r="P5966" s="33"/>
    </row>
    <row r="5967" spans="1:16" ht="24.95" customHeight="1" x14ac:dyDescent="0.2">
      <c r="A5967" s="52" t="str">
        <f t="shared" si="280"/>
        <v>||||||0</v>
      </c>
      <c r="B5967" s="52" t="str">
        <f t="shared" si="281"/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279"/>
        <v>0</v>
      </c>
      <c r="N5967" s="39"/>
      <c r="O5967" s="39"/>
      <c r="P5967" s="33"/>
    </row>
    <row r="5968" spans="1:16" ht="24.95" customHeight="1" x14ac:dyDescent="0.2">
      <c r="A5968" s="52" t="str">
        <f t="shared" si="280"/>
        <v>||||||0</v>
      </c>
      <c r="B5968" s="52" t="str">
        <f t="shared" si="281"/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279"/>
        <v>0</v>
      </c>
      <c r="N5968" s="39"/>
      <c r="O5968" s="39"/>
      <c r="P5968" s="33"/>
    </row>
    <row r="5969" spans="1:16" ht="24.95" customHeight="1" x14ac:dyDescent="0.2">
      <c r="A5969" s="52" t="str">
        <f t="shared" si="280"/>
        <v>||||||0</v>
      </c>
      <c r="B5969" s="52" t="str">
        <f t="shared" si="281"/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279"/>
        <v>0</v>
      </c>
      <c r="N5969" s="39"/>
      <c r="O5969" s="39"/>
      <c r="P5969" s="33"/>
    </row>
    <row r="5970" spans="1:16" ht="24.95" customHeight="1" x14ac:dyDescent="0.2">
      <c r="A5970" s="52" t="str">
        <f t="shared" si="280"/>
        <v>||||||0</v>
      </c>
      <c r="B5970" s="52" t="str">
        <f t="shared" si="281"/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279"/>
        <v>0</v>
      </c>
      <c r="N5970" s="39"/>
      <c r="O5970" s="39"/>
      <c r="P5970" s="33"/>
    </row>
    <row r="5971" spans="1:16" ht="24.95" customHeight="1" x14ac:dyDescent="0.2">
      <c r="A5971" s="52" t="str">
        <f t="shared" si="280"/>
        <v>||||||0</v>
      </c>
      <c r="B5971" s="52" t="str">
        <f t="shared" si="281"/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279"/>
        <v>0</v>
      </c>
      <c r="N5971" s="39"/>
      <c r="O5971" s="39"/>
      <c r="P5971" s="33"/>
    </row>
    <row r="5972" spans="1:16" ht="24.95" customHeight="1" x14ac:dyDescent="0.2">
      <c r="A5972" s="52" t="str">
        <f t="shared" si="280"/>
        <v>||||||0</v>
      </c>
      <c r="B5972" s="52" t="str">
        <f t="shared" si="281"/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279"/>
        <v>0</v>
      </c>
      <c r="N5972" s="39"/>
      <c r="O5972" s="39"/>
      <c r="P5972" s="33"/>
    </row>
    <row r="5973" spans="1:16" ht="24.95" customHeight="1" x14ac:dyDescent="0.2">
      <c r="A5973" s="52" t="str">
        <f t="shared" si="280"/>
        <v>||||||0</v>
      </c>
      <c r="B5973" s="52" t="str">
        <f t="shared" si="281"/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279"/>
        <v>0</v>
      </c>
      <c r="N5973" s="39"/>
      <c r="O5973" s="39"/>
      <c r="P5973" s="33"/>
    </row>
    <row r="5974" spans="1:16" ht="24.95" customHeight="1" x14ac:dyDescent="0.2">
      <c r="A5974" s="52" t="str">
        <f t="shared" si="280"/>
        <v>||||||0</v>
      </c>
      <c r="B5974" s="52" t="str">
        <f t="shared" si="281"/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279"/>
        <v>0</v>
      </c>
      <c r="N5974" s="39"/>
      <c r="O5974" s="39"/>
      <c r="P5974" s="33"/>
    </row>
    <row r="5975" spans="1:16" ht="24.95" customHeight="1" x14ac:dyDescent="0.2">
      <c r="A5975" s="52" t="str">
        <f t="shared" si="280"/>
        <v>||||||0</v>
      </c>
      <c r="B5975" s="52" t="str">
        <f t="shared" si="281"/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279"/>
        <v>0</v>
      </c>
      <c r="N5975" s="39"/>
      <c r="O5975" s="39"/>
      <c r="P5975" s="33"/>
    </row>
    <row r="5976" spans="1:16" ht="24.95" customHeight="1" x14ac:dyDescent="0.2">
      <c r="A5976" s="52" t="str">
        <f t="shared" si="280"/>
        <v>||||||0</v>
      </c>
      <c r="B5976" s="52" t="str">
        <f t="shared" si="281"/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279"/>
        <v>0</v>
      </c>
      <c r="N5976" s="39"/>
      <c r="O5976" s="39"/>
      <c r="P5976" s="33"/>
    </row>
    <row r="5977" spans="1:16" ht="24.95" customHeight="1" x14ac:dyDescent="0.2">
      <c r="A5977" s="52" t="str">
        <f t="shared" si="280"/>
        <v>||||||0</v>
      </c>
      <c r="B5977" s="52" t="str">
        <f t="shared" si="281"/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279"/>
        <v>0</v>
      </c>
      <c r="N5977" s="39"/>
      <c r="O5977" s="39"/>
      <c r="P5977" s="33"/>
    </row>
    <row r="5978" spans="1:16" ht="24.95" customHeight="1" x14ac:dyDescent="0.2">
      <c r="A5978" s="52" t="str">
        <f t="shared" si="280"/>
        <v>||||||0</v>
      </c>
      <c r="B5978" s="52" t="str">
        <f t="shared" si="281"/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279"/>
        <v>0</v>
      </c>
      <c r="N5978" s="39"/>
      <c r="O5978" s="39"/>
      <c r="P5978" s="33"/>
    </row>
    <row r="5979" spans="1:16" ht="24.95" customHeight="1" x14ac:dyDescent="0.2">
      <c r="A5979" s="52" t="str">
        <f t="shared" si="280"/>
        <v>||||||0</v>
      </c>
      <c r="B5979" s="52" t="str">
        <f t="shared" si="281"/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279"/>
        <v>0</v>
      </c>
      <c r="N5979" s="39"/>
      <c r="O5979" s="39"/>
      <c r="P5979" s="33"/>
    </row>
    <row r="5980" spans="1:16" ht="24.95" customHeight="1" x14ac:dyDescent="0.2">
      <c r="A5980" s="52" t="str">
        <f t="shared" si="280"/>
        <v>||||||0</v>
      </c>
      <c r="B5980" s="52" t="str">
        <f t="shared" si="281"/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279"/>
        <v>0</v>
      </c>
      <c r="N5980" s="39"/>
      <c r="O5980" s="39"/>
      <c r="P5980" s="33"/>
    </row>
    <row r="5981" spans="1:16" ht="24.95" customHeight="1" x14ac:dyDescent="0.2">
      <c r="A5981" s="52" t="str">
        <f t="shared" si="280"/>
        <v>||||||0</v>
      </c>
      <c r="B5981" s="52" t="str">
        <f t="shared" si="281"/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279"/>
        <v>0</v>
      </c>
      <c r="N5981" s="39"/>
      <c r="O5981" s="39"/>
      <c r="P5981" s="33"/>
    </row>
    <row r="5982" spans="1:16" ht="24.95" customHeight="1" x14ac:dyDescent="0.2">
      <c r="A5982" s="52" t="str">
        <f t="shared" si="280"/>
        <v>||||||0</v>
      </c>
      <c r="B5982" s="52" t="str">
        <f t="shared" si="281"/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279"/>
        <v>0</v>
      </c>
      <c r="N5982" s="39"/>
      <c r="O5982" s="39"/>
      <c r="P5982" s="33"/>
    </row>
    <row r="5983" spans="1:16" ht="24.95" customHeight="1" x14ac:dyDescent="0.2">
      <c r="A5983" s="52" t="str">
        <f t="shared" si="280"/>
        <v>||||||0</v>
      </c>
      <c r="B5983" s="52" t="str">
        <f t="shared" si="281"/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279"/>
        <v>0</v>
      </c>
      <c r="N5983" s="39"/>
      <c r="O5983" s="39"/>
      <c r="P5983" s="33"/>
    </row>
    <row r="5984" spans="1:16" ht="24.95" customHeight="1" x14ac:dyDescent="0.2">
      <c r="A5984" s="52" t="str">
        <f t="shared" si="280"/>
        <v>||||||0</v>
      </c>
      <c r="B5984" s="52" t="str">
        <f t="shared" si="281"/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279"/>
        <v>0</v>
      </c>
      <c r="N5984" s="39"/>
      <c r="O5984" s="39"/>
      <c r="P5984" s="33"/>
    </row>
    <row r="5985" spans="1:16" ht="24.95" customHeight="1" x14ac:dyDescent="0.2">
      <c r="A5985" s="52" t="str">
        <f t="shared" si="280"/>
        <v>||||||0</v>
      </c>
      <c r="B5985" s="52" t="str">
        <f t="shared" si="281"/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279"/>
        <v>0</v>
      </c>
      <c r="N5985" s="39"/>
      <c r="O5985" s="39"/>
      <c r="P5985" s="33"/>
    </row>
    <row r="5986" spans="1:16" ht="24.95" customHeight="1" x14ac:dyDescent="0.2">
      <c r="A5986" s="52" t="str">
        <f t="shared" si="280"/>
        <v>||||||0</v>
      </c>
      <c r="B5986" s="52" t="str">
        <f t="shared" si="281"/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279"/>
        <v>0</v>
      </c>
      <c r="N5986" s="39"/>
      <c r="O5986" s="39"/>
      <c r="P5986" s="33"/>
    </row>
    <row r="5987" spans="1:16" ht="24.95" customHeight="1" x14ac:dyDescent="0.2">
      <c r="A5987" s="52" t="str">
        <f t="shared" si="280"/>
        <v>||||||0</v>
      </c>
      <c r="B5987" s="52" t="str">
        <f t="shared" si="281"/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279"/>
        <v>0</v>
      </c>
      <c r="N5987" s="39"/>
      <c r="O5987" s="39"/>
      <c r="P5987" s="33"/>
    </row>
    <row r="5988" spans="1:16" ht="24.95" customHeight="1" x14ac:dyDescent="0.2">
      <c r="A5988" s="52" t="str">
        <f t="shared" si="280"/>
        <v>||||||0</v>
      </c>
      <c r="B5988" s="52" t="str">
        <f t="shared" si="281"/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279"/>
        <v>0</v>
      </c>
      <c r="N5988" s="39"/>
      <c r="O5988" s="39"/>
      <c r="P5988" s="33"/>
    </row>
    <row r="5989" spans="1:16" ht="24.95" customHeight="1" x14ac:dyDescent="0.2">
      <c r="A5989" s="52" t="str">
        <f t="shared" si="280"/>
        <v>||||||0</v>
      </c>
      <c r="B5989" s="52" t="str">
        <f t="shared" si="281"/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279"/>
        <v>0</v>
      </c>
      <c r="N5989" s="39"/>
      <c r="O5989" s="39"/>
      <c r="P5989" s="33"/>
    </row>
    <row r="5990" spans="1:16" ht="24.95" customHeight="1" x14ac:dyDescent="0.2">
      <c r="A5990" s="52" t="str">
        <f t="shared" si="280"/>
        <v>||||||0</v>
      </c>
      <c r="B5990" s="52" t="str">
        <f t="shared" si="281"/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279"/>
        <v>0</v>
      </c>
      <c r="N5990" s="39"/>
      <c r="O5990" s="39"/>
      <c r="P5990" s="33"/>
    </row>
    <row r="5991" spans="1:16" ht="24.95" customHeight="1" x14ac:dyDescent="0.2">
      <c r="A5991" s="52" t="str">
        <f t="shared" si="280"/>
        <v>||||||0</v>
      </c>
      <c r="B5991" s="52" t="str">
        <f t="shared" si="281"/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279"/>
        <v>0</v>
      </c>
      <c r="N5991" s="39"/>
      <c r="O5991" s="39"/>
      <c r="P5991" s="33"/>
    </row>
    <row r="5992" spans="1:16" ht="24.95" customHeight="1" x14ac:dyDescent="0.2">
      <c r="A5992" s="52" t="str">
        <f t="shared" si="280"/>
        <v>||||||0</v>
      </c>
      <c r="B5992" s="52" t="str">
        <f t="shared" si="281"/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279"/>
        <v>0</v>
      </c>
      <c r="N5992" s="39"/>
      <c r="O5992" s="39"/>
      <c r="P5992" s="33"/>
    </row>
    <row r="5993" spans="1:16" ht="24.95" customHeight="1" x14ac:dyDescent="0.2">
      <c r="A5993" s="52" t="str">
        <f t="shared" si="280"/>
        <v>||||||0</v>
      </c>
      <c r="B5993" s="52" t="str">
        <f t="shared" si="281"/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279"/>
        <v>0</v>
      </c>
      <c r="N5993" s="39"/>
      <c r="O5993" s="39"/>
      <c r="P5993" s="33"/>
    </row>
    <row r="5994" spans="1:16" ht="24.95" customHeight="1" x14ac:dyDescent="0.2">
      <c r="A5994" s="52" t="str">
        <f t="shared" si="280"/>
        <v>||||||0</v>
      </c>
      <c r="B5994" s="52" t="str">
        <f t="shared" si="281"/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279"/>
        <v>0</v>
      </c>
      <c r="N5994" s="39"/>
      <c r="O5994" s="39"/>
      <c r="P5994" s="33"/>
    </row>
    <row r="5995" spans="1:16" ht="24.95" customHeight="1" x14ac:dyDescent="0.2">
      <c r="A5995" s="52" t="str">
        <f t="shared" si="280"/>
        <v>||||||0</v>
      </c>
      <c r="B5995" s="52" t="str">
        <f t="shared" si="281"/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279"/>
        <v>0</v>
      </c>
      <c r="N5995" s="39"/>
      <c r="O5995" s="39"/>
      <c r="P5995" s="33"/>
    </row>
    <row r="5996" spans="1:16" ht="24.95" customHeight="1" x14ac:dyDescent="0.2">
      <c r="A5996" s="52" t="str">
        <f t="shared" si="280"/>
        <v>||||||0</v>
      </c>
      <c r="B5996" s="52" t="str">
        <f t="shared" si="281"/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279"/>
        <v>0</v>
      </c>
      <c r="N5996" s="39"/>
      <c r="O5996" s="39"/>
      <c r="P5996" s="33"/>
    </row>
    <row r="5997" spans="1:16" ht="24.95" customHeight="1" x14ac:dyDescent="0.2">
      <c r="A5997" s="52" t="str">
        <f t="shared" si="280"/>
        <v>||||||0</v>
      </c>
      <c r="B5997" s="52" t="str">
        <f t="shared" si="281"/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279"/>
        <v>0</v>
      </c>
      <c r="N5997" s="39"/>
      <c r="O5997" s="39"/>
      <c r="P5997" s="33"/>
    </row>
    <row r="5998" spans="1:16" ht="24.95" customHeight="1" x14ac:dyDescent="0.2">
      <c r="A5998" s="52" t="str">
        <f t="shared" si="280"/>
        <v>||||||0</v>
      </c>
      <c r="B5998" s="52" t="str">
        <f t="shared" si="281"/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279"/>
        <v>0</v>
      </c>
      <c r="N5998" s="39"/>
      <c r="O5998" s="39"/>
      <c r="P5998" s="33"/>
    </row>
    <row r="5999" spans="1:16" ht="24.95" customHeight="1" x14ac:dyDescent="0.2">
      <c r="A5999" s="52" t="str">
        <f t="shared" si="280"/>
        <v>||||||0</v>
      </c>
      <c r="B5999" s="52" t="str">
        <f t="shared" si="281"/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279"/>
        <v>0</v>
      </c>
      <c r="N5999" s="39"/>
      <c r="O5999" s="39"/>
      <c r="P5999" s="33"/>
    </row>
    <row r="6000" spans="1:16" ht="24.95" customHeight="1" x14ac:dyDescent="0.2">
      <c r="A6000" s="52" t="str">
        <f t="shared" si="280"/>
        <v>||||||0</v>
      </c>
      <c r="B6000" s="52" t="str">
        <f t="shared" si="281"/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279"/>
        <v>0</v>
      </c>
      <c r="N6000" s="39"/>
      <c r="O6000" s="39"/>
      <c r="P6000" s="33"/>
    </row>
    <row r="6001" spans="1:16" ht="24.95" customHeight="1" x14ac:dyDescent="0.2">
      <c r="A6001" s="52" t="str">
        <f t="shared" si="280"/>
        <v>||||||0</v>
      </c>
      <c r="B6001" s="52" t="str">
        <f t="shared" si="281"/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279"/>
        <v>0</v>
      </c>
      <c r="N6001" s="39"/>
      <c r="O6001" s="39"/>
      <c r="P6001" s="33"/>
    </row>
    <row r="6002" spans="1:16" ht="24.95" customHeight="1" x14ac:dyDescent="0.2">
      <c r="A6002" s="52" t="str">
        <f t="shared" si="280"/>
        <v>||||||0</v>
      </c>
      <c r="B6002" s="52" t="str">
        <f t="shared" si="281"/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279"/>
        <v>0</v>
      </c>
      <c r="N6002" s="39"/>
      <c r="O6002" s="39"/>
      <c r="P6002" s="33"/>
    </row>
    <row r="6003" spans="1:16" ht="24.95" customHeight="1" x14ac:dyDescent="0.2">
      <c r="A6003" s="52" t="str">
        <f t="shared" si="280"/>
        <v>||||||0</v>
      </c>
      <c r="B6003" s="52" t="str">
        <f t="shared" si="281"/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279"/>
        <v>0</v>
      </c>
      <c r="N6003" s="39"/>
      <c r="O6003" s="39"/>
      <c r="P6003" s="33"/>
    </row>
    <row r="6004" spans="1:16" ht="24.95" customHeight="1" x14ac:dyDescent="0.2">
      <c r="A6004" s="52" t="str">
        <f t="shared" si="280"/>
        <v>||||||0</v>
      </c>
      <c r="B6004" s="52" t="str">
        <f t="shared" si="281"/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279"/>
        <v>0</v>
      </c>
      <c r="N6004" s="39"/>
      <c r="O6004" s="39"/>
      <c r="P6004" s="33"/>
    </row>
    <row r="6005" spans="1:16" ht="24.95" customHeight="1" x14ac:dyDescent="0.2">
      <c r="A6005" s="52" t="str">
        <f t="shared" si="280"/>
        <v>||||||0</v>
      </c>
      <c r="B6005" s="52" t="str">
        <f t="shared" si="281"/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279"/>
        <v>0</v>
      </c>
      <c r="N6005" s="39"/>
      <c r="O6005" s="39"/>
      <c r="P6005" s="33"/>
    </row>
    <row r="6006" spans="1:16" ht="24.95" customHeight="1" x14ac:dyDescent="0.2">
      <c r="A6006" s="52" t="str">
        <f t="shared" si="280"/>
        <v>||||||0</v>
      </c>
      <c r="B6006" s="52" t="str">
        <f t="shared" si="281"/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279"/>
        <v>0</v>
      </c>
      <c r="N6006" s="39"/>
      <c r="O6006" s="39"/>
      <c r="P6006" s="33"/>
    </row>
    <row r="6007" spans="1:16" ht="24.95" customHeight="1" x14ac:dyDescent="0.2">
      <c r="A6007" s="52" t="str">
        <f t="shared" si="280"/>
        <v>||||||0</v>
      </c>
      <c r="B6007" s="52" t="str">
        <f t="shared" si="281"/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279"/>
        <v>0</v>
      </c>
      <c r="N6007" s="39"/>
      <c r="O6007" s="39"/>
      <c r="P6007" s="33"/>
    </row>
    <row r="6008" spans="1:16" ht="24.95" customHeight="1" x14ac:dyDescent="0.2">
      <c r="A6008" s="52" t="str">
        <f t="shared" si="280"/>
        <v>||||||0</v>
      </c>
      <c r="B6008" s="52" t="str">
        <f t="shared" si="281"/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279"/>
        <v>0</v>
      </c>
      <c r="N6008" s="39"/>
      <c r="O6008" s="39"/>
      <c r="P6008" s="33"/>
    </row>
    <row r="6009" spans="1:16" ht="24.95" customHeight="1" x14ac:dyDescent="0.2">
      <c r="A6009" s="52" t="str">
        <f t="shared" si="280"/>
        <v>||||||0</v>
      </c>
      <c r="B6009" s="52" t="str">
        <f t="shared" si="281"/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279"/>
        <v>0</v>
      </c>
      <c r="N6009" s="39"/>
      <c r="O6009" s="39"/>
      <c r="P6009" s="33"/>
    </row>
    <row r="6010" spans="1:16" ht="24.95" customHeight="1" x14ac:dyDescent="0.2">
      <c r="A6010" s="52" t="str">
        <f t="shared" si="280"/>
        <v>||||||0</v>
      </c>
      <c r="B6010" s="52" t="str">
        <f t="shared" si="281"/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279"/>
        <v>0</v>
      </c>
      <c r="N6010" s="39"/>
      <c r="O6010" s="39"/>
      <c r="P6010" s="33"/>
    </row>
    <row r="6011" spans="1:16" ht="24.95" customHeight="1" x14ac:dyDescent="0.2">
      <c r="A6011" s="52" t="str">
        <f t="shared" si="280"/>
        <v>||||||0</v>
      </c>
      <c r="B6011" s="52" t="str">
        <f t="shared" si="281"/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279"/>
        <v>0</v>
      </c>
      <c r="N6011" s="39"/>
      <c r="O6011" s="39"/>
      <c r="P6011" s="33"/>
    </row>
    <row r="6012" spans="1:16" ht="24.95" customHeight="1" x14ac:dyDescent="0.2">
      <c r="A6012" s="52" t="str">
        <f t="shared" si="280"/>
        <v>||||||0</v>
      </c>
      <c r="B6012" s="52" t="str">
        <f t="shared" si="281"/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279"/>
        <v>0</v>
      </c>
      <c r="N6012" s="39"/>
      <c r="O6012" s="39"/>
      <c r="P6012" s="33"/>
    </row>
    <row r="6013" spans="1:16" ht="24.95" customHeight="1" x14ac:dyDescent="0.2">
      <c r="A6013" s="52" t="str">
        <f t="shared" si="280"/>
        <v>||||||0</v>
      </c>
      <c r="B6013" s="52" t="str">
        <f t="shared" si="281"/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279"/>
        <v>0</v>
      </c>
      <c r="N6013" s="39"/>
      <c r="O6013" s="39"/>
      <c r="P6013" s="33"/>
    </row>
    <row r="6014" spans="1:16" ht="24.95" customHeight="1" x14ac:dyDescent="0.2">
      <c r="A6014" s="52" t="str">
        <f t="shared" si="280"/>
        <v>||||||0</v>
      </c>
      <c r="B6014" s="52" t="str">
        <f t="shared" si="281"/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282">N6014+O6014</f>
        <v>0</v>
      </c>
      <c r="N6014" s="39"/>
      <c r="O6014" s="39"/>
      <c r="P6014" s="33"/>
    </row>
    <row r="6015" spans="1:16" ht="24.95" customHeight="1" x14ac:dyDescent="0.2">
      <c r="A6015" s="52" t="str">
        <f t="shared" si="280"/>
        <v>||||||0</v>
      </c>
      <c r="B6015" s="52" t="str">
        <f t="shared" si="281"/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282"/>
        <v>0</v>
      </c>
      <c r="N6015" s="39"/>
      <c r="O6015" s="39"/>
      <c r="P6015" s="33"/>
    </row>
    <row r="6016" spans="1:16" ht="24.95" customHeight="1" x14ac:dyDescent="0.2">
      <c r="A6016" s="52" t="str">
        <f t="shared" si="280"/>
        <v>||||||0</v>
      </c>
      <c r="B6016" s="52" t="str">
        <f t="shared" si="281"/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282"/>
        <v>0</v>
      </c>
      <c r="N6016" s="39"/>
      <c r="O6016" s="39"/>
      <c r="P6016" s="33"/>
    </row>
    <row r="6017" spans="1:16" ht="24.95" customHeight="1" x14ac:dyDescent="0.2">
      <c r="A6017" s="52" t="str">
        <f t="shared" si="280"/>
        <v>||||||0</v>
      </c>
      <c r="B6017" s="52" t="str">
        <f t="shared" si="281"/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282"/>
        <v>0</v>
      </c>
      <c r="N6017" s="39"/>
      <c r="O6017" s="39"/>
      <c r="P6017" s="33"/>
    </row>
    <row r="6018" spans="1:16" ht="24.95" customHeight="1" x14ac:dyDescent="0.2">
      <c r="A6018" s="52" t="str">
        <f t="shared" si="280"/>
        <v>||||||0</v>
      </c>
      <c r="B6018" s="52" t="str">
        <f t="shared" si="281"/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282"/>
        <v>0</v>
      </c>
      <c r="N6018" s="39"/>
      <c r="O6018" s="39"/>
      <c r="P6018" s="33"/>
    </row>
    <row r="6019" spans="1:16" ht="24.95" customHeight="1" x14ac:dyDescent="0.2">
      <c r="A6019" s="52" t="str">
        <f t="shared" si="280"/>
        <v>||||||0</v>
      </c>
      <c r="B6019" s="52" t="str">
        <f t="shared" si="281"/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282"/>
        <v>0</v>
      </c>
      <c r="N6019" s="39"/>
      <c r="O6019" s="39"/>
      <c r="P6019" s="33"/>
    </row>
    <row r="6020" spans="1:16" ht="24.95" customHeight="1" x14ac:dyDescent="0.2">
      <c r="A6020" s="52" t="str">
        <f t="shared" si="280"/>
        <v>||||||0</v>
      </c>
      <c r="B6020" s="52" t="str">
        <f t="shared" si="281"/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282"/>
        <v>0</v>
      </c>
      <c r="N6020" s="39"/>
      <c r="O6020" s="39"/>
      <c r="P6020" s="33"/>
    </row>
    <row r="6021" spans="1:16" ht="24.95" customHeight="1" x14ac:dyDescent="0.2">
      <c r="A6021" s="52" t="str">
        <f t="shared" ref="A6021:A6084" si="283">C6021&amp;"|"&amp;D6021&amp;"|"&amp;E6021&amp;"|"&amp;F6021&amp;"|"&amp;G6021&amp;"|"&amp;I6021&amp;"|"&amp;N6021+O6021-P6021</f>
        <v>||||||0</v>
      </c>
      <c r="B6021" s="52" t="str">
        <f t="shared" ref="B6021:B6084" si="284"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282"/>
        <v>0</v>
      </c>
      <c r="N6021" s="39"/>
      <c r="O6021" s="39"/>
      <c r="P6021" s="33"/>
    </row>
    <row r="6022" spans="1:16" ht="24.95" customHeight="1" x14ac:dyDescent="0.2">
      <c r="A6022" s="52" t="str">
        <f t="shared" si="283"/>
        <v>||||||0</v>
      </c>
      <c r="B6022" s="52" t="str">
        <f t="shared" si="284"/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282"/>
        <v>0</v>
      </c>
      <c r="N6022" s="39"/>
      <c r="O6022" s="39"/>
      <c r="P6022" s="33"/>
    </row>
    <row r="6023" spans="1:16" ht="24.95" customHeight="1" x14ac:dyDescent="0.2">
      <c r="A6023" s="52" t="str">
        <f t="shared" si="283"/>
        <v>||||||0</v>
      </c>
      <c r="B6023" s="52" t="str">
        <f t="shared" si="284"/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282"/>
        <v>0</v>
      </c>
      <c r="N6023" s="39"/>
      <c r="O6023" s="39"/>
      <c r="P6023" s="33"/>
    </row>
    <row r="6024" spans="1:16" ht="24.95" customHeight="1" x14ac:dyDescent="0.2">
      <c r="A6024" s="52" t="str">
        <f t="shared" si="283"/>
        <v>||||||0</v>
      </c>
      <c r="B6024" s="52" t="str">
        <f t="shared" si="284"/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282"/>
        <v>0</v>
      </c>
      <c r="N6024" s="39"/>
      <c r="O6024" s="39"/>
      <c r="P6024" s="33"/>
    </row>
    <row r="6025" spans="1:16" ht="24.95" customHeight="1" x14ac:dyDescent="0.2">
      <c r="A6025" s="52" t="str">
        <f t="shared" si="283"/>
        <v>||||||0</v>
      </c>
      <c r="B6025" s="52" t="str">
        <f t="shared" si="284"/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282"/>
        <v>0</v>
      </c>
      <c r="N6025" s="39"/>
      <c r="O6025" s="39"/>
      <c r="P6025" s="33"/>
    </row>
    <row r="6026" spans="1:16" ht="24.95" customHeight="1" x14ac:dyDescent="0.2">
      <c r="A6026" s="52" t="str">
        <f t="shared" si="283"/>
        <v>||||||0</v>
      </c>
      <c r="B6026" s="52" t="str">
        <f t="shared" si="284"/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282"/>
        <v>0</v>
      </c>
      <c r="N6026" s="39"/>
      <c r="O6026" s="39"/>
      <c r="P6026" s="33"/>
    </row>
    <row r="6027" spans="1:16" ht="24.95" customHeight="1" x14ac:dyDescent="0.2">
      <c r="A6027" s="52" t="str">
        <f t="shared" si="283"/>
        <v>||||||0</v>
      </c>
      <c r="B6027" s="52" t="str">
        <f t="shared" si="284"/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282"/>
        <v>0</v>
      </c>
      <c r="N6027" s="39"/>
      <c r="O6027" s="39"/>
      <c r="P6027" s="33"/>
    </row>
    <row r="6028" spans="1:16" ht="24.95" customHeight="1" x14ac:dyDescent="0.2">
      <c r="A6028" s="52" t="str">
        <f t="shared" si="283"/>
        <v>||||||0</v>
      </c>
      <c r="B6028" s="52" t="str">
        <f t="shared" si="284"/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282"/>
        <v>0</v>
      </c>
      <c r="N6028" s="39"/>
      <c r="O6028" s="39"/>
      <c r="P6028" s="33"/>
    </row>
    <row r="6029" spans="1:16" ht="24.95" customHeight="1" x14ac:dyDescent="0.2">
      <c r="A6029" s="52" t="str">
        <f t="shared" si="283"/>
        <v>||||||0</v>
      </c>
      <c r="B6029" s="52" t="str">
        <f t="shared" si="284"/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282"/>
        <v>0</v>
      </c>
      <c r="N6029" s="39"/>
      <c r="O6029" s="39"/>
      <c r="P6029" s="33"/>
    </row>
    <row r="6030" spans="1:16" ht="24.95" customHeight="1" x14ac:dyDescent="0.2">
      <c r="A6030" s="52" t="str">
        <f t="shared" si="283"/>
        <v>||||||0</v>
      </c>
      <c r="B6030" s="52" t="str">
        <f t="shared" si="284"/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282"/>
        <v>0</v>
      </c>
      <c r="N6030" s="39"/>
      <c r="O6030" s="39"/>
      <c r="P6030" s="33"/>
    </row>
    <row r="6031" spans="1:16" ht="24.95" customHeight="1" x14ac:dyDescent="0.2">
      <c r="A6031" s="52" t="str">
        <f t="shared" si="283"/>
        <v>||||||0</v>
      </c>
      <c r="B6031" s="52" t="str">
        <f t="shared" si="284"/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282"/>
        <v>0</v>
      </c>
      <c r="N6031" s="39"/>
      <c r="O6031" s="39"/>
      <c r="P6031" s="33"/>
    </row>
    <row r="6032" spans="1:16" ht="24.95" customHeight="1" x14ac:dyDescent="0.2">
      <c r="A6032" s="52" t="str">
        <f t="shared" si="283"/>
        <v>||||||0</v>
      </c>
      <c r="B6032" s="52" t="str">
        <f t="shared" si="284"/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282"/>
        <v>0</v>
      </c>
      <c r="N6032" s="39"/>
      <c r="O6032" s="39"/>
      <c r="P6032" s="33"/>
    </row>
    <row r="6033" spans="1:16" ht="24.95" customHeight="1" x14ac:dyDescent="0.2">
      <c r="A6033" s="52" t="str">
        <f t="shared" si="283"/>
        <v>||||||0</v>
      </c>
      <c r="B6033" s="52" t="str">
        <f t="shared" si="284"/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282"/>
        <v>0</v>
      </c>
      <c r="N6033" s="39"/>
      <c r="O6033" s="39"/>
      <c r="P6033" s="33"/>
    </row>
    <row r="6034" spans="1:16" ht="24.95" customHeight="1" x14ac:dyDescent="0.2">
      <c r="A6034" s="52" t="str">
        <f t="shared" si="283"/>
        <v>||||||0</v>
      </c>
      <c r="B6034" s="52" t="str">
        <f t="shared" si="284"/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282"/>
        <v>0</v>
      </c>
      <c r="N6034" s="39"/>
      <c r="O6034" s="39"/>
      <c r="P6034" s="33"/>
    </row>
    <row r="6035" spans="1:16" ht="24.95" customHeight="1" x14ac:dyDescent="0.2">
      <c r="A6035" s="52" t="str">
        <f t="shared" si="283"/>
        <v>||||||0</v>
      </c>
      <c r="B6035" s="52" t="str">
        <f t="shared" si="284"/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282"/>
        <v>0</v>
      </c>
      <c r="N6035" s="39"/>
      <c r="O6035" s="39"/>
      <c r="P6035" s="33"/>
    </row>
    <row r="6036" spans="1:16" ht="24.95" customHeight="1" x14ac:dyDescent="0.2">
      <c r="A6036" s="52" t="str">
        <f t="shared" si="283"/>
        <v>||||||0</v>
      </c>
      <c r="B6036" s="52" t="str">
        <f t="shared" si="284"/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282"/>
        <v>0</v>
      </c>
      <c r="N6036" s="39"/>
      <c r="O6036" s="39"/>
      <c r="P6036" s="33"/>
    </row>
    <row r="6037" spans="1:16" ht="24.95" customHeight="1" x14ac:dyDescent="0.2">
      <c r="A6037" s="52" t="str">
        <f t="shared" si="283"/>
        <v>||||||0</v>
      </c>
      <c r="B6037" s="52" t="str">
        <f t="shared" si="284"/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282"/>
        <v>0</v>
      </c>
      <c r="N6037" s="39"/>
      <c r="O6037" s="39"/>
      <c r="P6037" s="33"/>
    </row>
    <row r="6038" spans="1:16" ht="24.95" customHeight="1" x14ac:dyDescent="0.2">
      <c r="A6038" s="52" t="str">
        <f t="shared" si="283"/>
        <v>||||||0</v>
      </c>
      <c r="B6038" s="52" t="str">
        <f t="shared" si="284"/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282"/>
        <v>0</v>
      </c>
      <c r="N6038" s="39"/>
      <c r="O6038" s="39"/>
      <c r="P6038" s="33"/>
    </row>
    <row r="6039" spans="1:16" ht="24.95" customHeight="1" x14ac:dyDescent="0.2">
      <c r="A6039" s="52" t="str">
        <f t="shared" si="283"/>
        <v>||||||0</v>
      </c>
      <c r="B6039" s="52" t="str">
        <f t="shared" si="284"/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282"/>
        <v>0</v>
      </c>
      <c r="N6039" s="39"/>
      <c r="O6039" s="39"/>
      <c r="P6039" s="33"/>
    </row>
    <row r="6040" spans="1:16" ht="24.95" customHeight="1" x14ac:dyDescent="0.2">
      <c r="A6040" s="52" t="str">
        <f t="shared" si="283"/>
        <v>||||||0</v>
      </c>
      <c r="B6040" s="52" t="str">
        <f t="shared" si="284"/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282"/>
        <v>0</v>
      </c>
      <c r="N6040" s="39"/>
      <c r="O6040" s="39"/>
      <c r="P6040" s="33"/>
    </row>
    <row r="6041" spans="1:16" ht="24.95" customHeight="1" x14ac:dyDescent="0.2">
      <c r="A6041" s="52" t="str">
        <f t="shared" si="283"/>
        <v>||||||0</v>
      </c>
      <c r="B6041" s="52" t="str">
        <f t="shared" si="284"/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282"/>
        <v>0</v>
      </c>
      <c r="N6041" s="39"/>
      <c r="O6041" s="39"/>
      <c r="P6041" s="33"/>
    </row>
    <row r="6042" spans="1:16" ht="24.95" customHeight="1" x14ac:dyDescent="0.2">
      <c r="A6042" s="52" t="str">
        <f t="shared" si="283"/>
        <v>||||||0</v>
      </c>
      <c r="B6042" s="52" t="str">
        <f t="shared" si="284"/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282"/>
        <v>0</v>
      </c>
      <c r="N6042" s="39"/>
      <c r="O6042" s="39"/>
      <c r="P6042" s="33"/>
    </row>
    <row r="6043" spans="1:16" ht="24.95" customHeight="1" x14ac:dyDescent="0.2">
      <c r="A6043" s="52" t="str">
        <f t="shared" si="283"/>
        <v>||||||0</v>
      </c>
      <c r="B6043" s="52" t="str">
        <f t="shared" si="284"/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282"/>
        <v>0</v>
      </c>
      <c r="N6043" s="39"/>
      <c r="O6043" s="39"/>
      <c r="P6043" s="33"/>
    </row>
    <row r="6044" spans="1:16" ht="24.95" customHeight="1" x14ac:dyDescent="0.2">
      <c r="A6044" s="52" t="str">
        <f t="shared" si="283"/>
        <v>||||||0</v>
      </c>
      <c r="B6044" s="52" t="str">
        <f t="shared" si="284"/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282"/>
        <v>0</v>
      </c>
      <c r="N6044" s="39"/>
      <c r="O6044" s="39"/>
      <c r="P6044" s="33"/>
    </row>
    <row r="6045" spans="1:16" ht="24.95" customHeight="1" x14ac:dyDescent="0.2">
      <c r="A6045" s="52" t="str">
        <f t="shared" si="283"/>
        <v>||||||0</v>
      </c>
      <c r="B6045" s="52" t="str">
        <f t="shared" si="284"/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282"/>
        <v>0</v>
      </c>
      <c r="N6045" s="39"/>
      <c r="O6045" s="39"/>
      <c r="P6045" s="33"/>
    </row>
    <row r="6046" spans="1:16" ht="24.95" customHeight="1" x14ac:dyDescent="0.2">
      <c r="A6046" s="52" t="str">
        <f t="shared" si="283"/>
        <v>||||||0</v>
      </c>
      <c r="B6046" s="52" t="str">
        <f t="shared" si="284"/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282"/>
        <v>0</v>
      </c>
      <c r="N6046" s="39"/>
      <c r="O6046" s="39"/>
      <c r="P6046" s="33"/>
    </row>
    <row r="6047" spans="1:16" ht="24.95" customHeight="1" x14ac:dyDescent="0.2">
      <c r="A6047" s="52" t="str">
        <f t="shared" si="283"/>
        <v>||||||0</v>
      </c>
      <c r="B6047" s="52" t="str">
        <f t="shared" si="284"/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282"/>
        <v>0</v>
      </c>
      <c r="N6047" s="39"/>
      <c r="O6047" s="39"/>
      <c r="P6047" s="33"/>
    </row>
    <row r="6048" spans="1:16" ht="24.95" customHeight="1" x14ac:dyDescent="0.2">
      <c r="A6048" s="52" t="str">
        <f t="shared" si="283"/>
        <v>||||||0</v>
      </c>
      <c r="B6048" s="52" t="str">
        <f t="shared" si="284"/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282"/>
        <v>0</v>
      </c>
      <c r="N6048" s="39"/>
      <c r="O6048" s="39"/>
      <c r="P6048" s="33"/>
    </row>
    <row r="6049" spans="1:16" ht="24.95" customHeight="1" x14ac:dyDescent="0.2">
      <c r="A6049" s="52" t="str">
        <f t="shared" si="283"/>
        <v>||||||0</v>
      </c>
      <c r="B6049" s="52" t="str">
        <f t="shared" si="284"/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282"/>
        <v>0</v>
      </c>
      <c r="N6049" s="39"/>
      <c r="O6049" s="39"/>
      <c r="P6049" s="33"/>
    </row>
    <row r="6050" spans="1:16" ht="24.95" customHeight="1" x14ac:dyDescent="0.2">
      <c r="A6050" s="52" t="str">
        <f t="shared" si="283"/>
        <v>||||||0</v>
      </c>
      <c r="B6050" s="52" t="str">
        <f t="shared" si="284"/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282"/>
        <v>0</v>
      </c>
      <c r="N6050" s="39"/>
      <c r="O6050" s="39"/>
      <c r="P6050" s="33"/>
    </row>
    <row r="6051" spans="1:16" ht="24.95" customHeight="1" x14ac:dyDescent="0.2">
      <c r="A6051" s="52" t="str">
        <f t="shared" si="283"/>
        <v>||||||0</v>
      </c>
      <c r="B6051" s="52" t="str">
        <f t="shared" si="284"/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282"/>
        <v>0</v>
      </c>
      <c r="N6051" s="39"/>
      <c r="O6051" s="39"/>
      <c r="P6051" s="33"/>
    </row>
    <row r="6052" spans="1:16" ht="24.95" customHeight="1" x14ac:dyDescent="0.2">
      <c r="A6052" s="52" t="str">
        <f t="shared" si="283"/>
        <v>||||||0</v>
      </c>
      <c r="B6052" s="52" t="str">
        <f t="shared" si="284"/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282"/>
        <v>0</v>
      </c>
      <c r="N6052" s="39"/>
      <c r="O6052" s="39"/>
      <c r="P6052" s="33"/>
    </row>
    <row r="6053" spans="1:16" ht="24.95" customHeight="1" x14ac:dyDescent="0.2">
      <c r="A6053" s="52" t="str">
        <f t="shared" si="283"/>
        <v>||||||0</v>
      </c>
      <c r="B6053" s="52" t="str">
        <f t="shared" si="284"/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282"/>
        <v>0</v>
      </c>
      <c r="N6053" s="39"/>
      <c r="O6053" s="39"/>
      <c r="P6053" s="33"/>
    </row>
    <row r="6054" spans="1:16" ht="24.95" customHeight="1" x14ac:dyDescent="0.2">
      <c r="A6054" s="52" t="str">
        <f t="shared" si="283"/>
        <v>||||||0</v>
      </c>
      <c r="B6054" s="52" t="str">
        <f t="shared" si="284"/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282"/>
        <v>0</v>
      </c>
      <c r="N6054" s="39"/>
      <c r="O6054" s="39"/>
      <c r="P6054" s="33"/>
    </row>
    <row r="6055" spans="1:16" ht="24.95" customHeight="1" x14ac:dyDescent="0.2">
      <c r="A6055" s="52" t="str">
        <f t="shared" si="283"/>
        <v>||||||0</v>
      </c>
      <c r="B6055" s="52" t="str">
        <f t="shared" si="284"/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282"/>
        <v>0</v>
      </c>
      <c r="N6055" s="39"/>
      <c r="O6055" s="39"/>
      <c r="P6055" s="33"/>
    </row>
    <row r="6056" spans="1:16" ht="24.95" customHeight="1" x14ac:dyDescent="0.2">
      <c r="A6056" s="52" t="str">
        <f t="shared" si="283"/>
        <v>||||||0</v>
      </c>
      <c r="B6056" s="52" t="str">
        <f t="shared" si="284"/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282"/>
        <v>0</v>
      </c>
      <c r="N6056" s="39"/>
      <c r="O6056" s="39"/>
      <c r="P6056" s="33"/>
    </row>
    <row r="6057" spans="1:16" ht="24.95" customHeight="1" x14ac:dyDescent="0.2">
      <c r="A6057" s="52" t="str">
        <f t="shared" si="283"/>
        <v>||||||0</v>
      </c>
      <c r="B6057" s="52" t="str">
        <f t="shared" si="284"/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282"/>
        <v>0</v>
      </c>
      <c r="N6057" s="39"/>
      <c r="O6057" s="39"/>
      <c r="P6057" s="33"/>
    </row>
    <row r="6058" spans="1:16" ht="24.95" customHeight="1" x14ac:dyDescent="0.2">
      <c r="A6058" s="52" t="str">
        <f t="shared" si="283"/>
        <v>||||||0</v>
      </c>
      <c r="B6058" s="52" t="str">
        <f t="shared" si="284"/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282"/>
        <v>0</v>
      </c>
      <c r="N6058" s="39"/>
      <c r="O6058" s="39"/>
      <c r="P6058" s="33"/>
    </row>
    <row r="6059" spans="1:16" ht="24.95" customHeight="1" x14ac:dyDescent="0.2">
      <c r="A6059" s="52" t="str">
        <f t="shared" si="283"/>
        <v>||||||0</v>
      </c>
      <c r="B6059" s="52" t="str">
        <f t="shared" si="284"/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282"/>
        <v>0</v>
      </c>
      <c r="N6059" s="39"/>
      <c r="O6059" s="39"/>
      <c r="P6059" s="33"/>
    </row>
    <row r="6060" spans="1:16" ht="24.95" customHeight="1" x14ac:dyDescent="0.2">
      <c r="A6060" s="52" t="str">
        <f t="shared" si="283"/>
        <v>||||||0</v>
      </c>
      <c r="B6060" s="52" t="str">
        <f t="shared" si="284"/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282"/>
        <v>0</v>
      </c>
      <c r="N6060" s="39"/>
      <c r="O6060" s="39"/>
      <c r="P6060" s="33"/>
    </row>
    <row r="6061" spans="1:16" ht="24.95" customHeight="1" x14ac:dyDescent="0.2">
      <c r="A6061" s="52" t="str">
        <f t="shared" si="283"/>
        <v>||||||0</v>
      </c>
      <c r="B6061" s="52" t="str">
        <f t="shared" si="284"/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282"/>
        <v>0</v>
      </c>
      <c r="N6061" s="39"/>
      <c r="O6061" s="39"/>
      <c r="P6061" s="33"/>
    </row>
    <row r="6062" spans="1:16" ht="24.95" customHeight="1" x14ac:dyDescent="0.2">
      <c r="A6062" s="52" t="str">
        <f t="shared" si="283"/>
        <v>||||||0</v>
      </c>
      <c r="B6062" s="52" t="str">
        <f t="shared" si="284"/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282"/>
        <v>0</v>
      </c>
      <c r="N6062" s="39"/>
      <c r="O6062" s="39"/>
      <c r="P6062" s="33"/>
    </row>
    <row r="6063" spans="1:16" ht="24.95" customHeight="1" x14ac:dyDescent="0.2">
      <c r="A6063" s="52" t="str">
        <f t="shared" si="283"/>
        <v>||||||0</v>
      </c>
      <c r="B6063" s="52" t="str">
        <f t="shared" si="284"/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282"/>
        <v>0</v>
      </c>
      <c r="N6063" s="39"/>
      <c r="O6063" s="39"/>
      <c r="P6063" s="33"/>
    </row>
    <row r="6064" spans="1:16" ht="24.95" customHeight="1" x14ac:dyDescent="0.2">
      <c r="A6064" s="52" t="str">
        <f t="shared" si="283"/>
        <v>||||||0</v>
      </c>
      <c r="B6064" s="52" t="str">
        <f t="shared" si="284"/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282"/>
        <v>0</v>
      </c>
      <c r="N6064" s="39"/>
      <c r="O6064" s="39"/>
      <c r="P6064" s="33"/>
    </row>
    <row r="6065" spans="1:16" ht="24.95" customHeight="1" x14ac:dyDescent="0.2">
      <c r="A6065" s="52" t="str">
        <f t="shared" si="283"/>
        <v>||||||0</v>
      </c>
      <c r="B6065" s="52" t="str">
        <f t="shared" si="284"/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282"/>
        <v>0</v>
      </c>
      <c r="N6065" s="39"/>
      <c r="O6065" s="39"/>
      <c r="P6065" s="33"/>
    </row>
    <row r="6066" spans="1:16" ht="24.95" customHeight="1" x14ac:dyDescent="0.2">
      <c r="A6066" s="52" t="str">
        <f t="shared" si="283"/>
        <v>||||||0</v>
      </c>
      <c r="B6066" s="52" t="str">
        <f t="shared" si="284"/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282"/>
        <v>0</v>
      </c>
      <c r="N6066" s="39"/>
      <c r="O6066" s="39"/>
      <c r="P6066" s="33"/>
    </row>
    <row r="6067" spans="1:16" ht="24.95" customHeight="1" x14ac:dyDescent="0.2">
      <c r="A6067" s="52" t="str">
        <f t="shared" si="283"/>
        <v>||||||0</v>
      </c>
      <c r="B6067" s="52" t="str">
        <f t="shared" si="284"/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282"/>
        <v>0</v>
      </c>
      <c r="N6067" s="39"/>
      <c r="O6067" s="39"/>
      <c r="P6067" s="33"/>
    </row>
    <row r="6068" spans="1:16" ht="24.95" customHeight="1" x14ac:dyDescent="0.2">
      <c r="A6068" s="52" t="str">
        <f t="shared" si="283"/>
        <v>||||||0</v>
      </c>
      <c r="B6068" s="52" t="str">
        <f t="shared" si="284"/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282"/>
        <v>0</v>
      </c>
      <c r="N6068" s="39"/>
      <c r="O6068" s="39"/>
      <c r="P6068" s="33"/>
    </row>
    <row r="6069" spans="1:16" ht="24.95" customHeight="1" x14ac:dyDescent="0.2">
      <c r="A6069" s="52" t="str">
        <f t="shared" si="283"/>
        <v>||||||0</v>
      </c>
      <c r="B6069" s="52" t="str">
        <f t="shared" si="284"/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282"/>
        <v>0</v>
      </c>
      <c r="N6069" s="39"/>
      <c r="O6069" s="39"/>
      <c r="P6069" s="33"/>
    </row>
    <row r="6070" spans="1:16" ht="24.95" customHeight="1" x14ac:dyDescent="0.2">
      <c r="A6070" s="52" t="str">
        <f t="shared" si="283"/>
        <v>||||||0</v>
      </c>
      <c r="B6070" s="52" t="str">
        <f t="shared" si="284"/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282"/>
        <v>0</v>
      </c>
      <c r="N6070" s="39"/>
      <c r="O6070" s="39"/>
      <c r="P6070" s="33"/>
    </row>
    <row r="6071" spans="1:16" ht="24.95" customHeight="1" x14ac:dyDescent="0.2">
      <c r="A6071" s="52" t="str">
        <f t="shared" si="283"/>
        <v>||||||0</v>
      </c>
      <c r="B6071" s="52" t="str">
        <f t="shared" si="284"/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282"/>
        <v>0</v>
      </c>
      <c r="N6071" s="39"/>
      <c r="O6071" s="39"/>
      <c r="P6071" s="33"/>
    </row>
    <row r="6072" spans="1:16" ht="24.95" customHeight="1" x14ac:dyDescent="0.2">
      <c r="A6072" s="52" t="str">
        <f t="shared" si="283"/>
        <v>||||||0</v>
      </c>
      <c r="B6072" s="52" t="str">
        <f t="shared" si="284"/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282"/>
        <v>0</v>
      </c>
      <c r="N6072" s="39"/>
      <c r="O6072" s="39"/>
      <c r="P6072" s="33"/>
    </row>
    <row r="6073" spans="1:16" ht="24.95" customHeight="1" x14ac:dyDescent="0.2">
      <c r="A6073" s="52" t="str">
        <f t="shared" si="283"/>
        <v>||||||0</v>
      </c>
      <c r="B6073" s="52" t="str">
        <f t="shared" si="284"/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282"/>
        <v>0</v>
      </c>
      <c r="N6073" s="39"/>
      <c r="O6073" s="39"/>
      <c r="P6073" s="33"/>
    </row>
    <row r="6074" spans="1:16" ht="24.95" customHeight="1" x14ac:dyDescent="0.2">
      <c r="A6074" s="52" t="str">
        <f t="shared" si="283"/>
        <v>||||||0</v>
      </c>
      <c r="B6074" s="52" t="str">
        <f t="shared" si="284"/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282"/>
        <v>0</v>
      </c>
      <c r="N6074" s="39"/>
      <c r="O6074" s="39"/>
      <c r="P6074" s="33"/>
    </row>
    <row r="6075" spans="1:16" ht="24.95" customHeight="1" x14ac:dyDescent="0.2">
      <c r="A6075" s="52" t="str">
        <f t="shared" si="283"/>
        <v>||||||0</v>
      </c>
      <c r="B6075" s="52" t="str">
        <f t="shared" si="284"/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282"/>
        <v>0</v>
      </c>
      <c r="N6075" s="39"/>
      <c r="O6075" s="39"/>
      <c r="P6075" s="33"/>
    </row>
    <row r="6076" spans="1:16" ht="24.95" customHeight="1" x14ac:dyDescent="0.2">
      <c r="A6076" s="52" t="str">
        <f t="shared" si="283"/>
        <v>||||||0</v>
      </c>
      <c r="B6076" s="52" t="str">
        <f t="shared" si="284"/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282"/>
        <v>0</v>
      </c>
      <c r="N6076" s="39"/>
      <c r="O6076" s="39"/>
      <c r="P6076" s="33"/>
    </row>
    <row r="6077" spans="1:16" ht="24.95" customHeight="1" x14ac:dyDescent="0.2">
      <c r="A6077" s="52" t="str">
        <f t="shared" si="283"/>
        <v>||||||0</v>
      </c>
      <c r="B6077" s="52" t="str">
        <f t="shared" si="284"/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282"/>
        <v>0</v>
      </c>
      <c r="N6077" s="39"/>
      <c r="O6077" s="39"/>
      <c r="P6077" s="33"/>
    </row>
    <row r="6078" spans="1:16" ht="24.95" customHeight="1" x14ac:dyDescent="0.2">
      <c r="A6078" s="52" t="str">
        <f t="shared" si="283"/>
        <v>||||||0</v>
      </c>
      <c r="B6078" s="52" t="str">
        <f t="shared" si="284"/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285">N6078+O6078</f>
        <v>0</v>
      </c>
      <c r="N6078" s="39"/>
      <c r="O6078" s="39"/>
      <c r="P6078" s="33"/>
    </row>
    <row r="6079" spans="1:16" ht="24.95" customHeight="1" x14ac:dyDescent="0.2">
      <c r="A6079" s="52" t="str">
        <f t="shared" si="283"/>
        <v>||||||0</v>
      </c>
      <c r="B6079" s="52" t="str">
        <f t="shared" si="284"/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285"/>
        <v>0</v>
      </c>
      <c r="N6079" s="39"/>
      <c r="O6079" s="39"/>
      <c r="P6079" s="33"/>
    </row>
    <row r="6080" spans="1:16" ht="24.95" customHeight="1" x14ac:dyDescent="0.2">
      <c r="A6080" s="52" t="str">
        <f t="shared" si="283"/>
        <v>||||||0</v>
      </c>
      <c r="B6080" s="52" t="str">
        <f t="shared" si="284"/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285"/>
        <v>0</v>
      </c>
      <c r="N6080" s="39"/>
      <c r="O6080" s="39"/>
      <c r="P6080" s="33"/>
    </row>
    <row r="6081" spans="1:16" ht="24.95" customHeight="1" x14ac:dyDescent="0.2">
      <c r="A6081" s="52" t="str">
        <f t="shared" si="283"/>
        <v>||||||0</v>
      </c>
      <c r="B6081" s="52" t="str">
        <f t="shared" si="284"/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285"/>
        <v>0</v>
      </c>
      <c r="N6081" s="39"/>
      <c r="O6081" s="39"/>
      <c r="P6081" s="33"/>
    </row>
    <row r="6082" spans="1:16" ht="24.95" customHeight="1" x14ac:dyDescent="0.2">
      <c r="A6082" s="52" t="str">
        <f t="shared" si="283"/>
        <v>||||||0</v>
      </c>
      <c r="B6082" s="52" t="str">
        <f t="shared" si="284"/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285"/>
        <v>0</v>
      </c>
      <c r="N6082" s="39"/>
      <c r="O6082" s="39"/>
      <c r="P6082" s="33"/>
    </row>
    <row r="6083" spans="1:16" ht="24.95" customHeight="1" x14ac:dyDescent="0.2">
      <c r="A6083" s="52" t="str">
        <f t="shared" si="283"/>
        <v>||||||0</v>
      </c>
      <c r="B6083" s="52" t="str">
        <f t="shared" si="284"/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285"/>
        <v>0</v>
      </c>
      <c r="N6083" s="39"/>
      <c r="O6083" s="39"/>
      <c r="P6083" s="33"/>
    </row>
    <row r="6084" spans="1:16" ht="24.95" customHeight="1" x14ac:dyDescent="0.2">
      <c r="A6084" s="52" t="str">
        <f t="shared" si="283"/>
        <v>||||||0</v>
      </c>
      <c r="B6084" s="52" t="str">
        <f t="shared" si="284"/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285"/>
        <v>0</v>
      </c>
      <c r="N6084" s="39"/>
      <c r="O6084" s="39"/>
      <c r="P6084" s="33"/>
    </row>
    <row r="6085" spans="1:16" ht="24.95" customHeight="1" x14ac:dyDescent="0.2">
      <c r="A6085" s="52" t="str">
        <f t="shared" ref="A6085:A6148" si="286">C6085&amp;"|"&amp;D6085&amp;"|"&amp;E6085&amp;"|"&amp;F6085&amp;"|"&amp;G6085&amp;"|"&amp;I6085&amp;"|"&amp;N6085+O6085-P6085</f>
        <v>||||||0</v>
      </c>
      <c r="B6085" s="52" t="str">
        <f t="shared" ref="B6085:B6148" si="287"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285"/>
        <v>0</v>
      </c>
      <c r="N6085" s="39"/>
      <c r="O6085" s="39"/>
      <c r="P6085" s="33"/>
    </row>
    <row r="6086" spans="1:16" ht="24.95" customHeight="1" x14ac:dyDescent="0.2">
      <c r="A6086" s="52" t="str">
        <f t="shared" si="286"/>
        <v>||||||0</v>
      </c>
      <c r="B6086" s="52" t="str">
        <f t="shared" si="287"/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285"/>
        <v>0</v>
      </c>
      <c r="N6086" s="39"/>
      <c r="O6086" s="39"/>
      <c r="P6086" s="33"/>
    </row>
    <row r="6087" spans="1:16" ht="24.95" customHeight="1" x14ac:dyDescent="0.2">
      <c r="A6087" s="52" t="str">
        <f t="shared" si="286"/>
        <v>||||||0</v>
      </c>
      <c r="B6087" s="52" t="str">
        <f t="shared" si="287"/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285"/>
        <v>0</v>
      </c>
      <c r="N6087" s="39"/>
      <c r="O6087" s="39"/>
      <c r="P6087" s="33"/>
    </row>
    <row r="6088" spans="1:16" ht="24.95" customHeight="1" x14ac:dyDescent="0.2">
      <c r="A6088" s="52" t="str">
        <f t="shared" si="286"/>
        <v>||||||0</v>
      </c>
      <c r="B6088" s="52" t="str">
        <f t="shared" si="287"/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285"/>
        <v>0</v>
      </c>
      <c r="N6088" s="39"/>
      <c r="O6088" s="39"/>
      <c r="P6088" s="33"/>
    </row>
    <row r="6089" spans="1:16" ht="24.95" customHeight="1" x14ac:dyDescent="0.2">
      <c r="A6089" s="52" t="str">
        <f t="shared" si="286"/>
        <v>||||||0</v>
      </c>
      <c r="B6089" s="52" t="str">
        <f t="shared" si="287"/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285"/>
        <v>0</v>
      </c>
      <c r="N6089" s="39"/>
      <c r="O6089" s="39"/>
      <c r="P6089" s="33"/>
    </row>
    <row r="6090" spans="1:16" ht="24.95" customHeight="1" x14ac:dyDescent="0.2">
      <c r="A6090" s="52" t="str">
        <f t="shared" si="286"/>
        <v>||||||0</v>
      </c>
      <c r="B6090" s="52" t="str">
        <f t="shared" si="287"/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285"/>
        <v>0</v>
      </c>
      <c r="N6090" s="39"/>
      <c r="O6090" s="39"/>
      <c r="P6090" s="33"/>
    </row>
    <row r="6091" spans="1:16" ht="24.95" customHeight="1" x14ac:dyDescent="0.2">
      <c r="A6091" s="52" t="str">
        <f t="shared" si="286"/>
        <v>||||||0</v>
      </c>
      <c r="B6091" s="52" t="str">
        <f t="shared" si="287"/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285"/>
        <v>0</v>
      </c>
      <c r="N6091" s="39"/>
      <c r="O6091" s="39"/>
      <c r="P6091" s="33"/>
    </row>
    <row r="6092" spans="1:16" ht="24.95" customHeight="1" x14ac:dyDescent="0.2">
      <c r="A6092" s="52" t="str">
        <f t="shared" si="286"/>
        <v>||||||0</v>
      </c>
      <c r="B6092" s="52" t="str">
        <f t="shared" si="287"/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285"/>
        <v>0</v>
      </c>
      <c r="N6092" s="39"/>
      <c r="O6092" s="39"/>
      <c r="P6092" s="33"/>
    </row>
    <row r="6093" spans="1:16" ht="24.95" customHeight="1" x14ac:dyDescent="0.2">
      <c r="A6093" s="52" t="str">
        <f t="shared" si="286"/>
        <v>||||||0</v>
      </c>
      <c r="B6093" s="52" t="str">
        <f t="shared" si="287"/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285"/>
        <v>0</v>
      </c>
      <c r="N6093" s="39"/>
      <c r="O6093" s="39"/>
      <c r="P6093" s="33"/>
    </row>
    <row r="6094" spans="1:16" ht="24.95" customHeight="1" x14ac:dyDescent="0.2">
      <c r="A6094" s="52" t="str">
        <f t="shared" si="286"/>
        <v>||||||0</v>
      </c>
      <c r="B6094" s="52" t="str">
        <f t="shared" si="287"/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285"/>
        <v>0</v>
      </c>
      <c r="N6094" s="39"/>
      <c r="O6094" s="39"/>
      <c r="P6094" s="33"/>
    </row>
    <row r="6095" spans="1:16" ht="24.95" customHeight="1" x14ac:dyDescent="0.2">
      <c r="A6095" s="52" t="str">
        <f t="shared" si="286"/>
        <v>||||||0</v>
      </c>
      <c r="B6095" s="52" t="str">
        <f t="shared" si="287"/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285"/>
        <v>0</v>
      </c>
      <c r="N6095" s="39"/>
      <c r="O6095" s="39"/>
      <c r="P6095" s="33"/>
    </row>
    <row r="6096" spans="1:16" ht="24.95" customHeight="1" x14ac:dyDescent="0.2">
      <c r="A6096" s="52" t="str">
        <f t="shared" si="286"/>
        <v>||||||0</v>
      </c>
      <c r="B6096" s="52" t="str">
        <f t="shared" si="287"/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285"/>
        <v>0</v>
      </c>
      <c r="N6096" s="39"/>
      <c r="O6096" s="39"/>
      <c r="P6096" s="33"/>
    </row>
    <row r="6097" spans="1:16" ht="24.95" customHeight="1" x14ac:dyDescent="0.2">
      <c r="A6097" s="52" t="str">
        <f t="shared" si="286"/>
        <v>||||||0</v>
      </c>
      <c r="B6097" s="52" t="str">
        <f t="shared" si="287"/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285"/>
        <v>0</v>
      </c>
      <c r="N6097" s="39"/>
      <c r="O6097" s="39"/>
      <c r="P6097" s="33"/>
    </row>
    <row r="6098" spans="1:16" ht="24.95" customHeight="1" x14ac:dyDescent="0.2">
      <c r="A6098" s="52" t="str">
        <f t="shared" si="286"/>
        <v>||||||0</v>
      </c>
      <c r="B6098" s="52" t="str">
        <f t="shared" si="287"/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285"/>
        <v>0</v>
      </c>
      <c r="N6098" s="39"/>
      <c r="O6098" s="39"/>
      <c r="P6098" s="33"/>
    </row>
    <row r="6099" spans="1:16" ht="24.95" customHeight="1" x14ac:dyDescent="0.2">
      <c r="A6099" s="52" t="str">
        <f t="shared" si="286"/>
        <v>||||||0</v>
      </c>
      <c r="B6099" s="52" t="str">
        <f t="shared" si="287"/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285"/>
        <v>0</v>
      </c>
      <c r="N6099" s="39"/>
      <c r="O6099" s="39"/>
      <c r="P6099" s="33"/>
    </row>
    <row r="6100" spans="1:16" ht="24.95" customHeight="1" x14ac:dyDescent="0.2">
      <c r="A6100" s="52" t="str">
        <f t="shared" si="286"/>
        <v>||||||0</v>
      </c>
      <c r="B6100" s="52" t="str">
        <f t="shared" si="287"/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285"/>
        <v>0</v>
      </c>
      <c r="N6100" s="39"/>
      <c r="O6100" s="39"/>
      <c r="P6100" s="33"/>
    </row>
    <row r="6101" spans="1:16" ht="24.95" customHeight="1" x14ac:dyDescent="0.2">
      <c r="A6101" s="52" t="str">
        <f t="shared" si="286"/>
        <v>||||||0</v>
      </c>
      <c r="B6101" s="52" t="str">
        <f t="shared" si="287"/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285"/>
        <v>0</v>
      </c>
      <c r="N6101" s="39"/>
      <c r="O6101" s="39"/>
      <c r="P6101" s="33"/>
    </row>
    <row r="6102" spans="1:16" ht="24.95" customHeight="1" x14ac:dyDescent="0.2">
      <c r="A6102" s="52" t="str">
        <f t="shared" si="286"/>
        <v>||||||0</v>
      </c>
      <c r="B6102" s="52" t="str">
        <f t="shared" si="287"/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285"/>
        <v>0</v>
      </c>
      <c r="N6102" s="39"/>
      <c r="O6102" s="39"/>
      <c r="P6102" s="33"/>
    </row>
    <row r="6103" spans="1:16" ht="24.95" customHeight="1" x14ac:dyDescent="0.2">
      <c r="A6103" s="52" t="str">
        <f t="shared" si="286"/>
        <v>||||||0</v>
      </c>
      <c r="B6103" s="52" t="str">
        <f t="shared" si="287"/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285"/>
        <v>0</v>
      </c>
      <c r="N6103" s="39"/>
      <c r="O6103" s="39"/>
      <c r="P6103" s="33"/>
    </row>
    <row r="6104" spans="1:16" ht="24.95" customHeight="1" x14ac:dyDescent="0.2">
      <c r="A6104" s="52" t="str">
        <f t="shared" si="286"/>
        <v>||||||0</v>
      </c>
      <c r="B6104" s="52" t="str">
        <f t="shared" si="287"/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285"/>
        <v>0</v>
      </c>
      <c r="N6104" s="39"/>
      <c r="O6104" s="39"/>
      <c r="P6104" s="33"/>
    </row>
    <row r="6105" spans="1:16" ht="24.95" customHeight="1" x14ac:dyDescent="0.2">
      <c r="A6105" s="52" t="str">
        <f t="shared" si="286"/>
        <v>||||||0</v>
      </c>
      <c r="B6105" s="52" t="str">
        <f t="shared" si="287"/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285"/>
        <v>0</v>
      </c>
      <c r="N6105" s="39"/>
      <c r="O6105" s="39"/>
      <c r="P6105" s="33"/>
    </row>
    <row r="6106" spans="1:16" ht="24.95" customHeight="1" x14ac:dyDescent="0.2">
      <c r="A6106" s="52" t="str">
        <f t="shared" si="286"/>
        <v>||||||0</v>
      </c>
      <c r="B6106" s="52" t="str">
        <f t="shared" si="287"/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285"/>
        <v>0</v>
      </c>
      <c r="N6106" s="39"/>
      <c r="O6106" s="39"/>
      <c r="P6106" s="33"/>
    </row>
    <row r="6107" spans="1:16" ht="24.95" customHeight="1" x14ac:dyDescent="0.2">
      <c r="A6107" s="52" t="str">
        <f t="shared" si="286"/>
        <v>||||||0</v>
      </c>
      <c r="B6107" s="52" t="str">
        <f t="shared" si="287"/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285"/>
        <v>0</v>
      </c>
      <c r="N6107" s="39"/>
      <c r="O6107" s="39"/>
      <c r="P6107" s="33"/>
    </row>
    <row r="6108" spans="1:16" ht="24.95" customHeight="1" x14ac:dyDescent="0.2">
      <c r="A6108" s="52" t="str">
        <f t="shared" si="286"/>
        <v>||||||0</v>
      </c>
      <c r="B6108" s="52" t="str">
        <f t="shared" si="287"/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285"/>
        <v>0</v>
      </c>
      <c r="N6108" s="39"/>
      <c r="O6108" s="39"/>
      <c r="P6108" s="33"/>
    </row>
    <row r="6109" spans="1:16" ht="24.95" customHeight="1" x14ac:dyDescent="0.2">
      <c r="A6109" s="52" t="str">
        <f t="shared" si="286"/>
        <v>||||||0</v>
      </c>
      <c r="B6109" s="52" t="str">
        <f t="shared" si="287"/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285"/>
        <v>0</v>
      </c>
      <c r="N6109" s="39"/>
      <c r="O6109" s="39"/>
      <c r="P6109" s="33"/>
    </row>
    <row r="6110" spans="1:16" ht="24.95" customHeight="1" x14ac:dyDescent="0.2">
      <c r="A6110" s="52" t="str">
        <f t="shared" si="286"/>
        <v>||||||0</v>
      </c>
      <c r="B6110" s="52" t="str">
        <f t="shared" si="287"/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285"/>
        <v>0</v>
      </c>
      <c r="N6110" s="39"/>
      <c r="O6110" s="39"/>
      <c r="P6110" s="33"/>
    </row>
    <row r="6111" spans="1:16" ht="24.95" customHeight="1" x14ac:dyDescent="0.2">
      <c r="A6111" s="52" t="str">
        <f t="shared" si="286"/>
        <v>||||||0</v>
      </c>
      <c r="B6111" s="52" t="str">
        <f t="shared" si="287"/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285"/>
        <v>0</v>
      </c>
      <c r="N6111" s="39"/>
      <c r="O6111" s="39"/>
      <c r="P6111" s="33"/>
    </row>
    <row r="6112" spans="1:16" ht="24.95" customHeight="1" x14ac:dyDescent="0.2">
      <c r="A6112" s="52" t="str">
        <f t="shared" si="286"/>
        <v>||||||0</v>
      </c>
      <c r="B6112" s="52" t="str">
        <f t="shared" si="287"/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285"/>
        <v>0</v>
      </c>
      <c r="N6112" s="39"/>
      <c r="O6112" s="39"/>
      <c r="P6112" s="33"/>
    </row>
    <row r="6113" spans="1:16" ht="24.95" customHeight="1" x14ac:dyDescent="0.2">
      <c r="A6113" s="52" t="str">
        <f t="shared" si="286"/>
        <v>||||||0</v>
      </c>
      <c r="B6113" s="52" t="str">
        <f t="shared" si="287"/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285"/>
        <v>0</v>
      </c>
      <c r="N6113" s="39"/>
      <c r="O6113" s="39"/>
      <c r="P6113" s="33"/>
    </row>
    <row r="6114" spans="1:16" ht="24.95" customHeight="1" x14ac:dyDescent="0.2">
      <c r="A6114" s="52" t="str">
        <f t="shared" si="286"/>
        <v>||||||0</v>
      </c>
      <c r="B6114" s="52" t="str">
        <f t="shared" si="287"/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285"/>
        <v>0</v>
      </c>
      <c r="N6114" s="39"/>
      <c r="O6114" s="39"/>
      <c r="P6114" s="33"/>
    </row>
    <row r="6115" spans="1:16" ht="24.95" customHeight="1" x14ac:dyDescent="0.2">
      <c r="A6115" s="52" t="str">
        <f t="shared" si="286"/>
        <v>||||||0</v>
      </c>
      <c r="B6115" s="52" t="str">
        <f t="shared" si="287"/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285"/>
        <v>0</v>
      </c>
      <c r="N6115" s="39"/>
      <c r="O6115" s="39"/>
      <c r="P6115" s="33"/>
    </row>
    <row r="6116" spans="1:16" ht="24.95" customHeight="1" x14ac:dyDescent="0.2">
      <c r="A6116" s="52" t="str">
        <f t="shared" si="286"/>
        <v>||||||0</v>
      </c>
      <c r="B6116" s="52" t="str">
        <f t="shared" si="287"/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285"/>
        <v>0</v>
      </c>
      <c r="N6116" s="39"/>
      <c r="O6116" s="39"/>
      <c r="P6116" s="33"/>
    </row>
    <row r="6117" spans="1:16" ht="24.95" customHeight="1" x14ac:dyDescent="0.2">
      <c r="A6117" s="52" t="str">
        <f t="shared" si="286"/>
        <v>||||||0</v>
      </c>
      <c r="B6117" s="52" t="str">
        <f t="shared" si="287"/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285"/>
        <v>0</v>
      </c>
      <c r="N6117" s="39"/>
      <c r="O6117" s="39"/>
      <c r="P6117" s="33"/>
    </row>
    <row r="6118" spans="1:16" ht="24.95" customHeight="1" x14ac:dyDescent="0.2">
      <c r="A6118" s="52" t="str">
        <f t="shared" si="286"/>
        <v>||||||0</v>
      </c>
      <c r="B6118" s="52" t="str">
        <f t="shared" si="287"/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285"/>
        <v>0</v>
      </c>
      <c r="N6118" s="39"/>
      <c r="O6118" s="39"/>
      <c r="P6118" s="33"/>
    </row>
    <row r="6119" spans="1:16" ht="24.95" customHeight="1" x14ac:dyDescent="0.2">
      <c r="A6119" s="52" t="str">
        <f t="shared" si="286"/>
        <v>||||||0</v>
      </c>
      <c r="B6119" s="52" t="str">
        <f t="shared" si="287"/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285"/>
        <v>0</v>
      </c>
      <c r="N6119" s="39"/>
      <c r="O6119" s="39"/>
      <c r="P6119" s="33"/>
    </row>
    <row r="6120" spans="1:16" ht="24.95" customHeight="1" x14ac:dyDescent="0.2">
      <c r="A6120" s="52" t="str">
        <f t="shared" si="286"/>
        <v>||||||0</v>
      </c>
      <c r="B6120" s="52" t="str">
        <f t="shared" si="287"/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285"/>
        <v>0</v>
      </c>
      <c r="N6120" s="39"/>
      <c r="O6120" s="39"/>
      <c r="P6120" s="33"/>
    </row>
    <row r="6121" spans="1:16" ht="24.95" customHeight="1" x14ac:dyDescent="0.2">
      <c r="A6121" s="52" t="str">
        <f t="shared" si="286"/>
        <v>||||||0</v>
      </c>
      <c r="B6121" s="52" t="str">
        <f t="shared" si="287"/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285"/>
        <v>0</v>
      </c>
      <c r="N6121" s="39"/>
      <c r="O6121" s="39"/>
      <c r="P6121" s="33"/>
    </row>
    <row r="6122" spans="1:16" ht="24.95" customHeight="1" x14ac:dyDescent="0.2">
      <c r="A6122" s="52" t="str">
        <f t="shared" si="286"/>
        <v>||||||0</v>
      </c>
      <c r="B6122" s="52" t="str">
        <f t="shared" si="287"/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285"/>
        <v>0</v>
      </c>
      <c r="N6122" s="39"/>
      <c r="O6122" s="39"/>
      <c r="P6122" s="33"/>
    </row>
    <row r="6123" spans="1:16" ht="24.95" customHeight="1" x14ac:dyDescent="0.2">
      <c r="A6123" s="52" t="str">
        <f t="shared" si="286"/>
        <v>||||||0</v>
      </c>
      <c r="B6123" s="52" t="str">
        <f t="shared" si="287"/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285"/>
        <v>0</v>
      </c>
      <c r="N6123" s="39"/>
      <c r="O6123" s="39"/>
      <c r="P6123" s="33"/>
    </row>
    <row r="6124" spans="1:16" ht="24.95" customHeight="1" x14ac:dyDescent="0.2">
      <c r="A6124" s="52" t="str">
        <f t="shared" si="286"/>
        <v>||||||0</v>
      </c>
      <c r="B6124" s="52" t="str">
        <f t="shared" si="287"/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285"/>
        <v>0</v>
      </c>
      <c r="N6124" s="39"/>
      <c r="O6124" s="39"/>
      <c r="P6124" s="33"/>
    </row>
    <row r="6125" spans="1:16" ht="24.95" customHeight="1" x14ac:dyDescent="0.2">
      <c r="A6125" s="52" t="str">
        <f t="shared" si="286"/>
        <v>||||||0</v>
      </c>
      <c r="B6125" s="52" t="str">
        <f t="shared" si="287"/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285"/>
        <v>0</v>
      </c>
      <c r="N6125" s="39"/>
      <c r="O6125" s="39"/>
      <c r="P6125" s="33"/>
    </row>
    <row r="6126" spans="1:16" ht="24.95" customHeight="1" x14ac:dyDescent="0.2">
      <c r="A6126" s="52" t="str">
        <f t="shared" si="286"/>
        <v>||||||0</v>
      </c>
      <c r="B6126" s="52" t="str">
        <f t="shared" si="287"/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285"/>
        <v>0</v>
      </c>
      <c r="N6126" s="39"/>
      <c r="O6126" s="39"/>
      <c r="P6126" s="33"/>
    </row>
    <row r="6127" spans="1:16" ht="24.95" customHeight="1" x14ac:dyDescent="0.2">
      <c r="A6127" s="52" t="str">
        <f t="shared" si="286"/>
        <v>||||||0</v>
      </c>
      <c r="B6127" s="52" t="str">
        <f t="shared" si="287"/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285"/>
        <v>0</v>
      </c>
      <c r="N6127" s="39"/>
      <c r="O6127" s="39"/>
      <c r="P6127" s="33"/>
    </row>
    <row r="6128" spans="1:16" ht="24.95" customHeight="1" x14ac:dyDescent="0.2">
      <c r="A6128" s="52" t="str">
        <f t="shared" si="286"/>
        <v>||||||0</v>
      </c>
      <c r="B6128" s="52" t="str">
        <f t="shared" si="287"/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285"/>
        <v>0</v>
      </c>
      <c r="N6128" s="39"/>
      <c r="O6128" s="39"/>
      <c r="P6128" s="33"/>
    </row>
    <row r="6129" spans="1:16" ht="24.95" customHeight="1" x14ac:dyDescent="0.2">
      <c r="A6129" s="52" t="str">
        <f t="shared" si="286"/>
        <v>||||||0</v>
      </c>
      <c r="B6129" s="52" t="str">
        <f t="shared" si="287"/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285"/>
        <v>0</v>
      </c>
      <c r="N6129" s="39"/>
      <c r="O6129" s="39"/>
      <c r="P6129" s="33"/>
    </row>
    <row r="6130" spans="1:16" ht="24.95" customHeight="1" x14ac:dyDescent="0.2">
      <c r="A6130" s="52" t="str">
        <f t="shared" si="286"/>
        <v>||||||0</v>
      </c>
      <c r="B6130" s="52" t="str">
        <f t="shared" si="287"/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285"/>
        <v>0</v>
      </c>
      <c r="N6130" s="39"/>
      <c r="O6130" s="39"/>
      <c r="P6130" s="33"/>
    </row>
    <row r="6131" spans="1:16" ht="24.95" customHeight="1" x14ac:dyDescent="0.2">
      <c r="A6131" s="52" t="str">
        <f t="shared" si="286"/>
        <v>||||||0</v>
      </c>
      <c r="B6131" s="52" t="str">
        <f t="shared" si="287"/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285"/>
        <v>0</v>
      </c>
      <c r="N6131" s="39"/>
      <c r="O6131" s="39"/>
      <c r="P6131" s="33"/>
    </row>
    <row r="6132" spans="1:16" ht="24.95" customHeight="1" x14ac:dyDescent="0.2">
      <c r="A6132" s="52" t="str">
        <f t="shared" si="286"/>
        <v>||||||0</v>
      </c>
      <c r="B6132" s="52" t="str">
        <f t="shared" si="287"/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285"/>
        <v>0</v>
      </c>
      <c r="N6132" s="39"/>
      <c r="O6132" s="39"/>
      <c r="P6132" s="33"/>
    </row>
    <row r="6133" spans="1:16" ht="24.95" customHeight="1" x14ac:dyDescent="0.2">
      <c r="A6133" s="52" t="str">
        <f t="shared" si="286"/>
        <v>||||||0</v>
      </c>
      <c r="B6133" s="52" t="str">
        <f t="shared" si="287"/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285"/>
        <v>0</v>
      </c>
      <c r="N6133" s="39"/>
      <c r="O6133" s="39"/>
      <c r="P6133" s="33"/>
    </row>
    <row r="6134" spans="1:16" ht="24.95" customHeight="1" x14ac:dyDescent="0.2">
      <c r="A6134" s="52" t="str">
        <f t="shared" si="286"/>
        <v>||||||0</v>
      </c>
      <c r="B6134" s="52" t="str">
        <f t="shared" si="287"/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285"/>
        <v>0</v>
      </c>
      <c r="N6134" s="39"/>
      <c r="O6134" s="39"/>
      <c r="P6134" s="33"/>
    </row>
    <row r="6135" spans="1:16" ht="24.95" customHeight="1" x14ac:dyDescent="0.2">
      <c r="A6135" s="52" t="str">
        <f t="shared" si="286"/>
        <v>||||||0</v>
      </c>
      <c r="B6135" s="52" t="str">
        <f t="shared" si="287"/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285"/>
        <v>0</v>
      </c>
      <c r="N6135" s="39"/>
      <c r="O6135" s="39"/>
      <c r="P6135" s="33"/>
    </row>
    <row r="6136" spans="1:16" ht="24.95" customHeight="1" x14ac:dyDescent="0.2">
      <c r="A6136" s="52" t="str">
        <f t="shared" si="286"/>
        <v>||||||0</v>
      </c>
      <c r="B6136" s="52" t="str">
        <f t="shared" si="287"/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285"/>
        <v>0</v>
      </c>
      <c r="N6136" s="39"/>
      <c r="O6136" s="39"/>
      <c r="P6136" s="33"/>
    </row>
    <row r="6137" spans="1:16" ht="24.95" customHeight="1" x14ac:dyDescent="0.2">
      <c r="A6137" s="52" t="str">
        <f t="shared" si="286"/>
        <v>||||||0</v>
      </c>
      <c r="B6137" s="52" t="str">
        <f t="shared" si="287"/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285"/>
        <v>0</v>
      </c>
      <c r="N6137" s="39"/>
      <c r="O6137" s="39"/>
      <c r="P6137" s="33"/>
    </row>
    <row r="6138" spans="1:16" ht="24.95" customHeight="1" x14ac:dyDescent="0.2">
      <c r="A6138" s="52" t="str">
        <f t="shared" si="286"/>
        <v>||||||0</v>
      </c>
      <c r="B6138" s="52" t="str">
        <f t="shared" si="287"/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285"/>
        <v>0</v>
      </c>
      <c r="N6138" s="39"/>
      <c r="O6138" s="39"/>
      <c r="P6138" s="33"/>
    </row>
    <row r="6139" spans="1:16" ht="24.95" customHeight="1" x14ac:dyDescent="0.2">
      <c r="A6139" s="52" t="str">
        <f t="shared" si="286"/>
        <v>||||||0</v>
      </c>
      <c r="B6139" s="52" t="str">
        <f t="shared" si="287"/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285"/>
        <v>0</v>
      </c>
      <c r="N6139" s="39"/>
      <c r="O6139" s="39"/>
      <c r="P6139" s="33"/>
    </row>
    <row r="6140" spans="1:16" ht="24.95" customHeight="1" x14ac:dyDescent="0.2">
      <c r="A6140" s="52" t="str">
        <f t="shared" si="286"/>
        <v>||||||0</v>
      </c>
      <c r="B6140" s="52" t="str">
        <f t="shared" si="287"/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285"/>
        <v>0</v>
      </c>
      <c r="N6140" s="39"/>
      <c r="O6140" s="39"/>
      <c r="P6140" s="33"/>
    </row>
    <row r="6141" spans="1:16" ht="24.95" customHeight="1" x14ac:dyDescent="0.2">
      <c r="A6141" s="52" t="str">
        <f t="shared" si="286"/>
        <v>||||||0</v>
      </c>
      <c r="B6141" s="52" t="str">
        <f t="shared" si="287"/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285"/>
        <v>0</v>
      </c>
      <c r="N6141" s="39"/>
      <c r="O6141" s="39"/>
      <c r="P6141" s="33"/>
    </row>
    <row r="6142" spans="1:16" ht="24.95" customHeight="1" x14ac:dyDescent="0.2">
      <c r="A6142" s="52" t="str">
        <f t="shared" si="286"/>
        <v>||||||0</v>
      </c>
      <c r="B6142" s="52" t="str">
        <f t="shared" si="287"/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288">N6142+O6142</f>
        <v>0</v>
      </c>
      <c r="N6142" s="39"/>
      <c r="O6142" s="39"/>
      <c r="P6142" s="33"/>
    </row>
    <row r="6143" spans="1:16" ht="24.95" customHeight="1" x14ac:dyDescent="0.2">
      <c r="A6143" s="52" t="str">
        <f t="shared" si="286"/>
        <v>||||||0</v>
      </c>
      <c r="B6143" s="52" t="str">
        <f t="shared" si="287"/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288"/>
        <v>0</v>
      </c>
      <c r="N6143" s="39"/>
      <c r="O6143" s="39"/>
      <c r="P6143" s="33"/>
    </row>
    <row r="6144" spans="1:16" ht="24.95" customHeight="1" x14ac:dyDescent="0.2">
      <c r="A6144" s="52" t="str">
        <f t="shared" si="286"/>
        <v>||||||0</v>
      </c>
      <c r="B6144" s="52" t="str">
        <f t="shared" si="287"/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288"/>
        <v>0</v>
      </c>
      <c r="N6144" s="39"/>
      <c r="O6144" s="39"/>
      <c r="P6144" s="33"/>
    </row>
    <row r="6145" spans="1:16" ht="24.95" customHeight="1" x14ac:dyDescent="0.2">
      <c r="A6145" s="52" t="str">
        <f t="shared" si="286"/>
        <v>||||||0</v>
      </c>
      <c r="B6145" s="52" t="str">
        <f t="shared" si="287"/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288"/>
        <v>0</v>
      </c>
      <c r="N6145" s="39"/>
      <c r="O6145" s="39"/>
      <c r="P6145" s="33"/>
    </row>
    <row r="6146" spans="1:16" ht="24.95" customHeight="1" x14ac:dyDescent="0.2">
      <c r="A6146" s="52" t="str">
        <f t="shared" si="286"/>
        <v>||||||0</v>
      </c>
      <c r="B6146" s="52" t="str">
        <f t="shared" si="287"/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288"/>
        <v>0</v>
      </c>
      <c r="N6146" s="39"/>
      <c r="O6146" s="39"/>
      <c r="P6146" s="33"/>
    </row>
    <row r="6147" spans="1:16" ht="24.95" customHeight="1" x14ac:dyDescent="0.2">
      <c r="A6147" s="52" t="str">
        <f t="shared" si="286"/>
        <v>||||||0</v>
      </c>
      <c r="B6147" s="52" t="str">
        <f t="shared" si="287"/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288"/>
        <v>0</v>
      </c>
      <c r="N6147" s="39"/>
      <c r="O6147" s="39"/>
      <c r="P6147" s="33"/>
    </row>
    <row r="6148" spans="1:16" ht="24.95" customHeight="1" x14ac:dyDescent="0.2">
      <c r="A6148" s="52" t="str">
        <f t="shared" si="286"/>
        <v>||||||0</v>
      </c>
      <c r="B6148" s="52" t="str">
        <f t="shared" si="287"/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288"/>
        <v>0</v>
      </c>
      <c r="N6148" s="39"/>
      <c r="O6148" s="39"/>
      <c r="P6148" s="33"/>
    </row>
    <row r="6149" spans="1:16" ht="24.95" customHeight="1" x14ac:dyDescent="0.2">
      <c r="A6149" s="52" t="str">
        <f t="shared" ref="A6149:A6212" si="289">C6149&amp;"|"&amp;D6149&amp;"|"&amp;E6149&amp;"|"&amp;F6149&amp;"|"&amp;G6149&amp;"|"&amp;I6149&amp;"|"&amp;N6149+O6149-P6149</f>
        <v>||||||0</v>
      </c>
      <c r="B6149" s="52" t="str">
        <f t="shared" ref="B6149:B6212" si="290"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288"/>
        <v>0</v>
      </c>
      <c r="N6149" s="39"/>
      <c r="O6149" s="39"/>
      <c r="P6149" s="33"/>
    </row>
    <row r="6150" spans="1:16" ht="24.95" customHeight="1" x14ac:dyDescent="0.2">
      <c r="A6150" s="52" t="str">
        <f t="shared" si="289"/>
        <v>||||||0</v>
      </c>
      <c r="B6150" s="52" t="str">
        <f t="shared" si="290"/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288"/>
        <v>0</v>
      </c>
      <c r="N6150" s="39"/>
      <c r="O6150" s="39"/>
      <c r="P6150" s="33"/>
    </row>
    <row r="6151" spans="1:16" ht="24.95" customHeight="1" x14ac:dyDescent="0.2">
      <c r="A6151" s="52" t="str">
        <f t="shared" si="289"/>
        <v>||||||0</v>
      </c>
      <c r="B6151" s="52" t="str">
        <f t="shared" si="290"/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288"/>
        <v>0</v>
      </c>
      <c r="N6151" s="39"/>
      <c r="O6151" s="39"/>
      <c r="P6151" s="33"/>
    </row>
    <row r="6152" spans="1:16" ht="24.95" customHeight="1" x14ac:dyDescent="0.2">
      <c r="A6152" s="52" t="str">
        <f t="shared" si="289"/>
        <v>||||||0</v>
      </c>
      <c r="B6152" s="52" t="str">
        <f t="shared" si="290"/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288"/>
        <v>0</v>
      </c>
      <c r="N6152" s="39"/>
      <c r="O6152" s="39"/>
      <c r="P6152" s="33"/>
    </row>
    <row r="6153" spans="1:16" ht="24.95" customHeight="1" x14ac:dyDescent="0.2">
      <c r="A6153" s="52" t="str">
        <f t="shared" si="289"/>
        <v>||||||0</v>
      </c>
      <c r="B6153" s="52" t="str">
        <f t="shared" si="290"/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288"/>
        <v>0</v>
      </c>
      <c r="N6153" s="39"/>
      <c r="O6153" s="39"/>
      <c r="P6153" s="33"/>
    </row>
    <row r="6154" spans="1:16" ht="24.95" customHeight="1" x14ac:dyDescent="0.2">
      <c r="A6154" s="52" t="str">
        <f t="shared" si="289"/>
        <v>||||||0</v>
      </c>
      <c r="B6154" s="52" t="str">
        <f t="shared" si="290"/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288"/>
        <v>0</v>
      </c>
      <c r="N6154" s="39"/>
      <c r="O6154" s="39"/>
      <c r="P6154" s="33"/>
    </row>
    <row r="6155" spans="1:16" ht="24.95" customHeight="1" x14ac:dyDescent="0.2">
      <c r="A6155" s="52" t="str">
        <f t="shared" si="289"/>
        <v>||||||0</v>
      </c>
      <c r="B6155" s="52" t="str">
        <f t="shared" si="290"/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288"/>
        <v>0</v>
      </c>
      <c r="N6155" s="39"/>
      <c r="O6155" s="39"/>
      <c r="P6155" s="33"/>
    </row>
    <row r="6156" spans="1:16" ht="24.95" customHeight="1" x14ac:dyDescent="0.2">
      <c r="A6156" s="52" t="str">
        <f t="shared" si="289"/>
        <v>||||||0</v>
      </c>
      <c r="B6156" s="52" t="str">
        <f t="shared" si="290"/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288"/>
        <v>0</v>
      </c>
      <c r="N6156" s="39"/>
      <c r="O6156" s="39"/>
      <c r="P6156" s="33"/>
    </row>
    <row r="6157" spans="1:16" ht="24.95" customHeight="1" x14ac:dyDescent="0.2">
      <c r="A6157" s="52" t="str">
        <f t="shared" si="289"/>
        <v>||||||0</v>
      </c>
      <c r="B6157" s="52" t="str">
        <f t="shared" si="290"/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288"/>
        <v>0</v>
      </c>
      <c r="N6157" s="39"/>
      <c r="O6157" s="39"/>
      <c r="P6157" s="33"/>
    </row>
    <row r="6158" spans="1:16" ht="24.95" customHeight="1" x14ac:dyDescent="0.2">
      <c r="A6158" s="52" t="str">
        <f t="shared" si="289"/>
        <v>||||||0</v>
      </c>
      <c r="B6158" s="52" t="str">
        <f t="shared" si="290"/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288"/>
        <v>0</v>
      </c>
      <c r="N6158" s="39"/>
      <c r="O6158" s="39"/>
      <c r="P6158" s="33"/>
    </row>
    <row r="6159" spans="1:16" ht="24.95" customHeight="1" x14ac:dyDescent="0.2">
      <c r="A6159" s="52" t="str">
        <f t="shared" si="289"/>
        <v>||||||0</v>
      </c>
      <c r="B6159" s="52" t="str">
        <f t="shared" si="290"/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288"/>
        <v>0</v>
      </c>
      <c r="N6159" s="39"/>
      <c r="O6159" s="39"/>
      <c r="P6159" s="33"/>
    </row>
    <row r="6160" spans="1:16" ht="24.95" customHeight="1" x14ac:dyDescent="0.2">
      <c r="A6160" s="52" t="str">
        <f t="shared" si="289"/>
        <v>||||||0</v>
      </c>
      <c r="B6160" s="52" t="str">
        <f t="shared" si="290"/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288"/>
        <v>0</v>
      </c>
      <c r="N6160" s="39"/>
      <c r="O6160" s="39"/>
      <c r="P6160" s="33"/>
    </row>
    <row r="6161" spans="1:16" ht="24.95" customHeight="1" x14ac:dyDescent="0.2">
      <c r="A6161" s="52" t="str">
        <f t="shared" si="289"/>
        <v>||||||0</v>
      </c>
      <c r="B6161" s="52" t="str">
        <f t="shared" si="290"/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288"/>
        <v>0</v>
      </c>
      <c r="N6161" s="39"/>
      <c r="O6161" s="39"/>
      <c r="P6161" s="33"/>
    </row>
    <row r="6162" spans="1:16" ht="24.95" customHeight="1" x14ac:dyDescent="0.2">
      <c r="A6162" s="52" t="str">
        <f t="shared" si="289"/>
        <v>||||||0</v>
      </c>
      <c r="B6162" s="52" t="str">
        <f t="shared" si="290"/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288"/>
        <v>0</v>
      </c>
      <c r="N6162" s="39"/>
      <c r="O6162" s="39"/>
      <c r="P6162" s="33"/>
    </row>
    <row r="6163" spans="1:16" ht="24.95" customHeight="1" x14ac:dyDescent="0.2">
      <c r="A6163" s="52" t="str">
        <f t="shared" si="289"/>
        <v>||||||0</v>
      </c>
      <c r="B6163" s="52" t="str">
        <f t="shared" si="290"/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288"/>
        <v>0</v>
      </c>
      <c r="N6163" s="39"/>
      <c r="O6163" s="39"/>
      <c r="P6163" s="33"/>
    </row>
    <row r="6164" spans="1:16" ht="24.95" customHeight="1" x14ac:dyDescent="0.2">
      <c r="A6164" s="52" t="str">
        <f t="shared" si="289"/>
        <v>||||||0</v>
      </c>
      <c r="B6164" s="52" t="str">
        <f t="shared" si="290"/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288"/>
        <v>0</v>
      </c>
      <c r="N6164" s="39"/>
      <c r="O6164" s="39"/>
      <c r="P6164" s="33"/>
    </row>
    <row r="6165" spans="1:16" ht="24.95" customHeight="1" x14ac:dyDescent="0.2">
      <c r="A6165" s="52" t="str">
        <f t="shared" si="289"/>
        <v>||||||0</v>
      </c>
      <c r="B6165" s="52" t="str">
        <f t="shared" si="290"/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288"/>
        <v>0</v>
      </c>
      <c r="N6165" s="39"/>
      <c r="O6165" s="39"/>
      <c r="P6165" s="33"/>
    </row>
    <row r="6166" spans="1:16" ht="24.95" customHeight="1" x14ac:dyDescent="0.2">
      <c r="A6166" s="52" t="str">
        <f t="shared" si="289"/>
        <v>||||||0</v>
      </c>
      <c r="B6166" s="52" t="str">
        <f t="shared" si="290"/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288"/>
        <v>0</v>
      </c>
      <c r="N6166" s="39"/>
      <c r="O6166" s="39"/>
      <c r="P6166" s="33"/>
    </row>
    <row r="6167" spans="1:16" ht="24.95" customHeight="1" x14ac:dyDescent="0.2">
      <c r="A6167" s="52" t="str">
        <f t="shared" si="289"/>
        <v>||||||0</v>
      </c>
      <c r="B6167" s="52" t="str">
        <f t="shared" si="290"/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288"/>
        <v>0</v>
      </c>
      <c r="N6167" s="39"/>
      <c r="O6167" s="39"/>
      <c r="P6167" s="33"/>
    </row>
    <row r="6168" spans="1:16" ht="24.95" customHeight="1" x14ac:dyDescent="0.2">
      <c r="A6168" s="52" t="str">
        <f t="shared" si="289"/>
        <v>||||||0</v>
      </c>
      <c r="B6168" s="52" t="str">
        <f t="shared" si="290"/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288"/>
        <v>0</v>
      </c>
      <c r="N6168" s="39"/>
      <c r="O6168" s="39"/>
      <c r="P6168" s="33"/>
    </row>
    <row r="6169" spans="1:16" ht="24.95" customHeight="1" x14ac:dyDescent="0.2">
      <c r="A6169" s="52" t="str">
        <f t="shared" si="289"/>
        <v>||||||0</v>
      </c>
      <c r="B6169" s="52" t="str">
        <f t="shared" si="290"/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288"/>
        <v>0</v>
      </c>
      <c r="N6169" s="39"/>
      <c r="O6169" s="39"/>
      <c r="P6169" s="33"/>
    </row>
    <row r="6170" spans="1:16" ht="24.95" customHeight="1" x14ac:dyDescent="0.2">
      <c r="A6170" s="52" t="str">
        <f t="shared" si="289"/>
        <v>||||||0</v>
      </c>
      <c r="B6170" s="52" t="str">
        <f t="shared" si="290"/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288"/>
        <v>0</v>
      </c>
      <c r="N6170" s="39"/>
      <c r="O6170" s="39"/>
      <c r="P6170" s="33"/>
    </row>
    <row r="6171" spans="1:16" ht="24.95" customHeight="1" x14ac:dyDescent="0.2">
      <c r="A6171" s="52" t="str">
        <f t="shared" si="289"/>
        <v>||||||0</v>
      </c>
      <c r="B6171" s="52" t="str">
        <f t="shared" si="290"/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288"/>
        <v>0</v>
      </c>
      <c r="N6171" s="39"/>
      <c r="O6171" s="39"/>
      <c r="P6171" s="33"/>
    </row>
    <row r="6172" spans="1:16" ht="24.95" customHeight="1" x14ac:dyDescent="0.2">
      <c r="A6172" s="52" t="str">
        <f t="shared" si="289"/>
        <v>||||||0</v>
      </c>
      <c r="B6172" s="52" t="str">
        <f t="shared" si="290"/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288"/>
        <v>0</v>
      </c>
      <c r="N6172" s="39"/>
      <c r="O6172" s="39"/>
      <c r="P6172" s="33"/>
    </row>
    <row r="6173" spans="1:16" ht="24.95" customHeight="1" x14ac:dyDescent="0.2">
      <c r="A6173" s="52" t="str">
        <f t="shared" si="289"/>
        <v>||||||0</v>
      </c>
      <c r="B6173" s="52" t="str">
        <f t="shared" si="290"/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288"/>
        <v>0</v>
      </c>
      <c r="N6173" s="39"/>
      <c r="O6173" s="39"/>
      <c r="P6173" s="33"/>
    </row>
    <row r="6174" spans="1:16" ht="24.95" customHeight="1" x14ac:dyDescent="0.2">
      <c r="A6174" s="52" t="str">
        <f t="shared" si="289"/>
        <v>||||||0</v>
      </c>
      <c r="B6174" s="52" t="str">
        <f t="shared" si="290"/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288"/>
        <v>0</v>
      </c>
      <c r="N6174" s="39"/>
      <c r="O6174" s="39"/>
      <c r="P6174" s="33"/>
    </row>
    <row r="6175" spans="1:16" ht="24.95" customHeight="1" x14ac:dyDescent="0.2">
      <c r="A6175" s="52" t="str">
        <f t="shared" si="289"/>
        <v>||||||0</v>
      </c>
      <c r="B6175" s="52" t="str">
        <f t="shared" si="290"/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288"/>
        <v>0</v>
      </c>
      <c r="N6175" s="39"/>
      <c r="O6175" s="39"/>
      <c r="P6175" s="33"/>
    </row>
    <row r="6176" spans="1:16" ht="24.95" customHeight="1" x14ac:dyDescent="0.2">
      <c r="A6176" s="52" t="str">
        <f t="shared" si="289"/>
        <v>||||||0</v>
      </c>
      <c r="B6176" s="52" t="str">
        <f t="shared" si="290"/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288"/>
        <v>0</v>
      </c>
      <c r="N6176" s="39"/>
      <c r="O6176" s="39"/>
      <c r="P6176" s="33"/>
    </row>
    <row r="6177" spans="1:16" ht="24.95" customHeight="1" x14ac:dyDescent="0.2">
      <c r="A6177" s="52" t="str">
        <f t="shared" si="289"/>
        <v>||||||0</v>
      </c>
      <c r="B6177" s="52" t="str">
        <f t="shared" si="290"/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288"/>
        <v>0</v>
      </c>
      <c r="N6177" s="39"/>
      <c r="O6177" s="39"/>
      <c r="P6177" s="33"/>
    </row>
    <row r="6178" spans="1:16" ht="24.95" customHeight="1" x14ac:dyDescent="0.2">
      <c r="A6178" s="52" t="str">
        <f t="shared" si="289"/>
        <v>||||||0</v>
      </c>
      <c r="B6178" s="52" t="str">
        <f t="shared" si="290"/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288"/>
        <v>0</v>
      </c>
      <c r="N6178" s="39"/>
      <c r="O6178" s="39"/>
      <c r="P6178" s="33"/>
    </row>
    <row r="6179" spans="1:16" ht="24.95" customHeight="1" x14ac:dyDescent="0.2">
      <c r="A6179" s="52" t="str">
        <f t="shared" si="289"/>
        <v>||||||0</v>
      </c>
      <c r="B6179" s="52" t="str">
        <f t="shared" si="290"/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288"/>
        <v>0</v>
      </c>
      <c r="N6179" s="39"/>
      <c r="O6179" s="39"/>
      <c r="P6179" s="33"/>
    </row>
    <row r="6180" spans="1:16" ht="24.95" customHeight="1" x14ac:dyDescent="0.2">
      <c r="A6180" s="52" t="str">
        <f t="shared" si="289"/>
        <v>||||||0</v>
      </c>
      <c r="B6180" s="52" t="str">
        <f t="shared" si="290"/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288"/>
        <v>0</v>
      </c>
      <c r="N6180" s="39"/>
      <c r="O6180" s="39"/>
      <c r="P6180" s="33"/>
    </row>
    <row r="6181" spans="1:16" ht="24.95" customHeight="1" x14ac:dyDescent="0.2">
      <c r="A6181" s="52" t="str">
        <f t="shared" si="289"/>
        <v>||||||0</v>
      </c>
      <c r="B6181" s="52" t="str">
        <f t="shared" si="290"/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288"/>
        <v>0</v>
      </c>
      <c r="N6181" s="39"/>
      <c r="O6181" s="39"/>
      <c r="P6181" s="33"/>
    </row>
    <row r="6182" spans="1:16" ht="24.95" customHeight="1" x14ac:dyDescent="0.2">
      <c r="A6182" s="52" t="str">
        <f t="shared" si="289"/>
        <v>||||||0</v>
      </c>
      <c r="B6182" s="52" t="str">
        <f t="shared" si="290"/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288"/>
        <v>0</v>
      </c>
      <c r="N6182" s="39"/>
      <c r="O6182" s="39"/>
      <c r="P6182" s="33"/>
    </row>
    <row r="6183" spans="1:16" ht="24.95" customHeight="1" x14ac:dyDescent="0.2">
      <c r="A6183" s="52" t="str">
        <f t="shared" si="289"/>
        <v>||||||0</v>
      </c>
      <c r="B6183" s="52" t="str">
        <f t="shared" si="290"/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288"/>
        <v>0</v>
      </c>
      <c r="N6183" s="39"/>
      <c r="O6183" s="39"/>
      <c r="P6183" s="33"/>
    </row>
    <row r="6184" spans="1:16" ht="24.95" customHeight="1" x14ac:dyDescent="0.2">
      <c r="A6184" s="52" t="str">
        <f t="shared" si="289"/>
        <v>||||||0</v>
      </c>
      <c r="B6184" s="52" t="str">
        <f t="shared" si="290"/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288"/>
        <v>0</v>
      </c>
      <c r="N6184" s="39"/>
      <c r="O6184" s="39"/>
      <c r="P6184" s="33"/>
    </row>
    <row r="6185" spans="1:16" ht="24.95" customHeight="1" x14ac:dyDescent="0.2">
      <c r="A6185" s="52" t="str">
        <f t="shared" si="289"/>
        <v>||||||0</v>
      </c>
      <c r="B6185" s="52" t="str">
        <f t="shared" si="290"/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288"/>
        <v>0</v>
      </c>
      <c r="N6185" s="39"/>
      <c r="O6185" s="39"/>
      <c r="P6185" s="33"/>
    </row>
    <row r="6186" spans="1:16" ht="24.95" customHeight="1" x14ac:dyDescent="0.2">
      <c r="A6186" s="52" t="str">
        <f t="shared" si="289"/>
        <v>||||||0</v>
      </c>
      <c r="B6186" s="52" t="str">
        <f t="shared" si="290"/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288"/>
        <v>0</v>
      </c>
      <c r="N6186" s="39"/>
      <c r="O6186" s="39"/>
      <c r="P6186" s="33"/>
    </row>
    <row r="6187" spans="1:16" ht="24.95" customHeight="1" x14ac:dyDescent="0.2">
      <c r="A6187" s="52" t="str">
        <f t="shared" si="289"/>
        <v>||||||0</v>
      </c>
      <c r="B6187" s="52" t="str">
        <f t="shared" si="290"/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288"/>
        <v>0</v>
      </c>
      <c r="N6187" s="39"/>
      <c r="O6187" s="39"/>
      <c r="P6187" s="33"/>
    </row>
    <row r="6188" spans="1:16" ht="24.95" customHeight="1" x14ac:dyDescent="0.2">
      <c r="A6188" s="52" t="str">
        <f t="shared" si="289"/>
        <v>||||||0</v>
      </c>
      <c r="B6188" s="52" t="str">
        <f t="shared" si="290"/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288"/>
        <v>0</v>
      </c>
      <c r="N6188" s="39"/>
      <c r="O6188" s="39"/>
      <c r="P6188" s="33"/>
    </row>
    <row r="6189" spans="1:16" ht="24.95" customHeight="1" x14ac:dyDescent="0.2">
      <c r="A6189" s="52" t="str">
        <f t="shared" si="289"/>
        <v>||||||0</v>
      </c>
      <c r="B6189" s="52" t="str">
        <f t="shared" si="290"/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288"/>
        <v>0</v>
      </c>
      <c r="N6189" s="39"/>
      <c r="O6189" s="39"/>
      <c r="P6189" s="33"/>
    </row>
    <row r="6190" spans="1:16" ht="24.95" customHeight="1" x14ac:dyDescent="0.2">
      <c r="A6190" s="52" t="str">
        <f t="shared" si="289"/>
        <v>||||||0</v>
      </c>
      <c r="B6190" s="52" t="str">
        <f t="shared" si="290"/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288"/>
        <v>0</v>
      </c>
      <c r="N6190" s="39"/>
      <c r="O6190" s="39"/>
      <c r="P6190" s="33"/>
    </row>
    <row r="6191" spans="1:16" ht="24.95" customHeight="1" x14ac:dyDescent="0.2">
      <c r="A6191" s="52" t="str">
        <f t="shared" si="289"/>
        <v>||||||0</v>
      </c>
      <c r="B6191" s="52" t="str">
        <f t="shared" si="290"/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288"/>
        <v>0</v>
      </c>
      <c r="N6191" s="39"/>
      <c r="O6191" s="39"/>
      <c r="P6191" s="33"/>
    </row>
    <row r="6192" spans="1:16" ht="24.95" customHeight="1" x14ac:dyDescent="0.2">
      <c r="A6192" s="52" t="str">
        <f t="shared" si="289"/>
        <v>||||||0</v>
      </c>
      <c r="B6192" s="52" t="str">
        <f t="shared" si="290"/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288"/>
        <v>0</v>
      </c>
      <c r="N6192" s="39"/>
      <c r="O6192" s="39"/>
      <c r="P6192" s="33"/>
    </row>
    <row r="6193" spans="1:16" ht="24.95" customHeight="1" x14ac:dyDescent="0.2">
      <c r="A6193" s="52" t="str">
        <f t="shared" si="289"/>
        <v>||||||0</v>
      </c>
      <c r="B6193" s="52" t="str">
        <f t="shared" si="290"/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288"/>
        <v>0</v>
      </c>
      <c r="N6193" s="39"/>
      <c r="O6193" s="39"/>
      <c r="P6193" s="33"/>
    </row>
    <row r="6194" spans="1:16" ht="24.95" customHeight="1" x14ac:dyDescent="0.2">
      <c r="A6194" s="52" t="str">
        <f t="shared" si="289"/>
        <v>||||||0</v>
      </c>
      <c r="B6194" s="52" t="str">
        <f t="shared" si="290"/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288"/>
        <v>0</v>
      </c>
      <c r="N6194" s="39"/>
      <c r="O6194" s="39"/>
      <c r="P6194" s="33"/>
    </row>
    <row r="6195" spans="1:16" ht="24.95" customHeight="1" x14ac:dyDescent="0.2">
      <c r="A6195" s="52" t="str">
        <f t="shared" si="289"/>
        <v>||||||0</v>
      </c>
      <c r="B6195" s="52" t="str">
        <f t="shared" si="290"/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288"/>
        <v>0</v>
      </c>
      <c r="N6195" s="39"/>
      <c r="O6195" s="39"/>
      <c r="P6195" s="33"/>
    </row>
    <row r="6196" spans="1:16" ht="24.95" customHeight="1" x14ac:dyDescent="0.2">
      <c r="A6196" s="52" t="str">
        <f t="shared" si="289"/>
        <v>||||||0</v>
      </c>
      <c r="B6196" s="52" t="str">
        <f t="shared" si="290"/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288"/>
        <v>0</v>
      </c>
      <c r="N6196" s="39"/>
      <c r="O6196" s="39"/>
      <c r="P6196" s="33"/>
    </row>
    <row r="6197" spans="1:16" ht="24.95" customHeight="1" x14ac:dyDescent="0.2">
      <c r="A6197" s="52" t="str">
        <f t="shared" si="289"/>
        <v>||||||0</v>
      </c>
      <c r="B6197" s="52" t="str">
        <f t="shared" si="290"/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288"/>
        <v>0</v>
      </c>
      <c r="N6197" s="39"/>
      <c r="O6197" s="39"/>
      <c r="P6197" s="33"/>
    </row>
    <row r="6198" spans="1:16" ht="24.95" customHeight="1" x14ac:dyDescent="0.2">
      <c r="A6198" s="52" t="str">
        <f t="shared" si="289"/>
        <v>||||||0</v>
      </c>
      <c r="B6198" s="52" t="str">
        <f t="shared" si="290"/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288"/>
        <v>0</v>
      </c>
      <c r="N6198" s="39"/>
      <c r="O6198" s="39"/>
      <c r="P6198" s="33"/>
    </row>
    <row r="6199" spans="1:16" ht="24.95" customHeight="1" x14ac:dyDescent="0.2">
      <c r="A6199" s="52" t="str">
        <f t="shared" si="289"/>
        <v>||||||0</v>
      </c>
      <c r="B6199" s="52" t="str">
        <f t="shared" si="290"/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288"/>
        <v>0</v>
      </c>
      <c r="N6199" s="39"/>
      <c r="O6199" s="39"/>
      <c r="P6199" s="33"/>
    </row>
    <row r="6200" spans="1:16" ht="24.95" customHeight="1" x14ac:dyDescent="0.2">
      <c r="A6200" s="52" t="str">
        <f t="shared" si="289"/>
        <v>||||||0</v>
      </c>
      <c r="B6200" s="52" t="str">
        <f t="shared" si="290"/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288"/>
        <v>0</v>
      </c>
      <c r="N6200" s="39"/>
      <c r="O6200" s="39"/>
      <c r="P6200" s="33"/>
    </row>
    <row r="6201" spans="1:16" ht="24.95" customHeight="1" x14ac:dyDescent="0.2">
      <c r="A6201" s="52" t="str">
        <f t="shared" si="289"/>
        <v>||||||0</v>
      </c>
      <c r="B6201" s="52" t="str">
        <f t="shared" si="290"/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288"/>
        <v>0</v>
      </c>
      <c r="N6201" s="39"/>
      <c r="O6201" s="39"/>
      <c r="P6201" s="33"/>
    </row>
    <row r="6202" spans="1:16" ht="24.95" customHeight="1" x14ac:dyDescent="0.2">
      <c r="A6202" s="52" t="str">
        <f t="shared" si="289"/>
        <v>||||||0</v>
      </c>
      <c r="B6202" s="52" t="str">
        <f t="shared" si="290"/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288"/>
        <v>0</v>
      </c>
      <c r="N6202" s="39"/>
      <c r="O6202" s="39"/>
      <c r="P6202" s="33"/>
    </row>
    <row r="6203" spans="1:16" ht="24.95" customHeight="1" x14ac:dyDescent="0.2">
      <c r="A6203" s="52" t="str">
        <f t="shared" si="289"/>
        <v>||||||0</v>
      </c>
      <c r="B6203" s="52" t="str">
        <f t="shared" si="290"/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288"/>
        <v>0</v>
      </c>
      <c r="N6203" s="39"/>
      <c r="O6203" s="39"/>
      <c r="P6203" s="33"/>
    </row>
    <row r="6204" spans="1:16" ht="24.95" customHeight="1" x14ac:dyDescent="0.2">
      <c r="A6204" s="52" t="str">
        <f t="shared" si="289"/>
        <v>||||||0</v>
      </c>
      <c r="B6204" s="52" t="str">
        <f t="shared" si="290"/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288"/>
        <v>0</v>
      </c>
      <c r="N6204" s="39"/>
      <c r="O6204" s="39"/>
      <c r="P6204" s="33"/>
    </row>
    <row r="6205" spans="1:16" ht="24.95" customHeight="1" x14ac:dyDescent="0.2">
      <c r="A6205" s="52" t="str">
        <f t="shared" si="289"/>
        <v>||||||0</v>
      </c>
      <c r="B6205" s="52" t="str">
        <f t="shared" si="290"/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288"/>
        <v>0</v>
      </c>
      <c r="N6205" s="39"/>
      <c r="O6205" s="39"/>
      <c r="P6205" s="33"/>
    </row>
    <row r="6206" spans="1:16" ht="24.95" customHeight="1" x14ac:dyDescent="0.2">
      <c r="A6206" s="52" t="str">
        <f t="shared" si="289"/>
        <v>||||||0</v>
      </c>
      <c r="B6206" s="52" t="str">
        <f t="shared" si="290"/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291">N6206+O6206</f>
        <v>0</v>
      </c>
      <c r="N6206" s="39"/>
      <c r="O6206" s="39"/>
      <c r="P6206" s="33"/>
    </row>
    <row r="6207" spans="1:16" ht="24.95" customHeight="1" x14ac:dyDescent="0.2">
      <c r="A6207" s="52" t="str">
        <f t="shared" si="289"/>
        <v>||||||0</v>
      </c>
      <c r="B6207" s="52" t="str">
        <f t="shared" si="290"/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291"/>
        <v>0</v>
      </c>
      <c r="N6207" s="39"/>
      <c r="O6207" s="39"/>
      <c r="P6207" s="33"/>
    </row>
    <row r="6208" spans="1:16" ht="24.95" customHeight="1" x14ac:dyDescent="0.2">
      <c r="A6208" s="52" t="str">
        <f t="shared" si="289"/>
        <v>||||||0</v>
      </c>
      <c r="B6208" s="52" t="str">
        <f t="shared" si="290"/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291"/>
        <v>0</v>
      </c>
      <c r="N6208" s="39"/>
      <c r="O6208" s="39"/>
      <c r="P6208" s="33"/>
    </row>
    <row r="6209" spans="1:16" ht="24.95" customHeight="1" x14ac:dyDescent="0.2">
      <c r="A6209" s="52" t="str">
        <f t="shared" si="289"/>
        <v>||||||0</v>
      </c>
      <c r="B6209" s="52" t="str">
        <f t="shared" si="290"/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291"/>
        <v>0</v>
      </c>
      <c r="N6209" s="39"/>
      <c r="O6209" s="39"/>
      <c r="P6209" s="33"/>
    </row>
    <row r="6210" spans="1:16" ht="24.95" customHeight="1" x14ac:dyDescent="0.2">
      <c r="A6210" s="52" t="str">
        <f t="shared" si="289"/>
        <v>||||||0</v>
      </c>
      <c r="B6210" s="52" t="str">
        <f t="shared" si="290"/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291"/>
        <v>0</v>
      </c>
      <c r="N6210" s="39"/>
      <c r="O6210" s="39"/>
      <c r="P6210" s="33"/>
    </row>
    <row r="6211" spans="1:16" ht="24.95" customHeight="1" x14ac:dyDescent="0.2">
      <c r="A6211" s="52" t="str">
        <f t="shared" si="289"/>
        <v>||||||0</v>
      </c>
      <c r="B6211" s="52" t="str">
        <f t="shared" si="290"/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291"/>
        <v>0</v>
      </c>
      <c r="N6211" s="39"/>
      <c r="O6211" s="39"/>
      <c r="P6211" s="33"/>
    </row>
    <row r="6212" spans="1:16" ht="24.95" customHeight="1" x14ac:dyDescent="0.2">
      <c r="A6212" s="52" t="str">
        <f t="shared" si="289"/>
        <v>||||||0</v>
      </c>
      <c r="B6212" s="52" t="str">
        <f t="shared" si="290"/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291"/>
        <v>0</v>
      </c>
      <c r="N6212" s="39"/>
      <c r="O6212" s="39"/>
      <c r="P6212" s="33"/>
    </row>
    <row r="6213" spans="1:16" ht="24.95" customHeight="1" x14ac:dyDescent="0.2">
      <c r="A6213" s="52" t="str">
        <f t="shared" ref="A6213:A6276" si="292">C6213&amp;"|"&amp;D6213&amp;"|"&amp;E6213&amp;"|"&amp;F6213&amp;"|"&amp;G6213&amp;"|"&amp;I6213&amp;"|"&amp;N6213+O6213-P6213</f>
        <v>||||||0</v>
      </c>
      <c r="B6213" s="52" t="str">
        <f t="shared" ref="B6213:B6276" si="293"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291"/>
        <v>0</v>
      </c>
      <c r="N6213" s="39"/>
      <c r="O6213" s="39"/>
      <c r="P6213" s="33"/>
    </row>
    <row r="6214" spans="1:16" ht="24.95" customHeight="1" x14ac:dyDescent="0.2">
      <c r="A6214" s="52" t="str">
        <f t="shared" si="292"/>
        <v>||||||0</v>
      </c>
      <c r="B6214" s="52" t="str">
        <f t="shared" si="293"/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291"/>
        <v>0</v>
      </c>
      <c r="N6214" s="39"/>
      <c r="O6214" s="39"/>
      <c r="P6214" s="33"/>
    </row>
    <row r="6215" spans="1:16" ht="24.95" customHeight="1" x14ac:dyDescent="0.2">
      <c r="A6215" s="52" t="str">
        <f t="shared" si="292"/>
        <v>||||||0</v>
      </c>
      <c r="B6215" s="52" t="str">
        <f t="shared" si="293"/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291"/>
        <v>0</v>
      </c>
      <c r="N6215" s="39"/>
      <c r="O6215" s="39"/>
      <c r="P6215" s="33"/>
    </row>
    <row r="6216" spans="1:16" ht="24.95" customHeight="1" x14ac:dyDescent="0.2">
      <c r="A6216" s="52" t="str">
        <f t="shared" si="292"/>
        <v>||||||0</v>
      </c>
      <c r="B6216" s="52" t="str">
        <f t="shared" si="293"/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291"/>
        <v>0</v>
      </c>
      <c r="N6216" s="39"/>
      <c r="O6216" s="39"/>
      <c r="P6216" s="33"/>
    </row>
    <row r="6217" spans="1:16" ht="24.95" customHeight="1" x14ac:dyDescent="0.2">
      <c r="A6217" s="52" t="str">
        <f t="shared" si="292"/>
        <v>||||||0</v>
      </c>
      <c r="B6217" s="52" t="str">
        <f t="shared" si="293"/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291"/>
        <v>0</v>
      </c>
      <c r="N6217" s="39"/>
      <c r="O6217" s="39"/>
      <c r="P6217" s="33"/>
    </row>
    <row r="6218" spans="1:16" ht="24.95" customHeight="1" x14ac:dyDescent="0.2">
      <c r="A6218" s="52" t="str">
        <f t="shared" si="292"/>
        <v>||||||0</v>
      </c>
      <c r="B6218" s="52" t="str">
        <f t="shared" si="293"/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291"/>
        <v>0</v>
      </c>
      <c r="N6218" s="39"/>
      <c r="O6218" s="39"/>
      <c r="P6218" s="33"/>
    </row>
    <row r="6219" spans="1:16" ht="24.95" customHeight="1" x14ac:dyDescent="0.2">
      <c r="A6219" s="52" t="str">
        <f t="shared" si="292"/>
        <v>||||||0</v>
      </c>
      <c r="B6219" s="52" t="str">
        <f t="shared" si="293"/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291"/>
        <v>0</v>
      </c>
      <c r="N6219" s="39"/>
      <c r="O6219" s="39"/>
      <c r="P6219" s="33"/>
    </row>
    <row r="6220" spans="1:16" ht="24.95" customHeight="1" x14ac:dyDescent="0.2">
      <c r="A6220" s="52" t="str">
        <f t="shared" si="292"/>
        <v>||||||0</v>
      </c>
      <c r="B6220" s="52" t="str">
        <f t="shared" si="293"/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291"/>
        <v>0</v>
      </c>
      <c r="N6220" s="39"/>
      <c r="O6220" s="39"/>
      <c r="P6220" s="33"/>
    </row>
    <row r="6221" spans="1:16" ht="24.95" customHeight="1" x14ac:dyDescent="0.2">
      <c r="A6221" s="52" t="str">
        <f t="shared" si="292"/>
        <v>||||||0</v>
      </c>
      <c r="B6221" s="52" t="str">
        <f t="shared" si="293"/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291"/>
        <v>0</v>
      </c>
      <c r="N6221" s="39"/>
      <c r="O6221" s="39"/>
      <c r="P6221" s="33"/>
    </row>
    <row r="6222" spans="1:16" ht="24.95" customHeight="1" x14ac:dyDescent="0.2">
      <c r="A6222" s="52" t="str">
        <f t="shared" si="292"/>
        <v>||||||0</v>
      </c>
      <c r="B6222" s="52" t="str">
        <f t="shared" si="293"/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291"/>
        <v>0</v>
      </c>
      <c r="N6222" s="39"/>
      <c r="O6222" s="39"/>
      <c r="P6222" s="33"/>
    </row>
    <row r="6223" spans="1:16" ht="24.95" customHeight="1" x14ac:dyDescent="0.2">
      <c r="A6223" s="52" t="str">
        <f t="shared" si="292"/>
        <v>||||||0</v>
      </c>
      <c r="B6223" s="52" t="str">
        <f t="shared" si="293"/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291"/>
        <v>0</v>
      </c>
      <c r="N6223" s="39"/>
      <c r="O6223" s="39"/>
      <c r="P6223" s="33"/>
    </row>
    <row r="6224" spans="1:16" ht="24.95" customHeight="1" x14ac:dyDescent="0.2">
      <c r="A6224" s="52" t="str">
        <f t="shared" si="292"/>
        <v>||||||0</v>
      </c>
      <c r="B6224" s="52" t="str">
        <f t="shared" si="293"/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291"/>
        <v>0</v>
      </c>
      <c r="N6224" s="39"/>
      <c r="O6224" s="39"/>
      <c r="P6224" s="33"/>
    </row>
    <row r="6225" spans="1:16" ht="24.95" customHeight="1" x14ac:dyDescent="0.2">
      <c r="A6225" s="52" t="str">
        <f t="shared" si="292"/>
        <v>||||||0</v>
      </c>
      <c r="B6225" s="52" t="str">
        <f t="shared" si="293"/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291"/>
        <v>0</v>
      </c>
      <c r="N6225" s="39"/>
      <c r="O6225" s="39"/>
      <c r="P6225" s="33"/>
    </row>
    <row r="6226" spans="1:16" ht="24.95" customHeight="1" x14ac:dyDescent="0.2">
      <c r="A6226" s="52" t="str">
        <f t="shared" si="292"/>
        <v>||||||0</v>
      </c>
      <c r="B6226" s="52" t="str">
        <f t="shared" si="293"/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291"/>
        <v>0</v>
      </c>
      <c r="N6226" s="39"/>
      <c r="O6226" s="39"/>
      <c r="P6226" s="33"/>
    </row>
    <row r="6227" spans="1:16" ht="24.95" customHeight="1" x14ac:dyDescent="0.2">
      <c r="A6227" s="52" t="str">
        <f t="shared" si="292"/>
        <v>||||||0</v>
      </c>
      <c r="B6227" s="52" t="str">
        <f t="shared" si="293"/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291"/>
        <v>0</v>
      </c>
      <c r="N6227" s="39"/>
      <c r="O6227" s="39"/>
      <c r="P6227" s="33"/>
    </row>
    <row r="6228" spans="1:16" ht="24.95" customHeight="1" x14ac:dyDescent="0.2">
      <c r="A6228" s="52" t="str">
        <f t="shared" si="292"/>
        <v>||||||0</v>
      </c>
      <c r="B6228" s="52" t="str">
        <f t="shared" si="293"/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291"/>
        <v>0</v>
      </c>
      <c r="N6228" s="39"/>
      <c r="O6228" s="39"/>
      <c r="P6228" s="33"/>
    </row>
    <row r="6229" spans="1:16" ht="24.95" customHeight="1" x14ac:dyDescent="0.2">
      <c r="A6229" s="52" t="str">
        <f t="shared" si="292"/>
        <v>||||||0</v>
      </c>
      <c r="B6229" s="52" t="str">
        <f t="shared" si="293"/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291"/>
        <v>0</v>
      </c>
      <c r="N6229" s="39"/>
      <c r="O6229" s="39"/>
      <c r="P6229" s="33"/>
    </row>
    <row r="6230" spans="1:16" ht="24.95" customHeight="1" x14ac:dyDescent="0.2">
      <c r="A6230" s="52" t="str">
        <f t="shared" si="292"/>
        <v>||||||0</v>
      </c>
      <c r="B6230" s="52" t="str">
        <f t="shared" si="293"/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291"/>
        <v>0</v>
      </c>
      <c r="N6230" s="39"/>
      <c r="O6230" s="39"/>
      <c r="P6230" s="33"/>
    </row>
    <row r="6231" spans="1:16" ht="24.95" customHeight="1" x14ac:dyDescent="0.2">
      <c r="A6231" s="52" t="str">
        <f t="shared" si="292"/>
        <v>||||||0</v>
      </c>
      <c r="B6231" s="52" t="str">
        <f t="shared" si="293"/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291"/>
        <v>0</v>
      </c>
      <c r="N6231" s="39"/>
      <c r="O6231" s="39"/>
      <c r="P6231" s="33"/>
    </row>
    <row r="6232" spans="1:16" ht="24.95" customHeight="1" x14ac:dyDescent="0.2">
      <c r="A6232" s="52" t="str">
        <f t="shared" si="292"/>
        <v>||||||0</v>
      </c>
      <c r="B6232" s="52" t="str">
        <f t="shared" si="293"/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291"/>
        <v>0</v>
      </c>
      <c r="N6232" s="39"/>
      <c r="O6232" s="39"/>
      <c r="P6232" s="33"/>
    </row>
    <row r="6233" spans="1:16" ht="24.95" customHeight="1" x14ac:dyDescent="0.2">
      <c r="A6233" s="52" t="str">
        <f t="shared" si="292"/>
        <v>||||||0</v>
      </c>
      <c r="B6233" s="52" t="str">
        <f t="shared" si="293"/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291"/>
        <v>0</v>
      </c>
      <c r="N6233" s="39"/>
      <c r="O6233" s="39"/>
      <c r="P6233" s="33"/>
    </row>
    <row r="6234" spans="1:16" ht="24.95" customHeight="1" x14ac:dyDescent="0.2">
      <c r="A6234" s="52" t="str">
        <f t="shared" si="292"/>
        <v>||||||0</v>
      </c>
      <c r="B6234" s="52" t="str">
        <f t="shared" si="293"/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291"/>
        <v>0</v>
      </c>
      <c r="N6234" s="39"/>
      <c r="O6234" s="39"/>
      <c r="P6234" s="33"/>
    </row>
    <row r="6235" spans="1:16" ht="24.95" customHeight="1" x14ac:dyDescent="0.2">
      <c r="A6235" s="52" t="str">
        <f t="shared" si="292"/>
        <v>||||||0</v>
      </c>
      <c r="B6235" s="52" t="str">
        <f t="shared" si="293"/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291"/>
        <v>0</v>
      </c>
      <c r="N6235" s="39"/>
      <c r="O6235" s="39"/>
      <c r="P6235" s="33"/>
    </row>
    <row r="6236" spans="1:16" ht="24.95" customHeight="1" x14ac:dyDescent="0.2">
      <c r="A6236" s="52" t="str">
        <f t="shared" si="292"/>
        <v>||||||0</v>
      </c>
      <c r="B6236" s="52" t="str">
        <f t="shared" si="293"/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291"/>
        <v>0</v>
      </c>
      <c r="N6236" s="39"/>
      <c r="O6236" s="39"/>
      <c r="P6236" s="33"/>
    </row>
    <row r="6237" spans="1:16" ht="24.95" customHeight="1" x14ac:dyDescent="0.2">
      <c r="A6237" s="52" t="str">
        <f t="shared" si="292"/>
        <v>||||||0</v>
      </c>
      <c r="B6237" s="52" t="str">
        <f t="shared" si="293"/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291"/>
        <v>0</v>
      </c>
      <c r="N6237" s="39"/>
      <c r="O6237" s="39"/>
      <c r="P6237" s="33"/>
    </row>
    <row r="6238" spans="1:16" ht="24.95" customHeight="1" x14ac:dyDescent="0.2">
      <c r="A6238" s="52" t="str">
        <f t="shared" si="292"/>
        <v>||||||0</v>
      </c>
      <c r="B6238" s="52" t="str">
        <f t="shared" si="293"/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291"/>
        <v>0</v>
      </c>
      <c r="N6238" s="39"/>
      <c r="O6238" s="39"/>
      <c r="P6238" s="33"/>
    </row>
    <row r="6239" spans="1:16" ht="24.95" customHeight="1" x14ac:dyDescent="0.2">
      <c r="A6239" s="52" t="str">
        <f t="shared" si="292"/>
        <v>||||||0</v>
      </c>
      <c r="B6239" s="52" t="str">
        <f t="shared" si="293"/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291"/>
        <v>0</v>
      </c>
      <c r="N6239" s="39"/>
      <c r="O6239" s="39"/>
      <c r="P6239" s="33"/>
    </row>
    <row r="6240" spans="1:16" ht="24.95" customHeight="1" x14ac:dyDescent="0.2">
      <c r="A6240" s="52" t="str">
        <f t="shared" si="292"/>
        <v>||||||0</v>
      </c>
      <c r="B6240" s="52" t="str">
        <f t="shared" si="293"/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291"/>
        <v>0</v>
      </c>
      <c r="N6240" s="39"/>
      <c r="O6240" s="39"/>
      <c r="P6240" s="33"/>
    </row>
    <row r="6241" spans="1:16" ht="24.95" customHeight="1" x14ac:dyDescent="0.2">
      <c r="A6241" s="52" t="str">
        <f t="shared" si="292"/>
        <v>||||||0</v>
      </c>
      <c r="B6241" s="52" t="str">
        <f t="shared" si="293"/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291"/>
        <v>0</v>
      </c>
      <c r="N6241" s="39"/>
      <c r="O6241" s="39"/>
      <c r="P6241" s="33"/>
    </row>
    <row r="6242" spans="1:16" ht="24.95" customHeight="1" x14ac:dyDescent="0.2">
      <c r="A6242" s="52" t="str">
        <f t="shared" si="292"/>
        <v>||||||0</v>
      </c>
      <c r="B6242" s="52" t="str">
        <f t="shared" si="293"/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291"/>
        <v>0</v>
      </c>
      <c r="N6242" s="39"/>
      <c r="O6242" s="39"/>
      <c r="P6242" s="33"/>
    </row>
    <row r="6243" spans="1:16" ht="24.95" customHeight="1" x14ac:dyDescent="0.2">
      <c r="A6243" s="52" t="str">
        <f t="shared" si="292"/>
        <v>||||||0</v>
      </c>
      <c r="B6243" s="52" t="str">
        <f t="shared" si="293"/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291"/>
        <v>0</v>
      </c>
      <c r="N6243" s="39"/>
      <c r="O6243" s="39"/>
      <c r="P6243" s="33"/>
    </row>
    <row r="6244" spans="1:16" ht="24.95" customHeight="1" x14ac:dyDescent="0.2">
      <c r="A6244" s="52" t="str">
        <f t="shared" si="292"/>
        <v>||||||0</v>
      </c>
      <c r="B6244" s="52" t="str">
        <f t="shared" si="293"/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291"/>
        <v>0</v>
      </c>
      <c r="N6244" s="39"/>
      <c r="O6244" s="39"/>
      <c r="P6244" s="33"/>
    </row>
    <row r="6245" spans="1:16" ht="24.95" customHeight="1" x14ac:dyDescent="0.2">
      <c r="A6245" s="52" t="str">
        <f t="shared" si="292"/>
        <v>||||||0</v>
      </c>
      <c r="B6245" s="52" t="str">
        <f t="shared" si="293"/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291"/>
        <v>0</v>
      </c>
      <c r="N6245" s="39"/>
      <c r="O6245" s="39"/>
      <c r="P6245" s="33"/>
    </row>
    <row r="6246" spans="1:16" ht="24.95" customHeight="1" x14ac:dyDescent="0.2">
      <c r="A6246" s="52" t="str">
        <f t="shared" si="292"/>
        <v>||||||0</v>
      </c>
      <c r="B6246" s="52" t="str">
        <f t="shared" si="293"/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291"/>
        <v>0</v>
      </c>
      <c r="N6246" s="39"/>
      <c r="O6246" s="39"/>
      <c r="P6246" s="33"/>
    </row>
    <row r="6247" spans="1:16" ht="24.95" customHeight="1" x14ac:dyDescent="0.2">
      <c r="A6247" s="52" t="str">
        <f t="shared" si="292"/>
        <v>||||||0</v>
      </c>
      <c r="B6247" s="52" t="str">
        <f t="shared" si="293"/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291"/>
        <v>0</v>
      </c>
      <c r="N6247" s="39"/>
      <c r="O6247" s="39"/>
      <c r="P6247" s="33"/>
    </row>
    <row r="6248" spans="1:16" ht="24.95" customHeight="1" x14ac:dyDescent="0.2">
      <c r="A6248" s="52" t="str">
        <f t="shared" si="292"/>
        <v>||||||0</v>
      </c>
      <c r="B6248" s="52" t="str">
        <f t="shared" si="293"/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291"/>
        <v>0</v>
      </c>
      <c r="N6248" s="39"/>
      <c r="O6248" s="39"/>
      <c r="P6248" s="33"/>
    </row>
    <row r="6249" spans="1:16" ht="24.95" customHeight="1" x14ac:dyDescent="0.2">
      <c r="A6249" s="52" t="str">
        <f t="shared" si="292"/>
        <v>||||||0</v>
      </c>
      <c r="B6249" s="52" t="str">
        <f t="shared" si="293"/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291"/>
        <v>0</v>
      </c>
      <c r="N6249" s="39"/>
      <c r="O6249" s="39"/>
      <c r="P6249" s="33"/>
    </row>
    <row r="6250" spans="1:16" ht="24.95" customHeight="1" x14ac:dyDescent="0.2">
      <c r="A6250" s="52" t="str">
        <f t="shared" si="292"/>
        <v>||||||0</v>
      </c>
      <c r="B6250" s="52" t="str">
        <f t="shared" si="293"/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291"/>
        <v>0</v>
      </c>
      <c r="N6250" s="39"/>
      <c r="O6250" s="39"/>
      <c r="P6250" s="33"/>
    </row>
    <row r="6251" spans="1:16" ht="24.95" customHeight="1" x14ac:dyDescent="0.2">
      <c r="A6251" s="52" t="str">
        <f t="shared" si="292"/>
        <v>||||||0</v>
      </c>
      <c r="B6251" s="52" t="str">
        <f t="shared" si="293"/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291"/>
        <v>0</v>
      </c>
      <c r="N6251" s="39"/>
      <c r="O6251" s="39"/>
      <c r="P6251" s="33"/>
    </row>
    <row r="6252" spans="1:16" ht="24.95" customHeight="1" x14ac:dyDescent="0.2">
      <c r="A6252" s="52" t="str">
        <f t="shared" si="292"/>
        <v>||||||0</v>
      </c>
      <c r="B6252" s="52" t="str">
        <f t="shared" si="293"/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291"/>
        <v>0</v>
      </c>
      <c r="N6252" s="39"/>
      <c r="O6252" s="39"/>
      <c r="P6252" s="33"/>
    </row>
    <row r="6253" spans="1:16" ht="24.95" customHeight="1" x14ac:dyDescent="0.2">
      <c r="A6253" s="52" t="str">
        <f t="shared" si="292"/>
        <v>||||||0</v>
      </c>
      <c r="B6253" s="52" t="str">
        <f t="shared" si="293"/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291"/>
        <v>0</v>
      </c>
      <c r="N6253" s="39"/>
      <c r="O6253" s="39"/>
      <c r="P6253" s="33"/>
    </row>
    <row r="6254" spans="1:16" ht="24.95" customHeight="1" x14ac:dyDescent="0.2">
      <c r="A6254" s="52" t="str">
        <f t="shared" si="292"/>
        <v>||||||0</v>
      </c>
      <c r="B6254" s="52" t="str">
        <f t="shared" si="293"/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291"/>
        <v>0</v>
      </c>
      <c r="N6254" s="39"/>
      <c r="O6254" s="39"/>
      <c r="P6254" s="33"/>
    </row>
    <row r="6255" spans="1:16" ht="24.95" customHeight="1" x14ac:dyDescent="0.2">
      <c r="A6255" s="52" t="str">
        <f t="shared" si="292"/>
        <v>||||||0</v>
      </c>
      <c r="B6255" s="52" t="str">
        <f t="shared" si="293"/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291"/>
        <v>0</v>
      </c>
      <c r="N6255" s="39"/>
      <c r="O6255" s="39"/>
      <c r="P6255" s="33"/>
    </row>
    <row r="6256" spans="1:16" ht="24.95" customHeight="1" x14ac:dyDescent="0.2">
      <c r="A6256" s="52" t="str">
        <f t="shared" si="292"/>
        <v>||||||0</v>
      </c>
      <c r="B6256" s="52" t="str">
        <f t="shared" si="293"/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291"/>
        <v>0</v>
      </c>
      <c r="N6256" s="39"/>
      <c r="O6256" s="39"/>
      <c r="P6256" s="33"/>
    </row>
    <row r="6257" spans="1:16" ht="24.95" customHeight="1" x14ac:dyDescent="0.2">
      <c r="A6257" s="52" t="str">
        <f t="shared" si="292"/>
        <v>||||||0</v>
      </c>
      <c r="B6257" s="52" t="str">
        <f t="shared" si="293"/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291"/>
        <v>0</v>
      </c>
      <c r="N6257" s="39"/>
      <c r="O6257" s="39"/>
      <c r="P6257" s="33"/>
    </row>
    <row r="6258" spans="1:16" ht="24.95" customHeight="1" x14ac:dyDescent="0.2">
      <c r="A6258" s="52" t="str">
        <f t="shared" si="292"/>
        <v>||||||0</v>
      </c>
      <c r="B6258" s="52" t="str">
        <f t="shared" si="293"/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291"/>
        <v>0</v>
      </c>
      <c r="N6258" s="39"/>
      <c r="O6258" s="39"/>
      <c r="P6258" s="33"/>
    </row>
    <row r="6259" spans="1:16" ht="24.95" customHeight="1" x14ac:dyDescent="0.2">
      <c r="A6259" s="52" t="str">
        <f t="shared" si="292"/>
        <v>||||||0</v>
      </c>
      <c r="B6259" s="52" t="str">
        <f t="shared" si="293"/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291"/>
        <v>0</v>
      </c>
      <c r="N6259" s="39"/>
      <c r="O6259" s="39"/>
      <c r="P6259" s="33"/>
    </row>
    <row r="6260" spans="1:16" ht="24.95" customHeight="1" x14ac:dyDescent="0.2">
      <c r="A6260" s="52" t="str">
        <f t="shared" si="292"/>
        <v>||||||0</v>
      </c>
      <c r="B6260" s="52" t="str">
        <f t="shared" si="293"/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291"/>
        <v>0</v>
      </c>
      <c r="N6260" s="39"/>
      <c r="O6260" s="39"/>
      <c r="P6260" s="33"/>
    </row>
    <row r="6261" spans="1:16" ht="24.95" customHeight="1" x14ac:dyDescent="0.2">
      <c r="A6261" s="52" t="str">
        <f t="shared" si="292"/>
        <v>||||||0</v>
      </c>
      <c r="B6261" s="52" t="str">
        <f t="shared" si="293"/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291"/>
        <v>0</v>
      </c>
      <c r="N6261" s="39"/>
      <c r="O6261" s="39"/>
      <c r="P6261" s="33"/>
    </row>
    <row r="6262" spans="1:16" ht="24.95" customHeight="1" x14ac:dyDescent="0.2">
      <c r="A6262" s="52" t="str">
        <f t="shared" si="292"/>
        <v>||||||0</v>
      </c>
      <c r="B6262" s="52" t="str">
        <f t="shared" si="293"/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291"/>
        <v>0</v>
      </c>
      <c r="N6262" s="39"/>
      <c r="O6262" s="39"/>
      <c r="P6262" s="33"/>
    </row>
    <row r="6263" spans="1:16" ht="24.95" customHeight="1" x14ac:dyDescent="0.2">
      <c r="A6263" s="52" t="str">
        <f t="shared" si="292"/>
        <v>||||||0</v>
      </c>
      <c r="B6263" s="52" t="str">
        <f t="shared" si="293"/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291"/>
        <v>0</v>
      </c>
      <c r="N6263" s="39"/>
      <c r="O6263" s="39"/>
      <c r="P6263" s="33"/>
    </row>
    <row r="6264" spans="1:16" ht="24.95" customHeight="1" x14ac:dyDescent="0.2">
      <c r="A6264" s="52" t="str">
        <f t="shared" si="292"/>
        <v>||||||0</v>
      </c>
      <c r="B6264" s="52" t="str">
        <f t="shared" si="293"/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291"/>
        <v>0</v>
      </c>
      <c r="N6264" s="39"/>
      <c r="O6264" s="39"/>
      <c r="P6264" s="33"/>
    </row>
    <row r="6265" spans="1:16" ht="24.95" customHeight="1" x14ac:dyDescent="0.2">
      <c r="A6265" s="52" t="str">
        <f t="shared" si="292"/>
        <v>||||||0</v>
      </c>
      <c r="B6265" s="52" t="str">
        <f t="shared" si="293"/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291"/>
        <v>0</v>
      </c>
      <c r="N6265" s="39"/>
      <c r="O6265" s="39"/>
      <c r="P6265" s="33"/>
    </row>
    <row r="6266" spans="1:16" ht="24.95" customHeight="1" x14ac:dyDescent="0.2">
      <c r="A6266" s="52" t="str">
        <f t="shared" si="292"/>
        <v>||||||0</v>
      </c>
      <c r="B6266" s="52" t="str">
        <f t="shared" si="293"/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291"/>
        <v>0</v>
      </c>
      <c r="N6266" s="39"/>
      <c r="O6266" s="39"/>
      <c r="P6266" s="33"/>
    </row>
    <row r="6267" spans="1:16" ht="24.95" customHeight="1" x14ac:dyDescent="0.2">
      <c r="A6267" s="52" t="str">
        <f t="shared" si="292"/>
        <v>||||||0</v>
      </c>
      <c r="B6267" s="52" t="str">
        <f t="shared" si="293"/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291"/>
        <v>0</v>
      </c>
      <c r="N6267" s="39"/>
      <c r="O6267" s="39"/>
      <c r="P6267" s="33"/>
    </row>
    <row r="6268" spans="1:16" ht="24.95" customHeight="1" x14ac:dyDescent="0.2">
      <c r="A6268" s="52" t="str">
        <f t="shared" si="292"/>
        <v>||||||0</v>
      </c>
      <c r="B6268" s="52" t="str">
        <f t="shared" si="293"/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291"/>
        <v>0</v>
      </c>
      <c r="N6268" s="39"/>
      <c r="O6268" s="39"/>
      <c r="P6268" s="33"/>
    </row>
    <row r="6269" spans="1:16" ht="24.95" customHeight="1" x14ac:dyDescent="0.2">
      <c r="A6269" s="52" t="str">
        <f t="shared" si="292"/>
        <v>||||||0</v>
      </c>
      <c r="B6269" s="52" t="str">
        <f t="shared" si="293"/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291"/>
        <v>0</v>
      </c>
      <c r="N6269" s="39"/>
      <c r="O6269" s="39"/>
      <c r="P6269" s="33"/>
    </row>
    <row r="6270" spans="1:16" ht="24.95" customHeight="1" x14ac:dyDescent="0.2">
      <c r="A6270" s="52" t="str">
        <f t="shared" si="292"/>
        <v>||||||0</v>
      </c>
      <c r="B6270" s="52" t="str">
        <f t="shared" si="293"/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294">N6270+O6270</f>
        <v>0</v>
      </c>
      <c r="N6270" s="39"/>
      <c r="O6270" s="39"/>
      <c r="P6270" s="33"/>
    </row>
    <row r="6271" spans="1:16" ht="24.95" customHeight="1" x14ac:dyDescent="0.2">
      <c r="A6271" s="52" t="str">
        <f t="shared" si="292"/>
        <v>||||||0</v>
      </c>
      <c r="B6271" s="52" t="str">
        <f t="shared" si="293"/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294"/>
        <v>0</v>
      </c>
      <c r="N6271" s="39"/>
      <c r="O6271" s="39"/>
      <c r="P6271" s="33"/>
    </row>
    <row r="6272" spans="1:16" ht="24.95" customHeight="1" x14ac:dyDescent="0.2">
      <c r="A6272" s="52" t="str">
        <f t="shared" si="292"/>
        <v>||||||0</v>
      </c>
      <c r="B6272" s="52" t="str">
        <f t="shared" si="293"/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294"/>
        <v>0</v>
      </c>
      <c r="N6272" s="39"/>
      <c r="O6272" s="39"/>
      <c r="P6272" s="33"/>
    </row>
    <row r="6273" spans="1:16" ht="24.95" customHeight="1" x14ac:dyDescent="0.2">
      <c r="A6273" s="52" t="str">
        <f t="shared" si="292"/>
        <v>||||||0</v>
      </c>
      <c r="B6273" s="52" t="str">
        <f t="shared" si="293"/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294"/>
        <v>0</v>
      </c>
      <c r="N6273" s="39"/>
      <c r="O6273" s="39"/>
      <c r="P6273" s="33"/>
    </row>
    <row r="6274" spans="1:16" ht="24.95" customHeight="1" x14ac:dyDescent="0.2">
      <c r="A6274" s="52" t="str">
        <f t="shared" si="292"/>
        <v>||||||0</v>
      </c>
      <c r="B6274" s="52" t="str">
        <f t="shared" si="293"/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294"/>
        <v>0</v>
      </c>
      <c r="N6274" s="39"/>
      <c r="O6274" s="39"/>
      <c r="P6274" s="33"/>
    </row>
    <row r="6275" spans="1:16" ht="24.95" customHeight="1" x14ac:dyDescent="0.2">
      <c r="A6275" s="52" t="str">
        <f t="shared" si="292"/>
        <v>||||||0</v>
      </c>
      <c r="B6275" s="52" t="str">
        <f t="shared" si="293"/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294"/>
        <v>0</v>
      </c>
      <c r="N6275" s="39"/>
      <c r="O6275" s="39"/>
      <c r="P6275" s="33"/>
    </row>
    <row r="6276" spans="1:16" ht="24.95" customHeight="1" x14ac:dyDescent="0.2">
      <c r="A6276" s="52" t="str">
        <f t="shared" si="292"/>
        <v>||||||0</v>
      </c>
      <c r="B6276" s="52" t="str">
        <f t="shared" si="293"/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294"/>
        <v>0</v>
      </c>
      <c r="N6276" s="39"/>
      <c r="O6276" s="39"/>
      <c r="P6276" s="33"/>
    </row>
    <row r="6277" spans="1:16" ht="24.95" customHeight="1" x14ac:dyDescent="0.2">
      <c r="A6277" s="52" t="str">
        <f t="shared" ref="A6277:A6340" si="295">C6277&amp;"|"&amp;D6277&amp;"|"&amp;E6277&amp;"|"&amp;F6277&amp;"|"&amp;G6277&amp;"|"&amp;I6277&amp;"|"&amp;N6277+O6277-P6277</f>
        <v>||||||0</v>
      </c>
      <c r="B6277" s="52" t="str">
        <f t="shared" ref="B6277:B6340" si="296"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294"/>
        <v>0</v>
      </c>
      <c r="N6277" s="39"/>
      <c r="O6277" s="39"/>
      <c r="P6277" s="33"/>
    </row>
    <row r="6278" spans="1:16" ht="24.95" customHeight="1" x14ac:dyDescent="0.2">
      <c r="A6278" s="52" t="str">
        <f t="shared" si="295"/>
        <v>||||||0</v>
      </c>
      <c r="B6278" s="52" t="str">
        <f t="shared" si="296"/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294"/>
        <v>0</v>
      </c>
      <c r="N6278" s="39"/>
      <c r="O6278" s="39"/>
      <c r="P6278" s="33"/>
    </row>
    <row r="6279" spans="1:16" ht="24.95" customHeight="1" x14ac:dyDescent="0.2">
      <c r="A6279" s="52" t="str">
        <f t="shared" si="295"/>
        <v>||||||0</v>
      </c>
      <c r="B6279" s="52" t="str">
        <f t="shared" si="296"/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294"/>
        <v>0</v>
      </c>
      <c r="N6279" s="39"/>
      <c r="O6279" s="39"/>
      <c r="P6279" s="33"/>
    </row>
    <row r="6280" spans="1:16" ht="24.95" customHeight="1" x14ac:dyDescent="0.2">
      <c r="A6280" s="52" t="str">
        <f t="shared" si="295"/>
        <v>||||||0</v>
      </c>
      <c r="B6280" s="52" t="str">
        <f t="shared" si="296"/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294"/>
        <v>0</v>
      </c>
      <c r="N6280" s="39"/>
      <c r="O6280" s="39"/>
      <c r="P6280" s="33"/>
    </row>
    <row r="6281" spans="1:16" ht="24.95" customHeight="1" x14ac:dyDescent="0.2">
      <c r="A6281" s="52" t="str">
        <f t="shared" si="295"/>
        <v>||||||0</v>
      </c>
      <c r="B6281" s="52" t="str">
        <f t="shared" si="296"/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294"/>
        <v>0</v>
      </c>
      <c r="N6281" s="39"/>
      <c r="O6281" s="39"/>
      <c r="P6281" s="33"/>
    </row>
    <row r="6282" spans="1:16" ht="24.95" customHeight="1" x14ac:dyDescent="0.2">
      <c r="A6282" s="52" t="str">
        <f t="shared" si="295"/>
        <v>||||||0</v>
      </c>
      <c r="B6282" s="52" t="str">
        <f t="shared" si="296"/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294"/>
        <v>0</v>
      </c>
      <c r="N6282" s="39"/>
      <c r="O6282" s="39"/>
      <c r="P6282" s="33"/>
    </row>
    <row r="6283" spans="1:16" ht="24.95" customHeight="1" x14ac:dyDescent="0.2">
      <c r="A6283" s="52" t="str">
        <f t="shared" si="295"/>
        <v>||||||0</v>
      </c>
      <c r="B6283" s="52" t="str">
        <f t="shared" si="296"/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294"/>
        <v>0</v>
      </c>
      <c r="N6283" s="39"/>
      <c r="O6283" s="39"/>
      <c r="P6283" s="33"/>
    </row>
    <row r="6284" spans="1:16" ht="24.95" customHeight="1" x14ac:dyDescent="0.2">
      <c r="A6284" s="52" t="str">
        <f t="shared" si="295"/>
        <v>||||||0</v>
      </c>
      <c r="B6284" s="52" t="str">
        <f t="shared" si="296"/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294"/>
        <v>0</v>
      </c>
      <c r="N6284" s="39"/>
      <c r="O6284" s="39"/>
      <c r="P6284" s="33"/>
    </row>
    <row r="6285" spans="1:16" ht="24.95" customHeight="1" x14ac:dyDescent="0.2">
      <c r="A6285" s="52" t="str">
        <f t="shared" si="295"/>
        <v>||||||0</v>
      </c>
      <c r="B6285" s="52" t="str">
        <f t="shared" si="296"/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294"/>
        <v>0</v>
      </c>
      <c r="N6285" s="39"/>
      <c r="O6285" s="39"/>
      <c r="P6285" s="33"/>
    </row>
    <row r="6286" spans="1:16" ht="24.95" customHeight="1" x14ac:dyDescent="0.2">
      <c r="A6286" s="52" t="str">
        <f t="shared" si="295"/>
        <v>||||||0</v>
      </c>
      <c r="B6286" s="52" t="str">
        <f t="shared" si="296"/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294"/>
        <v>0</v>
      </c>
      <c r="N6286" s="39"/>
      <c r="O6286" s="39"/>
      <c r="P6286" s="33"/>
    </row>
    <row r="6287" spans="1:16" ht="24.95" customHeight="1" x14ac:dyDescent="0.2">
      <c r="A6287" s="52" t="str">
        <f t="shared" si="295"/>
        <v>||||||0</v>
      </c>
      <c r="B6287" s="52" t="str">
        <f t="shared" si="296"/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294"/>
        <v>0</v>
      </c>
      <c r="N6287" s="39"/>
      <c r="O6287" s="39"/>
      <c r="P6287" s="33"/>
    </row>
    <row r="6288" spans="1:16" ht="24.95" customHeight="1" x14ac:dyDescent="0.2">
      <c r="A6288" s="52" t="str">
        <f t="shared" si="295"/>
        <v>||||||0</v>
      </c>
      <c r="B6288" s="52" t="str">
        <f t="shared" si="296"/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294"/>
        <v>0</v>
      </c>
      <c r="N6288" s="39"/>
      <c r="O6288" s="39"/>
      <c r="P6288" s="33"/>
    </row>
    <row r="6289" spans="1:16" ht="24.95" customHeight="1" x14ac:dyDescent="0.2">
      <c r="A6289" s="52" t="str">
        <f t="shared" si="295"/>
        <v>||||||0</v>
      </c>
      <c r="B6289" s="52" t="str">
        <f t="shared" si="296"/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294"/>
        <v>0</v>
      </c>
      <c r="N6289" s="39"/>
      <c r="O6289" s="39"/>
      <c r="P6289" s="33"/>
    </row>
    <row r="6290" spans="1:16" ht="24.95" customHeight="1" x14ac:dyDescent="0.2">
      <c r="A6290" s="52" t="str">
        <f t="shared" si="295"/>
        <v>||||||0</v>
      </c>
      <c r="B6290" s="52" t="str">
        <f t="shared" si="296"/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294"/>
        <v>0</v>
      </c>
      <c r="N6290" s="39"/>
      <c r="O6290" s="39"/>
      <c r="P6290" s="33"/>
    </row>
    <row r="6291" spans="1:16" ht="24.95" customHeight="1" x14ac:dyDescent="0.2">
      <c r="A6291" s="52" t="str">
        <f t="shared" si="295"/>
        <v>||||||0</v>
      </c>
      <c r="B6291" s="52" t="str">
        <f t="shared" si="296"/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294"/>
        <v>0</v>
      </c>
      <c r="N6291" s="39"/>
      <c r="O6291" s="39"/>
      <c r="P6291" s="33"/>
    </row>
    <row r="6292" spans="1:16" ht="24.95" customHeight="1" x14ac:dyDescent="0.2">
      <c r="A6292" s="52" t="str">
        <f t="shared" si="295"/>
        <v>||||||0</v>
      </c>
      <c r="B6292" s="52" t="str">
        <f t="shared" si="296"/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294"/>
        <v>0</v>
      </c>
      <c r="N6292" s="39"/>
      <c r="O6292" s="39"/>
      <c r="P6292" s="33"/>
    </row>
    <row r="6293" spans="1:16" ht="24.95" customHeight="1" x14ac:dyDescent="0.2">
      <c r="A6293" s="52" t="str">
        <f t="shared" si="295"/>
        <v>||||||0</v>
      </c>
      <c r="B6293" s="52" t="str">
        <f t="shared" si="296"/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294"/>
        <v>0</v>
      </c>
      <c r="N6293" s="39"/>
      <c r="O6293" s="39"/>
      <c r="P6293" s="33"/>
    </row>
    <row r="6294" spans="1:16" ht="24.95" customHeight="1" x14ac:dyDescent="0.2">
      <c r="A6294" s="52" t="str">
        <f t="shared" si="295"/>
        <v>||||||0</v>
      </c>
      <c r="B6294" s="52" t="str">
        <f t="shared" si="296"/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294"/>
        <v>0</v>
      </c>
      <c r="N6294" s="39"/>
      <c r="O6294" s="39"/>
      <c r="P6294" s="33"/>
    </row>
    <row r="6295" spans="1:16" ht="24.95" customHeight="1" x14ac:dyDescent="0.2">
      <c r="A6295" s="52" t="str">
        <f t="shared" si="295"/>
        <v>||||||0</v>
      </c>
      <c r="B6295" s="52" t="str">
        <f t="shared" si="296"/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294"/>
        <v>0</v>
      </c>
      <c r="N6295" s="39"/>
      <c r="O6295" s="39"/>
      <c r="P6295" s="33"/>
    </row>
    <row r="6296" spans="1:16" ht="24.95" customHeight="1" x14ac:dyDescent="0.2">
      <c r="A6296" s="52" t="str">
        <f t="shared" si="295"/>
        <v>||||||0</v>
      </c>
      <c r="B6296" s="52" t="str">
        <f t="shared" si="296"/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294"/>
        <v>0</v>
      </c>
      <c r="N6296" s="39"/>
      <c r="O6296" s="39"/>
      <c r="P6296" s="33"/>
    </row>
    <row r="6297" spans="1:16" ht="24.95" customHeight="1" x14ac:dyDescent="0.2">
      <c r="A6297" s="52" t="str">
        <f t="shared" si="295"/>
        <v>||||||0</v>
      </c>
      <c r="B6297" s="52" t="str">
        <f t="shared" si="296"/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294"/>
        <v>0</v>
      </c>
      <c r="N6297" s="39"/>
      <c r="O6297" s="39"/>
      <c r="P6297" s="33"/>
    </row>
    <row r="6298" spans="1:16" ht="24.95" customHeight="1" x14ac:dyDescent="0.2">
      <c r="A6298" s="52" t="str">
        <f t="shared" si="295"/>
        <v>||||||0</v>
      </c>
      <c r="B6298" s="52" t="str">
        <f t="shared" si="296"/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294"/>
        <v>0</v>
      </c>
      <c r="N6298" s="39"/>
      <c r="O6298" s="39"/>
      <c r="P6298" s="33"/>
    </row>
    <row r="6299" spans="1:16" ht="24.95" customHeight="1" x14ac:dyDescent="0.2">
      <c r="A6299" s="52" t="str">
        <f t="shared" si="295"/>
        <v>||||||0</v>
      </c>
      <c r="B6299" s="52" t="str">
        <f t="shared" si="296"/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294"/>
        <v>0</v>
      </c>
      <c r="N6299" s="39"/>
      <c r="O6299" s="39"/>
      <c r="P6299" s="33"/>
    </row>
    <row r="6300" spans="1:16" ht="24.95" customHeight="1" x14ac:dyDescent="0.2">
      <c r="A6300" s="52" t="str">
        <f t="shared" si="295"/>
        <v>||||||0</v>
      </c>
      <c r="B6300" s="52" t="str">
        <f t="shared" si="296"/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294"/>
        <v>0</v>
      </c>
      <c r="N6300" s="39"/>
      <c r="O6300" s="39"/>
      <c r="P6300" s="33"/>
    </row>
    <row r="6301" spans="1:16" ht="24.95" customHeight="1" x14ac:dyDescent="0.2">
      <c r="A6301" s="52" t="str">
        <f t="shared" si="295"/>
        <v>||||||0</v>
      </c>
      <c r="B6301" s="52" t="str">
        <f t="shared" si="296"/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294"/>
        <v>0</v>
      </c>
      <c r="N6301" s="39"/>
      <c r="O6301" s="39"/>
      <c r="P6301" s="33"/>
    </row>
    <row r="6302" spans="1:16" ht="24.95" customHeight="1" x14ac:dyDescent="0.2">
      <c r="A6302" s="52" t="str">
        <f t="shared" si="295"/>
        <v>||||||0</v>
      </c>
      <c r="B6302" s="52" t="str">
        <f t="shared" si="296"/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294"/>
        <v>0</v>
      </c>
      <c r="N6302" s="39"/>
      <c r="O6302" s="39"/>
      <c r="P6302" s="33"/>
    </row>
    <row r="6303" spans="1:16" ht="24.95" customHeight="1" x14ac:dyDescent="0.2">
      <c r="A6303" s="52" t="str">
        <f t="shared" si="295"/>
        <v>||||||0</v>
      </c>
      <c r="B6303" s="52" t="str">
        <f t="shared" si="296"/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294"/>
        <v>0</v>
      </c>
      <c r="N6303" s="39"/>
      <c r="O6303" s="39"/>
      <c r="P6303" s="33"/>
    </row>
    <row r="6304" spans="1:16" ht="24.95" customHeight="1" x14ac:dyDescent="0.2">
      <c r="A6304" s="52" t="str">
        <f t="shared" si="295"/>
        <v>||||||0</v>
      </c>
      <c r="B6304" s="52" t="str">
        <f t="shared" si="296"/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294"/>
        <v>0</v>
      </c>
      <c r="N6304" s="39"/>
      <c r="O6304" s="39"/>
      <c r="P6304" s="33"/>
    </row>
    <row r="6305" spans="1:16" ht="24.95" customHeight="1" x14ac:dyDescent="0.2">
      <c r="A6305" s="52" t="str">
        <f t="shared" si="295"/>
        <v>||||||0</v>
      </c>
      <c r="B6305" s="52" t="str">
        <f t="shared" si="296"/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294"/>
        <v>0</v>
      </c>
      <c r="N6305" s="39"/>
      <c r="O6305" s="39"/>
      <c r="P6305" s="33"/>
    </row>
    <row r="6306" spans="1:16" ht="24.95" customHeight="1" x14ac:dyDescent="0.2">
      <c r="A6306" s="52" t="str">
        <f t="shared" si="295"/>
        <v>||||||0</v>
      </c>
      <c r="B6306" s="52" t="str">
        <f t="shared" si="296"/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294"/>
        <v>0</v>
      </c>
      <c r="N6306" s="39"/>
      <c r="O6306" s="39"/>
      <c r="P6306" s="33"/>
    </row>
    <row r="6307" spans="1:16" ht="24.95" customHeight="1" x14ac:dyDescent="0.2">
      <c r="A6307" s="52" t="str">
        <f t="shared" si="295"/>
        <v>||||||0</v>
      </c>
      <c r="B6307" s="52" t="str">
        <f t="shared" si="296"/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294"/>
        <v>0</v>
      </c>
      <c r="N6307" s="39"/>
      <c r="O6307" s="39"/>
      <c r="P6307" s="33"/>
    </row>
    <row r="6308" spans="1:16" ht="24.95" customHeight="1" x14ac:dyDescent="0.2">
      <c r="A6308" s="52" t="str">
        <f t="shared" si="295"/>
        <v>||||||0</v>
      </c>
      <c r="B6308" s="52" t="str">
        <f t="shared" si="296"/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294"/>
        <v>0</v>
      </c>
      <c r="N6308" s="39"/>
      <c r="O6308" s="39"/>
      <c r="P6308" s="33"/>
    </row>
    <row r="6309" spans="1:16" ht="24.95" customHeight="1" x14ac:dyDescent="0.2">
      <c r="A6309" s="52" t="str">
        <f t="shared" si="295"/>
        <v>||||||0</v>
      </c>
      <c r="B6309" s="52" t="str">
        <f t="shared" si="296"/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294"/>
        <v>0</v>
      </c>
      <c r="N6309" s="39"/>
      <c r="O6309" s="39"/>
      <c r="P6309" s="33"/>
    </row>
    <row r="6310" spans="1:16" ht="24.95" customHeight="1" x14ac:dyDescent="0.2">
      <c r="A6310" s="52" t="str">
        <f t="shared" si="295"/>
        <v>||||||0</v>
      </c>
      <c r="B6310" s="52" t="str">
        <f t="shared" si="296"/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294"/>
        <v>0</v>
      </c>
      <c r="N6310" s="39"/>
      <c r="O6310" s="39"/>
      <c r="P6310" s="33"/>
    </row>
    <row r="6311" spans="1:16" ht="24.95" customHeight="1" x14ac:dyDescent="0.2">
      <c r="A6311" s="52" t="str">
        <f t="shared" si="295"/>
        <v>||||||0</v>
      </c>
      <c r="B6311" s="52" t="str">
        <f t="shared" si="296"/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294"/>
        <v>0</v>
      </c>
      <c r="N6311" s="39"/>
      <c r="O6311" s="39"/>
      <c r="P6311" s="33"/>
    </row>
    <row r="6312" spans="1:16" ht="24.95" customHeight="1" x14ac:dyDescent="0.2">
      <c r="A6312" s="52" t="str">
        <f t="shared" si="295"/>
        <v>||||||0</v>
      </c>
      <c r="B6312" s="52" t="str">
        <f t="shared" si="296"/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294"/>
        <v>0</v>
      </c>
      <c r="N6312" s="39"/>
      <c r="O6312" s="39"/>
      <c r="P6312" s="33"/>
    </row>
    <row r="6313" spans="1:16" ht="24.95" customHeight="1" x14ac:dyDescent="0.2">
      <c r="A6313" s="52" t="str">
        <f t="shared" si="295"/>
        <v>||||||0</v>
      </c>
      <c r="B6313" s="52" t="str">
        <f t="shared" si="296"/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294"/>
        <v>0</v>
      </c>
      <c r="N6313" s="39"/>
      <c r="O6313" s="39"/>
      <c r="P6313" s="33"/>
    </row>
    <row r="6314" spans="1:16" ht="24.95" customHeight="1" x14ac:dyDescent="0.2">
      <c r="A6314" s="52" t="str">
        <f t="shared" si="295"/>
        <v>||||||0</v>
      </c>
      <c r="B6314" s="52" t="str">
        <f t="shared" si="296"/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294"/>
        <v>0</v>
      </c>
      <c r="N6314" s="39"/>
      <c r="O6314" s="39"/>
      <c r="P6314" s="33"/>
    </row>
    <row r="6315" spans="1:16" ht="24.95" customHeight="1" x14ac:dyDescent="0.2">
      <c r="A6315" s="52" t="str">
        <f t="shared" si="295"/>
        <v>||||||0</v>
      </c>
      <c r="B6315" s="52" t="str">
        <f t="shared" si="296"/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294"/>
        <v>0</v>
      </c>
      <c r="N6315" s="39"/>
      <c r="O6315" s="39"/>
      <c r="P6315" s="33"/>
    </row>
    <row r="6316" spans="1:16" ht="24.95" customHeight="1" x14ac:dyDescent="0.2">
      <c r="A6316" s="52" t="str">
        <f t="shared" si="295"/>
        <v>||||||0</v>
      </c>
      <c r="B6316" s="52" t="str">
        <f t="shared" si="296"/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294"/>
        <v>0</v>
      </c>
      <c r="N6316" s="39"/>
      <c r="O6316" s="39"/>
      <c r="P6316" s="33"/>
    </row>
    <row r="6317" spans="1:16" ht="24.95" customHeight="1" x14ac:dyDescent="0.2">
      <c r="A6317" s="52" t="str">
        <f t="shared" si="295"/>
        <v>||||||0</v>
      </c>
      <c r="B6317" s="52" t="str">
        <f t="shared" si="296"/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294"/>
        <v>0</v>
      </c>
      <c r="N6317" s="39"/>
      <c r="O6317" s="39"/>
      <c r="P6317" s="33"/>
    </row>
    <row r="6318" spans="1:16" ht="24.95" customHeight="1" x14ac:dyDescent="0.2">
      <c r="A6318" s="52" t="str">
        <f t="shared" si="295"/>
        <v>||||||0</v>
      </c>
      <c r="B6318" s="52" t="str">
        <f t="shared" si="296"/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294"/>
        <v>0</v>
      </c>
      <c r="N6318" s="39"/>
      <c r="O6318" s="39"/>
      <c r="P6318" s="33"/>
    </row>
    <row r="6319" spans="1:16" ht="24.95" customHeight="1" x14ac:dyDescent="0.2">
      <c r="A6319" s="52" t="str">
        <f t="shared" si="295"/>
        <v>||||||0</v>
      </c>
      <c r="B6319" s="52" t="str">
        <f t="shared" si="296"/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294"/>
        <v>0</v>
      </c>
      <c r="N6319" s="39"/>
      <c r="O6319" s="39"/>
      <c r="P6319" s="33"/>
    </row>
    <row r="6320" spans="1:16" ht="24.95" customHeight="1" x14ac:dyDescent="0.2">
      <c r="A6320" s="52" t="str">
        <f t="shared" si="295"/>
        <v>||||||0</v>
      </c>
      <c r="B6320" s="52" t="str">
        <f t="shared" si="296"/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294"/>
        <v>0</v>
      </c>
      <c r="N6320" s="39"/>
      <c r="O6320" s="39"/>
      <c r="P6320" s="33"/>
    </row>
    <row r="6321" spans="1:16" ht="24.95" customHeight="1" x14ac:dyDescent="0.2">
      <c r="A6321" s="52" t="str">
        <f t="shared" si="295"/>
        <v>||||||0</v>
      </c>
      <c r="B6321" s="52" t="str">
        <f t="shared" si="296"/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294"/>
        <v>0</v>
      </c>
      <c r="N6321" s="39"/>
      <c r="O6321" s="39"/>
      <c r="P6321" s="33"/>
    </row>
    <row r="6322" spans="1:16" ht="24.95" customHeight="1" x14ac:dyDescent="0.2">
      <c r="A6322" s="52" t="str">
        <f t="shared" si="295"/>
        <v>||||||0</v>
      </c>
      <c r="B6322" s="52" t="str">
        <f t="shared" si="296"/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294"/>
        <v>0</v>
      </c>
      <c r="N6322" s="39"/>
      <c r="O6322" s="39"/>
      <c r="P6322" s="33"/>
    </row>
    <row r="6323" spans="1:16" ht="24.95" customHeight="1" x14ac:dyDescent="0.2">
      <c r="A6323" s="52" t="str">
        <f t="shared" si="295"/>
        <v>||||||0</v>
      </c>
      <c r="B6323" s="52" t="str">
        <f t="shared" si="296"/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294"/>
        <v>0</v>
      </c>
      <c r="N6323" s="39"/>
      <c r="O6323" s="39"/>
      <c r="P6323" s="33"/>
    </row>
    <row r="6324" spans="1:16" ht="24.95" customHeight="1" x14ac:dyDescent="0.2">
      <c r="A6324" s="52" t="str">
        <f t="shared" si="295"/>
        <v>||||||0</v>
      </c>
      <c r="B6324" s="52" t="str">
        <f t="shared" si="296"/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294"/>
        <v>0</v>
      </c>
      <c r="N6324" s="39"/>
      <c r="O6324" s="39"/>
      <c r="P6324" s="33"/>
    </row>
    <row r="6325" spans="1:16" ht="24.95" customHeight="1" x14ac:dyDescent="0.2">
      <c r="A6325" s="52" t="str">
        <f t="shared" si="295"/>
        <v>||||||0</v>
      </c>
      <c r="B6325" s="52" t="str">
        <f t="shared" si="296"/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294"/>
        <v>0</v>
      </c>
      <c r="N6325" s="39"/>
      <c r="O6325" s="39"/>
      <c r="P6325" s="33"/>
    </row>
    <row r="6326" spans="1:16" ht="24.95" customHeight="1" x14ac:dyDescent="0.2">
      <c r="A6326" s="52" t="str">
        <f t="shared" si="295"/>
        <v>||||||0</v>
      </c>
      <c r="B6326" s="52" t="str">
        <f t="shared" si="296"/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294"/>
        <v>0</v>
      </c>
      <c r="N6326" s="39"/>
      <c r="O6326" s="39"/>
      <c r="P6326" s="33"/>
    </row>
    <row r="6327" spans="1:16" ht="24.95" customHeight="1" x14ac:dyDescent="0.2">
      <c r="A6327" s="52" t="str">
        <f t="shared" si="295"/>
        <v>||||||0</v>
      </c>
      <c r="B6327" s="52" t="str">
        <f t="shared" si="296"/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294"/>
        <v>0</v>
      </c>
      <c r="N6327" s="39"/>
      <c r="O6327" s="39"/>
      <c r="P6327" s="33"/>
    </row>
    <row r="6328" spans="1:16" ht="24.95" customHeight="1" x14ac:dyDescent="0.2">
      <c r="A6328" s="52" t="str">
        <f t="shared" si="295"/>
        <v>||||||0</v>
      </c>
      <c r="B6328" s="52" t="str">
        <f t="shared" si="296"/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294"/>
        <v>0</v>
      </c>
      <c r="N6328" s="39"/>
      <c r="O6328" s="39"/>
      <c r="P6328" s="33"/>
    </row>
    <row r="6329" spans="1:16" ht="24.95" customHeight="1" x14ac:dyDescent="0.2">
      <c r="A6329" s="52" t="str">
        <f t="shared" si="295"/>
        <v>||||||0</v>
      </c>
      <c r="B6329" s="52" t="str">
        <f t="shared" si="296"/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294"/>
        <v>0</v>
      </c>
      <c r="N6329" s="39"/>
      <c r="O6329" s="39"/>
      <c r="P6329" s="33"/>
    </row>
    <row r="6330" spans="1:16" ht="24.95" customHeight="1" x14ac:dyDescent="0.2">
      <c r="A6330" s="52" t="str">
        <f t="shared" si="295"/>
        <v>||||||0</v>
      </c>
      <c r="B6330" s="52" t="str">
        <f t="shared" si="296"/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294"/>
        <v>0</v>
      </c>
      <c r="N6330" s="39"/>
      <c r="O6330" s="39"/>
      <c r="P6330" s="33"/>
    </row>
    <row r="6331" spans="1:16" ht="24.95" customHeight="1" x14ac:dyDescent="0.2">
      <c r="A6331" s="52" t="str">
        <f t="shared" si="295"/>
        <v>||||||0</v>
      </c>
      <c r="B6331" s="52" t="str">
        <f t="shared" si="296"/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294"/>
        <v>0</v>
      </c>
      <c r="N6331" s="39"/>
      <c r="O6331" s="39"/>
      <c r="P6331" s="33"/>
    </row>
    <row r="6332" spans="1:16" ht="24.95" customHeight="1" x14ac:dyDescent="0.2">
      <c r="A6332" s="52" t="str">
        <f t="shared" si="295"/>
        <v>||||||0</v>
      </c>
      <c r="B6332" s="52" t="str">
        <f t="shared" si="296"/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294"/>
        <v>0</v>
      </c>
      <c r="N6332" s="39"/>
      <c r="O6332" s="39"/>
      <c r="P6332" s="33"/>
    </row>
    <row r="6333" spans="1:16" ht="24.95" customHeight="1" x14ac:dyDescent="0.2">
      <c r="A6333" s="52" t="str">
        <f t="shared" si="295"/>
        <v>||||||0</v>
      </c>
      <c r="B6333" s="52" t="str">
        <f t="shared" si="296"/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294"/>
        <v>0</v>
      </c>
      <c r="N6333" s="39"/>
      <c r="O6333" s="39"/>
      <c r="P6333" s="33"/>
    </row>
    <row r="6334" spans="1:16" ht="24.95" customHeight="1" x14ac:dyDescent="0.2">
      <c r="A6334" s="52" t="str">
        <f t="shared" si="295"/>
        <v>||||||0</v>
      </c>
      <c r="B6334" s="52" t="str">
        <f t="shared" si="296"/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297">N6334+O6334</f>
        <v>0</v>
      </c>
      <c r="N6334" s="39"/>
      <c r="O6334" s="39"/>
      <c r="P6334" s="33"/>
    </row>
    <row r="6335" spans="1:16" ht="24.95" customHeight="1" x14ac:dyDescent="0.2">
      <c r="A6335" s="52" t="str">
        <f t="shared" si="295"/>
        <v>||||||0</v>
      </c>
      <c r="B6335" s="52" t="str">
        <f t="shared" si="296"/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297"/>
        <v>0</v>
      </c>
      <c r="N6335" s="39"/>
      <c r="O6335" s="39"/>
      <c r="P6335" s="33"/>
    </row>
    <row r="6336" spans="1:16" ht="24.95" customHeight="1" x14ac:dyDescent="0.2">
      <c r="A6336" s="52" t="str">
        <f t="shared" si="295"/>
        <v>||||||0</v>
      </c>
      <c r="B6336" s="52" t="str">
        <f t="shared" si="296"/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297"/>
        <v>0</v>
      </c>
      <c r="N6336" s="39"/>
      <c r="O6336" s="39"/>
      <c r="P6336" s="33"/>
    </row>
    <row r="6337" spans="1:16" ht="24.95" customHeight="1" x14ac:dyDescent="0.2">
      <c r="A6337" s="52" t="str">
        <f t="shared" si="295"/>
        <v>||||||0</v>
      </c>
      <c r="B6337" s="52" t="str">
        <f t="shared" si="296"/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297"/>
        <v>0</v>
      </c>
      <c r="N6337" s="39"/>
      <c r="O6337" s="39"/>
      <c r="P6337" s="33"/>
    </row>
    <row r="6338" spans="1:16" ht="24.95" customHeight="1" x14ac:dyDescent="0.2">
      <c r="A6338" s="52" t="str">
        <f t="shared" si="295"/>
        <v>||||||0</v>
      </c>
      <c r="B6338" s="52" t="str">
        <f t="shared" si="296"/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297"/>
        <v>0</v>
      </c>
      <c r="N6338" s="39"/>
      <c r="O6338" s="39"/>
      <c r="P6338" s="33"/>
    </row>
    <row r="6339" spans="1:16" ht="24.95" customHeight="1" x14ac:dyDescent="0.2">
      <c r="A6339" s="52" t="str">
        <f t="shared" si="295"/>
        <v>||||||0</v>
      </c>
      <c r="B6339" s="52" t="str">
        <f t="shared" si="296"/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297"/>
        <v>0</v>
      </c>
      <c r="N6339" s="39"/>
      <c r="O6339" s="39"/>
      <c r="P6339" s="33"/>
    </row>
    <row r="6340" spans="1:16" ht="24.95" customHeight="1" x14ac:dyDescent="0.2">
      <c r="A6340" s="52" t="str">
        <f t="shared" si="295"/>
        <v>||||||0</v>
      </c>
      <c r="B6340" s="52" t="str">
        <f t="shared" si="296"/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297"/>
        <v>0</v>
      </c>
      <c r="N6340" s="39"/>
      <c r="O6340" s="39"/>
      <c r="P6340" s="33"/>
    </row>
    <row r="6341" spans="1:16" ht="24.95" customHeight="1" x14ac:dyDescent="0.2">
      <c r="A6341" s="52" t="str">
        <f t="shared" ref="A6341:A6404" si="298">C6341&amp;"|"&amp;D6341&amp;"|"&amp;E6341&amp;"|"&amp;F6341&amp;"|"&amp;G6341&amp;"|"&amp;I6341&amp;"|"&amp;N6341+O6341-P6341</f>
        <v>||||||0</v>
      </c>
      <c r="B6341" s="52" t="str">
        <f t="shared" ref="B6341:B6404" si="299"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297"/>
        <v>0</v>
      </c>
      <c r="N6341" s="39"/>
      <c r="O6341" s="39"/>
      <c r="P6341" s="33"/>
    </row>
    <row r="6342" spans="1:16" ht="24.95" customHeight="1" x14ac:dyDescent="0.2">
      <c r="A6342" s="52" t="str">
        <f t="shared" si="298"/>
        <v>||||||0</v>
      </c>
      <c r="B6342" s="52" t="str">
        <f t="shared" si="299"/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297"/>
        <v>0</v>
      </c>
      <c r="N6342" s="39"/>
      <c r="O6342" s="39"/>
      <c r="P6342" s="33"/>
    </row>
    <row r="6343" spans="1:16" ht="24.95" customHeight="1" x14ac:dyDescent="0.2">
      <c r="A6343" s="52" t="str">
        <f t="shared" si="298"/>
        <v>||||||0</v>
      </c>
      <c r="B6343" s="52" t="str">
        <f t="shared" si="299"/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297"/>
        <v>0</v>
      </c>
      <c r="N6343" s="39"/>
      <c r="O6343" s="39"/>
      <c r="P6343" s="33"/>
    </row>
    <row r="6344" spans="1:16" ht="24.95" customHeight="1" x14ac:dyDescent="0.2">
      <c r="A6344" s="52" t="str">
        <f t="shared" si="298"/>
        <v>||||||0</v>
      </c>
      <c r="B6344" s="52" t="str">
        <f t="shared" si="299"/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297"/>
        <v>0</v>
      </c>
      <c r="N6344" s="39"/>
      <c r="O6344" s="39"/>
      <c r="P6344" s="33"/>
    </row>
    <row r="6345" spans="1:16" ht="24.95" customHeight="1" x14ac:dyDescent="0.2">
      <c r="A6345" s="52" t="str">
        <f t="shared" si="298"/>
        <v>||||||0</v>
      </c>
      <c r="B6345" s="52" t="str">
        <f t="shared" si="299"/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297"/>
        <v>0</v>
      </c>
      <c r="N6345" s="39"/>
      <c r="O6345" s="39"/>
      <c r="P6345" s="33"/>
    </row>
    <row r="6346" spans="1:16" ht="24.95" customHeight="1" x14ac:dyDescent="0.2">
      <c r="A6346" s="52" t="str">
        <f t="shared" si="298"/>
        <v>||||||0</v>
      </c>
      <c r="B6346" s="52" t="str">
        <f t="shared" si="299"/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297"/>
        <v>0</v>
      </c>
      <c r="N6346" s="39"/>
      <c r="O6346" s="39"/>
      <c r="P6346" s="33"/>
    </row>
    <row r="6347" spans="1:16" ht="24.95" customHeight="1" x14ac:dyDescent="0.2">
      <c r="A6347" s="52" t="str">
        <f t="shared" si="298"/>
        <v>||||||0</v>
      </c>
      <c r="B6347" s="52" t="str">
        <f t="shared" si="299"/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297"/>
        <v>0</v>
      </c>
      <c r="N6347" s="39"/>
      <c r="O6347" s="39"/>
      <c r="P6347" s="33"/>
    </row>
    <row r="6348" spans="1:16" ht="24.95" customHeight="1" x14ac:dyDescent="0.2">
      <c r="A6348" s="52" t="str">
        <f t="shared" si="298"/>
        <v>||||||0</v>
      </c>
      <c r="B6348" s="52" t="str">
        <f t="shared" si="299"/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297"/>
        <v>0</v>
      </c>
      <c r="N6348" s="39"/>
      <c r="O6348" s="39"/>
      <c r="P6348" s="33"/>
    </row>
    <row r="6349" spans="1:16" ht="24.95" customHeight="1" x14ac:dyDescent="0.2">
      <c r="A6349" s="52" t="str">
        <f t="shared" si="298"/>
        <v>||||||0</v>
      </c>
      <c r="B6349" s="52" t="str">
        <f t="shared" si="299"/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297"/>
        <v>0</v>
      </c>
      <c r="N6349" s="39"/>
      <c r="O6349" s="39"/>
      <c r="P6349" s="33"/>
    </row>
    <row r="6350" spans="1:16" ht="24.95" customHeight="1" x14ac:dyDescent="0.2">
      <c r="A6350" s="52" t="str">
        <f t="shared" si="298"/>
        <v>||||||0</v>
      </c>
      <c r="B6350" s="52" t="str">
        <f t="shared" si="299"/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297"/>
        <v>0</v>
      </c>
      <c r="N6350" s="39"/>
      <c r="O6350" s="39"/>
      <c r="P6350" s="33"/>
    </row>
    <row r="6351" spans="1:16" ht="24.95" customHeight="1" x14ac:dyDescent="0.2">
      <c r="A6351" s="52" t="str">
        <f t="shared" si="298"/>
        <v>||||||0</v>
      </c>
      <c r="B6351" s="52" t="str">
        <f t="shared" si="299"/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297"/>
        <v>0</v>
      </c>
      <c r="N6351" s="39"/>
      <c r="O6351" s="39"/>
      <c r="P6351" s="33"/>
    </row>
    <row r="6352" spans="1:16" ht="24.95" customHeight="1" x14ac:dyDescent="0.2">
      <c r="A6352" s="52" t="str">
        <f t="shared" si="298"/>
        <v>||||||0</v>
      </c>
      <c r="B6352" s="52" t="str">
        <f t="shared" si="299"/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297"/>
        <v>0</v>
      </c>
      <c r="N6352" s="39"/>
      <c r="O6352" s="39"/>
      <c r="P6352" s="33"/>
    </row>
    <row r="6353" spans="1:16" ht="24.95" customHeight="1" x14ac:dyDescent="0.2">
      <c r="A6353" s="52" t="str">
        <f t="shared" si="298"/>
        <v>||||||0</v>
      </c>
      <c r="B6353" s="52" t="str">
        <f t="shared" si="299"/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297"/>
        <v>0</v>
      </c>
      <c r="N6353" s="39"/>
      <c r="O6353" s="39"/>
      <c r="P6353" s="33"/>
    </row>
    <row r="6354" spans="1:16" ht="24.95" customHeight="1" x14ac:dyDescent="0.2">
      <c r="A6354" s="52" t="str">
        <f t="shared" si="298"/>
        <v>||||||0</v>
      </c>
      <c r="B6354" s="52" t="str">
        <f t="shared" si="299"/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297"/>
        <v>0</v>
      </c>
      <c r="N6354" s="39"/>
      <c r="O6354" s="39"/>
      <c r="P6354" s="33"/>
    </row>
    <row r="6355" spans="1:16" ht="24.95" customHeight="1" x14ac:dyDescent="0.2">
      <c r="A6355" s="52" t="str">
        <f t="shared" si="298"/>
        <v>||||||0</v>
      </c>
      <c r="B6355" s="52" t="str">
        <f t="shared" si="299"/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297"/>
        <v>0</v>
      </c>
      <c r="N6355" s="39"/>
      <c r="O6355" s="39"/>
      <c r="P6355" s="33"/>
    </row>
    <row r="6356" spans="1:16" ht="24.95" customHeight="1" x14ac:dyDescent="0.2">
      <c r="A6356" s="52" t="str">
        <f t="shared" si="298"/>
        <v>||||||0</v>
      </c>
      <c r="B6356" s="52" t="str">
        <f t="shared" si="299"/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297"/>
        <v>0</v>
      </c>
      <c r="N6356" s="39"/>
      <c r="O6356" s="39"/>
      <c r="P6356" s="33"/>
    </row>
    <row r="6357" spans="1:16" ht="24.95" customHeight="1" x14ac:dyDescent="0.2">
      <c r="A6357" s="52" t="str">
        <f t="shared" si="298"/>
        <v>||||||0</v>
      </c>
      <c r="B6357" s="52" t="str">
        <f t="shared" si="299"/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297"/>
        <v>0</v>
      </c>
      <c r="N6357" s="39"/>
      <c r="O6357" s="39"/>
      <c r="P6357" s="33"/>
    </row>
    <row r="6358" spans="1:16" ht="24.95" customHeight="1" x14ac:dyDescent="0.2">
      <c r="A6358" s="52" t="str">
        <f t="shared" si="298"/>
        <v>||||||0</v>
      </c>
      <c r="B6358" s="52" t="str">
        <f t="shared" si="299"/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297"/>
        <v>0</v>
      </c>
      <c r="N6358" s="39"/>
      <c r="O6358" s="39"/>
      <c r="P6358" s="33"/>
    </row>
    <row r="6359" spans="1:16" ht="24.95" customHeight="1" x14ac:dyDescent="0.2">
      <c r="A6359" s="52" t="str">
        <f t="shared" si="298"/>
        <v>||||||0</v>
      </c>
      <c r="B6359" s="52" t="str">
        <f t="shared" si="299"/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297"/>
        <v>0</v>
      </c>
      <c r="N6359" s="39"/>
      <c r="O6359" s="39"/>
      <c r="P6359" s="33"/>
    </row>
    <row r="6360" spans="1:16" ht="24.95" customHeight="1" x14ac:dyDescent="0.2">
      <c r="A6360" s="52" t="str">
        <f t="shared" si="298"/>
        <v>||||||0</v>
      </c>
      <c r="B6360" s="52" t="str">
        <f t="shared" si="299"/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297"/>
        <v>0</v>
      </c>
      <c r="N6360" s="39"/>
      <c r="O6360" s="39"/>
      <c r="P6360" s="33"/>
    </row>
    <row r="6361" spans="1:16" ht="24.95" customHeight="1" x14ac:dyDescent="0.2">
      <c r="A6361" s="52" t="str">
        <f t="shared" si="298"/>
        <v>||||||0</v>
      </c>
      <c r="B6361" s="52" t="str">
        <f t="shared" si="299"/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297"/>
        <v>0</v>
      </c>
      <c r="N6361" s="39"/>
      <c r="O6361" s="39"/>
      <c r="P6361" s="33"/>
    </row>
    <row r="6362" spans="1:16" ht="24.95" customHeight="1" x14ac:dyDescent="0.2">
      <c r="A6362" s="52" t="str">
        <f t="shared" si="298"/>
        <v>||||||0</v>
      </c>
      <c r="B6362" s="52" t="str">
        <f t="shared" si="299"/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297"/>
        <v>0</v>
      </c>
      <c r="N6362" s="39"/>
      <c r="O6362" s="39"/>
      <c r="P6362" s="33"/>
    </row>
    <row r="6363" spans="1:16" ht="24.95" customHeight="1" x14ac:dyDescent="0.2">
      <c r="A6363" s="52" t="str">
        <f t="shared" si="298"/>
        <v>||||||0</v>
      </c>
      <c r="B6363" s="52" t="str">
        <f t="shared" si="299"/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297"/>
        <v>0</v>
      </c>
      <c r="N6363" s="39"/>
      <c r="O6363" s="39"/>
      <c r="P6363" s="33"/>
    </row>
    <row r="6364" spans="1:16" ht="24.95" customHeight="1" x14ac:dyDescent="0.2">
      <c r="A6364" s="52" t="str">
        <f t="shared" si="298"/>
        <v>||||||0</v>
      </c>
      <c r="B6364" s="52" t="str">
        <f t="shared" si="299"/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297"/>
        <v>0</v>
      </c>
      <c r="N6364" s="39"/>
      <c r="O6364" s="39"/>
      <c r="P6364" s="33"/>
    </row>
    <row r="6365" spans="1:16" ht="24.95" customHeight="1" x14ac:dyDescent="0.2">
      <c r="A6365" s="52" t="str">
        <f t="shared" si="298"/>
        <v>||||||0</v>
      </c>
      <c r="B6365" s="52" t="str">
        <f t="shared" si="299"/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297"/>
        <v>0</v>
      </c>
      <c r="N6365" s="39"/>
      <c r="O6365" s="39"/>
      <c r="P6365" s="33"/>
    </row>
    <row r="6366" spans="1:16" ht="24.95" customHeight="1" x14ac:dyDescent="0.2">
      <c r="A6366" s="52" t="str">
        <f t="shared" si="298"/>
        <v>||||||0</v>
      </c>
      <c r="B6366" s="52" t="str">
        <f t="shared" si="299"/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297"/>
        <v>0</v>
      </c>
      <c r="N6366" s="39"/>
      <c r="O6366" s="39"/>
      <c r="P6366" s="33"/>
    </row>
    <row r="6367" spans="1:16" ht="24.95" customHeight="1" x14ac:dyDescent="0.2">
      <c r="A6367" s="52" t="str">
        <f t="shared" si="298"/>
        <v>||||||0</v>
      </c>
      <c r="B6367" s="52" t="str">
        <f t="shared" si="299"/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297"/>
        <v>0</v>
      </c>
      <c r="N6367" s="39"/>
      <c r="O6367" s="39"/>
      <c r="P6367" s="33"/>
    </row>
    <row r="6368" spans="1:16" ht="24.95" customHeight="1" x14ac:dyDescent="0.2">
      <c r="A6368" s="52" t="str">
        <f t="shared" si="298"/>
        <v>||||||0</v>
      </c>
      <c r="B6368" s="52" t="str">
        <f t="shared" si="299"/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297"/>
        <v>0</v>
      </c>
      <c r="N6368" s="39"/>
      <c r="O6368" s="39"/>
      <c r="P6368" s="33"/>
    </row>
    <row r="6369" spans="1:16" ht="24.95" customHeight="1" x14ac:dyDescent="0.2">
      <c r="A6369" s="52" t="str">
        <f t="shared" si="298"/>
        <v>||||||0</v>
      </c>
      <c r="B6369" s="52" t="str">
        <f t="shared" si="299"/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297"/>
        <v>0</v>
      </c>
      <c r="N6369" s="39"/>
      <c r="O6369" s="39"/>
      <c r="P6369" s="33"/>
    </row>
    <row r="6370" spans="1:16" ht="24.95" customHeight="1" x14ac:dyDescent="0.2">
      <c r="A6370" s="52" t="str">
        <f t="shared" si="298"/>
        <v>||||||0</v>
      </c>
      <c r="B6370" s="52" t="str">
        <f t="shared" si="299"/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297"/>
        <v>0</v>
      </c>
      <c r="N6370" s="39"/>
      <c r="O6370" s="39"/>
      <c r="P6370" s="33"/>
    </row>
    <row r="6371" spans="1:16" ht="24.95" customHeight="1" x14ac:dyDescent="0.2">
      <c r="A6371" s="52" t="str">
        <f t="shared" si="298"/>
        <v>||||||0</v>
      </c>
      <c r="B6371" s="52" t="str">
        <f t="shared" si="299"/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297"/>
        <v>0</v>
      </c>
      <c r="N6371" s="39"/>
      <c r="O6371" s="39"/>
      <c r="P6371" s="33"/>
    </row>
    <row r="6372" spans="1:16" ht="24.95" customHeight="1" x14ac:dyDescent="0.2">
      <c r="A6372" s="52" t="str">
        <f t="shared" si="298"/>
        <v>||||||0</v>
      </c>
      <c r="B6372" s="52" t="str">
        <f t="shared" si="299"/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297"/>
        <v>0</v>
      </c>
      <c r="N6372" s="39"/>
      <c r="O6372" s="39"/>
      <c r="P6372" s="33"/>
    </row>
    <row r="6373" spans="1:16" ht="24.95" customHeight="1" x14ac:dyDescent="0.2">
      <c r="A6373" s="52" t="str">
        <f t="shared" si="298"/>
        <v>||||||0</v>
      </c>
      <c r="B6373" s="52" t="str">
        <f t="shared" si="299"/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297"/>
        <v>0</v>
      </c>
      <c r="N6373" s="39"/>
      <c r="O6373" s="39"/>
      <c r="P6373" s="33"/>
    </row>
    <row r="6374" spans="1:16" ht="24.95" customHeight="1" x14ac:dyDescent="0.2">
      <c r="A6374" s="52" t="str">
        <f t="shared" si="298"/>
        <v>||||||0</v>
      </c>
      <c r="B6374" s="52" t="str">
        <f t="shared" si="299"/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297"/>
        <v>0</v>
      </c>
      <c r="N6374" s="39"/>
      <c r="O6374" s="39"/>
      <c r="P6374" s="33"/>
    </row>
    <row r="6375" spans="1:16" ht="24.95" customHeight="1" x14ac:dyDescent="0.2">
      <c r="A6375" s="52" t="str">
        <f t="shared" si="298"/>
        <v>||||||0</v>
      </c>
      <c r="B6375" s="52" t="str">
        <f t="shared" si="299"/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297"/>
        <v>0</v>
      </c>
      <c r="N6375" s="39"/>
      <c r="O6375" s="39"/>
      <c r="P6375" s="33"/>
    </row>
    <row r="6376" spans="1:16" ht="24.95" customHeight="1" x14ac:dyDescent="0.2">
      <c r="A6376" s="52" t="str">
        <f t="shared" si="298"/>
        <v>||||||0</v>
      </c>
      <c r="B6376" s="52" t="str">
        <f t="shared" si="299"/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297"/>
        <v>0</v>
      </c>
      <c r="N6376" s="39"/>
      <c r="O6376" s="39"/>
      <c r="P6376" s="33"/>
    </row>
    <row r="6377" spans="1:16" ht="24.95" customHeight="1" x14ac:dyDescent="0.2">
      <c r="A6377" s="52" t="str">
        <f t="shared" si="298"/>
        <v>||||||0</v>
      </c>
      <c r="B6377" s="52" t="str">
        <f t="shared" si="299"/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297"/>
        <v>0</v>
      </c>
      <c r="N6377" s="39"/>
      <c r="O6377" s="39"/>
      <c r="P6377" s="33"/>
    </row>
    <row r="6378" spans="1:16" ht="24.95" customHeight="1" x14ac:dyDescent="0.2">
      <c r="A6378" s="52" t="str">
        <f t="shared" si="298"/>
        <v>||||||0</v>
      </c>
      <c r="B6378" s="52" t="str">
        <f t="shared" si="299"/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297"/>
        <v>0</v>
      </c>
      <c r="N6378" s="39"/>
      <c r="O6378" s="39"/>
      <c r="P6378" s="33"/>
    </row>
    <row r="6379" spans="1:16" ht="24.95" customHeight="1" x14ac:dyDescent="0.2">
      <c r="A6379" s="52" t="str">
        <f t="shared" si="298"/>
        <v>||||||0</v>
      </c>
      <c r="B6379" s="52" t="str">
        <f t="shared" si="299"/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297"/>
        <v>0</v>
      </c>
      <c r="N6379" s="39"/>
      <c r="O6379" s="39"/>
      <c r="P6379" s="33"/>
    </row>
    <row r="6380" spans="1:16" ht="24.95" customHeight="1" x14ac:dyDescent="0.2">
      <c r="A6380" s="52" t="str">
        <f t="shared" si="298"/>
        <v>||||||0</v>
      </c>
      <c r="B6380" s="52" t="str">
        <f t="shared" si="299"/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297"/>
        <v>0</v>
      </c>
      <c r="N6380" s="39"/>
      <c r="O6380" s="39"/>
      <c r="P6380" s="33"/>
    </row>
    <row r="6381" spans="1:16" ht="24.95" customHeight="1" x14ac:dyDescent="0.2">
      <c r="A6381" s="52" t="str">
        <f t="shared" si="298"/>
        <v>||||||0</v>
      </c>
      <c r="B6381" s="52" t="str">
        <f t="shared" si="299"/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297"/>
        <v>0</v>
      </c>
      <c r="N6381" s="39"/>
      <c r="O6381" s="39"/>
      <c r="P6381" s="33"/>
    </row>
    <row r="6382" spans="1:16" ht="24.95" customHeight="1" x14ac:dyDescent="0.2">
      <c r="A6382" s="52" t="str">
        <f t="shared" si="298"/>
        <v>||||||0</v>
      </c>
      <c r="B6382" s="52" t="str">
        <f t="shared" si="299"/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297"/>
        <v>0</v>
      </c>
      <c r="N6382" s="39"/>
      <c r="O6382" s="39"/>
      <c r="P6382" s="33"/>
    </row>
    <row r="6383" spans="1:16" ht="24.95" customHeight="1" x14ac:dyDescent="0.2">
      <c r="A6383" s="52" t="str">
        <f t="shared" si="298"/>
        <v>||||||0</v>
      </c>
      <c r="B6383" s="52" t="str">
        <f t="shared" si="299"/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297"/>
        <v>0</v>
      </c>
      <c r="N6383" s="39"/>
      <c r="O6383" s="39"/>
      <c r="P6383" s="33"/>
    </row>
    <row r="6384" spans="1:16" ht="24.95" customHeight="1" x14ac:dyDescent="0.2">
      <c r="A6384" s="52" t="str">
        <f t="shared" si="298"/>
        <v>||||||0</v>
      </c>
      <c r="B6384" s="52" t="str">
        <f t="shared" si="299"/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297"/>
        <v>0</v>
      </c>
      <c r="N6384" s="39"/>
      <c r="O6384" s="39"/>
      <c r="P6384" s="33"/>
    </row>
    <row r="6385" spans="1:16" ht="24.95" customHeight="1" x14ac:dyDescent="0.2">
      <c r="A6385" s="52" t="str">
        <f t="shared" si="298"/>
        <v>||||||0</v>
      </c>
      <c r="B6385" s="52" t="str">
        <f t="shared" si="299"/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297"/>
        <v>0</v>
      </c>
      <c r="N6385" s="39"/>
      <c r="O6385" s="39"/>
      <c r="P6385" s="33"/>
    </row>
    <row r="6386" spans="1:16" ht="24.95" customHeight="1" x14ac:dyDescent="0.2">
      <c r="A6386" s="52" t="str">
        <f t="shared" si="298"/>
        <v>||||||0</v>
      </c>
      <c r="B6386" s="52" t="str">
        <f t="shared" si="299"/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297"/>
        <v>0</v>
      </c>
      <c r="N6386" s="39"/>
      <c r="O6386" s="39"/>
      <c r="P6386" s="33"/>
    </row>
    <row r="6387" spans="1:16" ht="24.95" customHeight="1" x14ac:dyDescent="0.2">
      <c r="A6387" s="52" t="str">
        <f t="shared" si="298"/>
        <v>||||||0</v>
      </c>
      <c r="B6387" s="52" t="str">
        <f t="shared" si="299"/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297"/>
        <v>0</v>
      </c>
      <c r="N6387" s="39"/>
      <c r="O6387" s="39"/>
      <c r="P6387" s="33"/>
    </row>
    <row r="6388" spans="1:16" ht="24.95" customHeight="1" x14ac:dyDescent="0.2">
      <c r="A6388" s="52" t="str">
        <f t="shared" si="298"/>
        <v>||||||0</v>
      </c>
      <c r="B6388" s="52" t="str">
        <f t="shared" si="299"/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297"/>
        <v>0</v>
      </c>
      <c r="N6388" s="39"/>
      <c r="O6388" s="39"/>
      <c r="P6388" s="33"/>
    </row>
    <row r="6389" spans="1:16" ht="24.95" customHeight="1" x14ac:dyDescent="0.2">
      <c r="A6389" s="52" t="str">
        <f t="shared" si="298"/>
        <v>||||||0</v>
      </c>
      <c r="B6389" s="52" t="str">
        <f t="shared" si="299"/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297"/>
        <v>0</v>
      </c>
      <c r="N6389" s="39"/>
      <c r="O6389" s="39"/>
      <c r="P6389" s="33"/>
    </row>
    <row r="6390" spans="1:16" ht="24.95" customHeight="1" x14ac:dyDescent="0.2">
      <c r="A6390" s="52" t="str">
        <f t="shared" si="298"/>
        <v>||||||0</v>
      </c>
      <c r="B6390" s="52" t="str">
        <f t="shared" si="299"/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297"/>
        <v>0</v>
      </c>
      <c r="N6390" s="39"/>
      <c r="O6390" s="39"/>
      <c r="P6390" s="33"/>
    </row>
    <row r="6391" spans="1:16" ht="24.95" customHeight="1" x14ac:dyDescent="0.2">
      <c r="A6391" s="52" t="str">
        <f t="shared" si="298"/>
        <v>||||||0</v>
      </c>
      <c r="B6391" s="52" t="str">
        <f t="shared" si="299"/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297"/>
        <v>0</v>
      </c>
      <c r="N6391" s="39"/>
      <c r="O6391" s="39"/>
      <c r="P6391" s="33"/>
    </row>
    <row r="6392" spans="1:16" ht="24.95" customHeight="1" x14ac:dyDescent="0.2">
      <c r="A6392" s="52" t="str">
        <f t="shared" si="298"/>
        <v>||||||0</v>
      </c>
      <c r="B6392" s="52" t="str">
        <f t="shared" si="299"/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297"/>
        <v>0</v>
      </c>
      <c r="N6392" s="39"/>
      <c r="O6392" s="39"/>
      <c r="P6392" s="33"/>
    </row>
    <row r="6393" spans="1:16" ht="24.95" customHeight="1" x14ac:dyDescent="0.2">
      <c r="A6393" s="52" t="str">
        <f t="shared" si="298"/>
        <v>||||||0</v>
      </c>
      <c r="B6393" s="52" t="str">
        <f t="shared" si="299"/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297"/>
        <v>0</v>
      </c>
      <c r="N6393" s="39"/>
      <c r="O6393" s="39"/>
      <c r="P6393" s="33"/>
    </row>
    <row r="6394" spans="1:16" ht="24.95" customHeight="1" x14ac:dyDescent="0.2">
      <c r="A6394" s="52" t="str">
        <f t="shared" si="298"/>
        <v>||||||0</v>
      </c>
      <c r="B6394" s="52" t="str">
        <f t="shared" si="299"/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297"/>
        <v>0</v>
      </c>
      <c r="N6394" s="39"/>
      <c r="O6394" s="39"/>
      <c r="P6394" s="33"/>
    </row>
    <row r="6395" spans="1:16" ht="24.95" customHeight="1" x14ac:dyDescent="0.2">
      <c r="A6395" s="52" t="str">
        <f t="shared" si="298"/>
        <v>||||||0</v>
      </c>
      <c r="B6395" s="52" t="str">
        <f t="shared" si="299"/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297"/>
        <v>0</v>
      </c>
      <c r="N6395" s="39"/>
      <c r="O6395" s="39"/>
      <c r="P6395" s="33"/>
    </row>
    <row r="6396" spans="1:16" ht="24.95" customHeight="1" x14ac:dyDescent="0.2">
      <c r="A6396" s="52" t="str">
        <f t="shared" si="298"/>
        <v>||||||0</v>
      </c>
      <c r="B6396" s="52" t="str">
        <f t="shared" si="299"/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297"/>
        <v>0</v>
      </c>
      <c r="N6396" s="39"/>
      <c r="O6396" s="39"/>
      <c r="P6396" s="33"/>
    </row>
    <row r="6397" spans="1:16" ht="24.95" customHeight="1" x14ac:dyDescent="0.2">
      <c r="A6397" s="52" t="str">
        <f t="shared" si="298"/>
        <v>||||||0</v>
      </c>
      <c r="B6397" s="52" t="str">
        <f t="shared" si="299"/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297"/>
        <v>0</v>
      </c>
      <c r="N6397" s="39"/>
      <c r="O6397" s="39"/>
      <c r="P6397" s="33"/>
    </row>
    <row r="6398" spans="1:16" ht="24.95" customHeight="1" x14ac:dyDescent="0.2">
      <c r="A6398" s="52" t="str">
        <f t="shared" si="298"/>
        <v>||||||0</v>
      </c>
      <c r="B6398" s="52" t="str">
        <f t="shared" si="299"/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300">N6398+O6398</f>
        <v>0</v>
      </c>
      <c r="N6398" s="39"/>
      <c r="O6398" s="39"/>
      <c r="P6398" s="33"/>
    </row>
    <row r="6399" spans="1:16" ht="24.95" customHeight="1" x14ac:dyDescent="0.2">
      <c r="A6399" s="52" t="str">
        <f t="shared" si="298"/>
        <v>||||||0</v>
      </c>
      <c r="B6399" s="52" t="str">
        <f t="shared" si="299"/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300"/>
        <v>0</v>
      </c>
      <c r="N6399" s="39"/>
      <c r="O6399" s="39"/>
      <c r="P6399" s="33"/>
    </row>
    <row r="6400" spans="1:16" ht="24.95" customHeight="1" x14ac:dyDescent="0.2">
      <c r="A6400" s="52" t="str">
        <f t="shared" si="298"/>
        <v>||||||0</v>
      </c>
      <c r="B6400" s="52" t="str">
        <f t="shared" si="299"/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300"/>
        <v>0</v>
      </c>
      <c r="N6400" s="39"/>
      <c r="O6400" s="39"/>
      <c r="P6400" s="33"/>
    </row>
    <row r="6401" spans="1:16" ht="24.95" customHeight="1" x14ac:dyDescent="0.2">
      <c r="A6401" s="52" t="str">
        <f t="shared" si="298"/>
        <v>||||||0</v>
      </c>
      <c r="B6401" s="52" t="str">
        <f t="shared" si="299"/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300"/>
        <v>0</v>
      </c>
      <c r="N6401" s="39"/>
      <c r="O6401" s="39"/>
      <c r="P6401" s="33"/>
    </row>
    <row r="6402" spans="1:16" ht="24.95" customHeight="1" x14ac:dyDescent="0.2">
      <c r="A6402" s="52" t="str">
        <f t="shared" si="298"/>
        <v>||||||0</v>
      </c>
      <c r="B6402" s="52" t="str">
        <f t="shared" si="299"/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300"/>
        <v>0</v>
      </c>
      <c r="N6402" s="39"/>
      <c r="O6402" s="39"/>
      <c r="P6402" s="33"/>
    </row>
    <row r="6403" spans="1:16" ht="24.95" customHeight="1" x14ac:dyDescent="0.2">
      <c r="A6403" s="52" t="str">
        <f t="shared" si="298"/>
        <v>||||||0</v>
      </c>
      <c r="B6403" s="52" t="str">
        <f t="shared" si="299"/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300"/>
        <v>0</v>
      </c>
      <c r="N6403" s="39"/>
      <c r="O6403" s="39"/>
      <c r="P6403" s="33"/>
    </row>
    <row r="6404" spans="1:16" ht="24.95" customHeight="1" x14ac:dyDescent="0.2">
      <c r="A6404" s="52" t="str">
        <f t="shared" si="298"/>
        <v>||||||0</v>
      </c>
      <c r="B6404" s="52" t="str">
        <f t="shared" si="299"/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300"/>
        <v>0</v>
      </c>
      <c r="N6404" s="39"/>
      <c r="O6404" s="39"/>
      <c r="P6404" s="33"/>
    </row>
    <row r="6405" spans="1:16" ht="24.95" customHeight="1" x14ac:dyDescent="0.2">
      <c r="A6405" s="52" t="str">
        <f t="shared" ref="A6405:A6468" si="301">C6405&amp;"|"&amp;D6405&amp;"|"&amp;E6405&amp;"|"&amp;F6405&amp;"|"&amp;G6405&amp;"|"&amp;I6405&amp;"|"&amp;N6405+O6405-P6405</f>
        <v>||||||0</v>
      </c>
      <c r="B6405" s="52" t="str">
        <f t="shared" ref="B6405:B6468" si="302"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300"/>
        <v>0</v>
      </c>
      <c r="N6405" s="39"/>
      <c r="O6405" s="39"/>
      <c r="P6405" s="33"/>
    </row>
    <row r="6406" spans="1:16" ht="24.95" customHeight="1" x14ac:dyDescent="0.2">
      <c r="A6406" s="52" t="str">
        <f t="shared" si="301"/>
        <v>||||||0</v>
      </c>
      <c r="B6406" s="52" t="str">
        <f t="shared" si="302"/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300"/>
        <v>0</v>
      </c>
      <c r="N6406" s="39"/>
      <c r="O6406" s="39"/>
      <c r="P6406" s="33"/>
    </row>
    <row r="6407" spans="1:16" ht="24.95" customHeight="1" x14ac:dyDescent="0.2">
      <c r="A6407" s="52" t="str">
        <f t="shared" si="301"/>
        <v>||||||0</v>
      </c>
      <c r="B6407" s="52" t="str">
        <f t="shared" si="302"/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300"/>
        <v>0</v>
      </c>
      <c r="N6407" s="39"/>
      <c r="O6407" s="39"/>
      <c r="P6407" s="33"/>
    </row>
    <row r="6408" spans="1:16" ht="24.95" customHeight="1" x14ac:dyDescent="0.2">
      <c r="A6408" s="52" t="str">
        <f t="shared" si="301"/>
        <v>||||||0</v>
      </c>
      <c r="B6408" s="52" t="str">
        <f t="shared" si="302"/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300"/>
        <v>0</v>
      </c>
      <c r="N6408" s="39"/>
      <c r="O6408" s="39"/>
      <c r="P6408" s="33"/>
    </row>
    <row r="6409" spans="1:16" ht="24.95" customHeight="1" x14ac:dyDescent="0.2">
      <c r="A6409" s="52" t="str">
        <f t="shared" si="301"/>
        <v>||||||0</v>
      </c>
      <c r="B6409" s="52" t="str">
        <f t="shared" si="302"/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300"/>
        <v>0</v>
      </c>
      <c r="N6409" s="39"/>
      <c r="O6409" s="39"/>
      <c r="P6409" s="33"/>
    </row>
    <row r="6410" spans="1:16" ht="24.95" customHeight="1" x14ac:dyDescent="0.2">
      <c r="A6410" s="52" t="str">
        <f t="shared" si="301"/>
        <v>||||||0</v>
      </c>
      <c r="B6410" s="52" t="str">
        <f t="shared" si="302"/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300"/>
        <v>0</v>
      </c>
      <c r="N6410" s="39"/>
      <c r="O6410" s="39"/>
      <c r="P6410" s="33"/>
    </row>
    <row r="6411" spans="1:16" ht="24.95" customHeight="1" x14ac:dyDescent="0.2">
      <c r="A6411" s="52" t="str">
        <f t="shared" si="301"/>
        <v>||||||0</v>
      </c>
      <c r="B6411" s="52" t="str">
        <f t="shared" si="302"/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300"/>
        <v>0</v>
      </c>
      <c r="N6411" s="39"/>
      <c r="O6411" s="39"/>
      <c r="P6411" s="33"/>
    </row>
    <row r="6412" spans="1:16" ht="24.95" customHeight="1" x14ac:dyDescent="0.2">
      <c r="A6412" s="52" t="str">
        <f t="shared" si="301"/>
        <v>||||||0</v>
      </c>
      <c r="B6412" s="52" t="str">
        <f t="shared" si="302"/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300"/>
        <v>0</v>
      </c>
      <c r="N6412" s="39"/>
      <c r="O6412" s="39"/>
      <c r="P6412" s="33"/>
    </row>
    <row r="6413" spans="1:16" ht="24.95" customHeight="1" x14ac:dyDescent="0.2">
      <c r="A6413" s="52" t="str">
        <f t="shared" si="301"/>
        <v>||||||0</v>
      </c>
      <c r="B6413" s="52" t="str">
        <f t="shared" si="302"/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300"/>
        <v>0</v>
      </c>
      <c r="N6413" s="39"/>
      <c r="O6413" s="39"/>
      <c r="P6413" s="33"/>
    </row>
    <row r="6414" spans="1:16" ht="24.95" customHeight="1" x14ac:dyDescent="0.2">
      <c r="A6414" s="52" t="str">
        <f t="shared" si="301"/>
        <v>||||||0</v>
      </c>
      <c r="B6414" s="52" t="str">
        <f t="shared" si="302"/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300"/>
        <v>0</v>
      </c>
      <c r="N6414" s="39"/>
      <c r="O6414" s="39"/>
      <c r="P6414" s="33"/>
    </row>
    <row r="6415" spans="1:16" ht="24.95" customHeight="1" x14ac:dyDescent="0.2">
      <c r="A6415" s="52" t="str">
        <f t="shared" si="301"/>
        <v>||||||0</v>
      </c>
      <c r="B6415" s="52" t="str">
        <f t="shared" si="302"/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300"/>
        <v>0</v>
      </c>
      <c r="N6415" s="39"/>
      <c r="O6415" s="39"/>
      <c r="P6415" s="33"/>
    </row>
    <row r="6416" spans="1:16" ht="24.95" customHeight="1" x14ac:dyDescent="0.2">
      <c r="A6416" s="52" t="str">
        <f t="shared" si="301"/>
        <v>||||||0</v>
      </c>
      <c r="B6416" s="52" t="str">
        <f t="shared" si="302"/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300"/>
        <v>0</v>
      </c>
      <c r="N6416" s="39"/>
      <c r="O6416" s="39"/>
      <c r="P6416" s="33"/>
    </row>
    <row r="6417" spans="1:16" ht="24.95" customHeight="1" x14ac:dyDescent="0.2">
      <c r="A6417" s="52" t="str">
        <f t="shared" si="301"/>
        <v>||||||0</v>
      </c>
      <c r="B6417" s="52" t="str">
        <f t="shared" si="302"/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300"/>
        <v>0</v>
      </c>
      <c r="N6417" s="39"/>
      <c r="O6417" s="39"/>
      <c r="P6417" s="33"/>
    </row>
    <row r="6418" spans="1:16" ht="24.95" customHeight="1" x14ac:dyDescent="0.2">
      <c r="A6418" s="52" t="str">
        <f t="shared" si="301"/>
        <v>||||||0</v>
      </c>
      <c r="B6418" s="52" t="str">
        <f t="shared" si="302"/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300"/>
        <v>0</v>
      </c>
      <c r="N6418" s="39"/>
      <c r="O6418" s="39"/>
      <c r="P6418" s="33"/>
    </row>
    <row r="6419" spans="1:16" ht="24.95" customHeight="1" x14ac:dyDescent="0.2">
      <c r="A6419" s="52" t="str">
        <f t="shared" si="301"/>
        <v>||||||0</v>
      </c>
      <c r="B6419" s="52" t="str">
        <f t="shared" si="302"/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300"/>
        <v>0</v>
      </c>
      <c r="N6419" s="39"/>
      <c r="O6419" s="39"/>
      <c r="P6419" s="33"/>
    </row>
    <row r="6420" spans="1:16" ht="24.95" customHeight="1" x14ac:dyDescent="0.2">
      <c r="A6420" s="52" t="str">
        <f t="shared" si="301"/>
        <v>||||||0</v>
      </c>
      <c r="B6420" s="52" t="str">
        <f t="shared" si="302"/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300"/>
        <v>0</v>
      </c>
      <c r="N6420" s="39"/>
      <c r="O6420" s="39"/>
      <c r="P6420" s="33"/>
    </row>
    <row r="6421" spans="1:16" ht="24.95" customHeight="1" x14ac:dyDescent="0.2">
      <c r="A6421" s="52" t="str">
        <f t="shared" si="301"/>
        <v>||||||0</v>
      </c>
      <c r="B6421" s="52" t="str">
        <f t="shared" si="302"/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300"/>
        <v>0</v>
      </c>
      <c r="N6421" s="39"/>
      <c r="O6421" s="39"/>
      <c r="P6421" s="33"/>
    </row>
    <row r="6422" spans="1:16" ht="24.95" customHeight="1" x14ac:dyDescent="0.2">
      <c r="A6422" s="52" t="str">
        <f t="shared" si="301"/>
        <v>||||||0</v>
      </c>
      <c r="B6422" s="52" t="str">
        <f t="shared" si="302"/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300"/>
        <v>0</v>
      </c>
      <c r="N6422" s="39"/>
      <c r="O6422" s="39"/>
      <c r="P6422" s="33"/>
    </row>
    <row r="6423" spans="1:16" ht="24.95" customHeight="1" x14ac:dyDescent="0.2">
      <c r="A6423" s="52" t="str">
        <f t="shared" si="301"/>
        <v>||||||0</v>
      </c>
      <c r="B6423" s="52" t="str">
        <f t="shared" si="302"/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300"/>
        <v>0</v>
      </c>
      <c r="N6423" s="39"/>
      <c r="O6423" s="39"/>
      <c r="P6423" s="33"/>
    </row>
    <row r="6424" spans="1:16" ht="24.95" customHeight="1" x14ac:dyDescent="0.2">
      <c r="A6424" s="52" t="str">
        <f t="shared" si="301"/>
        <v>||||||0</v>
      </c>
      <c r="B6424" s="52" t="str">
        <f t="shared" si="302"/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300"/>
        <v>0</v>
      </c>
      <c r="N6424" s="39"/>
      <c r="O6424" s="39"/>
      <c r="P6424" s="33"/>
    </row>
    <row r="6425" spans="1:16" ht="24.95" customHeight="1" x14ac:dyDescent="0.2">
      <c r="A6425" s="52" t="str">
        <f t="shared" si="301"/>
        <v>||||||0</v>
      </c>
      <c r="B6425" s="52" t="str">
        <f t="shared" si="302"/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300"/>
        <v>0</v>
      </c>
      <c r="N6425" s="39"/>
      <c r="O6425" s="39"/>
      <c r="P6425" s="33"/>
    </row>
    <row r="6426" spans="1:16" ht="24.95" customHeight="1" x14ac:dyDescent="0.2">
      <c r="A6426" s="52" t="str">
        <f t="shared" si="301"/>
        <v>||||||0</v>
      </c>
      <c r="B6426" s="52" t="str">
        <f t="shared" si="302"/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300"/>
        <v>0</v>
      </c>
      <c r="N6426" s="39"/>
      <c r="O6426" s="39"/>
      <c r="P6426" s="33"/>
    </row>
    <row r="6427" spans="1:16" ht="24.95" customHeight="1" x14ac:dyDescent="0.2">
      <c r="A6427" s="52" t="str">
        <f t="shared" si="301"/>
        <v>||||||0</v>
      </c>
      <c r="B6427" s="52" t="str">
        <f t="shared" si="302"/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300"/>
        <v>0</v>
      </c>
      <c r="N6427" s="39"/>
      <c r="O6427" s="39"/>
      <c r="P6427" s="33"/>
    </row>
    <row r="6428" spans="1:16" ht="24.95" customHeight="1" x14ac:dyDescent="0.2">
      <c r="A6428" s="52" t="str">
        <f t="shared" si="301"/>
        <v>||||||0</v>
      </c>
      <c r="B6428" s="52" t="str">
        <f t="shared" si="302"/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300"/>
        <v>0</v>
      </c>
      <c r="N6428" s="39"/>
      <c r="O6428" s="39"/>
      <c r="P6428" s="33"/>
    </row>
    <row r="6429" spans="1:16" ht="24.95" customHeight="1" x14ac:dyDescent="0.2">
      <c r="A6429" s="52" t="str">
        <f t="shared" si="301"/>
        <v>||||||0</v>
      </c>
      <c r="B6429" s="52" t="str">
        <f t="shared" si="302"/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300"/>
        <v>0</v>
      </c>
      <c r="N6429" s="39"/>
      <c r="O6429" s="39"/>
      <c r="P6429" s="33"/>
    </row>
    <row r="6430" spans="1:16" ht="24.95" customHeight="1" x14ac:dyDescent="0.2">
      <c r="A6430" s="52" t="str">
        <f t="shared" si="301"/>
        <v>||||||0</v>
      </c>
      <c r="B6430" s="52" t="str">
        <f t="shared" si="302"/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300"/>
        <v>0</v>
      </c>
      <c r="N6430" s="39"/>
      <c r="O6430" s="39"/>
      <c r="P6430" s="33"/>
    </row>
    <row r="6431" spans="1:16" ht="24.95" customHeight="1" x14ac:dyDescent="0.2">
      <c r="A6431" s="52" t="str">
        <f t="shared" si="301"/>
        <v>||||||0</v>
      </c>
      <c r="B6431" s="52" t="str">
        <f t="shared" si="302"/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300"/>
        <v>0</v>
      </c>
      <c r="N6431" s="39"/>
      <c r="O6431" s="39"/>
      <c r="P6431" s="33"/>
    </row>
    <row r="6432" spans="1:16" ht="24.95" customHeight="1" x14ac:dyDescent="0.2">
      <c r="A6432" s="52" t="str">
        <f t="shared" si="301"/>
        <v>||||||0</v>
      </c>
      <c r="B6432" s="52" t="str">
        <f t="shared" si="302"/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300"/>
        <v>0</v>
      </c>
      <c r="N6432" s="39"/>
      <c r="O6432" s="39"/>
      <c r="P6432" s="33"/>
    </row>
    <row r="6433" spans="1:16" ht="24.95" customHeight="1" x14ac:dyDescent="0.2">
      <c r="A6433" s="52" t="str">
        <f t="shared" si="301"/>
        <v>||||||0</v>
      </c>
      <c r="B6433" s="52" t="str">
        <f t="shared" si="302"/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300"/>
        <v>0</v>
      </c>
      <c r="N6433" s="39"/>
      <c r="O6433" s="39"/>
      <c r="P6433" s="33"/>
    </row>
    <row r="6434" spans="1:16" ht="24.95" customHeight="1" x14ac:dyDescent="0.2">
      <c r="A6434" s="52" t="str">
        <f t="shared" si="301"/>
        <v>||||||0</v>
      </c>
      <c r="B6434" s="52" t="str">
        <f t="shared" si="302"/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300"/>
        <v>0</v>
      </c>
      <c r="N6434" s="39"/>
      <c r="O6434" s="39"/>
      <c r="P6434" s="33"/>
    </row>
    <row r="6435" spans="1:16" ht="24.95" customHeight="1" x14ac:dyDescent="0.2">
      <c r="A6435" s="52" t="str">
        <f t="shared" si="301"/>
        <v>||||||0</v>
      </c>
      <c r="B6435" s="52" t="str">
        <f t="shared" si="302"/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300"/>
        <v>0</v>
      </c>
      <c r="N6435" s="39"/>
      <c r="O6435" s="39"/>
      <c r="P6435" s="33"/>
    </row>
    <row r="6436" spans="1:16" ht="24.95" customHeight="1" x14ac:dyDescent="0.2">
      <c r="A6436" s="52" t="str">
        <f t="shared" si="301"/>
        <v>||||||0</v>
      </c>
      <c r="B6436" s="52" t="str">
        <f t="shared" si="302"/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300"/>
        <v>0</v>
      </c>
      <c r="N6436" s="39"/>
      <c r="O6436" s="39"/>
      <c r="P6436" s="33"/>
    </row>
    <row r="6437" spans="1:16" ht="24.95" customHeight="1" x14ac:dyDescent="0.2">
      <c r="A6437" s="52" t="str">
        <f t="shared" si="301"/>
        <v>||||||0</v>
      </c>
      <c r="B6437" s="52" t="str">
        <f t="shared" si="302"/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300"/>
        <v>0</v>
      </c>
      <c r="N6437" s="39"/>
      <c r="O6437" s="39"/>
      <c r="P6437" s="33"/>
    </row>
    <row r="6438" spans="1:16" ht="24.95" customHeight="1" x14ac:dyDescent="0.2">
      <c r="A6438" s="52" t="str">
        <f t="shared" si="301"/>
        <v>||||||0</v>
      </c>
      <c r="B6438" s="52" t="str">
        <f t="shared" si="302"/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300"/>
        <v>0</v>
      </c>
      <c r="N6438" s="39"/>
      <c r="O6438" s="39"/>
      <c r="P6438" s="33"/>
    </row>
    <row r="6439" spans="1:16" ht="24.95" customHeight="1" x14ac:dyDescent="0.2">
      <c r="A6439" s="52" t="str">
        <f t="shared" si="301"/>
        <v>||||||0</v>
      </c>
      <c r="B6439" s="52" t="str">
        <f t="shared" si="302"/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300"/>
        <v>0</v>
      </c>
      <c r="N6439" s="39"/>
      <c r="O6439" s="39"/>
      <c r="P6439" s="33"/>
    </row>
    <row r="6440" spans="1:16" ht="24.95" customHeight="1" x14ac:dyDescent="0.2">
      <c r="A6440" s="52" t="str">
        <f t="shared" si="301"/>
        <v>||||||0</v>
      </c>
      <c r="B6440" s="52" t="str">
        <f t="shared" si="302"/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300"/>
        <v>0</v>
      </c>
      <c r="N6440" s="39"/>
      <c r="O6440" s="39"/>
      <c r="P6440" s="33"/>
    </row>
    <row r="6441" spans="1:16" ht="24.95" customHeight="1" x14ac:dyDescent="0.2">
      <c r="A6441" s="52" t="str">
        <f t="shared" si="301"/>
        <v>||||||0</v>
      </c>
      <c r="B6441" s="52" t="str">
        <f t="shared" si="302"/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300"/>
        <v>0</v>
      </c>
      <c r="N6441" s="39"/>
      <c r="O6441" s="39"/>
      <c r="P6441" s="33"/>
    </row>
    <row r="6442" spans="1:16" ht="24.95" customHeight="1" x14ac:dyDescent="0.2">
      <c r="A6442" s="52" t="str">
        <f t="shared" si="301"/>
        <v>||||||0</v>
      </c>
      <c r="B6442" s="52" t="str">
        <f t="shared" si="302"/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300"/>
        <v>0</v>
      </c>
      <c r="N6442" s="39"/>
      <c r="O6442" s="39"/>
      <c r="P6442" s="33"/>
    </row>
    <row r="6443" spans="1:16" ht="24.95" customHeight="1" x14ac:dyDescent="0.2">
      <c r="A6443" s="52" t="str">
        <f t="shared" si="301"/>
        <v>||||||0</v>
      </c>
      <c r="B6443" s="52" t="str">
        <f t="shared" si="302"/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300"/>
        <v>0</v>
      </c>
      <c r="N6443" s="39"/>
      <c r="O6443" s="39"/>
      <c r="P6443" s="33"/>
    </row>
    <row r="6444" spans="1:16" ht="24.95" customHeight="1" x14ac:dyDescent="0.2">
      <c r="A6444" s="52" t="str">
        <f t="shared" si="301"/>
        <v>||||||0</v>
      </c>
      <c r="B6444" s="52" t="str">
        <f t="shared" si="302"/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300"/>
        <v>0</v>
      </c>
      <c r="N6444" s="39"/>
      <c r="O6444" s="39"/>
      <c r="P6444" s="33"/>
    </row>
    <row r="6445" spans="1:16" ht="24.95" customHeight="1" x14ac:dyDescent="0.2">
      <c r="A6445" s="52" t="str">
        <f t="shared" si="301"/>
        <v>||||||0</v>
      </c>
      <c r="B6445" s="52" t="str">
        <f t="shared" si="302"/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300"/>
        <v>0</v>
      </c>
      <c r="N6445" s="39"/>
      <c r="O6445" s="39"/>
      <c r="P6445" s="33"/>
    </row>
    <row r="6446" spans="1:16" ht="24.95" customHeight="1" x14ac:dyDescent="0.2">
      <c r="A6446" s="52" t="str">
        <f t="shared" si="301"/>
        <v>||||||0</v>
      </c>
      <c r="B6446" s="52" t="str">
        <f t="shared" si="302"/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300"/>
        <v>0</v>
      </c>
      <c r="N6446" s="39"/>
      <c r="O6446" s="39"/>
      <c r="P6446" s="33"/>
    </row>
    <row r="6447" spans="1:16" ht="24.95" customHeight="1" x14ac:dyDescent="0.2">
      <c r="A6447" s="52" t="str">
        <f t="shared" si="301"/>
        <v>||||||0</v>
      </c>
      <c r="B6447" s="52" t="str">
        <f t="shared" si="302"/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300"/>
        <v>0</v>
      </c>
      <c r="N6447" s="39"/>
      <c r="O6447" s="39"/>
      <c r="P6447" s="33"/>
    </row>
    <row r="6448" spans="1:16" ht="24.95" customHeight="1" x14ac:dyDescent="0.2">
      <c r="A6448" s="52" t="str">
        <f t="shared" si="301"/>
        <v>||||||0</v>
      </c>
      <c r="B6448" s="52" t="str">
        <f t="shared" si="302"/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300"/>
        <v>0</v>
      </c>
      <c r="N6448" s="39"/>
      <c r="O6448" s="39"/>
      <c r="P6448" s="33"/>
    </row>
    <row r="6449" spans="1:16" ht="24.95" customHeight="1" x14ac:dyDescent="0.2">
      <c r="A6449" s="52" t="str">
        <f t="shared" si="301"/>
        <v>||||||0</v>
      </c>
      <c r="B6449" s="52" t="str">
        <f t="shared" si="302"/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300"/>
        <v>0</v>
      </c>
      <c r="N6449" s="39"/>
      <c r="O6449" s="39"/>
      <c r="P6449" s="33"/>
    </row>
    <row r="6450" spans="1:16" ht="24.95" customHeight="1" x14ac:dyDescent="0.2">
      <c r="A6450" s="52" t="str">
        <f t="shared" si="301"/>
        <v>||||||0</v>
      </c>
      <c r="B6450" s="52" t="str">
        <f t="shared" si="302"/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300"/>
        <v>0</v>
      </c>
      <c r="N6450" s="39"/>
      <c r="O6450" s="39"/>
      <c r="P6450" s="33"/>
    </row>
    <row r="6451" spans="1:16" ht="24.95" customHeight="1" x14ac:dyDescent="0.2">
      <c r="A6451" s="52" t="str">
        <f t="shared" si="301"/>
        <v>||||||0</v>
      </c>
      <c r="B6451" s="52" t="str">
        <f t="shared" si="302"/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300"/>
        <v>0</v>
      </c>
      <c r="N6451" s="39"/>
      <c r="O6451" s="39"/>
      <c r="P6451" s="33"/>
    </row>
    <row r="6452" spans="1:16" ht="24.95" customHeight="1" x14ac:dyDescent="0.2">
      <c r="A6452" s="52" t="str">
        <f t="shared" si="301"/>
        <v>||||||0</v>
      </c>
      <c r="B6452" s="52" t="str">
        <f t="shared" si="302"/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300"/>
        <v>0</v>
      </c>
      <c r="N6452" s="39"/>
      <c r="O6452" s="39"/>
      <c r="P6452" s="33"/>
    </row>
    <row r="6453" spans="1:16" ht="24.95" customHeight="1" x14ac:dyDescent="0.2">
      <c r="A6453" s="52" t="str">
        <f t="shared" si="301"/>
        <v>||||||0</v>
      </c>
      <c r="B6453" s="52" t="str">
        <f t="shared" si="302"/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300"/>
        <v>0</v>
      </c>
      <c r="N6453" s="39"/>
      <c r="O6453" s="39"/>
      <c r="P6453" s="33"/>
    </row>
    <row r="6454" spans="1:16" ht="24.95" customHeight="1" x14ac:dyDescent="0.2">
      <c r="A6454" s="52" t="str">
        <f t="shared" si="301"/>
        <v>||||||0</v>
      </c>
      <c r="B6454" s="52" t="str">
        <f t="shared" si="302"/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300"/>
        <v>0</v>
      </c>
      <c r="N6454" s="39"/>
      <c r="O6454" s="39"/>
      <c r="P6454" s="33"/>
    </row>
    <row r="6455" spans="1:16" ht="24.95" customHeight="1" x14ac:dyDescent="0.2">
      <c r="A6455" s="52" t="str">
        <f t="shared" si="301"/>
        <v>||||||0</v>
      </c>
      <c r="B6455" s="52" t="str">
        <f t="shared" si="302"/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300"/>
        <v>0</v>
      </c>
      <c r="N6455" s="39"/>
      <c r="O6455" s="39"/>
      <c r="P6455" s="33"/>
    </row>
    <row r="6456" spans="1:16" ht="24.95" customHeight="1" x14ac:dyDescent="0.2">
      <c r="A6456" s="52" t="str">
        <f t="shared" si="301"/>
        <v>||||||0</v>
      </c>
      <c r="B6456" s="52" t="str">
        <f t="shared" si="302"/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300"/>
        <v>0</v>
      </c>
      <c r="N6456" s="39"/>
      <c r="O6456" s="39"/>
      <c r="P6456" s="33"/>
    </row>
    <row r="6457" spans="1:16" ht="24.95" customHeight="1" x14ac:dyDescent="0.2">
      <c r="A6457" s="52" t="str">
        <f t="shared" si="301"/>
        <v>||||||0</v>
      </c>
      <c r="B6457" s="52" t="str">
        <f t="shared" si="302"/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300"/>
        <v>0</v>
      </c>
      <c r="N6457" s="39"/>
      <c r="O6457" s="39"/>
      <c r="P6457" s="33"/>
    </row>
    <row r="6458" spans="1:16" ht="24.95" customHeight="1" x14ac:dyDescent="0.2">
      <c r="A6458" s="52" t="str">
        <f t="shared" si="301"/>
        <v>||||||0</v>
      </c>
      <c r="B6458" s="52" t="str">
        <f t="shared" si="302"/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300"/>
        <v>0</v>
      </c>
      <c r="N6458" s="39"/>
      <c r="O6458" s="39"/>
      <c r="P6458" s="33"/>
    </row>
    <row r="6459" spans="1:16" ht="24.95" customHeight="1" x14ac:dyDescent="0.2">
      <c r="A6459" s="52" t="str">
        <f t="shared" si="301"/>
        <v>||||||0</v>
      </c>
      <c r="B6459" s="52" t="str">
        <f t="shared" si="302"/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300"/>
        <v>0</v>
      </c>
      <c r="N6459" s="39"/>
      <c r="O6459" s="39"/>
      <c r="P6459" s="33"/>
    </row>
    <row r="6460" spans="1:16" ht="24.95" customHeight="1" x14ac:dyDescent="0.2">
      <c r="A6460" s="52" t="str">
        <f t="shared" si="301"/>
        <v>||||||0</v>
      </c>
      <c r="B6460" s="52" t="str">
        <f t="shared" si="302"/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300"/>
        <v>0</v>
      </c>
      <c r="N6460" s="39"/>
      <c r="O6460" s="39"/>
      <c r="P6460" s="33"/>
    </row>
    <row r="6461" spans="1:16" ht="24.95" customHeight="1" x14ac:dyDescent="0.2">
      <c r="A6461" s="52" t="str">
        <f t="shared" si="301"/>
        <v>||||||0</v>
      </c>
      <c r="B6461" s="52" t="str">
        <f t="shared" si="302"/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300"/>
        <v>0</v>
      </c>
      <c r="N6461" s="39"/>
      <c r="O6461" s="39"/>
      <c r="P6461" s="33"/>
    </row>
    <row r="6462" spans="1:16" ht="24.95" customHeight="1" x14ac:dyDescent="0.2">
      <c r="A6462" s="52" t="str">
        <f t="shared" si="301"/>
        <v>||||||0</v>
      </c>
      <c r="B6462" s="52" t="str">
        <f t="shared" si="302"/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303">N6462+O6462</f>
        <v>0</v>
      </c>
      <c r="N6462" s="39"/>
      <c r="O6462" s="39"/>
      <c r="P6462" s="33"/>
    </row>
    <row r="6463" spans="1:16" ht="24.95" customHeight="1" x14ac:dyDescent="0.2">
      <c r="A6463" s="52" t="str">
        <f t="shared" si="301"/>
        <v>||||||0</v>
      </c>
      <c r="B6463" s="52" t="str">
        <f t="shared" si="302"/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303"/>
        <v>0</v>
      </c>
      <c r="N6463" s="39"/>
      <c r="O6463" s="39"/>
      <c r="P6463" s="33"/>
    </row>
    <row r="6464" spans="1:16" ht="24.95" customHeight="1" x14ac:dyDescent="0.2">
      <c r="A6464" s="52" t="str">
        <f t="shared" si="301"/>
        <v>||||||0</v>
      </c>
      <c r="B6464" s="52" t="str">
        <f t="shared" si="302"/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303"/>
        <v>0</v>
      </c>
      <c r="N6464" s="39"/>
      <c r="O6464" s="39"/>
      <c r="P6464" s="33"/>
    </row>
    <row r="6465" spans="1:16" ht="24.95" customHeight="1" x14ac:dyDescent="0.2">
      <c r="A6465" s="52" t="str">
        <f t="shared" si="301"/>
        <v>||||||0</v>
      </c>
      <c r="B6465" s="52" t="str">
        <f t="shared" si="302"/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303"/>
        <v>0</v>
      </c>
      <c r="N6465" s="39"/>
      <c r="O6465" s="39"/>
      <c r="P6465" s="33"/>
    </row>
    <row r="6466" spans="1:16" ht="24.95" customHeight="1" x14ac:dyDescent="0.2">
      <c r="A6466" s="52" t="str">
        <f t="shared" si="301"/>
        <v>||||||0</v>
      </c>
      <c r="B6466" s="52" t="str">
        <f t="shared" si="302"/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303"/>
        <v>0</v>
      </c>
      <c r="N6466" s="39"/>
      <c r="O6466" s="39"/>
      <c r="P6466" s="33"/>
    </row>
    <row r="6467" spans="1:16" ht="24.95" customHeight="1" x14ac:dyDescent="0.2">
      <c r="A6467" s="52" t="str">
        <f t="shared" si="301"/>
        <v>||||||0</v>
      </c>
      <c r="B6467" s="52" t="str">
        <f t="shared" si="302"/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303"/>
        <v>0</v>
      </c>
      <c r="N6467" s="39"/>
      <c r="O6467" s="39"/>
      <c r="P6467" s="33"/>
    </row>
    <row r="6468" spans="1:16" ht="24.95" customHeight="1" x14ac:dyDescent="0.2">
      <c r="A6468" s="52" t="str">
        <f t="shared" si="301"/>
        <v>||||||0</v>
      </c>
      <c r="B6468" s="52" t="str">
        <f t="shared" si="302"/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303"/>
        <v>0</v>
      </c>
      <c r="N6468" s="39"/>
      <c r="O6468" s="39"/>
      <c r="P6468" s="33"/>
    </row>
    <row r="6469" spans="1:16" ht="24.95" customHeight="1" x14ac:dyDescent="0.2">
      <c r="A6469" s="52" t="str">
        <f t="shared" ref="A6469:A6532" si="304">C6469&amp;"|"&amp;D6469&amp;"|"&amp;E6469&amp;"|"&amp;F6469&amp;"|"&amp;G6469&amp;"|"&amp;I6469&amp;"|"&amp;N6469+O6469-P6469</f>
        <v>||||||0</v>
      </c>
      <c r="B6469" s="52" t="str">
        <f t="shared" ref="B6469:B6532" si="305"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303"/>
        <v>0</v>
      </c>
      <c r="N6469" s="39"/>
      <c r="O6469" s="39"/>
      <c r="P6469" s="33"/>
    </row>
    <row r="6470" spans="1:16" ht="24.95" customHeight="1" x14ac:dyDescent="0.2">
      <c r="A6470" s="52" t="str">
        <f t="shared" si="304"/>
        <v>||||||0</v>
      </c>
      <c r="B6470" s="52" t="str">
        <f t="shared" si="305"/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303"/>
        <v>0</v>
      </c>
      <c r="N6470" s="39"/>
      <c r="O6470" s="39"/>
      <c r="P6470" s="33"/>
    </row>
    <row r="6471" spans="1:16" ht="24.95" customHeight="1" x14ac:dyDescent="0.2">
      <c r="A6471" s="52" t="str">
        <f t="shared" si="304"/>
        <v>||||||0</v>
      </c>
      <c r="B6471" s="52" t="str">
        <f t="shared" si="305"/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303"/>
        <v>0</v>
      </c>
      <c r="N6471" s="39"/>
      <c r="O6471" s="39"/>
      <c r="P6471" s="33"/>
    </row>
    <row r="6472" spans="1:16" ht="24.95" customHeight="1" x14ac:dyDescent="0.2">
      <c r="A6472" s="52" t="str">
        <f t="shared" si="304"/>
        <v>||||||0</v>
      </c>
      <c r="B6472" s="52" t="str">
        <f t="shared" si="305"/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303"/>
        <v>0</v>
      </c>
      <c r="N6472" s="39"/>
      <c r="O6472" s="39"/>
      <c r="P6472" s="33"/>
    </row>
    <row r="6473" spans="1:16" ht="24.95" customHeight="1" x14ac:dyDescent="0.2">
      <c r="A6473" s="52" t="str">
        <f t="shared" si="304"/>
        <v>||||||0</v>
      </c>
      <c r="B6473" s="52" t="str">
        <f t="shared" si="305"/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303"/>
        <v>0</v>
      </c>
      <c r="N6473" s="39"/>
      <c r="O6473" s="39"/>
      <c r="P6473" s="33"/>
    </row>
    <row r="6474" spans="1:16" ht="24.95" customHeight="1" x14ac:dyDescent="0.2">
      <c r="A6474" s="52" t="str">
        <f t="shared" si="304"/>
        <v>||||||0</v>
      </c>
      <c r="B6474" s="52" t="str">
        <f t="shared" si="305"/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303"/>
        <v>0</v>
      </c>
      <c r="N6474" s="39"/>
      <c r="O6474" s="39"/>
      <c r="P6474" s="33"/>
    </row>
    <row r="6475" spans="1:16" ht="24.95" customHeight="1" x14ac:dyDescent="0.2">
      <c r="A6475" s="52" t="str">
        <f t="shared" si="304"/>
        <v>||||||0</v>
      </c>
      <c r="B6475" s="52" t="str">
        <f t="shared" si="305"/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303"/>
        <v>0</v>
      </c>
      <c r="N6475" s="39"/>
      <c r="O6475" s="39"/>
      <c r="P6475" s="33"/>
    </row>
    <row r="6476" spans="1:16" ht="24.95" customHeight="1" x14ac:dyDescent="0.2">
      <c r="A6476" s="52" t="str">
        <f t="shared" si="304"/>
        <v>||||||0</v>
      </c>
      <c r="B6476" s="52" t="str">
        <f t="shared" si="305"/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303"/>
        <v>0</v>
      </c>
      <c r="N6476" s="39"/>
      <c r="O6476" s="39"/>
      <c r="P6476" s="33"/>
    </row>
    <row r="6477" spans="1:16" ht="24.95" customHeight="1" x14ac:dyDescent="0.2">
      <c r="A6477" s="52" t="str">
        <f t="shared" si="304"/>
        <v>||||||0</v>
      </c>
      <c r="B6477" s="52" t="str">
        <f t="shared" si="305"/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303"/>
        <v>0</v>
      </c>
      <c r="N6477" s="39"/>
      <c r="O6477" s="39"/>
      <c r="P6477" s="33"/>
    </row>
    <row r="6478" spans="1:16" ht="24.95" customHeight="1" x14ac:dyDescent="0.2">
      <c r="A6478" s="52" t="str">
        <f t="shared" si="304"/>
        <v>||||||0</v>
      </c>
      <c r="B6478" s="52" t="str">
        <f t="shared" si="305"/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303"/>
        <v>0</v>
      </c>
      <c r="N6478" s="39"/>
      <c r="O6478" s="39"/>
      <c r="P6478" s="33"/>
    </row>
    <row r="6479" spans="1:16" ht="24.95" customHeight="1" x14ac:dyDescent="0.2">
      <c r="A6479" s="52" t="str">
        <f t="shared" si="304"/>
        <v>||||||0</v>
      </c>
      <c r="B6479" s="52" t="str">
        <f t="shared" si="305"/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303"/>
        <v>0</v>
      </c>
      <c r="N6479" s="39"/>
      <c r="O6479" s="39"/>
      <c r="P6479" s="33"/>
    </row>
    <row r="6480" spans="1:16" ht="24.95" customHeight="1" x14ac:dyDescent="0.2">
      <c r="A6480" s="52" t="str">
        <f t="shared" si="304"/>
        <v>||||||0</v>
      </c>
      <c r="B6480" s="52" t="str">
        <f t="shared" si="305"/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303"/>
        <v>0</v>
      </c>
      <c r="N6480" s="39"/>
      <c r="O6480" s="39"/>
      <c r="P6480" s="33"/>
    </row>
    <row r="6481" spans="1:16" ht="24.95" customHeight="1" x14ac:dyDescent="0.2">
      <c r="A6481" s="52" t="str">
        <f t="shared" si="304"/>
        <v>||||||0</v>
      </c>
      <c r="B6481" s="52" t="str">
        <f t="shared" si="305"/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303"/>
        <v>0</v>
      </c>
      <c r="N6481" s="39"/>
      <c r="O6481" s="39"/>
      <c r="P6481" s="33"/>
    </row>
    <row r="6482" spans="1:16" ht="24.95" customHeight="1" x14ac:dyDescent="0.2">
      <c r="A6482" s="52" t="str">
        <f t="shared" si="304"/>
        <v>||||||0</v>
      </c>
      <c r="B6482" s="52" t="str">
        <f t="shared" si="305"/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303"/>
        <v>0</v>
      </c>
      <c r="N6482" s="39"/>
      <c r="O6482" s="39"/>
      <c r="P6482" s="33"/>
    </row>
    <row r="6483" spans="1:16" ht="24.95" customHeight="1" x14ac:dyDescent="0.2">
      <c r="A6483" s="52" t="str">
        <f t="shared" si="304"/>
        <v>||||||0</v>
      </c>
      <c r="B6483" s="52" t="str">
        <f t="shared" si="305"/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303"/>
        <v>0</v>
      </c>
      <c r="N6483" s="39"/>
      <c r="O6483" s="39"/>
      <c r="P6483" s="33"/>
    </row>
    <row r="6484" spans="1:16" ht="24.95" customHeight="1" x14ac:dyDescent="0.2">
      <c r="A6484" s="52" t="str">
        <f t="shared" si="304"/>
        <v>||||||0</v>
      </c>
      <c r="B6484" s="52" t="str">
        <f t="shared" si="305"/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303"/>
        <v>0</v>
      </c>
      <c r="N6484" s="39"/>
      <c r="O6484" s="39"/>
      <c r="P6484" s="33"/>
    </row>
    <row r="6485" spans="1:16" ht="24.95" customHeight="1" x14ac:dyDescent="0.2">
      <c r="A6485" s="52" t="str">
        <f t="shared" si="304"/>
        <v>||||||0</v>
      </c>
      <c r="B6485" s="52" t="str">
        <f t="shared" si="305"/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303"/>
        <v>0</v>
      </c>
      <c r="N6485" s="39"/>
      <c r="O6485" s="39"/>
      <c r="P6485" s="33"/>
    </row>
    <row r="6486" spans="1:16" ht="24.95" customHeight="1" x14ac:dyDescent="0.2">
      <c r="A6486" s="52" t="str">
        <f t="shared" si="304"/>
        <v>||||||0</v>
      </c>
      <c r="B6486" s="52" t="str">
        <f t="shared" si="305"/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303"/>
        <v>0</v>
      </c>
      <c r="N6486" s="39"/>
      <c r="O6486" s="39"/>
      <c r="P6486" s="33"/>
    </row>
    <row r="6487" spans="1:16" ht="24.95" customHeight="1" x14ac:dyDescent="0.2">
      <c r="A6487" s="52" t="str">
        <f t="shared" si="304"/>
        <v>||||||0</v>
      </c>
      <c r="B6487" s="52" t="str">
        <f t="shared" si="305"/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303"/>
        <v>0</v>
      </c>
      <c r="N6487" s="39"/>
      <c r="O6487" s="39"/>
      <c r="P6487" s="33"/>
    </row>
    <row r="6488" spans="1:16" ht="24.95" customHeight="1" x14ac:dyDescent="0.2">
      <c r="A6488" s="52" t="str">
        <f t="shared" si="304"/>
        <v>||||||0</v>
      </c>
      <c r="B6488" s="52" t="str">
        <f t="shared" si="305"/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303"/>
        <v>0</v>
      </c>
      <c r="N6488" s="39"/>
      <c r="O6488" s="39"/>
      <c r="P6488" s="33"/>
    </row>
    <row r="6489" spans="1:16" ht="24.95" customHeight="1" x14ac:dyDescent="0.2">
      <c r="A6489" s="52" t="str">
        <f t="shared" si="304"/>
        <v>||||||0</v>
      </c>
      <c r="B6489" s="52" t="str">
        <f t="shared" si="305"/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303"/>
        <v>0</v>
      </c>
      <c r="N6489" s="39"/>
      <c r="O6489" s="39"/>
      <c r="P6489" s="33"/>
    </row>
    <row r="6490" spans="1:16" ht="24.95" customHeight="1" x14ac:dyDescent="0.2">
      <c r="A6490" s="52" t="str">
        <f t="shared" si="304"/>
        <v>||||||0</v>
      </c>
      <c r="B6490" s="52" t="str">
        <f t="shared" si="305"/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303"/>
        <v>0</v>
      </c>
      <c r="N6490" s="39"/>
      <c r="O6490" s="39"/>
      <c r="P6490" s="33"/>
    </row>
    <row r="6491" spans="1:16" ht="24.95" customHeight="1" x14ac:dyDescent="0.2">
      <c r="A6491" s="52" t="str">
        <f t="shared" si="304"/>
        <v>||||||0</v>
      </c>
      <c r="B6491" s="52" t="str">
        <f t="shared" si="305"/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303"/>
        <v>0</v>
      </c>
      <c r="N6491" s="39"/>
      <c r="O6491" s="39"/>
      <c r="P6491" s="33"/>
    </row>
    <row r="6492" spans="1:16" ht="24.95" customHeight="1" x14ac:dyDescent="0.2">
      <c r="A6492" s="52" t="str">
        <f t="shared" si="304"/>
        <v>||||||0</v>
      </c>
      <c r="B6492" s="52" t="str">
        <f t="shared" si="305"/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303"/>
        <v>0</v>
      </c>
      <c r="N6492" s="39"/>
      <c r="O6492" s="39"/>
      <c r="P6492" s="33"/>
    </row>
    <row r="6493" spans="1:16" ht="24.95" customHeight="1" x14ac:dyDescent="0.2">
      <c r="A6493" s="52" t="str">
        <f t="shared" si="304"/>
        <v>||||||0</v>
      </c>
      <c r="B6493" s="52" t="str">
        <f t="shared" si="305"/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303"/>
        <v>0</v>
      </c>
      <c r="N6493" s="39"/>
      <c r="O6493" s="39"/>
      <c r="P6493" s="33"/>
    </row>
    <row r="6494" spans="1:16" ht="24.95" customHeight="1" x14ac:dyDescent="0.2">
      <c r="A6494" s="52" t="str">
        <f t="shared" si="304"/>
        <v>||||||0</v>
      </c>
      <c r="B6494" s="52" t="str">
        <f t="shared" si="305"/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303"/>
        <v>0</v>
      </c>
      <c r="N6494" s="39"/>
      <c r="O6494" s="39"/>
      <c r="P6494" s="33"/>
    </row>
    <row r="6495" spans="1:16" ht="24.95" customHeight="1" x14ac:dyDescent="0.2">
      <c r="A6495" s="52" t="str">
        <f t="shared" si="304"/>
        <v>||||||0</v>
      </c>
      <c r="B6495" s="52" t="str">
        <f t="shared" si="305"/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303"/>
        <v>0</v>
      </c>
      <c r="N6495" s="39"/>
      <c r="O6495" s="39"/>
      <c r="P6495" s="33"/>
    </row>
    <row r="6496" spans="1:16" ht="24.95" customHeight="1" x14ac:dyDescent="0.2">
      <c r="A6496" s="52" t="str">
        <f t="shared" si="304"/>
        <v>||||||0</v>
      </c>
      <c r="B6496" s="52" t="str">
        <f t="shared" si="305"/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303"/>
        <v>0</v>
      </c>
      <c r="N6496" s="39"/>
      <c r="O6496" s="39"/>
      <c r="P6496" s="33"/>
    </row>
    <row r="6497" spans="1:16" ht="24.95" customHeight="1" x14ac:dyDescent="0.2">
      <c r="A6497" s="52" t="str">
        <f t="shared" si="304"/>
        <v>||||||0</v>
      </c>
      <c r="B6497" s="52" t="str">
        <f t="shared" si="305"/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303"/>
        <v>0</v>
      </c>
      <c r="N6497" s="39"/>
      <c r="O6497" s="39"/>
      <c r="P6497" s="33"/>
    </row>
    <row r="6498" spans="1:16" ht="24.95" customHeight="1" x14ac:dyDescent="0.2">
      <c r="A6498" s="52" t="str">
        <f t="shared" si="304"/>
        <v>||||||0</v>
      </c>
      <c r="B6498" s="52" t="str">
        <f t="shared" si="305"/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303"/>
        <v>0</v>
      </c>
      <c r="N6498" s="39"/>
      <c r="O6498" s="39"/>
      <c r="P6498" s="33"/>
    </row>
    <row r="6499" spans="1:16" ht="24.95" customHeight="1" x14ac:dyDescent="0.2">
      <c r="A6499" s="52" t="str">
        <f t="shared" si="304"/>
        <v>||||||0</v>
      </c>
      <c r="B6499" s="52" t="str">
        <f t="shared" si="305"/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303"/>
        <v>0</v>
      </c>
      <c r="N6499" s="39"/>
      <c r="O6499" s="39"/>
      <c r="P6499" s="33"/>
    </row>
    <row r="6500" spans="1:16" ht="24.95" customHeight="1" x14ac:dyDescent="0.2">
      <c r="A6500" s="52" t="str">
        <f t="shared" si="304"/>
        <v>||||||0</v>
      </c>
      <c r="B6500" s="52" t="str">
        <f t="shared" si="305"/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303"/>
        <v>0</v>
      </c>
      <c r="N6500" s="39"/>
      <c r="O6500" s="39"/>
      <c r="P6500" s="33"/>
    </row>
    <row r="6501" spans="1:16" ht="24.95" customHeight="1" x14ac:dyDescent="0.2">
      <c r="A6501" s="52" t="str">
        <f t="shared" si="304"/>
        <v>||||||0</v>
      </c>
      <c r="B6501" s="52" t="str">
        <f t="shared" si="305"/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303"/>
        <v>0</v>
      </c>
      <c r="N6501" s="39"/>
      <c r="O6501" s="39"/>
      <c r="P6501" s="33"/>
    </row>
    <row r="6502" spans="1:16" ht="24.95" customHeight="1" x14ac:dyDescent="0.2">
      <c r="A6502" s="52" t="str">
        <f t="shared" si="304"/>
        <v>||||||0</v>
      </c>
      <c r="B6502" s="52" t="str">
        <f t="shared" si="305"/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303"/>
        <v>0</v>
      </c>
      <c r="N6502" s="39"/>
      <c r="O6502" s="39"/>
      <c r="P6502" s="33"/>
    </row>
    <row r="6503" spans="1:16" ht="24.95" customHeight="1" x14ac:dyDescent="0.2">
      <c r="A6503" s="52" t="str">
        <f t="shared" si="304"/>
        <v>||||||0</v>
      </c>
      <c r="B6503" s="52" t="str">
        <f t="shared" si="305"/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303"/>
        <v>0</v>
      </c>
      <c r="N6503" s="39"/>
      <c r="O6503" s="39"/>
      <c r="P6503" s="33"/>
    </row>
    <row r="6504" spans="1:16" ht="24.95" customHeight="1" x14ac:dyDescent="0.2">
      <c r="A6504" s="52" t="str">
        <f t="shared" si="304"/>
        <v>||||||0</v>
      </c>
      <c r="B6504" s="52" t="str">
        <f t="shared" si="305"/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303"/>
        <v>0</v>
      </c>
      <c r="N6504" s="39"/>
      <c r="O6504" s="39"/>
      <c r="P6504" s="33"/>
    </row>
    <row r="6505" spans="1:16" ht="24.95" customHeight="1" x14ac:dyDescent="0.2">
      <c r="A6505" s="52" t="str">
        <f t="shared" si="304"/>
        <v>||||||0</v>
      </c>
      <c r="B6505" s="52" t="str">
        <f t="shared" si="305"/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303"/>
        <v>0</v>
      </c>
      <c r="N6505" s="39"/>
      <c r="O6505" s="39"/>
      <c r="P6505" s="33"/>
    </row>
    <row r="6506" spans="1:16" ht="24.95" customHeight="1" x14ac:dyDescent="0.2">
      <c r="A6506" s="52" t="str">
        <f t="shared" si="304"/>
        <v>||||||0</v>
      </c>
      <c r="B6506" s="52" t="str">
        <f t="shared" si="305"/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303"/>
        <v>0</v>
      </c>
      <c r="N6506" s="39"/>
      <c r="O6506" s="39"/>
      <c r="P6506" s="33"/>
    </row>
    <row r="6507" spans="1:16" ht="24.95" customHeight="1" x14ac:dyDescent="0.2">
      <c r="A6507" s="52" t="str">
        <f t="shared" si="304"/>
        <v>||||||0</v>
      </c>
      <c r="B6507" s="52" t="str">
        <f t="shared" si="305"/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303"/>
        <v>0</v>
      </c>
      <c r="N6507" s="39"/>
      <c r="O6507" s="39"/>
      <c r="P6507" s="33"/>
    </row>
    <row r="6508" spans="1:16" ht="24.95" customHeight="1" x14ac:dyDescent="0.2">
      <c r="A6508" s="52" t="str">
        <f t="shared" si="304"/>
        <v>||||||0</v>
      </c>
      <c r="B6508" s="52" t="str">
        <f t="shared" si="305"/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303"/>
        <v>0</v>
      </c>
      <c r="N6508" s="39"/>
      <c r="O6508" s="39"/>
      <c r="P6508" s="33"/>
    </row>
    <row r="6509" spans="1:16" ht="24.95" customHeight="1" x14ac:dyDescent="0.2">
      <c r="A6509" s="52" t="str">
        <f t="shared" si="304"/>
        <v>||||||0</v>
      </c>
      <c r="B6509" s="52" t="str">
        <f t="shared" si="305"/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303"/>
        <v>0</v>
      </c>
      <c r="N6509" s="39"/>
      <c r="O6509" s="39"/>
      <c r="P6509" s="33"/>
    </row>
    <row r="6510" spans="1:16" ht="24.95" customHeight="1" x14ac:dyDescent="0.2">
      <c r="A6510" s="52" t="str">
        <f t="shared" si="304"/>
        <v>||||||0</v>
      </c>
      <c r="B6510" s="52" t="str">
        <f t="shared" si="305"/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303"/>
        <v>0</v>
      </c>
      <c r="N6510" s="39"/>
      <c r="O6510" s="39"/>
      <c r="P6510" s="33"/>
    </row>
    <row r="6511" spans="1:16" ht="24.95" customHeight="1" x14ac:dyDescent="0.2">
      <c r="A6511" s="52" t="str">
        <f t="shared" si="304"/>
        <v>||||||0</v>
      </c>
      <c r="B6511" s="52" t="str">
        <f t="shared" si="305"/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303"/>
        <v>0</v>
      </c>
      <c r="N6511" s="39"/>
      <c r="O6511" s="39"/>
      <c r="P6511" s="33"/>
    </row>
    <row r="6512" spans="1:16" ht="24.95" customHeight="1" x14ac:dyDescent="0.2">
      <c r="A6512" s="52" t="str">
        <f t="shared" si="304"/>
        <v>||||||0</v>
      </c>
      <c r="B6512" s="52" t="str">
        <f t="shared" si="305"/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303"/>
        <v>0</v>
      </c>
      <c r="N6512" s="39"/>
      <c r="O6512" s="39"/>
      <c r="P6512" s="33"/>
    </row>
    <row r="6513" spans="1:16" ht="24.95" customHeight="1" x14ac:dyDescent="0.2">
      <c r="A6513" s="52" t="str">
        <f t="shared" si="304"/>
        <v>||||||0</v>
      </c>
      <c r="B6513" s="52" t="str">
        <f t="shared" si="305"/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303"/>
        <v>0</v>
      </c>
      <c r="N6513" s="39"/>
      <c r="O6513" s="39"/>
      <c r="P6513" s="33"/>
    </row>
    <row r="6514" spans="1:16" ht="24.95" customHeight="1" x14ac:dyDescent="0.2">
      <c r="A6514" s="52" t="str">
        <f t="shared" si="304"/>
        <v>||||||0</v>
      </c>
      <c r="B6514" s="52" t="str">
        <f t="shared" si="305"/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303"/>
        <v>0</v>
      </c>
      <c r="N6514" s="39"/>
      <c r="O6514" s="39"/>
      <c r="P6514" s="33"/>
    </row>
    <row r="6515" spans="1:16" ht="24.95" customHeight="1" x14ac:dyDescent="0.2">
      <c r="A6515" s="52" t="str">
        <f t="shared" si="304"/>
        <v>||||||0</v>
      </c>
      <c r="B6515" s="52" t="str">
        <f t="shared" si="305"/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303"/>
        <v>0</v>
      </c>
      <c r="N6515" s="39"/>
      <c r="O6515" s="39"/>
      <c r="P6515" s="33"/>
    </row>
    <row r="6516" spans="1:16" ht="24.95" customHeight="1" x14ac:dyDescent="0.2">
      <c r="A6516" s="52" t="str">
        <f t="shared" si="304"/>
        <v>||||||0</v>
      </c>
      <c r="B6516" s="52" t="str">
        <f t="shared" si="305"/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303"/>
        <v>0</v>
      </c>
      <c r="N6516" s="39"/>
      <c r="O6516" s="39"/>
      <c r="P6516" s="33"/>
    </row>
    <row r="6517" spans="1:16" ht="24.95" customHeight="1" x14ac:dyDescent="0.2">
      <c r="A6517" s="52" t="str">
        <f t="shared" si="304"/>
        <v>||||||0</v>
      </c>
      <c r="B6517" s="52" t="str">
        <f t="shared" si="305"/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303"/>
        <v>0</v>
      </c>
      <c r="N6517" s="39"/>
      <c r="O6517" s="39"/>
      <c r="P6517" s="33"/>
    </row>
    <row r="6518" spans="1:16" ht="24.95" customHeight="1" x14ac:dyDescent="0.2">
      <c r="A6518" s="52" t="str">
        <f t="shared" si="304"/>
        <v>||||||0</v>
      </c>
      <c r="B6518" s="52" t="str">
        <f t="shared" si="305"/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303"/>
        <v>0</v>
      </c>
      <c r="N6518" s="39"/>
      <c r="O6518" s="39"/>
      <c r="P6518" s="33"/>
    </row>
    <row r="6519" spans="1:16" ht="24.95" customHeight="1" x14ac:dyDescent="0.2">
      <c r="A6519" s="52" t="str">
        <f t="shared" si="304"/>
        <v>||||||0</v>
      </c>
      <c r="B6519" s="52" t="str">
        <f t="shared" si="305"/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303"/>
        <v>0</v>
      </c>
      <c r="N6519" s="39"/>
      <c r="O6519" s="39"/>
      <c r="P6519" s="33"/>
    </row>
    <row r="6520" spans="1:16" ht="24.95" customHeight="1" x14ac:dyDescent="0.2">
      <c r="A6520" s="52" t="str">
        <f t="shared" si="304"/>
        <v>||||||0</v>
      </c>
      <c r="B6520" s="52" t="str">
        <f t="shared" si="305"/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303"/>
        <v>0</v>
      </c>
      <c r="N6520" s="39"/>
      <c r="O6520" s="39"/>
      <c r="P6520" s="33"/>
    </row>
    <row r="6521" spans="1:16" ht="24.95" customHeight="1" x14ac:dyDescent="0.2">
      <c r="A6521" s="52" t="str">
        <f t="shared" si="304"/>
        <v>||||||0</v>
      </c>
      <c r="B6521" s="52" t="str">
        <f t="shared" si="305"/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303"/>
        <v>0</v>
      </c>
      <c r="N6521" s="39"/>
      <c r="O6521" s="39"/>
      <c r="P6521" s="33"/>
    </row>
    <row r="6522" spans="1:16" ht="24.95" customHeight="1" x14ac:dyDescent="0.2">
      <c r="A6522" s="52" t="str">
        <f t="shared" si="304"/>
        <v>||||||0</v>
      </c>
      <c r="B6522" s="52" t="str">
        <f t="shared" si="305"/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303"/>
        <v>0</v>
      </c>
      <c r="N6522" s="39"/>
      <c r="O6522" s="39"/>
      <c r="P6522" s="33"/>
    </row>
    <row r="6523" spans="1:16" ht="24.95" customHeight="1" x14ac:dyDescent="0.2">
      <c r="A6523" s="52" t="str">
        <f t="shared" si="304"/>
        <v>||||||0</v>
      </c>
      <c r="B6523" s="52" t="str">
        <f t="shared" si="305"/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303"/>
        <v>0</v>
      </c>
      <c r="N6523" s="39"/>
      <c r="O6523" s="39"/>
      <c r="P6523" s="33"/>
    </row>
    <row r="6524" spans="1:16" ht="24.95" customHeight="1" x14ac:dyDescent="0.2">
      <c r="A6524" s="52" t="str">
        <f t="shared" si="304"/>
        <v>||||||0</v>
      </c>
      <c r="B6524" s="52" t="str">
        <f t="shared" si="305"/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303"/>
        <v>0</v>
      </c>
      <c r="N6524" s="39"/>
      <c r="O6524" s="39"/>
      <c r="P6524" s="33"/>
    </row>
    <row r="6525" spans="1:16" ht="24.95" customHeight="1" x14ac:dyDescent="0.2">
      <c r="A6525" s="52" t="str">
        <f t="shared" si="304"/>
        <v>||||||0</v>
      </c>
      <c r="B6525" s="52" t="str">
        <f t="shared" si="305"/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303"/>
        <v>0</v>
      </c>
      <c r="N6525" s="39"/>
      <c r="O6525" s="39"/>
      <c r="P6525" s="33"/>
    </row>
    <row r="6526" spans="1:16" ht="24.95" customHeight="1" x14ac:dyDescent="0.2">
      <c r="A6526" s="52" t="str">
        <f t="shared" si="304"/>
        <v>||||||0</v>
      </c>
      <c r="B6526" s="52" t="str">
        <f t="shared" si="305"/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306">N6526+O6526</f>
        <v>0</v>
      </c>
      <c r="N6526" s="39"/>
      <c r="O6526" s="39"/>
      <c r="P6526" s="33"/>
    </row>
    <row r="6527" spans="1:16" ht="24.95" customHeight="1" x14ac:dyDescent="0.2">
      <c r="A6527" s="52" t="str">
        <f t="shared" si="304"/>
        <v>||||||0</v>
      </c>
      <c r="B6527" s="52" t="str">
        <f t="shared" si="305"/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306"/>
        <v>0</v>
      </c>
      <c r="N6527" s="39"/>
      <c r="O6527" s="39"/>
      <c r="P6527" s="33"/>
    </row>
    <row r="6528" spans="1:16" ht="24.95" customHeight="1" x14ac:dyDescent="0.2">
      <c r="A6528" s="52" t="str">
        <f t="shared" si="304"/>
        <v>||||||0</v>
      </c>
      <c r="B6528" s="52" t="str">
        <f t="shared" si="305"/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306"/>
        <v>0</v>
      </c>
      <c r="N6528" s="39"/>
      <c r="O6528" s="39"/>
      <c r="P6528" s="33"/>
    </row>
    <row r="6529" spans="1:16" ht="24.95" customHeight="1" x14ac:dyDescent="0.2">
      <c r="A6529" s="52" t="str">
        <f t="shared" si="304"/>
        <v>||||||0</v>
      </c>
      <c r="B6529" s="52" t="str">
        <f t="shared" si="305"/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306"/>
        <v>0</v>
      </c>
      <c r="N6529" s="39"/>
      <c r="O6529" s="39"/>
      <c r="P6529" s="33"/>
    </row>
    <row r="6530" spans="1:16" ht="24.95" customHeight="1" x14ac:dyDescent="0.2">
      <c r="A6530" s="52" t="str">
        <f t="shared" si="304"/>
        <v>||||||0</v>
      </c>
      <c r="B6530" s="52" t="str">
        <f t="shared" si="305"/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306"/>
        <v>0</v>
      </c>
      <c r="N6530" s="39"/>
      <c r="O6530" s="39"/>
      <c r="P6530" s="33"/>
    </row>
    <row r="6531" spans="1:16" ht="24.95" customHeight="1" x14ac:dyDescent="0.2">
      <c r="A6531" s="52" t="str">
        <f t="shared" si="304"/>
        <v>||||||0</v>
      </c>
      <c r="B6531" s="52" t="str">
        <f t="shared" si="305"/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306"/>
        <v>0</v>
      </c>
      <c r="N6531" s="39"/>
      <c r="O6531" s="39"/>
      <c r="P6531" s="33"/>
    </row>
    <row r="6532" spans="1:16" ht="24.95" customHeight="1" x14ac:dyDescent="0.2">
      <c r="A6532" s="52" t="str">
        <f t="shared" si="304"/>
        <v>||||||0</v>
      </c>
      <c r="B6532" s="52" t="str">
        <f t="shared" si="305"/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306"/>
        <v>0</v>
      </c>
      <c r="N6532" s="39"/>
      <c r="O6532" s="39"/>
      <c r="P6532" s="33"/>
    </row>
    <row r="6533" spans="1:16" ht="24.95" customHeight="1" x14ac:dyDescent="0.2">
      <c r="A6533" s="52" t="str">
        <f t="shared" ref="A6533:A6596" si="307">C6533&amp;"|"&amp;D6533&amp;"|"&amp;E6533&amp;"|"&amp;F6533&amp;"|"&amp;G6533&amp;"|"&amp;I6533&amp;"|"&amp;N6533+O6533-P6533</f>
        <v>||||||0</v>
      </c>
      <c r="B6533" s="52" t="str">
        <f t="shared" ref="B6533:B6596" si="308"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306"/>
        <v>0</v>
      </c>
      <c r="N6533" s="39"/>
      <c r="O6533" s="39"/>
      <c r="P6533" s="33"/>
    </row>
    <row r="6534" spans="1:16" ht="24.95" customHeight="1" x14ac:dyDescent="0.2">
      <c r="A6534" s="52" t="str">
        <f t="shared" si="307"/>
        <v>||||||0</v>
      </c>
      <c r="B6534" s="52" t="str">
        <f t="shared" si="308"/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306"/>
        <v>0</v>
      </c>
      <c r="N6534" s="39"/>
      <c r="O6534" s="39"/>
      <c r="P6534" s="33"/>
    </row>
    <row r="6535" spans="1:16" ht="24.95" customHeight="1" x14ac:dyDescent="0.2">
      <c r="A6535" s="52" t="str">
        <f t="shared" si="307"/>
        <v>||||||0</v>
      </c>
      <c r="B6535" s="52" t="str">
        <f t="shared" si="308"/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306"/>
        <v>0</v>
      </c>
      <c r="N6535" s="39"/>
      <c r="O6535" s="39"/>
      <c r="P6535" s="33"/>
    </row>
    <row r="6536" spans="1:16" ht="24.95" customHeight="1" x14ac:dyDescent="0.2">
      <c r="A6536" s="52" t="str">
        <f t="shared" si="307"/>
        <v>||||||0</v>
      </c>
      <c r="B6536" s="52" t="str">
        <f t="shared" si="308"/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306"/>
        <v>0</v>
      </c>
      <c r="N6536" s="39"/>
      <c r="O6536" s="39"/>
      <c r="P6536" s="33"/>
    </row>
    <row r="6537" spans="1:16" ht="24.95" customHeight="1" x14ac:dyDescent="0.2">
      <c r="A6537" s="52" t="str">
        <f t="shared" si="307"/>
        <v>||||||0</v>
      </c>
      <c r="B6537" s="52" t="str">
        <f t="shared" si="308"/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306"/>
        <v>0</v>
      </c>
      <c r="N6537" s="39"/>
      <c r="O6537" s="39"/>
      <c r="P6537" s="33"/>
    </row>
    <row r="6538" spans="1:16" ht="24.95" customHeight="1" x14ac:dyDescent="0.2">
      <c r="A6538" s="52" t="str">
        <f t="shared" si="307"/>
        <v>||||||0</v>
      </c>
      <c r="B6538" s="52" t="str">
        <f t="shared" si="308"/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306"/>
        <v>0</v>
      </c>
      <c r="N6538" s="39"/>
      <c r="O6538" s="39"/>
      <c r="P6538" s="33"/>
    </row>
    <row r="6539" spans="1:16" ht="24.95" customHeight="1" x14ac:dyDescent="0.2">
      <c r="A6539" s="52" t="str">
        <f t="shared" si="307"/>
        <v>||||||0</v>
      </c>
      <c r="B6539" s="52" t="str">
        <f t="shared" si="308"/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306"/>
        <v>0</v>
      </c>
      <c r="N6539" s="39"/>
      <c r="O6539" s="39"/>
      <c r="P6539" s="33"/>
    </row>
    <row r="6540" spans="1:16" ht="24.95" customHeight="1" x14ac:dyDescent="0.2">
      <c r="A6540" s="52" t="str">
        <f t="shared" si="307"/>
        <v>||||||0</v>
      </c>
      <c r="B6540" s="52" t="str">
        <f t="shared" si="308"/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306"/>
        <v>0</v>
      </c>
      <c r="N6540" s="39"/>
      <c r="O6540" s="39"/>
      <c r="P6540" s="33"/>
    </row>
    <row r="6541" spans="1:16" ht="24.95" customHeight="1" x14ac:dyDescent="0.2">
      <c r="A6541" s="52" t="str">
        <f t="shared" si="307"/>
        <v>||||||0</v>
      </c>
      <c r="B6541" s="52" t="str">
        <f t="shared" si="308"/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306"/>
        <v>0</v>
      </c>
      <c r="N6541" s="39"/>
      <c r="O6541" s="39"/>
      <c r="P6541" s="33"/>
    </row>
    <row r="6542" spans="1:16" ht="24.95" customHeight="1" x14ac:dyDescent="0.2">
      <c r="A6542" s="52" t="str">
        <f t="shared" si="307"/>
        <v>||||||0</v>
      </c>
      <c r="B6542" s="52" t="str">
        <f t="shared" si="308"/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306"/>
        <v>0</v>
      </c>
      <c r="N6542" s="39"/>
      <c r="O6542" s="39"/>
      <c r="P6542" s="33"/>
    </row>
    <row r="6543" spans="1:16" ht="24.95" customHeight="1" x14ac:dyDescent="0.2">
      <c r="A6543" s="52" t="str">
        <f t="shared" si="307"/>
        <v>||||||0</v>
      </c>
      <c r="B6543" s="52" t="str">
        <f t="shared" si="308"/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306"/>
        <v>0</v>
      </c>
      <c r="N6543" s="39"/>
      <c r="O6543" s="39"/>
      <c r="P6543" s="33"/>
    </row>
    <row r="6544" spans="1:16" ht="24.95" customHeight="1" x14ac:dyDescent="0.2">
      <c r="A6544" s="52" t="str">
        <f t="shared" si="307"/>
        <v>||||||0</v>
      </c>
      <c r="B6544" s="52" t="str">
        <f t="shared" si="308"/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306"/>
        <v>0</v>
      </c>
      <c r="N6544" s="39"/>
      <c r="O6544" s="39"/>
      <c r="P6544" s="33"/>
    </row>
    <row r="6545" spans="1:16" ht="24.95" customHeight="1" x14ac:dyDescent="0.2">
      <c r="A6545" s="52" t="str">
        <f t="shared" si="307"/>
        <v>||||||0</v>
      </c>
      <c r="B6545" s="52" t="str">
        <f t="shared" si="308"/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306"/>
        <v>0</v>
      </c>
      <c r="N6545" s="39"/>
      <c r="O6545" s="39"/>
      <c r="P6545" s="33"/>
    </row>
    <row r="6546" spans="1:16" ht="24.95" customHeight="1" x14ac:dyDescent="0.2">
      <c r="A6546" s="52" t="str">
        <f t="shared" si="307"/>
        <v>||||||0</v>
      </c>
      <c r="B6546" s="52" t="str">
        <f t="shared" si="308"/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306"/>
        <v>0</v>
      </c>
      <c r="N6546" s="39"/>
      <c r="O6546" s="39"/>
      <c r="P6546" s="33"/>
    </row>
    <row r="6547" spans="1:16" ht="24.95" customHeight="1" x14ac:dyDescent="0.2">
      <c r="A6547" s="52" t="str">
        <f t="shared" si="307"/>
        <v>||||||0</v>
      </c>
      <c r="B6547" s="52" t="str">
        <f t="shared" si="308"/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306"/>
        <v>0</v>
      </c>
      <c r="N6547" s="39"/>
      <c r="O6547" s="39"/>
      <c r="P6547" s="33"/>
    </row>
    <row r="6548" spans="1:16" ht="24.95" customHeight="1" x14ac:dyDescent="0.2">
      <c r="A6548" s="52" t="str">
        <f t="shared" si="307"/>
        <v>||||||0</v>
      </c>
      <c r="B6548" s="52" t="str">
        <f t="shared" si="308"/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306"/>
        <v>0</v>
      </c>
      <c r="N6548" s="39"/>
      <c r="O6548" s="39"/>
      <c r="P6548" s="33"/>
    </row>
    <row r="6549" spans="1:16" ht="24.95" customHeight="1" x14ac:dyDescent="0.2">
      <c r="A6549" s="52" t="str">
        <f t="shared" si="307"/>
        <v>||||||0</v>
      </c>
      <c r="B6549" s="52" t="str">
        <f t="shared" si="308"/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306"/>
        <v>0</v>
      </c>
      <c r="N6549" s="39"/>
      <c r="O6549" s="39"/>
      <c r="P6549" s="33"/>
    </row>
    <row r="6550" spans="1:16" ht="24.95" customHeight="1" x14ac:dyDescent="0.2">
      <c r="A6550" s="52" t="str">
        <f t="shared" si="307"/>
        <v>||||||0</v>
      </c>
      <c r="B6550" s="52" t="str">
        <f t="shared" si="308"/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306"/>
        <v>0</v>
      </c>
      <c r="N6550" s="39"/>
      <c r="O6550" s="39"/>
      <c r="P6550" s="33"/>
    </row>
    <row r="6551" spans="1:16" ht="24.95" customHeight="1" x14ac:dyDescent="0.2">
      <c r="A6551" s="52" t="str">
        <f t="shared" si="307"/>
        <v>||||||0</v>
      </c>
      <c r="B6551" s="52" t="str">
        <f t="shared" si="308"/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306"/>
        <v>0</v>
      </c>
      <c r="N6551" s="39"/>
      <c r="O6551" s="39"/>
      <c r="P6551" s="33"/>
    </row>
    <row r="6552" spans="1:16" ht="24.95" customHeight="1" x14ac:dyDescent="0.2">
      <c r="A6552" s="52" t="str">
        <f t="shared" si="307"/>
        <v>||||||0</v>
      </c>
      <c r="B6552" s="52" t="str">
        <f t="shared" si="308"/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306"/>
        <v>0</v>
      </c>
      <c r="N6552" s="39"/>
      <c r="O6552" s="39"/>
      <c r="P6552" s="33"/>
    </row>
    <row r="6553" spans="1:16" ht="24.95" customHeight="1" x14ac:dyDescent="0.2">
      <c r="A6553" s="52" t="str">
        <f t="shared" si="307"/>
        <v>||||||0</v>
      </c>
      <c r="B6553" s="52" t="str">
        <f t="shared" si="308"/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306"/>
        <v>0</v>
      </c>
      <c r="N6553" s="39"/>
      <c r="O6553" s="39"/>
      <c r="P6553" s="33"/>
    </row>
    <row r="6554" spans="1:16" ht="24.95" customHeight="1" x14ac:dyDescent="0.2">
      <c r="A6554" s="52" t="str">
        <f t="shared" si="307"/>
        <v>||||||0</v>
      </c>
      <c r="B6554" s="52" t="str">
        <f t="shared" si="308"/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306"/>
        <v>0</v>
      </c>
      <c r="N6554" s="39"/>
      <c r="O6554" s="39"/>
      <c r="P6554" s="33"/>
    </row>
    <row r="6555" spans="1:16" ht="24.95" customHeight="1" x14ac:dyDescent="0.2">
      <c r="A6555" s="52" t="str">
        <f t="shared" si="307"/>
        <v>||||||0</v>
      </c>
      <c r="B6555" s="52" t="str">
        <f t="shared" si="308"/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306"/>
        <v>0</v>
      </c>
      <c r="N6555" s="39"/>
      <c r="O6555" s="39"/>
      <c r="P6555" s="33"/>
    </row>
    <row r="6556" spans="1:16" ht="24.95" customHeight="1" x14ac:dyDescent="0.2">
      <c r="A6556" s="52" t="str">
        <f t="shared" si="307"/>
        <v>||||||0</v>
      </c>
      <c r="B6556" s="52" t="str">
        <f t="shared" si="308"/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306"/>
        <v>0</v>
      </c>
      <c r="N6556" s="39"/>
      <c r="O6556" s="39"/>
      <c r="P6556" s="33"/>
    </row>
    <row r="6557" spans="1:16" ht="24.95" customHeight="1" x14ac:dyDescent="0.2">
      <c r="A6557" s="52" t="str">
        <f t="shared" si="307"/>
        <v>||||||0</v>
      </c>
      <c r="B6557" s="52" t="str">
        <f t="shared" si="308"/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306"/>
        <v>0</v>
      </c>
      <c r="N6557" s="39"/>
      <c r="O6557" s="39"/>
      <c r="P6557" s="33"/>
    </row>
    <row r="6558" spans="1:16" ht="24.95" customHeight="1" x14ac:dyDescent="0.2">
      <c r="A6558" s="52" t="str">
        <f t="shared" si="307"/>
        <v>||||||0</v>
      </c>
      <c r="B6558" s="52" t="str">
        <f t="shared" si="308"/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306"/>
        <v>0</v>
      </c>
      <c r="N6558" s="39"/>
      <c r="O6558" s="39"/>
      <c r="P6558" s="33"/>
    </row>
    <row r="6559" spans="1:16" ht="24.95" customHeight="1" x14ac:dyDescent="0.2">
      <c r="A6559" s="52" t="str">
        <f t="shared" si="307"/>
        <v>||||||0</v>
      </c>
      <c r="B6559" s="52" t="str">
        <f t="shared" si="308"/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306"/>
        <v>0</v>
      </c>
      <c r="N6559" s="39"/>
      <c r="O6559" s="39"/>
      <c r="P6559" s="33"/>
    </row>
    <row r="6560" spans="1:16" ht="24.95" customHeight="1" x14ac:dyDescent="0.2">
      <c r="A6560" s="52" t="str">
        <f t="shared" si="307"/>
        <v>||||||0</v>
      </c>
      <c r="B6560" s="52" t="str">
        <f t="shared" si="308"/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306"/>
        <v>0</v>
      </c>
      <c r="N6560" s="39"/>
      <c r="O6560" s="39"/>
      <c r="P6560" s="33"/>
    </row>
    <row r="6561" spans="1:16" ht="24.95" customHeight="1" x14ac:dyDescent="0.2">
      <c r="A6561" s="52" t="str">
        <f t="shared" si="307"/>
        <v>||||||0</v>
      </c>
      <c r="B6561" s="52" t="str">
        <f t="shared" si="308"/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306"/>
        <v>0</v>
      </c>
      <c r="N6561" s="39"/>
      <c r="O6561" s="39"/>
      <c r="P6561" s="33"/>
    </row>
    <row r="6562" spans="1:16" ht="24.95" customHeight="1" x14ac:dyDescent="0.2">
      <c r="A6562" s="52" t="str">
        <f t="shared" si="307"/>
        <v>||||||0</v>
      </c>
      <c r="B6562" s="52" t="str">
        <f t="shared" si="308"/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306"/>
        <v>0</v>
      </c>
      <c r="N6562" s="39"/>
      <c r="O6562" s="39"/>
      <c r="P6562" s="33"/>
    </row>
    <row r="6563" spans="1:16" ht="24.95" customHeight="1" x14ac:dyDescent="0.2">
      <c r="A6563" s="52" t="str">
        <f t="shared" si="307"/>
        <v>||||||0</v>
      </c>
      <c r="B6563" s="52" t="str">
        <f t="shared" si="308"/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306"/>
        <v>0</v>
      </c>
      <c r="N6563" s="39"/>
      <c r="O6563" s="39"/>
      <c r="P6563" s="33"/>
    </row>
    <row r="6564" spans="1:16" ht="24.95" customHeight="1" x14ac:dyDescent="0.2">
      <c r="A6564" s="52" t="str">
        <f t="shared" si="307"/>
        <v>||||||0</v>
      </c>
      <c r="B6564" s="52" t="str">
        <f t="shared" si="308"/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306"/>
        <v>0</v>
      </c>
      <c r="N6564" s="39"/>
      <c r="O6564" s="39"/>
      <c r="P6564" s="33"/>
    </row>
    <row r="6565" spans="1:16" ht="24.95" customHeight="1" x14ac:dyDescent="0.2">
      <c r="A6565" s="52" t="str">
        <f t="shared" si="307"/>
        <v>||||||0</v>
      </c>
      <c r="B6565" s="52" t="str">
        <f t="shared" si="308"/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306"/>
        <v>0</v>
      </c>
      <c r="N6565" s="39"/>
      <c r="O6565" s="39"/>
      <c r="P6565" s="33"/>
    </row>
    <row r="6566" spans="1:16" ht="24.95" customHeight="1" x14ac:dyDescent="0.2">
      <c r="A6566" s="52" t="str">
        <f t="shared" si="307"/>
        <v>||||||0</v>
      </c>
      <c r="B6566" s="52" t="str">
        <f t="shared" si="308"/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306"/>
        <v>0</v>
      </c>
      <c r="N6566" s="39"/>
      <c r="O6566" s="39"/>
      <c r="P6566" s="33"/>
    </row>
    <row r="6567" spans="1:16" ht="24.95" customHeight="1" x14ac:dyDescent="0.2">
      <c r="A6567" s="52" t="str">
        <f t="shared" si="307"/>
        <v>||||||0</v>
      </c>
      <c r="B6567" s="52" t="str">
        <f t="shared" si="308"/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306"/>
        <v>0</v>
      </c>
      <c r="N6567" s="39"/>
      <c r="O6567" s="39"/>
      <c r="P6567" s="33"/>
    </row>
    <row r="6568" spans="1:16" ht="24.95" customHeight="1" x14ac:dyDescent="0.2">
      <c r="A6568" s="52" t="str">
        <f t="shared" si="307"/>
        <v>||||||0</v>
      </c>
      <c r="B6568" s="52" t="str">
        <f t="shared" si="308"/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306"/>
        <v>0</v>
      </c>
      <c r="N6568" s="39"/>
      <c r="O6568" s="39"/>
      <c r="P6568" s="33"/>
    </row>
    <row r="6569" spans="1:16" ht="24.95" customHeight="1" x14ac:dyDescent="0.2">
      <c r="A6569" s="52" t="str">
        <f t="shared" si="307"/>
        <v>||||||0</v>
      </c>
      <c r="B6569" s="52" t="str">
        <f t="shared" si="308"/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306"/>
        <v>0</v>
      </c>
      <c r="N6569" s="39"/>
      <c r="O6569" s="39"/>
      <c r="P6569" s="33"/>
    </row>
    <row r="6570" spans="1:16" ht="24.95" customHeight="1" x14ac:dyDescent="0.2">
      <c r="A6570" s="52" t="str">
        <f t="shared" si="307"/>
        <v>||||||0</v>
      </c>
      <c r="B6570" s="52" t="str">
        <f t="shared" si="308"/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306"/>
        <v>0</v>
      </c>
      <c r="N6570" s="39"/>
      <c r="O6570" s="39"/>
      <c r="P6570" s="33"/>
    </row>
    <row r="6571" spans="1:16" ht="24.95" customHeight="1" x14ac:dyDescent="0.2">
      <c r="A6571" s="52" t="str">
        <f t="shared" si="307"/>
        <v>||||||0</v>
      </c>
      <c r="B6571" s="52" t="str">
        <f t="shared" si="308"/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306"/>
        <v>0</v>
      </c>
      <c r="N6571" s="39"/>
      <c r="O6571" s="39"/>
      <c r="P6571" s="33"/>
    </row>
    <row r="6572" spans="1:16" ht="24.95" customHeight="1" x14ac:dyDescent="0.2">
      <c r="A6572" s="52" t="str">
        <f t="shared" si="307"/>
        <v>||||||0</v>
      </c>
      <c r="B6572" s="52" t="str">
        <f t="shared" si="308"/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306"/>
        <v>0</v>
      </c>
      <c r="N6572" s="39"/>
      <c r="O6572" s="39"/>
      <c r="P6572" s="33"/>
    </row>
    <row r="6573" spans="1:16" ht="24.95" customHeight="1" x14ac:dyDescent="0.2">
      <c r="A6573" s="52" t="str">
        <f t="shared" si="307"/>
        <v>||||||0</v>
      </c>
      <c r="B6573" s="52" t="str">
        <f t="shared" si="308"/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306"/>
        <v>0</v>
      </c>
      <c r="N6573" s="39"/>
      <c r="O6573" s="39"/>
      <c r="P6573" s="33"/>
    </row>
    <row r="6574" spans="1:16" ht="24.95" customHeight="1" x14ac:dyDescent="0.2">
      <c r="A6574" s="52" t="str">
        <f t="shared" si="307"/>
        <v>||||||0</v>
      </c>
      <c r="B6574" s="52" t="str">
        <f t="shared" si="308"/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306"/>
        <v>0</v>
      </c>
      <c r="N6574" s="39"/>
      <c r="O6574" s="39"/>
      <c r="P6574" s="33"/>
    </row>
    <row r="6575" spans="1:16" ht="24.95" customHeight="1" x14ac:dyDescent="0.2">
      <c r="A6575" s="52" t="str">
        <f t="shared" si="307"/>
        <v>||||||0</v>
      </c>
      <c r="B6575" s="52" t="str">
        <f t="shared" si="308"/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306"/>
        <v>0</v>
      </c>
      <c r="N6575" s="39"/>
      <c r="O6575" s="39"/>
      <c r="P6575" s="33"/>
    </row>
    <row r="6576" spans="1:16" ht="24.95" customHeight="1" x14ac:dyDescent="0.2">
      <c r="A6576" s="52" t="str">
        <f t="shared" si="307"/>
        <v>||||||0</v>
      </c>
      <c r="B6576" s="52" t="str">
        <f t="shared" si="308"/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306"/>
        <v>0</v>
      </c>
      <c r="N6576" s="39"/>
      <c r="O6576" s="39"/>
      <c r="P6576" s="33"/>
    </row>
    <row r="6577" spans="1:16" ht="24.95" customHeight="1" x14ac:dyDescent="0.2">
      <c r="A6577" s="52" t="str">
        <f t="shared" si="307"/>
        <v>||||||0</v>
      </c>
      <c r="B6577" s="52" t="str">
        <f t="shared" si="308"/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306"/>
        <v>0</v>
      </c>
      <c r="N6577" s="39"/>
      <c r="O6577" s="39"/>
      <c r="P6577" s="33"/>
    </row>
    <row r="6578" spans="1:16" ht="24.95" customHeight="1" x14ac:dyDescent="0.2">
      <c r="A6578" s="52" t="str">
        <f t="shared" si="307"/>
        <v>||||||0</v>
      </c>
      <c r="B6578" s="52" t="str">
        <f t="shared" si="308"/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306"/>
        <v>0</v>
      </c>
      <c r="N6578" s="39"/>
      <c r="O6578" s="39"/>
      <c r="P6578" s="33"/>
    </row>
    <row r="6579" spans="1:16" ht="24.95" customHeight="1" x14ac:dyDescent="0.2">
      <c r="A6579" s="52" t="str">
        <f t="shared" si="307"/>
        <v>||||||0</v>
      </c>
      <c r="B6579" s="52" t="str">
        <f t="shared" si="308"/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306"/>
        <v>0</v>
      </c>
      <c r="N6579" s="39"/>
      <c r="O6579" s="39"/>
      <c r="P6579" s="33"/>
    </row>
    <row r="6580" spans="1:16" ht="24.95" customHeight="1" x14ac:dyDescent="0.2">
      <c r="A6580" s="52" t="str">
        <f t="shared" si="307"/>
        <v>||||||0</v>
      </c>
      <c r="B6580" s="52" t="str">
        <f t="shared" si="308"/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306"/>
        <v>0</v>
      </c>
      <c r="N6580" s="39"/>
      <c r="O6580" s="39"/>
      <c r="P6580" s="33"/>
    </row>
    <row r="6581" spans="1:16" ht="24.95" customHeight="1" x14ac:dyDescent="0.2">
      <c r="A6581" s="52" t="str">
        <f t="shared" si="307"/>
        <v>||||||0</v>
      </c>
      <c r="B6581" s="52" t="str">
        <f t="shared" si="308"/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306"/>
        <v>0</v>
      </c>
      <c r="N6581" s="39"/>
      <c r="O6581" s="39"/>
      <c r="P6581" s="33"/>
    </row>
    <row r="6582" spans="1:16" ht="24.95" customHeight="1" x14ac:dyDescent="0.2">
      <c r="A6582" s="52" t="str">
        <f t="shared" si="307"/>
        <v>||||||0</v>
      </c>
      <c r="B6582" s="52" t="str">
        <f t="shared" si="308"/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306"/>
        <v>0</v>
      </c>
      <c r="N6582" s="39"/>
      <c r="O6582" s="39"/>
      <c r="P6582" s="33"/>
    </row>
    <row r="6583" spans="1:16" ht="24.95" customHeight="1" x14ac:dyDescent="0.2">
      <c r="A6583" s="52" t="str">
        <f t="shared" si="307"/>
        <v>||||||0</v>
      </c>
      <c r="B6583" s="52" t="str">
        <f t="shared" si="308"/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306"/>
        <v>0</v>
      </c>
      <c r="N6583" s="39"/>
      <c r="O6583" s="39"/>
      <c r="P6583" s="33"/>
    </row>
    <row r="6584" spans="1:16" ht="24.95" customHeight="1" x14ac:dyDescent="0.2">
      <c r="A6584" s="52" t="str">
        <f t="shared" si="307"/>
        <v>||||||0</v>
      </c>
      <c r="B6584" s="52" t="str">
        <f t="shared" si="308"/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306"/>
        <v>0</v>
      </c>
      <c r="N6584" s="39"/>
      <c r="O6584" s="39"/>
      <c r="P6584" s="33"/>
    </row>
    <row r="6585" spans="1:16" ht="24.95" customHeight="1" x14ac:dyDescent="0.2">
      <c r="A6585" s="52" t="str">
        <f t="shared" si="307"/>
        <v>||||||0</v>
      </c>
      <c r="B6585" s="52" t="str">
        <f t="shared" si="308"/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306"/>
        <v>0</v>
      </c>
      <c r="N6585" s="39"/>
      <c r="O6585" s="39"/>
      <c r="P6585" s="33"/>
    </row>
    <row r="6586" spans="1:16" ht="24.95" customHeight="1" x14ac:dyDescent="0.2">
      <c r="A6586" s="52" t="str">
        <f t="shared" si="307"/>
        <v>||||||0</v>
      </c>
      <c r="B6586" s="52" t="str">
        <f t="shared" si="308"/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306"/>
        <v>0</v>
      </c>
      <c r="N6586" s="39"/>
      <c r="O6586" s="39"/>
      <c r="P6586" s="33"/>
    </row>
    <row r="6587" spans="1:16" ht="24.95" customHeight="1" x14ac:dyDescent="0.2">
      <c r="A6587" s="52" t="str">
        <f t="shared" si="307"/>
        <v>||||||0</v>
      </c>
      <c r="B6587" s="52" t="str">
        <f t="shared" si="308"/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306"/>
        <v>0</v>
      </c>
      <c r="N6587" s="39"/>
      <c r="O6587" s="39"/>
      <c r="P6587" s="33"/>
    </row>
    <row r="6588" spans="1:16" ht="24.95" customHeight="1" x14ac:dyDescent="0.2">
      <c r="A6588" s="52" t="str">
        <f t="shared" si="307"/>
        <v>||||||0</v>
      </c>
      <c r="B6588" s="52" t="str">
        <f t="shared" si="308"/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306"/>
        <v>0</v>
      </c>
      <c r="N6588" s="39"/>
      <c r="O6588" s="39"/>
      <c r="P6588" s="33"/>
    </row>
    <row r="6589" spans="1:16" ht="24.95" customHeight="1" x14ac:dyDescent="0.2">
      <c r="A6589" s="52" t="str">
        <f t="shared" si="307"/>
        <v>||||||0</v>
      </c>
      <c r="B6589" s="52" t="str">
        <f t="shared" si="308"/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306"/>
        <v>0</v>
      </c>
      <c r="N6589" s="39"/>
      <c r="O6589" s="39"/>
      <c r="P6589" s="33"/>
    </row>
    <row r="6590" spans="1:16" ht="24.95" customHeight="1" x14ac:dyDescent="0.2">
      <c r="A6590" s="52" t="str">
        <f t="shared" si="307"/>
        <v>||||||0</v>
      </c>
      <c r="B6590" s="52" t="str">
        <f t="shared" si="308"/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309">N6590+O6590</f>
        <v>0</v>
      </c>
      <c r="N6590" s="39"/>
      <c r="O6590" s="39"/>
      <c r="P6590" s="33"/>
    </row>
    <row r="6591" spans="1:16" ht="24.95" customHeight="1" x14ac:dyDescent="0.2">
      <c r="A6591" s="52" t="str">
        <f t="shared" si="307"/>
        <v>||||||0</v>
      </c>
      <c r="B6591" s="52" t="str">
        <f t="shared" si="308"/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309"/>
        <v>0</v>
      </c>
      <c r="N6591" s="39"/>
      <c r="O6591" s="39"/>
      <c r="P6591" s="33"/>
    </row>
    <row r="6592" spans="1:16" ht="24.95" customHeight="1" x14ac:dyDescent="0.2">
      <c r="A6592" s="52" t="str">
        <f t="shared" si="307"/>
        <v>||||||0</v>
      </c>
      <c r="B6592" s="52" t="str">
        <f t="shared" si="308"/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309"/>
        <v>0</v>
      </c>
      <c r="N6592" s="39"/>
      <c r="O6592" s="39"/>
      <c r="P6592" s="33"/>
    </row>
    <row r="6593" spans="1:16" ht="24.95" customHeight="1" x14ac:dyDescent="0.2">
      <c r="A6593" s="52" t="str">
        <f t="shared" si="307"/>
        <v>||||||0</v>
      </c>
      <c r="B6593" s="52" t="str">
        <f t="shared" si="308"/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309"/>
        <v>0</v>
      </c>
      <c r="N6593" s="39"/>
      <c r="O6593" s="39"/>
      <c r="P6593" s="33"/>
    </row>
    <row r="6594" spans="1:16" ht="24.95" customHeight="1" x14ac:dyDescent="0.2">
      <c r="A6594" s="52" t="str">
        <f t="shared" si="307"/>
        <v>||||||0</v>
      </c>
      <c r="B6594" s="52" t="str">
        <f t="shared" si="308"/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309"/>
        <v>0</v>
      </c>
      <c r="N6594" s="39"/>
      <c r="O6594" s="39"/>
      <c r="P6594" s="33"/>
    </row>
    <row r="6595" spans="1:16" ht="24.95" customHeight="1" x14ac:dyDescent="0.2">
      <c r="A6595" s="52" t="str">
        <f t="shared" si="307"/>
        <v>||||||0</v>
      </c>
      <c r="B6595" s="52" t="str">
        <f t="shared" si="308"/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309"/>
        <v>0</v>
      </c>
      <c r="N6595" s="39"/>
      <c r="O6595" s="39"/>
      <c r="P6595" s="33"/>
    </row>
    <row r="6596" spans="1:16" ht="24.95" customHeight="1" x14ac:dyDescent="0.2">
      <c r="A6596" s="52" t="str">
        <f t="shared" si="307"/>
        <v>||||||0</v>
      </c>
      <c r="B6596" s="52" t="str">
        <f t="shared" si="308"/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309"/>
        <v>0</v>
      </c>
      <c r="N6596" s="39"/>
      <c r="O6596" s="39"/>
      <c r="P6596" s="33"/>
    </row>
    <row r="6597" spans="1:16" ht="24.95" customHeight="1" x14ac:dyDescent="0.2">
      <c r="A6597" s="52" t="str">
        <f t="shared" ref="A6597:A6660" si="310">C6597&amp;"|"&amp;D6597&amp;"|"&amp;E6597&amp;"|"&amp;F6597&amp;"|"&amp;G6597&amp;"|"&amp;I6597&amp;"|"&amp;N6597+O6597-P6597</f>
        <v>||||||0</v>
      </c>
      <c r="B6597" s="52" t="str">
        <f t="shared" ref="B6597:B6660" si="311"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309"/>
        <v>0</v>
      </c>
      <c r="N6597" s="39"/>
      <c r="O6597" s="39"/>
      <c r="P6597" s="33"/>
    </row>
    <row r="6598" spans="1:16" ht="24.95" customHeight="1" x14ac:dyDescent="0.2">
      <c r="A6598" s="52" t="str">
        <f t="shared" si="310"/>
        <v>||||||0</v>
      </c>
      <c r="B6598" s="52" t="str">
        <f t="shared" si="311"/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309"/>
        <v>0</v>
      </c>
      <c r="N6598" s="39"/>
      <c r="O6598" s="39"/>
      <c r="P6598" s="33"/>
    </row>
    <row r="6599" spans="1:16" ht="24.95" customHeight="1" x14ac:dyDescent="0.2">
      <c r="A6599" s="52" t="str">
        <f t="shared" si="310"/>
        <v>||||||0</v>
      </c>
      <c r="B6599" s="52" t="str">
        <f t="shared" si="311"/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309"/>
        <v>0</v>
      </c>
      <c r="N6599" s="39"/>
      <c r="O6599" s="39"/>
      <c r="P6599" s="33"/>
    </row>
    <row r="6600" spans="1:16" ht="24.95" customHeight="1" x14ac:dyDescent="0.2">
      <c r="A6600" s="52" t="str">
        <f t="shared" si="310"/>
        <v>||||||0</v>
      </c>
      <c r="B6600" s="52" t="str">
        <f t="shared" si="311"/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309"/>
        <v>0</v>
      </c>
      <c r="N6600" s="39"/>
      <c r="O6600" s="39"/>
      <c r="P6600" s="33"/>
    </row>
    <row r="6601" spans="1:16" ht="24.95" customHeight="1" x14ac:dyDescent="0.2">
      <c r="A6601" s="52" t="str">
        <f t="shared" si="310"/>
        <v>||||||0</v>
      </c>
      <c r="B6601" s="52" t="str">
        <f t="shared" si="311"/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309"/>
        <v>0</v>
      </c>
      <c r="N6601" s="39"/>
      <c r="O6601" s="39"/>
      <c r="P6601" s="33"/>
    </row>
    <row r="6602" spans="1:16" ht="24.95" customHeight="1" x14ac:dyDescent="0.2">
      <c r="A6602" s="52" t="str">
        <f t="shared" si="310"/>
        <v>||||||0</v>
      </c>
      <c r="B6602" s="52" t="str">
        <f t="shared" si="311"/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309"/>
        <v>0</v>
      </c>
      <c r="N6602" s="39"/>
      <c r="O6602" s="39"/>
      <c r="P6602" s="33"/>
    </row>
    <row r="6603" spans="1:16" ht="24.95" customHeight="1" x14ac:dyDescent="0.2">
      <c r="A6603" s="52" t="str">
        <f t="shared" si="310"/>
        <v>||||||0</v>
      </c>
      <c r="B6603" s="52" t="str">
        <f t="shared" si="311"/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309"/>
        <v>0</v>
      </c>
      <c r="N6603" s="39"/>
      <c r="O6603" s="39"/>
      <c r="P6603" s="33"/>
    </row>
    <row r="6604" spans="1:16" ht="24.95" customHeight="1" x14ac:dyDescent="0.2">
      <c r="A6604" s="52" t="str">
        <f t="shared" si="310"/>
        <v>||||||0</v>
      </c>
      <c r="B6604" s="52" t="str">
        <f t="shared" si="311"/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309"/>
        <v>0</v>
      </c>
      <c r="N6604" s="39"/>
      <c r="O6604" s="39"/>
      <c r="P6604" s="33"/>
    </row>
    <row r="6605" spans="1:16" ht="24.95" customHeight="1" x14ac:dyDescent="0.2">
      <c r="A6605" s="52" t="str">
        <f t="shared" si="310"/>
        <v>||||||0</v>
      </c>
      <c r="B6605" s="52" t="str">
        <f t="shared" si="311"/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309"/>
        <v>0</v>
      </c>
      <c r="N6605" s="39"/>
      <c r="O6605" s="39"/>
      <c r="P6605" s="33"/>
    </row>
    <row r="6606" spans="1:16" ht="24.95" customHeight="1" x14ac:dyDescent="0.2">
      <c r="A6606" s="52" t="str">
        <f t="shared" si="310"/>
        <v>||||||0</v>
      </c>
      <c r="B6606" s="52" t="str">
        <f t="shared" si="311"/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309"/>
        <v>0</v>
      </c>
      <c r="N6606" s="39"/>
      <c r="O6606" s="39"/>
      <c r="P6606" s="33"/>
    </row>
    <row r="6607" spans="1:16" ht="24.95" customHeight="1" x14ac:dyDescent="0.2">
      <c r="A6607" s="52" t="str">
        <f t="shared" si="310"/>
        <v>||||||0</v>
      </c>
      <c r="B6607" s="52" t="str">
        <f t="shared" si="311"/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309"/>
        <v>0</v>
      </c>
      <c r="N6607" s="39"/>
      <c r="O6607" s="39"/>
      <c r="P6607" s="33"/>
    </row>
    <row r="6608" spans="1:16" ht="24.95" customHeight="1" x14ac:dyDescent="0.2">
      <c r="A6608" s="52" t="str">
        <f t="shared" si="310"/>
        <v>||||||0</v>
      </c>
      <c r="B6608" s="52" t="str">
        <f t="shared" si="311"/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309"/>
        <v>0</v>
      </c>
      <c r="N6608" s="39"/>
      <c r="O6608" s="39"/>
      <c r="P6608" s="33"/>
    </row>
    <row r="6609" spans="1:16" ht="24.95" customHeight="1" x14ac:dyDescent="0.2">
      <c r="A6609" s="52" t="str">
        <f t="shared" si="310"/>
        <v>||||||0</v>
      </c>
      <c r="B6609" s="52" t="str">
        <f t="shared" si="311"/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309"/>
        <v>0</v>
      </c>
      <c r="N6609" s="39"/>
      <c r="O6609" s="39"/>
      <c r="P6609" s="33"/>
    </row>
    <row r="6610" spans="1:16" ht="24.95" customHeight="1" x14ac:dyDescent="0.2">
      <c r="A6610" s="52" t="str">
        <f t="shared" si="310"/>
        <v>||||||0</v>
      </c>
      <c r="B6610" s="52" t="str">
        <f t="shared" si="311"/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309"/>
        <v>0</v>
      </c>
      <c r="N6610" s="39"/>
      <c r="O6610" s="39"/>
      <c r="P6610" s="33"/>
    </row>
    <row r="6611" spans="1:16" ht="24.95" customHeight="1" x14ac:dyDescent="0.2">
      <c r="A6611" s="52" t="str">
        <f t="shared" si="310"/>
        <v>||||||0</v>
      </c>
      <c r="B6611" s="52" t="str">
        <f t="shared" si="311"/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309"/>
        <v>0</v>
      </c>
      <c r="N6611" s="39"/>
      <c r="O6611" s="39"/>
      <c r="P6611" s="33"/>
    </row>
    <row r="6612" spans="1:16" ht="24.95" customHeight="1" x14ac:dyDescent="0.2">
      <c r="A6612" s="52" t="str">
        <f t="shared" si="310"/>
        <v>||||||0</v>
      </c>
      <c r="B6612" s="52" t="str">
        <f t="shared" si="311"/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309"/>
        <v>0</v>
      </c>
      <c r="N6612" s="39"/>
      <c r="O6612" s="39"/>
      <c r="P6612" s="33"/>
    </row>
    <row r="6613" spans="1:16" ht="24.95" customHeight="1" x14ac:dyDescent="0.2">
      <c r="A6613" s="52" t="str">
        <f t="shared" si="310"/>
        <v>||||||0</v>
      </c>
      <c r="B6613" s="52" t="str">
        <f t="shared" si="311"/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309"/>
        <v>0</v>
      </c>
      <c r="N6613" s="39"/>
      <c r="O6613" s="39"/>
      <c r="P6613" s="33"/>
    </row>
    <row r="6614" spans="1:16" ht="24.95" customHeight="1" x14ac:dyDescent="0.2">
      <c r="A6614" s="52" t="str">
        <f t="shared" si="310"/>
        <v>||||||0</v>
      </c>
      <c r="B6614" s="52" t="str">
        <f t="shared" si="311"/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309"/>
        <v>0</v>
      </c>
      <c r="N6614" s="39"/>
      <c r="O6614" s="39"/>
      <c r="P6614" s="33"/>
    </row>
    <row r="6615" spans="1:16" ht="24.95" customHeight="1" x14ac:dyDescent="0.2">
      <c r="A6615" s="52" t="str">
        <f t="shared" si="310"/>
        <v>||||||0</v>
      </c>
      <c r="B6615" s="52" t="str">
        <f t="shared" si="311"/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309"/>
        <v>0</v>
      </c>
      <c r="N6615" s="39"/>
      <c r="O6615" s="39"/>
      <c r="P6615" s="33"/>
    </row>
    <row r="6616" spans="1:16" ht="24.95" customHeight="1" x14ac:dyDescent="0.2">
      <c r="A6616" s="52" t="str">
        <f t="shared" si="310"/>
        <v>||||||0</v>
      </c>
      <c r="B6616" s="52" t="str">
        <f t="shared" si="311"/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309"/>
        <v>0</v>
      </c>
      <c r="N6616" s="39"/>
      <c r="O6616" s="39"/>
      <c r="P6616" s="33"/>
    </row>
    <row r="6617" spans="1:16" ht="24.95" customHeight="1" x14ac:dyDescent="0.2">
      <c r="A6617" s="52" t="str">
        <f t="shared" si="310"/>
        <v>||||||0</v>
      </c>
      <c r="B6617" s="52" t="str">
        <f t="shared" si="311"/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309"/>
        <v>0</v>
      </c>
      <c r="N6617" s="39"/>
      <c r="O6617" s="39"/>
      <c r="P6617" s="33"/>
    </row>
    <row r="6618" spans="1:16" ht="24.95" customHeight="1" x14ac:dyDescent="0.2">
      <c r="A6618" s="52" t="str">
        <f t="shared" si="310"/>
        <v>||||||0</v>
      </c>
      <c r="B6618" s="52" t="str">
        <f t="shared" si="311"/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309"/>
        <v>0</v>
      </c>
      <c r="N6618" s="39"/>
      <c r="O6618" s="39"/>
      <c r="P6618" s="33"/>
    </row>
    <row r="6619" spans="1:16" ht="24.95" customHeight="1" x14ac:dyDescent="0.2">
      <c r="A6619" s="52" t="str">
        <f t="shared" si="310"/>
        <v>||||||0</v>
      </c>
      <c r="B6619" s="52" t="str">
        <f t="shared" si="311"/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309"/>
        <v>0</v>
      </c>
      <c r="N6619" s="39"/>
      <c r="O6619" s="39"/>
      <c r="P6619" s="33"/>
    </row>
    <row r="6620" spans="1:16" ht="24.95" customHeight="1" x14ac:dyDescent="0.2">
      <c r="A6620" s="52" t="str">
        <f t="shared" si="310"/>
        <v>||||||0</v>
      </c>
      <c r="B6620" s="52" t="str">
        <f t="shared" si="311"/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309"/>
        <v>0</v>
      </c>
      <c r="N6620" s="39"/>
      <c r="O6620" s="39"/>
      <c r="P6620" s="33"/>
    </row>
    <row r="6621" spans="1:16" ht="24.95" customHeight="1" x14ac:dyDescent="0.2">
      <c r="A6621" s="52" t="str">
        <f t="shared" si="310"/>
        <v>||||||0</v>
      </c>
      <c r="B6621" s="52" t="str">
        <f t="shared" si="311"/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309"/>
        <v>0</v>
      </c>
      <c r="N6621" s="39"/>
      <c r="O6621" s="39"/>
      <c r="P6621" s="33"/>
    </row>
    <row r="6622" spans="1:16" ht="24.95" customHeight="1" x14ac:dyDescent="0.2">
      <c r="A6622" s="52" t="str">
        <f t="shared" si="310"/>
        <v>||||||0</v>
      </c>
      <c r="B6622" s="52" t="str">
        <f t="shared" si="311"/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309"/>
        <v>0</v>
      </c>
      <c r="N6622" s="39"/>
      <c r="O6622" s="39"/>
      <c r="P6622" s="33"/>
    </row>
    <row r="6623" spans="1:16" ht="24.95" customHeight="1" x14ac:dyDescent="0.2">
      <c r="A6623" s="52" t="str">
        <f t="shared" si="310"/>
        <v>||||||0</v>
      </c>
      <c r="B6623" s="52" t="str">
        <f t="shared" si="311"/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309"/>
        <v>0</v>
      </c>
      <c r="N6623" s="39"/>
      <c r="O6623" s="39"/>
      <c r="P6623" s="33"/>
    </row>
    <row r="6624" spans="1:16" ht="24.95" customHeight="1" x14ac:dyDescent="0.2">
      <c r="A6624" s="52" t="str">
        <f t="shared" si="310"/>
        <v>||||||0</v>
      </c>
      <c r="B6624" s="52" t="str">
        <f t="shared" si="311"/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309"/>
        <v>0</v>
      </c>
      <c r="N6624" s="39"/>
      <c r="O6624" s="39"/>
      <c r="P6624" s="33"/>
    </row>
    <row r="6625" spans="1:16" ht="24.95" customHeight="1" x14ac:dyDescent="0.2">
      <c r="A6625" s="52" t="str">
        <f t="shared" si="310"/>
        <v>||||||0</v>
      </c>
      <c r="B6625" s="52" t="str">
        <f t="shared" si="311"/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309"/>
        <v>0</v>
      </c>
      <c r="N6625" s="39"/>
      <c r="O6625" s="39"/>
      <c r="P6625" s="33"/>
    </row>
    <row r="6626" spans="1:16" ht="24.95" customHeight="1" x14ac:dyDescent="0.2">
      <c r="A6626" s="52" t="str">
        <f t="shared" si="310"/>
        <v>||||||0</v>
      </c>
      <c r="B6626" s="52" t="str">
        <f t="shared" si="311"/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309"/>
        <v>0</v>
      </c>
      <c r="N6626" s="39"/>
      <c r="O6626" s="39"/>
      <c r="P6626" s="33"/>
    </row>
    <row r="6627" spans="1:16" ht="24.95" customHeight="1" x14ac:dyDescent="0.2">
      <c r="A6627" s="52" t="str">
        <f t="shared" si="310"/>
        <v>||||||0</v>
      </c>
      <c r="B6627" s="52" t="str">
        <f t="shared" si="311"/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309"/>
        <v>0</v>
      </c>
      <c r="N6627" s="39"/>
      <c r="O6627" s="39"/>
      <c r="P6627" s="33"/>
    </row>
    <row r="6628" spans="1:16" ht="24.95" customHeight="1" x14ac:dyDescent="0.2">
      <c r="A6628" s="52" t="str">
        <f t="shared" si="310"/>
        <v>||||||0</v>
      </c>
      <c r="B6628" s="52" t="str">
        <f t="shared" si="311"/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309"/>
        <v>0</v>
      </c>
      <c r="N6628" s="39"/>
      <c r="O6628" s="39"/>
      <c r="P6628" s="33"/>
    </row>
    <row r="6629" spans="1:16" ht="24.95" customHeight="1" x14ac:dyDescent="0.2">
      <c r="A6629" s="52" t="str">
        <f t="shared" si="310"/>
        <v>||||||0</v>
      </c>
      <c r="B6629" s="52" t="str">
        <f t="shared" si="311"/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309"/>
        <v>0</v>
      </c>
      <c r="N6629" s="39"/>
      <c r="O6629" s="39"/>
      <c r="P6629" s="33"/>
    </row>
    <row r="6630" spans="1:16" ht="24.95" customHeight="1" x14ac:dyDescent="0.2">
      <c r="A6630" s="52" t="str">
        <f t="shared" si="310"/>
        <v>||||||0</v>
      </c>
      <c r="B6630" s="52" t="str">
        <f t="shared" si="311"/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309"/>
        <v>0</v>
      </c>
      <c r="N6630" s="39"/>
      <c r="O6630" s="39"/>
      <c r="P6630" s="33"/>
    </row>
    <row r="6631" spans="1:16" ht="24.95" customHeight="1" x14ac:dyDescent="0.2">
      <c r="A6631" s="52" t="str">
        <f t="shared" si="310"/>
        <v>||||||0</v>
      </c>
      <c r="B6631" s="52" t="str">
        <f t="shared" si="311"/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309"/>
        <v>0</v>
      </c>
      <c r="N6631" s="39"/>
      <c r="O6631" s="39"/>
      <c r="P6631" s="33"/>
    </row>
    <row r="6632" spans="1:16" ht="24.95" customHeight="1" x14ac:dyDescent="0.2">
      <c r="A6632" s="52" t="str">
        <f t="shared" si="310"/>
        <v>||||||0</v>
      </c>
      <c r="B6632" s="52" t="str">
        <f t="shared" si="311"/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309"/>
        <v>0</v>
      </c>
      <c r="N6632" s="39"/>
      <c r="O6632" s="39"/>
      <c r="P6632" s="33"/>
    </row>
    <row r="6633" spans="1:16" ht="24.95" customHeight="1" x14ac:dyDescent="0.2">
      <c r="A6633" s="52" t="str">
        <f t="shared" si="310"/>
        <v>||||||0</v>
      </c>
      <c r="B6633" s="52" t="str">
        <f t="shared" si="311"/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309"/>
        <v>0</v>
      </c>
      <c r="N6633" s="39"/>
      <c r="O6633" s="39"/>
      <c r="P6633" s="33"/>
    </row>
    <row r="6634" spans="1:16" ht="24.95" customHeight="1" x14ac:dyDescent="0.2">
      <c r="A6634" s="52" t="str">
        <f t="shared" si="310"/>
        <v>||||||0</v>
      </c>
      <c r="B6634" s="52" t="str">
        <f t="shared" si="311"/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309"/>
        <v>0</v>
      </c>
      <c r="N6634" s="39"/>
      <c r="O6634" s="39"/>
      <c r="P6634" s="33"/>
    </row>
    <row r="6635" spans="1:16" ht="24.95" customHeight="1" x14ac:dyDescent="0.2">
      <c r="A6635" s="52" t="str">
        <f t="shared" si="310"/>
        <v>||||||0</v>
      </c>
      <c r="B6635" s="52" t="str">
        <f t="shared" si="311"/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309"/>
        <v>0</v>
      </c>
      <c r="N6635" s="39"/>
      <c r="O6635" s="39"/>
      <c r="P6635" s="33"/>
    </row>
    <row r="6636" spans="1:16" ht="24.95" customHeight="1" x14ac:dyDescent="0.2">
      <c r="A6636" s="52" t="str">
        <f t="shared" si="310"/>
        <v>||||||0</v>
      </c>
      <c r="B6636" s="52" t="str">
        <f t="shared" si="311"/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309"/>
        <v>0</v>
      </c>
      <c r="N6636" s="39"/>
      <c r="O6636" s="39"/>
      <c r="P6636" s="33"/>
    </row>
    <row r="6637" spans="1:16" ht="24.95" customHeight="1" x14ac:dyDescent="0.2">
      <c r="A6637" s="52" t="str">
        <f t="shared" si="310"/>
        <v>||||||0</v>
      </c>
      <c r="B6637" s="52" t="str">
        <f t="shared" si="311"/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309"/>
        <v>0</v>
      </c>
      <c r="N6637" s="39"/>
      <c r="O6637" s="39"/>
      <c r="P6637" s="33"/>
    </row>
    <row r="6638" spans="1:16" ht="24.95" customHeight="1" x14ac:dyDescent="0.2">
      <c r="A6638" s="52" t="str">
        <f t="shared" si="310"/>
        <v>||||||0</v>
      </c>
      <c r="B6638" s="52" t="str">
        <f t="shared" si="311"/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309"/>
        <v>0</v>
      </c>
      <c r="N6638" s="39"/>
      <c r="O6638" s="39"/>
      <c r="P6638" s="33"/>
    </row>
    <row r="6639" spans="1:16" ht="24.95" customHeight="1" x14ac:dyDescent="0.2">
      <c r="A6639" s="52" t="str">
        <f t="shared" si="310"/>
        <v>||||||0</v>
      </c>
      <c r="B6639" s="52" t="str">
        <f t="shared" si="311"/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309"/>
        <v>0</v>
      </c>
      <c r="N6639" s="39"/>
      <c r="O6639" s="39"/>
      <c r="P6639" s="33"/>
    </row>
    <row r="6640" spans="1:16" ht="24.95" customHeight="1" x14ac:dyDescent="0.2">
      <c r="A6640" s="52" t="str">
        <f t="shared" si="310"/>
        <v>||||||0</v>
      </c>
      <c r="B6640" s="52" t="str">
        <f t="shared" si="311"/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309"/>
        <v>0</v>
      </c>
      <c r="N6640" s="39"/>
      <c r="O6640" s="39"/>
      <c r="P6640" s="33"/>
    </row>
    <row r="6641" spans="1:16" ht="24.95" customHeight="1" x14ac:dyDescent="0.2">
      <c r="A6641" s="52" t="str">
        <f t="shared" si="310"/>
        <v>||||||0</v>
      </c>
      <c r="B6641" s="52" t="str">
        <f t="shared" si="311"/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309"/>
        <v>0</v>
      </c>
      <c r="N6641" s="39"/>
      <c r="O6641" s="39"/>
      <c r="P6641" s="33"/>
    </row>
    <row r="6642" spans="1:16" ht="24.95" customHeight="1" x14ac:dyDescent="0.2">
      <c r="A6642" s="52" t="str">
        <f t="shared" si="310"/>
        <v>||||||0</v>
      </c>
      <c r="B6642" s="52" t="str">
        <f t="shared" si="311"/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309"/>
        <v>0</v>
      </c>
      <c r="N6642" s="39"/>
      <c r="O6642" s="39"/>
      <c r="P6642" s="33"/>
    </row>
    <row r="6643" spans="1:16" ht="24.95" customHeight="1" x14ac:dyDescent="0.2">
      <c r="A6643" s="52" t="str">
        <f t="shared" si="310"/>
        <v>||||||0</v>
      </c>
      <c r="B6643" s="52" t="str">
        <f t="shared" si="311"/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309"/>
        <v>0</v>
      </c>
      <c r="N6643" s="39"/>
      <c r="O6643" s="39"/>
      <c r="P6643" s="33"/>
    </row>
    <row r="6644" spans="1:16" ht="24.95" customHeight="1" x14ac:dyDescent="0.2">
      <c r="A6644" s="52" t="str">
        <f t="shared" si="310"/>
        <v>||||||0</v>
      </c>
      <c r="B6644" s="52" t="str">
        <f t="shared" si="311"/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309"/>
        <v>0</v>
      </c>
      <c r="N6644" s="39"/>
      <c r="O6644" s="39"/>
      <c r="P6644" s="33"/>
    </row>
    <row r="6645" spans="1:16" ht="24.95" customHeight="1" x14ac:dyDescent="0.2">
      <c r="A6645" s="52" t="str">
        <f t="shared" si="310"/>
        <v>||||||0</v>
      </c>
      <c r="B6645" s="52" t="str">
        <f t="shared" si="311"/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309"/>
        <v>0</v>
      </c>
      <c r="N6645" s="39"/>
      <c r="O6645" s="39"/>
      <c r="P6645" s="33"/>
    </row>
    <row r="6646" spans="1:16" ht="24.95" customHeight="1" x14ac:dyDescent="0.2">
      <c r="A6646" s="52" t="str">
        <f t="shared" si="310"/>
        <v>||||||0</v>
      </c>
      <c r="B6646" s="52" t="str">
        <f t="shared" si="311"/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309"/>
        <v>0</v>
      </c>
      <c r="N6646" s="39"/>
      <c r="O6646" s="39"/>
      <c r="P6646" s="33"/>
    </row>
    <row r="6647" spans="1:16" ht="24.95" customHeight="1" x14ac:dyDescent="0.2">
      <c r="A6647" s="52" t="str">
        <f t="shared" si="310"/>
        <v>||||||0</v>
      </c>
      <c r="B6647" s="52" t="str">
        <f t="shared" si="311"/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309"/>
        <v>0</v>
      </c>
      <c r="N6647" s="39"/>
      <c r="O6647" s="39"/>
      <c r="P6647" s="33"/>
    </row>
    <row r="6648" spans="1:16" ht="24.95" customHeight="1" x14ac:dyDescent="0.2">
      <c r="A6648" s="52" t="str">
        <f t="shared" si="310"/>
        <v>||||||0</v>
      </c>
      <c r="B6648" s="52" t="str">
        <f t="shared" si="311"/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309"/>
        <v>0</v>
      </c>
      <c r="N6648" s="39"/>
      <c r="O6648" s="39"/>
      <c r="P6648" s="33"/>
    </row>
    <row r="6649" spans="1:16" ht="24.95" customHeight="1" x14ac:dyDescent="0.2">
      <c r="A6649" s="52" t="str">
        <f t="shared" si="310"/>
        <v>||||||0</v>
      </c>
      <c r="B6649" s="52" t="str">
        <f t="shared" si="311"/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309"/>
        <v>0</v>
      </c>
      <c r="N6649" s="39"/>
      <c r="O6649" s="39"/>
      <c r="P6649" s="33"/>
    </row>
    <row r="6650" spans="1:16" ht="24.95" customHeight="1" x14ac:dyDescent="0.2">
      <c r="A6650" s="52" t="str">
        <f t="shared" si="310"/>
        <v>||||||0</v>
      </c>
      <c r="B6650" s="52" t="str">
        <f t="shared" si="311"/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309"/>
        <v>0</v>
      </c>
      <c r="N6650" s="39"/>
      <c r="O6650" s="39"/>
      <c r="P6650" s="33"/>
    </row>
    <row r="6651" spans="1:16" ht="24.95" customHeight="1" x14ac:dyDescent="0.2">
      <c r="A6651" s="52" t="str">
        <f t="shared" si="310"/>
        <v>||||||0</v>
      </c>
      <c r="B6651" s="52" t="str">
        <f t="shared" si="311"/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309"/>
        <v>0</v>
      </c>
      <c r="N6651" s="39"/>
      <c r="O6651" s="39"/>
      <c r="P6651" s="33"/>
    </row>
    <row r="6652" spans="1:16" ht="24.95" customHeight="1" x14ac:dyDescent="0.2">
      <c r="A6652" s="52" t="str">
        <f t="shared" si="310"/>
        <v>||||||0</v>
      </c>
      <c r="B6652" s="52" t="str">
        <f t="shared" si="311"/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309"/>
        <v>0</v>
      </c>
      <c r="N6652" s="39"/>
      <c r="O6652" s="39"/>
      <c r="P6652" s="33"/>
    </row>
    <row r="6653" spans="1:16" ht="24.95" customHeight="1" x14ac:dyDescent="0.2">
      <c r="A6653" s="52" t="str">
        <f t="shared" si="310"/>
        <v>||||||0</v>
      </c>
      <c r="B6653" s="52" t="str">
        <f t="shared" si="311"/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309"/>
        <v>0</v>
      </c>
      <c r="N6653" s="39"/>
      <c r="O6653" s="39"/>
      <c r="P6653" s="33"/>
    </row>
    <row r="6654" spans="1:16" ht="24.95" customHeight="1" x14ac:dyDescent="0.2">
      <c r="A6654" s="52" t="str">
        <f t="shared" si="310"/>
        <v>||||||0</v>
      </c>
      <c r="B6654" s="52" t="str">
        <f t="shared" si="311"/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312">N6654+O6654</f>
        <v>0</v>
      </c>
      <c r="N6654" s="39"/>
      <c r="O6654" s="39"/>
      <c r="P6654" s="33"/>
    </row>
    <row r="6655" spans="1:16" ht="24.95" customHeight="1" x14ac:dyDescent="0.2">
      <c r="A6655" s="52" t="str">
        <f t="shared" si="310"/>
        <v>||||||0</v>
      </c>
      <c r="B6655" s="52" t="str">
        <f t="shared" si="311"/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312"/>
        <v>0</v>
      </c>
      <c r="N6655" s="39"/>
      <c r="O6655" s="39"/>
      <c r="P6655" s="33"/>
    </row>
    <row r="6656" spans="1:16" ht="24.95" customHeight="1" x14ac:dyDescent="0.2">
      <c r="A6656" s="52" t="str">
        <f t="shared" si="310"/>
        <v>||||||0</v>
      </c>
      <c r="B6656" s="52" t="str">
        <f t="shared" si="311"/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312"/>
        <v>0</v>
      </c>
      <c r="N6656" s="39"/>
      <c r="O6656" s="39"/>
      <c r="P6656" s="33"/>
    </row>
    <row r="6657" spans="1:16" ht="24.95" customHeight="1" x14ac:dyDescent="0.2">
      <c r="A6657" s="52" t="str">
        <f t="shared" si="310"/>
        <v>||||||0</v>
      </c>
      <c r="B6657" s="52" t="str">
        <f t="shared" si="311"/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312"/>
        <v>0</v>
      </c>
      <c r="N6657" s="39"/>
      <c r="O6657" s="39"/>
      <c r="P6657" s="33"/>
    </row>
    <row r="6658" spans="1:16" ht="24.95" customHeight="1" x14ac:dyDescent="0.2">
      <c r="A6658" s="52" t="str">
        <f t="shared" si="310"/>
        <v>||||||0</v>
      </c>
      <c r="B6658" s="52" t="str">
        <f t="shared" si="311"/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312"/>
        <v>0</v>
      </c>
      <c r="N6658" s="39"/>
      <c r="O6658" s="39"/>
      <c r="P6658" s="33"/>
    </row>
    <row r="6659" spans="1:16" ht="24.95" customHeight="1" x14ac:dyDescent="0.2">
      <c r="A6659" s="52" t="str">
        <f t="shared" si="310"/>
        <v>||||||0</v>
      </c>
      <c r="B6659" s="52" t="str">
        <f t="shared" si="311"/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312"/>
        <v>0</v>
      </c>
      <c r="N6659" s="39"/>
      <c r="O6659" s="39"/>
      <c r="P6659" s="33"/>
    </row>
    <row r="6660" spans="1:16" ht="24.95" customHeight="1" x14ac:dyDescent="0.2">
      <c r="A6660" s="52" t="str">
        <f t="shared" si="310"/>
        <v>||||||0</v>
      </c>
      <c r="B6660" s="52" t="str">
        <f t="shared" si="311"/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312"/>
        <v>0</v>
      </c>
      <c r="N6660" s="39"/>
      <c r="O6660" s="39"/>
      <c r="P6660" s="33"/>
    </row>
    <row r="6661" spans="1:16" ht="24.95" customHeight="1" x14ac:dyDescent="0.2">
      <c r="A6661" s="52" t="str">
        <f t="shared" ref="A6661:A6724" si="313">C6661&amp;"|"&amp;D6661&amp;"|"&amp;E6661&amp;"|"&amp;F6661&amp;"|"&amp;G6661&amp;"|"&amp;I6661&amp;"|"&amp;N6661+O6661-P6661</f>
        <v>||||||0</v>
      </c>
      <c r="B6661" s="52" t="str">
        <f t="shared" ref="B6661:B6724" si="314"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312"/>
        <v>0</v>
      </c>
      <c r="N6661" s="39"/>
      <c r="O6661" s="39"/>
      <c r="P6661" s="33"/>
    </row>
    <row r="6662" spans="1:16" ht="24.95" customHeight="1" x14ac:dyDescent="0.2">
      <c r="A6662" s="52" t="str">
        <f t="shared" si="313"/>
        <v>||||||0</v>
      </c>
      <c r="B6662" s="52" t="str">
        <f t="shared" si="314"/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312"/>
        <v>0</v>
      </c>
      <c r="N6662" s="39"/>
      <c r="O6662" s="39"/>
      <c r="P6662" s="33"/>
    </row>
    <row r="6663" spans="1:16" ht="24.95" customHeight="1" x14ac:dyDescent="0.2">
      <c r="A6663" s="52" t="str">
        <f t="shared" si="313"/>
        <v>||||||0</v>
      </c>
      <c r="B6663" s="52" t="str">
        <f t="shared" si="314"/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312"/>
        <v>0</v>
      </c>
      <c r="N6663" s="39"/>
      <c r="O6663" s="39"/>
      <c r="P6663" s="33"/>
    </row>
    <row r="6664" spans="1:16" ht="24.95" customHeight="1" x14ac:dyDescent="0.2">
      <c r="A6664" s="52" t="str">
        <f t="shared" si="313"/>
        <v>||||||0</v>
      </c>
      <c r="B6664" s="52" t="str">
        <f t="shared" si="314"/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312"/>
        <v>0</v>
      </c>
      <c r="N6664" s="39"/>
      <c r="O6664" s="39"/>
      <c r="P6664" s="33"/>
    </row>
    <row r="6665" spans="1:16" ht="24.95" customHeight="1" x14ac:dyDescent="0.2">
      <c r="A6665" s="52" t="str">
        <f t="shared" si="313"/>
        <v>||||||0</v>
      </c>
      <c r="B6665" s="52" t="str">
        <f t="shared" si="314"/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312"/>
        <v>0</v>
      </c>
      <c r="N6665" s="39"/>
      <c r="O6665" s="39"/>
      <c r="P6665" s="33"/>
    </row>
    <row r="6666" spans="1:16" ht="24.95" customHeight="1" x14ac:dyDescent="0.2">
      <c r="A6666" s="52" t="str">
        <f t="shared" si="313"/>
        <v>||||||0</v>
      </c>
      <c r="B6666" s="52" t="str">
        <f t="shared" si="314"/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312"/>
        <v>0</v>
      </c>
      <c r="N6666" s="39"/>
      <c r="O6666" s="39"/>
      <c r="P6666" s="33"/>
    </row>
    <row r="6667" spans="1:16" ht="24.95" customHeight="1" x14ac:dyDescent="0.2">
      <c r="A6667" s="52" t="str">
        <f t="shared" si="313"/>
        <v>||||||0</v>
      </c>
      <c r="B6667" s="52" t="str">
        <f t="shared" si="314"/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312"/>
        <v>0</v>
      </c>
      <c r="N6667" s="39"/>
      <c r="O6667" s="39"/>
      <c r="P6667" s="33"/>
    </row>
    <row r="6668" spans="1:16" ht="24.95" customHeight="1" x14ac:dyDescent="0.2">
      <c r="A6668" s="52" t="str">
        <f t="shared" si="313"/>
        <v>||||||0</v>
      </c>
      <c r="B6668" s="52" t="str">
        <f t="shared" si="314"/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312"/>
        <v>0</v>
      </c>
      <c r="N6668" s="39"/>
      <c r="O6668" s="39"/>
      <c r="P6668" s="33"/>
    </row>
    <row r="6669" spans="1:16" ht="24.95" customHeight="1" x14ac:dyDescent="0.2">
      <c r="A6669" s="52" t="str">
        <f t="shared" si="313"/>
        <v>||||||0</v>
      </c>
      <c r="B6669" s="52" t="str">
        <f t="shared" si="314"/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312"/>
        <v>0</v>
      </c>
      <c r="N6669" s="39"/>
      <c r="O6669" s="39"/>
      <c r="P6669" s="33"/>
    </row>
    <row r="6670" spans="1:16" ht="24.95" customHeight="1" x14ac:dyDescent="0.2">
      <c r="A6670" s="52" t="str">
        <f t="shared" si="313"/>
        <v>||||||0</v>
      </c>
      <c r="B6670" s="52" t="str">
        <f t="shared" si="314"/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312"/>
        <v>0</v>
      </c>
      <c r="N6670" s="39"/>
      <c r="O6670" s="39"/>
      <c r="P6670" s="33"/>
    </row>
    <row r="6671" spans="1:16" ht="24.95" customHeight="1" x14ac:dyDescent="0.2">
      <c r="A6671" s="52" t="str">
        <f t="shared" si="313"/>
        <v>||||||0</v>
      </c>
      <c r="B6671" s="52" t="str">
        <f t="shared" si="314"/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312"/>
        <v>0</v>
      </c>
      <c r="N6671" s="39"/>
      <c r="O6671" s="39"/>
      <c r="P6671" s="33"/>
    </row>
    <row r="6672" spans="1:16" ht="24.95" customHeight="1" x14ac:dyDescent="0.2">
      <c r="A6672" s="52" t="str">
        <f t="shared" si="313"/>
        <v>||||||0</v>
      </c>
      <c r="B6672" s="52" t="str">
        <f t="shared" si="314"/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312"/>
        <v>0</v>
      </c>
      <c r="N6672" s="39"/>
      <c r="O6672" s="39"/>
      <c r="P6672" s="33"/>
    </row>
    <row r="6673" spans="1:16" ht="24.95" customHeight="1" x14ac:dyDescent="0.2">
      <c r="A6673" s="52" t="str">
        <f t="shared" si="313"/>
        <v>||||||0</v>
      </c>
      <c r="B6673" s="52" t="str">
        <f t="shared" si="314"/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312"/>
        <v>0</v>
      </c>
      <c r="N6673" s="39"/>
      <c r="O6673" s="39"/>
      <c r="P6673" s="33"/>
    </row>
    <row r="6674" spans="1:16" ht="24.95" customHeight="1" x14ac:dyDescent="0.2">
      <c r="A6674" s="52" t="str">
        <f t="shared" si="313"/>
        <v>||||||0</v>
      </c>
      <c r="B6674" s="52" t="str">
        <f t="shared" si="314"/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312"/>
        <v>0</v>
      </c>
      <c r="N6674" s="39"/>
      <c r="O6674" s="39"/>
      <c r="P6674" s="33"/>
    </row>
    <row r="6675" spans="1:16" ht="24.95" customHeight="1" x14ac:dyDescent="0.2">
      <c r="A6675" s="52" t="str">
        <f t="shared" si="313"/>
        <v>||||||0</v>
      </c>
      <c r="B6675" s="52" t="str">
        <f t="shared" si="314"/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312"/>
        <v>0</v>
      </c>
      <c r="N6675" s="39"/>
      <c r="O6675" s="39"/>
      <c r="P6675" s="33"/>
    </row>
    <row r="6676" spans="1:16" ht="24.95" customHeight="1" x14ac:dyDescent="0.2">
      <c r="A6676" s="52" t="str">
        <f t="shared" si="313"/>
        <v>||||||0</v>
      </c>
      <c r="B6676" s="52" t="str">
        <f t="shared" si="314"/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312"/>
        <v>0</v>
      </c>
      <c r="N6676" s="39"/>
      <c r="O6676" s="39"/>
      <c r="P6676" s="33"/>
    </row>
    <row r="6677" spans="1:16" ht="24.95" customHeight="1" x14ac:dyDescent="0.2">
      <c r="A6677" s="52" t="str">
        <f t="shared" si="313"/>
        <v>||||||0</v>
      </c>
      <c r="B6677" s="52" t="str">
        <f t="shared" si="314"/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312"/>
        <v>0</v>
      </c>
      <c r="N6677" s="39"/>
      <c r="O6677" s="39"/>
      <c r="P6677" s="33"/>
    </row>
    <row r="6678" spans="1:16" ht="24.95" customHeight="1" x14ac:dyDescent="0.2">
      <c r="A6678" s="52" t="str">
        <f t="shared" si="313"/>
        <v>||||||0</v>
      </c>
      <c r="B6678" s="52" t="str">
        <f t="shared" si="314"/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312"/>
        <v>0</v>
      </c>
      <c r="N6678" s="39"/>
      <c r="O6678" s="39"/>
      <c r="P6678" s="33"/>
    </row>
    <row r="6679" spans="1:16" ht="24.95" customHeight="1" x14ac:dyDescent="0.2">
      <c r="A6679" s="52" t="str">
        <f t="shared" si="313"/>
        <v>||||||0</v>
      </c>
      <c r="B6679" s="52" t="str">
        <f t="shared" si="314"/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312"/>
        <v>0</v>
      </c>
      <c r="N6679" s="39"/>
      <c r="O6679" s="39"/>
      <c r="P6679" s="33"/>
    </row>
    <row r="6680" spans="1:16" ht="24.95" customHeight="1" x14ac:dyDescent="0.2">
      <c r="A6680" s="52" t="str">
        <f t="shared" si="313"/>
        <v>||||||0</v>
      </c>
      <c r="B6680" s="52" t="str">
        <f t="shared" si="314"/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312"/>
        <v>0</v>
      </c>
      <c r="N6680" s="39"/>
      <c r="O6680" s="39"/>
      <c r="P6680" s="33"/>
    </row>
    <row r="6681" spans="1:16" ht="24.95" customHeight="1" x14ac:dyDescent="0.2">
      <c r="A6681" s="52" t="str">
        <f t="shared" si="313"/>
        <v>||||||0</v>
      </c>
      <c r="B6681" s="52" t="str">
        <f t="shared" si="314"/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312"/>
        <v>0</v>
      </c>
      <c r="N6681" s="39"/>
      <c r="O6681" s="39"/>
      <c r="P6681" s="33"/>
    </row>
    <row r="6682" spans="1:16" ht="24.95" customHeight="1" x14ac:dyDescent="0.2">
      <c r="A6682" s="52" t="str">
        <f t="shared" si="313"/>
        <v>||||||0</v>
      </c>
      <c r="B6682" s="52" t="str">
        <f t="shared" si="314"/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312"/>
        <v>0</v>
      </c>
      <c r="N6682" s="39"/>
      <c r="O6682" s="39"/>
      <c r="P6682" s="33"/>
    </row>
    <row r="6683" spans="1:16" ht="24.95" customHeight="1" x14ac:dyDescent="0.2">
      <c r="A6683" s="52" t="str">
        <f t="shared" si="313"/>
        <v>||||||0</v>
      </c>
      <c r="B6683" s="52" t="str">
        <f t="shared" si="314"/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312"/>
        <v>0</v>
      </c>
      <c r="N6683" s="39"/>
      <c r="O6683" s="39"/>
      <c r="P6683" s="33"/>
    </row>
    <row r="6684" spans="1:16" ht="24.95" customHeight="1" x14ac:dyDescent="0.2">
      <c r="A6684" s="52" t="str">
        <f t="shared" si="313"/>
        <v>||||||0</v>
      </c>
      <c r="B6684" s="52" t="str">
        <f t="shared" si="314"/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312"/>
        <v>0</v>
      </c>
      <c r="N6684" s="39"/>
      <c r="O6684" s="39"/>
      <c r="P6684" s="33"/>
    </row>
    <row r="6685" spans="1:16" ht="24.95" customHeight="1" x14ac:dyDescent="0.2">
      <c r="A6685" s="52" t="str">
        <f t="shared" si="313"/>
        <v>||||||0</v>
      </c>
      <c r="B6685" s="52" t="str">
        <f t="shared" si="314"/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312"/>
        <v>0</v>
      </c>
      <c r="N6685" s="39"/>
      <c r="O6685" s="39"/>
      <c r="P6685" s="33"/>
    </row>
    <row r="6686" spans="1:16" ht="24.95" customHeight="1" x14ac:dyDescent="0.2">
      <c r="A6686" s="52" t="str">
        <f t="shared" si="313"/>
        <v>||||||0</v>
      </c>
      <c r="B6686" s="52" t="str">
        <f t="shared" si="314"/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312"/>
        <v>0</v>
      </c>
      <c r="N6686" s="39"/>
      <c r="O6686" s="39"/>
      <c r="P6686" s="33"/>
    </row>
    <row r="6687" spans="1:16" ht="24.95" customHeight="1" x14ac:dyDescent="0.2">
      <c r="A6687" s="52" t="str">
        <f t="shared" si="313"/>
        <v>||||||0</v>
      </c>
      <c r="B6687" s="52" t="str">
        <f t="shared" si="314"/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312"/>
        <v>0</v>
      </c>
      <c r="N6687" s="39"/>
      <c r="O6687" s="39"/>
      <c r="P6687" s="33"/>
    </row>
    <row r="6688" spans="1:16" ht="24.95" customHeight="1" x14ac:dyDescent="0.2">
      <c r="A6688" s="52" t="str">
        <f t="shared" si="313"/>
        <v>||||||0</v>
      </c>
      <c r="B6688" s="52" t="str">
        <f t="shared" si="314"/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312"/>
        <v>0</v>
      </c>
      <c r="N6688" s="39"/>
      <c r="O6688" s="39"/>
      <c r="P6688" s="33"/>
    </row>
    <row r="6689" spans="1:16" ht="24.95" customHeight="1" x14ac:dyDescent="0.2">
      <c r="A6689" s="52" t="str">
        <f t="shared" si="313"/>
        <v>||||||0</v>
      </c>
      <c r="B6689" s="52" t="str">
        <f t="shared" si="314"/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312"/>
        <v>0</v>
      </c>
      <c r="N6689" s="39"/>
      <c r="O6689" s="39"/>
      <c r="P6689" s="33"/>
    </row>
    <row r="6690" spans="1:16" ht="24.95" customHeight="1" x14ac:dyDescent="0.2">
      <c r="A6690" s="52" t="str">
        <f t="shared" si="313"/>
        <v>||||||0</v>
      </c>
      <c r="B6690" s="52" t="str">
        <f t="shared" si="314"/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312"/>
        <v>0</v>
      </c>
      <c r="N6690" s="39"/>
      <c r="O6690" s="39"/>
      <c r="P6690" s="33"/>
    </row>
    <row r="6691" spans="1:16" ht="24.95" customHeight="1" x14ac:dyDescent="0.2">
      <c r="A6691" s="52" t="str">
        <f t="shared" si="313"/>
        <v>||||||0</v>
      </c>
      <c r="B6691" s="52" t="str">
        <f t="shared" si="314"/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312"/>
        <v>0</v>
      </c>
      <c r="N6691" s="39"/>
      <c r="O6691" s="39"/>
      <c r="P6691" s="33"/>
    </row>
    <row r="6692" spans="1:16" ht="24.95" customHeight="1" x14ac:dyDescent="0.2">
      <c r="A6692" s="52" t="str">
        <f t="shared" si="313"/>
        <v>||||||0</v>
      </c>
      <c r="B6692" s="52" t="str">
        <f t="shared" si="314"/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312"/>
        <v>0</v>
      </c>
      <c r="N6692" s="39"/>
      <c r="O6692" s="39"/>
      <c r="P6692" s="33"/>
    </row>
    <row r="6693" spans="1:16" ht="24.95" customHeight="1" x14ac:dyDescent="0.2">
      <c r="A6693" s="52" t="str">
        <f t="shared" si="313"/>
        <v>||||||0</v>
      </c>
      <c r="B6693" s="52" t="str">
        <f t="shared" si="314"/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312"/>
        <v>0</v>
      </c>
      <c r="N6693" s="39"/>
      <c r="O6693" s="39"/>
      <c r="P6693" s="33"/>
    </row>
    <row r="6694" spans="1:16" ht="24.95" customHeight="1" x14ac:dyDescent="0.2">
      <c r="A6694" s="52" t="str">
        <f t="shared" si="313"/>
        <v>||||||0</v>
      </c>
      <c r="B6694" s="52" t="str">
        <f t="shared" si="314"/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312"/>
        <v>0</v>
      </c>
      <c r="N6694" s="39"/>
      <c r="O6694" s="39"/>
      <c r="P6694" s="33"/>
    </row>
    <row r="6695" spans="1:16" ht="24.95" customHeight="1" x14ac:dyDescent="0.2">
      <c r="A6695" s="52" t="str">
        <f t="shared" si="313"/>
        <v>||||||0</v>
      </c>
      <c r="B6695" s="52" t="str">
        <f t="shared" si="314"/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312"/>
        <v>0</v>
      </c>
      <c r="N6695" s="39"/>
      <c r="O6695" s="39"/>
      <c r="P6695" s="33"/>
    </row>
    <row r="6696" spans="1:16" ht="24.95" customHeight="1" x14ac:dyDescent="0.2">
      <c r="A6696" s="52" t="str">
        <f t="shared" si="313"/>
        <v>||||||0</v>
      </c>
      <c r="B6696" s="52" t="str">
        <f t="shared" si="314"/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312"/>
        <v>0</v>
      </c>
      <c r="N6696" s="39"/>
      <c r="O6696" s="39"/>
      <c r="P6696" s="33"/>
    </row>
    <row r="6697" spans="1:16" ht="24.95" customHeight="1" x14ac:dyDescent="0.2">
      <c r="A6697" s="52" t="str">
        <f t="shared" si="313"/>
        <v>||||||0</v>
      </c>
      <c r="B6697" s="52" t="str">
        <f t="shared" si="314"/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312"/>
        <v>0</v>
      </c>
      <c r="N6697" s="39"/>
      <c r="O6697" s="39"/>
      <c r="P6697" s="33"/>
    </row>
    <row r="6698" spans="1:16" ht="24.95" customHeight="1" x14ac:dyDescent="0.2">
      <c r="A6698" s="52" t="str">
        <f t="shared" si="313"/>
        <v>||||||0</v>
      </c>
      <c r="B6698" s="52" t="str">
        <f t="shared" si="314"/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312"/>
        <v>0</v>
      </c>
      <c r="N6698" s="39"/>
      <c r="O6698" s="39"/>
      <c r="P6698" s="33"/>
    </row>
    <row r="6699" spans="1:16" ht="24.95" customHeight="1" x14ac:dyDescent="0.2">
      <c r="A6699" s="52" t="str">
        <f t="shared" si="313"/>
        <v>||||||0</v>
      </c>
      <c r="B6699" s="52" t="str">
        <f t="shared" si="314"/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312"/>
        <v>0</v>
      </c>
      <c r="N6699" s="39"/>
      <c r="O6699" s="39"/>
      <c r="P6699" s="33"/>
    </row>
    <row r="6700" spans="1:16" ht="24.95" customHeight="1" x14ac:dyDescent="0.2">
      <c r="A6700" s="52" t="str">
        <f t="shared" si="313"/>
        <v>||||||0</v>
      </c>
      <c r="B6700" s="52" t="str">
        <f t="shared" si="314"/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312"/>
        <v>0</v>
      </c>
      <c r="N6700" s="39"/>
      <c r="O6700" s="39"/>
      <c r="P6700" s="33"/>
    </row>
    <row r="6701" spans="1:16" ht="24.95" customHeight="1" x14ac:dyDescent="0.2">
      <c r="A6701" s="52" t="str">
        <f t="shared" si="313"/>
        <v>||||||0</v>
      </c>
      <c r="B6701" s="52" t="str">
        <f t="shared" si="314"/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312"/>
        <v>0</v>
      </c>
      <c r="N6701" s="39"/>
      <c r="O6701" s="39"/>
      <c r="P6701" s="33"/>
    </row>
    <row r="6702" spans="1:16" ht="24.95" customHeight="1" x14ac:dyDescent="0.2">
      <c r="A6702" s="52" t="str">
        <f t="shared" si="313"/>
        <v>||||||0</v>
      </c>
      <c r="B6702" s="52" t="str">
        <f t="shared" si="314"/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312"/>
        <v>0</v>
      </c>
      <c r="N6702" s="39"/>
      <c r="O6702" s="39"/>
      <c r="P6702" s="33"/>
    </row>
    <row r="6703" spans="1:16" ht="24.95" customHeight="1" x14ac:dyDescent="0.2">
      <c r="A6703" s="52" t="str">
        <f t="shared" si="313"/>
        <v>||||||0</v>
      </c>
      <c r="B6703" s="52" t="str">
        <f t="shared" si="314"/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312"/>
        <v>0</v>
      </c>
      <c r="N6703" s="39"/>
      <c r="O6703" s="39"/>
      <c r="P6703" s="33"/>
    </row>
    <row r="6704" spans="1:16" ht="24.95" customHeight="1" x14ac:dyDescent="0.2">
      <c r="A6704" s="52" t="str">
        <f t="shared" si="313"/>
        <v>||||||0</v>
      </c>
      <c r="B6704" s="52" t="str">
        <f t="shared" si="314"/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312"/>
        <v>0</v>
      </c>
      <c r="N6704" s="39"/>
      <c r="O6704" s="39"/>
      <c r="P6704" s="33"/>
    </row>
    <row r="6705" spans="1:16" ht="24.95" customHeight="1" x14ac:dyDescent="0.2">
      <c r="A6705" s="52" t="str">
        <f t="shared" si="313"/>
        <v>||||||0</v>
      </c>
      <c r="B6705" s="52" t="str">
        <f t="shared" si="314"/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312"/>
        <v>0</v>
      </c>
      <c r="N6705" s="39"/>
      <c r="O6705" s="39"/>
      <c r="P6705" s="33"/>
    </row>
    <row r="6706" spans="1:16" ht="24.95" customHeight="1" x14ac:dyDescent="0.2">
      <c r="A6706" s="52" t="str">
        <f t="shared" si="313"/>
        <v>||||||0</v>
      </c>
      <c r="B6706" s="52" t="str">
        <f t="shared" si="314"/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312"/>
        <v>0</v>
      </c>
      <c r="N6706" s="39"/>
      <c r="O6706" s="39"/>
      <c r="P6706" s="33"/>
    </row>
    <row r="6707" spans="1:16" ht="24.95" customHeight="1" x14ac:dyDescent="0.2">
      <c r="A6707" s="52" t="str">
        <f t="shared" si="313"/>
        <v>||||||0</v>
      </c>
      <c r="B6707" s="52" t="str">
        <f t="shared" si="314"/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312"/>
        <v>0</v>
      </c>
      <c r="N6707" s="39"/>
      <c r="O6707" s="39"/>
      <c r="P6707" s="33"/>
    </row>
    <row r="6708" spans="1:16" ht="24.95" customHeight="1" x14ac:dyDescent="0.2">
      <c r="A6708" s="52" t="str">
        <f t="shared" si="313"/>
        <v>||||||0</v>
      </c>
      <c r="B6708" s="52" t="str">
        <f t="shared" si="314"/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312"/>
        <v>0</v>
      </c>
      <c r="N6708" s="39"/>
      <c r="O6708" s="39"/>
      <c r="P6708" s="33"/>
    </row>
    <row r="6709" spans="1:16" ht="24.95" customHeight="1" x14ac:dyDescent="0.2">
      <c r="A6709" s="52" t="str">
        <f t="shared" si="313"/>
        <v>||||||0</v>
      </c>
      <c r="B6709" s="52" t="str">
        <f t="shared" si="314"/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312"/>
        <v>0</v>
      </c>
      <c r="N6709" s="39"/>
      <c r="O6709" s="39"/>
      <c r="P6709" s="33"/>
    </row>
    <row r="6710" spans="1:16" ht="24.95" customHeight="1" x14ac:dyDescent="0.2">
      <c r="A6710" s="52" t="str">
        <f t="shared" si="313"/>
        <v>||||||0</v>
      </c>
      <c r="B6710" s="52" t="str">
        <f t="shared" si="314"/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312"/>
        <v>0</v>
      </c>
      <c r="N6710" s="39"/>
      <c r="O6710" s="39"/>
      <c r="P6710" s="33"/>
    </row>
    <row r="6711" spans="1:16" ht="24.95" customHeight="1" x14ac:dyDescent="0.2">
      <c r="A6711" s="52" t="str">
        <f t="shared" si="313"/>
        <v>||||||0</v>
      </c>
      <c r="B6711" s="52" t="str">
        <f t="shared" si="314"/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312"/>
        <v>0</v>
      </c>
      <c r="N6711" s="39"/>
      <c r="O6711" s="39"/>
      <c r="P6711" s="33"/>
    </row>
    <row r="6712" spans="1:16" ht="24.95" customHeight="1" x14ac:dyDescent="0.2">
      <c r="A6712" s="52" t="str">
        <f t="shared" si="313"/>
        <v>||||||0</v>
      </c>
      <c r="B6712" s="52" t="str">
        <f t="shared" si="314"/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312"/>
        <v>0</v>
      </c>
      <c r="N6712" s="39"/>
      <c r="O6712" s="39"/>
      <c r="P6712" s="33"/>
    </row>
    <row r="6713" spans="1:16" ht="24.95" customHeight="1" x14ac:dyDescent="0.2">
      <c r="A6713" s="52" t="str">
        <f t="shared" si="313"/>
        <v>||||||0</v>
      </c>
      <c r="B6713" s="52" t="str">
        <f t="shared" si="314"/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312"/>
        <v>0</v>
      </c>
      <c r="N6713" s="39"/>
      <c r="O6713" s="39"/>
      <c r="P6713" s="33"/>
    </row>
    <row r="6714" spans="1:16" ht="24.95" customHeight="1" x14ac:dyDescent="0.2">
      <c r="A6714" s="52" t="str">
        <f t="shared" si="313"/>
        <v>||||||0</v>
      </c>
      <c r="B6714" s="52" t="str">
        <f t="shared" si="314"/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312"/>
        <v>0</v>
      </c>
      <c r="N6714" s="39"/>
      <c r="O6714" s="39"/>
      <c r="P6714" s="33"/>
    </row>
    <row r="6715" spans="1:16" ht="24.95" customHeight="1" x14ac:dyDescent="0.2">
      <c r="A6715" s="52" t="str">
        <f t="shared" si="313"/>
        <v>||||||0</v>
      </c>
      <c r="B6715" s="52" t="str">
        <f t="shared" si="314"/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312"/>
        <v>0</v>
      </c>
      <c r="N6715" s="39"/>
      <c r="O6715" s="39"/>
      <c r="P6715" s="33"/>
    </row>
    <row r="6716" spans="1:16" ht="24.95" customHeight="1" x14ac:dyDescent="0.2">
      <c r="A6716" s="52" t="str">
        <f t="shared" si="313"/>
        <v>||||||0</v>
      </c>
      <c r="B6716" s="52" t="str">
        <f t="shared" si="314"/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312"/>
        <v>0</v>
      </c>
      <c r="N6716" s="39"/>
      <c r="O6716" s="39"/>
      <c r="P6716" s="33"/>
    </row>
    <row r="6717" spans="1:16" ht="24.95" customHeight="1" x14ac:dyDescent="0.2">
      <c r="A6717" s="52" t="str">
        <f t="shared" si="313"/>
        <v>||||||0</v>
      </c>
      <c r="B6717" s="52" t="str">
        <f t="shared" si="314"/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312"/>
        <v>0</v>
      </c>
      <c r="N6717" s="39"/>
      <c r="O6717" s="39"/>
      <c r="P6717" s="33"/>
    </row>
    <row r="6718" spans="1:16" ht="24.95" customHeight="1" x14ac:dyDescent="0.2">
      <c r="A6718" s="52" t="str">
        <f t="shared" si="313"/>
        <v>||||||0</v>
      </c>
      <c r="B6718" s="52" t="str">
        <f t="shared" si="314"/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315">N6718+O6718</f>
        <v>0</v>
      </c>
      <c r="N6718" s="39"/>
      <c r="O6718" s="39"/>
      <c r="P6718" s="33"/>
    </row>
    <row r="6719" spans="1:16" ht="24.95" customHeight="1" x14ac:dyDescent="0.2">
      <c r="A6719" s="52" t="str">
        <f t="shared" si="313"/>
        <v>||||||0</v>
      </c>
      <c r="B6719" s="52" t="str">
        <f t="shared" si="314"/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315"/>
        <v>0</v>
      </c>
      <c r="N6719" s="39"/>
      <c r="O6719" s="39"/>
      <c r="P6719" s="33"/>
    </row>
    <row r="6720" spans="1:16" ht="24.95" customHeight="1" x14ac:dyDescent="0.2">
      <c r="A6720" s="52" t="str">
        <f t="shared" si="313"/>
        <v>||||||0</v>
      </c>
      <c r="B6720" s="52" t="str">
        <f t="shared" si="314"/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315"/>
        <v>0</v>
      </c>
      <c r="N6720" s="39"/>
      <c r="O6720" s="39"/>
      <c r="P6720" s="33"/>
    </row>
    <row r="6721" spans="1:16" ht="24.95" customHeight="1" x14ac:dyDescent="0.2">
      <c r="A6721" s="52" t="str">
        <f t="shared" si="313"/>
        <v>||||||0</v>
      </c>
      <c r="B6721" s="52" t="str">
        <f t="shared" si="314"/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315"/>
        <v>0</v>
      </c>
      <c r="N6721" s="39"/>
      <c r="O6721" s="39"/>
      <c r="P6721" s="33"/>
    </row>
    <row r="6722" spans="1:16" ht="24.95" customHeight="1" x14ac:dyDescent="0.2">
      <c r="A6722" s="52" t="str">
        <f t="shared" si="313"/>
        <v>||||||0</v>
      </c>
      <c r="B6722" s="52" t="str">
        <f t="shared" si="314"/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315"/>
        <v>0</v>
      </c>
      <c r="N6722" s="39"/>
      <c r="O6722" s="39"/>
      <c r="P6722" s="33"/>
    </row>
    <row r="6723" spans="1:16" ht="24.95" customHeight="1" x14ac:dyDescent="0.2">
      <c r="A6723" s="52" t="str">
        <f t="shared" si="313"/>
        <v>||||||0</v>
      </c>
      <c r="B6723" s="52" t="str">
        <f t="shared" si="314"/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315"/>
        <v>0</v>
      </c>
      <c r="N6723" s="39"/>
      <c r="O6723" s="39"/>
      <c r="P6723" s="33"/>
    </row>
    <row r="6724" spans="1:16" ht="24.95" customHeight="1" x14ac:dyDescent="0.2">
      <c r="A6724" s="52" t="str">
        <f t="shared" si="313"/>
        <v>||||||0</v>
      </c>
      <c r="B6724" s="52" t="str">
        <f t="shared" si="314"/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315"/>
        <v>0</v>
      </c>
      <c r="N6724" s="39"/>
      <c r="O6724" s="39"/>
      <c r="P6724" s="33"/>
    </row>
    <row r="6725" spans="1:16" ht="24.95" customHeight="1" x14ac:dyDescent="0.2">
      <c r="A6725" s="52" t="str">
        <f t="shared" ref="A6725:A6788" si="316">C6725&amp;"|"&amp;D6725&amp;"|"&amp;E6725&amp;"|"&amp;F6725&amp;"|"&amp;G6725&amp;"|"&amp;I6725&amp;"|"&amp;N6725+O6725-P6725</f>
        <v>||||||0</v>
      </c>
      <c r="B6725" s="52" t="str">
        <f t="shared" ref="B6725:B6788" si="317"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315"/>
        <v>0</v>
      </c>
      <c r="N6725" s="39"/>
      <c r="O6725" s="39"/>
      <c r="P6725" s="33"/>
    </row>
    <row r="6726" spans="1:16" ht="24.95" customHeight="1" x14ac:dyDescent="0.2">
      <c r="A6726" s="52" t="str">
        <f t="shared" si="316"/>
        <v>||||||0</v>
      </c>
      <c r="B6726" s="52" t="str">
        <f t="shared" si="317"/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315"/>
        <v>0</v>
      </c>
      <c r="N6726" s="39"/>
      <c r="O6726" s="39"/>
      <c r="P6726" s="33"/>
    </row>
    <row r="6727" spans="1:16" ht="24.95" customHeight="1" x14ac:dyDescent="0.2">
      <c r="A6727" s="52" t="str">
        <f t="shared" si="316"/>
        <v>||||||0</v>
      </c>
      <c r="B6727" s="52" t="str">
        <f t="shared" si="317"/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315"/>
        <v>0</v>
      </c>
      <c r="N6727" s="39"/>
      <c r="O6727" s="39"/>
      <c r="P6727" s="33"/>
    </row>
    <row r="6728" spans="1:16" ht="24.95" customHeight="1" x14ac:dyDescent="0.2">
      <c r="A6728" s="52" t="str">
        <f t="shared" si="316"/>
        <v>||||||0</v>
      </c>
      <c r="B6728" s="52" t="str">
        <f t="shared" si="317"/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315"/>
        <v>0</v>
      </c>
      <c r="N6728" s="39"/>
      <c r="O6728" s="39"/>
      <c r="P6728" s="33"/>
    </row>
    <row r="6729" spans="1:16" ht="24.95" customHeight="1" x14ac:dyDescent="0.2">
      <c r="A6729" s="52" t="str">
        <f t="shared" si="316"/>
        <v>||||||0</v>
      </c>
      <c r="B6729" s="52" t="str">
        <f t="shared" si="317"/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315"/>
        <v>0</v>
      </c>
      <c r="N6729" s="39"/>
      <c r="O6729" s="39"/>
      <c r="P6729" s="33"/>
    </row>
    <row r="6730" spans="1:16" ht="24.95" customHeight="1" x14ac:dyDescent="0.2">
      <c r="A6730" s="52" t="str">
        <f t="shared" si="316"/>
        <v>||||||0</v>
      </c>
      <c r="B6730" s="52" t="str">
        <f t="shared" si="317"/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315"/>
        <v>0</v>
      </c>
      <c r="N6730" s="39"/>
      <c r="O6730" s="39"/>
      <c r="P6730" s="33"/>
    </row>
    <row r="6731" spans="1:16" ht="24.95" customHeight="1" x14ac:dyDescent="0.2">
      <c r="A6731" s="52" t="str">
        <f t="shared" si="316"/>
        <v>||||||0</v>
      </c>
      <c r="B6731" s="52" t="str">
        <f t="shared" si="317"/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315"/>
        <v>0</v>
      </c>
      <c r="N6731" s="39"/>
      <c r="O6731" s="39"/>
      <c r="P6731" s="33"/>
    </row>
    <row r="6732" spans="1:16" ht="24.95" customHeight="1" x14ac:dyDescent="0.2">
      <c r="A6732" s="52" t="str">
        <f t="shared" si="316"/>
        <v>||||||0</v>
      </c>
      <c r="B6732" s="52" t="str">
        <f t="shared" si="317"/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315"/>
        <v>0</v>
      </c>
      <c r="N6732" s="39"/>
      <c r="O6732" s="39"/>
      <c r="P6732" s="33"/>
    </row>
    <row r="6733" spans="1:16" ht="24.95" customHeight="1" x14ac:dyDescent="0.2">
      <c r="A6733" s="52" t="str">
        <f t="shared" si="316"/>
        <v>||||||0</v>
      </c>
      <c r="B6733" s="52" t="str">
        <f t="shared" si="317"/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315"/>
        <v>0</v>
      </c>
      <c r="N6733" s="39"/>
      <c r="O6733" s="39"/>
      <c r="P6733" s="33"/>
    </row>
    <row r="6734" spans="1:16" ht="24.95" customHeight="1" x14ac:dyDescent="0.2">
      <c r="A6734" s="52" t="str">
        <f t="shared" si="316"/>
        <v>||||||0</v>
      </c>
      <c r="B6734" s="52" t="str">
        <f t="shared" si="317"/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315"/>
        <v>0</v>
      </c>
      <c r="N6734" s="39"/>
      <c r="O6734" s="39"/>
      <c r="P6734" s="33"/>
    </row>
    <row r="6735" spans="1:16" ht="24.95" customHeight="1" x14ac:dyDescent="0.2">
      <c r="A6735" s="52" t="str">
        <f t="shared" si="316"/>
        <v>||||||0</v>
      </c>
      <c r="B6735" s="52" t="str">
        <f t="shared" si="317"/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315"/>
        <v>0</v>
      </c>
      <c r="N6735" s="39"/>
      <c r="O6735" s="39"/>
      <c r="P6735" s="33"/>
    </row>
    <row r="6736" spans="1:16" ht="24.95" customHeight="1" x14ac:dyDescent="0.2">
      <c r="A6736" s="52" t="str">
        <f t="shared" si="316"/>
        <v>||||||0</v>
      </c>
      <c r="B6736" s="52" t="str">
        <f t="shared" si="317"/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315"/>
        <v>0</v>
      </c>
      <c r="N6736" s="39"/>
      <c r="O6736" s="39"/>
      <c r="P6736" s="33"/>
    </row>
    <row r="6737" spans="1:16" ht="24.95" customHeight="1" x14ac:dyDescent="0.2">
      <c r="A6737" s="52" t="str">
        <f t="shared" si="316"/>
        <v>||||||0</v>
      </c>
      <c r="B6737" s="52" t="str">
        <f t="shared" si="317"/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315"/>
        <v>0</v>
      </c>
      <c r="N6737" s="39"/>
      <c r="O6737" s="39"/>
      <c r="P6737" s="33"/>
    </row>
    <row r="6738" spans="1:16" ht="24.95" customHeight="1" x14ac:dyDescent="0.2">
      <c r="A6738" s="52" t="str">
        <f t="shared" si="316"/>
        <v>||||||0</v>
      </c>
      <c r="B6738" s="52" t="str">
        <f t="shared" si="317"/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315"/>
        <v>0</v>
      </c>
      <c r="N6738" s="39"/>
      <c r="O6738" s="39"/>
      <c r="P6738" s="33"/>
    </row>
    <row r="6739" spans="1:16" ht="24.95" customHeight="1" x14ac:dyDescent="0.2">
      <c r="A6739" s="52" t="str">
        <f t="shared" si="316"/>
        <v>||||||0</v>
      </c>
      <c r="B6739" s="52" t="str">
        <f t="shared" si="317"/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315"/>
        <v>0</v>
      </c>
      <c r="N6739" s="39"/>
      <c r="O6739" s="39"/>
      <c r="P6739" s="33"/>
    </row>
    <row r="6740" spans="1:16" ht="24.95" customHeight="1" x14ac:dyDescent="0.2">
      <c r="A6740" s="52" t="str">
        <f t="shared" si="316"/>
        <v>||||||0</v>
      </c>
      <c r="B6740" s="52" t="str">
        <f t="shared" si="317"/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315"/>
        <v>0</v>
      </c>
      <c r="N6740" s="39"/>
      <c r="O6740" s="39"/>
      <c r="P6740" s="33"/>
    </row>
    <row r="6741" spans="1:16" ht="24.95" customHeight="1" x14ac:dyDescent="0.2">
      <c r="A6741" s="52" t="str">
        <f t="shared" si="316"/>
        <v>||||||0</v>
      </c>
      <c r="B6741" s="52" t="str">
        <f t="shared" si="317"/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315"/>
        <v>0</v>
      </c>
      <c r="N6741" s="39"/>
      <c r="O6741" s="39"/>
      <c r="P6741" s="33"/>
    </row>
    <row r="6742" spans="1:16" ht="24.95" customHeight="1" x14ac:dyDescent="0.2">
      <c r="A6742" s="52" t="str">
        <f t="shared" si="316"/>
        <v>||||||0</v>
      </c>
      <c r="B6742" s="52" t="str">
        <f t="shared" si="317"/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315"/>
        <v>0</v>
      </c>
      <c r="N6742" s="39"/>
      <c r="O6742" s="39"/>
      <c r="P6742" s="33"/>
    </row>
    <row r="6743" spans="1:16" ht="24.95" customHeight="1" x14ac:dyDescent="0.2">
      <c r="A6743" s="52" t="str">
        <f t="shared" si="316"/>
        <v>||||||0</v>
      </c>
      <c r="B6743" s="52" t="str">
        <f t="shared" si="317"/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315"/>
        <v>0</v>
      </c>
      <c r="N6743" s="39"/>
      <c r="O6743" s="39"/>
      <c r="P6743" s="33"/>
    </row>
    <row r="6744" spans="1:16" ht="24.95" customHeight="1" x14ac:dyDescent="0.2">
      <c r="A6744" s="52" t="str">
        <f t="shared" si="316"/>
        <v>||||||0</v>
      </c>
      <c r="B6744" s="52" t="str">
        <f t="shared" si="317"/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315"/>
        <v>0</v>
      </c>
      <c r="N6744" s="39"/>
      <c r="O6744" s="39"/>
      <c r="P6744" s="33"/>
    </row>
    <row r="6745" spans="1:16" ht="24.95" customHeight="1" x14ac:dyDescent="0.2">
      <c r="A6745" s="52" t="str">
        <f t="shared" si="316"/>
        <v>||||||0</v>
      </c>
      <c r="B6745" s="52" t="str">
        <f t="shared" si="317"/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315"/>
        <v>0</v>
      </c>
      <c r="N6745" s="39"/>
      <c r="O6745" s="39"/>
      <c r="P6745" s="33"/>
    </row>
    <row r="6746" spans="1:16" ht="24.95" customHeight="1" x14ac:dyDescent="0.2">
      <c r="A6746" s="52" t="str">
        <f t="shared" si="316"/>
        <v>||||||0</v>
      </c>
      <c r="B6746" s="52" t="str">
        <f t="shared" si="317"/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315"/>
        <v>0</v>
      </c>
      <c r="N6746" s="39"/>
      <c r="O6746" s="39"/>
      <c r="P6746" s="33"/>
    </row>
    <row r="6747" spans="1:16" ht="24.95" customHeight="1" x14ac:dyDescent="0.2">
      <c r="A6747" s="52" t="str">
        <f t="shared" si="316"/>
        <v>||||||0</v>
      </c>
      <c r="B6747" s="52" t="str">
        <f t="shared" si="317"/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315"/>
        <v>0</v>
      </c>
      <c r="N6747" s="39"/>
      <c r="O6747" s="39"/>
      <c r="P6747" s="33"/>
    </row>
    <row r="6748" spans="1:16" ht="24.95" customHeight="1" x14ac:dyDescent="0.2">
      <c r="A6748" s="52" t="str">
        <f t="shared" si="316"/>
        <v>||||||0</v>
      </c>
      <c r="B6748" s="52" t="str">
        <f t="shared" si="317"/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315"/>
        <v>0</v>
      </c>
      <c r="N6748" s="39"/>
      <c r="O6748" s="39"/>
      <c r="P6748" s="33"/>
    </row>
    <row r="6749" spans="1:16" ht="24.95" customHeight="1" x14ac:dyDescent="0.2">
      <c r="A6749" s="52" t="str">
        <f t="shared" si="316"/>
        <v>||||||0</v>
      </c>
      <c r="B6749" s="52" t="str">
        <f t="shared" si="317"/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315"/>
        <v>0</v>
      </c>
      <c r="N6749" s="39"/>
      <c r="O6749" s="39"/>
      <c r="P6749" s="33"/>
    </row>
    <row r="6750" spans="1:16" ht="24.95" customHeight="1" x14ac:dyDescent="0.2">
      <c r="A6750" s="52" t="str">
        <f t="shared" si="316"/>
        <v>||||||0</v>
      </c>
      <c r="B6750" s="52" t="str">
        <f t="shared" si="317"/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315"/>
        <v>0</v>
      </c>
      <c r="N6750" s="39"/>
      <c r="O6750" s="39"/>
      <c r="P6750" s="33"/>
    </row>
    <row r="6751" spans="1:16" ht="24.95" customHeight="1" x14ac:dyDescent="0.2">
      <c r="A6751" s="52" t="str">
        <f t="shared" si="316"/>
        <v>||||||0</v>
      </c>
      <c r="B6751" s="52" t="str">
        <f t="shared" si="317"/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315"/>
        <v>0</v>
      </c>
      <c r="N6751" s="39"/>
      <c r="O6751" s="39"/>
      <c r="P6751" s="33"/>
    </row>
    <row r="6752" spans="1:16" ht="24.95" customHeight="1" x14ac:dyDescent="0.2">
      <c r="A6752" s="52" t="str">
        <f t="shared" si="316"/>
        <v>||||||0</v>
      </c>
      <c r="B6752" s="52" t="str">
        <f t="shared" si="317"/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315"/>
        <v>0</v>
      </c>
      <c r="N6752" s="39"/>
      <c r="O6752" s="39"/>
      <c r="P6752" s="33"/>
    </row>
    <row r="6753" spans="1:16" ht="24.95" customHeight="1" x14ac:dyDescent="0.2">
      <c r="A6753" s="52" t="str">
        <f t="shared" si="316"/>
        <v>||||||0</v>
      </c>
      <c r="B6753" s="52" t="str">
        <f t="shared" si="317"/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315"/>
        <v>0</v>
      </c>
      <c r="N6753" s="39"/>
      <c r="O6753" s="39"/>
      <c r="P6753" s="33"/>
    </row>
    <row r="6754" spans="1:16" ht="24.95" customHeight="1" x14ac:dyDescent="0.2">
      <c r="A6754" s="52" t="str">
        <f t="shared" si="316"/>
        <v>||||||0</v>
      </c>
      <c r="B6754" s="52" t="str">
        <f t="shared" si="317"/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315"/>
        <v>0</v>
      </c>
      <c r="N6754" s="39"/>
      <c r="O6754" s="39"/>
      <c r="P6754" s="33"/>
    </row>
    <row r="6755" spans="1:16" ht="24.95" customHeight="1" x14ac:dyDescent="0.2">
      <c r="A6755" s="52" t="str">
        <f t="shared" si="316"/>
        <v>||||||0</v>
      </c>
      <c r="B6755" s="52" t="str">
        <f t="shared" si="317"/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315"/>
        <v>0</v>
      </c>
      <c r="N6755" s="39"/>
      <c r="O6755" s="39"/>
      <c r="P6755" s="33"/>
    </row>
    <row r="6756" spans="1:16" ht="24.95" customHeight="1" x14ac:dyDescent="0.2">
      <c r="A6756" s="52" t="str">
        <f t="shared" si="316"/>
        <v>||||||0</v>
      </c>
      <c r="B6756" s="52" t="str">
        <f t="shared" si="317"/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315"/>
        <v>0</v>
      </c>
      <c r="N6756" s="39"/>
      <c r="O6756" s="39"/>
      <c r="P6756" s="33"/>
    </row>
    <row r="6757" spans="1:16" ht="24.95" customHeight="1" x14ac:dyDescent="0.2">
      <c r="A6757" s="52" t="str">
        <f t="shared" si="316"/>
        <v>||||||0</v>
      </c>
      <c r="B6757" s="52" t="str">
        <f t="shared" si="317"/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315"/>
        <v>0</v>
      </c>
      <c r="N6757" s="39"/>
      <c r="O6757" s="39"/>
      <c r="P6757" s="33"/>
    </row>
    <row r="6758" spans="1:16" ht="24.95" customHeight="1" x14ac:dyDescent="0.2">
      <c r="A6758" s="52" t="str">
        <f t="shared" si="316"/>
        <v>||||||0</v>
      </c>
      <c r="B6758" s="52" t="str">
        <f t="shared" si="317"/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315"/>
        <v>0</v>
      </c>
      <c r="N6758" s="39"/>
      <c r="O6758" s="39"/>
      <c r="P6758" s="33"/>
    </row>
    <row r="6759" spans="1:16" ht="24.95" customHeight="1" x14ac:dyDescent="0.2">
      <c r="A6759" s="52" t="str">
        <f t="shared" si="316"/>
        <v>||||||0</v>
      </c>
      <c r="B6759" s="52" t="str">
        <f t="shared" si="317"/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315"/>
        <v>0</v>
      </c>
      <c r="N6759" s="39"/>
      <c r="O6759" s="39"/>
      <c r="P6759" s="33"/>
    </row>
    <row r="6760" spans="1:16" ht="24.95" customHeight="1" x14ac:dyDescent="0.2">
      <c r="A6760" s="52" t="str">
        <f t="shared" si="316"/>
        <v>||||||0</v>
      </c>
      <c r="B6760" s="52" t="str">
        <f t="shared" si="317"/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315"/>
        <v>0</v>
      </c>
      <c r="N6760" s="39"/>
      <c r="O6760" s="39"/>
      <c r="P6760" s="33"/>
    </row>
    <row r="6761" spans="1:16" ht="24.95" customHeight="1" x14ac:dyDescent="0.2">
      <c r="A6761" s="52" t="str">
        <f t="shared" si="316"/>
        <v>||||||0</v>
      </c>
      <c r="B6761" s="52" t="str">
        <f t="shared" si="317"/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315"/>
        <v>0</v>
      </c>
      <c r="N6761" s="39"/>
      <c r="O6761" s="39"/>
      <c r="P6761" s="33"/>
    </row>
    <row r="6762" spans="1:16" ht="24.95" customHeight="1" x14ac:dyDescent="0.2">
      <c r="A6762" s="52" t="str">
        <f t="shared" si="316"/>
        <v>||||||0</v>
      </c>
      <c r="B6762" s="52" t="str">
        <f t="shared" si="317"/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315"/>
        <v>0</v>
      </c>
      <c r="N6762" s="39"/>
      <c r="O6762" s="39"/>
      <c r="P6762" s="33"/>
    </row>
    <row r="6763" spans="1:16" ht="24.95" customHeight="1" x14ac:dyDescent="0.2">
      <c r="A6763" s="52" t="str">
        <f t="shared" si="316"/>
        <v>||||||0</v>
      </c>
      <c r="B6763" s="52" t="str">
        <f t="shared" si="317"/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315"/>
        <v>0</v>
      </c>
      <c r="N6763" s="39"/>
      <c r="O6763" s="39"/>
      <c r="P6763" s="33"/>
    </row>
    <row r="6764" spans="1:16" ht="24.95" customHeight="1" x14ac:dyDescent="0.2">
      <c r="A6764" s="52" t="str">
        <f t="shared" si="316"/>
        <v>||||||0</v>
      </c>
      <c r="B6764" s="52" t="str">
        <f t="shared" si="317"/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315"/>
        <v>0</v>
      </c>
      <c r="N6764" s="39"/>
      <c r="O6764" s="39"/>
      <c r="P6764" s="33"/>
    </row>
    <row r="6765" spans="1:16" ht="24.95" customHeight="1" x14ac:dyDescent="0.2">
      <c r="A6765" s="52" t="str">
        <f t="shared" si="316"/>
        <v>||||||0</v>
      </c>
      <c r="B6765" s="52" t="str">
        <f t="shared" si="317"/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315"/>
        <v>0</v>
      </c>
      <c r="N6765" s="39"/>
      <c r="O6765" s="39"/>
      <c r="P6765" s="33"/>
    </row>
    <row r="6766" spans="1:16" ht="24.95" customHeight="1" x14ac:dyDescent="0.2">
      <c r="A6766" s="52" t="str">
        <f t="shared" si="316"/>
        <v>||||||0</v>
      </c>
      <c r="B6766" s="52" t="str">
        <f t="shared" si="317"/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315"/>
        <v>0</v>
      </c>
      <c r="N6766" s="39"/>
      <c r="O6766" s="39"/>
      <c r="P6766" s="33"/>
    </row>
    <row r="6767" spans="1:16" ht="24.95" customHeight="1" x14ac:dyDescent="0.2">
      <c r="A6767" s="52" t="str">
        <f t="shared" si="316"/>
        <v>||||||0</v>
      </c>
      <c r="B6767" s="52" t="str">
        <f t="shared" si="317"/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315"/>
        <v>0</v>
      </c>
      <c r="N6767" s="39"/>
      <c r="O6767" s="39"/>
      <c r="P6767" s="33"/>
    </row>
    <row r="6768" spans="1:16" ht="24.95" customHeight="1" x14ac:dyDescent="0.2">
      <c r="A6768" s="52" t="str">
        <f t="shared" si="316"/>
        <v>||||||0</v>
      </c>
      <c r="B6768" s="52" t="str">
        <f t="shared" si="317"/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315"/>
        <v>0</v>
      </c>
      <c r="N6768" s="39"/>
      <c r="O6768" s="39"/>
      <c r="P6768" s="33"/>
    </row>
    <row r="6769" spans="1:16" ht="24.95" customHeight="1" x14ac:dyDescent="0.2">
      <c r="A6769" s="52" t="str">
        <f t="shared" si="316"/>
        <v>||||||0</v>
      </c>
      <c r="B6769" s="52" t="str">
        <f t="shared" si="317"/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315"/>
        <v>0</v>
      </c>
      <c r="N6769" s="39"/>
      <c r="O6769" s="39"/>
      <c r="P6769" s="33"/>
    </row>
    <row r="6770" spans="1:16" ht="24.95" customHeight="1" x14ac:dyDescent="0.2">
      <c r="A6770" s="52" t="str">
        <f t="shared" si="316"/>
        <v>||||||0</v>
      </c>
      <c r="B6770" s="52" t="str">
        <f t="shared" si="317"/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315"/>
        <v>0</v>
      </c>
      <c r="N6770" s="39"/>
      <c r="O6770" s="39"/>
      <c r="P6770" s="33"/>
    </row>
    <row r="6771" spans="1:16" ht="24.95" customHeight="1" x14ac:dyDescent="0.2">
      <c r="A6771" s="52" t="str">
        <f t="shared" si="316"/>
        <v>||||||0</v>
      </c>
      <c r="B6771" s="52" t="str">
        <f t="shared" si="317"/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315"/>
        <v>0</v>
      </c>
      <c r="N6771" s="39"/>
      <c r="O6771" s="39"/>
      <c r="P6771" s="33"/>
    </row>
    <row r="6772" spans="1:16" ht="24.95" customHeight="1" x14ac:dyDescent="0.2">
      <c r="A6772" s="52" t="str">
        <f t="shared" si="316"/>
        <v>||||||0</v>
      </c>
      <c r="B6772" s="52" t="str">
        <f t="shared" si="317"/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315"/>
        <v>0</v>
      </c>
      <c r="N6772" s="39"/>
      <c r="O6772" s="39"/>
      <c r="P6772" s="33"/>
    </row>
    <row r="6773" spans="1:16" ht="24.95" customHeight="1" x14ac:dyDescent="0.2">
      <c r="A6773" s="52" t="str">
        <f t="shared" si="316"/>
        <v>||||||0</v>
      </c>
      <c r="B6773" s="52" t="str">
        <f t="shared" si="317"/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315"/>
        <v>0</v>
      </c>
      <c r="N6773" s="39"/>
      <c r="O6773" s="39"/>
      <c r="P6773" s="33"/>
    </row>
    <row r="6774" spans="1:16" ht="24.95" customHeight="1" x14ac:dyDescent="0.2">
      <c r="A6774" s="52" t="str">
        <f t="shared" si="316"/>
        <v>||||||0</v>
      </c>
      <c r="B6774" s="52" t="str">
        <f t="shared" si="317"/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315"/>
        <v>0</v>
      </c>
      <c r="N6774" s="39"/>
      <c r="O6774" s="39"/>
      <c r="P6774" s="33"/>
    </row>
    <row r="6775" spans="1:16" ht="24.95" customHeight="1" x14ac:dyDescent="0.2">
      <c r="A6775" s="52" t="str">
        <f t="shared" si="316"/>
        <v>||||||0</v>
      </c>
      <c r="B6775" s="52" t="str">
        <f t="shared" si="317"/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315"/>
        <v>0</v>
      </c>
      <c r="N6775" s="39"/>
      <c r="O6775" s="39"/>
      <c r="P6775" s="33"/>
    </row>
    <row r="6776" spans="1:16" ht="24.95" customHeight="1" x14ac:dyDescent="0.2">
      <c r="A6776" s="52" t="str">
        <f t="shared" si="316"/>
        <v>||||||0</v>
      </c>
      <c r="B6776" s="52" t="str">
        <f t="shared" si="317"/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315"/>
        <v>0</v>
      </c>
      <c r="N6776" s="39"/>
      <c r="O6776" s="39"/>
      <c r="P6776" s="33"/>
    </row>
    <row r="6777" spans="1:16" ht="24.95" customHeight="1" x14ac:dyDescent="0.2">
      <c r="A6777" s="52" t="str">
        <f t="shared" si="316"/>
        <v>||||||0</v>
      </c>
      <c r="B6777" s="52" t="str">
        <f t="shared" si="317"/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315"/>
        <v>0</v>
      </c>
      <c r="N6777" s="39"/>
      <c r="O6777" s="39"/>
      <c r="P6777" s="33"/>
    </row>
    <row r="6778" spans="1:16" ht="24.95" customHeight="1" x14ac:dyDescent="0.2">
      <c r="A6778" s="52" t="str">
        <f t="shared" si="316"/>
        <v>||||||0</v>
      </c>
      <c r="B6778" s="52" t="str">
        <f t="shared" si="317"/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315"/>
        <v>0</v>
      </c>
      <c r="N6778" s="39"/>
      <c r="O6778" s="39"/>
      <c r="P6778" s="33"/>
    </row>
    <row r="6779" spans="1:16" ht="24.95" customHeight="1" x14ac:dyDescent="0.2">
      <c r="A6779" s="52" t="str">
        <f t="shared" si="316"/>
        <v>||||||0</v>
      </c>
      <c r="B6779" s="52" t="str">
        <f t="shared" si="317"/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315"/>
        <v>0</v>
      </c>
      <c r="N6779" s="39"/>
      <c r="O6779" s="39"/>
      <c r="P6779" s="33"/>
    </row>
    <row r="6780" spans="1:16" ht="24.95" customHeight="1" x14ac:dyDescent="0.2">
      <c r="A6780" s="52" t="str">
        <f t="shared" si="316"/>
        <v>||||||0</v>
      </c>
      <c r="B6780" s="52" t="str">
        <f t="shared" si="317"/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315"/>
        <v>0</v>
      </c>
      <c r="N6780" s="39"/>
      <c r="O6780" s="39"/>
      <c r="P6780" s="33"/>
    </row>
    <row r="6781" spans="1:16" ht="24.95" customHeight="1" x14ac:dyDescent="0.2">
      <c r="A6781" s="52" t="str">
        <f t="shared" si="316"/>
        <v>||||||0</v>
      </c>
      <c r="B6781" s="52" t="str">
        <f t="shared" si="317"/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315"/>
        <v>0</v>
      </c>
      <c r="N6781" s="39"/>
      <c r="O6781" s="39"/>
      <c r="P6781" s="33"/>
    </row>
    <row r="6782" spans="1:16" ht="24.95" customHeight="1" x14ac:dyDescent="0.2">
      <c r="A6782" s="52" t="str">
        <f t="shared" si="316"/>
        <v>||||||0</v>
      </c>
      <c r="B6782" s="52" t="str">
        <f t="shared" si="317"/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318">N6782+O6782</f>
        <v>0</v>
      </c>
      <c r="N6782" s="39"/>
      <c r="O6782" s="39"/>
      <c r="P6782" s="33"/>
    </row>
    <row r="6783" spans="1:16" ht="24.95" customHeight="1" x14ac:dyDescent="0.2">
      <c r="A6783" s="52" t="str">
        <f t="shared" si="316"/>
        <v>||||||0</v>
      </c>
      <c r="B6783" s="52" t="str">
        <f t="shared" si="317"/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318"/>
        <v>0</v>
      </c>
      <c r="N6783" s="39"/>
      <c r="O6783" s="39"/>
      <c r="P6783" s="33"/>
    </row>
    <row r="6784" spans="1:16" ht="24.95" customHeight="1" x14ac:dyDescent="0.2">
      <c r="A6784" s="52" t="str">
        <f t="shared" si="316"/>
        <v>||||||0</v>
      </c>
      <c r="B6784" s="52" t="str">
        <f t="shared" si="317"/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318"/>
        <v>0</v>
      </c>
      <c r="N6784" s="39"/>
      <c r="O6784" s="39"/>
      <c r="P6784" s="33"/>
    </row>
    <row r="6785" spans="1:16" ht="24.95" customHeight="1" x14ac:dyDescent="0.2">
      <c r="A6785" s="52" t="str">
        <f t="shared" si="316"/>
        <v>||||||0</v>
      </c>
      <c r="B6785" s="52" t="str">
        <f t="shared" si="317"/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318"/>
        <v>0</v>
      </c>
      <c r="N6785" s="39"/>
      <c r="O6785" s="39"/>
      <c r="P6785" s="33"/>
    </row>
    <row r="6786" spans="1:16" ht="24.95" customHeight="1" x14ac:dyDescent="0.2">
      <c r="A6786" s="52" t="str">
        <f t="shared" si="316"/>
        <v>||||||0</v>
      </c>
      <c r="B6786" s="52" t="str">
        <f t="shared" si="317"/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318"/>
        <v>0</v>
      </c>
      <c r="N6786" s="39"/>
      <c r="O6786" s="39"/>
      <c r="P6786" s="33"/>
    </row>
    <row r="6787" spans="1:16" ht="24.95" customHeight="1" x14ac:dyDescent="0.2">
      <c r="A6787" s="52" t="str">
        <f t="shared" si="316"/>
        <v>||||||0</v>
      </c>
      <c r="B6787" s="52" t="str">
        <f t="shared" si="317"/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318"/>
        <v>0</v>
      </c>
      <c r="N6787" s="39"/>
      <c r="O6787" s="39"/>
      <c r="P6787" s="33"/>
    </row>
    <row r="6788" spans="1:16" ht="24.95" customHeight="1" x14ac:dyDescent="0.2">
      <c r="A6788" s="52" t="str">
        <f t="shared" si="316"/>
        <v>||||||0</v>
      </c>
      <c r="B6788" s="52" t="str">
        <f t="shared" si="317"/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318"/>
        <v>0</v>
      </c>
      <c r="N6788" s="39"/>
      <c r="O6788" s="39"/>
      <c r="P6788" s="33"/>
    </row>
    <row r="6789" spans="1:16" ht="24.95" customHeight="1" x14ac:dyDescent="0.2">
      <c r="A6789" s="52" t="str">
        <f t="shared" ref="A6789:A6852" si="319">C6789&amp;"|"&amp;D6789&amp;"|"&amp;E6789&amp;"|"&amp;F6789&amp;"|"&amp;G6789&amp;"|"&amp;I6789&amp;"|"&amp;N6789+O6789-P6789</f>
        <v>||||||0</v>
      </c>
      <c r="B6789" s="52" t="str">
        <f t="shared" ref="B6789:B6852" si="320"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318"/>
        <v>0</v>
      </c>
      <c r="N6789" s="39"/>
      <c r="O6789" s="39"/>
      <c r="P6789" s="33"/>
    </row>
    <row r="6790" spans="1:16" ht="24.95" customHeight="1" x14ac:dyDescent="0.2">
      <c r="A6790" s="52" t="str">
        <f t="shared" si="319"/>
        <v>||||||0</v>
      </c>
      <c r="B6790" s="52" t="str">
        <f t="shared" si="320"/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318"/>
        <v>0</v>
      </c>
      <c r="N6790" s="39"/>
      <c r="O6790" s="39"/>
      <c r="P6790" s="33"/>
    </row>
    <row r="6791" spans="1:16" ht="24.95" customHeight="1" x14ac:dyDescent="0.2">
      <c r="A6791" s="52" t="str">
        <f t="shared" si="319"/>
        <v>||||||0</v>
      </c>
      <c r="B6791" s="52" t="str">
        <f t="shared" si="320"/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318"/>
        <v>0</v>
      </c>
      <c r="N6791" s="39"/>
      <c r="O6791" s="39"/>
      <c r="P6791" s="33"/>
    </row>
    <row r="6792" spans="1:16" ht="24.95" customHeight="1" x14ac:dyDescent="0.2">
      <c r="A6792" s="52" t="str">
        <f t="shared" si="319"/>
        <v>||||||0</v>
      </c>
      <c r="B6792" s="52" t="str">
        <f t="shared" si="320"/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318"/>
        <v>0</v>
      </c>
      <c r="N6792" s="39"/>
      <c r="O6792" s="39"/>
      <c r="P6792" s="33"/>
    </row>
    <row r="6793" spans="1:16" ht="24.95" customHeight="1" x14ac:dyDescent="0.2">
      <c r="A6793" s="52" t="str">
        <f t="shared" si="319"/>
        <v>||||||0</v>
      </c>
      <c r="B6793" s="52" t="str">
        <f t="shared" si="320"/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318"/>
        <v>0</v>
      </c>
      <c r="N6793" s="39"/>
      <c r="O6793" s="39"/>
      <c r="P6793" s="33"/>
    </row>
    <row r="6794" spans="1:16" ht="24.95" customHeight="1" x14ac:dyDescent="0.2">
      <c r="A6794" s="52" t="str">
        <f t="shared" si="319"/>
        <v>||||||0</v>
      </c>
      <c r="B6794" s="52" t="str">
        <f t="shared" si="320"/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318"/>
        <v>0</v>
      </c>
      <c r="N6794" s="39"/>
      <c r="O6794" s="39"/>
      <c r="P6794" s="33"/>
    </row>
    <row r="6795" spans="1:16" ht="24.95" customHeight="1" x14ac:dyDescent="0.2">
      <c r="A6795" s="52" t="str">
        <f t="shared" si="319"/>
        <v>||||||0</v>
      </c>
      <c r="B6795" s="52" t="str">
        <f t="shared" si="320"/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318"/>
        <v>0</v>
      </c>
      <c r="N6795" s="39"/>
      <c r="O6795" s="39"/>
      <c r="P6795" s="33"/>
    </row>
    <row r="6796" spans="1:16" ht="24.95" customHeight="1" x14ac:dyDescent="0.2">
      <c r="A6796" s="52" t="str">
        <f t="shared" si="319"/>
        <v>||||||0</v>
      </c>
      <c r="B6796" s="52" t="str">
        <f t="shared" si="320"/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318"/>
        <v>0</v>
      </c>
      <c r="N6796" s="39"/>
      <c r="O6796" s="39"/>
      <c r="P6796" s="33"/>
    </row>
    <row r="6797" spans="1:16" ht="24.95" customHeight="1" x14ac:dyDescent="0.2">
      <c r="A6797" s="52" t="str">
        <f t="shared" si="319"/>
        <v>||||||0</v>
      </c>
      <c r="B6797" s="52" t="str">
        <f t="shared" si="320"/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318"/>
        <v>0</v>
      </c>
      <c r="N6797" s="39"/>
      <c r="O6797" s="39"/>
      <c r="P6797" s="33"/>
    </row>
    <row r="6798" spans="1:16" ht="24.95" customHeight="1" x14ac:dyDescent="0.2">
      <c r="A6798" s="52" t="str">
        <f t="shared" si="319"/>
        <v>||||||0</v>
      </c>
      <c r="B6798" s="52" t="str">
        <f t="shared" si="320"/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318"/>
        <v>0</v>
      </c>
      <c r="N6798" s="39"/>
      <c r="O6798" s="39"/>
      <c r="P6798" s="33"/>
    </row>
    <row r="6799" spans="1:16" ht="24.95" customHeight="1" x14ac:dyDescent="0.2">
      <c r="A6799" s="52" t="str">
        <f t="shared" si="319"/>
        <v>||||||0</v>
      </c>
      <c r="B6799" s="52" t="str">
        <f t="shared" si="320"/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318"/>
        <v>0</v>
      </c>
      <c r="N6799" s="39"/>
      <c r="O6799" s="39"/>
      <c r="P6799" s="33"/>
    </row>
    <row r="6800" spans="1:16" ht="24.95" customHeight="1" x14ac:dyDescent="0.2">
      <c r="A6800" s="52" t="str">
        <f t="shared" si="319"/>
        <v>||||||0</v>
      </c>
      <c r="B6800" s="52" t="str">
        <f t="shared" si="320"/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318"/>
        <v>0</v>
      </c>
      <c r="N6800" s="39"/>
      <c r="O6800" s="39"/>
      <c r="P6800" s="33"/>
    </row>
    <row r="6801" spans="1:16" ht="24.95" customHeight="1" x14ac:dyDescent="0.2">
      <c r="A6801" s="52" t="str">
        <f t="shared" si="319"/>
        <v>||||||0</v>
      </c>
      <c r="B6801" s="52" t="str">
        <f t="shared" si="320"/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318"/>
        <v>0</v>
      </c>
      <c r="N6801" s="39"/>
      <c r="O6801" s="39"/>
      <c r="P6801" s="33"/>
    </row>
    <row r="6802" spans="1:16" ht="24.95" customHeight="1" x14ac:dyDescent="0.2">
      <c r="A6802" s="52" t="str">
        <f t="shared" si="319"/>
        <v>||||||0</v>
      </c>
      <c r="B6802" s="52" t="str">
        <f t="shared" si="320"/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318"/>
        <v>0</v>
      </c>
      <c r="N6802" s="39"/>
      <c r="O6802" s="39"/>
      <c r="P6802" s="33"/>
    </row>
    <row r="6803" spans="1:16" ht="24.95" customHeight="1" x14ac:dyDescent="0.2">
      <c r="A6803" s="52" t="str">
        <f t="shared" si="319"/>
        <v>||||||0</v>
      </c>
      <c r="B6803" s="52" t="str">
        <f t="shared" si="320"/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318"/>
        <v>0</v>
      </c>
      <c r="N6803" s="39"/>
      <c r="O6803" s="39"/>
      <c r="P6803" s="33"/>
    </row>
    <row r="6804" spans="1:16" ht="24.95" customHeight="1" x14ac:dyDescent="0.2">
      <c r="A6804" s="52" t="str">
        <f t="shared" si="319"/>
        <v>||||||0</v>
      </c>
      <c r="B6804" s="52" t="str">
        <f t="shared" si="320"/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318"/>
        <v>0</v>
      </c>
      <c r="N6804" s="39"/>
      <c r="O6804" s="39"/>
      <c r="P6804" s="33"/>
    </row>
    <row r="6805" spans="1:16" ht="24.95" customHeight="1" x14ac:dyDescent="0.2">
      <c r="A6805" s="52" t="str">
        <f t="shared" si="319"/>
        <v>||||||0</v>
      </c>
      <c r="B6805" s="52" t="str">
        <f t="shared" si="320"/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318"/>
        <v>0</v>
      </c>
      <c r="N6805" s="39"/>
      <c r="O6805" s="39"/>
      <c r="P6805" s="33"/>
    </row>
    <row r="6806" spans="1:16" ht="24.95" customHeight="1" x14ac:dyDescent="0.2">
      <c r="A6806" s="52" t="str">
        <f t="shared" si="319"/>
        <v>||||||0</v>
      </c>
      <c r="B6806" s="52" t="str">
        <f t="shared" si="320"/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318"/>
        <v>0</v>
      </c>
      <c r="N6806" s="39"/>
      <c r="O6806" s="39"/>
      <c r="P6806" s="33"/>
    </row>
    <row r="6807" spans="1:16" ht="24.95" customHeight="1" x14ac:dyDescent="0.2">
      <c r="A6807" s="52" t="str">
        <f t="shared" si="319"/>
        <v>||||||0</v>
      </c>
      <c r="B6807" s="52" t="str">
        <f t="shared" si="320"/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318"/>
        <v>0</v>
      </c>
      <c r="N6807" s="39"/>
      <c r="O6807" s="39"/>
      <c r="P6807" s="33"/>
    </row>
    <row r="6808" spans="1:16" ht="24.95" customHeight="1" x14ac:dyDescent="0.2">
      <c r="A6808" s="52" t="str">
        <f t="shared" si="319"/>
        <v>||||||0</v>
      </c>
      <c r="B6808" s="52" t="str">
        <f t="shared" si="320"/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318"/>
        <v>0</v>
      </c>
      <c r="N6808" s="39"/>
      <c r="O6808" s="39"/>
      <c r="P6808" s="33"/>
    </row>
    <row r="6809" spans="1:16" ht="24.95" customHeight="1" x14ac:dyDescent="0.2">
      <c r="A6809" s="52" t="str">
        <f t="shared" si="319"/>
        <v>||||||0</v>
      </c>
      <c r="B6809" s="52" t="str">
        <f t="shared" si="320"/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318"/>
        <v>0</v>
      </c>
      <c r="N6809" s="39"/>
      <c r="O6809" s="39"/>
      <c r="P6809" s="33"/>
    </row>
    <row r="6810" spans="1:16" ht="24.95" customHeight="1" x14ac:dyDescent="0.2">
      <c r="A6810" s="52" t="str">
        <f t="shared" si="319"/>
        <v>||||||0</v>
      </c>
      <c r="B6810" s="52" t="str">
        <f t="shared" si="320"/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318"/>
        <v>0</v>
      </c>
      <c r="N6810" s="39"/>
      <c r="O6810" s="39"/>
      <c r="P6810" s="33"/>
    </row>
    <row r="6811" spans="1:16" ht="24.95" customHeight="1" x14ac:dyDescent="0.2">
      <c r="A6811" s="52" t="str">
        <f t="shared" si="319"/>
        <v>||||||0</v>
      </c>
      <c r="B6811" s="52" t="str">
        <f t="shared" si="320"/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318"/>
        <v>0</v>
      </c>
      <c r="N6811" s="39"/>
      <c r="O6811" s="39"/>
      <c r="P6811" s="33"/>
    </row>
    <row r="6812" spans="1:16" ht="24.95" customHeight="1" x14ac:dyDescent="0.2">
      <c r="A6812" s="52" t="str">
        <f t="shared" si="319"/>
        <v>||||||0</v>
      </c>
      <c r="B6812" s="52" t="str">
        <f t="shared" si="320"/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318"/>
        <v>0</v>
      </c>
      <c r="N6812" s="39"/>
      <c r="O6812" s="39"/>
      <c r="P6812" s="33"/>
    </row>
    <row r="6813" spans="1:16" ht="24.95" customHeight="1" x14ac:dyDescent="0.2">
      <c r="A6813" s="52" t="str">
        <f t="shared" si="319"/>
        <v>||||||0</v>
      </c>
      <c r="B6813" s="52" t="str">
        <f t="shared" si="320"/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318"/>
        <v>0</v>
      </c>
      <c r="N6813" s="39"/>
      <c r="O6813" s="39"/>
      <c r="P6813" s="33"/>
    </row>
    <row r="6814" spans="1:16" ht="24.95" customHeight="1" x14ac:dyDescent="0.2">
      <c r="A6814" s="52" t="str">
        <f t="shared" si="319"/>
        <v>||||||0</v>
      </c>
      <c r="B6814" s="52" t="str">
        <f t="shared" si="320"/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318"/>
        <v>0</v>
      </c>
      <c r="N6814" s="39"/>
      <c r="O6814" s="39"/>
      <c r="P6814" s="33"/>
    </row>
    <row r="6815" spans="1:16" ht="24.95" customHeight="1" x14ac:dyDescent="0.2">
      <c r="A6815" s="52" t="str">
        <f t="shared" si="319"/>
        <v>||||||0</v>
      </c>
      <c r="B6815" s="52" t="str">
        <f t="shared" si="320"/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318"/>
        <v>0</v>
      </c>
      <c r="N6815" s="39"/>
      <c r="O6815" s="39"/>
      <c r="P6815" s="33"/>
    </row>
    <row r="6816" spans="1:16" ht="24.95" customHeight="1" x14ac:dyDescent="0.2">
      <c r="A6816" s="52" t="str">
        <f t="shared" si="319"/>
        <v>||||||0</v>
      </c>
      <c r="B6816" s="52" t="str">
        <f t="shared" si="320"/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318"/>
        <v>0</v>
      </c>
      <c r="N6816" s="39"/>
      <c r="O6816" s="39"/>
      <c r="P6816" s="33"/>
    </row>
    <row r="6817" spans="1:16" ht="24.95" customHeight="1" x14ac:dyDescent="0.2">
      <c r="A6817" s="52" t="str">
        <f t="shared" si="319"/>
        <v>||||||0</v>
      </c>
      <c r="B6817" s="52" t="str">
        <f t="shared" si="320"/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318"/>
        <v>0</v>
      </c>
      <c r="N6817" s="39"/>
      <c r="O6817" s="39"/>
      <c r="P6817" s="33"/>
    </row>
    <row r="6818" spans="1:16" ht="24.95" customHeight="1" x14ac:dyDescent="0.2">
      <c r="A6818" s="52" t="str">
        <f t="shared" si="319"/>
        <v>||||||0</v>
      </c>
      <c r="B6818" s="52" t="str">
        <f t="shared" si="320"/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318"/>
        <v>0</v>
      </c>
      <c r="N6818" s="39"/>
      <c r="O6818" s="39"/>
      <c r="P6818" s="33"/>
    </row>
    <row r="6819" spans="1:16" ht="24.95" customHeight="1" x14ac:dyDescent="0.2">
      <c r="A6819" s="52" t="str">
        <f t="shared" si="319"/>
        <v>||||||0</v>
      </c>
      <c r="B6819" s="52" t="str">
        <f t="shared" si="320"/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318"/>
        <v>0</v>
      </c>
      <c r="N6819" s="39"/>
      <c r="O6819" s="39"/>
      <c r="P6819" s="33"/>
    </row>
    <row r="6820" spans="1:16" ht="24.95" customHeight="1" x14ac:dyDescent="0.2">
      <c r="A6820" s="52" t="str">
        <f t="shared" si="319"/>
        <v>||||||0</v>
      </c>
      <c r="B6820" s="52" t="str">
        <f t="shared" si="320"/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318"/>
        <v>0</v>
      </c>
      <c r="N6820" s="39"/>
      <c r="O6820" s="39"/>
      <c r="P6820" s="33"/>
    </row>
    <row r="6821" spans="1:16" ht="24.95" customHeight="1" x14ac:dyDescent="0.2">
      <c r="A6821" s="52" t="str">
        <f t="shared" si="319"/>
        <v>||||||0</v>
      </c>
      <c r="B6821" s="52" t="str">
        <f t="shared" si="320"/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318"/>
        <v>0</v>
      </c>
      <c r="N6821" s="39"/>
      <c r="O6821" s="39"/>
      <c r="P6821" s="33"/>
    </row>
    <row r="6822" spans="1:16" ht="24.95" customHeight="1" x14ac:dyDescent="0.2">
      <c r="A6822" s="52" t="str">
        <f t="shared" si="319"/>
        <v>||||||0</v>
      </c>
      <c r="B6822" s="52" t="str">
        <f t="shared" si="320"/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318"/>
        <v>0</v>
      </c>
      <c r="N6822" s="39"/>
      <c r="O6822" s="39"/>
      <c r="P6822" s="33"/>
    </row>
    <row r="6823" spans="1:16" ht="24.95" customHeight="1" x14ac:dyDescent="0.2">
      <c r="A6823" s="52" t="str">
        <f t="shared" si="319"/>
        <v>||||||0</v>
      </c>
      <c r="B6823" s="52" t="str">
        <f t="shared" si="320"/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318"/>
        <v>0</v>
      </c>
      <c r="N6823" s="39"/>
      <c r="O6823" s="39"/>
      <c r="P6823" s="33"/>
    </row>
    <row r="6824" spans="1:16" ht="24.95" customHeight="1" x14ac:dyDescent="0.2">
      <c r="A6824" s="52" t="str">
        <f t="shared" si="319"/>
        <v>||||||0</v>
      </c>
      <c r="B6824" s="52" t="str">
        <f t="shared" si="320"/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318"/>
        <v>0</v>
      </c>
      <c r="N6824" s="39"/>
      <c r="O6824" s="39"/>
      <c r="P6824" s="33"/>
    </row>
    <row r="6825" spans="1:16" ht="24.95" customHeight="1" x14ac:dyDescent="0.2">
      <c r="A6825" s="52" t="str">
        <f t="shared" si="319"/>
        <v>||||||0</v>
      </c>
      <c r="B6825" s="52" t="str">
        <f t="shared" si="320"/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318"/>
        <v>0</v>
      </c>
      <c r="N6825" s="39"/>
      <c r="O6825" s="39"/>
      <c r="P6825" s="33"/>
    </row>
    <row r="6826" spans="1:16" ht="24.95" customHeight="1" x14ac:dyDescent="0.2">
      <c r="A6826" s="52" t="str">
        <f t="shared" si="319"/>
        <v>||||||0</v>
      </c>
      <c r="B6826" s="52" t="str">
        <f t="shared" si="320"/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318"/>
        <v>0</v>
      </c>
      <c r="N6826" s="39"/>
      <c r="O6826" s="39"/>
      <c r="P6826" s="33"/>
    </row>
    <row r="6827" spans="1:16" ht="24.95" customHeight="1" x14ac:dyDescent="0.2">
      <c r="A6827" s="52" t="str">
        <f t="shared" si="319"/>
        <v>||||||0</v>
      </c>
      <c r="B6827" s="52" t="str">
        <f t="shared" si="320"/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318"/>
        <v>0</v>
      </c>
      <c r="N6827" s="39"/>
      <c r="O6827" s="39"/>
      <c r="P6827" s="33"/>
    </row>
    <row r="6828" spans="1:16" ht="24.95" customHeight="1" x14ac:dyDescent="0.2">
      <c r="A6828" s="52" t="str">
        <f t="shared" si="319"/>
        <v>||||||0</v>
      </c>
      <c r="B6828" s="52" t="str">
        <f t="shared" si="320"/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318"/>
        <v>0</v>
      </c>
      <c r="N6828" s="39"/>
      <c r="O6828" s="39"/>
      <c r="P6828" s="33"/>
    </row>
    <row r="6829" spans="1:16" ht="24.95" customHeight="1" x14ac:dyDescent="0.2">
      <c r="A6829" s="52" t="str">
        <f t="shared" si="319"/>
        <v>||||||0</v>
      </c>
      <c r="B6829" s="52" t="str">
        <f t="shared" si="320"/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318"/>
        <v>0</v>
      </c>
      <c r="N6829" s="39"/>
      <c r="O6829" s="39"/>
      <c r="P6829" s="33"/>
    </row>
    <row r="6830" spans="1:16" ht="24.95" customHeight="1" x14ac:dyDescent="0.2">
      <c r="A6830" s="52" t="str">
        <f t="shared" si="319"/>
        <v>||||||0</v>
      </c>
      <c r="B6830" s="52" t="str">
        <f t="shared" si="320"/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318"/>
        <v>0</v>
      </c>
      <c r="N6830" s="39"/>
      <c r="O6830" s="39"/>
      <c r="P6830" s="33"/>
    </row>
    <row r="6831" spans="1:16" ht="24.95" customHeight="1" x14ac:dyDescent="0.2">
      <c r="A6831" s="52" t="str">
        <f t="shared" si="319"/>
        <v>||||||0</v>
      </c>
      <c r="B6831" s="52" t="str">
        <f t="shared" si="320"/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318"/>
        <v>0</v>
      </c>
      <c r="N6831" s="39"/>
      <c r="O6831" s="39"/>
      <c r="P6831" s="33"/>
    </row>
    <row r="6832" spans="1:16" ht="24.95" customHeight="1" x14ac:dyDescent="0.2">
      <c r="A6832" s="52" t="str">
        <f t="shared" si="319"/>
        <v>||||||0</v>
      </c>
      <c r="B6832" s="52" t="str">
        <f t="shared" si="320"/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318"/>
        <v>0</v>
      </c>
      <c r="N6832" s="39"/>
      <c r="O6832" s="39"/>
      <c r="P6832" s="33"/>
    </row>
    <row r="6833" spans="1:16" ht="24.95" customHeight="1" x14ac:dyDescent="0.2">
      <c r="A6833" s="52" t="str">
        <f t="shared" si="319"/>
        <v>||||||0</v>
      </c>
      <c r="B6833" s="52" t="str">
        <f t="shared" si="320"/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318"/>
        <v>0</v>
      </c>
      <c r="N6833" s="39"/>
      <c r="O6833" s="39"/>
      <c r="P6833" s="33"/>
    </row>
    <row r="6834" spans="1:16" ht="24.95" customHeight="1" x14ac:dyDescent="0.2">
      <c r="A6834" s="52" t="str">
        <f t="shared" si="319"/>
        <v>||||||0</v>
      </c>
      <c r="B6834" s="52" t="str">
        <f t="shared" si="320"/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318"/>
        <v>0</v>
      </c>
      <c r="N6834" s="39"/>
      <c r="O6834" s="39"/>
      <c r="P6834" s="33"/>
    </row>
    <row r="6835" spans="1:16" ht="24.95" customHeight="1" x14ac:dyDescent="0.2">
      <c r="A6835" s="52" t="str">
        <f t="shared" si="319"/>
        <v>||||||0</v>
      </c>
      <c r="B6835" s="52" t="str">
        <f t="shared" si="320"/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318"/>
        <v>0</v>
      </c>
      <c r="N6835" s="39"/>
      <c r="O6835" s="39"/>
      <c r="P6835" s="33"/>
    </row>
    <row r="6836" spans="1:16" ht="24.95" customHeight="1" x14ac:dyDescent="0.2">
      <c r="A6836" s="52" t="str">
        <f t="shared" si="319"/>
        <v>||||||0</v>
      </c>
      <c r="B6836" s="52" t="str">
        <f t="shared" si="320"/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318"/>
        <v>0</v>
      </c>
      <c r="N6836" s="39"/>
      <c r="O6836" s="39"/>
      <c r="P6836" s="33"/>
    </row>
    <row r="6837" spans="1:16" ht="24.95" customHeight="1" x14ac:dyDescent="0.2">
      <c r="A6837" s="52" t="str">
        <f t="shared" si="319"/>
        <v>||||||0</v>
      </c>
      <c r="B6837" s="52" t="str">
        <f t="shared" si="320"/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318"/>
        <v>0</v>
      </c>
      <c r="N6837" s="39"/>
      <c r="O6837" s="39"/>
      <c r="P6837" s="33"/>
    </row>
    <row r="6838" spans="1:16" ht="24.95" customHeight="1" x14ac:dyDescent="0.2">
      <c r="A6838" s="52" t="str">
        <f t="shared" si="319"/>
        <v>||||||0</v>
      </c>
      <c r="B6838" s="52" t="str">
        <f t="shared" si="320"/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318"/>
        <v>0</v>
      </c>
      <c r="N6838" s="39"/>
      <c r="O6838" s="39"/>
      <c r="P6838" s="33"/>
    </row>
    <row r="6839" spans="1:16" ht="24.95" customHeight="1" x14ac:dyDescent="0.2">
      <c r="A6839" s="52" t="str">
        <f t="shared" si="319"/>
        <v>||||||0</v>
      </c>
      <c r="B6839" s="52" t="str">
        <f t="shared" si="320"/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318"/>
        <v>0</v>
      </c>
      <c r="N6839" s="39"/>
      <c r="O6839" s="39"/>
      <c r="P6839" s="33"/>
    </row>
    <row r="6840" spans="1:16" ht="24.95" customHeight="1" x14ac:dyDescent="0.2">
      <c r="A6840" s="52" t="str">
        <f t="shared" si="319"/>
        <v>||||||0</v>
      </c>
      <c r="B6840" s="52" t="str">
        <f t="shared" si="320"/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318"/>
        <v>0</v>
      </c>
      <c r="N6840" s="39"/>
      <c r="O6840" s="39"/>
      <c r="P6840" s="33"/>
    </row>
    <row r="6841" spans="1:16" ht="24.95" customHeight="1" x14ac:dyDescent="0.2">
      <c r="A6841" s="52" t="str">
        <f t="shared" si="319"/>
        <v>||||||0</v>
      </c>
      <c r="B6841" s="52" t="str">
        <f t="shared" si="320"/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318"/>
        <v>0</v>
      </c>
      <c r="N6841" s="39"/>
      <c r="O6841" s="39"/>
      <c r="P6841" s="33"/>
    </row>
    <row r="6842" spans="1:16" ht="24.95" customHeight="1" x14ac:dyDescent="0.2">
      <c r="A6842" s="52" t="str">
        <f t="shared" si="319"/>
        <v>||||||0</v>
      </c>
      <c r="B6842" s="52" t="str">
        <f t="shared" si="320"/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318"/>
        <v>0</v>
      </c>
      <c r="N6842" s="39"/>
      <c r="O6842" s="39"/>
      <c r="P6842" s="33"/>
    </row>
    <row r="6843" spans="1:16" ht="24.95" customHeight="1" x14ac:dyDescent="0.2">
      <c r="A6843" s="52" t="str">
        <f t="shared" si="319"/>
        <v>||||||0</v>
      </c>
      <c r="B6843" s="52" t="str">
        <f t="shared" si="320"/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318"/>
        <v>0</v>
      </c>
      <c r="N6843" s="39"/>
      <c r="O6843" s="39"/>
      <c r="P6843" s="33"/>
    </row>
    <row r="6844" spans="1:16" ht="24.95" customHeight="1" x14ac:dyDescent="0.2">
      <c r="A6844" s="52" t="str">
        <f t="shared" si="319"/>
        <v>||||||0</v>
      </c>
      <c r="B6844" s="52" t="str">
        <f t="shared" si="320"/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318"/>
        <v>0</v>
      </c>
      <c r="N6844" s="39"/>
      <c r="O6844" s="39"/>
      <c r="P6844" s="33"/>
    </row>
    <row r="6845" spans="1:16" ht="24.95" customHeight="1" x14ac:dyDescent="0.2">
      <c r="A6845" s="52" t="str">
        <f t="shared" si="319"/>
        <v>||||||0</v>
      </c>
      <c r="B6845" s="52" t="str">
        <f t="shared" si="320"/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318"/>
        <v>0</v>
      </c>
      <c r="N6845" s="39"/>
      <c r="O6845" s="39"/>
      <c r="P6845" s="33"/>
    </row>
    <row r="6846" spans="1:16" ht="24.95" customHeight="1" x14ac:dyDescent="0.2">
      <c r="A6846" s="52" t="str">
        <f t="shared" si="319"/>
        <v>||||||0</v>
      </c>
      <c r="B6846" s="52" t="str">
        <f t="shared" si="320"/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321">N6846+O6846</f>
        <v>0</v>
      </c>
      <c r="N6846" s="39"/>
      <c r="O6846" s="39"/>
      <c r="P6846" s="33"/>
    </row>
    <row r="6847" spans="1:16" ht="24.95" customHeight="1" x14ac:dyDescent="0.2">
      <c r="A6847" s="52" t="str">
        <f t="shared" si="319"/>
        <v>||||||0</v>
      </c>
      <c r="B6847" s="52" t="str">
        <f t="shared" si="320"/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321"/>
        <v>0</v>
      </c>
      <c r="N6847" s="39"/>
      <c r="O6847" s="39"/>
      <c r="P6847" s="33"/>
    </row>
    <row r="6848" spans="1:16" ht="24.95" customHeight="1" x14ac:dyDescent="0.2">
      <c r="A6848" s="52" t="str">
        <f t="shared" si="319"/>
        <v>||||||0</v>
      </c>
      <c r="B6848" s="52" t="str">
        <f t="shared" si="320"/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321"/>
        <v>0</v>
      </c>
      <c r="N6848" s="39"/>
      <c r="O6848" s="39"/>
      <c r="P6848" s="33"/>
    </row>
    <row r="6849" spans="1:16" ht="24.95" customHeight="1" x14ac:dyDescent="0.2">
      <c r="A6849" s="52" t="str">
        <f t="shared" si="319"/>
        <v>||||||0</v>
      </c>
      <c r="B6849" s="52" t="str">
        <f t="shared" si="320"/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321"/>
        <v>0</v>
      </c>
      <c r="N6849" s="39"/>
      <c r="O6849" s="39"/>
      <c r="P6849" s="33"/>
    </row>
    <row r="6850" spans="1:16" ht="24.95" customHeight="1" x14ac:dyDescent="0.2">
      <c r="A6850" s="52" t="str">
        <f t="shared" si="319"/>
        <v>||||||0</v>
      </c>
      <c r="B6850" s="52" t="str">
        <f t="shared" si="320"/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321"/>
        <v>0</v>
      </c>
      <c r="N6850" s="39"/>
      <c r="O6850" s="39"/>
      <c r="P6850" s="33"/>
    </row>
    <row r="6851" spans="1:16" ht="24.95" customHeight="1" x14ac:dyDescent="0.2">
      <c r="A6851" s="52" t="str">
        <f t="shared" si="319"/>
        <v>||||||0</v>
      </c>
      <c r="B6851" s="52" t="str">
        <f t="shared" si="320"/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321"/>
        <v>0</v>
      </c>
      <c r="N6851" s="39"/>
      <c r="O6851" s="39"/>
      <c r="P6851" s="33"/>
    </row>
    <row r="6852" spans="1:16" ht="24.95" customHeight="1" x14ac:dyDescent="0.2">
      <c r="A6852" s="52" t="str">
        <f t="shared" si="319"/>
        <v>||||||0</v>
      </c>
      <c r="B6852" s="52" t="str">
        <f t="shared" si="320"/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321"/>
        <v>0</v>
      </c>
      <c r="N6852" s="39"/>
      <c r="O6852" s="39"/>
      <c r="P6852" s="33"/>
    </row>
    <row r="6853" spans="1:16" ht="24.95" customHeight="1" x14ac:dyDescent="0.2">
      <c r="A6853" s="52" t="str">
        <f t="shared" ref="A6853:A6916" si="322">C6853&amp;"|"&amp;D6853&amp;"|"&amp;E6853&amp;"|"&amp;F6853&amp;"|"&amp;G6853&amp;"|"&amp;I6853&amp;"|"&amp;N6853+O6853-P6853</f>
        <v>||||||0</v>
      </c>
      <c r="B6853" s="52" t="str">
        <f t="shared" ref="B6853:B6916" si="323"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321"/>
        <v>0</v>
      </c>
      <c r="N6853" s="39"/>
      <c r="O6853" s="39"/>
      <c r="P6853" s="33"/>
    </row>
    <row r="6854" spans="1:16" ht="24.95" customHeight="1" x14ac:dyDescent="0.2">
      <c r="A6854" s="52" t="str">
        <f t="shared" si="322"/>
        <v>||||||0</v>
      </c>
      <c r="B6854" s="52" t="str">
        <f t="shared" si="323"/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321"/>
        <v>0</v>
      </c>
      <c r="N6854" s="39"/>
      <c r="O6854" s="39"/>
      <c r="P6854" s="33"/>
    </row>
    <row r="6855" spans="1:16" ht="24.95" customHeight="1" x14ac:dyDescent="0.2">
      <c r="A6855" s="52" t="str">
        <f t="shared" si="322"/>
        <v>||||||0</v>
      </c>
      <c r="B6855" s="52" t="str">
        <f t="shared" si="323"/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321"/>
        <v>0</v>
      </c>
      <c r="N6855" s="39"/>
      <c r="O6855" s="39"/>
      <c r="P6855" s="33"/>
    </row>
    <row r="6856" spans="1:16" ht="24.95" customHeight="1" x14ac:dyDescent="0.2">
      <c r="A6856" s="52" t="str">
        <f t="shared" si="322"/>
        <v>||||||0</v>
      </c>
      <c r="B6856" s="52" t="str">
        <f t="shared" si="323"/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321"/>
        <v>0</v>
      </c>
      <c r="N6856" s="39"/>
      <c r="O6856" s="39"/>
      <c r="P6856" s="33"/>
    </row>
    <row r="6857" spans="1:16" ht="24.95" customHeight="1" x14ac:dyDescent="0.2">
      <c r="A6857" s="52" t="str">
        <f t="shared" si="322"/>
        <v>||||||0</v>
      </c>
      <c r="B6857" s="52" t="str">
        <f t="shared" si="323"/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321"/>
        <v>0</v>
      </c>
      <c r="N6857" s="39"/>
      <c r="O6857" s="39"/>
      <c r="P6857" s="33"/>
    </row>
    <row r="6858" spans="1:16" ht="24.95" customHeight="1" x14ac:dyDescent="0.2">
      <c r="A6858" s="52" t="str">
        <f t="shared" si="322"/>
        <v>||||||0</v>
      </c>
      <c r="B6858" s="52" t="str">
        <f t="shared" si="323"/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321"/>
        <v>0</v>
      </c>
      <c r="N6858" s="39"/>
      <c r="O6858" s="39"/>
      <c r="P6858" s="33"/>
    </row>
    <row r="6859" spans="1:16" ht="24.95" customHeight="1" x14ac:dyDescent="0.2">
      <c r="A6859" s="52" t="str">
        <f t="shared" si="322"/>
        <v>||||||0</v>
      </c>
      <c r="B6859" s="52" t="str">
        <f t="shared" si="323"/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321"/>
        <v>0</v>
      </c>
      <c r="N6859" s="39"/>
      <c r="O6859" s="39"/>
      <c r="P6859" s="33"/>
    </row>
    <row r="6860" spans="1:16" ht="24.95" customHeight="1" x14ac:dyDescent="0.2">
      <c r="A6860" s="52" t="str">
        <f t="shared" si="322"/>
        <v>||||||0</v>
      </c>
      <c r="B6860" s="52" t="str">
        <f t="shared" si="323"/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321"/>
        <v>0</v>
      </c>
      <c r="N6860" s="39"/>
      <c r="O6860" s="39"/>
      <c r="P6860" s="33"/>
    </row>
    <row r="6861" spans="1:16" ht="24.95" customHeight="1" x14ac:dyDescent="0.2">
      <c r="A6861" s="52" t="str">
        <f t="shared" si="322"/>
        <v>||||||0</v>
      </c>
      <c r="B6861" s="52" t="str">
        <f t="shared" si="323"/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321"/>
        <v>0</v>
      </c>
      <c r="N6861" s="39"/>
      <c r="O6861" s="39"/>
      <c r="P6861" s="33"/>
    </row>
    <row r="6862" spans="1:16" ht="24.95" customHeight="1" x14ac:dyDescent="0.2">
      <c r="A6862" s="52" t="str">
        <f t="shared" si="322"/>
        <v>||||||0</v>
      </c>
      <c r="B6862" s="52" t="str">
        <f t="shared" si="323"/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321"/>
        <v>0</v>
      </c>
      <c r="N6862" s="39"/>
      <c r="O6862" s="39"/>
      <c r="P6862" s="33"/>
    </row>
    <row r="6863" spans="1:16" ht="24.95" customHeight="1" x14ac:dyDescent="0.2">
      <c r="A6863" s="52" t="str">
        <f t="shared" si="322"/>
        <v>||||||0</v>
      </c>
      <c r="B6863" s="52" t="str">
        <f t="shared" si="323"/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321"/>
        <v>0</v>
      </c>
      <c r="N6863" s="39"/>
      <c r="O6863" s="39"/>
      <c r="P6863" s="33"/>
    </row>
    <row r="6864" spans="1:16" ht="24.95" customHeight="1" x14ac:dyDescent="0.2">
      <c r="A6864" s="52" t="str">
        <f t="shared" si="322"/>
        <v>||||||0</v>
      </c>
      <c r="B6864" s="52" t="str">
        <f t="shared" si="323"/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321"/>
        <v>0</v>
      </c>
      <c r="N6864" s="39"/>
      <c r="O6864" s="39"/>
      <c r="P6864" s="33"/>
    </row>
    <row r="6865" spans="1:16" ht="24.95" customHeight="1" x14ac:dyDescent="0.2">
      <c r="A6865" s="52" t="str">
        <f t="shared" si="322"/>
        <v>||||||0</v>
      </c>
      <c r="B6865" s="52" t="str">
        <f t="shared" si="323"/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321"/>
        <v>0</v>
      </c>
      <c r="N6865" s="39"/>
      <c r="O6865" s="39"/>
      <c r="P6865" s="33"/>
    </row>
    <row r="6866" spans="1:16" ht="24.95" customHeight="1" x14ac:dyDescent="0.2">
      <c r="A6866" s="52" t="str">
        <f t="shared" si="322"/>
        <v>||||||0</v>
      </c>
      <c r="B6866" s="52" t="str">
        <f t="shared" si="323"/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321"/>
        <v>0</v>
      </c>
      <c r="N6866" s="39"/>
      <c r="O6866" s="39"/>
      <c r="P6866" s="33"/>
    </row>
    <row r="6867" spans="1:16" ht="24.95" customHeight="1" x14ac:dyDescent="0.2">
      <c r="A6867" s="52" t="str">
        <f t="shared" si="322"/>
        <v>||||||0</v>
      </c>
      <c r="B6867" s="52" t="str">
        <f t="shared" si="323"/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321"/>
        <v>0</v>
      </c>
      <c r="N6867" s="39"/>
      <c r="O6867" s="39"/>
      <c r="P6867" s="33"/>
    </row>
    <row r="6868" spans="1:16" ht="24.95" customHeight="1" x14ac:dyDescent="0.2">
      <c r="A6868" s="52" t="str">
        <f t="shared" si="322"/>
        <v>||||||0</v>
      </c>
      <c r="B6868" s="52" t="str">
        <f t="shared" si="323"/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321"/>
        <v>0</v>
      </c>
      <c r="N6868" s="39"/>
      <c r="O6868" s="39"/>
      <c r="P6868" s="33"/>
    </row>
    <row r="6869" spans="1:16" ht="24.95" customHeight="1" x14ac:dyDescent="0.2">
      <c r="A6869" s="52" t="str">
        <f t="shared" si="322"/>
        <v>||||||0</v>
      </c>
      <c r="B6869" s="52" t="str">
        <f t="shared" si="323"/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321"/>
        <v>0</v>
      </c>
      <c r="N6869" s="39"/>
      <c r="O6869" s="39"/>
      <c r="P6869" s="33"/>
    </row>
    <row r="6870" spans="1:16" ht="24.95" customHeight="1" x14ac:dyDescent="0.2">
      <c r="A6870" s="52" t="str">
        <f t="shared" si="322"/>
        <v>||||||0</v>
      </c>
      <c r="B6870" s="52" t="str">
        <f t="shared" si="323"/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321"/>
        <v>0</v>
      </c>
      <c r="N6870" s="39"/>
      <c r="O6870" s="39"/>
      <c r="P6870" s="33"/>
    </row>
    <row r="6871" spans="1:16" ht="24.95" customHeight="1" x14ac:dyDescent="0.2">
      <c r="A6871" s="52" t="str">
        <f t="shared" si="322"/>
        <v>||||||0</v>
      </c>
      <c r="B6871" s="52" t="str">
        <f t="shared" si="323"/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321"/>
        <v>0</v>
      </c>
      <c r="N6871" s="39"/>
      <c r="O6871" s="39"/>
      <c r="P6871" s="33"/>
    </row>
    <row r="6872" spans="1:16" ht="24.95" customHeight="1" x14ac:dyDescent="0.2">
      <c r="A6872" s="52" t="str">
        <f t="shared" si="322"/>
        <v>||||||0</v>
      </c>
      <c r="B6872" s="52" t="str">
        <f t="shared" si="323"/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321"/>
        <v>0</v>
      </c>
      <c r="N6872" s="39"/>
      <c r="O6872" s="39"/>
      <c r="P6872" s="33"/>
    </row>
    <row r="6873" spans="1:16" ht="24.95" customHeight="1" x14ac:dyDescent="0.2">
      <c r="A6873" s="52" t="str">
        <f t="shared" si="322"/>
        <v>||||||0</v>
      </c>
      <c r="B6873" s="52" t="str">
        <f t="shared" si="323"/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321"/>
        <v>0</v>
      </c>
      <c r="N6873" s="39"/>
      <c r="O6873" s="39"/>
      <c r="P6873" s="33"/>
    </row>
    <row r="6874" spans="1:16" ht="24.95" customHeight="1" x14ac:dyDescent="0.2">
      <c r="A6874" s="52" t="str">
        <f t="shared" si="322"/>
        <v>||||||0</v>
      </c>
      <c r="B6874" s="52" t="str">
        <f t="shared" si="323"/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321"/>
        <v>0</v>
      </c>
      <c r="N6874" s="39"/>
      <c r="O6874" s="39"/>
      <c r="P6874" s="33"/>
    </row>
    <row r="6875" spans="1:16" ht="24.95" customHeight="1" x14ac:dyDescent="0.2">
      <c r="A6875" s="52" t="str">
        <f t="shared" si="322"/>
        <v>||||||0</v>
      </c>
      <c r="B6875" s="52" t="str">
        <f t="shared" si="323"/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321"/>
        <v>0</v>
      </c>
      <c r="N6875" s="39"/>
      <c r="O6875" s="39"/>
      <c r="P6875" s="33"/>
    </row>
    <row r="6876" spans="1:16" ht="24.95" customHeight="1" x14ac:dyDescent="0.2">
      <c r="A6876" s="52" t="str">
        <f t="shared" si="322"/>
        <v>||||||0</v>
      </c>
      <c r="B6876" s="52" t="str">
        <f t="shared" si="323"/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321"/>
        <v>0</v>
      </c>
      <c r="N6876" s="39"/>
      <c r="O6876" s="39"/>
      <c r="P6876" s="33"/>
    </row>
    <row r="6877" spans="1:16" ht="24.95" customHeight="1" x14ac:dyDescent="0.2">
      <c r="A6877" s="52" t="str">
        <f t="shared" si="322"/>
        <v>||||||0</v>
      </c>
      <c r="B6877" s="52" t="str">
        <f t="shared" si="323"/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321"/>
        <v>0</v>
      </c>
      <c r="N6877" s="39"/>
      <c r="O6877" s="39"/>
      <c r="P6877" s="33"/>
    </row>
    <row r="6878" spans="1:16" ht="24.95" customHeight="1" x14ac:dyDescent="0.2">
      <c r="A6878" s="52" t="str">
        <f t="shared" si="322"/>
        <v>||||||0</v>
      </c>
      <c r="B6878" s="52" t="str">
        <f t="shared" si="323"/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321"/>
        <v>0</v>
      </c>
      <c r="N6878" s="39"/>
      <c r="O6878" s="39"/>
      <c r="P6878" s="33"/>
    </row>
    <row r="6879" spans="1:16" ht="24.95" customHeight="1" x14ac:dyDescent="0.2">
      <c r="A6879" s="52" t="str">
        <f t="shared" si="322"/>
        <v>||||||0</v>
      </c>
      <c r="B6879" s="52" t="str">
        <f t="shared" si="323"/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321"/>
        <v>0</v>
      </c>
      <c r="N6879" s="39"/>
      <c r="O6879" s="39"/>
      <c r="P6879" s="33"/>
    </row>
    <row r="6880" spans="1:16" ht="24.95" customHeight="1" x14ac:dyDescent="0.2">
      <c r="A6880" s="52" t="str">
        <f t="shared" si="322"/>
        <v>||||||0</v>
      </c>
      <c r="B6880" s="52" t="str">
        <f t="shared" si="323"/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321"/>
        <v>0</v>
      </c>
      <c r="N6880" s="39"/>
      <c r="O6880" s="39"/>
      <c r="P6880" s="33"/>
    </row>
    <row r="6881" spans="1:16" ht="24.95" customHeight="1" x14ac:dyDescent="0.2">
      <c r="A6881" s="52" t="str">
        <f t="shared" si="322"/>
        <v>||||||0</v>
      </c>
      <c r="B6881" s="52" t="str">
        <f t="shared" si="323"/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321"/>
        <v>0</v>
      </c>
      <c r="N6881" s="39"/>
      <c r="O6881" s="39"/>
      <c r="P6881" s="33"/>
    </row>
    <row r="6882" spans="1:16" ht="24.95" customHeight="1" x14ac:dyDescent="0.2">
      <c r="A6882" s="52" t="str">
        <f t="shared" si="322"/>
        <v>||||||0</v>
      </c>
      <c r="B6882" s="52" t="str">
        <f t="shared" si="323"/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321"/>
        <v>0</v>
      </c>
      <c r="N6882" s="39"/>
      <c r="O6882" s="39"/>
      <c r="P6882" s="33"/>
    </row>
    <row r="6883" spans="1:16" ht="24.95" customHeight="1" x14ac:dyDescent="0.2">
      <c r="A6883" s="52" t="str">
        <f t="shared" si="322"/>
        <v>||||||0</v>
      </c>
      <c r="B6883" s="52" t="str">
        <f t="shared" si="323"/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321"/>
        <v>0</v>
      </c>
      <c r="N6883" s="39"/>
      <c r="O6883" s="39"/>
      <c r="P6883" s="33"/>
    </row>
    <row r="6884" spans="1:16" ht="24.95" customHeight="1" x14ac:dyDescent="0.2">
      <c r="A6884" s="52" t="str">
        <f t="shared" si="322"/>
        <v>||||||0</v>
      </c>
      <c r="B6884" s="52" t="str">
        <f t="shared" si="323"/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321"/>
        <v>0</v>
      </c>
      <c r="N6884" s="39"/>
      <c r="O6884" s="39"/>
      <c r="P6884" s="33"/>
    </row>
    <row r="6885" spans="1:16" ht="24.95" customHeight="1" x14ac:dyDescent="0.2">
      <c r="A6885" s="52" t="str">
        <f t="shared" si="322"/>
        <v>||||||0</v>
      </c>
      <c r="B6885" s="52" t="str">
        <f t="shared" si="323"/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321"/>
        <v>0</v>
      </c>
      <c r="N6885" s="39"/>
      <c r="O6885" s="39"/>
      <c r="P6885" s="33"/>
    </row>
    <row r="6886" spans="1:16" ht="24.95" customHeight="1" x14ac:dyDescent="0.2">
      <c r="A6886" s="52" t="str">
        <f t="shared" si="322"/>
        <v>||||||0</v>
      </c>
      <c r="B6886" s="52" t="str">
        <f t="shared" si="323"/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321"/>
        <v>0</v>
      </c>
      <c r="N6886" s="39"/>
      <c r="O6886" s="39"/>
      <c r="P6886" s="33"/>
    </row>
    <row r="6887" spans="1:16" ht="24.95" customHeight="1" x14ac:dyDescent="0.2">
      <c r="A6887" s="52" t="str">
        <f t="shared" si="322"/>
        <v>||||||0</v>
      </c>
      <c r="B6887" s="52" t="str">
        <f t="shared" si="323"/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321"/>
        <v>0</v>
      </c>
      <c r="N6887" s="39"/>
      <c r="O6887" s="39"/>
      <c r="P6887" s="33"/>
    </row>
    <row r="6888" spans="1:16" ht="24.95" customHeight="1" x14ac:dyDescent="0.2">
      <c r="A6888" s="52" t="str">
        <f t="shared" si="322"/>
        <v>||||||0</v>
      </c>
      <c r="B6888" s="52" t="str">
        <f t="shared" si="323"/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321"/>
        <v>0</v>
      </c>
      <c r="N6888" s="39"/>
      <c r="O6888" s="39"/>
      <c r="P6888" s="33"/>
    </row>
    <row r="6889" spans="1:16" ht="24.95" customHeight="1" x14ac:dyDescent="0.2">
      <c r="A6889" s="52" t="str">
        <f t="shared" si="322"/>
        <v>||||||0</v>
      </c>
      <c r="B6889" s="52" t="str">
        <f t="shared" si="323"/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321"/>
        <v>0</v>
      </c>
      <c r="N6889" s="39"/>
      <c r="O6889" s="39"/>
      <c r="P6889" s="33"/>
    </row>
    <row r="6890" spans="1:16" ht="24.95" customHeight="1" x14ac:dyDescent="0.2">
      <c r="A6890" s="52" t="str">
        <f t="shared" si="322"/>
        <v>||||||0</v>
      </c>
      <c r="B6890" s="52" t="str">
        <f t="shared" si="323"/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321"/>
        <v>0</v>
      </c>
      <c r="N6890" s="39"/>
      <c r="O6890" s="39"/>
      <c r="P6890" s="33"/>
    </row>
    <row r="6891" spans="1:16" ht="24.95" customHeight="1" x14ac:dyDescent="0.2">
      <c r="A6891" s="52" t="str">
        <f t="shared" si="322"/>
        <v>||||||0</v>
      </c>
      <c r="B6891" s="52" t="str">
        <f t="shared" si="323"/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321"/>
        <v>0</v>
      </c>
      <c r="N6891" s="39"/>
      <c r="O6891" s="39"/>
      <c r="P6891" s="33"/>
    </row>
    <row r="6892" spans="1:16" ht="24.95" customHeight="1" x14ac:dyDescent="0.2">
      <c r="A6892" s="52" t="str">
        <f t="shared" si="322"/>
        <v>||||||0</v>
      </c>
      <c r="B6892" s="52" t="str">
        <f t="shared" si="323"/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321"/>
        <v>0</v>
      </c>
      <c r="N6892" s="39"/>
      <c r="O6892" s="39"/>
      <c r="P6892" s="33"/>
    </row>
    <row r="6893" spans="1:16" ht="24.95" customHeight="1" x14ac:dyDescent="0.2">
      <c r="A6893" s="52" t="str">
        <f t="shared" si="322"/>
        <v>||||||0</v>
      </c>
      <c r="B6893" s="52" t="str">
        <f t="shared" si="323"/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321"/>
        <v>0</v>
      </c>
      <c r="N6893" s="39"/>
      <c r="O6893" s="39"/>
      <c r="P6893" s="33"/>
    </row>
    <row r="6894" spans="1:16" ht="24.95" customHeight="1" x14ac:dyDescent="0.2">
      <c r="A6894" s="52" t="str">
        <f t="shared" si="322"/>
        <v>||||||0</v>
      </c>
      <c r="B6894" s="52" t="str">
        <f t="shared" si="323"/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321"/>
        <v>0</v>
      </c>
      <c r="N6894" s="39"/>
      <c r="O6894" s="39"/>
      <c r="P6894" s="33"/>
    </row>
    <row r="6895" spans="1:16" ht="24.95" customHeight="1" x14ac:dyDescent="0.2">
      <c r="A6895" s="52" t="str">
        <f t="shared" si="322"/>
        <v>||||||0</v>
      </c>
      <c r="B6895" s="52" t="str">
        <f t="shared" si="323"/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321"/>
        <v>0</v>
      </c>
      <c r="N6895" s="39"/>
      <c r="O6895" s="39"/>
      <c r="P6895" s="33"/>
    </row>
    <row r="6896" spans="1:16" ht="24.95" customHeight="1" x14ac:dyDescent="0.2">
      <c r="A6896" s="52" t="str">
        <f t="shared" si="322"/>
        <v>||||||0</v>
      </c>
      <c r="B6896" s="52" t="str">
        <f t="shared" si="323"/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321"/>
        <v>0</v>
      </c>
      <c r="N6896" s="39"/>
      <c r="O6896" s="39"/>
      <c r="P6896" s="33"/>
    </row>
    <row r="6897" spans="1:16" ht="24.95" customHeight="1" x14ac:dyDescent="0.2">
      <c r="A6897" s="52" t="str">
        <f t="shared" si="322"/>
        <v>||||||0</v>
      </c>
      <c r="B6897" s="52" t="str">
        <f t="shared" si="323"/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321"/>
        <v>0</v>
      </c>
      <c r="N6897" s="39"/>
      <c r="O6897" s="39"/>
      <c r="P6897" s="33"/>
    </row>
    <row r="6898" spans="1:16" ht="24.95" customHeight="1" x14ac:dyDescent="0.2">
      <c r="A6898" s="52" t="str">
        <f t="shared" si="322"/>
        <v>||||||0</v>
      </c>
      <c r="B6898" s="52" t="str">
        <f t="shared" si="323"/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321"/>
        <v>0</v>
      </c>
      <c r="N6898" s="39"/>
      <c r="O6898" s="39"/>
      <c r="P6898" s="33"/>
    </row>
    <row r="6899" spans="1:16" ht="24.95" customHeight="1" x14ac:dyDescent="0.2">
      <c r="A6899" s="52" t="str">
        <f t="shared" si="322"/>
        <v>||||||0</v>
      </c>
      <c r="B6899" s="52" t="str">
        <f t="shared" si="323"/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321"/>
        <v>0</v>
      </c>
      <c r="N6899" s="39"/>
      <c r="O6899" s="39"/>
      <c r="P6899" s="33"/>
    </row>
    <row r="6900" spans="1:16" ht="24.95" customHeight="1" x14ac:dyDescent="0.2">
      <c r="A6900" s="52" t="str">
        <f t="shared" si="322"/>
        <v>||||||0</v>
      </c>
      <c r="B6900" s="52" t="str">
        <f t="shared" si="323"/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321"/>
        <v>0</v>
      </c>
      <c r="N6900" s="39"/>
      <c r="O6900" s="39"/>
      <c r="P6900" s="33"/>
    </row>
    <row r="6901" spans="1:16" ht="24.95" customHeight="1" x14ac:dyDescent="0.2">
      <c r="A6901" s="52" t="str">
        <f t="shared" si="322"/>
        <v>||||||0</v>
      </c>
      <c r="B6901" s="52" t="str">
        <f t="shared" si="323"/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321"/>
        <v>0</v>
      </c>
      <c r="N6901" s="39"/>
      <c r="O6901" s="39"/>
      <c r="P6901" s="33"/>
    </row>
    <row r="6902" spans="1:16" ht="24.95" customHeight="1" x14ac:dyDescent="0.2">
      <c r="A6902" s="52" t="str">
        <f t="shared" si="322"/>
        <v>||||||0</v>
      </c>
      <c r="B6902" s="52" t="str">
        <f t="shared" si="323"/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321"/>
        <v>0</v>
      </c>
      <c r="N6902" s="39"/>
      <c r="O6902" s="39"/>
      <c r="P6902" s="33"/>
    </row>
    <row r="6903" spans="1:16" ht="24.95" customHeight="1" x14ac:dyDescent="0.2">
      <c r="A6903" s="52" t="str">
        <f t="shared" si="322"/>
        <v>||||||0</v>
      </c>
      <c r="B6903" s="52" t="str">
        <f t="shared" si="323"/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321"/>
        <v>0</v>
      </c>
      <c r="N6903" s="39"/>
      <c r="O6903" s="39"/>
      <c r="P6903" s="33"/>
    </row>
    <row r="6904" spans="1:16" ht="24.95" customHeight="1" x14ac:dyDescent="0.2">
      <c r="A6904" s="52" t="str">
        <f t="shared" si="322"/>
        <v>||||||0</v>
      </c>
      <c r="B6904" s="52" t="str">
        <f t="shared" si="323"/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321"/>
        <v>0</v>
      </c>
      <c r="N6904" s="39"/>
      <c r="O6904" s="39"/>
      <c r="P6904" s="33"/>
    </row>
    <row r="6905" spans="1:16" ht="24.95" customHeight="1" x14ac:dyDescent="0.2">
      <c r="A6905" s="52" t="str">
        <f t="shared" si="322"/>
        <v>||||||0</v>
      </c>
      <c r="B6905" s="52" t="str">
        <f t="shared" si="323"/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321"/>
        <v>0</v>
      </c>
      <c r="N6905" s="39"/>
      <c r="O6905" s="39"/>
      <c r="P6905" s="33"/>
    </row>
    <row r="6906" spans="1:16" ht="24.95" customHeight="1" x14ac:dyDescent="0.2">
      <c r="A6906" s="52" t="str">
        <f t="shared" si="322"/>
        <v>||||||0</v>
      </c>
      <c r="B6906" s="52" t="str">
        <f t="shared" si="323"/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321"/>
        <v>0</v>
      </c>
      <c r="N6906" s="39"/>
      <c r="O6906" s="39"/>
      <c r="P6906" s="33"/>
    </row>
    <row r="6907" spans="1:16" ht="24.95" customHeight="1" x14ac:dyDescent="0.2">
      <c r="A6907" s="52" t="str">
        <f t="shared" si="322"/>
        <v>||||||0</v>
      </c>
      <c r="B6907" s="52" t="str">
        <f t="shared" si="323"/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321"/>
        <v>0</v>
      </c>
      <c r="N6907" s="39"/>
      <c r="O6907" s="39"/>
      <c r="P6907" s="33"/>
    </row>
    <row r="6908" spans="1:16" ht="24.95" customHeight="1" x14ac:dyDescent="0.2">
      <c r="A6908" s="52" t="str">
        <f t="shared" si="322"/>
        <v>||||||0</v>
      </c>
      <c r="B6908" s="52" t="str">
        <f t="shared" si="323"/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321"/>
        <v>0</v>
      </c>
      <c r="N6908" s="39"/>
      <c r="O6908" s="39"/>
      <c r="P6908" s="33"/>
    </row>
    <row r="6909" spans="1:16" ht="24.95" customHeight="1" x14ac:dyDescent="0.2">
      <c r="A6909" s="52" t="str">
        <f t="shared" si="322"/>
        <v>||||||0</v>
      </c>
      <c r="B6909" s="52" t="str">
        <f t="shared" si="323"/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321"/>
        <v>0</v>
      </c>
      <c r="N6909" s="39"/>
      <c r="O6909" s="39"/>
      <c r="P6909" s="33"/>
    </row>
    <row r="6910" spans="1:16" ht="24.95" customHeight="1" x14ac:dyDescent="0.2">
      <c r="A6910" s="52" t="str">
        <f t="shared" si="322"/>
        <v>||||||0</v>
      </c>
      <c r="B6910" s="52" t="str">
        <f t="shared" si="323"/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324">N6910+O6910</f>
        <v>0</v>
      </c>
      <c r="N6910" s="39"/>
      <c r="O6910" s="39"/>
      <c r="P6910" s="33"/>
    </row>
    <row r="6911" spans="1:16" ht="24.95" customHeight="1" x14ac:dyDescent="0.2">
      <c r="A6911" s="52" t="str">
        <f t="shared" si="322"/>
        <v>||||||0</v>
      </c>
      <c r="B6911" s="52" t="str">
        <f t="shared" si="323"/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324"/>
        <v>0</v>
      </c>
      <c r="N6911" s="39"/>
      <c r="O6911" s="39"/>
      <c r="P6911" s="33"/>
    </row>
    <row r="6912" spans="1:16" ht="24.95" customHeight="1" x14ac:dyDescent="0.2">
      <c r="A6912" s="52" t="str">
        <f t="shared" si="322"/>
        <v>||||||0</v>
      </c>
      <c r="B6912" s="52" t="str">
        <f t="shared" si="323"/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324"/>
        <v>0</v>
      </c>
      <c r="N6912" s="39"/>
      <c r="O6912" s="39"/>
      <c r="P6912" s="33"/>
    </row>
    <row r="6913" spans="1:16" ht="24.95" customHeight="1" x14ac:dyDescent="0.2">
      <c r="A6913" s="52" t="str">
        <f t="shared" si="322"/>
        <v>||||||0</v>
      </c>
      <c r="B6913" s="52" t="str">
        <f t="shared" si="323"/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324"/>
        <v>0</v>
      </c>
      <c r="N6913" s="39"/>
      <c r="O6913" s="39"/>
      <c r="P6913" s="33"/>
    </row>
    <row r="6914" spans="1:16" ht="24.95" customHeight="1" x14ac:dyDescent="0.2">
      <c r="A6914" s="52" t="str">
        <f t="shared" si="322"/>
        <v>||||||0</v>
      </c>
      <c r="B6914" s="52" t="str">
        <f t="shared" si="323"/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324"/>
        <v>0</v>
      </c>
      <c r="N6914" s="39"/>
      <c r="O6914" s="39"/>
      <c r="P6914" s="33"/>
    </row>
    <row r="6915" spans="1:16" ht="24.95" customHeight="1" x14ac:dyDescent="0.2">
      <c r="A6915" s="52" t="str">
        <f t="shared" si="322"/>
        <v>||||||0</v>
      </c>
      <c r="B6915" s="52" t="str">
        <f t="shared" si="323"/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324"/>
        <v>0</v>
      </c>
      <c r="N6915" s="39"/>
      <c r="O6915" s="39"/>
      <c r="P6915" s="33"/>
    </row>
    <row r="6916" spans="1:16" ht="24.95" customHeight="1" x14ac:dyDescent="0.2">
      <c r="A6916" s="52" t="str">
        <f t="shared" si="322"/>
        <v>||||||0</v>
      </c>
      <c r="B6916" s="52" t="str">
        <f t="shared" si="323"/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324"/>
        <v>0</v>
      </c>
      <c r="N6916" s="39"/>
      <c r="O6916" s="39"/>
      <c r="P6916" s="33"/>
    </row>
    <row r="6917" spans="1:16" ht="24.95" customHeight="1" x14ac:dyDescent="0.2">
      <c r="A6917" s="52" t="str">
        <f t="shared" ref="A6917:A6980" si="325">C6917&amp;"|"&amp;D6917&amp;"|"&amp;E6917&amp;"|"&amp;F6917&amp;"|"&amp;G6917&amp;"|"&amp;I6917&amp;"|"&amp;N6917+O6917-P6917</f>
        <v>||||||0</v>
      </c>
      <c r="B6917" s="52" t="str">
        <f t="shared" ref="B6917:B6980" si="326"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324"/>
        <v>0</v>
      </c>
      <c r="N6917" s="39"/>
      <c r="O6917" s="39"/>
      <c r="P6917" s="33"/>
    </row>
    <row r="6918" spans="1:16" ht="24.95" customHeight="1" x14ac:dyDescent="0.2">
      <c r="A6918" s="52" t="str">
        <f t="shared" si="325"/>
        <v>||||||0</v>
      </c>
      <c r="B6918" s="52" t="str">
        <f t="shared" si="326"/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324"/>
        <v>0</v>
      </c>
      <c r="N6918" s="39"/>
      <c r="O6918" s="39"/>
      <c r="P6918" s="33"/>
    </row>
    <row r="6919" spans="1:16" ht="24.95" customHeight="1" x14ac:dyDescent="0.2">
      <c r="A6919" s="52" t="str">
        <f t="shared" si="325"/>
        <v>||||||0</v>
      </c>
      <c r="B6919" s="52" t="str">
        <f t="shared" si="326"/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324"/>
        <v>0</v>
      </c>
      <c r="N6919" s="39"/>
      <c r="O6919" s="39"/>
      <c r="P6919" s="53"/>
    </row>
    <row r="6920" spans="1:16" ht="24.95" customHeight="1" x14ac:dyDescent="0.2">
      <c r="A6920" s="52" t="str">
        <f t="shared" si="325"/>
        <v>||||||0</v>
      </c>
      <c r="B6920" s="52" t="str">
        <f t="shared" si="326"/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324"/>
        <v>0</v>
      </c>
      <c r="N6920" s="39"/>
      <c r="O6920" s="39"/>
      <c r="P6920" s="53"/>
    </row>
    <row r="6921" spans="1:16" ht="24.95" customHeight="1" x14ac:dyDescent="0.2">
      <c r="A6921" s="52" t="str">
        <f t="shared" si="325"/>
        <v>||||||0</v>
      </c>
      <c r="B6921" s="52" t="str">
        <f t="shared" si="326"/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324"/>
        <v>0</v>
      </c>
      <c r="N6921" s="39"/>
      <c r="O6921" s="39"/>
      <c r="P6921" s="53"/>
    </row>
    <row r="6922" spans="1:16" ht="24.95" customHeight="1" x14ac:dyDescent="0.2">
      <c r="A6922" s="52" t="str">
        <f t="shared" si="325"/>
        <v>||||||0</v>
      </c>
      <c r="B6922" s="52" t="str">
        <f t="shared" si="326"/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324"/>
        <v>0</v>
      </c>
      <c r="N6922" s="39"/>
      <c r="O6922" s="39"/>
      <c r="P6922" s="53"/>
    </row>
    <row r="6923" spans="1:16" ht="24.95" customHeight="1" x14ac:dyDescent="0.2">
      <c r="A6923" s="52" t="str">
        <f t="shared" si="325"/>
        <v>||||||0</v>
      </c>
      <c r="B6923" s="52" t="str">
        <f t="shared" si="326"/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324"/>
        <v>0</v>
      </c>
      <c r="N6923" s="39"/>
      <c r="O6923" s="39"/>
      <c r="P6923" s="53"/>
    </row>
    <row r="6924" spans="1:16" ht="24.95" customHeight="1" x14ac:dyDescent="0.2">
      <c r="A6924" s="52" t="str">
        <f t="shared" si="325"/>
        <v>||||||0</v>
      </c>
      <c r="B6924" s="52" t="str">
        <f t="shared" si="326"/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324"/>
        <v>0</v>
      </c>
      <c r="N6924" s="39"/>
      <c r="O6924" s="39"/>
      <c r="P6924" s="53"/>
    </row>
    <row r="6925" spans="1:16" ht="24.95" customHeight="1" x14ac:dyDescent="0.2">
      <c r="A6925" s="52" t="str">
        <f t="shared" si="325"/>
        <v>||||||0</v>
      </c>
      <c r="B6925" s="52" t="str">
        <f t="shared" si="326"/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324"/>
        <v>0</v>
      </c>
      <c r="N6925" s="39"/>
      <c r="O6925" s="39"/>
      <c r="P6925" s="53"/>
    </row>
    <row r="6926" spans="1:16" ht="24.95" customHeight="1" x14ac:dyDescent="0.2">
      <c r="A6926" s="52" t="str">
        <f t="shared" si="325"/>
        <v>||||||0</v>
      </c>
      <c r="B6926" s="52" t="str">
        <f t="shared" si="326"/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324"/>
        <v>0</v>
      </c>
      <c r="N6926" s="39"/>
      <c r="O6926" s="39"/>
      <c r="P6926" s="53"/>
    </row>
    <row r="6927" spans="1:16" ht="24.95" customHeight="1" x14ac:dyDescent="0.2">
      <c r="A6927" s="52" t="str">
        <f t="shared" si="325"/>
        <v>||||||0</v>
      </c>
      <c r="B6927" s="52" t="str">
        <f t="shared" si="326"/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324"/>
        <v>0</v>
      </c>
      <c r="N6927" s="39"/>
      <c r="O6927" s="39"/>
      <c r="P6927" s="53"/>
    </row>
    <row r="6928" spans="1:16" ht="24.95" customHeight="1" x14ac:dyDescent="0.2">
      <c r="A6928" s="52" t="str">
        <f t="shared" si="325"/>
        <v>||||||0</v>
      </c>
      <c r="B6928" s="52" t="str">
        <f t="shared" si="326"/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324"/>
        <v>0</v>
      </c>
      <c r="N6928" s="39"/>
      <c r="O6928" s="39"/>
      <c r="P6928" s="53"/>
    </row>
    <row r="6929" spans="1:16" ht="24.95" customHeight="1" x14ac:dyDescent="0.2">
      <c r="A6929" s="52" t="str">
        <f t="shared" si="325"/>
        <v>||||||0</v>
      </c>
      <c r="B6929" s="52" t="str">
        <f t="shared" si="326"/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324"/>
        <v>0</v>
      </c>
      <c r="N6929" s="39"/>
      <c r="O6929" s="39"/>
      <c r="P6929" s="53"/>
    </row>
    <row r="6930" spans="1:16" ht="24.95" customHeight="1" x14ac:dyDescent="0.2">
      <c r="A6930" s="52" t="str">
        <f t="shared" si="325"/>
        <v>||||||0</v>
      </c>
      <c r="B6930" s="52" t="str">
        <f t="shared" si="326"/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324"/>
        <v>0</v>
      </c>
      <c r="N6930" s="39"/>
      <c r="O6930" s="39"/>
      <c r="P6930" s="53"/>
    </row>
    <row r="6931" spans="1:16" ht="24.95" customHeight="1" x14ac:dyDescent="0.2">
      <c r="A6931" s="52" t="str">
        <f t="shared" si="325"/>
        <v>||||||0</v>
      </c>
      <c r="B6931" s="52" t="str">
        <f t="shared" si="326"/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324"/>
        <v>0</v>
      </c>
      <c r="N6931" s="39"/>
      <c r="O6931" s="39"/>
      <c r="P6931" s="53"/>
    </row>
    <row r="6932" spans="1:16" ht="24.95" customHeight="1" x14ac:dyDescent="0.2">
      <c r="A6932" s="52" t="str">
        <f t="shared" si="325"/>
        <v>||||||0</v>
      </c>
      <c r="B6932" s="52" t="str">
        <f t="shared" si="326"/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324"/>
        <v>0</v>
      </c>
      <c r="N6932" s="39"/>
      <c r="O6932" s="39"/>
      <c r="P6932" s="53"/>
    </row>
    <row r="6933" spans="1:16" ht="24.95" customHeight="1" x14ac:dyDescent="0.2">
      <c r="A6933" s="52" t="str">
        <f t="shared" si="325"/>
        <v>||||||0</v>
      </c>
      <c r="B6933" s="52" t="str">
        <f t="shared" si="326"/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324"/>
        <v>0</v>
      </c>
      <c r="N6933" s="39"/>
      <c r="O6933" s="39"/>
      <c r="P6933" s="53"/>
    </row>
    <row r="6934" spans="1:16" ht="24.95" customHeight="1" x14ac:dyDescent="0.2">
      <c r="A6934" s="52" t="str">
        <f t="shared" si="325"/>
        <v>||||||0</v>
      </c>
      <c r="B6934" s="52" t="str">
        <f t="shared" si="326"/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324"/>
        <v>0</v>
      </c>
      <c r="N6934" s="39"/>
      <c r="O6934" s="39"/>
      <c r="P6934" s="53"/>
    </row>
    <row r="6935" spans="1:16" ht="24.95" customHeight="1" x14ac:dyDescent="0.2">
      <c r="A6935" s="52" t="str">
        <f t="shared" si="325"/>
        <v>||||||0</v>
      </c>
      <c r="B6935" s="52" t="str">
        <f t="shared" si="326"/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324"/>
        <v>0</v>
      </c>
      <c r="N6935" s="39"/>
      <c r="O6935" s="39"/>
      <c r="P6935" s="53"/>
    </row>
    <row r="6936" spans="1:16" ht="24.95" customHeight="1" x14ac:dyDescent="0.2">
      <c r="A6936" s="52" t="str">
        <f t="shared" si="325"/>
        <v>||||||0</v>
      </c>
      <c r="B6936" s="52" t="str">
        <f t="shared" si="326"/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324"/>
        <v>0</v>
      </c>
      <c r="N6936" s="39"/>
      <c r="O6936" s="39"/>
      <c r="P6936" s="53"/>
    </row>
    <row r="6937" spans="1:16" ht="24.95" customHeight="1" x14ac:dyDescent="0.2">
      <c r="A6937" s="52" t="str">
        <f t="shared" si="325"/>
        <v>||||||0</v>
      </c>
      <c r="B6937" s="52" t="str">
        <f t="shared" si="326"/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324"/>
        <v>0</v>
      </c>
      <c r="N6937" s="39"/>
      <c r="O6937" s="39"/>
      <c r="P6937" s="53"/>
    </row>
    <row r="6938" spans="1:16" ht="24.95" customHeight="1" x14ac:dyDescent="0.2">
      <c r="A6938" s="52" t="str">
        <f t="shared" si="325"/>
        <v>||||||0</v>
      </c>
      <c r="B6938" s="52" t="str">
        <f t="shared" si="326"/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324"/>
        <v>0</v>
      </c>
      <c r="N6938" s="39"/>
      <c r="O6938" s="39"/>
      <c r="P6938" s="53"/>
    </row>
    <row r="6939" spans="1:16" ht="24.95" customHeight="1" x14ac:dyDescent="0.2">
      <c r="A6939" s="52" t="str">
        <f t="shared" si="325"/>
        <v>||||||0</v>
      </c>
      <c r="B6939" s="52" t="str">
        <f t="shared" si="326"/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324"/>
        <v>0</v>
      </c>
      <c r="N6939" s="39"/>
      <c r="O6939" s="39"/>
      <c r="P6939" s="53"/>
    </row>
    <row r="6940" spans="1:16" ht="24.95" customHeight="1" x14ac:dyDescent="0.2">
      <c r="A6940" s="52" t="str">
        <f t="shared" si="325"/>
        <v>||||||0</v>
      </c>
      <c r="B6940" s="52" t="str">
        <f t="shared" si="326"/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324"/>
        <v>0</v>
      </c>
      <c r="N6940" s="39"/>
      <c r="O6940" s="39"/>
      <c r="P6940" s="53"/>
    </row>
    <row r="6941" spans="1:16" ht="24.95" customHeight="1" x14ac:dyDescent="0.2">
      <c r="A6941" s="52" t="str">
        <f t="shared" si="325"/>
        <v>||||||0</v>
      </c>
      <c r="B6941" s="52" t="str">
        <f t="shared" si="326"/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324"/>
        <v>0</v>
      </c>
      <c r="N6941" s="39"/>
      <c r="O6941" s="39"/>
      <c r="P6941" s="53"/>
    </row>
    <row r="6942" spans="1:16" ht="24.95" customHeight="1" x14ac:dyDescent="0.2">
      <c r="A6942" s="52" t="str">
        <f t="shared" si="325"/>
        <v>||||||0</v>
      </c>
      <c r="B6942" s="52" t="str">
        <f t="shared" si="326"/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324"/>
        <v>0</v>
      </c>
      <c r="N6942" s="39"/>
      <c r="O6942" s="39"/>
      <c r="P6942" s="53"/>
    </row>
    <row r="6943" spans="1:16" ht="24.95" customHeight="1" x14ac:dyDescent="0.2">
      <c r="A6943" s="52" t="str">
        <f t="shared" si="325"/>
        <v>||||||0</v>
      </c>
      <c r="B6943" s="52" t="str">
        <f t="shared" si="326"/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324"/>
        <v>0</v>
      </c>
      <c r="N6943" s="39"/>
      <c r="O6943" s="39"/>
      <c r="P6943" s="53"/>
    </row>
    <row r="6944" spans="1:16" ht="24.95" customHeight="1" x14ac:dyDescent="0.2">
      <c r="A6944" s="52" t="str">
        <f t="shared" si="325"/>
        <v>||||||0</v>
      </c>
      <c r="B6944" s="52" t="str">
        <f t="shared" si="326"/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324"/>
        <v>0</v>
      </c>
      <c r="N6944" s="39"/>
      <c r="O6944" s="39"/>
      <c r="P6944" s="53"/>
    </row>
    <row r="6945" spans="1:16" ht="24.95" customHeight="1" x14ac:dyDescent="0.2">
      <c r="A6945" s="52" t="str">
        <f t="shared" si="325"/>
        <v>||||||0</v>
      </c>
      <c r="B6945" s="52" t="str">
        <f t="shared" si="326"/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324"/>
        <v>0</v>
      </c>
      <c r="N6945" s="39"/>
      <c r="O6945" s="39"/>
      <c r="P6945" s="53"/>
    </row>
    <row r="6946" spans="1:16" ht="24.95" customHeight="1" x14ac:dyDescent="0.2">
      <c r="A6946" s="52" t="str">
        <f t="shared" si="325"/>
        <v>||||||0</v>
      </c>
      <c r="B6946" s="52" t="str">
        <f t="shared" si="326"/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324"/>
        <v>0</v>
      </c>
      <c r="N6946" s="39"/>
      <c r="O6946" s="39"/>
      <c r="P6946" s="53"/>
    </row>
    <row r="6947" spans="1:16" ht="24.95" customHeight="1" x14ac:dyDescent="0.2">
      <c r="A6947" s="52" t="str">
        <f t="shared" si="325"/>
        <v>||||||0</v>
      </c>
      <c r="B6947" s="52" t="str">
        <f t="shared" si="326"/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324"/>
        <v>0</v>
      </c>
      <c r="N6947" s="39"/>
      <c r="O6947" s="39"/>
      <c r="P6947" s="53"/>
    </row>
    <row r="6948" spans="1:16" ht="24.95" customHeight="1" x14ac:dyDescent="0.2">
      <c r="A6948" s="52" t="str">
        <f t="shared" si="325"/>
        <v>||||||0</v>
      </c>
      <c r="B6948" s="52" t="str">
        <f t="shared" si="326"/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324"/>
        <v>0</v>
      </c>
      <c r="N6948" s="39"/>
      <c r="O6948" s="39"/>
      <c r="P6948" s="53"/>
    </row>
    <row r="6949" spans="1:16" ht="24.95" customHeight="1" x14ac:dyDescent="0.2">
      <c r="A6949" s="52" t="str">
        <f t="shared" si="325"/>
        <v>||||||0</v>
      </c>
      <c r="B6949" s="52" t="str">
        <f t="shared" si="326"/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324"/>
        <v>0</v>
      </c>
      <c r="N6949" s="39"/>
      <c r="O6949" s="39"/>
      <c r="P6949" s="53"/>
    </row>
    <row r="6950" spans="1:16" ht="24.95" customHeight="1" x14ac:dyDescent="0.2">
      <c r="A6950" s="52" t="str">
        <f t="shared" si="325"/>
        <v>||||||0</v>
      </c>
      <c r="B6950" s="52" t="str">
        <f t="shared" si="326"/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324"/>
        <v>0</v>
      </c>
      <c r="N6950" s="39"/>
      <c r="O6950" s="39"/>
      <c r="P6950" s="53"/>
    </row>
    <row r="6951" spans="1:16" ht="24.95" customHeight="1" x14ac:dyDescent="0.2">
      <c r="A6951" s="52" t="str">
        <f t="shared" si="325"/>
        <v>||||||0</v>
      </c>
      <c r="B6951" s="52" t="str">
        <f t="shared" si="326"/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324"/>
        <v>0</v>
      </c>
      <c r="N6951" s="39"/>
      <c r="O6951" s="39"/>
      <c r="P6951" s="53"/>
    </row>
    <row r="6952" spans="1:16" ht="24.95" customHeight="1" x14ac:dyDescent="0.2">
      <c r="A6952" s="52" t="str">
        <f t="shared" si="325"/>
        <v>||||||0</v>
      </c>
      <c r="B6952" s="52" t="str">
        <f t="shared" si="326"/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324"/>
        <v>0</v>
      </c>
      <c r="N6952" s="39"/>
      <c r="O6952" s="39"/>
      <c r="P6952" s="53"/>
    </row>
    <row r="6953" spans="1:16" ht="24.95" customHeight="1" x14ac:dyDescent="0.2">
      <c r="A6953" s="52" t="str">
        <f t="shared" si="325"/>
        <v>||||||0</v>
      </c>
      <c r="B6953" s="52" t="str">
        <f t="shared" si="326"/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324"/>
        <v>0</v>
      </c>
      <c r="N6953" s="39"/>
      <c r="O6953" s="39"/>
      <c r="P6953" s="53"/>
    </row>
    <row r="6954" spans="1:16" ht="24.95" customHeight="1" x14ac:dyDescent="0.2">
      <c r="A6954" s="52" t="str">
        <f t="shared" si="325"/>
        <v>||||||0</v>
      </c>
      <c r="B6954" s="52" t="str">
        <f t="shared" si="326"/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324"/>
        <v>0</v>
      </c>
      <c r="N6954" s="39"/>
      <c r="O6954" s="39"/>
      <c r="P6954" s="53"/>
    </row>
    <row r="6955" spans="1:16" ht="24.95" customHeight="1" x14ac:dyDescent="0.2">
      <c r="A6955" s="52" t="str">
        <f t="shared" si="325"/>
        <v>||||||0</v>
      </c>
      <c r="B6955" s="52" t="str">
        <f t="shared" si="326"/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324"/>
        <v>0</v>
      </c>
      <c r="N6955" s="39"/>
      <c r="O6955" s="39"/>
      <c r="P6955" s="53"/>
    </row>
    <row r="6956" spans="1:16" ht="24.95" customHeight="1" x14ac:dyDescent="0.2">
      <c r="A6956" s="52" t="str">
        <f t="shared" si="325"/>
        <v>||||||0</v>
      </c>
      <c r="B6956" s="52" t="str">
        <f t="shared" si="326"/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324"/>
        <v>0</v>
      </c>
      <c r="N6956" s="39"/>
      <c r="O6956" s="39"/>
      <c r="P6956" s="53"/>
    </row>
    <row r="6957" spans="1:16" ht="24.95" customHeight="1" x14ac:dyDescent="0.2">
      <c r="A6957" s="52" t="str">
        <f t="shared" si="325"/>
        <v>||||||0</v>
      </c>
      <c r="B6957" s="52" t="str">
        <f t="shared" si="326"/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324"/>
        <v>0</v>
      </c>
      <c r="N6957" s="39"/>
      <c r="O6957" s="39"/>
      <c r="P6957" s="53"/>
    </row>
    <row r="6958" spans="1:16" ht="24.95" customHeight="1" x14ac:dyDescent="0.2">
      <c r="A6958" s="52" t="str">
        <f t="shared" si="325"/>
        <v>||||||0</v>
      </c>
      <c r="B6958" s="52" t="str">
        <f t="shared" si="326"/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324"/>
        <v>0</v>
      </c>
      <c r="N6958" s="39"/>
      <c r="O6958" s="39"/>
      <c r="P6958" s="53"/>
    </row>
    <row r="6959" spans="1:16" ht="24.95" customHeight="1" x14ac:dyDescent="0.2">
      <c r="A6959" s="52" t="str">
        <f t="shared" si="325"/>
        <v>||||||0</v>
      </c>
      <c r="B6959" s="52" t="str">
        <f t="shared" si="326"/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324"/>
        <v>0</v>
      </c>
      <c r="N6959" s="39"/>
      <c r="O6959" s="39"/>
      <c r="P6959" s="53"/>
    </row>
    <row r="6960" spans="1:16" ht="24.95" customHeight="1" x14ac:dyDescent="0.2">
      <c r="A6960" s="52" t="str">
        <f t="shared" si="325"/>
        <v>||||||0</v>
      </c>
      <c r="B6960" s="52" t="str">
        <f t="shared" si="326"/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324"/>
        <v>0</v>
      </c>
      <c r="N6960" s="39"/>
      <c r="O6960" s="39"/>
      <c r="P6960" s="53"/>
    </row>
    <row r="6961" spans="1:16" ht="24.95" customHeight="1" x14ac:dyDescent="0.2">
      <c r="A6961" s="52" t="str">
        <f t="shared" si="325"/>
        <v>||||||0</v>
      </c>
      <c r="B6961" s="52" t="str">
        <f t="shared" si="326"/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324"/>
        <v>0</v>
      </c>
      <c r="N6961" s="39"/>
      <c r="O6961" s="39"/>
      <c r="P6961" s="53"/>
    </row>
    <row r="6962" spans="1:16" ht="24.95" customHeight="1" x14ac:dyDescent="0.2">
      <c r="A6962" s="52" t="str">
        <f t="shared" si="325"/>
        <v>||||||0</v>
      </c>
      <c r="B6962" s="52" t="str">
        <f t="shared" si="326"/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324"/>
        <v>0</v>
      </c>
      <c r="N6962" s="39"/>
      <c r="O6962" s="39"/>
      <c r="P6962" s="53"/>
    </row>
    <row r="6963" spans="1:16" ht="24.95" customHeight="1" x14ac:dyDescent="0.2">
      <c r="A6963" s="52" t="str">
        <f t="shared" si="325"/>
        <v>||||||0</v>
      </c>
      <c r="B6963" s="52" t="str">
        <f t="shared" si="326"/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324"/>
        <v>0</v>
      </c>
      <c r="N6963" s="39"/>
      <c r="O6963" s="39"/>
      <c r="P6963" s="53"/>
    </row>
    <row r="6964" spans="1:16" ht="24.95" customHeight="1" x14ac:dyDescent="0.2">
      <c r="A6964" s="52" t="str">
        <f t="shared" si="325"/>
        <v>||||||0</v>
      </c>
      <c r="B6964" s="52" t="str">
        <f t="shared" si="326"/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324"/>
        <v>0</v>
      </c>
      <c r="N6964" s="39"/>
      <c r="O6964" s="39"/>
      <c r="P6964" s="53"/>
    </row>
    <row r="6965" spans="1:16" ht="24.95" customHeight="1" x14ac:dyDescent="0.2">
      <c r="A6965" s="52" t="str">
        <f t="shared" si="325"/>
        <v>||||||0</v>
      </c>
      <c r="B6965" s="52" t="str">
        <f t="shared" si="326"/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324"/>
        <v>0</v>
      </c>
      <c r="N6965" s="39"/>
      <c r="O6965" s="39"/>
      <c r="P6965" s="53"/>
    </row>
    <row r="6966" spans="1:16" ht="24.95" customHeight="1" x14ac:dyDescent="0.2">
      <c r="A6966" s="52" t="str">
        <f t="shared" si="325"/>
        <v>||||||0</v>
      </c>
      <c r="B6966" s="52" t="str">
        <f t="shared" si="326"/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324"/>
        <v>0</v>
      </c>
      <c r="N6966" s="39"/>
      <c r="O6966" s="39"/>
      <c r="P6966" s="53"/>
    </row>
    <row r="6967" spans="1:16" ht="24.95" customHeight="1" x14ac:dyDescent="0.2">
      <c r="A6967" s="52" t="str">
        <f t="shared" si="325"/>
        <v>||||||0</v>
      </c>
      <c r="B6967" s="52" t="str">
        <f t="shared" si="326"/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324"/>
        <v>0</v>
      </c>
      <c r="N6967" s="39"/>
      <c r="O6967" s="39"/>
      <c r="P6967" s="53"/>
    </row>
    <row r="6968" spans="1:16" ht="24.95" customHeight="1" x14ac:dyDescent="0.2">
      <c r="A6968" s="52" t="str">
        <f t="shared" si="325"/>
        <v>||||||0</v>
      </c>
      <c r="B6968" s="52" t="str">
        <f t="shared" si="326"/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324"/>
        <v>0</v>
      </c>
      <c r="N6968" s="39"/>
      <c r="O6968" s="39"/>
      <c r="P6968" s="53"/>
    </row>
    <row r="6969" spans="1:16" ht="24.95" customHeight="1" x14ac:dyDescent="0.2">
      <c r="A6969" s="52" t="str">
        <f t="shared" si="325"/>
        <v>||||||0</v>
      </c>
      <c r="B6969" s="52" t="str">
        <f t="shared" si="326"/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324"/>
        <v>0</v>
      </c>
      <c r="N6969" s="39"/>
      <c r="O6969" s="39"/>
      <c r="P6969" s="53"/>
    </row>
    <row r="6970" spans="1:16" ht="24.95" customHeight="1" x14ac:dyDescent="0.2">
      <c r="A6970" s="52" t="str">
        <f t="shared" si="325"/>
        <v>||||||0</v>
      </c>
      <c r="B6970" s="52" t="str">
        <f t="shared" si="326"/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324"/>
        <v>0</v>
      </c>
      <c r="N6970" s="39"/>
      <c r="O6970" s="39"/>
      <c r="P6970" s="53"/>
    </row>
    <row r="6971" spans="1:16" ht="24.95" customHeight="1" x14ac:dyDescent="0.2">
      <c r="A6971" s="52" t="str">
        <f t="shared" si="325"/>
        <v>||||||0</v>
      </c>
      <c r="B6971" s="52" t="str">
        <f t="shared" si="326"/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324"/>
        <v>0</v>
      </c>
      <c r="N6971" s="39"/>
      <c r="O6971" s="39"/>
      <c r="P6971" s="53"/>
    </row>
    <row r="6972" spans="1:16" ht="24.95" customHeight="1" x14ac:dyDescent="0.2">
      <c r="A6972" s="52" t="str">
        <f t="shared" si="325"/>
        <v>||||||0</v>
      </c>
      <c r="B6972" s="52" t="str">
        <f t="shared" si="326"/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324"/>
        <v>0</v>
      </c>
      <c r="N6972" s="39"/>
      <c r="O6972" s="39"/>
      <c r="P6972" s="53"/>
    </row>
    <row r="6973" spans="1:16" ht="24.95" customHeight="1" x14ac:dyDescent="0.2">
      <c r="A6973" s="52" t="str">
        <f t="shared" si="325"/>
        <v>||||||0</v>
      </c>
      <c r="B6973" s="52" t="str">
        <f t="shared" si="326"/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324"/>
        <v>0</v>
      </c>
      <c r="N6973" s="39"/>
      <c r="O6973" s="39"/>
      <c r="P6973" s="53"/>
    </row>
    <row r="6974" spans="1:16" ht="24.95" customHeight="1" x14ac:dyDescent="0.2">
      <c r="A6974" s="52" t="str">
        <f t="shared" si="325"/>
        <v>||||||0</v>
      </c>
      <c r="B6974" s="52" t="str">
        <f t="shared" si="326"/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327">N6974+O6974</f>
        <v>0</v>
      </c>
      <c r="N6974" s="39"/>
      <c r="O6974" s="39"/>
      <c r="P6974" s="53"/>
    </row>
    <row r="6975" spans="1:16" ht="24.95" customHeight="1" x14ac:dyDescent="0.2">
      <c r="A6975" s="52" t="str">
        <f t="shared" si="325"/>
        <v>||||||0</v>
      </c>
      <c r="B6975" s="52" t="str">
        <f t="shared" si="326"/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327"/>
        <v>0</v>
      </c>
      <c r="N6975" s="39"/>
      <c r="O6975" s="39"/>
      <c r="P6975" s="53"/>
    </row>
    <row r="6976" spans="1:16" ht="24.95" customHeight="1" x14ac:dyDescent="0.2">
      <c r="A6976" s="52" t="str">
        <f t="shared" si="325"/>
        <v>||||||0</v>
      </c>
      <c r="B6976" s="52" t="str">
        <f t="shared" si="326"/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327"/>
        <v>0</v>
      </c>
      <c r="N6976" s="39"/>
      <c r="O6976" s="39"/>
      <c r="P6976" s="53"/>
    </row>
    <row r="6977" spans="1:16" ht="24.95" customHeight="1" x14ac:dyDescent="0.2">
      <c r="A6977" s="52" t="str">
        <f t="shared" si="325"/>
        <v>||||||0</v>
      </c>
      <c r="B6977" s="52" t="str">
        <f t="shared" si="326"/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327"/>
        <v>0</v>
      </c>
      <c r="N6977" s="39"/>
      <c r="O6977" s="39"/>
      <c r="P6977" s="53"/>
    </row>
    <row r="6978" spans="1:16" ht="24.95" customHeight="1" x14ac:dyDescent="0.2">
      <c r="A6978" s="52" t="str">
        <f t="shared" si="325"/>
        <v>||||||0</v>
      </c>
      <c r="B6978" s="52" t="str">
        <f t="shared" si="326"/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327"/>
        <v>0</v>
      </c>
      <c r="N6978" s="39"/>
      <c r="O6978" s="39"/>
      <c r="P6978" s="53"/>
    </row>
    <row r="6979" spans="1:16" ht="24.95" customHeight="1" x14ac:dyDescent="0.2">
      <c r="A6979" s="52" t="str">
        <f t="shared" si="325"/>
        <v>||||||0</v>
      </c>
      <c r="B6979" s="52" t="str">
        <f t="shared" si="326"/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327"/>
        <v>0</v>
      </c>
      <c r="N6979" s="39"/>
      <c r="O6979" s="39"/>
      <c r="P6979" s="53"/>
    </row>
    <row r="6980" spans="1:16" ht="24.95" customHeight="1" x14ac:dyDescent="0.2">
      <c r="A6980" s="52" t="str">
        <f t="shared" si="325"/>
        <v>||||||0</v>
      </c>
      <c r="B6980" s="52" t="str">
        <f t="shared" si="326"/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327"/>
        <v>0</v>
      </c>
      <c r="N6980" s="39"/>
      <c r="O6980" s="39"/>
      <c r="P6980" s="53"/>
    </row>
    <row r="6981" spans="1:16" ht="24.95" customHeight="1" x14ac:dyDescent="0.2">
      <c r="A6981" s="52" t="str">
        <f t="shared" ref="A6981:A7044" si="328">C6981&amp;"|"&amp;D6981&amp;"|"&amp;E6981&amp;"|"&amp;F6981&amp;"|"&amp;G6981&amp;"|"&amp;I6981&amp;"|"&amp;N6981+O6981-P6981</f>
        <v>||||||0</v>
      </c>
      <c r="B6981" s="52" t="str">
        <f t="shared" ref="B6981:B7044" si="329"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327"/>
        <v>0</v>
      </c>
      <c r="N6981" s="39"/>
      <c r="O6981" s="39"/>
      <c r="P6981" s="53"/>
    </row>
    <row r="6982" spans="1:16" ht="24.95" customHeight="1" x14ac:dyDescent="0.2">
      <c r="A6982" s="52" t="str">
        <f t="shared" si="328"/>
        <v>||||||0</v>
      </c>
      <c r="B6982" s="52" t="str">
        <f t="shared" si="329"/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327"/>
        <v>0</v>
      </c>
      <c r="N6982" s="39"/>
      <c r="O6982" s="39"/>
      <c r="P6982" s="53"/>
    </row>
    <row r="6983" spans="1:16" ht="24.95" customHeight="1" x14ac:dyDescent="0.2">
      <c r="A6983" s="52" t="str">
        <f t="shared" si="328"/>
        <v>||||||0</v>
      </c>
      <c r="B6983" s="52" t="str">
        <f t="shared" si="329"/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327"/>
        <v>0</v>
      </c>
      <c r="N6983" s="39"/>
      <c r="O6983" s="39"/>
      <c r="P6983" s="53"/>
    </row>
    <row r="6984" spans="1:16" ht="24.95" customHeight="1" x14ac:dyDescent="0.2">
      <c r="A6984" s="52" t="str">
        <f t="shared" si="328"/>
        <v>||||||0</v>
      </c>
      <c r="B6984" s="52" t="str">
        <f t="shared" si="329"/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327"/>
        <v>0</v>
      </c>
      <c r="N6984" s="39"/>
      <c r="O6984" s="39"/>
      <c r="P6984" s="53"/>
    </row>
    <row r="6985" spans="1:16" ht="24.95" customHeight="1" x14ac:dyDescent="0.2">
      <c r="A6985" s="52" t="str">
        <f t="shared" si="328"/>
        <v>||||||0</v>
      </c>
      <c r="B6985" s="52" t="str">
        <f t="shared" si="329"/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327"/>
        <v>0</v>
      </c>
      <c r="N6985" s="39"/>
      <c r="O6985" s="39"/>
      <c r="P6985" s="53"/>
    </row>
    <row r="6986" spans="1:16" ht="24.95" customHeight="1" x14ac:dyDescent="0.2">
      <c r="A6986" s="52" t="str">
        <f t="shared" si="328"/>
        <v>||||||0</v>
      </c>
      <c r="B6986" s="52" t="str">
        <f t="shared" si="329"/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327"/>
        <v>0</v>
      </c>
      <c r="N6986" s="39"/>
      <c r="O6986" s="39"/>
      <c r="P6986" s="53"/>
    </row>
    <row r="6987" spans="1:16" ht="24.95" customHeight="1" x14ac:dyDescent="0.2">
      <c r="A6987" s="52" t="str">
        <f t="shared" si="328"/>
        <v>||||||0</v>
      </c>
      <c r="B6987" s="52" t="str">
        <f t="shared" si="329"/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327"/>
        <v>0</v>
      </c>
      <c r="N6987" s="39"/>
      <c r="O6987" s="39"/>
      <c r="P6987" s="53"/>
    </row>
    <row r="6988" spans="1:16" ht="24.95" customHeight="1" x14ac:dyDescent="0.2">
      <c r="A6988" s="52" t="str">
        <f t="shared" si="328"/>
        <v>||||||0</v>
      </c>
      <c r="B6988" s="52" t="str">
        <f t="shared" si="329"/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327"/>
        <v>0</v>
      </c>
      <c r="N6988" s="39"/>
      <c r="O6988" s="39"/>
      <c r="P6988" s="53"/>
    </row>
    <row r="6989" spans="1:16" ht="24.95" customHeight="1" x14ac:dyDescent="0.2">
      <c r="A6989" s="52" t="str">
        <f t="shared" si="328"/>
        <v>||||||0</v>
      </c>
      <c r="B6989" s="52" t="str">
        <f t="shared" si="329"/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327"/>
        <v>0</v>
      </c>
      <c r="N6989" s="39"/>
      <c r="O6989" s="39"/>
      <c r="P6989" s="53"/>
    </row>
    <row r="6990" spans="1:16" ht="24.95" customHeight="1" x14ac:dyDescent="0.2">
      <c r="A6990" s="52" t="str">
        <f t="shared" si="328"/>
        <v>||||||0</v>
      </c>
      <c r="B6990" s="52" t="str">
        <f t="shared" si="329"/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327"/>
        <v>0</v>
      </c>
      <c r="N6990" s="39"/>
      <c r="O6990" s="39"/>
      <c r="P6990" s="53"/>
    </row>
    <row r="6991" spans="1:16" ht="24.95" customHeight="1" x14ac:dyDescent="0.2">
      <c r="A6991" s="52" t="str">
        <f t="shared" si="328"/>
        <v>||||||0</v>
      </c>
      <c r="B6991" s="52" t="str">
        <f t="shared" si="329"/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327"/>
        <v>0</v>
      </c>
      <c r="N6991" s="39"/>
      <c r="O6991" s="39"/>
      <c r="P6991" s="53"/>
    </row>
    <row r="6992" spans="1:16" ht="24.95" customHeight="1" x14ac:dyDescent="0.2">
      <c r="A6992" s="52" t="str">
        <f t="shared" si="328"/>
        <v>||||||0</v>
      </c>
      <c r="B6992" s="52" t="str">
        <f t="shared" si="329"/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327"/>
        <v>0</v>
      </c>
      <c r="N6992" s="39"/>
      <c r="O6992" s="39"/>
      <c r="P6992" s="53"/>
    </row>
    <row r="6993" spans="1:16" ht="24.95" customHeight="1" x14ac:dyDescent="0.2">
      <c r="A6993" s="52" t="str">
        <f t="shared" si="328"/>
        <v>||||||0</v>
      </c>
      <c r="B6993" s="52" t="str">
        <f t="shared" si="329"/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327"/>
        <v>0</v>
      </c>
      <c r="N6993" s="39"/>
      <c r="O6993" s="39"/>
      <c r="P6993" s="53"/>
    </row>
    <row r="6994" spans="1:16" ht="24.95" customHeight="1" x14ac:dyDescent="0.2">
      <c r="A6994" s="52" t="str">
        <f t="shared" si="328"/>
        <v>||||||0</v>
      </c>
      <c r="B6994" s="52" t="str">
        <f t="shared" si="329"/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327"/>
        <v>0</v>
      </c>
      <c r="N6994" s="39"/>
      <c r="O6994" s="39"/>
      <c r="P6994" s="53"/>
    </row>
    <row r="6995" spans="1:16" ht="24.95" customHeight="1" x14ac:dyDescent="0.2">
      <c r="A6995" s="52" t="str">
        <f t="shared" si="328"/>
        <v>||||||0</v>
      </c>
      <c r="B6995" s="52" t="str">
        <f t="shared" si="329"/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327"/>
        <v>0</v>
      </c>
      <c r="N6995" s="39"/>
      <c r="O6995" s="39"/>
      <c r="P6995" s="53"/>
    </row>
    <row r="6996" spans="1:16" ht="24.95" customHeight="1" x14ac:dyDescent="0.2">
      <c r="A6996" s="52" t="str">
        <f t="shared" si="328"/>
        <v>||||||0</v>
      </c>
      <c r="B6996" s="52" t="str">
        <f t="shared" si="329"/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327"/>
        <v>0</v>
      </c>
      <c r="N6996" s="39"/>
      <c r="O6996" s="39"/>
      <c r="P6996" s="53"/>
    </row>
    <row r="6997" spans="1:16" ht="24.95" customHeight="1" x14ac:dyDescent="0.2">
      <c r="A6997" s="52" t="str">
        <f t="shared" si="328"/>
        <v>||||||0</v>
      </c>
      <c r="B6997" s="52" t="str">
        <f t="shared" si="329"/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327"/>
        <v>0</v>
      </c>
      <c r="N6997" s="39"/>
      <c r="O6997" s="39"/>
      <c r="P6997" s="53"/>
    </row>
    <row r="6998" spans="1:16" ht="24.95" customHeight="1" x14ac:dyDescent="0.2">
      <c r="A6998" s="52" t="str">
        <f t="shared" si="328"/>
        <v>||||||0</v>
      </c>
      <c r="B6998" s="52" t="str">
        <f t="shared" si="329"/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327"/>
        <v>0</v>
      </c>
      <c r="N6998" s="39"/>
      <c r="O6998" s="39"/>
      <c r="P6998" s="53"/>
    </row>
    <row r="6999" spans="1:16" ht="24.95" customHeight="1" x14ac:dyDescent="0.2">
      <c r="A6999" s="52" t="str">
        <f t="shared" si="328"/>
        <v>||||||0</v>
      </c>
      <c r="B6999" s="52" t="str">
        <f t="shared" si="329"/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327"/>
        <v>0</v>
      </c>
      <c r="N6999" s="39"/>
      <c r="O6999" s="39"/>
      <c r="P6999" s="53"/>
    </row>
    <row r="7000" spans="1:16" ht="24.95" customHeight="1" x14ac:dyDescent="0.2">
      <c r="A7000" s="52" t="str">
        <f t="shared" si="328"/>
        <v>||||||0</v>
      </c>
      <c r="B7000" s="52" t="str">
        <f t="shared" si="329"/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327"/>
        <v>0</v>
      </c>
      <c r="N7000" s="39"/>
      <c r="O7000" s="39"/>
      <c r="P7000" s="53"/>
    </row>
    <row r="7001" spans="1:16" ht="24.95" customHeight="1" x14ac:dyDescent="0.2">
      <c r="A7001" s="52" t="str">
        <f t="shared" si="328"/>
        <v>||||||0</v>
      </c>
      <c r="B7001" s="52" t="str">
        <f t="shared" si="329"/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327"/>
        <v>0</v>
      </c>
      <c r="N7001" s="39"/>
      <c r="O7001" s="39"/>
      <c r="P7001" s="53"/>
    </row>
    <row r="7002" spans="1:16" ht="24.95" customHeight="1" x14ac:dyDescent="0.2">
      <c r="A7002" s="52" t="str">
        <f t="shared" si="328"/>
        <v>||||||0</v>
      </c>
      <c r="B7002" s="52" t="str">
        <f t="shared" si="329"/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327"/>
        <v>0</v>
      </c>
      <c r="N7002" s="39"/>
      <c r="O7002" s="39"/>
      <c r="P7002" s="53"/>
    </row>
    <row r="7003" spans="1:16" ht="24.95" customHeight="1" x14ac:dyDescent="0.2">
      <c r="A7003" s="52" t="str">
        <f t="shared" si="328"/>
        <v>||||||0</v>
      </c>
      <c r="B7003" s="52" t="str">
        <f t="shared" si="329"/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327"/>
        <v>0</v>
      </c>
      <c r="N7003" s="39"/>
      <c r="O7003" s="39"/>
      <c r="P7003" s="53"/>
    </row>
    <row r="7004" spans="1:16" ht="24.95" customHeight="1" x14ac:dyDescent="0.2">
      <c r="A7004" s="52" t="str">
        <f t="shared" si="328"/>
        <v>||||||0</v>
      </c>
      <c r="B7004" s="52" t="str">
        <f t="shared" si="329"/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327"/>
        <v>0</v>
      </c>
      <c r="N7004" s="39"/>
      <c r="O7004" s="39"/>
      <c r="P7004" s="53"/>
    </row>
    <row r="7005" spans="1:16" ht="24.95" customHeight="1" x14ac:dyDescent="0.2">
      <c r="A7005" s="52" t="str">
        <f t="shared" si="328"/>
        <v>||||||0</v>
      </c>
      <c r="B7005" s="52" t="str">
        <f t="shared" si="329"/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327"/>
        <v>0</v>
      </c>
      <c r="N7005" s="39"/>
      <c r="O7005" s="39"/>
      <c r="P7005" s="53"/>
    </row>
    <row r="7006" spans="1:16" ht="24.95" customHeight="1" x14ac:dyDescent="0.2">
      <c r="A7006" s="52" t="str">
        <f t="shared" si="328"/>
        <v>||||||0</v>
      </c>
      <c r="B7006" s="52" t="str">
        <f t="shared" si="329"/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327"/>
        <v>0</v>
      </c>
      <c r="N7006" s="39"/>
      <c r="O7006" s="39"/>
      <c r="P7006" s="53"/>
    </row>
    <row r="7007" spans="1:16" ht="24.95" customHeight="1" x14ac:dyDescent="0.2">
      <c r="A7007" s="52" t="str">
        <f t="shared" si="328"/>
        <v>||||||0</v>
      </c>
      <c r="B7007" s="52" t="str">
        <f t="shared" si="329"/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327"/>
        <v>0</v>
      </c>
      <c r="N7007" s="39"/>
      <c r="O7007" s="39"/>
      <c r="P7007" s="53"/>
    </row>
    <row r="7008" spans="1:16" ht="24.95" customHeight="1" x14ac:dyDescent="0.2">
      <c r="A7008" s="52" t="str">
        <f t="shared" si="328"/>
        <v>||||||0</v>
      </c>
      <c r="B7008" s="52" t="str">
        <f t="shared" si="329"/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327"/>
        <v>0</v>
      </c>
      <c r="N7008" s="39"/>
      <c r="O7008" s="39"/>
      <c r="P7008" s="53"/>
    </row>
    <row r="7009" spans="1:16" ht="24.95" customHeight="1" x14ac:dyDescent="0.2">
      <c r="A7009" s="52" t="str">
        <f t="shared" si="328"/>
        <v>||||||0</v>
      </c>
      <c r="B7009" s="52" t="str">
        <f t="shared" si="329"/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327"/>
        <v>0</v>
      </c>
      <c r="N7009" s="39"/>
      <c r="O7009" s="39"/>
      <c r="P7009" s="53"/>
    </row>
    <row r="7010" spans="1:16" ht="24.95" customHeight="1" x14ac:dyDescent="0.2">
      <c r="A7010" s="52" t="str">
        <f t="shared" si="328"/>
        <v>||||||0</v>
      </c>
      <c r="B7010" s="52" t="str">
        <f t="shared" si="329"/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327"/>
        <v>0</v>
      </c>
      <c r="N7010" s="39"/>
      <c r="O7010" s="39"/>
      <c r="P7010" s="53"/>
    </row>
    <row r="7011" spans="1:16" ht="24.95" customHeight="1" x14ac:dyDescent="0.2">
      <c r="A7011" s="52" t="str">
        <f t="shared" si="328"/>
        <v>||||||0</v>
      </c>
      <c r="B7011" s="52" t="str">
        <f t="shared" si="329"/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327"/>
        <v>0</v>
      </c>
      <c r="N7011" s="39"/>
      <c r="O7011" s="39"/>
      <c r="P7011" s="53"/>
    </row>
    <row r="7012" spans="1:16" ht="24.95" customHeight="1" x14ac:dyDescent="0.2">
      <c r="A7012" s="52" t="str">
        <f t="shared" si="328"/>
        <v>||||||0</v>
      </c>
      <c r="B7012" s="52" t="str">
        <f t="shared" si="329"/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327"/>
        <v>0</v>
      </c>
      <c r="N7012" s="39"/>
      <c r="O7012" s="39"/>
      <c r="P7012" s="53"/>
    </row>
    <row r="7013" spans="1:16" ht="24.95" customHeight="1" x14ac:dyDescent="0.2">
      <c r="A7013" s="52" t="str">
        <f t="shared" si="328"/>
        <v>||||||0</v>
      </c>
      <c r="B7013" s="52" t="str">
        <f t="shared" si="329"/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327"/>
        <v>0</v>
      </c>
      <c r="N7013" s="39"/>
      <c r="O7013" s="39"/>
      <c r="P7013" s="53"/>
    </row>
    <row r="7014" spans="1:16" ht="24.95" customHeight="1" x14ac:dyDescent="0.2">
      <c r="A7014" s="52" t="str">
        <f t="shared" si="328"/>
        <v>||||||0</v>
      </c>
      <c r="B7014" s="52" t="str">
        <f t="shared" si="329"/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327"/>
        <v>0</v>
      </c>
      <c r="N7014" s="39"/>
      <c r="O7014" s="39"/>
      <c r="P7014" s="53"/>
    </row>
    <row r="7015" spans="1:16" ht="24.95" customHeight="1" x14ac:dyDescent="0.2">
      <c r="A7015" s="52" t="str">
        <f t="shared" si="328"/>
        <v>||||||0</v>
      </c>
      <c r="B7015" s="52" t="str">
        <f t="shared" si="329"/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327"/>
        <v>0</v>
      </c>
      <c r="N7015" s="39"/>
      <c r="O7015" s="39"/>
      <c r="P7015" s="53"/>
    </row>
    <row r="7016" spans="1:16" ht="24.95" customHeight="1" x14ac:dyDescent="0.2">
      <c r="A7016" s="52" t="str">
        <f t="shared" si="328"/>
        <v>||||||0</v>
      </c>
      <c r="B7016" s="52" t="str">
        <f t="shared" si="329"/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327"/>
        <v>0</v>
      </c>
      <c r="N7016" s="39"/>
      <c r="O7016" s="39"/>
      <c r="P7016" s="53"/>
    </row>
    <row r="7017" spans="1:16" ht="24.95" customHeight="1" x14ac:dyDescent="0.2">
      <c r="A7017" s="52" t="str">
        <f t="shared" si="328"/>
        <v>||||||0</v>
      </c>
      <c r="B7017" s="52" t="str">
        <f t="shared" si="329"/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327"/>
        <v>0</v>
      </c>
      <c r="N7017" s="39"/>
      <c r="O7017" s="39"/>
      <c r="P7017" s="53"/>
    </row>
    <row r="7018" spans="1:16" ht="24.95" customHeight="1" x14ac:dyDescent="0.2">
      <c r="A7018" s="52" t="str">
        <f t="shared" si="328"/>
        <v>||||||0</v>
      </c>
      <c r="B7018" s="52" t="str">
        <f t="shared" si="329"/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327"/>
        <v>0</v>
      </c>
      <c r="N7018" s="39"/>
      <c r="O7018" s="39"/>
      <c r="P7018" s="53"/>
    </row>
    <row r="7019" spans="1:16" ht="24.95" customHeight="1" x14ac:dyDescent="0.2">
      <c r="A7019" s="52" t="str">
        <f t="shared" si="328"/>
        <v>||||||0</v>
      </c>
      <c r="B7019" s="52" t="str">
        <f t="shared" si="329"/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327"/>
        <v>0</v>
      </c>
      <c r="N7019" s="39"/>
      <c r="O7019" s="39"/>
      <c r="P7019" s="53"/>
    </row>
    <row r="7020" spans="1:16" ht="24.95" customHeight="1" x14ac:dyDescent="0.2">
      <c r="A7020" s="52" t="str">
        <f t="shared" si="328"/>
        <v>||||||0</v>
      </c>
      <c r="B7020" s="52" t="str">
        <f t="shared" si="329"/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327"/>
        <v>0</v>
      </c>
      <c r="N7020" s="39"/>
      <c r="O7020" s="39"/>
      <c r="P7020" s="53"/>
    </row>
    <row r="7021" spans="1:16" ht="24.95" customHeight="1" x14ac:dyDescent="0.2">
      <c r="A7021" s="52" t="str">
        <f t="shared" si="328"/>
        <v>||||||0</v>
      </c>
      <c r="B7021" s="52" t="str">
        <f t="shared" si="329"/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327"/>
        <v>0</v>
      </c>
      <c r="N7021" s="39"/>
      <c r="O7021" s="39"/>
      <c r="P7021" s="53"/>
    </row>
    <row r="7022" spans="1:16" ht="24.95" customHeight="1" x14ac:dyDescent="0.2">
      <c r="A7022" s="52" t="str">
        <f t="shared" si="328"/>
        <v>||||||0</v>
      </c>
      <c r="B7022" s="52" t="str">
        <f t="shared" si="329"/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327"/>
        <v>0</v>
      </c>
      <c r="N7022" s="39"/>
      <c r="O7022" s="39"/>
      <c r="P7022" s="53"/>
    </row>
    <row r="7023" spans="1:16" ht="24.95" customHeight="1" x14ac:dyDescent="0.2">
      <c r="A7023" s="52" t="str">
        <f t="shared" si="328"/>
        <v>||||||0</v>
      </c>
      <c r="B7023" s="52" t="str">
        <f t="shared" si="329"/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327"/>
        <v>0</v>
      </c>
      <c r="N7023" s="39"/>
      <c r="O7023" s="39"/>
      <c r="P7023" s="53"/>
    </row>
    <row r="7024" spans="1:16" ht="24.95" customHeight="1" x14ac:dyDescent="0.2">
      <c r="A7024" s="52" t="str">
        <f t="shared" si="328"/>
        <v>||||||0</v>
      </c>
      <c r="B7024" s="52" t="str">
        <f t="shared" si="329"/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327"/>
        <v>0</v>
      </c>
      <c r="N7024" s="39"/>
      <c r="O7024" s="39"/>
      <c r="P7024" s="53"/>
    </row>
    <row r="7025" spans="1:16" ht="24.95" customHeight="1" x14ac:dyDescent="0.2">
      <c r="A7025" s="52" t="str">
        <f t="shared" si="328"/>
        <v>||||||0</v>
      </c>
      <c r="B7025" s="52" t="str">
        <f t="shared" si="329"/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327"/>
        <v>0</v>
      </c>
      <c r="N7025" s="39"/>
      <c r="O7025" s="39"/>
      <c r="P7025" s="53"/>
    </row>
    <row r="7026" spans="1:16" ht="24.95" customHeight="1" x14ac:dyDescent="0.2">
      <c r="A7026" s="52" t="str">
        <f t="shared" si="328"/>
        <v>||||||0</v>
      </c>
      <c r="B7026" s="52" t="str">
        <f t="shared" si="329"/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327"/>
        <v>0</v>
      </c>
      <c r="N7026" s="39"/>
      <c r="O7026" s="39"/>
      <c r="P7026" s="53"/>
    </row>
    <row r="7027" spans="1:16" ht="24.95" customHeight="1" x14ac:dyDescent="0.2">
      <c r="A7027" s="52" t="str">
        <f t="shared" si="328"/>
        <v>||||||0</v>
      </c>
      <c r="B7027" s="52" t="str">
        <f t="shared" si="329"/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327"/>
        <v>0</v>
      </c>
      <c r="N7027" s="39"/>
      <c r="O7027" s="39"/>
      <c r="P7027" s="53"/>
    </row>
    <row r="7028" spans="1:16" ht="24.95" customHeight="1" x14ac:dyDescent="0.2">
      <c r="A7028" s="52" t="str">
        <f t="shared" si="328"/>
        <v>||||||0</v>
      </c>
      <c r="B7028" s="52" t="str">
        <f t="shared" si="329"/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327"/>
        <v>0</v>
      </c>
      <c r="N7028" s="39"/>
      <c r="O7028" s="39"/>
      <c r="P7028" s="53"/>
    </row>
    <row r="7029" spans="1:16" ht="24.95" customHeight="1" x14ac:dyDescent="0.2">
      <c r="A7029" s="52" t="str">
        <f t="shared" si="328"/>
        <v>||||||0</v>
      </c>
      <c r="B7029" s="52" t="str">
        <f t="shared" si="329"/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327"/>
        <v>0</v>
      </c>
      <c r="N7029" s="39"/>
      <c r="O7029" s="39"/>
      <c r="P7029" s="53"/>
    </row>
    <row r="7030" spans="1:16" ht="24.95" customHeight="1" x14ac:dyDescent="0.2">
      <c r="A7030" s="52" t="str">
        <f t="shared" si="328"/>
        <v>||||||0</v>
      </c>
      <c r="B7030" s="52" t="str">
        <f t="shared" si="329"/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327"/>
        <v>0</v>
      </c>
      <c r="N7030" s="39"/>
      <c r="O7030" s="39"/>
      <c r="P7030" s="53"/>
    </row>
    <row r="7031" spans="1:16" ht="24.95" customHeight="1" x14ac:dyDescent="0.2">
      <c r="A7031" s="52" t="str">
        <f t="shared" si="328"/>
        <v>||||||0</v>
      </c>
      <c r="B7031" s="52" t="str">
        <f t="shared" si="329"/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327"/>
        <v>0</v>
      </c>
      <c r="N7031" s="39"/>
      <c r="O7031" s="39"/>
      <c r="P7031" s="53"/>
    </row>
    <row r="7032" spans="1:16" ht="24.95" customHeight="1" x14ac:dyDescent="0.2">
      <c r="A7032" s="52" t="str">
        <f t="shared" si="328"/>
        <v>||||||0</v>
      </c>
      <c r="B7032" s="52" t="str">
        <f t="shared" si="329"/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327"/>
        <v>0</v>
      </c>
      <c r="N7032" s="39"/>
      <c r="O7032" s="39"/>
      <c r="P7032" s="53"/>
    </row>
    <row r="7033" spans="1:16" ht="24.95" customHeight="1" x14ac:dyDescent="0.2">
      <c r="A7033" s="52" t="str">
        <f t="shared" si="328"/>
        <v>||||||0</v>
      </c>
      <c r="B7033" s="52" t="str">
        <f t="shared" si="329"/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327"/>
        <v>0</v>
      </c>
      <c r="N7033" s="39"/>
      <c r="O7033" s="39"/>
      <c r="P7033" s="53"/>
    </row>
    <row r="7034" spans="1:16" ht="24.95" customHeight="1" x14ac:dyDescent="0.2">
      <c r="A7034" s="52" t="str">
        <f t="shared" si="328"/>
        <v>||||||0</v>
      </c>
      <c r="B7034" s="52" t="str">
        <f t="shared" si="329"/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327"/>
        <v>0</v>
      </c>
      <c r="N7034" s="39"/>
      <c r="O7034" s="39"/>
      <c r="P7034" s="53"/>
    </row>
    <row r="7035" spans="1:16" ht="24.95" customHeight="1" x14ac:dyDescent="0.2">
      <c r="A7035" s="52" t="str">
        <f t="shared" si="328"/>
        <v>||||||0</v>
      </c>
      <c r="B7035" s="52" t="str">
        <f t="shared" si="329"/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327"/>
        <v>0</v>
      </c>
      <c r="N7035" s="39"/>
      <c r="O7035" s="39"/>
      <c r="P7035" s="53"/>
    </row>
    <row r="7036" spans="1:16" ht="24.95" customHeight="1" x14ac:dyDescent="0.2">
      <c r="A7036" s="52" t="str">
        <f t="shared" si="328"/>
        <v>||||||0</v>
      </c>
      <c r="B7036" s="52" t="str">
        <f t="shared" si="329"/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327"/>
        <v>0</v>
      </c>
      <c r="N7036" s="39"/>
      <c r="O7036" s="39"/>
      <c r="P7036" s="53"/>
    </row>
    <row r="7037" spans="1:16" ht="24.95" customHeight="1" x14ac:dyDescent="0.2">
      <c r="A7037" s="52" t="str">
        <f t="shared" si="328"/>
        <v>||||||0</v>
      </c>
      <c r="B7037" s="52" t="str">
        <f t="shared" si="329"/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327"/>
        <v>0</v>
      </c>
      <c r="N7037" s="39"/>
      <c r="O7037" s="39"/>
      <c r="P7037" s="53"/>
    </row>
    <row r="7038" spans="1:16" ht="24.95" customHeight="1" x14ac:dyDescent="0.2">
      <c r="A7038" s="52" t="str">
        <f t="shared" si="328"/>
        <v>||||||0</v>
      </c>
      <c r="B7038" s="52" t="str">
        <f t="shared" si="329"/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330">N7038+O7038</f>
        <v>0</v>
      </c>
      <c r="N7038" s="39"/>
      <c r="O7038" s="39"/>
      <c r="P7038" s="53"/>
    </row>
    <row r="7039" spans="1:16" ht="24.95" customHeight="1" x14ac:dyDescent="0.2">
      <c r="A7039" s="52" t="str">
        <f t="shared" si="328"/>
        <v>||||||0</v>
      </c>
      <c r="B7039" s="52" t="str">
        <f t="shared" si="329"/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330"/>
        <v>0</v>
      </c>
      <c r="N7039" s="39"/>
      <c r="O7039" s="39"/>
      <c r="P7039" s="53"/>
    </row>
    <row r="7040" spans="1:16" ht="24.95" customHeight="1" x14ac:dyDescent="0.2">
      <c r="A7040" s="52" t="str">
        <f t="shared" si="328"/>
        <v>||||||0</v>
      </c>
      <c r="B7040" s="52" t="str">
        <f t="shared" si="329"/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330"/>
        <v>0</v>
      </c>
      <c r="N7040" s="39"/>
      <c r="O7040" s="39"/>
      <c r="P7040" s="53"/>
    </row>
    <row r="7041" spans="1:16" ht="24.95" customHeight="1" x14ac:dyDescent="0.2">
      <c r="A7041" s="52" t="str">
        <f t="shared" si="328"/>
        <v>||||||0</v>
      </c>
      <c r="B7041" s="52" t="str">
        <f t="shared" si="329"/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330"/>
        <v>0</v>
      </c>
      <c r="N7041" s="39"/>
      <c r="O7041" s="39"/>
      <c r="P7041" s="53"/>
    </row>
    <row r="7042" spans="1:16" ht="24.95" customHeight="1" x14ac:dyDescent="0.2">
      <c r="A7042" s="52" t="str">
        <f t="shared" si="328"/>
        <v>||||||0</v>
      </c>
      <c r="B7042" s="52" t="str">
        <f t="shared" si="329"/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330"/>
        <v>0</v>
      </c>
      <c r="N7042" s="39"/>
      <c r="O7042" s="39"/>
      <c r="P7042" s="53"/>
    </row>
    <row r="7043" spans="1:16" ht="24.95" customHeight="1" x14ac:dyDescent="0.2">
      <c r="A7043" s="52" t="str">
        <f t="shared" si="328"/>
        <v>||||||0</v>
      </c>
      <c r="B7043" s="52" t="str">
        <f t="shared" si="329"/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330"/>
        <v>0</v>
      </c>
      <c r="N7043" s="39"/>
      <c r="O7043" s="39"/>
      <c r="P7043" s="53"/>
    </row>
    <row r="7044" spans="1:16" ht="24.95" customHeight="1" x14ac:dyDescent="0.2">
      <c r="A7044" s="52" t="str">
        <f t="shared" si="328"/>
        <v>||||||0</v>
      </c>
      <c r="B7044" s="52" t="str">
        <f t="shared" si="329"/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330"/>
        <v>0</v>
      </c>
      <c r="N7044" s="39"/>
      <c r="O7044" s="39"/>
      <c r="P7044" s="53"/>
    </row>
    <row r="7045" spans="1:16" ht="24.95" customHeight="1" x14ac:dyDescent="0.2">
      <c r="A7045" s="52" t="str">
        <f t="shared" ref="A7045:A7108" si="331">C7045&amp;"|"&amp;D7045&amp;"|"&amp;E7045&amp;"|"&amp;F7045&amp;"|"&amp;G7045&amp;"|"&amp;I7045&amp;"|"&amp;N7045+O7045-P7045</f>
        <v>||||||0</v>
      </c>
      <c r="B7045" s="52" t="str">
        <f t="shared" ref="B7045:B7108" si="332"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330"/>
        <v>0</v>
      </c>
      <c r="N7045" s="39"/>
      <c r="O7045" s="39"/>
      <c r="P7045" s="53"/>
    </row>
    <row r="7046" spans="1:16" ht="24.95" customHeight="1" x14ac:dyDescent="0.2">
      <c r="A7046" s="52" t="str">
        <f t="shared" si="331"/>
        <v>||||||0</v>
      </c>
      <c r="B7046" s="52" t="str">
        <f t="shared" si="332"/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330"/>
        <v>0</v>
      </c>
      <c r="N7046" s="39"/>
      <c r="O7046" s="39"/>
      <c r="P7046" s="53"/>
    </row>
    <row r="7047" spans="1:16" ht="24.95" customHeight="1" x14ac:dyDescent="0.2">
      <c r="A7047" s="52" t="str">
        <f t="shared" si="331"/>
        <v>||||||0</v>
      </c>
      <c r="B7047" s="52" t="str">
        <f t="shared" si="332"/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330"/>
        <v>0</v>
      </c>
      <c r="N7047" s="39"/>
      <c r="O7047" s="39"/>
      <c r="P7047" s="53"/>
    </row>
    <row r="7048" spans="1:16" ht="24.95" customHeight="1" x14ac:dyDescent="0.2">
      <c r="A7048" s="52" t="str">
        <f t="shared" si="331"/>
        <v>||||||0</v>
      </c>
      <c r="B7048" s="52" t="str">
        <f t="shared" si="332"/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330"/>
        <v>0</v>
      </c>
      <c r="N7048" s="39"/>
      <c r="O7048" s="39"/>
      <c r="P7048" s="53"/>
    </row>
    <row r="7049" spans="1:16" ht="24.95" customHeight="1" x14ac:dyDescent="0.2">
      <c r="A7049" s="52" t="str">
        <f t="shared" si="331"/>
        <v>||||||0</v>
      </c>
      <c r="B7049" s="52" t="str">
        <f t="shared" si="332"/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330"/>
        <v>0</v>
      </c>
      <c r="N7049" s="39"/>
      <c r="O7049" s="39"/>
      <c r="P7049" s="53"/>
    </row>
    <row r="7050" spans="1:16" ht="24.95" customHeight="1" x14ac:dyDescent="0.2">
      <c r="A7050" s="52" t="str">
        <f t="shared" si="331"/>
        <v>||||||0</v>
      </c>
      <c r="B7050" s="52" t="str">
        <f t="shared" si="332"/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330"/>
        <v>0</v>
      </c>
      <c r="N7050" s="39"/>
      <c r="O7050" s="39"/>
      <c r="P7050" s="53"/>
    </row>
    <row r="7051" spans="1:16" ht="24.95" customHeight="1" x14ac:dyDescent="0.2">
      <c r="A7051" s="52" t="str">
        <f t="shared" si="331"/>
        <v>||||||0</v>
      </c>
      <c r="B7051" s="52" t="str">
        <f t="shared" si="332"/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330"/>
        <v>0</v>
      </c>
      <c r="N7051" s="39"/>
      <c r="O7051" s="39"/>
      <c r="P7051" s="53"/>
    </row>
    <row r="7052" spans="1:16" ht="24.95" customHeight="1" x14ac:dyDescent="0.2">
      <c r="A7052" s="52" t="str">
        <f t="shared" si="331"/>
        <v>||||||0</v>
      </c>
      <c r="B7052" s="52" t="str">
        <f t="shared" si="332"/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330"/>
        <v>0</v>
      </c>
      <c r="N7052" s="39"/>
      <c r="O7052" s="39"/>
      <c r="P7052" s="53"/>
    </row>
    <row r="7053" spans="1:16" ht="24.95" customHeight="1" x14ac:dyDescent="0.2">
      <c r="A7053" s="52" t="str">
        <f t="shared" si="331"/>
        <v>||||||0</v>
      </c>
      <c r="B7053" s="52" t="str">
        <f t="shared" si="332"/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330"/>
        <v>0</v>
      </c>
      <c r="N7053" s="39"/>
      <c r="O7053" s="39"/>
      <c r="P7053" s="53"/>
    </row>
    <row r="7054" spans="1:16" ht="24.95" customHeight="1" x14ac:dyDescent="0.2">
      <c r="A7054" s="52" t="str">
        <f t="shared" si="331"/>
        <v>||||||0</v>
      </c>
      <c r="B7054" s="52" t="str">
        <f t="shared" si="332"/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330"/>
        <v>0</v>
      </c>
      <c r="N7054" s="39"/>
      <c r="O7054" s="39"/>
      <c r="P7054" s="53"/>
    </row>
    <row r="7055" spans="1:16" ht="24.95" customHeight="1" x14ac:dyDescent="0.2">
      <c r="A7055" s="52" t="str">
        <f t="shared" si="331"/>
        <v>||||||0</v>
      </c>
      <c r="B7055" s="52" t="str">
        <f t="shared" si="332"/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330"/>
        <v>0</v>
      </c>
      <c r="N7055" s="39"/>
      <c r="O7055" s="39"/>
      <c r="P7055" s="53"/>
    </row>
    <row r="7056" spans="1:16" ht="24.95" customHeight="1" x14ac:dyDescent="0.2">
      <c r="A7056" s="52" t="str">
        <f t="shared" si="331"/>
        <v>||||||0</v>
      </c>
      <c r="B7056" s="52" t="str">
        <f t="shared" si="332"/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330"/>
        <v>0</v>
      </c>
      <c r="N7056" s="39"/>
      <c r="O7056" s="39"/>
      <c r="P7056" s="53"/>
    </row>
    <row r="7057" spans="1:16" ht="24.95" customHeight="1" x14ac:dyDescent="0.2">
      <c r="A7057" s="52" t="str">
        <f t="shared" si="331"/>
        <v>||||||0</v>
      </c>
      <c r="B7057" s="52" t="str">
        <f t="shared" si="332"/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330"/>
        <v>0</v>
      </c>
      <c r="N7057" s="39"/>
      <c r="O7057" s="39"/>
      <c r="P7057" s="53"/>
    </row>
    <row r="7058" spans="1:16" ht="24.95" customHeight="1" x14ac:dyDescent="0.2">
      <c r="A7058" s="52" t="str">
        <f t="shared" si="331"/>
        <v>||||||0</v>
      </c>
      <c r="B7058" s="52" t="str">
        <f t="shared" si="332"/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330"/>
        <v>0</v>
      </c>
      <c r="N7058" s="39"/>
      <c r="O7058" s="39"/>
      <c r="P7058" s="53"/>
    </row>
    <row r="7059" spans="1:16" ht="24.95" customHeight="1" x14ac:dyDescent="0.2">
      <c r="A7059" s="52" t="str">
        <f t="shared" si="331"/>
        <v>||||||0</v>
      </c>
      <c r="B7059" s="52" t="str">
        <f t="shared" si="332"/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330"/>
        <v>0</v>
      </c>
      <c r="N7059" s="39"/>
      <c r="O7059" s="39"/>
      <c r="P7059" s="53"/>
    </row>
    <row r="7060" spans="1:16" ht="24.95" customHeight="1" x14ac:dyDescent="0.2">
      <c r="A7060" s="52" t="str">
        <f t="shared" si="331"/>
        <v>||||||0</v>
      </c>
      <c r="B7060" s="52" t="str">
        <f t="shared" si="332"/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330"/>
        <v>0</v>
      </c>
      <c r="N7060" s="39"/>
      <c r="O7060" s="39"/>
      <c r="P7060" s="53"/>
    </row>
    <row r="7061" spans="1:16" ht="24.95" customHeight="1" x14ac:dyDescent="0.2">
      <c r="A7061" s="52" t="str">
        <f t="shared" si="331"/>
        <v>||||||0</v>
      </c>
      <c r="B7061" s="52" t="str">
        <f t="shared" si="332"/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330"/>
        <v>0</v>
      </c>
      <c r="N7061" s="39"/>
      <c r="O7061" s="39"/>
      <c r="P7061" s="53"/>
    </row>
    <row r="7062" spans="1:16" ht="24.95" customHeight="1" x14ac:dyDescent="0.2">
      <c r="A7062" s="52" t="str">
        <f t="shared" si="331"/>
        <v>||||||0</v>
      </c>
      <c r="B7062" s="52" t="str">
        <f t="shared" si="332"/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330"/>
        <v>0</v>
      </c>
      <c r="N7062" s="39"/>
      <c r="O7062" s="39"/>
      <c r="P7062" s="53"/>
    </row>
    <row r="7063" spans="1:16" ht="24.95" customHeight="1" x14ac:dyDescent="0.2">
      <c r="A7063" s="52" t="str">
        <f t="shared" si="331"/>
        <v>||||||0</v>
      </c>
      <c r="B7063" s="52" t="str">
        <f t="shared" si="332"/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330"/>
        <v>0</v>
      </c>
      <c r="N7063" s="39"/>
      <c r="O7063" s="39"/>
      <c r="P7063" s="53"/>
    </row>
    <row r="7064" spans="1:16" ht="24.95" customHeight="1" x14ac:dyDescent="0.2">
      <c r="A7064" s="52" t="str">
        <f t="shared" si="331"/>
        <v>||||||0</v>
      </c>
      <c r="B7064" s="52" t="str">
        <f t="shared" si="332"/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330"/>
        <v>0</v>
      </c>
      <c r="N7064" s="39"/>
      <c r="O7064" s="39"/>
      <c r="P7064" s="53"/>
    </row>
    <row r="7065" spans="1:16" ht="24.95" customHeight="1" x14ac:dyDescent="0.2">
      <c r="A7065" s="52" t="str">
        <f t="shared" si="331"/>
        <v>||||||0</v>
      </c>
      <c r="B7065" s="52" t="str">
        <f t="shared" si="332"/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330"/>
        <v>0</v>
      </c>
      <c r="N7065" s="39"/>
      <c r="O7065" s="39"/>
      <c r="P7065" s="53"/>
    </row>
    <row r="7066" spans="1:16" ht="24.95" customHeight="1" x14ac:dyDescent="0.2">
      <c r="A7066" s="52" t="str">
        <f t="shared" si="331"/>
        <v>||||||0</v>
      </c>
      <c r="B7066" s="52" t="str">
        <f t="shared" si="332"/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330"/>
        <v>0</v>
      </c>
      <c r="N7066" s="39"/>
      <c r="O7066" s="39"/>
      <c r="P7066" s="53"/>
    </row>
    <row r="7067" spans="1:16" ht="24.95" customHeight="1" x14ac:dyDescent="0.2">
      <c r="A7067" s="52" t="str">
        <f t="shared" si="331"/>
        <v>||||||0</v>
      </c>
      <c r="B7067" s="52" t="str">
        <f t="shared" si="332"/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330"/>
        <v>0</v>
      </c>
      <c r="N7067" s="39"/>
      <c r="O7067" s="39"/>
      <c r="P7067" s="53"/>
    </row>
    <row r="7068" spans="1:16" ht="24.95" customHeight="1" x14ac:dyDescent="0.2">
      <c r="A7068" s="52" t="str">
        <f t="shared" si="331"/>
        <v>||||||0</v>
      </c>
      <c r="B7068" s="52" t="str">
        <f t="shared" si="332"/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330"/>
        <v>0</v>
      </c>
      <c r="N7068" s="39"/>
      <c r="O7068" s="39"/>
      <c r="P7068" s="53"/>
    </row>
    <row r="7069" spans="1:16" ht="24.95" customHeight="1" x14ac:dyDescent="0.2">
      <c r="A7069" s="52" t="str">
        <f t="shared" si="331"/>
        <v>||||||0</v>
      </c>
      <c r="B7069" s="52" t="str">
        <f t="shared" si="332"/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330"/>
        <v>0</v>
      </c>
      <c r="N7069" s="39"/>
      <c r="O7069" s="39"/>
      <c r="P7069" s="53"/>
    </row>
    <row r="7070" spans="1:16" ht="24.95" customHeight="1" x14ac:dyDescent="0.2">
      <c r="A7070" s="52" t="str">
        <f t="shared" si="331"/>
        <v>||||||0</v>
      </c>
      <c r="B7070" s="52" t="str">
        <f t="shared" si="332"/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330"/>
        <v>0</v>
      </c>
      <c r="N7070" s="39"/>
      <c r="O7070" s="39"/>
      <c r="P7070" s="53"/>
    </row>
    <row r="7071" spans="1:16" ht="24.95" customHeight="1" x14ac:dyDescent="0.2">
      <c r="A7071" s="52" t="str">
        <f t="shared" si="331"/>
        <v>||||||0</v>
      </c>
      <c r="B7071" s="52" t="str">
        <f t="shared" si="332"/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330"/>
        <v>0</v>
      </c>
      <c r="N7071" s="39"/>
      <c r="O7071" s="39"/>
      <c r="P7071" s="53"/>
    </row>
    <row r="7072" spans="1:16" ht="24.95" customHeight="1" x14ac:dyDescent="0.2">
      <c r="A7072" s="52" t="str">
        <f t="shared" si="331"/>
        <v>||||||0</v>
      </c>
      <c r="B7072" s="52" t="str">
        <f t="shared" si="332"/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330"/>
        <v>0</v>
      </c>
      <c r="N7072" s="39"/>
      <c r="O7072" s="39"/>
      <c r="P7072" s="53"/>
    </row>
    <row r="7073" spans="1:16" ht="24.95" customHeight="1" x14ac:dyDescent="0.2">
      <c r="A7073" s="52" t="str">
        <f t="shared" si="331"/>
        <v>||||||0</v>
      </c>
      <c r="B7073" s="52" t="str">
        <f t="shared" si="332"/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330"/>
        <v>0</v>
      </c>
      <c r="N7073" s="39"/>
      <c r="O7073" s="39"/>
      <c r="P7073" s="53"/>
    </row>
    <row r="7074" spans="1:16" ht="24.95" customHeight="1" x14ac:dyDescent="0.2">
      <c r="A7074" s="52" t="str">
        <f t="shared" si="331"/>
        <v>||||||0</v>
      </c>
      <c r="B7074" s="52" t="str">
        <f t="shared" si="332"/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330"/>
        <v>0</v>
      </c>
      <c r="N7074" s="39"/>
      <c r="O7074" s="39"/>
      <c r="P7074" s="53"/>
    </row>
    <row r="7075" spans="1:16" ht="24.95" customHeight="1" x14ac:dyDescent="0.2">
      <c r="A7075" s="52" t="str">
        <f t="shared" si="331"/>
        <v>||||||0</v>
      </c>
      <c r="B7075" s="52" t="str">
        <f t="shared" si="332"/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330"/>
        <v>0</v>
      </c>
      <c r="N7075" s="39"/>
      <c r="O7075" s="39"/>
      <c r="P7075" s="53"/>
    </row>
    <row r="7076" spans="1:16" ht="24.95" customHeight="1" x14ac:dyDescent="0.2">
      <c r="A7076" s="52" t="str">
        <f t="shared" si="331"/>
        <v>||||||0</v>
      </c>
      <c r="B7076" s="52" t="str">
        <f t="shared" si="332"/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330"/>
        <v>0</v>
      </c>
      <c r="N7076" s="39"/>
      <c r="O7076" s="39"/>
      <c r="P7076" s="53"/>
    </row>
    <row r="7077" spans="1:16" ht="24.95" customHeight="1" x14ac:dyDescent="0.2">
      <c r="A7077" s="52" t="str">
        <f t="shared" si="331"/>
        <v>||||||0</v>
      </c>
      <c r="B7077" s="52" t="str">
        <f t="shared" si="332"/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330"/>
        <v>0</v>
      </c>
      <c r="N7077" s="39"/>
      <c r="O7077" s="39"/>
      <c r="P7077" s="53"/>
    </row>
    <row r="7078" spans="1:16" ht="24.95" customHeight="1" x14ac:dyDescent="0.2">
      <c r="A7078" s="52" t="str">
        <f t="shared" si="331"/>
        <v>||||||0</v>
      </c>
      <c r="B7078" s="52" t="str">
        <f t="shared" si="332"/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330"/>
        <v>0</v>
      </c>
      <c r="N7078" s="39"/>
      <c r="O7078" s="39"/>
      <c r="P7078" s="53"/>
    </row>
    <row r="7079" spans="1:16" ht="24.95" customHeight="1" x14ac:dyDescent="0.2">
      <c r="A7079" s="52" t="str">
        <f t="shared" si="331"/>
        <v>||||||0</v>
      </c>
      <c r="B7079" s="52" t="str">
        <f t="shared" si="332"/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330"/>
        <v>0</v>
      </c>
      <c r="N7079" s="39"/>
      <c r="O7079" s="39"/>
      <c r="P7079" s="53"/>
    </row>
    <row r="7080" spans="1:16" ht="24.95" customHeight="1" x14ac:dyDescent="0.2">
      <c r="A7080" s="52" t="str">
        <f t="shared" si="331"/>
        <v>||||||0</v>
      </c>
      <c r="B7080" s="52" t="str">
        <f t="shared" si="332"/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330"/>
        <v>0</v>
      </c>
      <c r="N7080" s="39"/>
      <c r="O7080" s="39"/>
      <c r="P7080" s="53"/>
    </row>
    <row r="7081" spans="1:16" ht="24.95" customHeight="1" x14ac:dyDescent="0.2">
      <c r="A7081" s="52" t="str">
        <f t="shared" si="331"/>
        <v>||||||0</v>
      </c>
      <c r="B7081" s="52" t="str">
        <f t="shared" si="332"/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330"/>
        <v>0</v>
      </c>
      <c r="N7081" s="39"/>
      <c r="O7081" s="39"/>
      <c r="P7081" s="53"/>
    </row>
    <row r="7082" spans="1:16" ht="24.95" customHeight="1" x14ac:dyDescent="0.2">
      <c r="A7082" s="52" t="str">
        <f t="shared" si="331"/>
        <v>||||||0</v>
      </c>
      <c r="B7082" s="52" t="str">
        <f t="shared" si="332"/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330"/>
        <v>0</v>
      </c>
      <c r="N7082" s="39"/>
      <c r="O7082" s="39"/>
      <c r="P7082" s="53"/>
    </row>
    <row r="7083" spans="1:16" ht="24.95" customHeight="1" x14ac:dyDescent="0.2">
      <c r="A7083" s="52" t="str">
        <f t="shared" si="331"/>
        <v>||||||0</v>
      </c>
      <c r="B7083" s="52" t="str">
        <f t="shared" si="332"/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330"/>
        <v>0</v>
      </c>
      <c r="N7083" s="39"/>
      <c r="O7083" s="39"/>
      <c r="P7083" s="53"/>
    </row>
    <row r="7084" spans="1:16" ht="24.95" customHeight="1" x14ac:dyDescent="0.2">
      <c r="A7084" s="52" t="str">
        <f t="shared" si="331"/>
        <v>||||||0</v>
      </c>
      <c r="B7084" s="52" t="str">
        <f t="shared" si="332"/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330"/>
        <v>0</v>
      </c>
      <c r="N7084" s="39"/>
      <c r="O7084" s="39"/>
      <c r="P7084" s="53"/>
    </row>
    <row r="7085" spans="1:16" ht="24.95" customHeight="1" x14ac:dyDescent="0.2">
      <c r="A7085" s="52" t="str">
        <f t="shared" si="331"/>
        <v>||||||0</v>
      </c>
      <c r="B7085" s="52" t="str">
        <f t="shared" si="332"/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330"/>
        <v>0</v>
      </c>
      <c r="N7085" s="39"/>
      <c r="O7085" s="39"/>
      <c r="P7085" s="53"/>
    </row>
    <row r="7086" spans="1:16" ht="24.95" customHeight="1" x14ac:dyDescent="0.2">
      <c r="A7086" s="52" t="str">
        <f t="shared" si="331"/>
        <v>||||||0</v>
      </c>
      <c r="B7086" s="52" t="str">
        <f t="shared" si="332"/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330"/>
        <v>0</v>
      </c>
      <c r="N7086" s="39"/>
      <c r="O7086" s="39"/>
      <c r="P7086" s="53"/>
    </row>
    <row r="7087" spans="1:16" ht="24.95" customHeight="1" x14ac:dyDescent="0.2">
      <c r="A7087" s="52" t="str">
        <f t="shared" si="331"/>
        <v>||||||0</v>
      </c>
      <c r="B7087" s="52" t="str">
        <f t="shared" si="332"/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330"/>
        <v>0</v>
      </c>
      <c r="N7087" s="39"/>
      <c r="O7087" s="39"/>
      <c r="P7087" s="53"/>
    </row>
    <row r="7088" spans="1:16" ht="24.95" customHeight="1" x14ac:dyDescent="0.2">
      <c r="A7088" s="52" t="str">
        <f t="shared" si="331"/>
        <v>||||||0</v>
      </c>
      <c r="B7088" s="52" t="str">
        <f t="shared" si="332"/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330"/>
        <v>0</v>
      </c>
      <c r="N7088" s="39"/>
      <c r="O7088" s="39"/>
      <c r="P7088" s="53"/>
    </row>
    <row r="7089" spans="1:16" ht="24.95" customHeight="1" x14ac:dyDescent="0.2">
      <c r="A7089" s="52" t="str">
        <f t="shared" si="331"/>
        <v>||||||0</v>
      </c>
      <c r="B7089" s="52" t="str">
        <f t="shared" si="332"/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330"/>
        <v>0</v>
      </c>
      <c r="N7089" s="39"/>
      <c r="O7089" s="39"/>
      <c r="P7089" s="53"/>
    </row>
    <row r="7090" spans="1:16" ht="24.95" customHeight="1" x14ac:dyDescent="0.2">
      <c r="A7090" s="52" t="str">
        <f t="shared" si="331"/>
        <v>||||||0</v>
      </c>
      <c r="B7090" s="52" t="str">
        <f t="shared" si="332"/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330"/>
        <v>0</v>
      </c>
      <c r="N7090" s="39"/>
      <c r="O7090" s="39"/>
      <c r="P7090" s="53"/>
    </row>
    <row r="7091" spans="1:16" ht="24.95" customHeight="1" x14ac:dyDescent="0.2">
      <c r="A7091" s="52" t="str">
        <f t="shared" si="331"/>
        <v>||||||0</v>
      </c>
      <c r="B7091" s="52" t="str">
        <f t="shared" si="332"/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330"/>
        <v>0</v>
      </c>
      <c r="N7091" s="39"/>
      <c r="O7091" s="39"/>
      <c r="P7091" s="53"/>
    </row>
    <row r="7092" spans="1:16" ht="24.95" customHeight="1" x14ac:dyDescent="0.2">
      <c r="A7092" s="52" t="str">
        <f t="shared" si="331"/>
        <v>||||||0</v>
      </c>
      <c r="B7092" s="52" t="str">
        <f t="shared" si="332"/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330"/>
        <v>0</v>
      </c>
      <c r="N7092" s="39"/>
      <c r="O7092" s="39"/>
      <c r="P7092" s="53"/>
    </row>
    <row r="7093" spans="1:16" ht="24.95" customHeight="1" x14ac:dyDescent="0.2">
      <c r="A7093" s="52" t="str">
        <f t="shared" si="331"/>
        <v>||||||0</v>
      </c>
      <c r="B7093" s="52" t="str">
        <f t="shared" si="332"/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330"/>
        <v>0</v>
      </c>
      <c r="N7093" s="39"/>
      <c r="O7093" s="39"/>
      <c r="P7093" s="53"/>
    </row>
    <row r="7094" spans="1:16" ht="24.95" customHeight="1" x14ac:dyDescent="0.2">
      <c r="A7094" s="52" t="str">
        <f t="shared" si="331"/>
        <v>||||||0</v>
      </c>
      <c r="B7094" s="52" t="str">
        <f t="shared" si="332"/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330"/>
        <v>0</v>
      </c>
      <c r="N7094" s="39"/>
      <c r="O7094" s="39"/>
      <c r="P7094" s="53"/>
    </row>
    <row r="7095" spans="1:16" ht="24.95" customHeight="1" x14ac:dyDescent="0.2">
      <c r="A7095" s="52" t="str">
        <f t="shared" si="331"/>
        <v>||||||0</v>
      </c>
      <c r="B7095" s="52" t="str">
        <f t="shared" si="332"/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330"/>
        <v>0</v>
      </c>
      <c r="N7095" s="39"/>
      <c r="O7095" s="39"/>
      <c r="P7095" s="53"/>
    </row>
    <row r="7096" spans="1:16" ht="24.95" customHeight="1" x14ac:dyDescent="0.2">
      <c r="A7096" s="52" t="str">
        <f t="shared" si="331"/>
        <v>||||||0</v>
      </c>
      <c r="B7096" s="52" t="str">
        <f t="shared" si="332"/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330"/>
        <v>0</v>
      </c>
      <c r="N7096" s="39"/>
      <c r="O7096" s="39"/>
      <c r="P7096" s="53"/>
    </row>
    <row r="7097" spans="1:16" ht="24.95" customHeight="1" x14ac:dyDescent="0.2">
      <c r="A7097" s="52" t="str">
        <f t="shared" si="331"/>
        <v>||||||0</v>
      </c>
      <c r="B7097" s="52" t="str">
        <f t="shared" si="332"/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330"/>
        <v>0</v>
      </c>
      <c r="N7097" s="39"/>
      <c r="O7097" s="39"/>
      <c r="P7097" s="53"/>
    </row>
    <row r="7098" spans="1:16" ht="24.95" customHeight="1" x14ac:dyDescent="0.2">
      <c r="A7098" s="52" t="str">
        <f t="shared" si="331"/>
        <v>||||||0</v>
      </c>
      <c r="B7098" s="52" t="str">
        <f t="shared" si="332"/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330"/>
        <v>0</v>
      </c>
      <c r="N7098" s="39"/>
      <c r="O7098" s="39"/>
      <c r="P7098" s="53"/>
    </row>
    <row r="7099" spans="1:16" ht="24.95" customHeight="1" x14ac:dyDescent="0.2">
      <c r="A7099" s="52" t="str">
        <f t="shared" si="331"/>
        <v>||||||0</v>
      </c>
      <c r="B7099" s="52" t="str">
        <f t="shared" si="332"/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330"/>
        <v>0</v>
      </c>
      <c r="N7099" s="39"/>
      <c r="O7099" s="39"/>
      <c r="P7099" s="53"/>
    </row>
    <row r="7100" spans="1:16" ht="24.95" customHeight="1" x14ac:dyDescent="0.2">
      <c r="A7100" s="52" t="str">
        <f t="shared" si="331"/>
        <v>||||||0</v>
      </c>
      <c r="B7100" s="52" t="str">
        <f t="shared" si="332"/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330"/>
        <v>0</v>
      </c>
      <c r="N7100" s="39"/>
      <c r="O7100" s="39"/>
      <c r="P7100" s="53"/>
    </row>
    <row r="7101" spans="1:16" ht="24.95" customHeight="1" x14ac:dyDescent="0.2">
      <c r="A7101" s="52" t="str">
        <f t="shared" si="331"/>
        <v>||||||0</v>
      </c>
      <c r="B7101" s="52" t="str">
        <f t="shared" si="332"/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330"/>
        <v>0</v>
      </c>
      <c r="N7101" s="39"/>
      <c r="O7101" s="39"/>
      <c r="P7101" s="53"/>
    </row>
    <row r="7102" spans="1:16" ht="24.95" customHeight="1" x14ac:dyDescent="0.2">
      <c r="A7102" s="52" t="str">
        <f t="shared" si="331"/>
        <v>||||||0</v>
      </c>
      <c r="B7102" s="52" t="str">
        <f t="shared" si="332"/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333">N7102+O7102</f>
        <v>0</v>
      </c>
      <c r="N7102" s="39"/>
      <c r="O7102" s="39"/>
      <c r="P7102" s="53"/>
    </row>
    <row r="7103" spans="1:16" ht="24.95" customHeight="1" x14ac:dyDescent="0.2">
      <c r="A7103" s="52" t="str">
        <f t="shared" si="331"/>
        <v>||||||0</v>
      </c>
      <c r="B7103" s="52" t="str">
        <f t="shared" si="332"/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333"/>
        <v>0</v>
      </c>
      <c r="N7103" s="39"/>
      <c r="O7103" s="39"/>
      <c r="P7103" s="53"/>
    </row>
    <row r="7104" spans="1:16" ht="24.95" customHeight="1" x14ac:dyDescent="0.2">
      <c r="A7104" s="52" t="str">
        <f t="shared" si="331"/>
        <v>||||||0</v>
      </c>
      <c r="B7104" s="52" t="str">
        <f t="shared" si="332"/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333"/>
        <v>0</v>
      </c>
      <c r="N7104" s="39"/>
      <c r="O7104" s="39"/>
      <c r="P7104" s="53"/>
    </row>
    <row r="7105" spans="1:16" ht="24.95" customHeight="1" x14ac:dyDescent="0.2">
      <c r="A7105" s="52" t="str">
        <f t="shared" si="331"/>
        <v>||||||0</v>
      </c>
      <c r="B7105" s="52" t="str">
        <f t="shared" si="332"/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333"/>
        <v>0</v>
      </c>
      <c r="N7105" s="39"/>
      <c r="O7105" s="39"/>
      <c r="P7105" s="53"/>
    </row>
    <row r="7106" spans="1:16" ht="24.95" customHeight="1" x14ac:dyDescent="0.2">
      <c r="A7106" s="52" t="str">
        <f t="shared" si="331"/>
        <v>||||||0</v>
      </c>
      <c r="B7106" s="52" t="str">
        <f t="shared" si="332"/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333"/>
        <v>0</v>
      </c>
      <c r="N7106" s="39"/>
      <c r="O7106" s="39"/>
      <c r="P7106" s="53"/>
    </row>
    <row r="7107" spans="1:16" ht="24.95" customHeight="1" x14ac:dyDescent="0.2">
      <c r="A7107" s="52" t="str">
        <f t="shared" si="331"/>
        <v>||||||0</v>
      </c>
      <c r="B7107" s="52" t="str">
        <f t="shared" si="332"/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333"/>
        <v>0</v>
      </c>
      <c r="N7107" s="39"/>
      <c r="O7107" s="39"/>
      <c r="P7107" s="53"/>
    </row>
    <row r="7108" spans="1:16" ht="24.95" customHeight="1" x14ac:dyDescent="0.2">
      <c r="A7108" s="52" t="str">
        <f t="shared" si="331"/>
        <v>||||||0</v>
      </c>
      <c r="B7108" s="52" t="str">
        <f t="shared" si="332"/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333"/>
        <v>0</v>
      </c>
      <c r="N7108" s="39"/>
      <c r="O7108" s="39"/>
      <c r="P7108" s="53"/>
    </row>
    <row r="7109" spans="1:16" ht="24.95" customHeight="1" x14ac:dyDescent="0.2">
      <c r="A7109" s="52" t="str">
        <f t="shared" ref="A7109:A7172" si="334">C7109&amp;"|"&amp;D7109&amp;"|"&amp;E7109&amp;"|"&amp;F7109&amp;"|"&amp;G7109&amp;"|"&amp;I7109&amp;"|"&amp;N7109+O7109-P7109</f>
        <v>||||||0</v>
      </c>
      <c r="B7109" s="52" t="str">
        <f t="shared" ref="B7109:B7172" si="335"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333"/>
        <v>0</v>
      </c>
      <c r="N7109" s="39"/>
      <c r="O7109" s="39"/>
      <c r="P7109" s="53"/>
    </row>
    <row r="7110" spans="1:16" ht="24.95" customHeight="1" x14ac:dyDescent="0.2">
      <c r="A7110" s="52" t="str">
        <f t="shared" si="334"/>
        <v>||||||0</v>
      </c>
      <c r="B7110" s="52" t="str">
        <f t="shared" si="335"/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333"/>
        <v>0</v>
      </c>
      <c r="N7110" s="39"/>
      <c r="O7110" s="39"/>
      <c r="P7110" s="53"/>
    </row>
    <row r="7111" spans="1:16" ht="24.95" customHeight="1" x14ac:dyDescent="0.2">
      <c r="A7111" s="52" t="str">
        <f t="shared" si="334"/>
        <v>||||||0</v>
      </c>
      <c r="B7111" s="52" t="str">
        <f t="shared" si="335"/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333"/>
        <v>0</v>
      </c>
      <c r="N7111" s="39"/>
      <c r="O7111" s="39"/>
      <c r="P7111" s="53"/>
    </row>
    <row r="7112" spans="1:16" ht="24.95" customHeight="1" x14ac:dyDescent="0.2">
      <c r="A7112" s="52" t="str">
        <f t="shared" si="334"/>
        <v>||||||0</v>
      </c>
      <c r="B7112" s="52" t="str">
        <f t="shared" si="335"/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333"/>
        <v>0</v>
      </c>
      <c r="N7112" s="39"/>
      <c r="O7112" s="39"/>
      <c r="P7112" s="53"/>
    </row>
    <row r="7113" spans="1:16" ht="24.95" customHeight="1" x14ac:dyDescent="0.2">
      <c r="A7113" s="52" t="str">
        <f t="shared" si="334"/>
        <v>||||||0</v>
      </c>
      <c r="B7113" s="52" t="str">
        <f t="shared" si="335"/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333"/>
        <v>0</v>
      </c>
      <c r="N7113" s="39"/>
      <c r="O7113" s="39"/>
      <c r="P7113" s="53"/>
    </row>
    <row r="7114" spans="1:16" ht="24.95" customHeight="1" x14ac:dyDescent="0.2">
      <c r="A7114" s="52" t="str">
        <f t="shared" si="334"/>
        <v>||||||0</v>
      </c>
      <c r="B7114" s="52" t="str">
        <f t="shared" si="335"/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333"/>
        <v>0</v>
      </c>
      <c r="N7114" s="39"/>
      <c r="O7114" s="39"/>
      <c r="P7114" s="53"/>
    </row>
    <row r="7115" spans="1:16" ht="24.95" customHeight="1" x14ac:dyDescent="0.2">
      <c r="A7115" s="52" t="str">
        <f t="shared" si="334"/>
        <v>||||||0</v>
      </c>
      <c r="B7115" s="52" t="str">
        <f t="shared" si="335"/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333"/>
        <v>0</v>
      </c>
      <c r="N7115" s="39"/>
      <c r="O7115" s="39"/>
      <c r="P7115" s="53"/>
    </row>
    <row r="7116" spans="1:16" ht="24.95" customHeight="1" x14ac:dyDescent="0.2">
      <c r="A7116" s="52" t="str">
        <f t="shared" si="334"/>
        <v>||||||0</v>
      </c>
      <c r="B7116" s="52" t="str">
        <f t="shared" si="335"/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333"/>
        <v>0</v>
      </c>
      <c r="N7116" s="39"/>
      <c r="O7116" s="39"/>
      <c r="P7116" s="53"/>
    </row>
    <row r="7117" spans="1:16" ht="24.95" customHeight="1" x14ac:dyDescent="0.2">
      <c r="A7117" s="52" t="str">
        <f t="shared" si="334"/>
        <v>||||||0</v>
      </c>
      <c r="B7117" s="52" t="str">
        <f t="shared" si="335"/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333"/>
        <v>0</v>
      </c>
      <c r="N7117" s="39"/>
      <c r="O7117" s="39"/>
      <c r="P7117" s="53"/>
    </row>
    <row r="7118" spans="1:16" ht="24.95" customHeight="1" x14ac:dyDescent="0.2">
      <c r="A7118" s="52" t="str">
        <f t="shared" si="334"/>
        <v>||||||0</v>
      </c>
      <c r="B7118" s="52" t="str">
        <f t="shared" si="335"/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333"/>
        <v>0</v>
      </c>
      <c r="N7118" s="39"/>
      <c r="O7118" s="39"/>
      <c r="P7118" s="53"/>
    </row>
    <row r="7119" spans="1:16" ht="24.95" customHeight="1" x14ac:dyDescent="0.2">
      <c r="A7119" s="52" t="str">
        <f t="shared" si="334"/>
        <v>||||||0</v>
      </c>
      <c r="B7119" s="52" t="str">
        <f t="shared" si="335"/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333"/>
        <v>0</v>
      </c>
      <c r="N7119" s="39"/>
      <c r="O7119" s="39"/>
      <c r="P7119" s="53"/>
    </row>
    <row r="7120" spans="1:16" ht="24.95" customHeight="1" x14ac:dyDescent="0.2">
      <c r="A7120" s="52" t="str">
        <f t="shared" si="334"/>
        <v>||||||0</v>
      </c>
      <c r="B7120" s="52" t="str">
        <f t="shared" si="335"/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333"/>
        <v>0</v>
      </c>
      <c r="N7120" s="39"/>
      <c r="O7120" s="39"/>
      <c r="P7120" s="53"/>
    </row>
    <row r="7121" spans="1:16" ht="24.95" customHeight="1" x14ac:dyDescent="0.2">
      <c r="A7121" s="52" t="str">
        <f t="shared" si="334"/>
        <v>||||||0</v>
      </c>
      <c r="B7121" s="52" t="str">
        <f t="shared" si="335"/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333"/>
        <v>0</v>
      </c>
      <c r="N7121" s="39"/>
      <c r="O7121" s="39"/>
      <c r="P7121" s="53"/>
    </row>
    <row r="7122" spans="1:16" ht="24.95" customHeight="1" x14ac:dyDescent="0.2">
      <c r="A7122" s="52" t="str">
        <f t="shared" si="334"/>
        <v>||||||0</v>
      </c>
      <c r="B7122" s="52" t="str">
        <f t="shared" si="335"/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333"/>
        <v>0</v>
      </c>
      <c r="N7122" s="39"/>
      <c r="O7122" s="39"/>
      <c r="P7122" s="53"/>
    </row>
    <row r="7123" spans="1:16" ht="24.95" customHeight="1" x14ac:dyDescent="0.2">
      <c r="A7123" s="52" t="str">
        <f t="shared" si="334"/>
        <v>||||||0</v>
      </c>
      <c r="B7123" s="52" t="str">
        <f t="shared" si="335"/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333"/>
        <v>0</v>
      </c>
      <c r="N7123" s="39"/>
      <c r="O7123" s="39"/>
      <c r="P7123" s="53"/>
    </row>
    <row r="7124" spans="1:16" ht="24.95" customHeight="1" x14ac:dyDescent="0.2">
      <c r="A7124" s="52" t="str">
        <f t="shared" si="334"/>
        <v>||||||0</v>
      </c>
      <c r="B7124" s="52" t="str">
        <f t="shared" si="335"/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333"/>
        <v>0</v>
      </c>
      <c r="N7124" s="39"/>
      <c r="O7124" s="39"/>
      <c r="P7124" s="53"/>
    </row>
    <row r="7125" spans="1:16" ht="24.95" customHeight="1" x14ac:dyDescent="0.2">
      <c r="A7125" s="52" t="str">
        <f t="shared" si="334"/>
        <v>||||||0</v>
      </c>
      <c r="B7125" s="52" t="str">
        <f t="shared" si="335"/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333"/>
        <v>0</v>
      </c>
      <c r="N7125" s="39"/>
      <c r="O7125" s="39"/>
      <c r="P7125" s="53"/>
    </row>
    <row r="7126" spans="1:16" ht="24.95" customHeight="1" x14ac:dyDescent="0.2">
      <c r="A7126" s="52" t="str">
        <f t="shared" si="334"/>
        <v>||||||0</v>
      </c>
      <c r="B7126" s="52" t="str">
        <f t="shared" si="335"/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333"/>
        <v>0</v>
      </c>
      <c r="N7126" s="39"/>
      <c r="O7126" s="39"/>
      <c r="P7126" s="53"/>
    </row>
    <row r="7127" spans="1:16" ht="24.95" customHeight="1" x14ac:dyDescent="0.2">
      <c r="A7127" s="52" t="str">
        <f t="shared" si="334"/>
        <v>||||||0</v>
      </c>
      <c r="B7127" s="52" t="str">
        <f t="shared" si="335"/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333"/>
        <v>0</v>
      </c>
      <c r="N7127" s="39"/>
      <c r="O7127" s="39"/>
      <c r="P7127" s="53"/>
    </row>
    <row r="7128" spans="1:16" ht="24.95" customHeight="1" x14ac:dyDescent="0.2">
      <c r="A7128" s="52" t="str">
        <f t="shared" si="334"/>
        <v>||||||0</v>
      </c>
      <c r="B7128" s="52" t="str">
        <f t="shared" si="335"/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333"/>
        <v>0</v>
      </c>
      <c r="N7128" s="39"/>
      <c r="O7128" s="39"/>
      <c r="P7128" s="53"/>
    </row>
    <row r="7129" spans="1:16" ht="24.95" customHeight="1" x14ac:dyDescent="0.2">
      <c r="A7129" s="52" t="str">
        <f t="shared" si="334"/>
        <v>||||||0</v>
      </c>
      <c r="B7129" s="52" t="str">
        <f t="shared" si="335"/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333"/>
        <v>0</v>
      </c>
      <c r="N7129" s="39"/>
      <c r="O7129" s="39"/>
      <c r="P7129" s="53"/>
    </row>
    <row r="7130" spans="1:16" ht="24.95" customHeight="1" x14ac:dyDescent="0.2">
      <c r="A7130" s="52" t="str">
        <f t="shared" si="334"/>
        <v>||||||0</v>
      </c>
      <c r="B7130" s="52" t="str">
        <f t="shared" si="335"/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333"/>
        <v>0</v>
      </c>
      <c r="N7130" s="39"/>
      <c r="O7130" s="39"/>
      <c r="P7130" s="53"/>
    </row>
    <row r="7131" spans="1:16" ht="24.95" customHeight="1" x14ac:dyDescent="0.2">
      <c r="A7131" s="52" t="str">
        <f t="shared" si="334"/>
        <v>||||||0</v>
      </c>
      <c r="B7131" s="52" t="str">
        <f t="shared" si="335"/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333"/>
        <v>0</v>
      </c>
      <c r="N7131" s="39"/>
      <c r="O7131" s="39"/>
      <c r="P7131" s="53"/>
    </row>
    <row r="7132" spans="1:16" ht="24.95" customHeight="1" x14ac:dyDescent="0.2">
      <c r="A7132" s="52" t="str">
        <f t="shared" si="334"/>
        <v>||||||0</v>
      </c>
      <c r="B7132" s="52" t="str">
        <f t="shared" si="335"/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333"/>
        <v>0</v>
      </c>
      <c r="N7132" s="39"/>
      <c r="O7132" s="39"/>
      <c r="P7132" s="53"/>
    </row>
    <row r="7133" spans="1:16" ht="24.95" customHeight="1" x14ac:dyDescent="0.2">
      <c r="A7133" s="52" t="str">
        <f t="shared" si="334"/>
        <v>||||||0</v>
      </c>
      <c r="B7133" s="52" t="str">
        <f t="shared" si="335"/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333"/>
        <v>0</v>
      </c>
      <c r="N7133" s="39"/>
      <c r="O7133" s="39"/>
      <c r="P7133" s="53"/>
    </row>
    <row r="7134" spans="1:16" ht="24.95" customHeight="1" x14ac:dyDescent="0.2">
      <c r="A7134" s="52" t="str">
        <f t="shared" si="334"/>
        <v>||||||0</v>
      </c>
      <c r="B7134" s="52" t="str">
        <f t="shared" si="335"/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333"/>
        <v>0</v>
      </c>
      <c r="N7134" s="39"/>
      <c r="O7134" s="39"/>
      <c r="P7134" s="53"/>
    </row>
    <row r="7135" spans="1:16" ht="24.95" customHeight="1" x14ac:dyDescent="0.2">
      <c r="A7135" s="52" t="str">
        <f t="shared" si="334"/>
        <v>||||||0</v>
      </c>
      <c r="B7135" s="52" t="str">
        <f t="shared" si="335"/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333"/>
        <v>0</v>
      </c>
      <c r="N7135" s="39"/>
      <c r="O7135" s="39"/>
      <c r="P7135" s="53"/>
    </row>
    <row r="7136" spans="1:16" ht="24.95" customHeight="1" x14ac:dyDescent="0.2">
      <c r="A7136" s="52" t="str">
        <f t="shared" si="334"/>
        <v>||||||0</v>
      </c>
      <c r="B7136" s="52" t="str">
        <f t="shared" si="335"/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333"/>
        <v>0</v>
      </c>
      <c r="N7136" s="39"/>
      <c r="O7136" s="39"/>
      <c r="P7136" s="53"/>
    </row>
    <row r="7137" spans="1:16" ht="24.95" customHeight="1" x14ac:dyDescent="0.2">
      <c r="A7137" s="52" t="str">
        <f t="shared" si="334"/>
        <v>||||||0</v>
      </c>
      <c r="B7137" s="52" t="str">
        <f t="shared" si="335"/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333"/>
        <v>0</v>
      </c>
      <c r="N7137" s="39"/>
      <c r="O7137" s="39"/>
      <c r="P7137" s="53"/>
    </row>
    <row r="7138" spans="1:16" ht="24.95" customHeight="1" x14ac:dyDescent="0.2">
      <c r="A7138" s="52" t="str">
        <f t="shared" si="334"/>
        <v>||||||0</v>
      </c>
      <c r="B7138" s="52" t="str">
        <f t="shared" si="335"/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333"/>
        <v>0</v>
      </c>
      <c r="N7138" s="39"/>
      <c r="O7138" s="39"/>
      <c r="P7138" s="53"/>
    </row>
    <row r="7139" spans="1:16" ht="24.95" customHeight="1" x14ac:dyDescent="0.2">
      <c r="A7139" s="52" t="str">
        <f t="shared" si="334"/>
        <v>||||||0</v>
      </c>
      <c r="B7139" s="52" t="str">
        <f t="shared" si="335"/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333"/>
        <v>0</v>
      </c>
      <c r="N7139" s="39"/>
      <c r="O7139" s="39"/>
      <c r="P7139" s="53"/>
    </row>
    <row r="7140" spans="1:16" ht="24.95" customHeight="1" x14ac:dyDescent="0.2">
      <c r="A7140" s="52" t="str">
        <f t="shared" si="334"/>
        <v>||||||0</v>
      </c>
      <c r="B7140" s="52" t="str">
        <f t="shared" si="335"/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333"/>
        <v>0</v>
      </c>
      <c r="N7140" s="39"/>
      <c r="O7140" s="39"/>
      <c r="P7140" s="53"/>
    </row>
    <row r="7141" spans="1:16" ht="24.95" customHeight="1" x14ac:dyDescent="0.2">
      <c r="A7141" s="52" t="str">
        <f t="shared" si="334"/>
        <v>||||||0</v>
      </c>
      <c r="B7141" s="52" t="str">
        <f t="shared" si="335"/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333"/>
        <v>0</v>
      </c>
      <c r="N7141" s="39"/>
      <c r="O7141" s="39"/>
      <c r="P7141" s="53"/>
    </row>
    <row r="7142" spans="1:16" ht="24.95" customHeight="1" x14ac:dyDescent="0.2">
      <c r="A7142" s="52" t="str">
        <f t="shared" si="334"/>
        <v>||||||0</v>
      </c>
      <c r="B7142" s="52" t="str">
        <f t="shared" si="335"/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333"/>
        <v>0</v>
      </c>
      <c r="N7142" s="39"/>
      <c r="O7142" s="39"/>
      <c r="P7142" s="53"/>
    </row>
    <row r="7143" spans="1:16" ht="24.95" customHeight="1" x14ac:dyDescent="0.2">
      <c r="A7143" s="52" t="str">
        <f t="shared" si="334"/>
        <v>||||||0</v>
      </c>
      <c r="B7143" s="52" t="str">
        <f t="shared" si="335"/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333"/>
        <v>0</v>
      </c>
      <c r="N7143" s="39"/>
      <c r="O7143" s="39"/>
      <c r="P7143" s="53"/>
    </row>
    <row r="7144" spans="1:16" ht="24.95" customHeight="1" x14ac:dyDescent="0.2">
      <c r="A7144" s="52" t="str">
        <f t="shared" si="334"/>
        <v>||||||0</v>
      </c>
      <c r="B7144" s="52" t="str">
        <f t="shared" si="335"/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333"/>
        <v>0</v>
      </c>
      <c r="N7144" s="39"/>
      <c r="O7144" s="39"/>
      <c r="P7144" s="53"/>
    </row>
    <row r="7145" spans="1:16" ht="24.95" customHeight="1" x14ac:dyDescent="0.2">
      <c r="A7145" s="52" t="str">
        <f t="shared" si="334"/>
        <v>||||||0</v>
      </c>
      <c r="B7145" s="52" t="str">
        <f t="shared" si="335"/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333"/>
        <v>0</v>
      </c>
      <c r="N7145" s="39"/>
      <c r="O7145" s="39"/>
      <c r="P7145" s="53"/>
    </row>
    <row r="7146" spans="1:16" ht="24.95" customHeight="1" x14ac:dyDescent="0.2">
      <c r="A7146" s="52" t="str">
        <f t="shared" si="334"/>
        <v>||||||0</v>
      </c>
      <c r="B7146" s="52" t="str">
        <f t="shared" si="335"/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333"/>
        <v>0</v>
      </c>
      <c r="N7146" s="39"/>
      <c r="O7146" s="39"/>
      <c r="P7146" s="53"/>
    </row>
    <row r="7147" spans="1:16" ht="24.95" customHeight="1" x14ac:dyDescent="0.2">
      <c r="A7147" s="52" t="str">
        <f t="shared" si="334"/>
        <v>||||||0</v>
      </c>
      <c r="B7147" s="52" t="str">
        <f t="shared" si="335"/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333"/>
        <v>0</v>
      </c>
      <c r="N7147" s="39"/>
      <c r="O7147" s="39"/>
      <c r="P7147" s="53"/>
    </row>
    <row r="7148" spans="1:16" ht="24.95" customHeight="1" x14ac:dyDescent="0.2">
      <c r="A7148" s="52" t="str">
        <f t="shared" si="334"/>
        <v>||||||0</v>
      </c>
      <c r="B7148" s="52" t="str">
        <f t="shared" si="335"/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333"/>
        <v>0</v>
      </c>
      <c r="N7148" s="39"/>
      <c r="O7148" s="39"/>
      <c r="P7148" s="53"/>
    </row>
    <row r="7149" spans="1:16" ht="24.95" customHeight="1" x14ac:dyDescent="0.2">
      <c r="A7149" s="52" t="str">
        <f t="shared" si="334"/>
        <v>||||||0</v>
      </c>
      <c r="B7149" s="52" t="str">
        <f t="shared" si="335"/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333"/>
        <v>0</v>
      </c>
      <c r="N7149" s="39"/>
      <c r="O7149" s="39"/>
      <c r="P7149" s="53"/>
    </row>
    <row r="7150" spans="1:16" ht="24.95" customHeight="1" x14ac:dyDescent="0.2">
      <c r="A7150" s="52" t="str">
        <f t="shared" si="334"/>
        <v>||||||0</v>
      </c>
      <c r="B7150" s="52" t="str">
        <f t="shared" si="335"/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333"/>
        <v>0</v>
      </c>
      <c r="N7150" s="39"/>
      <c r="O7150" s="39"/>
      <c r="P7150" s="53"/>
    </row>
    <row r="7151" spans="1:16" ht="24.95" customHeight="1" x14ac:dyDescent="0.2">
      <c r="A7151" s="52" t="str">
        <f t="shared" si="334"/>
        <v>||||||0</v>
      </c>
      <c r="B7151" s="52" t="str">
        <f t="shared" si="335"/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333"/>
        <v>0</v>
      </c>
      <c r="N7151" s="39"/>
      <c r="O7151" s="39"/>
      <c r="P7151" s="53"/>
    </row>
    <row r="7152" spans="1:16" ht="24.95" customHeight="1" x14ac:dyDescent="0.2">
      <c r="A7152" s="52" t="str">
        <f t="shared" si="334"/>
        <v>||||||0</v>
      </c>
      <c r="B7152" s="52" t="str">
        <f t="shared" si="335"/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333"/>
        <v>0</v>
      </c>
      <c r="N7152" s="39"/>
      <c r="O7152" s="39"/>
      <c r="P7152" s="53"/>
    </row>
    <row r="7153" spans="1:16" ht="24.95" customHeight="1" x14ac:dyDescent="0.2">
      <c r="A7153" s="52" t="str">
        <f t="shared" si="334"/>
        <v>||||||0</v>
      </c>
      <c r="B7153" s="52" t="str">
        <f t="shared" si="335"/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333"/>
        <v>0</v>
      </c>
      <c r="N7153" s="39"/>
      <c r="O7153" s="39"/>
      <c r="P7153" s="53"/>
    </row>
    <row r="7154" spans="1:16" ht="24.95" customHeight="1" x14ac:dyDescent="0.2">
      <c r="A7154" s="52" t="str">
        <f t="shared" si="334"/>
        <v>||||||0</v>
      </c>
      <c r="B7154" s="52" t="str">
        <f t="shared" si="335"/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333"/>
        <v>0</v>
      </c>
      <c r="N7154" s="39"/>
      <c r="O7154" s="39"/>
      <c r="P7154" s="53"/>
    </row>
    <row r="7155" spans="1:16" ht="24.95" customHeight="1" x14ac:dyDescent="0.2">
      <c r="A7155" s="52" t="str">
        <f t="shared" si="334"/>
        <v>||||||0</v>
      </c>
      <c r="B7155" s="52" t="str">
        <f t="shared" si="335"/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333"/>
        <v>0</v>
      </c>
      <c r="N7155" s="39"/>
      <c r="O7155" s="39"/>
      <c r="P7155" s="53"/>
    </row>
    <row r="7156" spans="1:16" ht="24.95" customHeight="1" x14ac:dyDescent="0.2">
      <c r="A7156" s="52" t="str">
        <f t="shared" si="334"/>
        <v>||||||0</v>
      </c>
      <c r="B7156" s="52" t="str">
        <f t="shared" si="335"/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333"/>
        <v>0</v>
      </c>
      <c r="N7156" s="39"/>
      <c r="O7156" s="39"/>
      <c r="P7156" s="53"/>
    </row>
    <row r="7157" spans="1:16" ht="24.95" customHeight="1" x14ac:dyDescent="0.2">
      <c r="A7157" s="52" t="str">
        <f t="shared" si="334"/>
        <v>||||||0</v>
      </c>
      <c r="B7157" s="52" t="str">
        <f t="shared" si="335"/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333"/>
        <v>0</v>
      </c>
      <c r="N7157" s="39"/>
      <c r="O7157" s="39"/>
      <c r="P7157" s="53"/>
    </row>
    <row r="7158" spans="1:16" ht="24.95" customHeight="1" x14ac:dyDescent="0.2">
      <c r="A7158" s="52" t="str">
        <f t="shared" si="334"/>
        <v>||||||0</v>
      </c>
      <c r="B7158" s="52" t="str">
        <f t="shared" si="335"/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333"/>
        <v>0</v>
      </c>
      <c r="N7158" s="39"/>
      <c r="O7158" s="39"/>
      <c r="P7158" s="53"/>
    </row>
    <row r="7159" spans="1:16" ht="24.95" customHeight="1" x14ac:dyDescent="0.2">
      <c r="A7159" s="52" t="str">
        <f t="shared" si="334"/>
        <v>||||||0</v>
      </c>
      <c r="B7159" s="52" t="str">
        <f t="shared" si="335"/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333"/>
        <v>0</v>
      </c>
      <c r="N7159" s="39"/>
      <c r="O7159" s="39"/>
      <c r="P7159" s="53"/>
    </row>
    <row r="7160" spans="1:16" ht="24.95" customHeight="1" x14ac:dyDescent="0.2">
      <c r="A7160" s="52" t="str">
        <f t="shared" si="334"/>
        <v>||||||0</v>
      </c>
      <c r="B7160" s="52" t="str">
        <f t="shared" si="335"/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333"/>
        <v>0</v>
      </c>
      <c r="N7160" s="39"/>
      <c r="O7160" s="39"/>
      <c r="P7160" s="53"/>
    </row>
    <row r="7161" spans="1:16" ht="24.95" customHeight="1" x14ac:dyDescent="0.2">
      <c r="A7161" s="52" t="str">
        <f t="shared" si="334"/>
        <v>||||||0</v>
      </c>
      <c r="B7161" s="52" t="str">
        <f t="shared" si="335"/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333"/>
        <v>0</v>
      </c>
      <c r="N7161" s="39"/>
      <c r="O7161" s="39"/>
      <c r="P7161" s="53"/>
    </row>
    <row r="7162" spans="1:16" ht="24.95" customHeight="1" x14ac:dyDescent="0.2">
      <c r="A7162" s="52" t="str">
        <f t="shared" si="334"/>
        <v>||||||0</v>
      </c>
      <c r="B7162" s="52" t="str">
        <f t="shared" si="335"/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333"/>
        <v>0</v>
      </c>
      <c r="N7162" s="39"/>
      <c r="O7162" s="39"/>
      <c r="P7162" s="53"/>
    </row>
    <row r="7163" spans="1:16" ht="24.95" customHeight="1" x14ac:dyDescent="0.2">
      <c r="A7163" s="52" t="str">
        <f t="shared" si="334"/>
        <v>||||||0</v>
      </c>
      <c r="B7163" s="52" t="str">
        <f t="shared" si="335"/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333"/>
        <v>0</v>
      </c>
      <c r="N7163" s="39"/>
      <c r="O7163" s="39"/>
      <c r="P7163" s="53"/>
    </row>
    <row r="7164" spans="1:16" ht="24.95" customHeight="1" x14ac:dyDescent="0.2">
      <c r="A7164" s="52" t="str">
        <f t="shared" si="334"/>
        <v>||||||0</v>
      </c>
      <c r="B7164" s="52" t="str">
        <f t="shared" si="335"/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333"/>
        <v>0</v>
      </c>
      <c r="N7164" s="39"/>
      <c r="O7164" s="39"/>
      <c r="P7164" s="53"/>
    </row>
    <row r="7165" spans="1:16" ht="24.95" customHeight="1" x14ac:dyDescent="0.2">
      <c r="A7165" s="52" t="str">
        <f t="shared" si="334"/>
        <v>||||||0</v>
      </c>
      <c r="B7165" s="52" t="str">
        <f t="shared" si="335"/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333"/>
        <v>0</v>
      </c>
      <c r="N7165" s="39"/>
      <c r="O7165" s="39"/>
      <c r="P7165" s="53"/>
    </row>
    <row r="7166" spans="1:16" ht="24.95" customHeight="1" x14ac:dyDescent="0.2">
      <c r="A7166" s="52" t="str">
        <f t="shared" si="334"/>
        <v>||||||0</v>
      </c>
      <c r="B7166" s="52" t="str">
        <f t="shared" si="335"/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336">N7166+O7166</f>
        <v>0</v>
      </c>
      <c r="N7166" s="39"/>
      <c r="O7166" s="39"/>
      <c r="P7166" s="53"/>
    </row>
    <row r="7167" spans="1:16" ht="24.95" customHeight="1" x14ac:dyDescent="0.2">
      <c r="A7167" s="52" t="str">
        <f t="shared" si="334"/>
        <v>||||||0</v>
      </c>
      <c r="B7167" s="52" t="str">
        <f t="shared" si="335"/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336"/>
        <v>0</v>
      </c>
      <c r="N7167" s="39"/>
      <c r="O7167" s="39"/>
      <c r="P7167" s="53"/>
    </row>
    <row r="7168" spans="1:16" ht="24.95" customHeight="1" x14ac:dyDescent="0.2">
      <c r="A7168" s="52" t="str">
        <f t="shared" si="334"/>
        <v>||||||0</v>
      </c>
      <c r="B7168" s="52" t="str">
        <f t="shared" si="335"/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336"/>
        <v>0</v>
      </c>
      <c r="N7168" s="39"/>
      <c r="O7168" s="39"/>
      <c r="P7168" s="53"/>
    </row>
    <row r="7169" spans="1:16" ht="24.95" customHeight="1" x14ac:dyDescent="0.2">
      <c r="A7169" s="52" t="str">
        <f t="shared" si="334"/>
        <v>||||||0</v>
      </c>
      <c r="B7169" s="52" t="str">
        <f t="shared" si="335"/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336"/>
        <v>0</v>
      </c>
      <c r="N7169" s="39"/>
      <c r="O7169" s="39"/>
      <c r="P7169" s="53"/>
    </row>
    <row r="7170" spans="1:16" ht="24.95" customHeight="1" x14ac:dyDescent="0.2">
      <c r="A7170" s="52" t="str">
        <f t="shared" si="334"/>
        <v>||||||0</v>
      </c>
      <c r="B7170" s="52" t="str">
        <f t="shared" si="335"/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336"/>
        <v>0</v>
      </c>
      <c r="N7170" s="39"/>
      <c r="O7170" s="39"/>
      <c r="P7170" s="53"/>
    </row>
    <row r="7171" spans="1:16" ht="24.95" customHeight="1" x14ac:dyDescent="0.2">
      <c r="A7171" s="52" t="str">
        <f t="shared" si="334"/>
        <v>||||||0</v>
      </c>
      <c r="B7171" s="52" t="str">
        <f t="shared" si="335"/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336"/>
        <v>0</v>
      </c>
      <c r="N7171" s="39"/>
      <c r="O7171" s="39"/>
      <c r="P7171" s="53"/>
    </row>
    <row r="7172" spans="1:16" ht="24.95" customHeight="1" x14ac:dyDescent="0.2">
      <c r="A7172" s="52" t="str">
        <f t="shared" si="334"/>
        <v>||||||0</v>
      </c>
      <c r="B7172" s="52" t="str">
        <f t="shared" si="335"/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336"/>
        <v>0</v>
      </c>
      <c r="N7172" s="39"/>
      <c r="O7172" s="39"/>
      <c r="P7172" s="53"/>
    </row>
    <row r="7173" spans="1:16" ht="24.95" customHeight="1" x14ac:dyDescent="0.2">
      <c r="A7173" s="52" t="str">
        <f t="shared" ref="A7173:A7236" si="337">C7173&amp;"|"&amp;D7173&amp;"|"&amp;E7173&amp;"|"&amp;F7173&amp;"|"&amp;G7173&amp;"|"&amp;I7173&amp;"|"&amp;N7173+O7173-P7173</f>
        <v>||||||0</v>
      </c>
      <c r="B7173" s="52" t="str">
        <f t="shared" ref="B7173:B7236" si="338"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336"/>
        <v>0</v>
      </c>
      <c r="N7173" s="39"/>
      <c r="O7173" s="39"/>
      <c r="P7173" s="53"/>
    </row>
    <row r="7174" spans="1:16" ht="24.95" customHeight="1" x14ac:dyDescent="0.2">
      <c r="A7174" s="52" t="str">
        <f t="shared" si="337"/>
        <v>||||||0</v>
      </c>
      <c r="B7174" s="52" t="str">
        <f t="shared" si="338"/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336"/>
        <v>0</v>
      </c>
      <c r="N7174" s="39"/>
      <c r="O7174" s="39"/>
      <c r="P7174" s="53"/>
    </row>
    <row r="7175" spans="1:16" ht="24.95" customHeight="1" x14ac:dyDescent="0.2">
      <c r="A7175" s="52" t="str">
        <f t="shared" si="337"/>
        <v>||||||0</v>
      </c>
      <c r="B7175" s="52" t="str">
        <f t="shared" si="338"/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336"/>
        <v>0</v>
      </c>
      <c r="N7175" s="39"/>
      <c r="O7175" s="39"/>
      <c r="P7175" s="53"/>
    </row>
    <row r="7176" spans="1:16" ht="24.95" customHeight="1" x14ac:dyDescent="0.2">
      <c r="A7176" s="52" t="str">
        <f t="shared" si="337"/>
        <v>||||||0</v>
      </c>
      <c r="B7176" s="52" t="str">
        <f t="shared" si="338"/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336"/>
        <v>0</v>
      </c>
      <c r="N7176" s="39"/>
      <c r="O7176" s="39"/>
      <c r="P7176" s="53"/>
    </row>
    <row r="7177" spans="1:16" ht="24.95" customHeight="1" x14ac:dyDescent="0.2">
      <c r="A7177" s="52" t="str">
        <f t="shared" si="337"/>
        <v>||||||0</v>
      </c>
      <c r="B7177" s="52" t="str">
        <f t="shared" si="338"/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336"/>
        <v>0</v>
      </c>
      <c r="N7177" s="39"/>
      <c r="O7177" s="39"/>
      <c r="P7177" s="53"/>
    </row>
    <row r="7178" spans="1:16" ht="24.95" customHeight="1" x14ac:dyDescent="0.2">
      <c r="A7178" s="52" t="str">
        <f t="shared" si="337"/>
        <v>||||||0</v>
      </c>
      <c r="B7178" s="52" t="str">
        <f t="shared" si="338"/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336"/>
        <v>0</v>
      </c>
      <c r="N7178" s="39"/>
      <c r="O7178" s="39"/>
      <c r="P7178" s="53"/>
    </row>
    <row r="7179" spans="1:16" ht="24.95" customHeight="1" x14ac:dyDescent="0.2">
      <c r="A7179" s="52" t="str">
        <f t="shared" si="337"/>
        <v>||||||0</v>
      </c>
      <c r="B7179" s="52" t="str">
        <f t="shared" si="338"/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336"/>
        <v>0</v>
      </c>
      <c r="N7179" s="39"/>
      <c r="O7179" s="39"/>
      <c r="P7179" s="53"/>
    </row>
    <row r="7180" spans="1:16" ht="24.95" customHeight="1" x14ac:dyDescent="0.2">
      <c r="A7180" s="52" t="str">
        <f t="shared" si="337"/>
        <v>||||||0</v>
      </c>
      <c r="B7180" s="52" t="str">
        <f t="shared" si="338"/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336"/>
        <v>0</v>
      </c>
      <c r="N7180" s="39"/>
      <c r="O7180" s="39"/>
      <c r="P7180" s="53"/>
    </row>
    <row r="7181" spans="1:16" ht="24.95" customHeight="1" x14ac:dyDescent="0.2">
      <c r="A7181" s="52" t="str">
        <f t="shared" si="337"/>
        <v>||||||0</v>
      </c>
      <c r="B7181" s="52" t="str">
        <f t="shared" si="338"/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336"/>
        <v>0</v>
      </c>
      <c r="N7181" s="39"/>
      <c r="O7181" s="39"/>
      <c r="P7181" s="53"/>
    </row>
    <row r="7182" spans="1:16" ht="24.95" customHeight="1" x14ac:dyDescent="0.2">
      <c r="A7182" s="52" t="str">
        <f t="shared" si="337"/>
        <v>||||||0</v>
      </c>
      <c r="B7182" s="52" t="str">
        <f t="shared" si="338"/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336"/>
        <v>0</v>
      </c>
      <c r="N7182" s="39"/>
      <c r="O7182" s="39"/>
      <c r="P7182" s="53"/>
    </row>
    <row r="7183" spans="1:16" ht="24.95" customHeight="1" x14ac:dyDescent="0.2">
      <c r="A7183" s="52" t="str">
        <f t="shared" si="337"/>
        <v>||||||0</v>
      </c>
      <c r="B7183" s="52" t="str">
        <f t="shared" si="338"/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336"/>
        <v>0</v>
      </c>
      <c r="N7183" s="39"/>
      <c r="O7183" s="39"/>
      <c r="P7183" s="53"/>
    </row>
    <row r="7184" spans="1:16" ht="24.95" customHeight="1" x14ac:dyDescent="0.2">
      <c r="A7184" s="52" t="str">
        <f t="shared" si="337"/>
        <v>||||||0</v>
      </c>
      <c r="B7184" s="52" t="str">
        <f t="shared" si="338"/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336"/>
        <v>0</v>
      </c>
      <c r="N7184" s="39"/>
      <c r="O7184" s="39"/>
      <c r="P7184" s="53"/>
    </row>
    <row r="7185" spans="1:16" ht="24.95" customHeight="1" x14ac:dyDescent="0.2">
      <c r="A7185" s="52" t="str">
        <f t="shared" si="337"/>
        <v>||||||0</v>
      </c>
      <c r="B7185" s="52" t="str">
        <f t="shared" si="338"/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336"/>
        <v>0</v>
      </c>
      <c r="N7185" s="39"/>
      <c r="O7185" s="39"/>
      <c r="P7185" s="53"/>
    </row>
    <row r="7186" spans="1:16" ht="24.95" customHeight="1" x14ac:dyDescent="0.2">
      <c r="A7186" s="52" t="str">
        <f t="shared" si="337"/>
        <v>||||||0</v>
      </c>
      <c r="B7186" s="52" t="str">
        <f t="shared" si="338"/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336"/>
        <v>0</v>
      </c>
      <c r="N7186" s="39"/>
      <c r="O7186" s="39"/>
      <c r="P7186" s="53"/>
    </row>
    <row r="7187" spans="1:16" ht="24.95" customHeight="1" x14ac:dyDescent="0.2">
      <c r="A7187" s="52" t="str">
        <f t="shared" si="337"/>
        <v>||||||0</v>
      </c>
      <c r="B7187" s="52" t="str">
        <f t="shared" si="338"/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336"/>
        <v>0</v>
      </c>
      <c r="N7187" s="39"/>
      <c r="O7187" s="39"/>
      <c r="P7187" s="53"/>
    </row>
    <row r="7188" spans="1:16" ht="24.95" customHeight="1" x14ac:dyDescent="0.2">
      <c r="A7188" s="52" t="str">
        <f t="shared" si="337"/>
        <v>||||||0</v>
      </c>
      <c r="B7188" s="52" t="str">
        <f t="shared" si="338"/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336"/>
        <v>0</v>
      </c>
      <c r="N7188" s="39"/>
      <c r="O7188" s="39"/>
      <c r="P7188" s="53"/>
    </row>
    <row r="7189" spans="1:16" ht="24.95" customHeight="1" x14ac:dyDescent="0.2">
      <c r="A7189" s="52" t="str">
        <f t="shared" si="337"/>
        <v>||||||0</v>
      </c>
      <c r="B7189" s="52" t="str">
        <f t="shared" si="338"/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336"/>
        <v>0</v>
      </c>
      <c r="N7189" s="39"/>
      <c r="O7189" s="39"/>
      <c r="P7189" s="53"/>
    </row>
    <row r="7190" spans="1:16" ht="24.95" customHeight="1" x14ac:dyDescent="0.2">
      <c r="A7190" s="52" t="str">
        <f t="shared" si="337"/>
        <v>||||||0</v>
      </c>
      <c r="B7190" s="52" t="str">
        <f t="shared" si="338"/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336"/>
        <v>0</v>
      </c>
      <c r="N7190" s="39"/>
      <c r="O7190" s="39"/>
      <c r="P7190" s="53"/>
    </row>
    <row r="7191" spans="1:16" ht="24.95" customHeight="1" x14ac:dyDescent="0.2">
      <c r="A7191" s="52" t="str">
        <f t="shared" si="337"/>
        <v>||||||0</v>
      </c>
      <c r="B7191" s="52" t="str">
        <f t="shared" si="338"/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336"/>
        <v>0</v>
      </c>
      <c r="N7191" s="39"/>
      <c r="O7191" s="39"/>
      <c r="P7191" s="53"/>
    </row>
    <row r="7192" spans="1:16" ht="24.95" customHeight="1" x14ac:dyDescent="0.2">
      <c r="A7192" s="52" t="str">
        <f t="shared" si="337"/>
        <v>||||||0</v>
      </c>
      <c r="B7192" s="52" t="str">
        <f t="shared" si="338"/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336"/>
        <v>0</v>
      </c>
      <c r="N7192" s="39"/>
      <c r="O7192" s="39"/>
      <c r="P7192" s="53"/>
    </row>
    <row r="7193" spans="1:16" ht="24.95" customHeight="1" x14ac:dyDescent="0.2">
      <c r="A7193" s="52" t="str">
        <f t="shared" si="337"/>
        <v>||||||0</v>
      </c>
      <c r="B7193" s="52" t="str">
        <f t="shared" si="338"/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336"/>
        <v>0</v>
      </c>
      <c r="N7193" s="39"/>
      <c r="O7193" s="39"/>
      <c r="P7193" s="53"/>
    </row>
    <row r="7194" spans="1:16" ht="24.95" customHeight="1" x14ac:dyDescent="0.2">
      <c r="A7194" s="52" t="str">
        <f t="shared" si="337"/>
        <v>||||||0</v>
      </c>
      <c r="B7194" s="52" t="str">
        <f t="shared" si="338"/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336"/>
        <v>0</v>
      </c>
      <c r="N7194" s="39"/>
      <c r="O7194" s="39"/>
      <c r="P7194" s="53"/>
    </row>
    <row r="7195" spans="1:16" ht="24.95" customHeight="1" x14ac:dyDescent="0.2">
      <c r="A7195" s="52" t="str">
        <f t="shared" si="337"/>
        <v>||||||0</v>
      </c>
      <c r="B7195" s="52" t="str">
        <f t="shared" si="338"/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336"/>
        <v>0</v>
      </c>
      <c r="N7195" s="39"/>
      <c r="O7195" s="39"/>
      <c r="P7195" s="53"/>
    </row>
    <row r="7196" spans="1:16" ht="24.95" customHeight="1" x14ac:dyDescent="0.2">
      <c r="A7196" s="52" t="str">
        <f t="shared" si="337"/>
        <v>||||||0</v>
      </c>
      <c r="B7196" s="52" t="str">
        <f t="shared" si="338"/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336"/>
        <v>0</v>
      </c>
      <c r="N7196" s="39"/>
      <c r="O7196" s="39"/>
      <c r="P7196" s="53"/>
    </row>
    <row r="7197" spans="1:16" ht="24.95" customHeight="1" x14ac:dyDescent="0.2">
      <c r="A7197" s="52" t="str">
        <f t="shared" si="337"/>
        <v>||||||0</v>
      </c>
      <c r="B7197" s="52" t="str">
        <f t="shared" si="338"/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336"/>
        <v>0</v>
      </c>
      <c r="N7197" s="39"/>
      <c r="O7197" s="39"/>
      <c r="P7197" s="53"/>
    </row>
    <row r="7198" spans="1:16" ht="24.95" customHeight="1" x14ac:dyDescent="0.2">
      <c r="A7198" s="52" t="str">
        <f t="shared" si="337"/>
        <v>||||||0</v>
      </c>
      <c r="B7198" s="52" t="str">
        <f t="shared" si="338"/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336"/>
        <v>0</v>
      </c>
      <c r="N7198" s="39"/>
      <c r="O7198" s="39"/>
      <c r="P7198" s="53"/>
    </row>
    <row r="7199" spans="1:16" ht="24.95" customHeight="1" x14ac:dyDescent="0.2">
      <c r="A7199" s="52" t="str">
        <f t="shared" si="337"/>
        <v>||||||0</v>
      </c>
      <c r="B7199" s="52" t="str">
        <f t="shared" si="338"/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336"/>
        <v>0</v>
      </c>
      <c r="N7199" s="39"/>
      <c r="O7199" s="39"/>
      <c r="P7199" s="53"/>
    </row>
    <row r="7200" spans="1:16" ht="24.95" customHeight="1" x14ac:dyDescent="0.2">
      <c r="A7200" s="52" t="str">
        <f t="shared" si="337"/>
        <v>||||||0</v>
      </c>
      <c r="B7200" s="52" t="str">
        <f t="shared" si="338"/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336"/>
        <v>0</v>
      </c>
      <c r="N7200" s="39"/>
      <c r="O7200" s="39"/>
      <c r="P7200" s="53"/>
    </row>
    <row r="7201" spans="1:16" ht="24.95" customHeight="1" x14ac:dyDescent="0.2">
      <c r="A7201" s="52" t="str">
        <f t="shared" si="337"/>
        <v>||||||0</v>
      </c>
      <c r="B7201" s="52" t="str">
        <f t="shared" si="338"/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336"/>
        <v>0</v>
      </c>
      <c r="N7201" s="39"/>
      <c r="O7201" s="39"/>
      <c r="P7201" s="53"/>
    </row>
    <row r="7202" spans="1:16" ht="24.95" customHeight="1" x14ac:dyDescent="0.2">
      <c r="A7202" s="52" t="str">
        <f t="shared" si="337"/>
        <v>||||||0</v>
      </c>
      <c r="B7202" s="52" t="str">
        <f t="shared" si="338"/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336"/>
        <v>0</v>
      </c>
      <c r="N7202" s="39"/>
      <c r="O7202" s="39"/>
      <c r="P7202" s="53"/>
    </row>
    <row r="7203" spans="1:16" ht="24.95" customHeight="1" x14ac:dyDescent="0.2">
      <c r="A7203" s="52" t="str">
        <f t="shared" si="337"/>
        <v>||||||0</v>
      </c>
      <c r="B7203" s="52" t="str">
        <f t="shared" si="338"/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336"/>
        <v>0</v>
      </c>
      <c r="N7203" s="39"/>
      <c r="O7203" s="39"/>
      <c r="P7203" s="53"/>
    </row>
    <row r="7204" spans="1:16" ht="24.95" customHeight="1" x14ac:dyDescent="0.2">
      <c r="A7204" s="52" t="str">
        <f t="shared" si="337"/>
        <v>||||||0</v>
      </c>
      <c r="B7204" s="52" t="str">
        <f t="shared" si="338"/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336"/>
        <v>0</v>
      </c>
      <c r="N7204" s="39"/>
      <c r="O7204" s="39"/>
      <c r="P7204" s="53"/>
    </row>
    <row r="7205" spans="1:16" ht="24.95" customHeight="1" x14ac:dyDescent="0.2">
      <c r="A7205" s="52" t="str">
        <f t="shared" si="337"/>
        <v>||||||0</v>
      </c>
      <c r="B7205" s="52" t="str">
        <f t="shared" si="338"/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336"/>
        <v>0</v>
      </c>
      <c r="N7205" s="39"/>
      <c r="O7205" s="39"/>
      <c r="P7205" s="53"/>
    </row>
    <row r="7206" spans="1:16" ht="24.95" customHeight="1" x14ac:dyDescent="0.2">
      <c r="A7206" s="52" t="str">
        <f t="shared" si="337"/>
        <v>||||||0</v>
      </c>
      <c r="B7206" s="52" t="str">
        <f t="shared" si="338"/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336"/>
        <v>0</v>
      </c>
      <c r="N7206" s="39"/>
      <c r="O7206" s="39"/>
      <c r="P7206" s="53"/>
    </row>
    <row r="7207" spans="1:16" ht="24.95" customHeight="1" x14ac:dyDescent="0.2">
      <c r="A7207" s="52" t="str">
        <f t="shared" si="337"/>
        <v>||||||0</v>
      </c>
      <c r="B7207" s="52" t="str">
        <f t="shared" si="338"/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336"/>
        <v>0</v>
      </c>
      <c r="N7207" s="39"/>
      <c r="O7207" s="39"/>
      <c r="P7207" s="53"/>
    </row>
    <row r="7208" spans="1:16" ht="24.95" customHeight="1" x14ac:dyDescent="0.2">
      <c r="A7208" s="52" t="str">
        <f t="shared" si="337"/>
        <v>||||||0</v>
      </c>
      <c r="B7208" s="52" t="str">
        <f t="shared" si="338"/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336"/>
        <v>0</v>
      </c>
      <c r="N7208" s="39"/>
      <c r="O7208" s="39"/>
      <c r="P7208" s="53"/>
    </row>
    <row r="7209" spans="1:16" ht="24.95" customHeight="1" x14ac:dyDescent="0.2">
      <c r="A7209" s="52" t="str">
        <f t="shared" si="337"/>
        <v>||||||0</v>
      </c>
      <c r="B7209" s="52" t="str">
        <f t="shared" si="338"/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336"/>
        <v>0</v>
      </c>
      <c r="N7209" s="39"/>
      <c r="O7209" s="39"/>
      <c r="P7209" s="53"/>
    </row>
    <row r="7210" spans="1:16" ht="24.95" customHeight="1" x14ac:dyDescent="0.2">
      <c r="A7210" s="52" t="str">
        <f t="shared" si="337"/>
        <v>||||||0</v>
      </c>
      <c r="B7210" s="52" t="str">
        <f t="shared" si="338"/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336"/>
        <v>0</v>
      </c>
      <c r="N7210" s="39"/>
      <c r="O7210" s="39"/>
      <c r="P7210" s="53"/>
    </row>
    <row r="7211" spans="1:16" ht="24.95" customHeight="1" x14ac:dyDescent="0.2">
      <c r="A7211" s="52" t="str">
        <f t="shared" si="337"/>
        <v>||||||0</v>
      </c>
      <c r="B7211" s="52" t="str">
        <f t="shared" si="338"/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336"/>
        <v>0</v>
      </c>
      <c r="N7211" s="39"/>
      <c r="O7211" s="39"/>
      <c r="P7211" s="53"/>
    </row>
    <row r="7212" spans="1:16" ht="24.95" customHeight="1" x14ac:dyDescent="0.2">
      <c r="A7212" s="52" t="str">
        <f t="shared" si="337"/>
        <v>||||||0</v>
      </c>
      <c r="B7212" s="52" t="str">
        <f t="shared" si="338"/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336"/>
        <v>0</v>
      </c>
      <c r="N7212" s="39"/>
      <c r="O7212" s="39"/>
      <c r="P7212" s="53"/>
    </row>
    <row r="7213" spans="1:16" ht="24.95" customHeight="1" x14ac:dyDescent="0.2">
      <c r="A7213" s="52" t="str">
        <f t="shared" si="337"/>
        <v>||||||0</v>
      </c>
      <c r="B7213" s="52" t="str">
        <f t="shared" si="338"/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336"/>
        <v>0</v>
      </c>
      <c r="N7213" s="39"/>
      <c r="O7213" s="39"/>
      <c r="P7213" s="53"/>
    </row>
    <row r="7214" spans="1:16" ht="24.95" customHeight="1" x14ac:dyDescent="0.2">
      <c r="A7214" s="52" t="str">
        <f t="shared" si="337"/>
        <v>||||||0</v>
      </c>
      <c r="B7214" s="52" t="str">
        <f t="shared" si="338"/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336"/>
        <v>0</v>
      </c>
      <c r="N7214" s="39"/>
      <c r="O7214" s="39"/>
      <c r="P7214" s="53"/>
    </row>
    <row r="7215" spans="1:16" ht="24.95" customHeight="1" x14ac:dyDescent="0.2">
      <c r="A7215" s="52" t="str">
        <f t="shared" si="337"/>
        <v>||||||0</v>
      </c>
      <c r="B7215" s="52" t="str">
        <f t="shared" si="338"/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336"/>
        <v>0</v>
      </c>
      <c r="N7215" s="39"/>
      <c r="O7215" s="39"/>
      <c r="P7215" s="53"/>
    </row>
    <row r="7216" spans="1:16" ht="24.95" customHeight="1" x14ac:dyDescent="0.2">
      <c r="A7216" s="52" t="str">
        <f t="shared" si="337"/>
        <v>||||||0</v>
      </c>
      <c r="B7216" s="52" t="str">
        <f t="shared" si="338"/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336"/>
        <v>0</v>
      </c>
      <c r="N7216" s="39"/>
      <c r="O7216" s="39"/>
      <c r="P7216" s="53"/>
    </row>
    <row r="7217" spans="1:16" ht="24.95" customHeight="1" x14ac:dyDescent="0.2">
      <c r="A7217" s="52" t="str">
        <f t="shared" si="337"/>
        <v>||||||0</v>
      </c>
      <c r="B7217" s="52" t="str">
        <f t="shared" si="338"/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336"/>
        <v>0</v>
      </c>
      <c r="N7217" s="39"/>
      <c r="O7217" s="39"/>
      <c r="P7217" s="53"/>
    </row>
    <row r="7218" spans="1:16" ht="24.95" customHeight="1" x14ac:dyDescent="0.2">
      <c r="A7218" s="52" t="str">
        <f t="shared" si="337"/>
        <v>||||||0</v>
      </c>
      <c r="B7218" s="52" t="str">
        <f t="shared" si="338"/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336"/>
        <v>0</v>
      </c>
      <c r="N7218" s="39"/>
      <c r="O7218" s="39"/>
      <c r="P7218" s="53"/>
    </row>
    <row r="7219" spans="1:16" ht="24.95" customHeight="1" x14ac:dyDescent="0.2">
      <c r="A7219" s="52" t="str">
        <f t="shared" si="337"/>
        <v>||||||0</v>
      </c>
      <c r="B7219" s="52" t="str">
        <f t="shared" si="338"/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336"/>
        <v>0</v>
      </c>
      <c r="N7219" s="39"/>
      <c r="O7219" s="39"/>
      <c r="P7219" s="53"/>
    </row>
    <row r="7220" spans="1:16" ht="24.95" customHeight="1" x14ac:dyDescent="0.2">
      <c r="A7220" s="52" t="str">
        <f t="shared" si="337"/>
        <v>||||||0</v>
      </c>
      <c r="B7220" s="52" t="str">
        <f t="shared" si="338"/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336"/>
        <v>0</v>
      </c>
      <c r="N7220" s="39"/>
      <c r="O7220" s="39"/>
      <c r="P7220" s="53"/>
    </row>
    <row r="7221" spans="1:16" ht="24.95" customHeight="1" x14ac:dyDescent="0.2">
      <c r="A7221" s="52" t="str">
        <f t="shared" si="337"/>
        <v>||||||0</v>
      </c>
      <c r="B7221" s="52" t="str">
        <f t="shared" si="338"/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336"/>
        <v>0</v>
      </c>
      <c r="N7221" s="39"/>
      <c r="O7221" s="39"/>
      <c r="P7221" s="53"/>
    </row>
    <row r="7222" spans="1:16" ht="24.95" customHeight="1" x14ac:dyDescent="0.2">
      <c r="A7222" s="52" t="str">
        <f t="shared" si="337"/>
        <v>||||||0</v>
      </c>
      <c r="B7222" s="52" t="str">
        <f t="shared" si="338"/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336"/>
        <v>0</v>
      </c>
      <c r="N7222" s="39"/>
      <c r="O7222" s="39"/>
      <c r="P7222" s="53"/>
    </row>
    <row r="7223" spans="1:16" ht="24.95" customHeight="1" x14ac:dyDescent="0.2">
      <c r="A7223" s="52" t="str">
        <f t="shared" si="337"/>
        <v>||||||0</v>
      </c>
      <c r="B7223" s="52" t="str">
        <f t="shared" si="338"/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336"/>
        <v>0</v>
      </c>
      <c r="N7223" s="39"/>
      <c r="O7223" s="39"/>
      <c r="P7223" s="53"/>
    </row>
    <row r="7224" spans="1:16" ht="24.95" customHeight="1" x14ac:dyDescent="0.2">
      <c r="A7224" s="52" t="str">
        <f t="shared" si="337"/>
        <v>||||||0</v>
      </c>
      <c r="B7224" s="52" t="str">
        <f t="shared" si="338"/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336"/>
        <v>0</v>
      </c>
      <c r="N7224" s="39"/>
      <c r="O7224" s="39"/>
      <c r="P7224" s="53"/>
    </row>
    <row r="7225" spans="1:16" ht="24.95" customHeight="1" x14ac:dyDescent="0.2">
      <c r="A7225" s="52" t="str">
        <f t="shared" si="337"/>
        <v>||||||0</v>
      </c>
      <c r="B7225" s="52" t="str">
        <f t="shared" si="338"/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336"/>
        <v>0</v>
      </c>
      <c r="N7225" s="39"/>
      <c r="O7225" s="39"/>
      <c r="P7225" s="53"/>
    </row>
    <row r="7226" spans="1:16" ht="24.95" customHeight="1" x14ac:dyDescent="0.2">
      <c r="A7226" s="52" t="str">
        <f t="shared" si="337"/>
        <v>||||||0</v>
      </c>
      <c r="B7226" s="52" t="str">
        <f t="shared" si="338"/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336"/>
        <v>0</v>
      </c>
      <c r="N7226" s="39"/>
      <c r="O7226" s="39"/>
      <c r="P7226" s="53"/>
    </row>
    <row r="7227" spans="1:16" ht="24.95" customHeight="1" x14ac:dyDescent="0.2">
      <c r="A7227" s="52" t="str">
        <f t="shared" si="337"/>
        <v>||||||0</v>
      </c>
      <c r="B7227" s="52" t="str">
        <f t="shared" si="338"/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336"/>
        <v>0</v>
      </c>
      <c r="N7227" s="39"/>
      <c r="O7227" s="39"/>
      <c r="P7227" s="53"/>
    </row>
    <row r="7228" spans="1:16" ht="24.95" customHeight="1" x14ac:dyDescent="0.2">
      <c r="A7228" s="52" t="str">
        <f t="shared" si="337"/>
        <v>||||||0</v>
      </c>
      <c r="B7228" s="52" t="str">
        <f t="shared" si="338"/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336"/>
        <v>0</v>
      </c>
      <c r="N7228" s="39"/>
      <c r="O7228" s="39"/>
      <c r="P7228" s="53"/>
    </row>
    <row r="7229" spans="1:16" ht="24.95" customHeight="1" x14ac:dyDescent="0.2">
      <c r="A7229" s="52" t="str">
        <f t="shared" si="337"/>
        <v>||||||0</v>
      </c>
      <c r="B7229" s="52" t="str">
        <f t="shared" si="338"/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336"/>
        <v>0</v>
      </c>
      <c r="N7229" s="39"/>
      <c r="O7229" s="39"/>
      <c r="P7229" s="53"/>
    </row>
    <row r="7230" spans="1:16" ht="24.95" customHeight="1" x14ac:dyDescent="0.2">
      <c r="A7230" s="52" t="str">
        <f t="shared" si="337"/>
        <v>||||||0</v>
      </c>
      <c r="B7230" s="52" t="str">
        <f t="shared" si="338"/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339">N7230+O7230</f>
        <v>0</v>
      </c>
      <c r="N7230" s="39"/>
      <c r="O7230" s="39"/>
      <c r="P7230" s="53"/>
    </row>
    <row r="7231" spans="1:16" ht="24.95" customHeight="1" x14ac:dyDescent="0.2">
      <c r="A7231" s="52" t="str">
        <f t="shared" si="337"/>
        <v>||||||0</v>
      </c>
      <c r="B7231" s="52" t="str">
        <f t="shared" si="338"/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339"/>
        <v>0</v>
      </c>
      <c r="N7231" s="39"/>
      <c r="O7231" s="39"/>
      <c r="P7231" s="53"/>
    </row>
    <row r="7232" spans="1:16" ht="24.95" customHeight="1" x14ac:dyDescent="0.2">
      <c r="A7232" s="52" t="str">
        <f t="shared" si="337"/>
        <v>||||||0</v>
      </c>
      <c r="B7232" s="52" t="str">
        <f t="shared" si="338"/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339"/>
        <v>0</v>
      </c>
      <c r="N7232" s="39"/>
      <c r="O7232" s="39"/>
      <c r="P7232" s="53"/>
    </row>
    <row r="7233" spans="1:16" ht="24.95" customHeight="1" x14ac:dyDescent="0.2">
      <c r="A7233" s="52" t="str">
        <f t="shared" si="337"/>
        <v>||||||0</v>
      </c>
      <c r="B7233" s="52" t="str">
        <f t="shared" si="338"/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339"/>
        <v>0</v>
      </c>
      <c r="N7233" s="39"/>
      <c r="O7233" s="39"/>
      <c r="P7233" s="53"/>
    </row>
    <row r="7234" spans="1:16" ht="24.95" customHeight="1" x14ac:dyDescent="0.2">
      <c r="A7234" s="52" t="str">
        <f t="shared" si="337"/>
        <v>||||||0</v>
      </c>
      <c r="B7234" s="52" t="str">
        <f t="shared" si="338"/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339"/>
        <v>0</v>
      </c>
      <c r="N7234" s="39"/>
      <c r="O7234" s="39"/>
      <c r="P7234" s="53"/>
    </row>
    <row r="7235" spans="1:16" ht="24.95" customHeight="1" x14ac:dyDescent="0.2">
      <c r="A7235" s="52" t="str">
        <f t="shared" si="337"/>
        <v>||||||0</v>
      </c>
      <c r="B7235" s="52" t="str">
        <f t="shared" si="338"/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339"/>
        <v>0</v>
      </c>
      <c r="N7235" s="39"/>
      <c r="O7235" s="39"/>
      <c r="P7235" s="53"/>
    </row>
    <row r="7236" spans="1:16" ht="24.95" customHeight="1" x14ac:dyDescent="0.2">
      <c r="A7236" s="52" t="str">
        <f t="shared" si="337"/>
        <v>||||||0</v>
      </c>
      <c r="B7236" s="52" t="str">
        <f t="shared" si="338"/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339"/>
        <v>0</v>
      </c>
      <c r="N7236" s="39"/>
      <c r="O7236" s="39"/>
      <c r="P7236" s="53"/>
    </row>
    <row r="7237" spans="1:16" ht="24.95" customHeight="1" x14ac:dyDescent="0.2">
      <c r="A7237" s="52" t="str">
        <f t="shared" ref="A7237:A7300" si="340">C7237&amp;"|"&amp;D7237&amp;"|"&amp;E7237&amp;"|"&amp;F7237&amp;"|"&amp;G7237&amp;"|"&amp;I7237&amp;"|"&amp;N7237+O7237-P7237</f>
        <v>||||||0</v>
      </c>
      <c r="B7237" s="52" t="str">
        <f t="shared" ref="B7237:B7300" si="341"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339"/>
        <v>0</v>
      </c>
      <c r="N7237" s="39"/>
      <c r="O7237" s="39"/>
      <c r="P7237" s="53"/>
    </row>
    <row r="7238" spans="1:16" ht="24.95" customHeight="1" x14ac:dyDescent="0.2">
      <c r="A7238" s="52" t="str">
        <f t="shared" si="340"/>
        <v>||||||0</v>
      </c>
      <c r="B7238" s="52" t="str">
        <f t="shared" si="341"/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339"/>
        <v>0</v>
      </c>
      <c r="N7238" s="39"/>
      <c r="O7238" s="39"/>
      <c r="P7238" s="53"/>
    </row>
    <row r="7239" spans="1:16" ht="24.95" customHeight="1" x14ac:dyDescent="0.2">
      <c r="A7239" s="52" t="str">
        <f t="shared" si="340"/>
        <v>||||||0</v>
      </c>
      <c r="B7239" s="52" t="str">
        <f t="shared" si="341"/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339"/>
        <v>0</v>
      </c>
      <c r="N7239" s="39"/>
      <c r="O7239" s="39"/>
      <c r="P7239" s="53"/>
    </row>
    <row r="7240" spans="1:16" ht="24.95" customHeight="1" x14ac:dyDescent="0.2">
      <c r="A7240" s="52" t="str">
        <f t="shared" si="340"/>
        <v>||||||0</v>
      </c>
      <c r="B7240" s="52" t="str">
        <f t="shared" si="341"/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339"/>
        <v>0</v>
      </c>
      <c r="N7240" s="39"/>
      <c r="O7240" s="39"/>
      <c r="P7240" s="53"/>
    </row>
    <row r="7241" spans="1:16" ht="24.95" customHeight="1" x14ac:dyDescent="0.2">
      <c r="A7241" s="52" t="str">
        <f t="shared" si="340"/>
        <v>||||||0</v>
      </c>
      <c r="B7241" s="52" t="str">
        <f t="shared" si="341"/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339"/>
        <v>0</v>
      </c>
      <c r="N7241" s="39"/>
      <c r="O7241" s="39"/>
      <c r="P7241" s="53"/>
    </row>
    <row r="7242" spans="1:16" ht="24.95" customHeight="1" x14ac:dyDescent="0.2">
      <c r="A7242" s="52" t="str">
        <f t="shared" si="340"/>
        <v>||||||0</v>
      </c>
      <c r="B7242" s="52" t="str">
        <f t="shared" si="341"/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339"/>
        <v>0</v>
      </c>
      <c r="N7242" s="39"/>
      <c r="O7242" s="39"/>
      <c r="P7242" s="53"/>
    </row>
    <row r="7243" spans="1:16" ht="24.95" customHeight="1" x14ac:dyDescent="0.2">
      <c r="A7243" s="52" t="str">
        <f t="shared" si="340"/>
        <v>||||||0</v>
      </c>
      <c r="B7243" s="52" t="str">
        <f t="shared" si="341"/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339"/>
        <v>0</v>
      </c>
      <c r="N7243" s="39"/>
      <c r="O7243" s="39"/>
      <c r="P7243" s="53"/>
    </row>
    <row r="7244" spans="1:16" ht="24.95" customHeight="1" x14ac:dyDescent="0.2">
      <c r="A7244" s="52" t="str">
        <f t="shared" si="340"/>
        <v>||||||0</v>
      </c>
      <c r="B7244" s="52" t="str">
        <f t="shared" si="341"/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339"/>
        <v>0</v>
      </c>
      <c r="N7244" s="39"/>
      <c r="O7244" s="39"/>
      <c r="P7244" s="53"/>
    </row>
    <row r="7245" spans="1:16" ht="24.95" customHeight="1" x14ac:dyDescent="0.2">
      <c r="A7245" s="52" t="str">
        <f t="shared" si="340"/>
        <v>||||||0</v>
      </c>
      <c r="B7245" s="52" t="str">
        <f t="shared" si="341"/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339"/>
        <v>0</v>
      </c>
      <c r="N7245" s="39"/>
      <c r="O7245" s="39"/>
      <c r="P7245" s="53"/>
    </row>
    <row r="7246" spans="1:16" ht="24.95" customHeight="1" x14ac:dyDescent="0.2">
      <c r="A7246" s="52" t="str">
        <f t="shared" si="340"/>
        <v>||||||0</v>
      </c>
      <c r="B7246" s="52" t="str">
        <f t="shared" si="341"/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339"/>
        <v>0</v>
      </c>
      <c r="N7246" s="39"/>
      <c r="O7246" s="39"/>
      <c r="P7246" s="53"/>
    </row>
    <row r="7247" spans="1:16" ht="24.95" customHeight="1" x14ac:dyDescent="0.2">
      <c r="A7247" s="52" t="str">
        <f t="shared" si="340"/>
        <v>||||||0</v>
      </c>
      <c r="B7247" s="52" t="str">
        <f t="shared" si="341"/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339"/>
        <v>0</v>
      </c>
      <c r="N7247" s="39"/>
      <c r="O7247" s="39"/>
      <c r="P7247" s="53"/>
    </row>
    <row r="7248" spans="1:16" ht="24.95" customHeight="1" x14ac:dyDescent="0.2">
      <c r="A7248" s="52" t="str">
        <f t="shared" si="340"/>
        <v>||||||0</v>
      </c>
      <c r="B7248" s="52" t="str">
        <f t="shared" si="341"/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339"/>
        <v>0</v>
      </c>
      <c r="N7248" s="39"/>
      <c r="O7248" s="39"/>
      <c r="P7248" s="53"/>
    </row>
    <row r="7249" spans="1:16" ht="24.95" customHeight="1" x14ac:dyDescent="0.2">
      <c r="A7249" s="52" t="str">
        <f t="shared" si="340"/>
        <v>||||||0</v>
      </c>
      <c r="B7249" s="52" t="str">
        <f t="shared" si="341"/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339"/>
        <v>0</v>
      </c>
      <c r="N7249" s="39"/>
      <c r="O7249" s="39"/>
      <c r="P7249" s="53"/>
    </row>
    <row r="7250" spans="1:16" ht="24.95" customHeight="1" x14ac:dyDescent="0.2">
      <c r="A7250" s="52" t="str">
        <f t="shared" si="340"/>
        <v>||||||0</v>
      </c>
      <c r="B7250" s="52" t="str">
        <f t="shared" si="341"/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339"/>
        <v>0</v>
      </c>
      <c r="N7250" s="39"/>
      <c r="O7250" s="39"/>
      <c r="P7250" s="53"/>
    </row>
    <row r="7251" spans="1:16" ht="24.95" customHeight="1" x14ac:dyDescent="0.2">
      <c r="A7251" s="52" t="str">
        <f t="shared" si="340"/>
        <v>||||||0</v>
      </c>
      <c r="B7251" s="52" t="str">
        <f t="shared" si="341"/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339"/>
        <v>0</v>
      </c>
      <c r="N7251" s="39"/>
      <c r="O7251" s="39"/>
      <c r="P7251" s="53"/>
    </row>
    <row r="7252" spans="1:16" ht="24.95" customHeight="1" x14ac:dyDescent="0.2">
      <c r="A7252" s="52" t="str">
        <f t="shared" si="340"/>
        <v>||||||0</v>
      </c>
      <c r="B7252" s="52" t="str">
        <f t="shared" si="341"/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339"/>
        <v>0</v>
      </c>
      <c r="N7252" s="39"/>
      <c r="O7252" s="39"/>
      <c r="P7252" s="53"/>
    </row>
    <row r="7253" spans="1:16" ht="24.95" customHeight="1" x14ac:dyDescent="0.2">
      <c r="A7253" s="52" t="str">
        <f t="shared" si="340"/>
        <v>||||||0</v>
      </c>
      <c r="B7253" s="52" t="str">
        <f t="shared" si="341"/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339"/>
        <v>0</v>
      </c>
      <c r="N7253" s="39"/>
      <c r="O7253" s="39"/>
      <c r="P7253" s="53"/>
    </row>
    <row r="7254" spans="1:16" ht="24.95" customHeight="1" x14ac:dyDescent="0.2">
      <c r="A7254" s="52" t="str">
        <f t="shared" si="340"/>
        <v>||||||0</v>
      </c>
      <c r="B7254" s="52" t="str">
        <f t="shared" si="341"/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339"/>
        <v>0</v>
      </c>
      <c r="N7254" s="39"/>
      <c r="O7254" s="39"/>
      <c r="P7254" s="53"/>
    </row>
    <row r="7255" spans="1:16" ht="24.95" customHeight="1" x14ac:dyDescent="0.2">
      <c r="A7255" s="52" t="str">
        <f t="shared" si="340"/>
        <v>||||||0</v>
      </c>
      <c r="B7255" s="52" t="str">
        <f t="shared" si="341"/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339"/>
        <v>0</v>
      </c>
      <c r="N7255" s="39"/>
      <c r="O7255" s="39"/>
      <c r="P7255" s="53"/>
    </row>
    <row r="7256" spans="1:16" ht="24.95" customHeight="1" x14ac:dyDescent="0.2">
      <c r="A7256" s="52" t="str">
        <f t="shared" si="340"/>
        <v>||||||0</v>
      </c>
      <c r="B7256" s="52" t="str">
        <f t="shared" si="341"/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339"/>
        <v>0</v>
      </c>
      <c r="N7256" s="39"/>
      <c r="O7256" s="39"/>
      <c r="P7256" s="53"/>
    </row>
    <row r="7257" spans="1:16" ht="24.95" customHeight="1" x14ac:dyDescent="0.2">
      <c r="A7257" s="52" t="str">
        <f t="shared" si="340"/>
        <v>||||||0</v>
      </c>
      <c r="B7257" s="52" t="str">
        <f t="shared" si="341"/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339"/>
        <v>0</v>
      </c>
      <c r="N7257" s="39"/>
      <c r="O7257" s="39"/>
      <c r="P7257" s="53"/>
    </row>
    <row r="7258" spans="1:16" ht="24.95" customHeight="1" x14ac:dyDescent="0.2">
      <c r="A7258" s="52" t="str">
        <f t="shared" si="340"/>
        <v>||||||0</v>
      </c>
      <c r="B7258" s="52" t="str">
        <f t="shared" si="341"/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339"/>
        <v>0</v>
      </c>
      <c r="N7258" s="39"/>
      <c r="O7258" s="39"/>
      <c r="P7258" s="53"/>
    </row>
    <row r="7259" spans="1:16" ht="24.95" customHeight="1" x14ac:dyDescent="0.2">
      <c r="A7259" s="52" t="str">
        <f t="shared" si="340"/>
        <v>||||||0</v>
      </c>
      <c r="B7259" s="52" t="str">
        <f t="shared" si="341"/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339"/>
        <v>0</v>
      </c>
      <c r="N7259" s="39"/>
      <c r="O7259" s="39"/>
      <c r="P7259" s="53"/>
    </row>
    <row r="7260" spans="1:16" ht="24.95" customHeight="1" x14ac:dyDescent="0.2">
      <c r="A7260" s="52" t="str">
        <f t="shared" si="340"/>
        <v>||||||0</v>
      </c>
      <c r="B7260" s="52" t="str">
        <f t="shared" si="341"/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339"/>
        <v>0</v>
      </c>
      <c r="N7260" s="39"/>
      <c r="O7260" s="39"/>
      <c r="P7260" s="53"/>
    </row>
    <row r="7261" spans="1:16" ht="24.95" customHeight="1" x14ac:dyDescent="0.2">
      <c r="A7261" s="52" t="str">
        <f t="shared" si="340"/>
        <v>||||||0</v>
      </c>
      <c r="B7261" s="52" t="str">
        <f t="shared" si="341"/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339"/>
        <v>0</v>
      </c>
      <c r="N7261" s="39"/>
      <c r="O7261" s="39"/>
      <c r="P7261" s="53"/>
    </row>
    <row r="7262" spans="1:16" ht="24.95" customHeight="1" x14ac:dyDescent="0.2">
      <c r="A7262" s="52" t="str">
        <f t="shared" si="340"/>
        <v>||||||0</v>
      </c>
      <c r="B7262" s="52" t="str">
        <f t="shared" si="341"/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339"/>
        <v>0</v>
      </c>
      <c r="N7262" s="39"/>
      <c r="O7262" s="39"/>
      <c r="P7262" s="53"/>
    </row>
    <row r="7263" spans="1:16" ht="24.95" customHeight="1" x14ac:dyDescent="0.2">
      <c r="A7263" s="52" t="str">
        <f t="shared" si="340"/>
        <v>||||||0</v>
      </c>
      <c r="B7263" s="52" t="str">
        <f t="shared" si="341"/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339"/>
        <v>0</v>
      </c>
      <c r="N7263" s="39"/>
      <c r="O7263" s="39"/>
      <c r="P7263" s="53"/>
    </row>
    <row r="7264" spans="1:16" ht="24.95" customHeight="1" x14ac:dyDescent="0.2">
      <c r="A7264" s="52" t="str">
        <f t="shared" si="340"/>
        <v>||||||0</v>
      </c>
      <c r="B7264" s="52" t="str">
        <f t="shared" si="341"/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339"/>
        <v>0</v>
      </c>
      <c r="N7264" s="39"/>
      <c r="O7264" s="39"/>
      <c r="P7264" s="53"/>
    </row>
    <row r="7265" spans="1:16" ht="24.95" customHeight="1" x14ac:dyDescent="0.2">
      <c r="A7265" s="52" t="str">
        <f t="shared" si="340"/>
        <v>||||||0</v>
      </c>
      <c r="B7265" s="52" t="str">
        <f t="shared" si="341"/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339"/>
        <v>0</v>
      </c>
      <c r="N7265" s="39"/>
      <c r="O7265" s="39"/>
      <c r="P7265" s="53"/>
    </row>
    <row r="7266" spans="1:16" ht="24.95" customHeight="1" x14ac:dyDescent="0.2">
      <c r="A7266" s="52" t="str">
        <f t="shared" si="340"/>
        <v>||||||0</v>
      </c>
      <c r="B7266" s="52" t="str">
        <f t="shared" si="341"/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339"/>
        <v>0</v>
      </c>
      <c r="N7266" s="39"/>
      <c r="O7266" s="39"/>
      <c r="P7266" s="53"/>
    </row>
    <row r="7267" spans="1:16" ht="24.95" customHeight="1" x14ac:dyDescent="0.2">
      <c r="A7267" s="52" t="str">
        <f t="shared" si="340"/>
        <v>||||||0</v>
      </c>
      <c r="B7267" s="52" t="str">
        <f t="shared" si="341"/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339"/>
        <v>0</v>
      </c>
      <c r="N7267" s="39"/>
      <c r="O7267" s="39"/>
      <c r="P7267" s="53"/>
    </row>
    <row r="7268" spans="1:16" ht="24.95" customHeight="1" x14ac:dyDescent="0.2">
      <c r="A7268" s="52" t="str">
        <f t="shared" si="340"/>
        <v>||||||0</v>
      </c>
      <c r="B7268" s="52" t="str">
        <f t="shared" si="341"/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339"/>
        <v>0</v>
      </c>
      <c r="N7268" s="39"/>
      <c r="O7268" s="39"/>
      <c r="P7268" s="53"/>
    </row>
    <row r="7269" spans="1:16" ht="24.95" customHeight="1" x14ac:dyDescent="0.2">
      <c r="A7269" s="52" t="str">
        <f t="shared" si="340"/>
        <v>||||||0</v>
      </c>
      <c r="B7269" s="52" t="str">
        <f t="shared" si="341"/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339"/>
        <v>0</v>
      </c>
      <c r="N7269" s="39"/>
      <c r="O7269" s="39"/>
      <c r="P7269" s="53"/>
    </row>
    <row r="7270" spans="1:16" ht="24.95" customHeight="1" x14ac:dyDescent="0.2">
      <c r="A7270" s="52" t="str">
        <f t="shared" si="340"/>
        <v>||||||0</v>
      </c>
      <c r="B7270" s="52" t="str">
        <f t="shared" si="341"/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339"/>
        <v>0</v>
      </c>
      <c r="N7270" s="39"/>
      <c r="O7270" s="39"/>
      <c r="P7270" s="53"/>
    </row>
    <row r="7271" spans="1:16" ht="24.95" customHeight="1" x14ac:dyDescent="0.2">
      <c r="A7271" s="52" t="str">
        <f t="shared" si="340"/>
        <v>||||||0</v>
      </c>
      <c r="B7271" s="52" t="str">
        <f t="shared" si="341"/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339"/>
        <v>0</v>
      </c>
      <c r="N7271" s="39"/>
      <c r="O7271" s="39"/>
      <c r="P7271" s="53"/>
    </row>
    <row r="7272" spans="1:16" ht="24.95" customHeight="1" x14ac:dyDescent="0.2">
      <c r="A7272" s="52" t="str">
        <f t="shared" si="340"/>
        <v>||||||0</v>
      </c>
      <c r="B7272" s="52" t="str">
        <f t="shared" si="341"/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339"/>
        <v>0</v>
      </c>
      <c r="N7272" s="39"/>
      <c r="O7272" s="39"/>
      <c r="P7272" s="53"/>
    </row>
    <row r="7273" spans="1:16" ht="24.95" customHeight="1" x14ac:dyDescent="0.2">
      <c r="A7273" s="52" t="str">
        <f t="shared" si="340"/>
        <v>||||||0</v>
      </c>
      <c r="B7273" s="52" t="str">
        <f t="shared" si="341"/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339"/>
        <v>0</v>
      </c>
      <c r="N7273" s="39"/>
      <c r="O7273" s="39"/>
      <c r="P7273" s="53"/>
    </row>
    <row r="7274" spans="1:16" ht="24.95" customHeight="1" x14ac:dyDescent="0.2">
      <c r="A7274" s="52" t="str">
        <f t="shared" si="340"/>
        <v>||||||0</v>
      </c>
      <c r="B7274" s="52" t="str">
        <f t="shared" si="341"/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339"/>
        <v>0</v>
      </c>
      <c r="N7274" s="39"/>
      <c r="O7274" s="39"/>
      <c r="P7274" s="53"/>
    </row>
    <row r="7275" spans="1:16" ht="24.95" customHeight="1" x14ac:dyDescent="0.2">
      <c r="A7275" s="52" t="str">
        <f t="shared" si="340"/>
        <v>||||||0</v>
      </c>
      <c r="B7275" s="52" t="str">
        <f t="shared" si="341"/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339"/>
        <v>0</v>
      </c>
      <c r="N7275" s="39"/>
      <c r="O7275" s="39"/>
      <c r="P7275" s="53"/>
    </row>
    <row r="7276" spans="1:16" ht="24.95" customHeight="1" x14ac:dyDescent="0.2">
      <c r="A7276" s="52" t="str">
        <f t="shared" si="340"/>
        <v>||||||0</v>
      </c>
      <c r="B7276" s="52" t="str">
        <f t="shared" si="341"/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339"/>
        <v>0</v>
      </c>
      <c r="N7276" s="39"/>
      <c r="O7276" s="39"/>
      <c r="P7276" s="53"/>
    </row>
    <row r="7277" spans="1:16" ht="24.95" customHeight="1" x14ac:dyDescent="0.2">
      <c r="A7277" s="52" t="str">
        <f t="shared" si="340"/>
        <v>||||||0</v>
      </c>
      <c r="B7277" s="52" t="str">
        <f t="shared" si="341"/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339"/>
        <v>0</v>
      </c>
      <c r="N7277" s="39"/>
      <c r="O7277" s="39"/>
      <c r="P7277" s="53"/>
    </row>
    <row r="7278" spans="1:16" ht="24.95" customHeight="1" x14ac:dyDescent="0.2">
      <c r="A7278" s="52" t="str">
        <f t="shared" si="340"/>
        <v>||||||0</v>
      </c>
      <c r="B7278" s="52" t="str">
        <f t="shared" si="341"/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339"/>
        <v>0</v>
      </c>
      <c r="N7278" s="39"/>
      <c r="O7278" s="39"/>
      <c r="P7278" s="53"/>
    </row>
    <row r="7279" spans="1:16" ht="24.95" customHeight="1" x14ac:dyDescent="0.2">
      <c r="A7279" s="52" t="str">
        <f t="shared" si="340"/>
        <v>||||||0</v>
      </c>
      <c r="B7279" s="52" t="str">
        <f t="shared" si="341"/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339"/>
        <v>0</v>
      </c>
      <c r="N7279" s="39"/>
      <c r="O7279" s="39"/>
      <c r="P7279" s="53"/>
    </row>
    <row r="7280" spans="1:16" ht="24.95" customHeight="1" x14ac:dyDescent="0.2">
      <c r="A7280" s="52" t="str">
        <f t="shared" si="340"/>
        <v>||||||0</v>
      </c>
      <c r="B7280" s="52" t="str">
        <f t="shared" si="341"/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339"/>
        <v>0</v>
      </c>
      <c r="N7280" s="39"/>
      <c r="O7280" s="39"/>
      <c r="P7280" s="53"/>
    </row>
    <row r="7281" spans="1:16" ht="24.95" customHeight="1" x14ac:dyDescent="0.2">
      <c r="A7281" s="52" t="str">
        <f t="shared" si="340"/>
        <v>||||||0</v>
      </c>
      <c r="B7281" s="52" t="str">
        <f t="shared" si="341"/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339"/>
        <v>0</v>
      </c>
      <c r="N7281" s="39"/>
      <c r="O7281" s="39"/>
      <c r="P7281" s="53"/>
    </row>
    <row r="7282" spans="1:16" ht="24.95" customHeight="1" x14ac:dyDescent="0.2">
      <c r="A7282" s="52" t="str">
        <f t="shared" si="340"/>
        <v>||||||0</v>
      </c>
      <c r="B7282" s="52" t="str">
        <f t="shared" si="341"/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339"/>
        <v>0</v>
      </c>
      <c r="N7282" s="39"/>
      <c r="O7282" s="39"/>
      <c r="P7282" s="53"/>
    </row>
    <row r="7283" spans="1:16" ht="24.95" customHeight="1" x14ac:dyDescent="0.2">
      <c r="A7283" s="52" t="str">
        <f t="shared" si="340"/>
        <v>||||||0</v>
      </c>
      <c r="B7283" s="52" t="str">
        <f t="shared" si="341"/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339"/>
        <v>0</v>
      </c>
      <c r="N7283" s="39"/>
      <c r="O7283" s="39"/>
      <c r="P7283" s="53"/>
    </row>
    <row r="7284" spans="1:16" ht="24.95" customHeight="1" x14ac:dyDescent="0.2">
      <c r="A7284" s="52" t="str">
        <f t="shared" si="340"/>
        <v>||||||0</v>
      </c>
      <c r="B7284" s="52" t="str">
        <f t="shared" si="341"/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339"/>
        <v>0</v>
      </c>
      <c r="N7284" s="39"/>
      <c r="O7284" s="39"/>
      <c r="P7284" s="53"/>
    </row>
    <row r="7285" spans="1:16" ht="24.95" customHeight="1" x14ac:dyDescent="0.2">
      <c r="A7285" s="52" t="str">
        <f t="shared" si="340"/>
        <v>||||||0</v>
      </c>
      <c r="B7285" s="52" t="str">
        <f t="shared" si="341"/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339"/>
        <v>0</v>
      </c>
      <c r="N7285" s="39"/>
      <c r="O7285" s="39"/>
      <c r="P7285" s="53"/>
    </row>
    <row r="7286" spans="1:16" ht="24.95" customHeight="1" x14ac:dyDescent="0.2">
      <c r="A7286" s="52" t="str">
        <f t="shared" si="340"/>
        <v>||||||0</v>
      </c>
      <c r="B7286" s="52" t="str">
        <f t="shared" si="341"/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339"/>
        <v>0</v>
      </c>
      <c r="N7286" s="39"/>
      <c r="O7286" s="39"/>
      <c r="P7286" s="53"/>
    </row>
    <row r="7287" spans="1:16" ht="24.95" customHeight="1" x14ac:dyDescent="0.2">
      <c r="A7287" s="52" t="str">
        <f t="shared" si="340"/>
        <v>||||||0</v>
      </c>
      <c r="B7287" s="52" t="str">
        <f t="shared" si="341"/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339"/>
        <v>0</v>
      </c>
      <c r="N7287" s="39"/>
      <c r="O7287" s="39"/>
      <c r="P7287" s="53"/>
    </row>
    <row r="7288" spans="1:16" ht="24.95" customHeight="1" x14ac:dyDescent="0.2">
      <c r="A7288" s="52" t="str">
        <f t="shared" si="340"/>
        <v>||||||0</v>
      </c>
      <c r="B7288" s="52" t="str">
        <f t="shared" si="341"/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339"/>
        <v>0</v>
      </c>
      <c r="N7288" s="39"/>
      <c r="O7288" s="39"/>
      <c r="P7288" s="53"/>
    </row>
    <row r="7289" spans="1:16" ht="24.95" customHeight="1" x14ac:dyDescent="0.2">
      <c r="A7289" s="52" t="str">
        <f t="shared" si="340"/>
        <v>||||||0</v>
      </c>
      <c r="B7289" s="52" t="str">
        <f t="shared" si="341"/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339"/>
        <v>0</v>
      </c>
      <c r="N7289" s="39"/>
      <c r="O7289" s="39"/>
      <c r="P7289" s="53"/>
    </row>
    <row r="7290" spans="1:16" ht="24.95" customHeight="1" x14ac:dyDescent="0.2">
      <c r="A7290" s="52" t="str">
        <f t="shared" si="340"/>
        <v>||||||0</v>
      </c>
      <c r="B7290" s="52" t="str">
        <f t="shared" si="341"/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339"/>
        <v>0</v>
      </c>
      <c r="N7290" s="39"/>
      <c r="O7290" s="39"/>
      <c r="P7290" s="53"/>
    </row>
    <row r="7291" spans="1:16" ht="24.95" customHeight="1" x14ac:dyDescent="0.2">
      <c r="A7291" s="52" t="str">
        <f t="shared" si="340"/>
        <v>||||||0</v>
      </c>
      <c r="B7291" s="52" t="str">
        <f t="shared" si="341"/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339"/>
        <v>0</v>
      </c>
      <c r="N7291" s="39"/>
      <c r="O7291" s="39"/>
      <c r="P7291" s="53"/>
    </row>
    <row r="7292" spans="1:16" ht="24.95" customHeight="1" x14ac:dyDescent="0.2">
      <c r="A7292" s="52" t="str">
        <f t="shared" si="340"/>
        <v>||||||0</v>
      </c>
      <c r="B7292" s="52" t="str">
        <f t="shared" si="341"/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339"/>
        <v>0</v>
      </c>
      <c r="N7292" s="39"/>
      <c r="O7292" s="39"/>
      <c r="P7292" s="53"/>
    </row>
    <row r="7293" spans="1:16" ht="24.95" customHeight="1" x14ac:dyDescent="0.2">
      <c r="A7293" s="52" t="str">
        <f t="shared" si="340"/>
        <v>||||||0</v>
      </c>
      <c r="B7293" s="52" t="str">
        <f t="shared" si="341"/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339"/>
        <v>0</v>
      </c>
      <c r="N7293" s="39"/>
      <c r="O7293" s="39"/>
      <c r="P7293" s="53"/>
    </row>
    <row r="7294" spans="1:16" ht="24.95" customHeight="1" x14ac:dyDescent="0.2">
      <c r="A7294" s="52" t="str">
        <f t="shared" si="340"/>
        <v>||||||0</v>
      </c>
      <c r="B7294" s="52" t="str">
        <f t="shared" si="341"/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342">N7294+O7294</f>
        <v>0</v>
      </c>
      <c r="N7294" s="39"/>
      <c r="O7294" s="39"/>
      <c r="P7294" s="53"/>
    </row>
    <row r="7295" spans="1:16" ht="24.95" customHeight="1" x14ac:dyDescent="0.2">
      <c r="A7295" s="52" t="str">
        <f t="shared" si="340"/>
        <v>||||||0</v>
      </c>
      <c r="B7295" s="52" t="str">
        <f t="shared" si="341"/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342"/>
        <v>0</v>
      </c>
      <c r="N7295" s="39"/>
      <c r="O7295" s="39"/>
      <c r="P7295" s="53"/>
    </row>
    <row r="7296" spans="1:16" ht="24.95" customHeight="1" x14ac:dyDescent="0.2">
      <c r="A7296" s="52" t="str">
        <f t="shared" si="340"/>
        <v>||||||0</v>
      </c>
      <c r="B7296" s="52" t="str">
        <f t="shared" si="341"/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342"/>
        <v>0</v>
      </c>
      <c r="N7296" s="39"/>
      <c r="O7296" s="39"/>
      <c r="P7296" s="53"/>
    </row>
    <row r="7297" spans="1:16" ht="24.95" customHeight="1" x14ac:dyDescent="0.2">
      <c r="A7297" s="52" t="str">
        <f t="shared" si="340"/>
        <v>||||||0</v>
      </c>
      <c r="B7297" s="52" t="str">
        <f t="shared" si="341"/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342"/>
        <v>0</v>
      </c>
      <c r="N7297" s="39"/>
      <c r="O7297" s="39"/>
      <c r="P7297" s="53"/>
    </row>
    <row r="7298" spans="1:16" ht="24.95" customHeight="1" x14ac:dyDescent="0.2">
      <c r="A7298" s="52" t="str">
        <f t="shared" si="340"/>
        <v>||||||0</v>
      </c>
      <c r="B7298" s="52" t="str">
        <f t="shared" si="341"/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342"/>
        <v>0</v>
      </c>
      <c r="N7298" s="39"/>
      <c r="O7298" s="39"/>
      <c r="P7298" s="53"/>
    </row>
    <row r="7299" spans="1:16" ht="24.95" customHeight="1" x14ac:dyDescent="0.2">
      <c r="A7299" s="52" t="str">
        <f t="shared" si="340"/>
        <v>||||||0</v>
      </c>
      <c r="B7299" s="52" t="str">
        <f t="shared" si="341"/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342"/>
        <v>0</v>
      </c>
      <c r="N7299" s="39"/>
      <c r="O7299" s="39"/>
      <c r="P7299" s="53"/>
    </row>
    <row r="7300" spans="1:16" ht="24.95" customHeight="1" x14ac:dyDescent="0.2">
      <c r="A7300" s="52" t="str">
        <f t="shared" si="340"/>
        <v>||||||0</v>
      </c>
      <c r="B7300" s="52" t="str">
        <f t="shared" si="341"/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342"/>
        <v>0</v>
      </c>
      <c r="N7300" s="39"/>
      <c r="O7300" s="39"/>
      <c r="P7300" s="53"/>
    </row>
    <row r="7301" spans="1:16" ht="24.95" customHeight="1" x14ac:dyDescent="0.2">
      <c r="A7301" s="52" t="str">
        <f t="shared" ref="A7301:A7364" si="343">C7301&amp;"|"&amp;D7301&amp;"|"&amp;E7301&amp;"|"&amp;F7301&amp;"|"&amp;G7301&amp;"|"&amp;I7301&amp;"|"&amp;N7301+O7301-P7301</f>
        <v>||||||0</v>
      </c>
      <c r="B7301" s="52" t="str">
        <f t="shared" ref="B7301:B7364" si="344"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342"/>
        <v>0</v>
      </c>
      <c r="N7301" s="39"/>
      <c r="O7301" s="39"/>
      <c r="P7301" s="53"/>
    </row>
    <row r="7302" spans="1:16" ht="24.95" customHeight="1" x14ac:dyDescent="0.2">
      <c r="A7302" s="52" t="str">
        <f t="shared" si="343"/>
        <v>||||||0</v>
      </c>
      <c r="B7302" s="52" t="str">
        <f t="shared" si="344"/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342"/>
        <v>0</v>
      </c>
      <c r="N7302" s="39"/>
      <c r="O7302" s="39"/>
      <c r="P7302" s="53"/>
    </row>
    <row r="7303" spans="1:16" ht="24.95" customHeight="1" x14ac:dyDescent="0.2">
      <c r="A7303" s="52" t="str">
        <f t="shared" si="343"/>
        <v>||||||0</v>
      </c>
      <c r="B7303" s="52" t="str">
        <f t="shared" si="344"/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342"/>
        <v>0</v>
      </c>
      <c r="N7303" s="39"/>
      <c r="O7303" s="39"/>
      <c r="P7303" s="53"/>
    </row>
    <row r="7304" spans="1:16" ht="24.95" customHeight="1" x14ac:dyDescent="0.2">
      <c r="A7304" s="52" t="str">
        <f t="shared" si="343"/>
        <v>||||||0</v>
      </c>
      <c r="B7304" s="52" t="str">
        <f t="shared" si="344"/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342"/>
        <v>0</v>
      </c>
      <c r="N7304" s="39"/>
      <c r="O7304" s="39"/>
      <c r="P7304" s="53"/>
    </row>
    <row r="7305" spans="1:16" ht="24.95" customHeight="1" x14ac:dyDescent="0.2">
      <c r="A7305" s="52" t="str">
        <f t="shared" si="343"/>
        <v>||||||0</v>
      </c>
      <c r="B7305" s="52" t="str">
        <f t="shared" si="344"/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342"/>
        <v>0</v>
      </c>
      <c r="N7305" s="39"/>
      <c r="O7305" s="39"/>
      <c r="P7305" s="53"/>
    </row>
    <row r="7306" spans="1:16" ht="24.95" customHeight="1" x14ac:dyDescent="0.2">
      <c r="A7306" s="52" t="str">
        <f t="shared" si="343"/>
        <v>||||||0</v>
      </c>
      <c r="B7306" s="52" t="str">
        <f t="shared" si="344"/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342"/>
        <v>0</v>
      </c>
      <c r="N7306" s="39"/>
      <c r="O7306" s="39"/>
      <c r="P7306" s="53"/>
    </row>
    <row r="7307" spans="1:16" ht="24.95" customHeight="1" x14ac:dyDescent="0.2">
      <c r="A7307" s="52" t="str">
        <f t="shared" si="343"/>
        <v>||||||0</v>
      </c>
      <c r="B7307" s="52" t="str">
        <f t="shared" si="344"/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342"/>
        <v>0</v>
      </c>
      <c r="N7307" s="39"/>
      <c r="O7307" s="39"/>
      <c r="P7307" s="53"/>
    </row>
    <row r="7308" spans="1:16" ht="24.95" customHeight="1" x14ac:dyDescent="0.2">
      <c r="A7308" s="52" t="str">
        <f t="shared" si="343"/>
        <v>||||||0</v>
      </c>
      <c r="B7308" s="52" t="str">
        <f t="shared" si="344"/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342"/>
        <v>0</v>
      </c>
      <c r="N7308" s="39"/>
      <c r="O7308" s="39"/>
      <c r="P7308" s="53"/>
    </row>
    <row r="7309" spans="1:16" ht="24.95" customHeight="1" x14ac:dyDescent="0.2">
      <c r="A7309" s="52" t="str">
        <f t="shared" si="343"/>
        <v>||||||0</v>
      </c>
      <c r="B7309" s="52" t="str">
        <f t="shared" si="344"/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342"/>
        <v>0</v>
      </c>
      <c r="N7309" s="39"/>
      <c r="O7309" s="39"/>
      <c r="P7309" s="53"/>
    </row>
    <row r="7310" spans="1:16" ht="24.95" customHeight="1" x14ac:dyDescent="0.2">
      <c r="A7310" s="52" t="str">
        <f t="shared" si="343"/>
        <v>||||||0</v>
      </c>
      <c r="B7310" s="52" t="str">
        <f t="shared" si="344"/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342"/>
        <v>0</v>
      </c>
      <c r="N7310" s="39"/>
      <c r="O7310" s="39"/>
      <c r="P7310" s="53"/>
    </row>
    <row r="7311" spans="1:16" ht="24.95" customHeight="1" x14ac:dyDescent="0.2">
      <c r="A7311" s="52" t="str">
        <f t="shared" si="343"/>
        <v>||||||0</v>
      </c>
      <c r="B7311" s="52" t="str">
        <f t="shared" si="344"/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342"/>
        <v>0</v>
      </c>
      <c r="N7311" s="39"/>
      <c r="O7311" s="39"/>
      <c r="P7311" s="53"/>
    </row>
    <row r="7312" spans="1:16" ht="24.95" customHeight="1" x14ac:dyDescent="0.2">
      <c r="A7312" s="52" t="str">
        <f t="shared" si="343"/>
        <v>||||||0</v>
      </c>
      <c r="B7312" s="52" t="str">
        <f t="shared" si="344"/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342"/>
        <v>0</v>
      </c>
      <c r="N7312" s="39"/>
      <c r="O7312" s="39"/>
      <c r="P7312" s="53"/>
    </row>
    <row r="7313" spans="1:16" ht="24.95" customHeight="1" x14ac:dyDescent="0.2">
      <c r="A7313" s="52" t="str">
        <f t="shared" si="343"/>
        <v>||||||0</v>
      </c>
      <c r="B7313" s="52" t="str">
        <f t="shared" si="344"/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342"/>
        <v>0</v>
      </c>
      <c r="N7313" s="39"/>
      <c r="O7313" s="39"/>
      <c r="P7313" s="53"/>
    </row>
    <row r="7314" spans="1:16" ht="24.95" customHeight="1" x14ac:dyDescent="0.2">
      <c r="A7314" s="52" t="str">
        <f t="shared" si="343"/>
        <v>||||||0</v>
      </c>
      <c r="B7314" s="52" t="str">
        <f t="shared" si="344"/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342"/>
        <v>0</v>
      </c>
      <c r="N7314" s="39"/>
      <c r="O7314" s="39"/>
      <c r="P7314" s="53"/>
    </row>
    <row r="7315" spans="1:16" ht="24.95" customHeight="1" x14ac:dyDescent="0.2">
      <c r="A7315" s="52" t="str">
        <f t="shared" si="343"/>
        <v>||||||0</v>
      </c>
      <c r="B7315" s="52" t="str">
        <f t="shared" si="344"/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342"/>
        <v>0</v>
      </c>
      <c r="N7315" s="39"/>
      <c r="O7315" s="39"/>
      <c r="P7315" s="53"/>
    </row>
    <row r="7316" spans="1:16" ht="24.95" customHeight="1" x14ac:dyDescent="0.2">
      <c r="A7316" s="52" t="str">
        <f t="shared" si="343"/>
        <v>||||||0</v>
      </c>
      <c r="B7316" s="52" t="str">
        <f t="shared" si="344"/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342"/>
        <v>0</v>
      </c>
      <c r="N7316" s="39"/>
      <c r="O7316" s="39"/>
      <c r="P7316" s="53"/>
    </row>
    <row r="7317" spans="1:16" ht="24.95" customHeight="1" x14ac:dyDescent="0.2">
      <c r="A7317" s="52" t="str">
        <f t="shared" si="343"/>
        <v>||||||0</v>
      </c>
      <c r="B7317" s="52" t="str">
        <f t="shared" si="344"/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342"/>
        <v>0</v>
      </c>
      <c r="N7317" s="39"/>
      <c r="O7317" s="39"/>
      <c r="P7317" s="53"/>
    </row>
    <row r="7318" spans="1:16" ht="24.95" customHeight="1" x14ac:dyDescent="0.2">
      <c r="A7318" s="52" t="str">
        <f t="shared" si="343"/>
        <v>||||||0</v>
      </c>
      <c r="B7318" s="52" t="str">
        <f t="shared" si="344"/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342"/>
        <v>0</v>
      </c>
      <c r="N7318" s="39"/>
      <c r="O7318" s="39"/>
      <c r="P7318" s="53"/>
    </row>
    <row r="7319" spans="1:16" ht="24.95" customHeight="1" x14ac:dyDescent="0.2">
      <c r="A7319" s="52" t="str">
        <f t="shared" si="343"/>
        <v>||||||0</v>
      </c>
      <c r="B7319" s="52" t="str">
        <f t="shared" si="344"/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342"/>
        <v>0</v>
      </c>
      <c r="N7319" s="39"/>
      <c r="O7319" s="39"/>
      <c r="P7319" s="53"/>
    </row>
    <row r="7320" spans="1:16" ht="24.95" customHeight="1" x14ac:dyDescent="0.2">
      <c r="A7320" s="52" t="str">
        <f t="shared" si="343"/>
        <v>||||||0</v>
      </c>
      <c r="B7320" s="52" t="str">
        <f t="shared" si="344"/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342"/>
        <v>0</v>
      </c>
      <c r="N7320" s="39"/>
      <c r="O7320" s="39"/>
      <c r="P7320" s="53"/>
    </row>
    <row r="7321" spans="1:16" ht="24.95" customHeight="1" x14ac:dyDescent="0.2">
      <c r="A7321" s="52" t="str">
        <f t="shared" si="343"/>
        <v>||||||0</v>
      </c>
      <c r="B7321" s="52" t="str">
        <f t="shared" si="344"/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342"/>
        <v>0</v>
      </c>
      <c r="N7321" s="39"/>
      <c r="O7321" s="39"/>
      <c r="P7321" s="53"/>
    </row>
    <row r="7322" spans="1:16" ht="24.95" customHeight="1" x14ac:dyDescent="0.2">
      <c r="A7322" s="52" t="str">
        <f t="shared" si="343"/>
        <v>||||||0</v>
      </c>
      <c r="B7322" s="52" t="str">
        <f t="shared" si="344"/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342"/>
        <v>0</v>
      </c>
      <c r="N7322" s="39"/>
      <c r="O7322" s="39"/>
      <c r="P7322" s="53"/>
    </row>
    <row r="7323" spans="1:16" ht="24.95" customHeight="1" x14ac:dyDescent="0.2">
      <c r="A7323" s="52" t="str">
        <f t="shared" si="343"/>
        <v>||||||0</v>
      </c>
      <c r="B7323" s="52" t="str">
        <f t="shared" si="344"/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342"/>
        <v>0</v>
      </c>
      <c r="N7323" s="39"/>
      <c r="O7323" s="39"/>
      <c r="P7323" s="53"/>
    </row>
    <row r="7324" spans="1:16" ht="24.95" customHeight="1" x14ac:dyDescent="0.2">
      <c r="A7324" s="52" t="str">
        <f t="shared" si="343"/>
        <v>||||||0</v>
      </c>
      <c r="B7324" s="52" t="str">
        <f t="shared" si="344"/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342"/>
        <v>0</v>
      </c>
      <c r="N7324" s="39"/>
      <c r="O7324" s="39"/>
      <c r="P7324" s="53"/>
    </row>
    <row r="7325" spans="1:16" ht="24.95" customHeight="1" x14ac:dyDescent="0.2">
      <c r="A7325" s="52" t="str">
        <f t="shared" si="343"/>
        <v>||||||0</v>
      </c>
      <c r="B7325" s="52" t="str">
        <f t="shared" si="344"/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342"/>
        <v>0</v>
      </c>
      <c r="N7325" s="39"/>
      <c r="O7325" s="39"/>
      <c r="P7325" s="53"/>
    </row>
    <row r="7326" spans="1:16" ht="24.95" customHeight="1" x14ac:dyDescent="0.2">
      <c r="A7326" s="52" t="str">
        <f t="shared" si="343"/>
        <v>||||||0</v>
      </c>
      <c r="B7326" s="52" t="str">
        <f t="shared" si="344"/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342"/>
        <v>0</v>
      </c>
      <c r="N7326" s="39"/>
      <c r="O7326" s="39"/>
      <c r="P7326" s="53"/>
    </row>
    <row r="7327" spans="1:16" ht="24.95" customHeight="1" x14ac:dyDescent="0.2">
      <c r="A7327" s="52" t="str">
        <f t="shared" si="343"/>
        <v>||||||0</v>
      </c>
      <c r="B7327" s="52" t="str">
        <f t="shared" si="344"/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342"/>
        <v>0</v>
      </c>
      <c r="N7327" s="39"/>
      <c r="O7327" s="39"/>
      <c r="P7327" s="53"/>
    </row>
    <row r="7328" spans="1:16" ht="24.95" customHeight="1" x14ac:dyDescent="0.2">
      <c r="A7328" s="52" t="str">
        <f t="shared" si="343"/>
        <v>||||||0</v>
      </c>
      <c r="B7328" s="52" t="str">
        <f t="shared" si="344"/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342"/>
        <v>0</v>
      </c>
      <c r="N7328" s="39"/>
      <c r="O7328" s="39"/>
      <c r="P7328" s="53"/>
    </row>
    <row r="7329" spans="1:16" ht="24.95" customHeight="1" x14ac:dyDescent="0.2">
      <c r="A7329" s="52" t="str">
        <f t="shared" si="343"/>
        <v>||||||0</v>
      </c>
      <c r="B7329" s="52" t="str">
        <f t="shared" si="344"/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342"/>
        <v>0</v>
      </c>
      <c r="N7329" s="39"/>
      <c r="O7329" s="39"/>
      <c r="P7329" s="53"/>
    </row>
    <row r="7330" spans="1:16" ht="24.95" customHeight="1" x14ac:dyDescent="0.2">
      <c r="A7330" s="52" t="str">
        <f t="shared" si="343"/>
        <v>||||||0</v>
      </c>
      <c r="B7330" s="52" t="str">
        <f t="shared" si="344"/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342"/>
        <v>0</v>
      </c>
      <c r="N7330" s="39"/>
      <c r="O7330" s="39"/>
      <c r="P7330" s="53"/>
    </row>
    <row r="7331" spans="1:16" ht="24.95" customHeight="1" x14ac:dyDescent="0.2">
      <c r="A7331" s="52" t="str">
        <f t="shared" si="343"/>
        <v>||||||0</v>
      </c>
      <c r="B7331" s="52" t="str">
        <f t="shared" si="344"/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342"/>
        <v>0</v>
      </c>
      <c r="N7331" s="39"/>
      <c r="O7331" s="39"/>
      <c r="P7331" s="53"/>
    </row>
    <row r="7332" spans="1:16" ht="24.95" customHeight="1" x14ac:dyDescent="0.2">
      <c r="A7332" s="52" t="str">
        <f t="shared" si="343"/>
        <v>||||||0</v>
      </c>
      <c r="B7332" s="52" t="str">
        <f t="shared" si="344"/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342"/>
        <v>0</v>
      </c>
      <c r="N7332" s="39"/>
      <c r="O7332" s="39"/>
      <c r="P7332" s="53"/>
    </row>
    <row r="7333" spans="1:16" ht="24.95" customHeight="1" x14ac:dyDescent="0.2">
      <c r="A7333" s="52" t="str">
        <f t="shared" si="343"/>
        <v>||||||0</v>
      </c>
      <c r="B7333" s="52" t="str">
        <f t="shared" si="344"/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342"/>
        <v>0</v>
      </c>
      <c r="N7333" s="39"/>
      <c r="O7333" s="39"/>
      <c r="P7333" s="53"/>
    </row>
    <row r="7334" spans="1:16" ht="24.95" customHeight="1" x14ac:dyDescent="0.2">
      <c r="A7334" s="52" t="str">
        <f t="shared" si="343"/>
        <v>||||||0</v>
      </c>
      <c r="B7334" s="52" t="str">
        <f t="shared" si="344"/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342"/>
        <v>0</v>
      </c>
      <c r="N7334" s="39"/>
      <c r="O7334" s="39"/>
      <c r="P7334" s="53"/>
    </row>
    <row r="7335" spans="1:16" ht="24.95" customHeight="1" x14ac:dyDescent="0.2">
      <c r="A7335" s="52" t="str">
        <f t="shared" si="343"/>
        <v>||||||0</v>
      </c>
      <c r="B7335" s="52" t="str">
        <f t="shared" si="344"/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342"/>
        <v>0</v>
      </c>
      <c r="N7335" s="39"/>
      <c r="O7335" s="39"/>
      <c r="P7335" s="53"/>
    </row>
    <row r="7336" spans="1:16" ht="24.95" customHeight="1" x14ac:dyDescent="0.2">
      <c r="A7336" s="52" t="str">
        <f t="shared" si="343"/>
        <v>||||||0</v>
      </c>
      <c r="B7336" s="52" t="str">
        <f t="shared" si="344"/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342"/>
        <v>0</v>
      </c>
      <c r="N7336" s="39"/>
      <c r="O7336" s="39"/>
      <c r="P7336" s="53"/>
    </row>
    <row r="7337" spans="1:16" ht="24.95" customHeight="1" x14ac:dyDescent="0.2">
      <c r="A7337" s="52" t="str">
        <f t="shared" si="343"/>
        <v>||||||0</v>
      </c>
      <c r="B7337" s="52" t="str">
        <f t="shared" si="344"/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342"/>
        <v>0</v>
      </c>
      <c r="N7337" s="39"/>
      <c r="O7337" s="39"/>
      <c r="P7337" s="53"/>
    </row>
    <row r="7338" spans="1:16" ht="24.95" customHeight="1" x14ac:dyDescent="0.2">
      <c r="A7338" s="52" t="str">
        <f t="shared" si="343"/>
        <v>||||||0</v>
      </c>
      <c r="B7338" s="52" t="str">
        <f t="shared" si="344"/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342"/>
        <v>0</v>
      </c>
      <c r="N7338" s="39"/>
      <c r="O7338" s="39"/>
      <c r="P7338" s="53"/>
    </row>
    <row r="7339" spans="1:16" ht="24.95" customHeight="1" x14ac:dyDescent="0.2">
      <c r="A7339" s="52" t="str">
        <f t="shared" si="343"/>
        <v>||||||0</v>
      </c>
      <c r="B7339" s="52" t="str">
        <f t="shared" si="344"/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342"/>
        <v>0</v>
      </c>
      <c r="N7339" s="39"/>
      <c r="O7339" s="39"/>
      <c r="P7339" s="53"/>
    </row>
    <row r="7340" spans="1:16" ht="24.95" customHeight="1" x14ac:dyDescent="0.2">
      <c r="A7340" s="52" t="str">
        <f t="shared" si="343"/>
        <v>||||||0</v>
      </c>
      <c r="B7340" s="52" t="str">
        <f t="shared" si="344"/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342"/>
        <v>0</v>
      </c>
      <c r="N7340" s="39"/>
      <c r="O7340" s="39"/>
      <c r="P7340" s="53"/>
    </row>
    <row r="7341" spans="1:16" ht="24.95" customHeight="1" x14ac:dyDescent="0.2">
      <c r="A7341" s="52" t="str">
        <f t="shared" si="343"/>
        <v>||||||0</v>
      </c>
      <c r="B7341" s="52" t="str">
        <f t="shared" si="344"/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342"/>
        <v>0</v>
      </c>
      <c r="N7341" s="39"/>
      <c r="O7341" s="39"/>
      <c r="P7341" s="53"/>
    </row>
    <row r="7342" spans="1:16" ht="24.95" customHeight="1" x14ac:dyDescent="0.2">
      <c r="A7342" s="52" t="str">
        <f t="shared" si="343"/>
        <v>||||||0</v>
      </c>
      <c r="B7342" s="52" t="str">
        <f t="shared" si="344"/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342"/>
        <v>0</v>
      </c>
      <c r="N7342" s="39"/>
      <c r="O7342" s="39"/>
      <c r="P7342" s="53"/>
    </row>
    <row r="7343" spans="1:16" ht="24.95" customHeight="1" x14ac:dyDescent="0.2">
      <c r="A7343" s="52" t="str">
        <f t="shared" si="343"/>
        <v>||||||0</v>
      </c>
      <c r="B7343" s="52" t="str">
        <f t="shared" si="344"/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342"/>
        <v>0</v>
      </c>
      <c r="N7343" s="39"/>
      <c r="O7343" s="39"/>
      <c r="P7343" s="53"/>
    </row>
    <row r="7344" spans="1:16" ht="24.95" customHeight="1" x14ac:dyDescent="0.2">
      <c r="A7344" s="52" t="str">
        <f t="shared" si="343"/>
        <v>||||||0</v>
      </c>
      <c r="B7344" s="52" t="str">
        <f t="shared" si="344"/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342"/>
        <v>0</v>
      </c>
      <c r="N7344" s="39"/>
      <c r="O7344" s="39"/>
      <c r="P7344" s="53"/>
    </row>
    <row r="7345" spans="1:16" ht="24.95" customHeight="1" x14ac:dyDescent="0.2">
      <c r="A7345" s="52" t="str">
        <f t="shared" si="343"/>
        <v>||||||0</v>
      </c>
      <c r="B7345" s="52" t="str">
        <f t="shared" si="344"/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342"/>
        <v>0</v>
      </c>
      <c r="N7345" s="39"/>
      <c r="O7345" s="39"/>
      <c r="P7345" s="53"/>
    </row>
    <row r="7346" spans="1:16" ht="24.95" customHeight="1" x14ac:dyDescent="0.2">
      <c r="A7346" s="52" t="str">
        <f t="shared" si="343"/>
        <v>||||||0</v>
      </c>
      <c r="B7346" s="52" t="str">
        <f t="shared" si="344"/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342"/>
        <v>0</v>
      </c>
      <c r="N7346" s="39"/>
      <c r="O7346" s="39"/>
      <c r="P7346" s="53"/>
    </row>
    <row r="7347" spans="1:16" ht="24.95" customHeight="1" x14ac:dyDescent="0.2">
      <c r="A7347" s="52" t="str">
        <f t="shared" si="343"/>
        <v>||||||0</v>
      </c>
      <c r="B7347" s="52" t="str">
        <f t="shared" si="344"/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342"/>
        <v>0</v>
      </c>
      <c r="N7347" s="39"/>
      <c r="O7347" s="39"/>
      <c r="P7347" s="53"/>
    </row>
    <row r="7348" spans="1:16" ht="24.95" customHeight="1" x14ac:dyDescent="0.2">
      <c r="A7348" s="52" t="str">
        <f t="shared" si="343"/>
        <v>||||||0</v>
      </c>
      <c r="B7348" s="52" t="str">
        <f t="shared" si="344"/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342"/>
        <v>0</v>
      </c>
      <c r="N7348" s="39"/>
      <c r="O7348" s="39"/>
      <c r="P7348" s="53"/>
    </row>
    <row r="7349" spans="1:16" ht="24.95" customHeight="1" x14ac:dyDescent="0.2">
      <c r="A7349" s="52" t="str">
        <f t="shared" si="343"/>
        <v>||||||0</v>
      </c>
      <c r="B7349" s="52" t="str">
        <f t="shared" si="344"/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342"/>
        <v>0</v>
      </c>
      <c r="N7349" s="39"/>
      <c r="O7349" s="39"/>
      <c r="P7349" s="53"/>
    </row>
    <row r="7350" spans="1:16" ht="24.95" customHeight="1" x14ac:dyDescent="0.2">
      <c r="A7350" s="52" t="str">
        <f t="shared" si="343"/>
        <v>||||||0</v>
      </c>
      <c r="B7350" s="52" t="str">
        <f t="shared" si="344"/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342"/>
        <v>0</v>
      </c>
      <c r="N7350" s="39"/>
      <c r="O7350" s="39"/>
      <c r="P7350" s="53"/>
    </row>
    <row r="7351" spans="1:16" ht="24.95" customHeight="1" x14ac:dyDescent="0.2">
      <c r="A7351" s="52" t="str">
        <f t="shared" si="343"/>
        <v>||||||0</v>
      </c>
      <c r="B7351" s="52" t="str">
        <f t="shared" si="344"/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342"/>
        <v>0</v>
      </c>
      <c r="N7351" s="39"/>
      <c r="O7351" s="39"/>
      <c r="P7351" s="53"/>
    </row>
    <row r="7352" spans="1:16" ht="24.95" customHeight="1" x14ac:dyDescent="0.2">
      <c r="A7352" s="52" t="str">
        <f t="shared" si="343"/>
        <v>||||||0</v>
      </c>
      <c r="B7352" s="52" t="str">
        <f t="shared" si="344"/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342"/>
        <v>0</v>
      </c>
      <c r="N7352" s="39"/>
      <c r="O7352" s="39"/>
      <c r="P7352" s="53"/>
    </row>
    <row r="7353" spans="1:16" ht="24.95" customHeight="1" x14ac:dyDescent="0.2">
      <c r="A7353" s="52" t="str">
        <f t="shared" si="343"/>
        <v>||||||0</v>
      </c>
      <c r="B7353" s="52" t="str">
        <f t="shared" si="344"/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342"/>
        <v>0</v>
      </c>
      <c r="N7353" s="39"/>
      <c r="O7353" s="39"/>
      <c r="P7353" s="53"/>
    </row>
    <row r="7354" spans="1:16" ht="24.95" customHeight="1" x14ac:dyDescent="0.2">
      <c r="A7354" s="52" t="str">
        <f t="shared" si="343"/>
        <v>||||||0</v>
      </c>
      <c r="B7354" s="52" t="str">
        <f t="shared" si="344"/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342"/>
        <v>0</v>
      </c>
      <c r="N7354" s="39"/>
      <c r="O7354" s="39"/>
      <c r="P7354" s="53"/>
    </row>
    <row r="7355" spans="1:16" ht="24.95" customHeight="1" x14ac:dyDescent="0.2">
      <c r="A7355" s="52" t="str">
        <f t="shared" si="343"/>
        <v>||||||0</v>
      </c>
      <c r="B7355" s="52" t="str">
        <f t="shared" si="344"/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342"/>
        <v>0</v>
      </c>
      <c r="N7355" s="39"/>
      <c r="O7355" s="39"/>
      <c r="P7355" s="53"/>
    </row>
    <row r="7356" spans="1:16" ht="24.95" customHeight="1" x14ac:dyDescent="0.2">
      <c r="A7356" s="52" t="str">
        <f t="shared" si="343"/>
        <v>||||||0</v>
      </c>
      <c r="B7356" s="52" t="str">
        <f t="shared" si="344"/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342"/>
        <v>0</v>
      </c>
      <c r="N7356" s="39"/>
      <c r="O7356" s="39"/>
      <c r="P7356" s="53"/>
    </row>
    <row r="7357" spans="1:16" ht="24.95" customHeight="1" x14ac:dyDescent="0.2">
      <c r="A7357" s="52" t="str">
        <f t="shared" si="343"/>
        <v>||||||0</v>
      </c>
      <c r="B7357" s="52" t="str">
        <f t="shared" si="344"/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342"/>
        <v>0</v>
      </c>
      <c r="N7357" s="39"/>
      <c r="O7357" s="39"/>
      <c r="P7357" s="53"/>
    </row>
    <row r="7358" spans="1:16" ht="24.95" customHeight="1" x14ac:dyDescent="0.2">
      <c r="A7358" s="52" t="str">
        <f t="shared" si="343"/>
        <v>||||||0</v>
      </c>
      <c r="B7358" s="52" t="str">
        <f t="shared" si="344"/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345">N7358+O7358</f>
        <v>0</v>
      </c>
      <c r="N7358" s="39"/>
      <c r="O7358" s="39"/>
      <c r="P7358" s="53"/>
    </row>
    <row r="7359" spans="1:16" ht="24.95" customHeight="1" x14ac:dyDescent="0.2">
      <c r="A7359" s="52" t="str">
        <f t="shared" si="343"/>
        <v>||||||0</v>
      </c>
      <c r="B7359" s="52" t="str">
        <f t="shared" si="344"/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345"/>
        <v>0</v>
      </c>
      <c r="N7359" s="39"/>
      <c r="O7359" s="39"/>
      <c r="P7359" s="53"/>
    </row>
    <row r="7360" spans="1:16" ht="24.95" customHeight="1" x14ac:dyDescent="0.2">
      <c r="A7360" s="52" t="str">
        <f t="shared" si="343"/>
        <v>||||||0</v>
      </c>
      <c r="B7360" s="52" t="str">
        <f t="shared" si="344"/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345"/>
        <v>0</v>
      </c>
      <c r="N7360" s="39"/>
      <c r="O7360" s="39"/>
      <c r="P7360" s="53"/>
    </row>
    <row r="7361" spans="1:16" ht="24.95" customHeight="1" x14ac:dyDescent="0.2">
      <c r="A7361" s="52" t="str">
        <f t="shared" si="343"/>
        <v>||||||0</v>
      </c>
      <c r="B7361" s="52" t="str">
        <f t="shared" si="344"/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345"/>
        <v>0</v>
      </c>
      <c r="N7361" s="39"/>
      <c r="O7361" s="39"/>
      <c r="P7361" s="53"/>
    </row>
    <row r="7362" spans="1:16" ht="24.95" customHeight="1" x14ac:dyDescent="0.2">
      <c r="A7362" s="52" t="str">
        <f t="shared" si="343"/>
        <v>||||||0</v>
      </c>
      <c r="B7362" s="52" t="str">
        <f t="shared" si="344"/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345"/>
        <v>0</v>
      </c>
      <c r="N7362" s="39"/>
      <c r="O7362" s="39"/>
      <c r="P7362" s="53"/>
    </row>
    <row r="7363" spans="1:16" ht="24.95" customHeight="1" x14ac:dyDescent="0.2">
      <c r="A7363" s="52" t="str">
        <f t="shared" si="343"/>
        <v>||||||0</v>
      </c>
      <c r="B7363" s="52" t="str">
        <f t="shared" si="344"/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345"/>
        <v>0</v>
      </c>
      <c r="N7363" s="39"/>
      <c r="O7363" s="39"/>
      <c r="P7363" s="53"/>
    </row>
    <row r="7364" spans="1:16" ht="24.95" customHeight="1" x14ac:dyDescent="0.2">
      <c r="A7364" s="52" t="str">
        <f t="shared" si="343"/>
        <v>||||||0</v>
      </c>
      <c r="B7364" s="52" t="str">
        <f t="shared" si="344"/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345"/>
        <v>0</v>
      </c>
      <c r="N7364" s="39"/>
      <c r="O7364" s="39"/>
      <c r="P7364" s="53"/>
    </row>
    <row r="7365" spans="1:16" ht="24.95" customHeight="1" x14ac:dyDescent="0.2">
      <c r="A7365" s="52" t="str">
        <f t="shared" ref="A7365:A7428" si="346">C7365&amp;"|"&amp;D7365&amp;"|"&amp;E7365&amp;"|"&amp;F7365&amp;"|"&amp;G7365&amp;"|"&amp;I7365&amp;"|"&amp;N7365+O7365-P7365</f>
        <v>||||||0</v>
      </c>
      <c r="B7365" s="52" t="str">
        <f t="shared" ref="B7365:B7428" si="347"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345"/>
        <v>0</v>
      </c>
      <c r="N7365" s="39"/>
      <c r="O7365" s="39"/>
      <c r="P7365" s="53"/>
    </row>
    <row r="7366" spans="1:16" ht="24.95" customHeight="1" x14ac:dyDescent="0.2">
      <c r="A7366" s="52" t="str">
        <f t="shared" si="346"/>
        <v>||||||0</v>
      </c>
      <c r="B7366" s="52" t="str">
        <f t="shared" si="347"/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345"/>
        <v>0</v>
      </c>
      <c r="N7366" s="39"/>
      <c r="O7366" s="39"/>
      <c r="P7366" s="53"/>
    </row>
    <row r="7367" spans="1:16" ht="24.95" customHeight="1" x14ac:dyDescent="0.2">
      <c r="A7367" s="52" t="str">
        <f t="shared" si="346"/>
        <v>||||||0</v>
      </c>
      <c r="B7367" s="52" t="str">
        <f t="shared" si="347"/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345"/>
        <v>0</v>
      </c>
      <c r="N7367" s="39"/>
      <c r="O7367" s="39"/>
      <c r="P7367" s="53"/>
    </row>
    <row r="7368" spans="1:16" ht="24.95" customHeight="1" x14ac:dyDescent="0.2">
      <c r="A7368" s="52" t="str">
        <f t="shared" si="346"/>
        <v>||||||0</v>
      </c>
      <c r="B7368" s="52" t="str">
        <f t="shared" si="347"/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345"/>
        <v>0</v>
      </c>
      <c r="N7368" s="39"/>
      <c r="O7368" s="39"/>
      <c r="P7368" s="53"/>
    </row>
    <row r="7369" spans="1:16" ht="24.95" customHeight="1" x14ac:dyDescent="0.2">
      <c r="A7369" s="52" t="str">
        <f t="shared" si="346"/>
        <v>||||||0</v>
      </c>
      <c r="B7369" s="52" t="str">
        <f t="shared" si="347"/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345"/>
        <v>0</v>
      </c>
      <c r="N7369" s="39"/>
      <c r="O7369" s="39"/>
      <c r="P7369" s="53"/>
    </row>
    <row r="7370" spans="1:16" ht="24.95" customHeight="1" x14ac:dyDescent="0.2">
      <c r="A7370" s="52" t="str">
        <f t="shared" si="346"/>
        <v>||||||0</v>
      </c>
      <c r="B7370" s="52" t="str">
        <f t="shared" si="347"/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345"/>
        <v>0</v>
      </c>
      <c r="N7370" s="39"/>
      <c r="O7370" s="39"/>
      <c r="P7370" s="53"/>
    </row>
    <row r="7371" spans="1:16" ht="24.95" customHeight="1" x14ac:dyDescent="0.2">
      <c r="A7371" s="52" t="str">
        <f t="shared" si="346"/>
        <v>||||||0</v>
      </c>
      <c r="B7371" s="52" t="str">
        <f t="shared" si="347"/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345"/>
        <v>0</v>
      </c>
      <c r="N7371" s="39"/>
      <c r="O7371" s="39"/>
      <c r="P7371" s="53"/>
    </row>
    <row r="7372" spans="1:16" ht="24.95" customHeight="1" x14ac:dyDescent="0.2">
      <c r="A7372" s="52" t="str">
        <f t="shared" si="346"/>
        <v>||||||0</v>
      </c>
      <c r="B7372" s="52" t="str">
        <f t="shared" si="347"/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345"/>
        <v>0</v>
      </c>
      <c r="N7372" s="39"/>
      <c r="O7372" s="39"/>
      <c r="P7372" s="53"/>
    </row>
    <row r="7373" spans="1:16" ht="24.95" customHeight="1" x14ac:dyDescent="0.2">
      <c r="A7373" s="52" t="str">
        <f t="shared" si="346"/>
        <v>||||||0</v>
      </c>
      <c r="B7373" s="52" t="str">
        <f t="shared" si="347"/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345"/>
        <v>0</v>
      </c>
      <c r="N7373" s="39"/>
      <c r="O7373" s="39"/>
      <c r="P7373" s="53"/>
    </row>
    <row r="7374" spans="1:16" ht="24.95" customHeight="1" x14ac:dyDescent="0.2">
      <c r="A7374" s="52" t="str">
        <f t="shared" si="346"/>
        <v>||||||0</v>
      </c>
      <c r="B7374" s="52" t="str">
        <f t="shared" si="347"/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345"/>
        <v>0</v>
      </c>
      <c r="N7374" s="39"/>
      <c r="O7374" s="39"/>
      <c r="P7374" s="53"/>
    </row>
    <row r="7375" spans="1:16" ht="24.95" customHeight="1" x14ac:dyDescent="0.2">
      <c r="A7375" s="52" t="str">
        <f t="shared" si="346"/>
        <v>||||||0</v>
      </c>
      <c r="B7375" s="52" t="str">
        <f t="shared" si="347"/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345"/>
        <v>0</v>
      </c>
      <c r="N7375" s="39"/>
      <c r="O7375" s="39"/>
      <c r="P7375" s="53"/>
    </row>
    <row r="7376" spans="1:16" ht="24.95" customHeight="1" x14ac:dyDescent="0.2">
      <c r="A7376" s="52" t="str">
        <f t="shared" si="346"/>
        <v>||||||0</v>
      </c>
      <c r="B7376" s="52" t="str">
        <f t="shared" si="347"/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345"/>
        <v>0</v>
      </c>
      <c r="N7376" s="39"/>
      <c r="O7376" s="39"/>
      <c r="P7376" s="53"/>
    </row>
    <row r="7377" spans="1:16" ht="24.95" customHeight="1" x14ac:dyDescent="0.2">
      <c r="A7377" s="52" t="str">
        <f t="shared" si="346"/>
        <v>||||||0</v>
      </c>
      <c r="B7377" s="52" t="str">
        <f t="shared" si="347"/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345"/>
        <v>0</v>
      </c>
      <c r="N7377" s="39"/>
      <c r="O7377" s="39"/>
      <c r="P7377" s="53"/>
    </row>
    <row r="7378" spans="1:16" ht="24.95" customHeight="1" x14ac:dyDescent="0.2">
      <c r="A7378" s="52" t="str">
        <f t="shared" si="346"/>
        <v>||||||0</v>
      </c>
      <c r="B7378" s="52" t="str">
        <f t="shared" si="347"/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345"/>
        <v>0</v>
      </c>
      <c r="N7378" s="39"/>
      <c r="O7378" s="39"/>
      <c r="P7378" s="53"/>
    </row>
    <row r="7379" spans="1:16" ht="24.95" customHeight="1" x14ac:dyDescent="0.2">
      <c r="A7379" s="52" t="str">
        <f t="shared" si="346"/>
        <v>||||||0</v>
      </c>
      <c r="B7379" s="52" t="str">
        <f t="shared" si="347"/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345"/>
        <v>0</v>
      </c>
      <c r="N7379" s="39"/>
      <c r="O7379" s="39"/>
      <c r="P7379" s="53"/>
    </row>
    <row r="7380" spans="1:16" ht="24.95" customHeight="1" x14ac:dyDescent="0.2">
      <c r="A7380" s="52" t="str">
        <f t="shared" si="346"/>
        <v>||||||0</v>
      </c>
      <c r="B7380" s="52" t="str">
        <f t="shared" si="347"/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345"/>
        <v>0</v>
      </c>
      <c r="N7380" s="39"/>
      <c r="O7380" s="39"/>
      <c r="P7380" s="53"/>
    </row>
    <row r="7381" spans="1:16" ht="24.95" customHeight="1" x14ac:dyDescent="0.2">
      <c r="A7381" s="52" t="str">
        <f t="shared" si="346"/>
        <v>||||||0</v>
      </c>
      <c r="B7381" s="52" t="str">
        <f t="shared" si="347"/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345"/>
        <v>0</v>
      </c>
      <c r="N7381" s="39"/>
      <c r="O7381" s="39"/>
      <c r="P7381" s="53"/>
    </row>
    <row r="7382" spans="1:16" ht="24.95" customHeight="1" x14ac:dyDescent="0.2">
      <c r="A7382" s="52" t="str">
        <f t="shared" si="346"/>
        <v>||||||0</v>
      </c>
      <c r="B7382" s="52" t="str">
        <f t="shared" si="347"/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345"/>
        <v>0</v>
      </c>
      <c r="N7382" s="39"/>
      <c r="O7382" s="39"/>
      <c r="P7382" s="53"/>
    </row>
    <row r="7383" spans="1:16" ht="24.95" customHeight="1" x14ac:dyDescent="0.2">
      <c r="A7383" s="52" t="str">
        <f t="shared" si="346"/>
        <v>||||||0</v>
      </c>
      <c r="B7383" s="52" t="str">
        <f t="shared" si="347"/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345"/>
        <v>0</v>
      </c>
      <c r="N7383" s="39"/>
      <c r="O7383" s="39"/>
      <c r="P7383" s="53"/>
    </row>
    <row r="7384" spans="1:16" ht="24.95" customHeight="1" x14ac:dyDescent="0.2">
      <c r="A7384" s="52" t="str">
        <f t="shared" si="346"/>
        <v>||||||0</v>
      </c>
      <c r="B7384" s="52" t="str">
        <f t="shared" si="347"/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345"/>
        <v>0</v>
      </c>
      <c r="N7384" s="39"/>
      <c r="O7384" s="39"/>
      <c r="P7384" s="53"/>
    </row>
    <row r="7385" spans="1:16" ht="24.95" customHeight="1" x14ac:dyDescent="0.2">
      <c r="A7385" s="52" t="str">
        <f t="shared" si="346"/>
        <v>||||||0</v>
      </c>
      <c r="B7385" s="52" t="str">
        <f t="shared" si="347"/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345"/>
        <v>0</v>
      </c>
      <c r="N7385" s="39"/>
      <c r="O7385" s="39"/>
      <c r="P7385" s="53"/>
    </row>
    <row r="7386" spans="1:16" ht="24.95" customHeight="1" x14ac:dyDescent="0.2">
      <c r="A7386" s="52" t="str">
        <f t="shared" si="346"/>
        <v>||||||0</v>
      </c>
      <c r="B7386" s="52" t="str">
        <f t="shared" si="347"/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345"/>
        <v>0</v>
      </c>
      <c r="N7386" s="39"/>
      <c r="O7386" s="39"/>
      <c r="P7386" s="53"/>
    </row>
    <row r="7387" spans="1:16" ht="24.95" customHeight="1" x14ac:dyDescent="0.2">
      <c r="A7387" s="52" t="str">
        <f t="shared" si="346"/>
        <v>||||||0</v>
      </c>
      <c r="B7387" s="52" t="str">
        <f t="shared" si="347"/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345"/>
        <v>0</v>
      </c>
      <c r="N7387" s="39"/>
      <c r="O7387" s="39"/>
      <c r="P7387" s="53"/>
    </row>
    <row r="7388" spans="1:16" ht="24.95" customHeight="1" x14ac:dyDescent="0.2">
      <c r="A7388" s="52" t="str">
        <f t="shared" si="346"/>
        <v>||||||0</v>
      </c>
      <c r="B7388" s="52" t="str">
        <f t="shared" si="347"/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345"/>
        <v>0</v>
      </c>
      <c r="N7388" s="39"/>
      <c r="O7388" s="39"/>
      <c r="P7388" s="53"/>
    </row>
    <row r="7389" spans="1:16" ht="24.95" customHeight="1" x14ac:dyDescent="0.2">
      <c r="A7389" s="52" t="str">
        <f t="shared" si="346"/>
        <v>||||||0</v>
      </c>
      <c r="B7389" s="52" t="str">
        <f t="shared" si="347"/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345"/>
        <v>0</v>
      </c>
      <c r="N7389" s="39"/>
      <c r="O7389" s="39"/>
      <c r="P7389" s="53"/>
    </row>
    <row r="7390" spans="1:16" ht="24.95" customHeight="1" x14ac:dyDescent="0.2">
      <c r="A7390" s="52" t="str">
        <f t="shared" si="346"/>
        <v>||||||0</v>
      </c>
      <c r="B7390" s="52" t="str">
        <f t="shared" si="347"/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345"/>
        <v>0</v>
      </c>
      <c r="N7390" s="39"/>
      <c r="O7390" s="39"/>
      <c r="P7390" s="53"/>
    </row>
    <row r="7391" spans="1:16" ht="24.95" customHeight="1" x14ac:dyDescent="0.2">
      <c r="A7391" s="52" t="str">
        <f t="shared" si="346"/>
        <v>||||||0</v>
      </c>
      <c r="B7391" s="52" t="str">
        <f t="shared" si="347"/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345"/>
        <v>0</v>
      </c>
      <c r="N7391" s="39"/>
      <c r="O7391" s="39"/>
      <c r="P7391" s="53"/>
    </row>
    <row r="7392" spans="1:16" ht="24.95" customHeight="1" x14ac:dyDescent="0.2">
      <c r="A7392" s="52" t="str">
        <f t="shared" si="346"/>
        <v>||||||0</v>
      </c>
      <c r="B7392" s="52" t="str">
        <f t="shared" si="347"/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345"/>
        <v>0</v>
      </c>
      <c r="N7392" s="39"/>
      <c r="O7392" s="39"/>
      <c r="P7392" s="53"/>
    </row>
    <row r="7393" spans="1:16" ht="24.95" customHeight="1" x14ac:dyDescent="0.2">
      <c r="A7393" s="52" t="str">
        <f t="shared" si="346"/>
        <v>||||||0</v>
      </c>
      <c r="B7393" s="52" t="str">
        <f t="shared" si="347"/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345"/>
        <v>0</v>
      </c>
      <c r="N7393" s="39"/>
      <c r="O7393" s="39"/>
      <c r="P7393" s="53"/>
    </row>
    <row r="7394" spans="1:16" ht="24.95" customHeight="1" x14ac:dyDescent="0.2">
      <c r="A7394" s="52" t="str">
        <f t="shared" si="346"/>
        <v>||||||0</v>
      </c>
      <c r="B7394" s="52" t="str">
        <f t="shared" si="347"/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345"/>
        <v>0</v>
      </c>
      <c r="N7394" s="39"/>
      <c r="O7394" s="39"/>
      <c r="P7394" s="53"/>
    </row>
    <row r="7395" spans="1:16" ht="24.95" customHeight="1" x14ac:dyDescent="0.2">
      <c r="A7395" s="52" t="str">
        <f t="shared" si="346"/>
        <v>||||||0</v>
      </c>
      <c r="B7395" s="52" t="str">
        <f t="shared" si="347"/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345"/>
        <v>0</v>
      </c>
      <c r="N7395" s="39"/>
      <c r="O7395" s="39"/>
      <c r="P7395" s="53"/>
    </row>
    <row r="7396" spans="1:16" ht="24.95" customHeight="1" x14ac:dyDescent="0.2">
      <c r="A7396" s="52" t="str">
        <f t="shared" si="346"/>
        <v>||||||0</v>
      </c>
      <c r="B7396" s="52" t="str">
        <f t="shared" si="347"/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345"/>
        <v>0</v>
      </c>
      <c r="N7396" s="39"/>
      <c r="O7396" s="39"/>
      <c r="P7396" s="53"/>
    </row>
    <row r="7397" spans="1:16" ht="24.95" customHeight="1" x14ac:dyDescent="0.2">
      <c r="A7397" s="52" t="str">
        <f t="shared" si="346"/>
        <v>||||||0</v>
      </c>
      <c r="B7397" s="52" t="str">
        <f t="shared" si="347"/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345"/>
        <v>0</v>
      </c>
      <c r="N7397" s="39"/>
      <c r="O7397" s="39"/>
      <c r="P7397" s="53"/>
    </row>
    <row r="7398" spans="1:16" ht="24.95" customHeight="1" x14ac:dyDescent="0.2">
      <c r="A7398" s="52" t="str">
        <f t="shared" si="346"/>
        <v>||||||0</v>
      </c>
      <c r="B7398" s="52" t="str">
        <f t="shared" si="347"/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345"/>
        <v>0</v>
      </c>
      <c r="N7398" s="39"/>
      <c r="O7398" s="39"/>
      <c r="P7398" s="53"/>
    </row>
    <row r="7399" spans="1:16" ht="24.95" customHeight="1" x14ac:dyDescent="0.2">
      <c r="A7399" s="52" t="str">
        <f t="shared" si="346"/>
        <v>||||||0</v>
      </c>
      <c r="B7399" s="52" t="str">
        <f t="shared" si="347"/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345"/>
        <v>0</v>
      </c>
      <c r="N7399" s="39"/>
      <c r="O7399" s="39"/>
      <c r="P7399" s="53"/>
    </row>
    <row r="7400" spans="1:16" ht="24.95" customHeight="1" x14ac:dyDescent="0.2">
      <c r="A7400" s="52" t="str">
        <f t="shared" si="346"/>
        <v>||||||0</v>
      </c>
      <c r="B7400" s="52" t="str">
        <f t="shared" si="347"/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345"/>
        <v>0</v>
      </c>
      <c r="N7400" s="39"/>
      <c r="O7400" s="39"/>
      <c r="P7400" s="53"/>
    </row>
    <row r="7401" spans="1:16" ht="24.95" customHeight="1" x14ac:dyDescent="0.2">
      <c r="A7401" s="52" t="str">
        <f t="shared" si="346"/>
        <v>||||||0</v>
      </c>
      <c r="B7401" s="52" t="str">
        <f t="shared" si="347"/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345"/>
        <v>0</v>
      </c>
      <c r="N7401" s="39"/>
      <c r="O7401" s="39"/>
      <c r="P7401" s="53"/>
    </row>
    <row r="7402" spans="1:16" ht="24.95" customHeight="1" x14ac:dyDescent="0.2">
      <c r="A7402" s="52" t="str">
        <f t="shared" si="346"/>
        <v>||||||0</v>
      </c>
      <c r="B7402" s="52" t="str">
        <f t="shared" si="347"/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345"/>
        <v>0</v>
      </c>
      <c r="N7402" s="39"/>
      <c r="O7402" s="39"/>
      <c r="P7402" s="53"/>
    </row>
    <row r="7403" spans="1:16" ht="24.95" customHeight="1" x14ac:dyDescent="0.2">
      <c r="A7403" s="52" t="str">
        <f t="shared" si="346"/>
        <v>||||||0</v>
      </c>
      <c r="B7403" s="52" t="str">
        <f t="shared" si="347"/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345"/>
        <v>0</v>
      </c>
      <c r="N7403" s="39"/>
      <c r="O7403" s="39"/>
      <c r="P7403" s="53"/>
    </row>
    <row r="7404" spans="1:16" ht="24.95" customHeight="1" x14ac:dyDescent="0.2">
      <c r="A7404" s="52" t="str">
        <f t="shared" si="346"/>
        <v>||||||0</v>
      </c>
      <c r="B7404" s="52" t="str">
        <f t="shared" si="347"/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345"/>
        <v>0</v>
      </c>
      <c r="N7404" s="39"/>
      <c r="O7404" s="39"/>
      <c r="P7404" s="53"/>
    </row>
    <row r="7405" spans="1:16" ht="24.95" customHeight="1" x14ac:dyDescent="0.2">
      <c r="A7405" s="52" t="str">
        <f t="shared" si="346"/>
        <v>||||||0</v>
      </c>
      <c r="B7405" s="52" t="str">
        <f t="shared" si="347"/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345"/>
        <v>0</v>
      </c>
      <c r="N7405" s="39"/>
      <c r="O7405" s="39"/>
      <c r="P7405" s="53"/>
    </row>
    <row r="7406" spans="1:16" ht="24.95" customHeight="1" x14ac:dyDescent="0.2">
      <c r="A7406" s="52" t="str">
        <f t="shared" si="346"/>
        <v>||||||0</v>
      </c>
      <c r="B7406" s="52" t="str">
        <f t="shared" si="347"/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345"/>
        <v>0</v>
      </c>
      <c r="N7406" s="39"/>
      <c r="O7406" s="39"/>
      <c r="P7406" s="53"/>
    </row>
    <row r="7407" spans="1:16" ht="24.95" customHeight="1" x14ac:dyDescent="0.2">
      <c r="A7407" s="52" t="str">
        <f t="shared" si="346"/>
        <v>||||||0</v>
      </c>
      <c r="B7407" s="52" t="str">
        <f t="shared" si="347"/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345"/>
        <v>0</v>
      </c>
      <c r="N7407" s="39"/>
      <c r="O7407" s="39"/>
      <c r="P7407" s="53"/>
    </row>
    <row r="7408" spans="1:16" ht="24.95" customHeight="1" x14ac:dyDescent="0.2">
      <c r="A7408" s="52" t="str">
        <f t="shared" si="346"/>
        <v>||||||0</v>
      </c>
      <c r="B7408" s="52" t="str">
        <f t="shared" si="347"/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345"/>
        <v>0</v>
      </c>
      <c r="N7408" s="39"/>
      <c r="O7408" s="39"/>
      <c r="P7408" s="53"/>
    </row>
    <row r="7409" spans="1:16" ht="24.95" customHeight="1" x14ac:dyDescent="0.2">
      <c r="A7409" s="52" t="str">
        <f t="shared" si="346"/>
        <v>||||||0</v>
      </c>
      <c r="B7409" s="52" t="str">
        <f t="shared" si="347"/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345"/>
        <v>0</v>
      </c>
      <c r="N7409" s="39"/>
      <c r="O7409" s="39"/>
      <c r="P7409" s="53"/>
    </row>
    <row r="7410" spans="1:16" ht="24.95" customHeight="1" x14ac:dyDescent="0.2">
      <c r="A7410" s="52" t="str">
        <f t="shared" si="346"/>
        <v>||||||0</v>
      </c>
      <c r="B7410" s="52" t="str">
        <f t="shared" si="347"/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345"/>
        <v>0</v>
      </c>
      <c r="N7410" s="39"/>
      <c r="O7410" s="39"/>
      <c r="P7410" s="53"/>
    </row>
    <row r="7411" spans="1:16" ht="24.95" customHeight="1" x14ac:dyDescent="0.2">
      <c r="A7411" s="52" t="str">
        <f t="shared" si="346"/>
        <v>||||||0</v>
      </c>
      <c r="B7411" s="52" t="str">
        <f t="shared" si="347"/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345"/>
        <v>0</v>
      </c>
      <c r="N7411" s="39"/>
      <c r="O7411" s="39"/>
      <c r="P7411" s="53"/>
    </row>
    <row r="7412" spans="1:16" ht="24.95" customHeight="1" x14ac:dyDescent="0.2">
      <c r="A7412" s="52" t="str">
        <f t="shared" si="346"/>
        <v>||||||0</v>
      </c>
      <c r="B7412" s="52" t="str">
        <f t="shared" si="347"/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345"/>
        <v>0</v>
      </c>
      <c r="N7412" s="39"/>
      <c r="O7412" s="39"/>
      <c r="P7412" s="53"/>
    </row>
    <row r="7413" spans="1:16" ht="24.95" customHeight="1" x14ac:dyDescent="0.2">
      <c r="A7413" s="52" t="str">
        <f t="shared" si="346"/>
        <v>||||||0</v>
      </c>
      <c r="B7413" s="52" t="str">
        <f t="shared" si="347"/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345"/>
        <v>0</v>
      </c>
      <c r="N7413" s="39"/>
      <c r="O7413" s="39"/>
      <c r="P7413" s="53"/>
    </row>
    <row r="7414" spans="1:16" ht="24.95" customHeight="1" x14ac:dyDescent="0.2">
      <c r="A7414" s="52" t="str">
        <f t="shared" si="346"/>
        <v>||||||0</v>
      </c>
      <c r="B7414" s="52" t="str">
        <f t="shared" si="347"/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345"/>
        <v>0</v>
      </c>
      <c r="N7414" s="39"/>
      <c r="O7414" s="39"/>
      <c r="P7414" s="53"/>
    </row>
    <row r="7415" spans="1:16" ht="24.95" customHeight="1" x14ac:dyDescent="0.2">
      <c r="A7415" s="52" t="str">
        <f t="shared" si="346"/>
        <v>||||||0</v>
      </c>
      <c r="B7415" s="52" t="str">
        <f t="shared" si="347"/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345"/>
        <v>0</v>
      </c>
      <c r="N7415" s="39"/>
      <c r="O7415" s="39"/>
      <c r="P7415" s="53"/>
    </row>
    <row r="7416" spans="1:16" ht="24.95" customHeight="1" x14ac:dyDescent="0.2">
      <c r="A7416" s="52" t="str">
        <f t="shared" si="346"/>
        <v>||||||0</v>
      </c>
      <c r="B7416" s="52" t="str">
        <f t="shared" si="347"/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345"/>
        <v>0</v>
      </c>
      <c r="N7416" s="39"/>
      <c r="O7416" s="39"/>
      <c r="P7416" s="53"/>
    </row>
    <row r="7417" spans="1:16" ht="24.95" customHeight="1" x14ac:dyDescent="0.2">
      <c r="A7417" s="52" t="str">
        <f t="shared" si="346"/>
        <v>||||||0</v>
      </c>
      <c r="B7417" s="52" t="str">
        <f t="shared" si="347"/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345"/>
        <v>0</v>
      </c>
      <c r="N7417" s="39"/>
      <c r="O7417" s="39"/>
      <c r="P7417" s="53"/>
    </row>
    <row r="7418" spans="1:16" ht="24.95" customHeight="1" x14ac:dyDescent="0.2">
      <c r="A7418" s="52" t="str">
        <f t="shared" si="346"/>
        <v>||||||0</v>
      </c>
      <c r="B7418" s="52" t="str">
        <f t="shared" si="347"/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345"/>
        <v>0</v>
      </c>
      <c r="N7418" s="39"/>
      <c r="O7418" s="39"/>
      <c r="P7418" s="53"/>
    </row>
    <row r="7419" spans="1:16" ht="24.95" customHeight="1" x14ac:dyDescent="0.2">
      <c r="A7419" s="52" t="str">
        <f t="shared" si="346"/>
        <v>||||||0</v>
      </c>
      <c r="B7419" s="52" t="str">
        <f t="shared" si="347"/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345"/>
        <v>0</v>
      </c>
      <c r="N7419" s="39"/>
      <c r="O7419" s="39"/>
      <c r="P7419" s="53"/>
    </row>
    <row r="7420" spans="1:16" ht="24.95" customHeight="1" x14ac:dyDescent="0.2">
      <c r="A7420" s="52" t="str">
        <f t="shared" si="346"/>
        <v>||||||0</v>
      </c>
      <c r="B7420" s="52" t="str">
        <f t="shared" si="347"/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345"/>
        <v>0</v>
      </c>
      <c r="N7420" s="39"/>
      <c r="O7420" s="39"/>
      <c r="P7420" s="53"/>
    </row>
    <row r="7421" spans="1:16" ht="24.95" customHeight="1" x14ac:dyDescent="0.2">
      <c r="A7421" s="52" t="str">
        <f t="shared" si="346"/>
        <v>||||||0</v>
      </c>
      <c r="B7421" s="52" t="str">
        <f t="shared" si="347"/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345"/>
        <v>0</v>
      </c>
      <c r="N7421" s="39"/>
      <c r="O7421" s="39"/>
      <c r="P7421" s="53"/>
    </row>
    <row r="7422" spans="1:16" ht="24.95" customHeight="1" x14ac:dyDescent="0.2">
      <c r="A7422" s="52" t="str">
        <f t="shared" si="346"/>
        <v>||||||0</v>
      </c>
      <c r="B7422" s="52" t="str">
        <f t="shared" si="347"/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348">N7422+O7422</f>
        <v>0</v>
      </c>
      <c r="N7422" s="39"/>
      <c r="O7422" s="39"/>
      <c r="P7422" s="53"/>
    </row>
    <row r="7423" spans="1:16" ht="24.95" customHeight="1" x14ac:dyDescent="0.2">
      <c r="A7423" s="52" t="str">
        <f t="shared" si="346"/>
        <v>||||||0</v>
      </c>
      <c r="B7423" s="52" t="str">
        <f t="shared" si="347"/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348"/>
        <v>0</v>
      </c>
      <c r="N7423" s="39"/>
      <c r="O7423" s="39"/>
      <c r="P7423" s="53"/>
    </row>
    <row r="7424" spans="1:16" ht="24.95" customHeight="1" x14ac:dyDescent="0.2">
      <c r="A7424" s="52" t="str">
        <f t="shared" si="346"/>
        <v>||||||0</v>
      </c>
      <c r="B7424" s="52" t="str">
        <f t="shared" si="347"/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348"/>
        <v>0</v>
      </c>
      <c r="N7424" s="39"/>
      <c r="O7424" s="39"/>
      <c r="P7424" s="53"/>
    </row>
    <row r="7425" spans="1:16" ht="24.95" customHeight="1" x14ac:dyDescent="0.2">
      <c r="A7425" s="52" t="str">
        <f t="shared" si="346"/>
        <v>||||||0</v>
      </c>
      <c r="B7425" s="52" t="str">
        <f t="shared" si="347"/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348"/>
        <v>0</v>
      </c>
      <c r="N7425" s="39"/>
      <c r="O7425" s="39"/>
      <c r="P7425" s="53"/>
    </row>
    <row r="7426" spans="1:16" ht="24.95" customHeight="1" x14ac:dyDescent="0.2">
      <c r="A7426" s="52" t="str">
        <f t="shared" si="346"/>
        <v>||||||0</v>
      </c>
      <c r="B7426" s="52" t="str">
        <f t="shared" si="347"/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348"/>
        <v>0</v>
      </c>
      <c r="N7426" s="39"/>
      <c r="O7426" s="39"/>
      <c r="P7426" s="53"/>
    </row>
    <row r="7427" spans="1:16" ht="24.95" customHeight="1" x14ac:dyDescent="0.2">
      <c r="A7427" s="52" t="str">
        <f t="shared" si="346"/>
        <v>||||||0</v>
      </c>
      <c r="B7427" s="52" t="str">
        <f t="shared" si="347"/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348"/>
        <v>0</v>
      </c>
      <c r="N7427" s="39"/>
      <c r="O7427" s="39"/>
      <c r="P7427" s="53"/>
    </row>
    <row r="7428" spans="1:16" ht="24.95" customHeight="1" x14ac:dyDescent="0.2">
      <c r="A7428" s="52" t="str">
        <f t="shared" si="346"/>
        <v>||||||0</v>
      </c>
      <c r="B7428" s="52" t="str">
        <f t="shared" si="347"/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348"/>
        <v>0</v>
      </c>
      <c r="N7428" s="39"/>
      <c r="O7428" s="39"/>
      <c r="P7428" s="53"/>
    </row>
    <row r="7429" spans="1:16" ht="24.95" customHeight="1" x14ac:dyDescent="0.2">
      <c r="A7429" s="52" t="str">
        <f t="shared" ref="A7429:A7492" si="349">C7429&amp;"|"&amp;D7429&amp;"|"&amp;E7429&amp;"|"&amp;F7429&amp;"|"&amp;G7429&amp;"|"&amp;I7429&amp;"|"&amp;N7429+O7429-P7429</f>
        <v>||||||0</v>
      </c>
      <c r="B7429" s="52" t="str">
        <f t="shared" ref="B7429:B7492" si="350"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348"/>
        <v>0</v>
      </c>
      <c r="N7429" s="39"/>
      <c r="O7429" s="39"/>
      <c r="P7429" s="53"/>
    </row>
    <row r="7430" spans="1:16" ht="24.95" customHeight="1" x14ac:dyDescent="0.2">
      <c r="A7430" s="52" t="str">
        <f t="shared" si="349"/>
        <v>||||||0</v>
      </c>
      <c r="B7430" s="52" t="str">
        <f t="shared" si="350"/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348"/>
        <v>0</v>
      </c>
      <c r="N7430" s="39"/>
      <c r="O7430" s="39"/>
      <c r="P7430" s="53"/>
    </row>
    <row r="7431" spans="1:16" ht="24.95" customHeight="1" x14ac:dyDescent="0.2">
      <c r="A7431" s="52" t="str">
        <f t="shared" si="349"/>
        <v>||||||0</v>
      </c>
      <c r="B7431" s="52" t="str">
        <f t="shared" si="350"/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348"/>
        <v>0</v>
      </c>
      <c r="N7431" s="39"/>
      <c r="O7431" s="39"/>
      <c r="P7431" s="53"/>
    </row>
    <row r="7432" spans="1:16" ht="24.95" customHeight="1" x14ac:dyDescent="0.2">
      <c r="A7432" s="52" t="str">
        <f t="shared" si="349"/>
        <v>||||||0</v>
      </c>
      <c r="B7432" s="52" t="str">
        <f t="shared" si="350"/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348"/>
        <v>0</v>
      </c>
      <c r="N7432" s="39"/>
      <c r="O7432" s="39"/>
      <c r="P7432" s="53"/>
    </row>
    <row r="7433" spans="1:16" ht="24.95" customHeight="1" x14ac:dyDescent="0.2">
      <c r="A7433" s="52" t="str">
        <f t="shared" si="349"/>
        <v>||||||0</v>
      </c>
      <c r="B7433" s="52" t="str">
        <f t="shared" si="350"/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348"/>
        <v>0</v>
      </c>
      <c r="N7433" s="39"/>
      <c r="O7433" s="39"/>
      <c r="P7433" s="53"/>
    </row>
    <row r="7434" spans="1:16" ht="24.95" customHeight="1" x14ac:dyDescent="0.2">
      <c r="A7434" s="52" t="str">
        <f t="shared" si="349"/>
        <v>||||||0</v>
      </c>
      <c r="B7434" s="52" t="str">
        <f t="shared" si="350"/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348"/>
        <v>0</v>
      </c>
      <c r="N7434" s="39"/>
      <c r="O7434" s="39"/>
      <c r="P7434" s="53"/>
    </row>
    <row r="7435" spans="1:16" ht="24.95" customHeight="1" x14ac:dyDescent="0.2">
      <c r="A7435" s="52" t="str">
        <f t="shared" si="349"/>
        <v>||||||0</v>
      </c>
      <c r="B7435" s="52" t="str">
        <f t="shared" si="350"/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348"/>
        <v>0</v>
      </c>
      <c r="N7435" s="39"/>
      <c r="O7435" s="39"/>
      <c r="P7435" s="53"/>
    </row>
    <row r="7436" spans="1:16" ht="24.95" customHeight="1" x14ac:dyDescent="0.2">
      <c r="A7436" s="52" t="str">
        <f t="shared" si="349"/>
        <v>||||||0</v>
      </c>
      <c r="B7436" s="52" t="str">
        <f t="shared" si="350"/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348"/>
        <v>0</v>
      </c>
      <c r="N7436" s="39"/>
      <c r="O7436" s="39"/>
      <c r="P7436" s="53"/>
    </row>
    <row r="7437" spans="1:16" ht="24.95" customHeight="1" x14ac:dyDescent="0.2">
      <c r="A7437" s="52" t="str">
        <f t="shared" si="349"/>
        <v>||||||0</v>
      </c>
      <c r="B7437" s="52" t="str">
        <f t="shared" si="350"/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348"/>
        <v>0</v>
      </c>
      <c r="N7437" s="39"/>
      <c r="O7437" s="39"/>
      <c r="P7437" s="53"/>
    </row>
    <row r="7438" spans="1:16" ht="24.95" customHeight="1" x14ac:dyDescent="0.2">
      <c r="A7438" s="52" t="str">
        <f t="shared" si="349"/>
        <v>||||||0</v>
      </c>
      <c r="B7438" s="52" t="str">
        <f t="shared" si="350"/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348"/>
        <v>0</v>
      </c>
      <c r="N7438" s="39"/>
      <c r="O7438" s="39"/>
      <c r="P7438" s="53"/>
    </row>
    <row r="7439" spans="1:16" ht="24.95" customHeight="1" x14ac:dyDescent="0.2">
      <c r="A7439" s="52" t="str">
        <f t="shared" si="349"/>
        <v>||||||0</v>
      </c>
      <c r="B7439" s="52" t="str">
        <f t="shared" si="350"/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348"/>
        <v>0</v>
      </c>
      <c r="N7439" s="39"/>
      <c r="O7439" s="39"/>
      <c r="P7439" s="53"/>
    </row>
    <row r="7440" spans="1:16" ht="24.95" customHeight="1" x14ac:dyDescent="0.2">
      <c r="A7440" s="52" t="str">
        <f t="shared" si="349"/>
        <v>||||||0</v>
      </c>
      <c r="B7440" s="52" t="str">
        <f t="shared" si="350"/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348"/>
        <v>0</v>
      </c>
      <c r="N7440" s="39"/>
      <c r="O7440" s="39"/>
      <c r="P7440" s="53"/>
    </row>
    <row r="7441" spans="1:16" ht="24.95" customHeight="1" x14ac:dyDescent="0.2">
      <c r="A7441" s="52" t="str">
        <f t="shared" si="349"/>
        <v>||||||0</v>
      </c>
      <c r="B7441" s="52" t="str">
        <f t="shared" si="350"/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348"/>
        <v>0</v>
      </c>
      <c r="N7441" s="39"/>
      <c r="O7441" s="39"/>
      <c r="P7441" s="53"/>
    </row>
    <row r="7442" spans="1:16" ht="24.95" customHeight="1" x14ac:dyDescent="0.2">
      <c r="A7442" s="52" t="str">
        <f t="shared" si="349"/>
        <v>||||||0</v>
      </c>
      <c r="B7442" s="52" t="str">
        <f t="shared" si="350"/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348"/>
        <v>0</v>
      </c>
      <c r="N7442" s="39"/>
      <c r="O7442" s="39"/>
      <c r="P7442" s="53"/>
    </row>
    <row r="7443" spans="1:16" ht="24.95" customHeight="1" x14ac:dyDescent="0.2">
      <c r="A7443" s="52" t="str">
        <f t="shared" si="349"/>
        <v>||||||0</v>
      </c>
      <c r="B7443" s="52" t="str">
        <f t="shared" si="350"/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348"/>
        <v>0</v>
      </c>
      <c r="N7443" s="39"/>
      <c r="O7443" s="39"/>
      <c r="P7443" s="53"/>
    </row>
    <row r="7444" spans="1:16" ht="24.95" customHeight="1" x14ac:dyDescent="0.2">
      <c r="A7444" s="52" t="str">
        <f t="shared" si="349"/>
        <v>||||||0</v>
      </c>
      <c r="B7444" s="52" t="str">
        <f t="shared" si="350"/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348"/>
        <v>0</v>
      </c>
      <c r="N7444" s="39"/>
      <c r="O7444" s="39"/>
      <c r="P7444" s="53"/>
    </row>
    <row r="7445" spans="1:16" ht="24.95" customHeight="1" x14ac:dyDescent="0.2">
      <c r="A7445" s="52" t="str">
        <f t="shared" si="349"/>
        <v>||||||0</v>
      </c>
      <c r="B7445" s="52" t="str">
        <f t="shared" si="350"/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348"/>
        <v>0</v>
      </c>
      <c r="N7445" s="39"/>
      <c r="O7445" s="39"/>
      <c r="P7445" s="53"/>
    </row>
    <row r="7446" spans="1:16" ht="24.95" customHeight="1" x14ac:dyDescent="0.2">
      <c r="A7446" s="52" t="str">
        <f t="shared" si="349"/>
        <v>||||||0</v>
      </c>
      <c r="B7446" s="52" t="str">
        <f t="shared" si="350"/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348"/>
        <v>0</v>
      </c>
      <c r="N7446" s="39"/>
      <c r="O7446" s="39"/>
      <c r="P7446" s="53"/>
    </row>
    <row r="7447" spans="1:16" ht="24.95" customHeight="1" x14ac:dyDescent="0.2">
      <c r="A7447" s="52" t="str">
        <f t="shared" si="349"/>
        <v>||||||0</v>
      </c>
      <c r="B7447" s="52" t="str">
        <f t="shared" si="350"/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348"/>
        <v>0</v>
      </c>
      <c r="N7447" s="39"/>
      <c r="O7447" s="39"/>
      <c r="P7447" s="53"/>
    </row>
    <row r="7448" spans="1:16" ht="24.95" customHeight="1" x14ac:dyDescent="0.2">
      <c r="A7448" s="52" t="str">
        <f t="shared" si="349"/>
        <v>||||||0</v>
      </c>
      <c r="B7448" s="52" t="str">
        <f t="shared" si="350"/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348"/>
        <v>0</v>
      </c>
      <c r="N7448" s="39"/>
      <c r="O7448" s="39"/>
      <c r="P7448" s="53"/>
    </row>
    <row r="7449" spans="1:16" ht="24.95" customHeight="1" x14ac:dyDescent="0.2">
      <c r="A7449" s="52" t="str">
        <f t="shared" si="349"/>
        <v>||||||0</v>
      </c>
      <c r="B7449" s="52" t="str">
        <f t="shared" si="350"/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348"/>
        <v>0</v>
      </c>
      <c r="N7449" s="39"/>
      <c r="O7449" s="39"/>
      <c r="P7449" s="53"/>
    </row>
    <row r="7450" spans="1:16" ht="24.95" customHeight="1" x14ac:dyDescent="0.2">
      <c r="A7450" s="52" t="str">
        <f t="shared" si="349"/>
        <v>||||||0</v>
      </c>
      <c r="B7450" s="52" t="str">
        <f t="shared" si="350"/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348"/>
        <v>0</v>
      </c>
      <c r="N7450" s="39"/>
      <c r="O7450" s="39"/>
      <c r="P7450" s="53"/>
    </row>
    <row r="7451" spans="1:16" ht="24.95" customHeight="1" x14ac:dyDescent="0.2">
      <c r="A7451" s="52" t="str">
        <f t="shared" si="349"/>
        <v>||||||0</v>
      </c>
      <c r="B7451" s="52" t="str">
        <f t="shared" si="350"/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348"/>
        <v>0</v>
      </c>
      <c r="N7451" s="39"/>
      <c r="O7451" s="39"/>
      <c r="P7451" s="53"/>
    </row>
    <row r="7452" spans="1:16" ht="24.95" customHeight="1" x14ac:dyDescent="0.2">
      <c r="A7452" s="52" t="str">
        <f t="shared" si="349"/>
        <v>||||||0</v>
      </c>
      <c r="B7452" s="52" t="str">
        <f t="shared" si="350"/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348"/>
        <v>0</v>
      </c>
      <c r="N7452" s="39"/>
      <c r="O7452" s="39"/>
      <c r="P7452" s="53"/>
    </row>
    <row r="7453" spans="1:16" ht="24.95" customHeight="1" x14ac:dyDescent="0.2">
      <c r="A7453" s="52" t="str">
        <f t="shared" si="349"/>
        <v>||||||0</v>
      </c>
      <c r="B7453" s="52" t="str">
        <f t="shared" si="350"/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348"/>
        <v>0</v>
      </c>
      <c r="N7453" s="39"/>
      <c r="O7453" s="39"/>
      <c r="P7453" s="53"/>
    </row>
    <row r="7454" spans="1:16" ht="24.95" customHeight="1" x14ac:dyDescent="0.2">
      <c r="A7454" s="52" t="str">
        <f t="shared" si="349"/>
        <v>||||||0</v>
      </c>
      <c r="B7454" s="52" t="str">
        <f t="shared" si="350"/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348"/>
        <v>0</v>
      </c>
      <c r="N7454" s="39"/>
      <c r="O7454" s="39"/>
      <c r="P7454" s="53"/>
    </row>
    <row r="7455" spans="1:16" ht="24.95" customHeight="1" x14ac:dyDescent="0.2">
      <c r="A7455" s="52" t="str">
        <f t="shared" si="349"/>
        <v>||||||0</v>
      </c>
      <c r="B7455" s="52" t="str">
        <f t="shared" si="350"/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348"/>
        <v>0</v>
      </c>
      <c r="N7455" s="39"/>
      <c r="O7455" s="39"/>
      <c r="P7455" s="53"/>
    </row>
    <row r="7456" spans="1:16" ht="24.95" customHeight="1" x14ac:dyDescent="0.2">
      <c r="A7456" s="52" t="str">
        <f t="shared" si="349"/>
        <v>||||||0</v>
      </c>
      <c r="B7456" s="52" t="str">
        <f t="shared" si="350"/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348"/>
        <v>0</v>
      </c>
      <c r="N7456" s="39"/>
      <c r="O7456" s="39"/>
      <c r="P7456" s="53"/>
    </row>
    <row r="7457" spans="1:16" ht="24.95" customHeight="1" x14ac:dyDescent="0.2">
      <c r="A7457" s="52" t="str">
        <f t="shared" si="349"/>
        <v>||||||0</v>
      </c>
      <c r="B7457" s="52" t="str">
        <f t="shared" si="350"/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348"/>
        <v>0</v>
      </c>
      <c r="N7457" s="39"/>
      <c r="O7457" s="39"/>
      <c r="P7457" s="53"/>
    </row>
    <row r="7458" spans="1:16" ht="24.95" customHeight="1" x14ac:dyDescent="0.2">
      <c r="A7458" s="52" t="str">
        <f t="shared" si="349"/>
        <v>||||||0</v>
      </c>
      <c r="B7458" s="52" t="str">
        <f t="shared" si="350"/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348"/>
        <v>0</v>
      </c>
      <c r="N7458" s="39"/>
      <c r="O7458" s="39"/>
      <c r="P7458" s="53"/>
    </row>
    <row r="7459" spans="1:16" ht="24.95" customHeight="1" x14ac:dyDescent="0.2">
      <c r="A7459" s="52" t="str">
        <f t="shared" si="349"/>
        <v>||||||0</v>
      </c>
      <c r="B7459" s="52" t="str">
        <f t="shared" si="350"/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348"/>
        <v>0</v>
      </c>
      <c r="N7459" s="39"/>
      <c r="O7459" s="39"/>
      <c r="P7459" s="53"/>
    </row>
    <row r="7460" spans="1:16" ht="24.95" customHeight="1" x14ac:dyDescent="0.2">
      <c r="A7460" s="52" t="str">
        <f t="shared" si="349"/>
        <v>||||||0</v>
      </c>
      <c r="B7460" s="52" t="str">
        <f t="shared" si="350"/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348"/>
        <v>0</v>
      </c>
      <c r="N7460" s="39"/>
      <c r="O7460" s="39"/>
      <c r="P7460" s="53"/>
    </row>
    <row r="7461" spans="1:16" ht="24.95" customHeight="1" x14ac:dyDescent="0.2">
      <c r="A7461" s="52" t="str">
        <f t="shared" si="349"/>
        <v>||||||0</v>
      </c>
      <c r="B7461" s="52" t="str">
        <f t="shared" si="350"/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348"/>
        <v>0</v>
      </c>
      <c r="N7461" s="39"/>
      <c r="O7461" s="39"/>
      <c r="P7461" s="53"/>
    </row>
    <row r="7462" spans="1:16" ht="24.95" customHeight="1" x14ac:dyDescent="0.2">
      <c r="A7462" s="52" t="str">
        <f t="shared" si="349"/>
        <v>||||||0</v>
      </c>
      <c r="B7462" s="52" t="str">
        <f t="shared" si="350"/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348"/>
        <v>0</v>
      </c>
      <c r="N7462" s="39"/>
      <c r="O7462" s="39"/>
      <c r="P7462" s="53"/>
    </row>
    <row r="7463" spans="1:16" ht="24.95" customHeight="1" x14ac:dyDescent="0.2">
      <c r="A7463" s="52" t="str">
        <f t="shared" si="349"/>
        <v>||||||0</v>
      </c>
      <c r="B7463" s="52" t="str">
        <f t="shared" si="350"/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348"/>
        <v>0</v>
      </c>
      <c r="N7463" s="39"/>
      <c r="O7463" s="39"/>
      <c r="P7463" s="53"/>
    </row>
    <row r="7464" spans="1:16" ht="24.95" customHeight="1" x14ac:dyDescent="0.2">
      <c r="A7464" s="52" t="str">
        <f t="shared" si="349"/>
        <v>||||||0</v>
      </c>
      <c r="B7464" s="52" t="str">
        <f t="shared" si="350"/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348"/>
        <v>0</v>
      </c>
      <c r="N7464" s="39"/>
      <c r="O7464" s="39"/>
      <c r="P7464" s="53"/>
    </row>
    <row r="7465" spans="1:16" ht="24.95" customHeight="1" x14ac:dyDescent="0.2">
      <c r="A7465" s="52" t="str">
        <f t="shared" si="349"/>
        <v>||||||0</v>
      </c>
      <c r="B7465" s="52" t="str">
        <f t="shared" si="350"/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348"/>
        <v>0</v>
      </c>
      <c r="N7465" s="39"/>
      <c r="O7465" s="39"/>
      <c r="P7465" s="53"/>
    </row>
    <row r="7466" spans="1:16" ht="24.95" customHeight="1" x14ac:dyDescent="0.2">
      <c r="A7466" s="52" t="str">
        <f t="shared" si="349"/>
        <v>||||||0</v>
      </c>
      <c r="B7466" s="52" t="str">
        <f t="shared" si="350"/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348"/>
        <v>0</v>
      </c>
      <c r="N7466" s="39"/>
      <c r="O7466" s="39"/>
      <c r="P7466" s="53"/>
    </row>
    <row r="7467" spans="1:16" ht="24.95" customHeight="1" x14ac:dyDescent="0.2">
      <c r="A7467" s="52" t="str">
        <f t="shared" si="349"/>
        <v>||||||0</v>
      </c>
      <c r="B7467" s="52" t="str">
        <f t="shared" si="350"/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348"/>
        <v>0</v>
      </c>
      <c r="N7467" s="39"/>
      <c r="O7467" s="39"/>
      <c r="P7467" s="53"/>
    </row>
    <row r="7468" spans="1:16" ht="24.95" customHeight="1" x14ac:dyDescent="0.2">
      <c r="A7468" s="52" t="str">
        <f t="shared" si="349"/>
        <v>||||||0</v>
      </c>
      <c r="B7468" s="52" t="str">
        <f t="shared" si="350"/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348"/>
        <v>0</v>
      </c>
      <c r="N7468" s="39"/>
      <c r="O7468" s="39"/>
      <c r="P7468" s="53"/>
    </row>
    <row r="7469" spans="1:16" ht="24.95" customHeight="1" x14ac:dyDescent="0.2">
      <c r="A7469" s="52" t="str">
        <f t="shared" si="349"/>
        <v>||||||0</v>
      </c>
      <c r="B7469" s="52" t="str">
        <f t="shared" si="350"/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348"/>
        <v>0</v>
      </c>
      <c r="N7469" s="39"/>
      <c r="O7469" s="39"/>
      <c r="P7469" s="53"/>
    </row>
    <row r="7470" spans="1:16" ht="24.95" customHeight="1" x14ac:dyDescent="0.2">
      <c r="A7470" s="52" t="str">
        <f t="shared" si="349"/>
        <v>||||||0</v>
      </c>
      <c r="B7470" s="52" t="str">
        <f t="shared" si="350"/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348"/>
        <v>0</v>
      </c>
      <c r="N7470" s="39"/>
      <c r="O7470" s="39"/>
      <c r="P7470" s="53"/>
    </row>
    <row r="7471" spans="1:16" ht="24.95" customHeight="1" x14ac:dyDescent="0.2">
      <c r="A7471" s="52" t="str">
        <f t="shared" si="349"/>
        <v>||||||0</v>
      </c>
      <c r="B7471" s="52" t="str">
        <f t="shared" si="350"/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348"/>
        <v>0</v>
      </c>
      <c r="N7471" s="39"/>
      <c r="O7471" s="39"/>
      <c r="P7471" s="53"/>
    </row>
    <row r="7472" spans="1:16" ht="24.95" customHeight="1" x14ac:dyDescent="0.2">
      <c r="A7472" s="52" t="str">
        <f t="shared" si="349"/>
        <v>||||||0</v>
      </c>
      <c r="B7472" s="52" t="str">
        <f t="shared" si="350"/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348"/>
        <v>0</v>
      </c>
      <c r="N7472" s="39"/>
      <c r="O7472" s="39"/>
      <c r="P7472" s="53"/>
    </row>
    <row r="7473" spans="1:16" ht="24.95" customHeight="1" x14ac:dyDescent="0.2">
      <c r="A7473" s="52" t="str">
        <f t="shared" si="349"/>
        <v>||||||0</v>
      </c>
      <c r="B7473" s="52" t="str">
        <f t="shared" si="350"/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348"/>
        <v>0</v>
      </c>
      <c r="N7473" s="39"/>
      <c r="O7473" s="39"/>
      <c r="P7473" s="53"/>
    </row>
    <row r="7474" spans="1:16" ht="24.95" customHeight="1" x14ac:dyDescent="0.2">
      <c r="A7474" s="52" t="str">
        <f t="shared" si="349"/>
        <v>||||||0</v>
      </c>
      <c r="B7474" s="52" t="str">
        <f t="shared" si="350"/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348"/>
        <v>0</v>
      </c>
      <c r="N7474" s="39"/>
      <c r="O7474" s="39"/>
      <c r="P7474" s="53"/>
    </row>
    <row r="7475" spans="1:16" ht="24.95" customHeight="1" x14ac:dyDescent="0.2">
      <c r="A7475" s="52" t="str">
        <f t="shared" si="349"/>
        <v>||||||0</v>
      </c>
      <c r="B7475" s="52" t="str">
        <f t="shared" si="350"/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348"/>
        <v>0</v>
      </c>
      <c r="N7475" s="39"/>
      <c r="O7475" s="39"/>
      <c r="P7475" s="53"/>
    </row>
    <row r="7476" spans="1:16" ht="24.95" customHeight="1" x14ac:dyDescent="0.2">
      <c r="A7476" s="52" t="str">
        <f t="shared" si="349"/>
        <v>||||||0</v>
      </c>
      <c r="B7476" s="52" t="str">
        <f t="shared" si="350"/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348"/>
        <v>0</v>
      </c>
      <c r="N7476" s="39"/>
      <c r="O7476" s="39"/>
      <c r="P7476" s="53"/>
    </row>
    <row r="7477" spans="1:16" ht="24.95" customHeight="1" x14ac:dyDescent="0.2">
      <c r="A7477" s="52" t="str">
        <f t="shared" si="349"/>
        <v>||||||0</v>
      </c>
      <c r="B7477" s="52" t="str">
        <f t="shared" si="350"/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348"/>
        <v>0</v>
      </c>
      <c r="N7477" s="39"/>
      <c r="O7477" s="39"/>
      <c r="P7477" s="53"/>
    </row>
    <row r="7478" spans="1:16" ht="24.95" customHeight="1" x14ac:dyDescent="0.2">
      <c r="A7478" s="52" t="str">
        <f t="shared" si="349"/>
        <v>||||||0</v>
      </c>
      <c r="B7478" s="52" t="str">
        <f t="shared" si="350"/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348"/>
        <v>0</v>
      </c>
      <c r="N7478" s="39"/>
      <c r="O7478" s="39"/>
      <c r="P7478" s="53"/>
    </row>
    <row r="7479" spans="1:16" ht="24.95" customHeight="1" x14ac:dyDescent="0.2">
      <c r="A7479" s="52" t="str">
        <f t="shared" si="349"/>
        <v>||||||0</v>
      </c>
      <c r="B7479" s="52" t="str">
        <f t="shared" si="350"/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348"/>
        <v>0</v>
      </c>
      <c r="N7479" s="39"/>
      <c r="O7479" s="39"/>
      <c r="P7479" s="53"/>
    </row>
    <row r="7480" spans="1:16" ht="24.95" customHeight="1" x14ac:dyDescent="0.2">
      <c r="A7480" s="52" t="str">
        <f t="shared" si="349"/>
        <v>||||||0</v>
      </c>
      <c r="B7480" s="52" t="str">
        <f t="shared" si="350"/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348"/>
        <v>0</v>
      </c>
      <c r="N7480" s="39"/>
      <c r="O7480" s="39"/>
      <c r="P7480" s="53"/>
    </row>
    <row r="7481" spans="1:16" ht="24.95" customHeight="1" x14ac:dyDescent="0.2">
      <c r="A7481" s="52" t="str">
        <f t="shared" si="349"/>
        <v>||||||0</v>
      </c>
      <c r="B7481" s="52" t="str">
        <f t="shared" si="350"/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348"/>
        <v>0</v>
      </c>
      <c r="N7481" s="39"/>
      <c r="O7481" s="39"/>
      <c r="P7481" s="53"/>
    </row>
    <row r="7482" spans="1:16" ht="24.95" customHeight="1" x14ac:dyDescent="0.2">
      <c r="A7482" s="52" t="str">
        <f t="shared" si="349"/>
        <v>||||||0</v>
      </c>
      <c r="B7482" s="52" t="str">
        <f t="shared" si="350"/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348"/>
        <v>0</v>
      </c>
      <c r="N7482" s="39"/>
      <c r="O7482" s="39"/>
      <c r="P7482" s="53"/>
    </row>
    <row r="7483" spans="1:16" ht="24.95" customHeight="1" x14ac:dyDescent="0.2">
      <c r="A7483" s="52" t="str">
        <f t="shared" si="349"/>
        <v>||||||0</v>
      </c>
      <c r="B7483" s="52" t="str">
        <f t="shared" si="350"/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348"/>
        <v>0</v>
      </c>
      <c r="N7483" s="39"/>
      <c r="O7483" s="39"/>
      <c r="P7483" s="53"/>
    </row>
    <row r="7484" spans="1:16" ht="24.95" customHeight="1" x14ac:dyDescent="0.2">
      <c r="A7484" s="52" t="str">
        <f t="shared" si="349"/>
        <v>||||||0</v>
      </c>
      <c r="B7484" s="52" t="str">
        <f t="shared" si="350"/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348"/>
        <v>0</v>
      </c>
      <c r="N7484" s="39"/>
      <c r="O7484" s="39"/>
      <c r="P7484" s="53"/>
    </row>
    <row r="7485" spans="1:16" ht="24.95" customHeight="1" x14ac:dyDescent="0.2">
      <c r="A7485" s="52" t="str">
        <f t="shared" si="349"/>
        <v>||||||0</v>
      </c>
      <c r="B7485" s="52" t="str">
        <f t="shared" si="350"/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348"/>
        <v>0</v>
      </c>
      <c r="N7485" s="39"/>
      <c r="O7485" s="39"/>
      <c r="P7485" s="53"/>
    </row>
    <row r="7486" spans="1:16" ht="24.95" customHeight="1" x14ac:dyDescent="0.2">
      <c r="A7486" s="52" t="str">
        <f t="shared" si="349"/>
        <v>||||||0</v>
      </c>
      <c r="B7486" s="52" t="str">
        <f t="shared" si="350"/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351">N7486+O7486</f>
        <v>0</v>
      </c>
      <c r="N7486" s="39"/>
      <c r="O7486" s="39"/>
      <c r="P7486" s="53"/>
    </row>
    <row r="7487" spans="1:16" ht="24.95" customHeight="1" x14ac:dyDescent="0.2">
      <c r="A7487" s="52" t="str">
        <f t="shared" si="349"/>
        <v>||||||0</v>
      </c>
      <c r="B7487" s="52" t="str">
        <f t="shared" si="350"/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351"/>
        <v>0</v>
      </c>
      <c r="N7487" s="39"/>
      <c r="O7487" s="39"/>
      <c r="P7487" s="53"/>
    </row>
    <row r="7488" spans="1:16" ht="24.95" customHeight="1" x14ac:dyDescent="0.2">
      <c r="A7488" s="52" t="str">
        <f t="shared" si="349"/>
        <v>||||||0</v>
      </c>
      <c r="B7488" s="52" t="str">
        <f t="shared" si="350"/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351"/>
        <v>0</v>
      </c>
      <c r="N7488" s="39"/>
      <c r="O7488" s="39"/>
      <c r="P7488" s="53"/>
    </row>
    <row r="7489" spans="1:16" ht="24.95" customHeight="1" x14ac:dyDescent="0.2">
      <c r="A7489" s="52" t="str">
        <f t="shared" si="349"/>
        <v>||||||0</v>
      </c>
      <c r="B7489" s="52" t="str">
        <f t="shared" si="350"/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351"/>
        <v>0</v>
      </c>
      <c r="N7489" s="39"/>
      <c r="O7489" s="39"/>
      <c r="P7489" s="53"/>
    </row>
    <row r="7490" spans="1:16" ht="24.95" customHeight="1" x14ac:dyDescent="0.2">
      <c r="A7490" s="52" t="str">
        <f t="shared" si="349"/>
        <v>||||||0</v>
      </c>
      <c r="B7490" s="52" t="str">
        <f t="shared" si="350"/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351"/>
        <v>0</v>
      </c>
      <c r="N7490" s="39"/>
      <c r="O7490" s="39"/>
      <c r="P7490" s="53"/>
    </row>
    <row r="7491" spans="1:16" ht="24.95" customHeight="1" x14ac:dyDescent="0.2">
      <c r="A7491" s="52" t="str">
        <f t="shared" si="349"/>
        <v>||||||0</v>
      </c>
      <c r="B7491" s="52" t="str">
        <f t="shared" si="350"/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351"/>
        <v>0</v>
      </c>
      <c r="N7491" s="39"/>
      <c r="O7491" s="39"/>
      <c r="P7491" s="53"/>
    </row>
    <row r="7492" spans="1:16" ht="24.95" customHeight="1" x14ac:dyDescent="0.2">
      <c r="A7492" s="52" t="str">
        <f t="shared" si="349"/>
        <v>||||||0</v>
      </c>
      <c r="B7492" s="52" t="str">
        <f t="shared" si="350"/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351"/>
        <v>0</v>
      </c>
      <c r="N7492" s="39"/>
      <c r="O7492" s="39"/>
      <c r="P7492" s="53"/>
    </row>
    <row r="7493" spans="1:16" ht="24.95" customHeight="1" x14ac:dyDescent="0.2">
      <c r="A7493" s="52" t="str">
        <f t="shared" ref="A7493:A7556" si="352">C7493&amp;"|"&amp;D7493&amp;"|"&amp;E7493&amp;"|"&amp;F7493&amp;"|"&amp;G7493&amp;"|"&amp;I7493&amp;"|"&amp;N7493+O7493-P7493</f>
        <v>||||||0</v>
      </c>
      <c r="B7493" s="52" t="str">
        <f t="shared" ref="B7493:B7556" si="353"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351"/>
        <v>0</v>
      </c>
      <c r="N7493" s="39"/>
      <c r="O7493" s="39"/>
      <c r="P7493" s="53"/>
    </row>
    <row r="7494" spans="1:16" ht="24.95" customHeight="1" x14ac:dyDescent="0.2">
      <c r="A7494" s="52" t="str">
        <f t="shared" si="352"/>
        <v>||||||0</v>
      </c>
      <c r="B7494" s="52" t="str">
        <f t="shared" si="353"/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351"/>
        <v>0</v>
      </c>
      <c r="N7494" s="39"/>
      <c r="O7494" s="39"/>
      <c r="P7494" s="53"/>
    </row>
    <row r="7495" spans="1:16" ht="24.95" customHeight="1" x14ac:dyDescent="0.2">
      <c r="A7495" s="52" t="str">
        <f t="shared" si="352"/>
        <v>||||||0</v>
      </c>
      <c r="B7495" s="52" t="str">
        <f t="shared" si="353"/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351"/>
        <v>0</v>
      </c>
      <c r="N7495" s="39"/>
      <c r="O7495" s="39"/>
      <c r="P7495" s="53"/>
    </row>
    <row r="7496" spans="1:16" ht="24.95" customHeight="1" x14ac:dyDescent="0.2">
      <c r="A7496" s="52" t="str">
        <f t="shared" si="352"/>
        <v>||||||0</v>
      </c>
      <c r="B7496" s="52" t="str">
        <f t="shared" si="353"/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351"/>
        <v>0</v>
      </c>
      <c r="N7496" s="39"/>
      <c r="O7496" s="39"/>
      <c r="P7496" s="53"/>
    </row>
    <row r="7497" spans="1:16" ht="24.95" customHeight="1" x14ac:dyDescent="0.2">
      <c r="A7497" s="52" t="str">
        <f t="shared" si="352"/>
        <v>||||||0</v>
      </c>
      <c r="B7497" s="52" t="str">
        <f t="shared" si="353"/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351"/>
        <v>0</v>
      </c>
      <c r="N7497" s="39"/>
      <c r="O7497" s="39"/>
      <c r="P7497" s="53"/>
    </row>
    <row r="7498" spans="1:16" ht="24.95" customHeight="1" x14ac:dyDescent="0.2">
      <c r="A7498" s="52" t="str">
        <f t="shared" si="352"/>
        <v>||||||0</v>
      </c>
      <c r="B7498" s="52" t="str">
        <f t="shared" si="353"/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351"/>
        <v>0</v>
      </c>
      <c r="N7498" s="39"/>
      <c r="O7498" s="39"/>
      <c r="P7498" s="53"/>
    </row>
    <row r="7499" spans="1:16" ht="24.95" customHeight="1" x14ac:dyDescent="0.2">
      <c r="A7499" s="52" t="str">
        <f t="shared" si="352"/>
        <v>||||||0</v>
      </c>
      <c r="B7499" s="52" t="str">
        <f t="shared" si="353"/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351"/>
        <v>0</v>
      </c>
      <c r="N7499" s="39"/>
      <c r="O7499" s="39"/>
      <c r="P7499" s="53"/>
    </row>
    <row r="7500" spans="1:16" ht="24.95" customHeight="1" x14ac:dyDescent="0.2">
      <c r="A7500" s="52" t="str">
        <f t="shared" si="352"/>
        <v>||||||0</v>
      </c>
      <c r="B7500" s="52" t="str">
        <f t="shared" si="353"/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351"/>
        <v>0</v>
      </c>
      <c r="N7500" s="39"/>
      <c r="O7500" s="39"/>
      <c r="P7500" s="53"/>
    </row>
    <row r="7501" spans="1:16" ht="24.95" customHeight="1" x14ac:dyDescent="0.2">
      <c r="A7501" s="52" t="str">
        <f t="shared" si="352"/>
        <v>||||||0</v>
      </c>
      <c r="B7501" s="52" t="str">
        <f t="shared" si="353"/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351"/>
        <v>0</v>
      </c>
      <c r="N7501" s="39"/>
      <c r="O7501" s="39"/>
      <c r="P7501" s="53"/>
    </row>
    <row r="7502" spans="1:16" ht="24.95" customHeight="1" x14ac:dyDescent="0.2">
      <c r="A7502" s="52" t="str">
        <f t="shared" si="352"/>
        <v>||||||0</v>
      </c>
      <c r="B7502" s="52" t="str">
        <f t="shared" si="353"/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351"/>
        <v>0</v>
      </c>
      <c r="N7502" s="39"/>
      <c r="O7502" s="39"/>
      <c r="P7502" s="53"/>
    </row>
    <row r="7503" spans="1:16" ht="24.95" customHeight="1" x14ac:dyDescent="0.2">
      <c r="A7503" s="52" t="str">
        <f t="shared" si="352"/>
        <v>||||||0</v>
      </c>
      <c r="B7503" s="52" t="str">
        <f t="shared" si="353"/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351"/>
        <v>0</v>
      </c>
      <c r="N7503" s="39"/>
      <c r="O7503" s="39"/>
      <c r="P7503" s="53"/>
    </row>
    <row r="7504" spans="1:16" ht="24.95" customHeight="1" x14ac:dyDescent="0.2">
      <c r="A7504" s="52" t="str">
        <f t="shared" si="352"/>
        <v>||||||0</v>
      </c>
      <c r="B7504" s="52" t="str">
        <f t="shared" si="353"/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351"/>
        <v>0</v>
      </c>
      <c r="N7504" s="39"/>
      <c r="O7504" s="39"/>
      <c r="P7504" s="53"/>
    </row>
    <row r="7505" spans="1:16" ht="24.95" customHeight="1" x14ac:dyDescent="0.2">
      <c r="A7505" s="52" t="str">
        <f t="shared" si="352"/>
        <v>||||||0</v>
      </c>
      <c r="B7505" s="52" t="str">
        <f t="shared" si="353"/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351"/>
        <v>0</v>
      </c>
      <c r="N7505" s="39"/>
      <c r="O7505" s="39"/>
      <c r="P7505" s="53"/>
    </row>
    <row r="7506" spans="1:16" ht="24.95" customHeight="1" x14ac:dyDescent="0.2">
      <c r="A7506" s="52" t="str">
        <f t="shared" si="352"/>
        <v>||||||0</v>
      </c>
      <c r="B7506" s="52" t="str">
        <f t="shared" si="353"/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351"/>
        <v>0</v>
      </c>
      <c r="N7506" s="39"/>
      <c r="O7506" s="39"/>
      <c r="P7506" s="53"/>
    </row>
    <row r="7507" spans="1:16" ht="24.95" customHeight="1" x14ac:dyDescent="0.2">
      <c r="A7507" s="52" t="str">
        <f t="shared" si="352"/>
        <v>||||||0</v>
      </c>
      <c r="B7507" s="52" t="str">
        <f t="shared" si="353"/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351"/>
        <v>0</v>
      </c>
      <c r="N7507" s="39"/>
      <c r="O7507" s="39"/>
      <c r="P7507" s="53"/>
    </row>
    <row r="7508" spans="1:16" ht="24.95" customHeight="1" x14ac:dyDescent="0.2">
      <c r="A7508" s="52" t="str">
        <f t="shared" si="352"/>
        <v>||||||0</v>
      </c>
      <c r="B7508" s="52" t="str">
        <f t="shared" si="353"/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351"/>
        <v>0</v>
      </c>
      <c r="N7508" s="39"/>
      <c r="O7508" s="39"/>
      <c r="P7508" s="53"/>
    </row>
    <row r="7509" spans="1:16" ht="24.95" customHeight="1" x14ac:dyDescent="0.2">
      <c r="A7509" s="52" t="str">
        <f t="shared" si="352"/>
        <v>||||||0</v>
      </c>
      <c r="B7509" s="52" t="str">
        <f t="shared" si="353"/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351"/>
        <v>0</v>
      </c>
      <c r="N7509" s="39"/>
      <c r="O7509" s="39"/>
      <c r="P7509" s="53"/>
    </row>
    <row r="7510" spans="1:16" ht="24.95" customHeight="1" x14ac:dyDescent="0.2">
      <c r="A7510" s="52" t="str">
        <f t="shared" si="352"/>
        <v>||||||0</v>
      </c>
      <c r="B7510" s="52" t="str">
        <f t="shared" si="353"/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351"/>
        <v>0</v>
      </c>
      <c r="N7510" s="39"/>
      <c r="O7510" s="39"/>
      <c r="P7510" s="53"/>
    </row>
    <row r="7511" spans="1:16" ht="24.95" customHeight="1" x14ac:dyDescent="0.2">
      <c r="A7511" s="52" t="str">
        <f t="shared" si="352"/>
        <v>||||||0</v>
      </c>
      <c r="B7511" s="52" t="str">
        <f t="shared" si="353"/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351"/>
        <v>0</v>
      </c>
      <c r="N7511" s="39"/>
      <c r="O7511" s="39"/>
      <c r="P7511" s="53"/>
    </row>
    <row r="7512" spans="1:16" ht="24.95" customHeight="1" x14ac:dyDescent="0.2">
      <c r="A7512" s="52" t="str">
        <f t="shared" si="352"/>
        <v>||||||0</v>
      </c>
      <c r="B7512" s="52" t="str">
        <f t="shared" si="353"/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351"/>
        <v>0</v>
      </c>
      <c r="N7512" s="39"/>
      <c r="O7512" s="39"/>
      <c r="P7512" s="53"/>
    </row>
    <row r="7513" spans="1:16" ht="24.95" customHeight="1" x14ac:dyDescent="0.2">
      <c r="A7513" s="52" t="str">
        <f t="shared" si="352"/>
        <v>||||||0</v>
      </c>
      <c r="B7513" s="52" t="str">
        <f t="shared" si="353"/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351"/>
        <v>0</v>
      </c>
      <c r="N7513" s="39"/>
      <c r="O7513" s="39"/>
      <c r="P7513" s="53"/>
    </row>
    <row r="7514" spans="1:16" ht="24.95" customHeight="1" x14ac:dyDescent="0.2">
      <c r="A7514" s="52" t="str">
        <f t="shared" si="352"/>
        <v>||||||0</v>
      </c>
      <c r="B7514" s="52" t="str">
        <f t="shared" si="353"/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351"/>
        <v>0</v>
      </c>
      <c r="N7514" s="39"/>
      <c r="O7514" s="39"/>
      <c r="P7514" s="53"/>
    </row>
    <row r="7515" spans="1:16" ht="24.95" customHeight="1" x14ac:dyDescent="0.2">
      <c r="A7515" s="52" t="str">
        <f t="shared" si="352"/>
        <v>||||||0</v>
      </c>
      <c r="B7515" s="52" t="str">
        <f t="shared" si="353"/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351"/>
        <v>0</v>
      </c>
      <c r="N7515" s="39"/>
      <c r="O7515" s="39"/>
      <c r="P7515" s="53"/>
    </row>
    <row r="7516" spans="1:16" ht="24.95" customHeight="1" x14ac:dyDescent="0.2">
      <c r="A7516" s="52" t="str">
        <f t="shared" si="352"/>
        <v>||||||0</v>
      </c>
      <c r="B7516" s="52" t="str">
        <f t="shared" si="353"/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351"/>
        <v>0</v>
      </c>
      <c r="N7516" s="39"/>
      <c r="O7516" s="39"/>
      <c r="P7516" s="53"/>
    </row>
    <row r="7517" spans="1:16" ht="24.95" customHeight="1" x14ac:dyDescent="0.2">
      <c r="A7517" s="52" t="str">
        <f t="shared" si="352"/>
        <v>||||||0</v>
      </c>
      <c r="B7517" s="52" t="str">
        <f t="shared" si="353"/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351"/>
        <v>0</v>
      </c>
      <c r="N7517" s="39"/>
      <c r="O7517" s="39"/>
      <c r="P7517" s="53"/>
    </row>
    <row r="7518" spans="1:16" ht="24.95" customHeight="1" x14ac:dyDescent="0.2">
      <c r="A7518" s="52" t="str">
        <f t="shared" si="352"/>
        <v>||||||0</v>
      </c>
      <c r="B7518" s="52" t="str">
        <f t="shared" si="353"/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351"/>
        <v>0</v>
      </c>
      <c r="N7518" s="39"/>
      <c r="O7518" s="39"/>
      <c r="P7518" s="53"/>
    </row>
    <row r="7519" spans="1:16" ht="24.95" customHeight="1" x14ac:dyDescent="0.2">
      <c r="A7519" s="52" t="str">
        <f t="shared" si="352"/>
        <v>||||||0</v>
      </c>
      <c r="B7519" s="52" t="str">
        <f t="shared" si="353"/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351"/>
        <v>0</v>
      </c>
      <c r="N7519" s="39"/>
      <c r="O7519" s="39"/>
      <c r="P7519" s="53"/>
    </row>
    <row r="7520" spans="1:16" ht="24.95" customHeight="1" x14ac:dyDescent="0.2">
      <c r="A7520" s="52" t="str">
        <f t="shared" si="352"/>
        <v>||||||0</v>
      </c>
      <c r="B7520" s="52" t="str">
        <f t="shared" si="353"/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351"/>
        <v>0</v>
      </c>
      <c r="N7520" s="39"/>
      <c r="O7520" s="39"/>
      <c r="P7520" s="53"/>
    </row>
    <row r="7521" spans="1:16" ht="24.95" customHeight="1" x14ac:dyDescent="0.2">
      <c r="A7521" s="52" t="str">
        <f t="shared" si="352"/>
        <v>||||||0</v>
      </c>
      <c r="B7521" s="52" t="str">
        <f t="shared" si="353"/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351"/>
        <v>0</v>
      </c>
      <c r="N7521" s="39"/>
      <c r="O7521" s="39"/>
      <c r="P7521" s="53"/>
    </row>
    <row r="7522" spans="1:16" ht="24.95" customHeight="1" x14ac:dyDescent="0.2">
      <c r="A7522" s="52" t="str">
        <f t="shared" si="352"/>
        <v>||||||0</v>
      </c>
      <c r="B7522" s="52" t="str">
        <f t="shared" si="353"/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351"/>
        <v>0</v>
      </c>
      <c r="N7522" s="39"/>
      <c r="O7522" s="39"/>
      <c r="P7522" s="53"/>
    </row>
    <row r="7523" spans="1:16" ht="24.95" customHeight="1" x14ac:dyDescent="0.2">
      <c r="A7523" s="52" t="str">
        <f t="shared" si="352"/>
        <v>||||||0</v>
      </c>
      <c r="B7523" s="52" t="str">
        <f t="shared" si="353"/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351"/>
        <v>0</v>
      </c>
      <c r="N7523" s="39"/>
      <c r="O7523" s="39"/>
      <c r="P7523" s="53"/>
    </row>
    <row r="7524" spans="1:16" ht="24.95" customHeight="1" x14ac:dyDescent="0.2">
      <c r="A7524" s="52" t="str">
        <f t="shared" si="352"/>
        <v>||||||0</v>
      </c>
      <c r="B7524" s="52" t="str">
        <f t="shared" si="353"/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351"/>
        <v>0</v>
      </c>
      <c r="N7524" s="39"/>
      <c r="O7524" s="39"/>
      <c r="P7524" s="53"/>
    </row>
    <row r="7525" spans="1:16" ht="24.95" customHeight="1" x14ac:dyDescent="0.2">
      <c r="A7525" s="52" t="str">
        <f t="shared" si="352"/>
        <v>||||||0</v>
      </c>
      <c r="B7525" s="52" t="str">
        <f t="shared" si="353"/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351"/>
        <v>0</v>
      </c>
      <c r="N7525" s="39"/>
      <c r="O7525" s="39"/>
      <c r="P7525" s="53"/>
    </row>
    <row r="7526" spans="1:16" ht="24.95" customHeight="1" x14ac:dyDescent="0.2">
      <c r="A7526" s="52" t="str">
        <f t="shared" si="352"/>
        <v>||||||0</v>
      </c>
      <c r="B7526" s="52" t="str">
        <f t="shared" si="353"/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351"/>
        <v>0</v>
      </c>
      <c r="N7526" s="39"/>
      <c r="O7526" s="39"/>
      <c r="P7526" s="53"/>
    </row>
    <row r="7527" spans="1:16" ht="24.95" customHeight="1" x14ac:dyDescent="0.2">
      <c r="A7527" s="52" t="str">
        <f t="shared" si="352"/>
        <v>||||||0</v>
      </c>
      <c r="B7527" s="52" t="str">
        <f t="shared" si="353"/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351"/>
        <v>0</v>
      </c>
      <c r="N7527" s="39"/>
      <c r="O7527" s="39"/>
      <c r="P7527" s="53"/>
    </row>
    <row r="7528" spans="1:16" ht="24.95" customHeight="1" x14ac:dyDescent="0.2">
      <c r="A7528" s="52" t="str">
        <f t="shared" si="352"/>
        <v>||||||0</v>
      </c>
      <c r="B7528" s="52" t="str">
        <f t="shared" si="353"/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351"/>
        <v>0</v>
      </c>
      <c r="N7528" s="39"/>
      <c r="O7528" s="39"/>
      <c r="P7528" s="53"/>
    </row>
    <row r="7529" spans="1:16" ht="24.95" customHeight="1" x14ac:dyDescent="0.2">
      <c r="A7529" s="52" t="str">
        <f t="shared" si="352"/>
        <v>||||||0</v>
      </c>
      <c r="B7529" s="52" t="str">
        <f t="shared" si="353"/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351"/>
        <v>0</v>
      </c>
      <c r="N7529" s="39"/>
      <c r="O7529" s="39"/>
      <c r="P7529" s="53"/>
    </row>
    <row r="7530" spans="1:16" ht="24.95" customHeight="1" x14ac:dyDescent="0.2">
      <c r="A7530" s="52" t="str">
        <f t="shared" si="352"/>
        <v>||||||0</v>
      </c>
      <c r="B7530" s="52" t="str">
        <f t="shared" si="353"/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351"/>
        <v>0</v>
      </c>
      <c r="N7530" s="39"/>
      <c r="O7530" s="39"/>
      <c r="P7530" s="53"/>
    </row>
    <row r="7531" spans="1:16" ht="24.95" customHeight="1" x14ac:dyDescent="0.2">
      <c r="A7531" s="52" t="str">
        <f t="shared" si="352"/>
        <v>||||||0</v>
      </c>
      <c r="B7531" s="52" t="str">
        <f t="shared" si="353"/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351"/>
        <v>0</v>
      </c>
      <c r="N7531" s="39"/>
      <c r="O7531" s="39"/>
      <c r="P7531" s="53"/>
    </row>
    <row r="7532" spans="1:16" ht="24.95" customHeight="1" x14ac:dyDescent="0.2">
      <c r="A7532" s="52" t="str">
        <f t="shared" si="352"/>
        <v>||||||0</v>
      </c>
      <c r="B7532" s="52" t="str">
        <f t="shared" si="353"/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351"/>
        <v>0</v>
      </c>
      <c r="N7532" s="39"/>
      <c r="O7532" s="39"/>
      <c r="P7532" s="53"/>
    </row>
    <row r="7533" spans="1:16" ht="24.95" customHeight="1" x14ac:dyDescent="0.2">
      <c r="A7533" s="52" t="str">
        <f t="shared" si="352"/>
        <v>||||||0</v>
      </c>
      <c r="B7533" s="52" t="str">
        <f t="shared" si="353"/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351"/>
        <v>0</v>
      </c>
      <c r="N7533" s="39"/>
      <c r="O7533" s="39"/>
      <c r="P7533" s="53"/>
    </row>
    <row r="7534" spans="1:16" ht="24.95" customHeight="1" x14ac:dyDescent="0.2">
      <c r="A7534" s="52" t="str">
        <f t="shared" si="352"/>
        <v>||||||0</v>
      </c>
      <c r="B7534" s="52" t="str">
        <f t="shared" si="353"/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351"/>
        <v>0</v>
      </c>
      <c r="N7534" s="39"/>
      <c r="O7534" s="39"/>
      <c r="P7534" s="53"/>
    </row>
    <row r="7535" spans="1:16" ht="24.95" customHeight="1" x14ac:dyDescent="0.2">
      <c r="A7535" s="52" t="str">
        <f t="shared" si="352"/>
        <v>||||||0</v>
      </c>
      <c r="B7535" s="52" t="str">
        <f t="shared" si="353"/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351"/>
        <v>0</v>
      </c>
      <c r="N7535" s="39"/>
      <c r="O7535" s="39"/>
      <c r="P7535" s="53"/>
    </row>
    <row r="7536" spans="1:16" ht="24.95" customHeight="1" x14ac:dyDescent="0.2">
      <c r="A7536" s="52" t="str">
        <f t="shared" si="352"/>
        <v>||||||0</v>
      </c>
      <c r="B7536" s="52" t="str">
        <f t="shared" si="353"/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351"/>
        <v>0</v>
      </c>
      <c r="N7536" s="39"/>
      <c r="O7536" s="39"/>
      <c r="P7536" s="53"/>
    </row>
    <row r="7537" spans="1:16" ht="24.95" customHeight="1" x14ac:dyDescent="0.2">
      <c r="A7537" s="52" t="str">
        <f t="shared" si="352"/>
        <v>||||||0</v>
      </c>
      <c r="B7537" s="52" t="str">
        <f t="shared" si="353"/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351"/>
        <v>0</v>
      </c>
      <c r="N7537" s="39"/>
      <c r="O7537" s="39"/>
      <c r="P7537" s="53"/>
    </row>
    <row r="7538" spans="1:16" ht="24.95" customHeight="1" x14ac:dyDescent="0.2">
      <c r="A7538" s="52" t="str">
        <f t="shared" si="352"/>
        <v>||||||0</v>
      </c>
      <c r="B7538" s="52" t="str">
        <f t="shared" si="353"/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351"/>
        <v>0</v>
      </c>
      <c r="N7538" s="39"/>
      <c r="O7538" s="39"/>
      <c r="P7538" s="53"/>
    </row>
    <row r="7539" spans="1:16" ht="24.95" customHeight="1" x14ac:dyDescent="0.2">
      <c r="A7539" s="52" t="str">
        <f t="shared" si="352"/>
        <v>||||||0</v>
      </c>
      <c r="B7539" s="52" t="str">
        <f t="shared" si="353"/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351"/>
        <v>0</v>
      </c>
      <c r="N7539" s="39"/>
      <c r="O7539" s="39"/>
      <c r="P7539" s="53"/>
    </row>
    <row r="7540" spans="1:16" ht="24.95" customHeight="1" x14ac:dyDescent="0.2">
      <c r="A7540" s="52" t="str">
        <f t="shared" si="352"/>
        <v>||||||0</v>
      </c>
      <c r="B7540" s="52" t="str">
        <f t="shared" si="353"/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351"/>
        <v>0</v>
      </c>
      <c r="N7540" s="39"/>
      <c r="O7540" s="39"/>
      <c r="P7540" s="53"/>
    </row>
    <row r="7541" spans="1:16" ht="24.95" customHeight="1" x14ac:dyDescent="0.2">
      <c r="A7541" s="52" t="str">
        <f t="shared" si="352"/>
        <v>||||||0</v>
      </c>
      <c r="B7541" s="52" t="str">
        <f t="shared" si="353"/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351"/>
        <v>0</v>
      </c>
      <c r="N7541" s="39"/>
      <c r="O7541" s="39"/>
      <c r="P7541" s="53"/>
    </row>
    <row r="7542" spans="1:16" ht="24.95" customHeight="1" x14ac:dyDescent="0.2">
      <c r="A7542" s="52" t="str">
        <f t="shared" si="352"/>
        <v>||||||0</v>
      </c>
      <c r="B7542" s="52" t="str">
        <f t="shared" si="353"/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351"/>
        <v>0</v>
      </c>
      <c r="N7542" s="39"/>
      <c r="O7542" s="39"/>
      <c r="P7542" s="53"/>
    </row>
    <row r="7543" spans="1:16" ht="24.95" customHeight="1" x14ac:dyDescent="0.2">
      <c r="A7543" s="52" t="str">
        <f t="shared" si="352"/>
        <v>||||||0</v>
      </c>
      <c r="B7543" s="52" t="str">
        <f t="shared" si="353"/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351"/>
        <v>0</v>
      </c>
      <c r="N7543" s="39"/>
      <c r="O7543" s="39"/>
      <c r="P7543" s="53"/>
    </row>
    <row r="7544" spans="1:16" ht="24.95" customHeight="1" x14ac:dyDescent="0.2">
      <c r="A7544" s="52" t="str">
        <f t="shared" si="352"/>
        <v>||||||0</v>
      </c>
      <c r="B7544" s="52" t="str">
        <f t="shared" si="353"/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351"/>
        <v>0</v>
      </c>
      <c r="N7544" s="39"/>
      <c r="O7544" s="39"/>
      <c r="P7544" s="53"/>
    </row>
    <row r="7545" spans="1:16" ht="24.95" customHeight="1" x14ac:dyDescent="0.2">
      <c r="A7545" s="52" t="str">
        <f t="shared" si="352"/>
        <v>||||||0</v>
      </c>
      <c r="B7545" s="52" t="str">
        <f t="shared" si="353"/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351"/>
        <v>0</v>
      </c>
      <c r="N7545" s="39"/>
      <c r="O7545" s="39"/>
      <c r="P7545" s="53"/>
    </row>
    <row r="7546" spans="1:16" ht="24.95" customHeight="1" x14ac:dyDescent="0.2">
      <c r="A7546" s="52" t="str">
        <f t="shared" si="352"/>
        <v>||||||0</v>
      </c>
      <c r="B7546" s="52" t="str">
        <f t="shared" si="353"/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351"/>
        <v>0</v>
      </c>
      <c r="N7546" s="39"/>
      <c r="O7546" s="39"/>
      <c r="P7546" s="53"/>
    </row>
    <row r="7547" spans="1:16" ht="24.95" customHeight="1" x14ac:dyDescent="0.2">
      <c r="A7547" s="52" t="str">
        <f t="shared" si="352"/>
        <v>||||||0</v>
      </c>
      <c r="B7547" s="52" t="str">
        <f t="shared" si="353"/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351"/>
        <v>0</v>
      </c>
      <c r="N7547" s="39"/>
      <c r="O7547" s="39"/>
      <c r="P7547" s="53"/>
    </row>
    <row r="7548" spans="1:16" ht="24.95" customHeight="1" x14ac:dyDescent="0.2">
      <c r="A7548" s="52" t="str">
        <f t="shared" si="352"/>
        <v>||||||0</v>
      </c>
      <c r="B7548" s="52" t="str">
        <f t="shared" si="353"/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351"/>
        <v>0</v>
      </c>
      <c r="N7548" s="39"/>
      <c r="O7548" s="39"/>
      <c r="P7548" s="53"/>
    </row>
    <row r="7549" spans="1:16" ht="24.95" customHeight="1" x14ac:dyDescent="0.2">
      <c r="A7549" s="52" t="str">
        <f t="shared" si="352"/>
        <v>||||||0</v>
      </c>
      <c r="B7549" s="52" t="str">
        <f t="shared" si="353"/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351"/>
        <v>0</v>
      </c>
      <c r="N7549" s="39"/>
      <c r="O7549" s="39"/>
      <c r="P7549" s="53"/>
    </row>
    <row r="7550" spans="1:16" ht="24.95" customHeight="1" x14ac:dyDescent="0.2">
      <c r="A7550" s="52" t="str">
        <f t="shared" si="352"/>
        <v>||||||0</v>
      </c>
      <c r="B7550" s="52" t="str">
        <f t="shared" si="353"/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354">N7550+O7550</f>
        <v>0</v>
      </c>
      <c r="N7550" s="39"/>
      <c r="O7550" s="39"/>
      <c r="P7550" s="53"/>
    </row>
    <row r="7551" spans="1:16" ht="24.95" customHeight="1" x14ac:dyDescent="0.2">
      <c r="A7551" s="52" t="str">
        <f t="shared" si="352"/>
        <v>||||||0</v>
      </c>
      <c r="B7551" s="52" t="str">
        <f t="shared" si="353"/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354"/>
        <v>0</v>
      </c>
      <c r="N7551" s="39"/>
      <c r="O7551" s="39"/>
      <c r="P7551" s="53"/>
    </row>
    <row r="7552" spans="1:16" ht="24.95" customHeight="1" x14ac:dyDescent="0.2">
      <c r="A7552" s="52" t="str">
        <f t="shared" si="352"/>
        <v>||||||0</v>
      </c>
      <c r="B7552" s="52" t="str">
        <f t="shared" si="353"/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354"/>
        <v>0</v>
      </c>
      <c r="N7552" s="39"/>
      <c r="O7552" s="39"/>
      <c r="P7552" s="53"/>
    </row>
    <row r="7553" spans="1:16" ht="24.95" customHeight="1" x14ac:dyDescent="0.2">
      <c r="A7553" s="52" t="str">
        <f t="shared" si="352"/>
        <v>||||||0</v>
      </c>
      <c r="B7553" s="52" t="str">
        <f t="shared" si="353"/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354"/>
        <v>0</v>
      </c>
      <c r="N7553" s="39"/>
      <c r="O7553" s="39"/>
      <c r="P7553" s="53"/>
    </row>
    <row r="7554" spans="1:16" ht="24.95" customHeight="1" x14ac:dyDescent="0.2">
      <c r="A7554" s="52" t="str">
        <f t="shared" si="352"/>
        <v>||||||0</v>
      </c>
      <c r="B7554" s="52" t="str">
        <f t="shared" si="353"/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354"/>
        <v>0</v>
      </c>
      <c r="N7554" s="39"/>
      <c r="O7554" s="39"/>
      <c r="P7554" s="53"/>
    </row>
    <row r="7555" spans="1:16" ht="24.95" customHeight="1" x14ac:dyDescent="0.2">
      <c r="A7555" s="52" t="str">
        <f t="shared" si="352"/>
        <v>||||||0</v>
      </c>
      <c r="B7555" s="52" t="str">
        <f t="shared" si="353"/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354"/>
        <v>0</v>
      </c>
      <c r="N7555" s="39"/>
      <c r="O7555" s="39"/>
      <c r="P7555" s="53"/>
    </row>
    <row r="7556" spans="1:16" ht="24.95" customHeight="1" x14ac:dyDescent="0.2">
      <c r="A7556" s="52" t="str">
        <f t="shared" si="352"/>
        <v>||||||0</v>
      </c>
      <c r="B7556" s="52" t="str">
        <f t="shared" si="353"/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354"/>
        <v>0</v>
      </c>
      <c r="N7556" s="39"/>
      <c r="O7556" s="39"/>
      <c r="P7556" s="53"/>
    </row>
    <row r="7557" spans="1:16" ht="24.95" customHeight="1" x14ac:dyDescent="0.2">
      <c r="A7557" s="52" t="str">
        <f t="shared" ref="A7557:A7620" si="355">C7557&amp;"|"&amp;D7557&amp;"|"&amp;E7557&amp;"|"&amp;F7557&amp;"|"&amp;G7557&amp;"|"&amp;I7557&amp;"|"&amp;N7557+O7557-P7557</f>
        <v>||||||0</v>
      </c>
      <c r="B7557" s="52" t="str">
        <f t="shared" ref="B7557:B7620" si="356"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354"/>
        <v>0</v>
      </c>
      <c r="N7557" s="39"/>
      <c r="O7557" s="39"/>
      <c r="P7557" s="53"/>
    </row>
    <row r="7558" spans="1:16" ht="24.95" customHeight="1" x14ac:dyDescent="0.2">
      <c r="A7558" s="52" t="str">
        <f t="shared" si="355"/>
        <v>||||||0</v>
      </c>
      <c r="B7558" s="52" t="str">
        <f t="shared" si="356"/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354"/>
        <v>0</v>
      </c>
      <c r="N7558" s="39"/>
      <c r="O7558" s="39"/>
      <c r="P7558" s="53"/>
    </row>
    <row r="7559" spans="1:16" ht="24.95" customHeight="1" x14ac:dyDescent="0.2">
      <c r="A7559" s="52" t="str">
        <f t="shared" si="355"/>
        <v>||||||0</v>
      </c>
      <c r="B7559" s="52" t="str">
        <f t="shared" si="356"/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354"/>
        <v>0</v>
      </c>
      <c r="N7559" s="39"/>
      <c r="O7559" s="39"/>
      <c r="P7559" s="53"/>
    </row>
    <row r="7560" spans="1:16" ht="24.95" customHeight="1" x14ac:dyDescent="0.2">
      <c r="A7560" s="52" t="str">
        <f t="shared" si="355"/>
        <v>||||||0</v>
      </c>
      <c r="B7560" s="52" t="str">
        <f t="shared" si="356"/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354"/>
        <v>0</v>
      </c>
      <c r="N7560" s="39"/>
      <c r="O7560" s="39"/>
      <c r="P7560" s="53"/>
    </row>
    <row r="7561" spans="1:16" ht="24.95" customHeight="1" x14ac:dyDescent="0.2">
      <c r="A7561" s="52" t="str">
        <f t="shared" si="355"/>
        <v>||||||0</v>
      </c>
      <c r="B7561" s="52" t="str">
        <f t="shared" si="356"/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354"/>
        <v>0</v>
      </c>
      <c r="N7561" s="39"/>
      <c r="O7561" s="39"/>
      <c r="P7561" s="53"/>
    </row>
    <row r="7562" spans="1:16" ht="24.95" customHeight="1" x14ac:dyDescent="0.2">
      <c r="A7562" s="52" t="str">
        <f t="shared" si="355"/>
        <v>||||||0</v>
      </c>
      <c r="B7562" s="52" t="str">
        <f t="shared" si="356"/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354"/>
        <v>0</v>
      </c>
      <c r="N7562" s="39"/>
      <c r="O7562" s="39"/>
      <c r="P7562" s="53"/>
    </row>
    <row r="7563" spans="1:16" ht="24.95" customHeight="1" x14ac:dyDescent="0.2">
      <c r="A7563" s="52" t="str">
        <f t="shared" si="355"/>
        <v>||||||0</v>
      </c>
      <c r="B7563" s="52" t="str">
        <f t="shared" si="356"/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354"/>
        <v>0</v>
      </c>
      <c r="N7563" s="39"/>
      <c r="O7563" s="39"/>
      <c r="P7563" s="53"/>
    </row>
    <row r="7564" spans="1:16" ht="24.95" customHeight="1" x14ac:dyDescent="0.2">
      <c r="A7564" s="52" t="str">
        <f t="shared" si="355"/>
        <v>||||||0</v>
      </c>
      <c r="B7564" s="52" t="str">
        <f t="shared" si="356"/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354"/>
        <v>0</v>
      </c>
      <c r="N7564" s="39"/>
      <c r="O7564" s="39"/>
      <c r="P7564" s="53"/>
    </row>
    <row r="7565" spans="1:16" ht="24.95" customHeight="1" x14ac:dyDescent="0.2">
      <c r="A7565" s="52" t="str">
        <f t="shared" si="355"/>
        <v>||||||0</v>
      </c>
      <c r="B7565" s="52" t="str">
        <f t="shared" si="356"/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354"/>
        <v>0</v>
      </c>
      <c r="N7565" s="39"/>
      <c r="O7565" s="39"/>
      <c r="P7565" s="53"/>
    </row>
    <row r="7566" spans="1:16" ht="24.95" customHeight="1" x14ac:dyDescent="0.2">
      <c r="A7566" s="52" t="str">
        <f t="shared" si="355"/>
        <v>||||||0</v>
      </c>
      <c r="B7566" s="52" t="str">
        <f t="shared" si="356"/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354"/>
        <v>0</v>
      </c>
      <c r="N7566" s="39"/>
      <c r="O7566" s="39"/>
      <c r="P7566" s="53"/>
    </row>
    <row r="7567" spans="1:16" ht="24.95" customHeight="1" x14ac:dyDescent="0.2">
      <c r="A7567" s="52" t="str">
        <f t="shared" si="355"/>
        <v>||||||0</v>
      </c>
      <c r="B7567" s="52" t="str">
        <f t="shared" si="356"/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354"/>
        <v>0</v>
      </c>
      <c r="N7567" s="39"/>
      <c r="O7567" s="39"/>
      <c r="P7567" s="53"/>
    </row>
    <row r="7568" spans="1:16" ht="24.95" customHeight="1" x14ac:dyDescent="0.2">
      <c r="A7568" s="52" t="str">
        <f t="shared" si="355"/>
        <v>||||||0</v>
      </c>
      <c r="B7568" s="52" t="str">
        <f t="shared" si="356"/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354"/>
        <v>0</v>
      </c>
      <c r="N7568" s="39"/>
      <c r="O7568" s="39"/>
      <c r="P7568" s="53"/>
    </row>
    <row r="7569" spans="1:16" ht="24.95" customHeight="1" x14ac:dyDescent="0.2">
      <c r="A7569" s="52" t="str">
        <f t="shared" si="355"/>
        <v>||||||0</v>
      </c>
      <c r="B7569" s="52" t="str">
        <f t="shared" si="356"/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354"/>
        <v>0</v>
      </c>
      <c r="N7569" s="39"/>
      <c r="O7569" s="39"/>
      <c r="P7569" s="53"/>
    </row>
    <row r="7570" spans="1:16" ht="24.95" customHeight="1" x14ac:dyDescent="0.2">
      <c r="A7570" s="52" t="str">
        <f t="shared" si="355"/>
        <v>||||||0</v>
      </c>
      <c r="B7570" s="52" t="str">
        <f t="shared" si="356"/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354"/>
        <v>0</v>
      </c>
      <c r="N7570" s="39"/>
      <c r="O7570" s="39"/>
      <c r="P7570" s="53"/>
    </row>
    <row r="7571" spans="1:16" ht="24.95" customHeight="1" x14ac:dyDescent="0.2">
      <c r="A7571" s="52" t="str">
        <f t="shared" si="355"/>
        <v>||||||0</v>
      </c>
      <c r="B7571" s="52" t="str">
        <f t="shared" si="356"/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354"/>
        <v>0</v>
      </c>
      <c r="N7571" s="39"/>
      <c r="O7571" s="39"/>
      <c r="P7571" s="53"/>
    </row>
    <row r="7572" spans="1:16" ht="24.95" customHeight="1" x14ac:dyDescent="0.2">
      <c r="A7572" s="52" t="str">
        <f t="shared" si="355"/>
        <v>||||||0</v>
      </c>
      <c r="B7572" s="52" t="str">
        <f t="shared" si="356"/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354"/>
        <v>0</v>
      </c>
      <c r="N7572" s="39"/>
      <c r="O7572" s="39"/>
      <c r="P7572" s="53"/>
    </row>
    <row r="7573" spans="1:16" ht="24.95" customHeight="1" x14ac:dyDescent="0.2">
      <c r="A7573" s="52" t="str">
        <f t="shared" si="355"/>
        <v>||||||0</v>
      </c>
      <c r="B7573" s="52" t="str">
        <f t="shared" si="356"/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354"/>
        <v>0</v>
      </c>
      <c r="N7573" s="39"/>
      <c r="O7573" s="39"/>
      <c r="P7573" s="53"/>
    </row>
    <row r="7574" spans="1:16" ht="24.95" customHeight="1" x14ac:dyDescent="0.2">
      <c r="A7574" s="52" t="str">
        <f t="shared" si="355"/>
        <v>||||||0</v>
      </c>
      <c r="B7574" s="52" t="str">
        <f t="shared" si="356"/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354"/>
        <v>0</v>
      </c>
      <c r="N7574" s="39"/>
      <c r="O7574" s="39"/>
      <c r="P7574" s="53"/>
    </row>
    <row r="7575" spans="1:16" ht="24.95" customHeight="1" x14ac:dyDescent="0.2">
      <c r="A7575" s="52" t="str">
        <f t="shared" si="355"/>
        <v>||||||0</v>
      </c>
      <c r="B7575" s="52" t="str">
        <f t="shared" si="356"/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354"/>
        <v>0</v>
      </c>
      <c r="N7575" s="39"/>
      <c r="O7575" s="39"/>
      <c r="P7575" s="53"/>
    </row>
    <row r="7576" spans="1:16" ht="24.95" customHeight="1" x14ac:dyDescent="0.2">
      <c r="A7576" s="52" t="str">
        <f t="shared" si="355"/>
        <v>||||||0</v>
      </c>
      <c r="B7576" s="52" t="str">
        <f t="shared" si="356"/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354"/>
        <v>0</v>
      </c>
      <c r="N7576" s="39"/>
      <c r="O7576" s="39"/>
      <c r="P7576" s="53"/>
    </row>
    <row r="7577" spans="1:16" ht="24.95" customHeight="1" x14ac:dyDescent="0.2">
      <c r="A7577" s="52" t="str">
        <f t="shared" si="355"/>
        <v>||||||0</v>
      </c>
      <c r="B7577" s="52" t="str">
        <f t="shared" si="356"/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354"/>
        <v>0</v>
      </c>
      <c r="N7577" s="39"/>
      <c r="O7577" s="39"/>
      <c r="P7577" s="53"/>
    </row>
    <row r="7578" spans="1:16" ht="24.95" customHeight="1" x14ac:dyDescent="0.2">
      <c r="A7578" s="52" t="str">
        <f t="shared" si="355"/>
        <v>||||||0</v>
      </c>
      <c r="B7578" s="52" t="str">
        <f t="shared" si="356"/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354"/>
        <v>0</v>
      </c>
      <c r="N7578" s="39"/>
      <c r="O7578" s="39"/>
      <c r="P7578" s="53"/>
    </row>
    <row r="7579" spans="1:16" ht="24.95" customHeight="1" x14ac:dyDescent="0.2">
      <c r="A7579" s="52" t="str">
        <f t="shared" si="355"/>
        <v>||||||0</v>
      </c>
      <c r="B7579" s="52" t="str">
        <f t="shared" si="356"/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354"/>
        <v>0</v>
      </c>
      <c r="N7579" s="39"/>
      <c r="O7579" s="39"/>
      <c r="P7579" s="53"/>
    </row>
    <row r="7580" spans="1:16" ht="24.95" customHeight="1" x14ac:dyDescent="0.2">
      <c r="A7580" s="52" t="str">
        <f t="shared" si="355"/>
        <v>||||||0</v>
      </c>
      <c r="B7580" s="52" t="str">
        <f t="shared" si="356"/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354"/>
        <v>0</v>
      </c>
      <c r="N7580" s="39"/>
      <c r="O7580" s="39"/>
      <c r="P7580" s="53"/>
    </row>
    <row r="7581" spans="1:16" ht="24.95" customHeight="1" x14ac:dyDescent="0.2">
      <c r="A7581" s="52" t="str">
        <f t="shared" si="355"/>
        <v>||||||0</v>
      </c>
      <c r="B7581" s="52" t="str">
        <f t="shared" si="356"/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354"/>
        <v>0</v>
      </c>
      <c r="N7581" s="39"/>
      <c r="O7581" s="39"/>
      <c r="P7581" s="53"/>
    </row>
    <row r="7582" spans="1:16" ht="24.95" customHeight="1" x14ac:dyDescent="0.2">
      <c r="A7582" s="52" t="str">
        <f t="shared" si="355"/>
        <v>||||||0</v>
      </c>
      <c r="B7582" s="52" t="str">
        <f t="shared" si="356"/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354"/>
        <v>0</v>
      </c>
      <c r="N7582" s="39"/>
      <c r="O7582" s="39"/>
      <c r="P7582" s="53"/>
    </row>
    <row r="7583" spans="1:16" ht="24.95" customHeight="1" x14ac:dyDescent="0.2">
      <c r="A7583" s="52" t="str">
        <f t="shared" si="355"/>
        <v>||||||0</v>
      </c>
      <c r="B7583" s="52" t="str">
        <f t="shared" si="356"/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354"/>
        <v>0</v>
      </c>
      <c r="N7583" s="39"/>
      <c r="O7583" s="39"/>
      <c r="P7583" s="53"/>
    </row>
    <row r="7584" spans="1:16" ht="24.95" customHeight="1" x14ac:dyDescent="0.2">
      <c r="A7584" s="52" t="str">
        <f t="shared" si="355"/>
        <v>||||||0</v>
      </c>
      <c r="B7584" s="52" t="str">
        <f t="shared" si="356"/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354"/>
        <v>0</v>
      </c>
      <c r="N7584" s="39"/>
      <c r="O7584" s="39"/>
      <c r="P7584" s="53"/>
    </row>
    <row r="7585" spans="1:16" ht="24.95" customHeight="1" x14ac:dyDescent="0.2">
      <c r="A7585" s="52" t="str">
        <f t="shared" si="355"/>
        <v>||||||0</v>
      </c>
      <c r="B7585" s="52" t="str">
        <f t="shared" si="356"/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354"/>
        <v>0</v>
      </c>
      <c r="N7585" s="39"/>
      <c r="O7585" s="39"/>
      <c r="P7585" s="53"/>
    </row>
    <row r="7586" spans="1:16" ht="24.95" customHeight="1" x14ac:dyDescent="0.2">
      <c r="A7586" s="52" t="str">
        <f t="shared" si="355"/>
        <v>||||||0</v>
      </c>
      <c r="B7586" s="52" t="str">
        <f t="shared" si="356"/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354"/>
        <v>0</v>
      </c>
      <c r="N7586" s="39"/>
      <c r="O7586" s="39"/>
      <c r="P7586" s="53"/>
    </row>
    <row r="7587" spans="1:16" ht="24.95" customHeight="1" x14ac:dyDescent="0.2">
      <c r="A7587" s="52" t="str">
        <f t="shared" si="355"/>
        <v>||||||0</v>
      </c>
      <c r="B7587" s="52" t="str">
        <f t="shared" si="356"/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354"/>
        <v>0</v>
      </c>
      <c r="N7587" s="39"/>
      <c r="O7587" s="39"/>
      <c r="P7587" s="53"/>
    </row>
    <row r="7588" spans="1:16" ht="24.95" customHeight="1" x14ac:dyDescent="0.2">
      <c r="A7588" s="52" t="str">
        <f t="shared" si="355"/>
        <v>||||||0</v>
      </c>
      <c r="B7588" s="52" t="str">
        <f t="shared" si="356"/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354"/>
        <v>0</v>
      </c>
      <c r="N7588" s="39"/>
      <c r="O7588" s="39"/>
      <c r="P7588" s="53"/>
    </row>
    <row r="7589" spans="1:16" ht="24.95" customHeight="1" x14ac:dyDescent="0.2">
      <c r="A7589" s="52" t="str">
        <f t="shared" si="355"/>
        <v>||||||0</v>
      </c>
      <c r="B7589" s="52" t="str">
        <f t="shared" si="356"/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354"/>
        <v>0</v>
      </c>
      <c r="N7589" s="39"/>
      <c r="O7589" s="39"/>
      <c r="P7589" s="53"/>
    </row>
    <row r="7590" spans="1:16" ht="24.95" customHeight="1" x14ac:dyDescent="0.2">
      <c r="A7590" s="52" t="str">
        <f t="shared" si="355"/>
        <v>||||||0</v>
      </c>
      <c r="B7590" s="52" t="str">
        <f t="shared" si="356"/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354"/>
        <v>0</v>
      </c>
      <c r="N7590" s="39"/>
      <c r="O7590" s="39"/>
      <c r="P7590" s="53"/>
    </row>
    <row r="7591" spans="1:16" ht="24.95" customHeight="1" x14ac:dyDescent="0.2">
      <c r="A7591" s="52" t="str">
        <f t="shared" si="355"/>
        <v>||||||0</v>
      </c>
      <c r="B7591" s="52" t="str">
        <f t="shared" si="356"/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354"/>
        <v>0</v>
      </c>
      <c r="N7591" s="39"/>
      <c r="O7591" s="39"/>
      <c r="P7591" s="53"/>
    </row>
    <row r="7592" spans="1:16" ht="24.95" customHeight="1" x14ac:dyDescent="0.2">
      <c r="A7592" s="52" t="str">
        <f t="shared" si="355"/>
        <v>||||||0</v>
      </c>
      <c r="B7592" s="52" t="str">
        <f t="shared" si="356"/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354"/>
        <v>0</v>
      </c>
      <c r="N7592" s="39"/>
      <c r="O7592" s="39"/>
      <c r="P7592" s="53"/>
    </row>
    <row r="7593" spans="1:16" ht="24.95" customHeight="1" x14ac:dyDescent="0.2">
      <c r="A7593" s="52" t="str">
        <f t="shared" si="355"/>
        <v>||||||0</v>
      </c>
      <c r="B7593" s="52" t="str">
        <f t="shared" si="356"/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354"/>
        <v>0</v>
      </c>
      <c r="N7593" s="39"/>
      <c r="O7593" s="39"/>
      <c r="P7593" s="53"/>
    </row>
    <row r="7594" spans="1:16" ht="24.95" customHeight="1" x14ac:dyDescent="0.2">
      <c r="A7594" s="52" t="str">
        <f t="shared" si="355"/>
        <v>||||||0</v>
      </c>
      <c r="B7594" s="52" t="str">
        <f t="shared" si="356"/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354"/>
        <v>0</v>
      </c>
      <c r="N7594" s="39"/>
      <c r="O7594" s="39"/>
      <c r="P7594" s="53"/>
    </row>
    <row r="7595" spans="1:16" ht="24.95" customHeight="1" x14ac:dyDescent="0.2">
      <c r="A7595" s="52" t="str">
        <f t="shared" si="355"/>
        <v>||||||0</v>
      </c>
      <c r="B7595" s="52" t="str">
        <f t="shared" si="356"/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354"/>
        <v>0</v>
      </c>
      <c r="N7595" s="39"/>
      <c r="O7595" s="39"/>
      <c r="P7595" s="53"/>
    </row>
    <row r="7596" spans="1:16" ht="24.95" customHeight="1" x14ac:dyDescent="0.2">
      <c r="A7596" s="52" t="str">
        <f t="shared" si="355"/>
        <v>||||||0</v>
      </c>
      <c r="B7596" s="52" t="str">
        <f t="shared" si="356"/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354"/>
        <v>0</v>
      </c>
      <c r="N7596" s="39"/>
      <c r="O7596" s="39"/>
      <c r="P7596" s="53"/>
    </row>
    <row r="7597" spans="1:16" ht="24.95" customHeight="1" x14ac:dyDescent="0.2">
      <c r="A7597" s="52" t="str">
        <f t="shared" si="355"/>
        <v>||||||0</v>
      </c>
      <c r="B7597" s="52" t="str">
        <f t="shared" si="356"/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354"/>
        <v>0</v>
      </c>
      <c r="N7597" s="39"/>
      <c r="O7597" s="39"/>
      <c r="P7597" s="53"/>
    </row>
    <row r="7598" spans="1:16" ht="24.95" customHeight="1" x14ac:dyDescent="0.2">
      <c r="A7598" s="52" t="str">
        <f t="shared" si="355"/>
        <v>||||||0</v>
      </c>
      <c r="B7598" s="52" t="str">
        <f t="shared" si="356"/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354"/>
        <v>0</v>
      </c>
      <c r="N7598" s="39"/>
      <c r="O7598" s="39"/>
      <c r="P7598" s="53"/>
    </row>
    <row r="7599" spans="1:16" ht="24.95" customHeight="1" x14ac:dyDescent="0.2">
      <c r="A7599" s="52" t="str">
        <f t="shared" si="355"/>
        <v>||||||0</v>
      </c>
      <c r="B7599" s="52" t="str">
        <f t="shared" si="356"/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354"/>
        <v>0</v>
      </c>
      <c r="N7599" s="39"/>
      <c r="O7599" s="39"/>
      <c r="P7599" s="53"/>
    </row>
    <row r="7600" spans="1:16" ht="24.95" customHeight="1" x14ac:dyDescent="0.2">
      <c r="A7600" s="52" t="str">
        <f t="shared" si="355"/>
        <v>||||||0</v>
      </c>
      <c r="B7600" s="52" t="str">
        <f t="shared" si="356"/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354"/>
        <v>0</v>
      </c>
      <c r="N7600" s="39"/>
      <c r="O7600" s="39"/>
      <c r="P7600" s="53"/>
    </row>
    <row r="7601" spans="1:16" ht="24.95" customHeight="1" x14ac:dyDescent="0.2">
      <c r="A7601" s="52" t="str">
        <f t="shared" si="355"/>
        <v>||||||0</v>
      </c>
      <c r="B7601" s="52" t="str">
        <f t="shared" si="356"/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354"/>
        <v>0</v>
      </c>
      <c r="N7601" s="39"/>
      <c r="O7601" s="39"/>
      <c r="P7601" s="53"/>
    </row>
    <row r="7602" spans="1:16" ht="24.95" customHeight="1" x14ac:dyDescent="0.2">
      <c r="A7602" s="52" t="str">
        <f t="shared" si="355"/>
        <v>||||||0</v>
      </c>
      <c r="B7602" s="52" t="str">
        <f t="shared" si="356"/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354"/>
        <v>0</v>
      </c>
      <c r="N7602" s="39"/>
      <c r="O7602" s="39"/>
      <c r="P7602" s="53"/>
    </row>
    <row r="7603" spans="1:16" ht="24.95" customHeight="1" x14ac:dyDescent="0.2">
      <c r="A7603" s="52" t="str">
        <f t="shared" si="355"/>
        <v>||||||0</v>
      </c>
      <c r="B7603" s="52" t="str">
        <f t="shared" si="356"/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354"/>
        <v>0</v>
      </c>
      <c r="N7603" s="39"/>
      <c r="O7603" s="39"/>
      <c r="P7603" s="53"/>
    </row>
    <row r="7604" spans="1:16" ht="24.95" customHeight="1" x14ac:dyDescent="0.2">
      <c r="A7604" s="52" t="str">
        <f t="shared" si="355"/>
        <v>||||||0</v>
      </c>
      <c r="B7604" s="52" t="str">
        <f t="shared" si="356"/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354"/>
        <v>0</v>
      </c>
      <c r="N7604" s="39"/>
      <c r="O7604" s="39"/>
      <c r="P7604" s="53"/>
    </row>
    <row r="7605" spans="1:16" ht="24.95" customHeight="1" x14ac:dyDescent="0.2">
      <c r="A7605" s="52" t="str">
        <f t="shared" si="355"/>
        <v>||||||0</v>
      </c>
      <c r="B7605" s="52" t="str">
        <f t="shared" si="356"/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354"/>
        <v>0</v>
      </c>
      <c r="N7605" s="39"/>
      <c r="O7605" s="39"/>
      <c r="P7605" s="53"/>
    </row>
    <row r="7606" spans="1:16" ht="24.95" customHeight="1" x14ac:dyDescent="0.2">
      <c r="A7606" s="52" t="str">
        <f t="shared" si="355"/>
        <v>||||||0</v>
      </c>
      <c r="B7606" s="52" t="str">
        <f t="shared" si="356"/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354"/>
        <v>0</v>
      </c>
      <c r="N7606" s="39"/>
      <c r="O7606" s="39"/>
      <c r="P7606" s="53"/>
    </row>
    <row r="7607" spans="1:16" ht="24.95" customHeight="1" x14ac:dyDescent="0.2">
      <c r="A7607" s="52" t="str">
        <f t="shared" si="355"/>
        <v>||||||0</v>
      </c>
      <c r="B7607" s="52" t="str">
        <f t="shared" si="356"/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354"/>
        <v>0</v>
      </c>
      <c r="N7607" s="39"/>
      <c r="O7607" s="39"/>
      <c r="P7607" s="53"/>
    </row>
    <row r="7608" spans="1:16" ht="24.95" customHeight="1" x14ac:dyDescent="0.2">
      <c r="A7608" s="52" t="str">
        <f t="shared" si="355"/>
        <v>||||||0</v>
      </c>
      <c r="B7608" s="52" t="str">
        <f t="shared" si="356"/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354"/>
        <v>0</v>
      </c>
      <c r="N7608" s="39"/>
      <c r="O7608" s="39"/>
      <c r="P7608" s="53"/>
    </row>
    <row r="7609" spans="1:16" ht="24.95" customHeight="1" x14ac:dyDescent="0.2">
      <c r="A7609" s="52" t="str">
        <f t="shared" si="355"/>
        <v>||||||0</v>
      </c>
      <c r="B7609" s="52" t="str">
        <f t="shared" si="356"/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354"/>
        <v>0</v>
      </c>
      <c r="N7609" s="39"/>
      <c r="O7609" s="39"/>
      <c r="P7609" s="53"/>
    </row>
    <row r="7610" spans="1:16" ht="24.95" customHeight="1" x14ac:dyDescent="0.2">
      <c r="A7610" s="52" t="str">
        <f t="shared" si="355"/>
        <v>||||||0</v>
      </c>
      <c r="B7610" s="52" t="str">
        <f t="shared" si="356"/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354"/>
        <v>0</v>
      </c>
      <c r="N7610" s="39"/>
      <c r="O7610" s="39"/>
      <c r="P7610" s="53"/>
    </row>
    <row r="7611" spans="1:16" ht="24.95" customHeight="1" x14ac:dyDescent="0.2">
      <c r="A7611" s="52" t="str">
        <f t="shared" si="355"/>
        <v>||||||0</v>
      </c>
      <c r="B7611" s="52" t="str">
        <f t="shared" si="356"/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354"/>
        <v>0</v>
      </c>
      <c r="N7611" s="39"/>
      <c r="O7611" s="39"/>
      <c r="P7611" s="53"/>
    </row>
    <row r="7612" spans="1:16" ht="24.95" customHeight="1" x14ac:dyDescent="0.2">
      <c r="A7612" s="52" t="str">
        <f t="shared" si="355"/>
        <v>||||||0</v>
      </c>
      <c r="B7612" s="52" t="str">
        <f t="shared" si="356"/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354"/>
        <v>0</v>
      </c>
      <c r="N7612" s="39"/>
      <c r="O7612" s="39"/>
      <c r="P7612" s="53"/>
    </row>
    <row r="7613" spans="1:16" ht="24.95" customHeight="1" x14ac:dyDescent="0.2">
      <c r="A7613" s="52" t="str">
        <f t="shared" si="355"/>
        <v>||||||0</v>
      </c>
      <c r="B7613" s="52" t="str">
        <f t="shared" si="356"/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354"/>
        <v>0</v>
      </c>
      <c r="N7613" s="39"/>
      <c r="O7613" s="39"/>
      <c r="P7613" s="53"/>
    </row>
    <row r="7614" spans="1:16" ht="24.95" customHeight="1" x14ac:dyDescent="0.2">
      <c r="A7614" s="52" t="str">
        <f t="shared" si="355"/>
        <v>||||||0</v>
      </c>
      <c r="B7614" s="52" t="str">
        <f t="shared" si="356"/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357">N7614+O7614</f>
        <v>0</v>
      </c>
      <c r="N7614" s="39"/>
      <c r="O7614" s="39"/>
      <c r="P7614" s="53"/>
    </row>
    <row r="7615" spans="1:16" ht="24.95" customHeight="1" x14ac:dyDescent="0.2">
      <c r="A7615" s="52" t="str">
        <f t="shared" si="355"/>
        <v>||||||0</v>
      </c>
      <c r="B7615" s="52" t="str">
        <f t="shared" si="356"/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357"/>
        <v>0</v>
      </c>
      <c r="N7615" s="39"/>
      <c r="O7615" s="39"/>
      <c r="P7615" s="53"/>
    </row>
    <row r="7616" spans="1:16" ht="24.95" customHeight="1" x14ac:dyDescent="0.2">
      <c r="A7616" s="52" t="str">
        <f t="shared" si="355"/>
        <v>||||||0</v>
      </c>
      <c r="B7616" s="52" t="str">
        <f t="shared" si="356"/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357"/>
        <v>0</v>
      </c>
      <c r="N7616" s="39"/>
      <c r="O7616" s="39"/>
      <c r="P7616" s="53"/>
    </row>
    <row r="7617" spans="1:16" ht="24.95" customHeight="1" x14ac:dyDescent="0.2">
      <c r="A7617" s="52" t="str">
        <f t="shared" si="355"/>
        <v>||||||0</v>
      </c>
      <c r="B7617" s="52" t="str">
        <f t="shared" si="356"/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357"/>
        <v>0</v>
      </c>
      <c r="N7617" s="39"/>
      <c r="O7617" s="39"/>
      <c r="P7617" s="53"/>
    </row>
    <row r="7618" spans="1:16" ht="24.95" customHeight="1" x14ac:dyDescent="0.2">
      <c r="A7618" s="52" t="str">
        <f t="shared" si="355"/>
        <v>||||||0</v>
      </c>
      <c r="B7618" s="52" t="str">
        <f t="shared" si="356"/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357"/>
        <v>0</v>
      </c>
      <c r="N7618" s="39"/>
      <c r="O7618" s="39"/>
      <c r="P7618" s="53"/>
    </row>
    <row r="7619" spans="1:16" ht="24.95" customHeight="1" x14ac:dyDescent="0.2">
      <c r="A7619" s="52" t="str">
        <f t="shared" si="355"/>
        <v>||||||0</v>
      </c>
      <c r="B7619" s="52" t="str">
        <f t="shared" si="356"/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357"/>
        <v>0</v>
      </c>
      <c r="N7619" s="39"/>
      <c r="O7619" s="39"/>
      <c r="P7619" s="53"/>
    </row>
    <row r="7620" spans="1:16" ht="24.95" customHeight="1" x14ac:dyDescent="0.2">
      <c r="A7620" s="52" t="str">
        <f t="shared" si="355"/>
        <v>||||||0</v>
      </c>
      <c r="B7620" s="52" t="str">
        <f t="shared" si="356"/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357"/>
        <v>0</v>
      </c>
      <c r="N7620" s="39"/>
      <c r="O7620" s="39"/>
      <c r="P7620" s="53"/>
    </row>
    <row r="7621" spans="1:16" ht="24.95" customHeight="1" x14ac:dyDescent="0.2">
      <c r="A7621" s="52" t="str">
        <f t="shared" ref="A7621:A7684" si="358">C7621&amp;"|"&amp;D7621&amp;"|"&amp;E7621&amp;"|"&amp;F7621&amp;"|"&amp;G7621&amp;"|"&amp;I7621&amp;"|"&amp;N7621+O7621-P7621</f>
        <v>||||||0</v>
      </c>
      <c r="B7621" s="52" t="str">
        <f t="shared" ref="B7621:B7684" si="359"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357"/>
        <v>0</v>
      </c>
      <c r="N7621" s="39"/>
      <c r="O7621" s="39"/>
      <c r="P7621" s="53"/>
    </row>
    <row r="7622" spans="1:16" ht="24.95" customHeight="1" x14ac:dyDescent="0.2">
      <c r="A7622" s="52" t="str">
        <f t="shared" si="358"/>
        <v>||||||0</v>
      </c>
      <c r="B7622" s="52" t="str">
        <f t="shared" si="359"/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357"/>
        <v>0</v>
      </c>
      <c r="N7622" s="39"/>
      <c r="O7622" s="39"/>
      <c r="P7622" s="53"/>
    </row>
    <row r="7623" spans="1:16" ht="24.95" customHeight="1" x14ac:dyDescent="0.2">
      <c r="A7623" s="52" t="str">
        <f t="shared" si="358"/>
        <v>||||||0</v>
      </c>
      <c r="B7623" s="52" t="str">
        <f t="shared" si="359"/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357"/>
        <v>0</v>
      </c>
      <c r="N7623" s="39"/>
      <c r="O7623" s="39"/>
      <c r="P7623" s="53"/>
    </row>
    <row r="7624" spans="1:16" ht="24.95" customHeight="1" x14ac:dyDescent="0.2">
      <c r="A7624" s="52" t="str">
        <f t="shared" si="358"/>
        <v>||||||0</v>
      </c>
      <c r="B7624" s="52" t="str">
        <f t="shared" si="359"/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357"/>
        <v>0</v>
      </c>
      <c r="N7624" s="39"/>
      <c r="O7624" s="39"/>
      <c r="P7624" s="53"/>
    </row>
    <row r="7625" spans="1:16" ht="24.95" customHeight="1" x14ac:dyDescent="0.2">
      <c r="A7625" s="52" t="str">
        <f t="shared" si="358"/>
        <v>||||||0</v>
      </c>
      <c r="B7625" s="52" t="str">
        <f t="shared" si="359"/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357"/>
        <v>0</v>
      </c>
      <c r="N7625" s="39"/>
      <c r="O7625" s="39"/>
      <c r="P7625" s="53"/>
    </row>
    <row r="7626" spans="1:16" ht="24.95" customHeight="1" x14ac:dyDescent="0.2">
      <c r="A7626" s="52" t="str">
        <f t="shared" si="358"/>
        <v>||||||0</v>
      </c>
      <c r="B7626" s="52" t="str">
        <f t="shared" si="359"/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357"/>
        <v>0</v>
      </c>
      <c r="N7626" s="39"/>
      <c r="O7626" s="39"/>
      <c r="P7626" s="53"/>
    </row>
    <row r="7627" spans="1:16" ht="24.95" customHeight="1" x14ac:dyDescent="0.2">
      <c r="A7627" s="52" t="str">
        <f t="shared" si="358"/>
        <v>||||||0</v>
      </c>
      <c r="B7627" s="52" t="str">
        <f t="shared" si="359"/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357"/>
        <v>0</v>
      </c>
      <c r="N7627" s="39"/>
      <c r="O7627" s="39"/>
      <c r="P7627" s="53"/>
    </row>
    <row r="7628" spans="1:16" ht="24.95" customHeight="1" x14ac:dyDescent="0.2">
      <c r="A7628" s="52" t="str">
        <f t="shared" si="358"/>
        <v>||||||0</v>
      </c>
      <c r="B7628" s="52" t="str">
        <f t="shared" si="359"/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357"/>
        <v>0</v>
      </c>
      <c r="N7628" s="39"/>
      <c r="O7628" s="39"/>
      <c r="P7628" s="53"/>
    </row>
    <row r="7629" spans="1:16" ht="24.95" customHeight="1" x14ac:dyDescent="0.2">
      <c r="A7629" s="52" t="str">
        <f t="shared" si="358"/>
        <v>||||||0</v>
      </c>
      <c r="B7629" s="52" t="str">
        <f t="shared" si="359"/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357"/>
        <v>0</v>
      </c>
      <c r="N7629" s="39"/>
      <c r="O7629" s="39"/>
      <c r="P7629" s="53"/>
    </row>
    <row r="7630" spans="1:16" ht="24.95" customHeight="1" x14ac:dyDescent="0.2">
      <c r="A7630" s="52" t="str">
        <f t="shared" si="358"/>
        <v>||||||0</v>
      </c>
      <c r="B7630" s="52" t="str">
        <f t="shared" si="359"/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357"/>
        <v>0</v>
      </c>
      <c r="N7630" s="39"/>
      <c r="O7630" s="39"/>
      <c r="P7630" s="53"/>
    </row>
    <row r="7631" spans="1:16" ht="24.95" customHeight="1" x14ac:dyDescent="0.2">
      <c r="A7631" s="52" t="str">
        <f t="shared" si="358"/>
        <v>||||||0</v>
      </c>
      <c r="B7631" s="52" t="str">
        <f t="shared" si="359"/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357"/>
        <v>0</v>
      </c>
      <c r="N7631" s="39"/>
      <c r="O7631" s="39"/>
      <c r="P7631" s="53"/>
    </row>
    <row r="7632" spans="1:16" ht="24.95" customHeight="1" x14ac:dyDescent="0.2">
      <c r="A7632" s="52" t="str">
        <f t="shared" si="358"/>
        <v>||||||0</v>
      </c>
      <c r="B7632" s="52" t="str">
        <f t="shared" si="359"/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357"/>
        <v>0</v>
      </c>
      <c r="N7632" s="39"/>
      <c r="O7632" s="39"/>
      <c r="P7632" s="53"/>
    </row>
    <row r="7633" spans="1:16" ht="24.95" customHeight="1" x14ac:dyDescent="0.2">
      <c r="A7633" s="52" t="str">
        <f t="shared" si="358"/>
        <v>||||||0</v>
      </c>
      <c r="B7633" s="52" t="str">
        <f t="shared" si="359"/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357"/>
        <v>0</v>
      </c>
      <c r="N7633" s="39"/>
      <c r="O7633" s="39"/>
      <c r="P7633" s="53"/>
    </row>
    <row r="7634" spans="1:16" ht="24.95" customHeight="1" x14ac:dyDescent="0.2">
      <c r="A7634" s="52" t="str">
        <f t="shared" si="358"/>
        <v>||||||0</v>
      </c>
      <c r="B7634" s="52" t="str">
        <f t="shared" si="359"/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357"/>
        <v>0</v>
      </c>
      <c r="N7634" s="39"/>
      <c r="O7634" s="39"/>
      <c r="P7634" s="53"/>
    </row>
    <row r="7635" spans="1:16" ht="24.95" customHeight="1" x14ac:dyDescent="0.2">
      <c r="A7635" s="52" t="str">
        <f t="shared" si="358"/>
        <v>||||||0</v>
      </c>
      <c r="B7635" s="52" t="str">
        <f t="shared" si="359"/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357"/>
        <v>0</v>
      </c>
      <c r="N7635" s="39"/>
      <c r="O7635" s="39"/>
      <c r="P7635" s="53"/>
    </row>
    <row r="7636" spans="1:16" ht="24.95" customHeight="1" x14ac:dyDescent="0.2">
      <c r="A7636" s="52" t="str">
        <f t="shared" si="358"/>
        <v>||||||0</v>
      </c>
      <c r="B7636" s="52" t="str">
        <f t="shared" si="359"/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357"/>
        <v>0</v>
      </c>
      <c r="N7636" s="39"/>
      <c r="O7636" s="39"/>
      <c r="P7636" s="53"/>
    </row>
    <row r="7637" spans="1:16" ht="24.95" customHeight="1" x14ac:dyDescent="0.2">
      <c r="A7637" s="52" t="str">
        <f t="shared" si="358"/>
        <v>||||||0</v>
      </c>
      <c r="B7637" s="52" t="str">
        <f t="shared" si="359"/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357"/>
        <v>0</v>
      </c>
      <c r="N7637" s="39"/>
      <c r="O7637" s="39"/>
      <c r="P7637" s="53"/>
    </row>
    <row r="7638" spans="1:16" ht="24.95" customHeight="1" x14ac:dyDescent="0.2">
      <c r="A7638" s="52" t="str">
        <f t="shared" si="358"/>
        <v>||||||0</v>
      </c>
      <c r="B7638" s="52" t="str">
        <f t="shared" si="359"/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357"/>
        <v>0</v>
      </c>
      <c r="N7638" s="39"/>
      <c r="O7638" s="39"/>
      <c r="P7638" s="53"/>
    </row>
    <row r="7639" spans="1:16" ht="24.95" customHeight="1" x14ac:dyDescent="0.2">
      <c r="A7639" s="52" t="str">
        <f t="shared" si="358"/>
        <v>||||||0</v>
      </c>
      <c r="B7639" s="52" t="str">
        <f t="shared" si="359"/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357"/>
        <v>0</v>
      </c>
      <c r="N7639" s="39"/>
      <c r="O7639" s="39"/>
      <c r="P7639" s="53"/>
    </row>
    <row r="7640" spans="1:16" ht="24.95" customHeight="1" x14ac:dyDescent="0.2">
      <c r="A7640" s="52" t="str">
        <f t="shared" si="358"/>
        <v>||||||0</v>
      </c>
      <c r="B7640" s="52" t="str">
        <f t="shared" si="359"/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357"/>
        <v>0</v>
      </c>
      <c r="N7640" s="39"/>
      <c r="O7640" s="39"/>
      <c r="P7640" s="53"/>
    </row>
    <row r="7641" spans="1:16" ht="24.95" customHeight="1" x14ac:dyDescent="0.2">
      <c r="A7641" s="52" t="str">
        <f t="shared" si="358"/>
        <v>||||||0</v>
      </c>
      <c r="B7641" s="52" t="str">
        <f t="shared" si="359"/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357"/>
        <v>0</v>
      </c>
      <c r="N7641" s="39"/>
      <c r="O7641" s="39"/>
      <c r="P7641" s="53"/>
    </row>
    <row r="7642" spans="1:16" ht="24.95" customHeight="1" x14ac:dyDescent="0.2">
      <c r="A7642" s="52" t="str">
        <f t="shared" si="358"/>
        <v>||||||0</v>
      </c>
      <c r="B7642" s="52" t="str">
        <f t="shared" si="359"/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357"/>
        <v>0</v>
      </c>
      <c r="N7642" s="39"/>
      <c r="O7642" s="39"/>
      <c r="P7642" s="53"/>
    </row>
    <row r="7643" spans="1:16" ht="24.95" customHeight="1" x14ac:dyDescent="0.2">
      <c r="A7643" s="52" t="str">
        <f t="shared" si="358"/>
        <v>||||||0</v>
      </c>
      <c r="B7643" s="52" t="str">
        <f t="shared" si="359"/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357"/>
        <v>0</v>
      </c>
      <c r="N7643" s="39"/>
      <c r="O7643" s="39"/>
      <c r="P7643" s="53"/>
    </row>
    <row r="7644" spans="1:16" ht="24.95" customHeight="1" x14ac:dyDescent="0.2">
      <c r="A7644" s="52" t="str">
        <f t="shared" si="358"/>
        <v>||||||0</v>
      </c>
      <c r="B7644" s="52" t="str">
        <f t="shared" si="359"/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357"/>
        <v>0</v>
      </c>
      <c r="N7644" s="39"/>
      <c r="O7644" s="39"/>
      <c r="P7644" s="53"/>
    </row>
    <row r="7645" spans="1:16" ht="24.95" customHeight="1" x14ac:dyDescent="0.2">
      <c r="A7645" s="52" t="str">
        <f t="shared" si="358"/>
        <v>||||||0</v>
      </c>
      <c r="B7645" s="52" t="str">
        <f t="shared" si="359"/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357"/>
        <v>0</v>
      </c>
      <c r="N7645" s="39"/>
      <c r="O7645" s="39"/>
      <c r="P7645" s="53"/>
    </row>
    <row r="7646" spans="1:16" ht="24.95" customHeight="1" x14ac:dyDescent="0.2">
      <c r="A7646" s="52" t="str">
        <f t="shared" si="358"/>
        <v>||||||0</v>
      </c>
      <c r="B7646" s="52" t="str">
        <f t="shared" si="359"/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357"/>
        <v>0</v>
      </c>
      <c r="N7646" s="39"/>
      <c r="O7646" s="39"/>
      <c r="P7646" s="53"/>
    </row>
    <row r="7647" spans="1:16" ht="24.95" customHeight="1" x14ac:dyDescent="0.2">
      <c r="A7647" s="52" t="str">
        <f t="shared" si="358"/>
        <v>||||||0</v>
      </c>
      <c r="B7647" s="52" t="str">
        <f t="shared" si="359"/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357"/>
        <v>0</v>
      </c>
      <c r="N7647" s="39"/>
      <c r="O7647" s="39"/>
      <c r="P7647" s="53"/>
    </row>
    <row r="7648" spans="1:16" ht="24.95" customHeight="1" x14ac:dyDescent="0.2">
      <c r="A7648" s="52" t="str">
        <f t="shared" si="358"/>
        <v>||||||0</v>
      </c>
      <c r="B7648" s="52" t="str">
        <f t="shared" si="359"/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357"/>
        <v>0</v>
      </c>
      <c r="N7648" s="39"/>
      <c r="O7648" s="39"/>
      <c r="P7648" s="53"/>
    </row>
    <row r="7649" spans="1:16" ht="24.95" customHeight="1" x14ac:dyDescent="0.2">
      <c r="A7649" s="52" t="str">
        <f t="shared" si="358"/>
        <v>||||||0</v>
      </c>
      <c r="B7649" s="52" t="str">
        <f t="shared" si="359"/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357"/>
        <v>0</v>
      </c>
      <c r="N7649" s="39"/>
      <c r="O7649" s="39"/>
      <c r="P7649" s="53"/>
    </row>
    <row r="7650" spans="1:16" ht="24.95" customHeight="1" x14ac:dyDescent="0.2">
      <c r="A7650" s="52" t="str">
        <f t="shared" si="358"/>
        <v>||||||0</v>
      </c>
      <c r="B7650" s="52" t="str">
        <f t="shared" si="359"/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357"/>
        <v>0</v>
      </c>
      <c r="N7650" s="39"/>
      <c r="O7650" s="39"/>
      <c r="P7650" s="53"/>
    </row>
    <row r="7651" spans="1:16" ht="24.95" customHeight="1" x14ac:dyDescent="0.2">
      <c r="A7651" s="52" t="str">
        <f t="shared" si="358"/>
        <v>||||||0</v>
      </c>
      <c r="B7651" s="52" t="str">
        <f t="shared" si="359"/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357"/>
        <v>0</v>
      </c>
      <c r="N7651" s="39"/>
      <c r="O7651" s="39"/>
      <c r="P7651" s="53"/>
    </row>
    <row r="7652" spans="1:16" ht="24.95" customHeight="1" x14ac:dyDescent="0.2">
      <c r="A7652" s="52" t="str">
        <f t="shared" si="358"/>
        <v>||||||0</v>
      </c>
      <c r="B7652" s="52" t="str">
        <f t="shared" si="359"/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357"/>
        <v>0</v>
      </c>
      <c r="N7652" s="39"/>
      <c r="O7652" s="39"/>
      <c r="P7652" s="53"/>
    </row>
    <row r="7653" spans="1:16" ht="24.95" customHeight="1" x14ac:dyDescent="0.2">
      <c r="A7653" s="52" t="str">
        <f t="shared" si="358"/>
        <v>||||||0</v>
      </c>
      <c r="B7653" s="52" t="str">
        <f t="shared" si="359"/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357"/>
        <v>0</v>
      </c>
      <c r="N7653" s="39"/>
      <c r="O7653" s="39"/>
      <c r="P7653" s="53"/>
    </row>
    <row r="7654" spans="1:16" ht="24.95" customHeight="1" x14ac:dyDescent="0.2">
      <c r="A7654" s="52" t="str">
        <f t="shared" si="358"/>
        <v>||||||0</v>
      </c>
      <c r="B7654" s="52" t="str">
        <f t="shared" si="359"/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357"/>
        <v>0</v>
      </c>
      <c r="N7654" s="39"/>
      <c r="O7654" s="39"/>
      <c r="P7654" s="53"/>
    </row>
    <row r="7655" spans="1:16" ht="24.95" customHeight="1" x14ac:dyDescent="0.2">
      <c r="A7655" s="52" t="str">
        <f t="shared" si="358"/>
        <v>||||||0</v>
      </c>
      <c r="B7655" s="52" t="str">
        <f t="shared" si="359"/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357"/>
        <v>0</v>
      </c>
      <c r="N7655" s="39"/>
      <c r="O7655" s="39"/>
      <c r="P7655" s="53"/>
    </row>
    <row r="7656" spans="1:16" ht="24.95" customHeight="1" x14ac:dyDescent="0.2">
      <c r="A7656" s="52" t="str">
        <f t="shared" si="358"/>
        <v>||||||0</v>
      </c>
      <c r="B7656" s="52" t="str">
        <f t="shared" si="359"/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357"/>
        <v>0</v>
      </c>
      <c r="N7656" s="39"/>
      <c r="O7656" s="39"/>
      <c r="P7656" s="53"/>
    </row>
    <row r="7657" spans="1:16" ht="24.95" customHeight="1" x14ac:dyDescent="0.2">
      <c r="A7657" s="52" t="str">
        <f t="shared" si="358"/>
        <v>||||||0</v>
      </c>
      <c r="B7657" s="52" t="str">
        <f t="shared" si="359"/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357"/>
        <v>0</v>
      </c>
      <c r="N7657" s="39"/>
      <c r="O7657" s="39"/>
      <c r="P7657" s="53"/>
    </row>
    <row r="7658" spans="1:16" ht="24.95" customHeight="1" x14ac:dyDescent="0.2">
      <c r="A7658" s="52" t="str">
        <f t="shared" si="358"/>
        <v>||||||0</v>
      </c>
      <c r="B7658" s="52" t="str">
        <f t="shared" si="359"/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357"/>
        <v>0</v>
      </c>
      <c r="N7658" s="39"/>
      <c r="O7658" s="39"/>
      <c r="P7658" s="53"/>
    </row>
    <row r="7659" spans="1:16" ht="24.95" customHeight="1" x14ac:dyDescent="0.2">
      <c r="A7659" s="52" t="str">
        <f t="shared" si="358"/>
        <v>||||||0</v>
      </c>
      <c r="B7659" s="52" t="str">
        <f t="shared" si="359"/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357"/>
        <v>0</v>
      </c>
      <c r="N7659" s="39"/>
      <c r="O7659" s="39"/>
      <c r="P7659" s="53"/>
    </row>
    <row r="7660" spans="1:16" ht="24.95" customHeight="1" x14ac:dyDescent="0.2">
      <c r="A7660" s="52" t="str">
        <f t="shared" si="358"/>
        <v>||||||0</v>
      </c>
      <c r="B7660" s="52" t="str">
        <f t="shared" si="359"/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357"/>
        <v>0</v>
      </c>
      <c r="N7660" s="39"/>
      <c r="O7660" s="39"/>
      <c r="P7660" s="53"/>
    </row>
    <row r="7661" spans="1:16" ht="24.95" customHeight="1" x14ac:dyDescent="0.2">
      <c r="A7661" s="52" t="str">
        <f t="shared" si="358"/>
        <v>||||||0</v>
      </c>
      <c r="B7661" s="52" t="str">
        <f t="shared" si="359"/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357"/>
        <v>0</v>
      </c>
      <c r="N7661" s="39"/>
      <c r="O7661" s="39"/>
      <c r="P7661" s="53"/>
    </row>
    <row r="7662" spans="1:16" ht="24.95" customHeight="1" x14ac:dyDescent="0.2">
      <c r="A7662" s="52" t="str">
        <f t="shared" si="358"/>
        <v>||||||0</v>
      </c>
      <c r="B7662" s="52" t="str">
        <f t="shared" si="359"/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357"/>
        <v>0</v>
      </c>
      <c r="N7662" s="39"/>
      <c r="O7662" s="39"/>
      <c r="P7662" s="53"/>
    </row>
    <row r="7663" spans="1:16" ht="24.95" customHeight="1" x14ac:dyDescent="0.2">
      <c r="A7663" s="52" t="str">
        <f t="shared" si="358"/>
        <v>||||||0</v>
      </c>
      <c r="B7663" s="52" t="str">
        <f t="shared" si="359"/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357"/>
        <v>0</v>
      </c>
      <c r="N7663" s="39"/>
      <c r="O7663" s="39"/>
      <c r="P7663" s="53"/>
    </row>
    <row r="7664" spans="1:16" ht="24.95" customHeight="1" x14ac:dyDescent="0.2">
      <c r="A7664" s="52" t="str">
        <f t="shared" si="358"/>
        <v>||||||0</v>
      </c>
      <c r="B7664" s="52" t="str">
        <f t="shared" si="359"/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357"/>
        <v>0</v>
      </c>
      <c r="N7664" s="39"/>
      <c r="O7664" s="39"/>
      <c r="P7664" s="53"/>
    </row>
    <row r="7665" spans="1:16" ht="24.95" customHeight="1" x14ac:dyDescent="0.2">
      <c r="A7665" s="52" t="str">
        <f t="shared" si="358"/>
        <v>||||||0</v>
      </c>
      <c r="B7665" s="52" t="str">
        <f t="shared" si="359"/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357"/>
        <v>0</v>
      </c>
      <c r="N7665" s="39"/>
      <c r="O7665" s="39"/>
      <c r="P7665" s="53"/>
    </row>
    <row r="7666" spans="1:16" ht="24.95" customHeight="1" x14ac:dyDescent="0.2">
      <c r="A7666" s="52" t="str">
        <f t="shared" si="358"/>
        <v>||||||0</v>
      </c>
      <c r="B7666" s="52" t="str">
        <f t="shared" si="359"/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357"/>
        <v>0</v>
      </c>
      <c r="N7666" s="39"/>
      <c r="O7666" s="39"/>
      <c r="P7666" s="53"/>
    </row>
    <row r="7667" spans="1:16" ht="24.95" customHeight="1" x14ac:dyDescent="0.2">
      <c r="A7667" s="52" t="str">
        <f t="shared" si="358"/>
        <v>||||||0</v>
      </c>
      <c r="B7667" s="52" t="str">
        <f t="shared" si="359"/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357"/>
        <v>0</v>
      </c>
      <c r="N7667" s="39"/>
      <c r="O7667" s="39"/>
      <c r="P7667" s="53"/>
    </row>
    <row r="7668" spans="1:16" ht="24.95" customHeight="1" x14ac:dyDescent="0.2">
      <c r="A7668" s="52" t="str">
        <f t="shared" si="358"/>
        <v>||||||0</v>
      </c>
      <c r="B7668" s="52" t="str">
        <f t="shared" si="359"/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357"/>
        <v>0</v>
      </c>
      <c r="N7668" s="39"/>
      <c r="O7668" s="39"/>
      <c r="P7668" s="53"/>
    </row>
    <row r="7669" spans="1:16" ht="24.95" customHeight="1" x14ac:dyDescent="0.2">
      <c r="A7669" s="52" t="str">
        <f t="shared" si="358"/>
        <v>||||||0</v>
      </c>
      <c r="B7669" s="52" t="str">
        <f t="shared" si="359"/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357"/>
        <v>0</v>
      </c>
      <c r="N7669" s="39"/>
      <c r="O7669" s="39"/>
      <c r="P7669" s="53"/>
    </row>
    <row r="7670" spans="1:16" ht="24.95" customHeight="1" x14ac:dyDescent="0.2">
      <c r="A7670" s="52" t="str">
        <f t="shared" si="358"/>
        <v>||||||0</v>
      </c>
      <c r="B7670" s="52" t="str">
        <f t="shared" si="359"/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357"/>
        <v>0</v>
      </c>
      <c r="N7670" s="39"/>
      <c r="O7670" s="39"/>
      <c r="P7670" s="53"/>
    </row>
    <row r="7671" spans="1:16" ht="24.95" customHeight="1" x14ac:dyDescent="0.2">
      <c r="A7671" s="52" t="str">
        <f t="shared" si="358"/>
        <v>||||||0</v>
      </c>
      <c r="B7671" s="52" t="str">
        <f t="shared" si="359"/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357"/>
        <v>0</v>
      </c>
      <c r="N7671" s="39"/>
      <c r="O7671" s="39"/>
      <c r="P7671" s="53"/>
    </row>
    <row r="7672" spans="1:16" ht="24.95" customHeight="1" x14ac:dyDescent="0.2">
      <c r="A7672" s="52" t="str">
        <f t="shared" si="358"/>
        <v>||||||0</v>
      </c>
      <c r="B7672" s="52" t="str">
        <f t="shared" si="359"/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357"/>
        <v>0</v>
      </c>
      <c r="N7672" s="39"/>
      <c r="O7672" s="39"/>
      <c r="P7672" s="53"/>
    </row>
    <row r="7673" spans="1:16" ht="24.95" customHeight="1" x14ac:dyDescent="0.2">
      <c r="A7673" s="52" t="str">
        <f t="shared" si="358"/>
        <v>||||||0</v>
      </c>
      <c r="B7673" s="52" t="str">
        <f t="shared" si="359"/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357"/>
        <v>0</v>
      </c>
      <c r="N7673" s="39"/>
      <c r="O7673" s="39"/>
      <c r="P7673" s="53"/>
    </row>
    <row r="7674" spans="1:16" ht="24.95" customHeight="1" x14ac:dyDescent="0.2">
      <c r="A7674" s="52" t="str">
        <f t="shared" si="358"/>
        <v>||||||0</v>
      </c>
      <c r="B7674" s="52" t="str">
        <f t="shared" si="359"/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357"/>
        <v>0</v>
      </c>
      <c r="N7674" s="39"/>
      <c r="O7674" s="39"/>
      <c r="P7674" s="53"/>
    </row>
    <row r="7675" spans="1:16" ht="24.95" customHeight="1" x14ac:dyDescent="0.2">
      <c r="A7675" s="52" t="str">
        <f t="shared" si="358"/>
        <v>||||||0</v>
      </c>
      <c r="B7675" s="52" t="str">
        <f t="shared" si="359"/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357"/>
        <v>0</v>
      </c>
      <c r="N7675" s="39"/>
      <c r="O7675" s="39"/>
      <c r="P7675" s="53"/>
    </row>
    <row r="7676" spans="1:16" ht="24.95" customHeight="1" x14ac:dyDescent="0.2">
      <c r="A7676" s="52" t="str">
        <f t="shared" si="358"/>
        <v>||||||0</v>
      </c>
      <c r="B7676" s="52" t="str">
        <f t="shared" si="359"/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357"/>
        <v>0</v>
      </c>
      <c r="N7676" s="39"/>
      <c r="O7676" s="39"/>
      <c r="P7676" s="53"/>
    </row>
    <row r="7677" spans="1:16" ht="24.95" customHeight="1" x14ac:dyDescent="0.2">
      <c r="A7677" s="52" t="str">
        <f t="shared" si="358"/>
        <v>||||||0</v>
      </c>
      <c r="B7677" s="52" t="str">
        <f t="shared" si="359"/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357"/>
        <v>0</v>
      </c>
      <c r="N7677" s="39"/>
      <c r="O7677" s="39"/>
      <c r="P7677" s="53"/>
    </row>
    <row r="7678" spans="1:16" ht="24.95" customHeight="1" x14ac:dyDescent="0.2">
      <c r="A7678" s="52" t="str">
        <f t="shared" si="358"/>
        <v>||||||0</v>
      </c>
      <c r="B7678" s="52" t="str">
        <f t="shared" si="359"/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360">N7678+O7678</f>
        <v>0</v>
      </c>
      <c r="N7678" s="39"/>
      <c r="O7678" s="39"/>
      <c r="P7678" s="53"/>
    </row>
    <row r="7679" spans="1:16" ht="24.95" customHeight="1" x14ac:dyDescent="0.2">
      <c r="A7679" s="52" t="str">
        <f t="shared" si="358"/>
        <v>||||||0</v>
      </c>
      <c r="B7679" s="52" t="str">
        <f t="shared" si="359"/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360"/>
        <v>0</v>
      </c>
      <c r="N7679" s="39"/>
      <c r="O7679" s="39"/>
      <c r="P7679" s="53"/>
    </row>
    <row r="7680" spans="1:16" ht="24.95" customHeight="1" x14ac:dyDescent="0.2">
      <c r="A7680" s="52" t="str">
        <f t="shared" si="358"/>
        <v>||||||0</v>
      </c>
      <c r="B7680" s="52" t="str">
        <f t="shared" si="359"/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360"/>
        <v>0</v>
      </c>
      <c r="N7680" s="39"/>
      <c r="O7680" s="39"/>
      <c r="P7680" s="53"/>
    </row>
    <row r="7681" spans="1:16" ht="24.95" customHeight="1" x14ac:dyDescent="0.2">
      <c r="A7681" s="52" t="str">
        <f t="shared" si="358"/>
        <v>||||||0</v>
      </c>
      <c r="B7681" s="52" t="str">
        <f t="shared" si="359"/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360"/>
        <v>0</v>
      </c>
      <c r="N7681" s="39"/>
      <c r="O7681" s="39"/>
      <c r="P7681" s="53"/>
    </row>
    <row r="7682" spans="1:16" ht="24.95" customHeight="1" x14ac:dyDescent="0.2">
      <c r="A7682" s="52" t="str">
        <f t="shared" si="358"/>
        <v>||||||0</v>
      </c>
      <c r="B7682" s="52" t="str">
        <f t="shared" si="359"/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360"/>
        <v>0</v>
      </c>
      <c r="N7682" s="39"/>
      <c r="O7682" s="39"/>
      <c r="P7682" s="53"/>
    </row>
    <row r="7683" spans="1:16" ht="24.95" customHeight="1" x14ac:dyDescent="0.2">
      <c r="A7683" s="52" t="str">
        <f t="shared" si="358"/>
        <v>||||||0</v>
      </c>
      <c r="B7683" s="52" t="str">
        <f t="shared" si="359"/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360"/>
        <v>0</v>
      </c>
      <c r="N7683" s="39"/>
      <c r="O7683" s="39"/>
      <c r="P7683" s="53"/>
    </row>
    <row r="7684" spans="1:16" ht="24.95" customHeight="1" x14ac:dyDescent="0.2">
      <c r="A7684" s="52" t="str">
        <f t="shared" si="358"/>
        <v>||||||0</v>
      </c>
      <c r="B7684" s="52" t="str">
        <f t="shared" si="359"/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360"/>
        <v>0</v>
      </c>
      <c r="N7684" s="39"/>
      <c r="O7684" s="39"/>
      <c r="P7684" s="53"/>
    </row>
    <row r="7685" spans="1:16" ht="24.95" customHeight="1" x14ac:dyDescent="0.2">
      <c r="A7685" s="52" t="str">
        <f t="shared" ref="A7685:A7748" si="361">C7685&amp;"|"&amp;D7685&amp;"|"&amp;E7685&amp;"|"&amp;F7685&amp;"|"&amp;G7685&amp;"|"&amp;I7685&amp;"|"&amp;N7685+O7685-P7685</f>
        <v>||||||0</v>
      </c>
      <c r="B7685" s="52" t="str">
        <f t="shared" ref="B7685:B7748" si="362"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360"/>
        <v>0</v>
      </c>
      <c r="N7685" s="39"/>
      <c r="O7685" s="39"/>
      <c r="P7685" s="53"/>
    </row>
    <row r="7686" spans="1:16" ht="24.95" customHeight="1" x14ac:dyDescent="0.2">
      <c r="A7686" s="52" t="str">
        <f t="shared" si="361"/>
        <v>||||||0</v>
      </c>
      <c r="B7686" s="52" t="str">
        <f t="shared" si="362"/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360"/>
        <v>0</v>
      </c>
      <c r="N7686" s="39"/>
      <c r="O7686" s="39"/>
      <c r="P7686" s="53"/>
    </row>
    <row r="7687" spans="1:16" ht="24.95" customHeight="1" x14ac:dyDescent="0.2">
      <c r="A7687" s="52" t="str">
        <f t="shared" si="361"/>
        <v>||||||0</v>
      </c>
      <c r="B7687" s="52" t="str">
        <f t="shared" si="362"/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360"/>
        <v>0</v>
      </c>
      <c r="N7687" s="39"/>
      <c r="O7687" s="39"/>
      <c r="P7687" s="53"/>
    </row>
    <row r="7688" spans="1:16" ht="24.95" customHeight="1" x14ac:dyDescent="0.2">
      <c r="A7688" s="52" t="str">
        <f t="shared" si="361"/>
        <v>||||||0</v>
      </c>
      <c r="B7688" s="52" t="str">
        <f t="shared" si="362"/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360"/>
        <v>0</v>
      </c>
      <c r="N7688" s="39"/>
      <c r="O7688" s="39"/>
      <c r="P7688" s="53"/>
    </row>
    <row r="7689" spans="1:16" ht="24.95" customHeight="1" x14ac:dyDescent="0.2">
      <c r="A7689" s="52" t="str">
        <f t="shared" si="361"/>
        <v>||||||0</v>
      </c>
      <c r="B7689" s="52" t="str">
        <f t="shared" si="362"/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360"/>
        <v>0</v>
      </c>
      <c r="N7689" s="39"/>
      <c r="O7689" s="39"/>
      <c r="P7689" s="53"/>
    </row>
    <row r="7690" spans="1:16" ht="24.95" customHeight="1" x14ac:dyDescent="0.2">
      <c r="A7690" s="52" t="str">
        <f t="shared" si="361"/>
        <v>||||||0</v>
      </c>
      <c r="B7690" s="52" t="str">
        <f t="shared" si="362"/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360"/>
        <v>0</v>
      </c>
      <c r="N7690" s="39"/>
      <c r="O7690" s="39"/>
      <c r="P7690" s="53"/>
    </row>
    <row r="7691" spans="1:16" ht="24.95" customHeight="1" x14ac:dyDescent="0.2">
      <c r="A7691" s="52" t="str">
        <f t="shared" si="361"/>
        <v>||||||0</v>
      </c>
      <c r="B7691" s="52" t="str">
        <f t="shared" si="362"/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360"/>
        <v>0</v>
      </c>
      <c r="N7691" s="39"/>
      <c r="O7691" s="39"/>
      <c r="P7691" s="53"/>
    </row>
    <row r="7692" spans="1:16" ht="24.95" customHeight="1" x14ac:dyDescent="0.2">
      <c r="A7692" s="52" t="str">
        <f t="shared" si="361"/>
        <v>||||||0</v>
      </c>
      <c r="B7692" s="52" t="str">
        <f t="shared" si="362"/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360"/>
        <v>0</v>
      </c>
      <c r="N7692" s="39"/>
      <c r="O7692" s="39"/>
      <c r="P7692" s="53"/>
    </row>
    <row r="7693" spans="1:16" ht="24.95" customHeight="1" x14ac:dyDescent="0.2">
      <c r="A7693" s="52" t="str">
        <f t="shared" si="361"/>
        <v>||||||0</v>
      </c>
      <c r="B7693" s="52" t="str">
        <f t="shared" si="362"/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360"/>
        <v>0</v>
      </c>
      <c r="N7693" s="39"/>
      <c r="O7693" s="39"/>
      <c r="P7693" s="53"/>
    </row>
    <row r="7694" spans="1:16" ht="24.95" customHeight="1" x14ac:dyDescent="0.2">
      <c r="A7694" s="52" t="str">
        <f t="shared" si="361"/>
        <v>||||||0</v>
      </c>
      <c r="B7694" s="52" t="str">
        <f t="shared" si="362"/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360"/>
        <v>0</v>
      </c>
      <c r="N7694" s="39"/>
      <c r="O7694" s="39"/>
      <c r="P7694" s="53"/>
    </row>
    <row r="7695" spans="1:16" ht="24.95" customHeight="1" x14ac:dyDescent="0.2">
      <c r="A7695" s="52" t="str">
        <f t="shared" si="361"/>
        <v>||||||0</v>
      </c>
      <c r="B7695" s="52" t="str">
        <f t="shared" si="362"/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360"/>
        <v>0</v>
      </c>
      <c r="N7695" s="39"/>
      <c r="O7695" s="39"/>
      <c r="P7695" s="53"/>
    </row>
    <row r="7696" spans="1:16" ht="24.95" customHeight="1" x14ac:dyDescent="0.2">
      <c r="A7696" s="52" t="str">
        <f t="shared" si="361"/>
        <v>||||||0</v>
      </c>
      <c r="B7696" s="52" t="str">
        <f t="shared" si="362"/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360"/>
        <v>0</v>
      </c>
      <c r="N7696" s="39"/>
      <c r="O7696" s="39"/>
      <c r="P7696" s="53"/>
    </row>
    <row r="7697" spans="1:16" ht="24.95" customHeight="1" x14ac:dyDescent="0.2">
      <c r="A7697" s="52" t="str">
        <f t="shared" si="361"/>
        <v>||||||0</v>
      </c>
      <c r="B7697" s="52" t="str">
        <f t="shared" si="362"/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360"/>
        <v>0</v>
      </c>
      <c r="N7697" s="39"/>
      <c r="O7697" s="39"/>
      <c r="P7697" s="53"/>
    </row>
    <row r="7698" spans="1:16" ht="24.95" customHeight="1" x14ac:dyDescent="0.2">
      <c r="A7698" s="52" t="str">
        <f t="shared" si="361"/>
        <v>||||||0</v>
      </c>
      <c r="B7698" s="52" t="str">
        <f t="shared" si="362"/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360"/>
        <v>0</v>
      </c>
      <c r="N7698" s="39"/>
      <c r="O7698" s="39"/>
      <c r="P7698" s="53"/>
    </row>
    <row r="7699" spans="1:16" ht="24.95" customHeight="1" x14ac:dyDescent="0.2">
      <c r="A7699" s="52" t="str">
        <f t="shared" si="361"/>
        <v>||||||0</v>
      </c>
      <c r="B7699" s="52" t="str">
        <f t="shared" si="362"/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360"/>
        <v>0</v>
      </c>
      <c r="N7699" s="39"/>
      <c r="O7699" s="39"/>
      <c r="P7699" s="53"/>
    </row>
    <row r="7700" spans="1:16" ht="24.95" customHeight="1" x14ac:dyDescent="0.2">
      <c r="A7700" s="52" t="str">
        <f t="shared" si="361"/>
        <v>||||||0</v>
      </c>
      <c r="B7700" s="52" t="str">
        <f t="shared" si="362"/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360"/>
        <v>0</v>
      </c>
      <c r="N7700" s="39"/>
      <c r="O7700" s="39"/>
      <c r="P7700" s="53"/>
    </row>
    <row r="7701" spans="1:16" ht="24.95" customHeight="1" x14ac:dyDescent="0.2">
      <c r="A7701" s="52" t="str">
        <f t="shared" si="361"/>
        <v>||||||0</v>
      </c>
      <c r="B7701" s="52" t="str">
        <f t="shared" si="362"/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360"/>
        <v>0</v>
      </c>
      <c r="N7701" s="39"/>
      <c r="O7701" s="39"/>
      <c r="P7701" s="53"/>
    </row>
    <row r="7702" spans="1:16" ht="24.95" customHeight="1" x14ac:dyDescent="0.2">
      <c r="A7702" s="52" t="str">
        <f t="shared" si="361"/>
        <v>||||||0</v>
      </c>
      <c r="B7702" s="52" t="str">
        <f t="shared" si="362"/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360"/>
        <v>0</v>
      </c>
      <c r="N7702" s="39"/>
      <c r="O7702" s="39"/>
      <c r="P7702" s="53"/>
    </row>
    <row r="7703" spans="1:16" ht="24.95" customHeight="1" x14ac:dyDescent="0.2">
      <c r="A7703" s="52" t="str">
        <f t="shared" si="361"/>
        <v>||||||0</v>
      </c>
      <c r="B7703" s="52" t="str">
        <f t="shared" si="362"/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360"/>
        <v>0</v>
      </c>
      <c r="N7703" s="39"/>
      <c r="O7703" s="39"/>
      <c r="P7703" s="53"/>
    </row>
    <row r="7704" spans="1:16" ht="24.95" customHeight="1" x14ac:dyDescent="0.2">
      <c r="A7704" s="52" t="str">
        <f t="shared" si="361"/>
        <v>||||||0</v>
      </c>
      <c r="B7704" s="52" t="str">
        <f t="shared" si="362"/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360"/>
        <v>0</v>
      </c>
      <c r="N7704" s="39"/>
      <c r="O7704" s="39"/>
      <c r="P7704" s="53"/>
    </row>
    <row r="7705" spans="1:16" ht="24.95" customHeight="1" x14ac:dyDescent="0.2">
      <c r="A7705" s="52" t="str">
        <f t="shared" si="361"/>
        <v>||||||0</v>
      </c>
      <c r="B7705" s="52" t="str">
        <f t="shared" si="362"/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360"/>
        <v>0</v>
      </c>
      <c r="N7705" s="39"/>
      <c r="O7705" s="39"/>
      <c r="P7705" s="53"/>
    </row>
    <row r="7706" spans="1:16" ht="24.95" customHeight="1" x14ac:dyDescent="0.2">
      <c r="A7706" s="52" t="str">
        <f t="shared" si="361"/>
        <v>||||||0</v>
      </c>
      <c r="B7706" s="52" t="str">
        <f t="shared" si="362"/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360"/>
        <v>0</v>
      </c>
      <c r="N7706" s="39"/>
      <c r="O7706" s="39"/>
      <c r="P7706" s="53"/>
    </row>
    <row r="7707" spans="1:16" ht="24.95" customHeight="1" x14ac:dyDescent="0.2">
      <c r="A7707" s="52" t="str">
        <f t="shared" si="361"/>
        <v>||||||0</v>
      </c>
      <c r="B7707" s="52" t="str">
        <f t="shared" si="362"/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360"/>
        <v>0</v>
      </c>
      <c r="N7707" s="39"/>
      <c r="O7707" s="39"/>
      <c r="P7707" s="53"/>
    </row>
    <row r="7708" spans="1:16" ht="24.95" customHeight="1" x14ac:dyDescent="0.2">
      <c r="A7708" s="52" t="str">
        <f t="shared" si="361"/>
        <v>||||||0</v>
      </c>
      <c r="B7708" s="52" t="str">
        <f t="shared" si="362"/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360"/>
        <v>0</v>
      </c>
      <c r="N7708" s="39"/>
      <c r="O7708" s="39"/>
      <c r="P7708" s="53"/>
    </row>
    <row r="7709" spans="1:16" ht="24.95" customHeight="1" x14ac:dyDescent="0.2">
      <c r="A7709" s="52" t="str">
        <f t="shared" si="361"/>
        <v>||||||0</v>
      </c>
      <c r="B7709" s="52" t="str">
        <f t="shared" si="362"/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360"/>
        <v>0</v>
      </c>
      <c r="N7709" s="39"/>
      <c r="O7709" s="39"/>
      <c r="P7709" s="53"/>
    </row>
    <row r="7710" spans="1:16" ht="24.95" customHeight="1" x14ac:dyDescent="0.2">
      <c r="A7710" s="52" t="str">
        <f t="shared" si="361"/>
        <v>||||||0</v>
      </c>
      <c r="B7710" s="52" t="str">
        <f t="shared" si="362"/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360"/>
        <v>0</v>
      </c>
      <c r="N7710" s="39"/>
      <c r="O7710" s="39"/>
      <c r="P7710" s="53"/>
    </row>
    <row r="7711" spans="1:16" ht="24.95" customHeight="1" x14ac:dyDescent="0.2">
      <c r="A7711" s="52" t="str">
        <f t="shared" si="361"/>
        <v>||||||0</v>
      </c>
      <c r="B7711" s="52" t="str">
        <f t="shared" si="362"/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360"/>
        <v>0</v>
      </c>
      <c r="N7711" s="39"/>
      <c r="O7711" s="39"/>
      <c r="P7711" s="53"/>
    </row>
    <row r="7712" spans="1:16" ht="24.95" customHeight="1" x14ac:dyDescent="0.2">
      <c r="A7712" s="52" t="str">
        <f t="shared" si="361"/>
        <v>||||||0</v>
      </c>
      <c r="B7712" s="52" t="str">
        <f t="shared" si="362"/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360"/>
        <v>0</v>
      </c>
      <c r="N7712" s="39"/>
      <c r="O7712" s="39"/>
      <c r="P7712" s="53"/>
    </row>
    <row r="7713" spans="1:16" ht="24.95" customHeight="1" x14ac:dyDescent="0.2">
      <c r="A7713" s="52" t="str">
        <f t="shared" si="361"/>
        <v>||||||0</v>
      </c>
      <c r="B7713" s="52" t="str">
        <f t="shared" si="362"/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360"/>
        <v>0</v>
      </c>
      <c r="N7713" s="39"/>
      <c r="O7713" s="39"/>
      <c r="P7713" s="53"/>
    </row>
    <row r="7714" spans="1:16" ht="24.95" customHeight="1" x14ac:dyDescent="0.2">
      <c r="A7714" s="52" t="str">
        <f t="shared" si="361"/>
        <v>||||||0</v>
      </c>
      <c r="B7714" s="52" t="str">
        <f t="shared" si="362"/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360"/>
        <v>0</v>
      </c>
      <c r="N7714" s="39"/>
      <c r="O7714" s="39"/>
      <c r="P7714" s="53"/>
    </row>
    <row r="7715" spans="1:16" ht="24.95" customHeight="1" x14ac:dyDescent="0.2">
      <c r="A7715" s="52" t="str">
        <f t="shared" si="361"/>
        <v>||||||0</v>
      </c>
      <c r="B7715" s="52" t="str">
        <f t="shared" si="362"/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360"/>
        <v>0</v>
      </c>
      <c r="N7715" s="39"/>
      <c r="O7715" s="39"/>
      <c r="P7715" s="53"/>
    </row>
    <row r="7716" spans="1:16" ht="24.95" customHeight="1" x14ac:dyDescent="0.2">
      <c r="A7716" s="52" t="str">
        <f t="shared" si="361"/>
        <v>||||||0</v>
      </c>
      <c r="B7716" s="52" t="str">
        <f t="shared" si="362"/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360"/>
        <v>0</v>
      </c>
      <c r="N7716" s="39"/>
      <c r="O7716" s="39"/>
      <c r="P7716" s="53"/>
    </row>
    <row r="7717" spans="1:16" ht="24.95" customHeight="1" x14ac:dyDescent="0.2">
      <c r="A7717" s="52" t="str">
        <f t="shared" si="361"/>
        <v>||||||0</v>
      </c>
      <c r="B7717" s="52" t="str">
        <f t="shared" si="362"/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360"/>
        <v>0</v>
      </c>
      <c r="N7717" s="39"/>
      <c r="O7717" s="39"/>
      <c r="P7717" s="53"/>
    </row>
    <row r="7718" spans="1:16" ht="24.95" customHeight="1" x14ac:dyDescent="0.2">
      <c r="A7718" s="52" t="str">
        <f t="shared" si="361"/>
        <v>||||||0</v>
      </c>
      <c r="B7718" s="52" t="str">
        <f t="shared" si="362"/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360"/>
        <v>0</v>
      </c>
      <c r="N7718" s="39"/>
      <c r="O7718" s="39"/>
      <c r="P7718" s="53"/>
    </row>
    <row r="7719" spans="1:16" ht="24.95" customHeight="1" x14ac:dyDescent="0.2">
      <c r="A7719" s="52" t="str">
        <f t="shared" si="361"/>
        <v>||||||0</v>
      </c>
      <c r="B7719" s="52" t="str">
        <f t="shared" si="362"/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360"/>
        <v>0</v>
      </c>
      <c r="N7719" s="39"/>
      <c r="O7719" s="39"/>
      <c r="P7719" s="53"/>
    </row>
    <row r="7720" spans="1:16" ht="24.95" customHeight="1" x14ac:dyDescent="0.2">
      <c r="A7720" s="52" t="str">
        <f t="shared" si="361"/>
        <v>||||||0</v>
      </c>
      <c r="B7720" s="52" t="str">
        <f t="shared" si="362"/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360"/>
        <v>0</v>
      </c>
      <c r="N7720" s="39"/>
      <c r="O7720" s="39"/>
      <c r="P7720" s="53"/>
    </row>
    <row r="7721" spans="1:16" ht="24.95" customHeight="1" x14ac:dyDescent="0.2">
      <c r="A7721" s="52" t="str">
        <f t="shared" si="361"/>
        <v>||||||0</v>
      </c>
      <c r="B7721" s="52" t="str">
        <f t="shared" si="362"/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360"/>
        <v>0</v>
      </c>
      <c r="N7721" s="39"/>
      <c r="O7721" s="39"/>
      <c r="P7721" s="53"/>
    </row>
    <row r="7722" spans="1:16" ht="24.95" customHeight="1" x14ac:dyDescent="0.2">
      <c r="A7722" s="52" t="str">
        <f t="shared" si="361"/>
        <v>||||||0</v>
      </c>
      <c r="B7722" s="52" t="str">
        <f t="shared" si="362"/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360"/>
        <v>0</v>
      </c>
      <c r="N7722" s="39"/>
      <c r="O7722" s="39"/>
      <c r="P7722" s="53"/>
    </row>
    <row r="7723" spans="1:16" ht="24.95" customHeight="1" x14ac:dyDescent="0.2">
      <c r="A7723" s="52" t="str">
        <f t="shared" si="361"/>
        <v>||||||0</v>
      </c>
      <c r="B7723" s="52" t="str">
        <f t="shared" si="362"/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360"/>
        <v>0</v>
      </c>
      <c r="N7723" s="39"/>
      <c r="O7723" s="39"/>
      <c r="P7723" s="53"/>
    </row>
    <row r="7724" spans="1:16" ht="24.95" customHeight="1" x14ac:dyDescent="0.2">
      <c r="A7724" s="52" t="str">
        <f t="shared" si="361"/>
        <v>||||||0</v>
      </c>
      <c r="B7724" s="52" t="str">
        <f t="shared" si="362"/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360"/>
        <v>0</v>
      </c>
      <c r="N7724" s="39"/>
      <c r="O7724" s="39"/>
      <c r="P7724" s="53"/>
    </row>
    <row r="7725" spans="1:16" ht="24.95" customHeight="1" x14ac:dyDescent="0.2">
      <c r="A7725" s="52" t="str">
        <f t="shared" si="361"/>
        <v>||||||0</v>
      </c>
      <c r="B7725" s="52" t="str">
        <f t="shared" si="362"/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360"/>
        <v>0</v>
      </c>
      <c r="N7725" s="39"/>
      <c r="O7725" s="39"/>
      <c r="P7725" s="53"/>
    </row>
    <row r="7726" spans="1:16" ht="24.95" customHeight="1" x14ac:dyDescent="0.2">
      <c r="A7726" s="52" t="str">
        <f t="shared" si="361"/>
        <v>||||||0</v>
      </c>
      <c r="B7726" s="52" t="str">
        <f t="shared" si="362"/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360"/>
        <v>0</v>
      </c>
      <c r="N7726" s="39"/>
      <c r="O7726" s="39"/>
      <c r="P7726" s="53"/>
    </row>
    <row r="7727" spans="1:16" ht="24.95" customHeight="1" x14ac:dyDescent="0.2">
      <c r="A7727" s="52" t="str">
        <f t="shared" si="361"/>
        <v>||||||0</v>
      </c>
      <c r="B7727" s="52" t="str">
        <f t="shared" si="362"/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360"/>
        <v>0</v>
      </c>
      <c r="N7727" s="39"/>
      <c r="O7727" s="39"/>
      <c r="P7727" s="53"/>
    </row>
    <row r="7728" spans="1:16" ht="24.95" customHeight="1" x14ac:dyDescent="0.2">
      <c r="A7728" s="52" t="str">
        <f t="shared" si="361"/>
        <v>||||||0</v>
      </c>
      <c r="B7728" s="52" t="str">
        <f t="shared" si="362"/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360"/>
        <v>0</v>
      </c>
      <c r="N7728" s="39"/>
      <c r="O7728" s="39"/>
      <c r="P7728" s="53"/>
    </row>
    <row r="7729" spans="1:16" ht="24.95" customHeight="1" x14ac:dyDescent="0.2">
      <c r="A7729" s="52" t="str">
        <f t="shared" si="361"/>
        <v>||||||0</v>
      </c>
      <c r="B7729" s="52" t="str">
        <f t="shared" si="362"/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360"/>
        <v>0</v>
      </c>
      <c r="N7729" s="39"/>
      <c r="O7729" s="39"/>
      <c r="P7729" s="53"/>
    </row>
    <row r="7730" spans="1:16" ht="24.95" customHeight="1" x14ac:dyDescent="0.2">
      <c r="A7730" s="52" t="str">
        <f t="shared" si="361"/>
        <v>||||||0</v>
      </c>
      <c r="B7730" s="52" t="str">
        <f t="shared" si="362"/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360"/>
        <v>0</v>
      </c>
      <c r="N7730" s="39"/>
      <c r="O7730" s="39"/>
      <c r="P7730" s="53"/>
    </row>
    <row r="7731" spans="1:16" ht="24.95" customHeight="1" x14ac:dyDescent="0.2">
      <c r="A7731" s="52" t="str">
        <f t="shared" si="361"/>
        <v>||||||0</v>
      </c>
      <c r="B7731" s="52" t="str">
        <f t="shared" si="362"/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360"/>
        <v>0</v>
      </c>
      <c r="N7731" s="39"/>
      <c r="O7731" s="39"/>
      <c r="P7731" s="53"/>
    </row>
    <row r="7732" spans="1:16" ht="24.95" customHeight="1" x14ac:dyDescent="0.2">
      <c r="A7732" s="52" t="str">
        <f t="shared" si="361"/>
        <v>||||||0</v>
      </c>
      <c r="B7732" s="52" t="str">
        <f t="shared" si="362"/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360"/>
        <v>0</v>
      </c>
      <c r="N7732" s="39"/>
      <c r="O7732" s="39"/>
      <c r="P7732" s="53"/>
    </row>
    <row r="7733" spans="1:16" ht="24.95" customHeight="1" x14ac:dyDescent="0.2">
      <c r="A7733" s="52" t="str">
        <f t="shared" si="361"/>
        <v>||||||0</v>
      </c>
      <c r="B7733" s="52" t="str">
        <f t="shared" si="362"/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360"/>
        <v>0</v>
      </c>
      <c r="N7733" s="39"/>
      <c r="O7733" s="39"/>
      <c r="P7733" s="53"/>
    </row>
    <row r="7734" spans="1:16" ht="24.95" customHeight="1" x14ac:dyDescent="0.2">
      <c r="A7734" s="52" t="str">
        <f t="shared" si="361"/>
        <v>||||||0</v>
      </c>
      <c r="B7734" s="52" t="str">
        <f t="shared" si="362"/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360"/>
        <v>0</v>
      </c>
      <c r="N7734" s="39"/>
      <c r="O7734" s="39"/>
      <c r="P7734" s="53"/>
    </row>
    <row r="7735" spans="1:16" ht="24.95" customHeight="1" x14ac:dyDescent="0.2">
      <c r="A7735" s="52" t="str">
        <f t="shared" si="361"/>
        <v>||||||0</v>
      </c>
      <c r="B7735" s="52" t="str">
        <f t="shared" si="362"/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360"/>
        <v>0</v>
      </c>
      <c r="N7735" s="39"/>
      <c r="O7735" s="39"/>
      <c r="P7735" s="53"/>
    </row>
    <row r="7736" spans="1:16" ht="24.95" customHeight="1" x14ac:dyDescent="0.2">
      <c r="A7736" s="52" t="str">
        <f t="shared" si="361"/>
        <v>||||||0</v>
      </c>
      <c r="B7736" s="52" t="str">
        <f t="shared" si="362"/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360"/>
        <v>0</v>
      </c>
      <c r="N7736" s="39"/>
      <c r="O7736" s="39"/>
      <c r="P7736" s="53"/>
    </row>
    <row r="7737" spans="1:16" ht="24.95" customHeight="1" x14ac:dyDescent="0.2">
      <c r="A7737" s="52" t="str">
        <f t="shared" si="361"/>
        <v>||||||0</v>
      </c>
      <c r="B7737" s="52" t="str">
        <f t="shared" si="362"/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360"/>
        <v>0</v>
      </c>
      <c r="N7737" s="39"/>
      <c r="O7737" s="39"/>
      <c r="P7737" s="53"/>
    </row>
    <row r="7738" spans="1:16" ht="24.95" customHeight="1" x14ac:dyDescent="0.2">
      <c r="A7738" s="52" t="str">
        <f t="shared" si="361"/>
        <v>||||||0</v>
      </c>
      <c r="B7738" s="52" t="str">
        <f t="shared" si="362"/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360"/>
        <v>0</v>
      </c>
      <c r="N7738" s="39"/>
      <c r="O7738" s="39"/>
      <c r="P7738" s="53"/>
    </row>
    <row r="7739" spans="1:16" ht="24.95" customHeight="1" x14ac:dyDescent="0.2">
      <c r="A7739" s="52" t="str">
        <f t="shared" si="361"/>
        <v>||||||0</v>
      </c>
      <c r="B7739" s="52" t="str">
        <f t="shared" si="362"/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360"/>
        <v>0</v>
      </c>
      <c r="N7739" s="39"/>
      <c r="O7739" s="39"/>
      <c r="P7739" s="53"/>
    </row>
    <row r="7740" spans="1:16" ht="24.95" customHeight="1" x14ac:dyDescent="0.2">
      <c r="A7740" s="52" t="str">
        <f t="shared" si="361"/>
        <v>||||||0</v>
      </c>
      <c r="B7740" s="52" t="str">
        <f t="shared" si="362"/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360"/>
        <v>0</v>
      </c>
      <c r="N7740" s="39"/>
      <c r="O7740" s="39"/>
      <c r="P7740" s="53"/>
    </row>
    <row r="7741" spans="1:16" ht="24.95" customHeight="1" x14ac:dyDescent="0.2">
      <c r="A7741" s="52" t="str">
        <f t="shared" si="361"/>
        <v>||||||0</v>
      </c>
      <c r="B7741" s="52" t="str">
        <f t="shared" si="362"/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360"/>
        <v>0</v>
      </c>
      <c r="N7741" s="39"/>
      <c r="O7741" s="39"/>
      <c r="P7741" s="53"/>
    </row>
    <row r="7742" spans="1:16" ht="24.95" customHeight="1" x14ac:dyDescent="0.2">
      <c r="A7742" s="52" t="str">
        <f t="shared" si="361"/>
        <v>||||||0</v>
      </c>
      <c r="B7742" s="52" t="str">
        <f t="shared" si="362"/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363">N7742+O7742</f>
        <v>0</v>
      </c>
      <c r="N7742" s="39"/>
      <c r="O7742" s="39"/>
      <c r="P7742" s="53"/>
    </row>
    <row r="7743" spans="1:16" ht="24.95" customHeight="1" x14ac:dyDescent="0.2">
      <c r="A7743" s="52" t="str">
        <f t="shared" si="361"/>
        <v>||||||0</v>
      </c>
      <c r="B7743" s="52" t="str">
        <f t="shared" si="362"/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363"/>
        <v>0</v>
      </c>
      <c r="N7743" s="39"/>
      <c r="O7743" s="39"/>
      <c r="P7743" s="53"/>
    </row>
    <row r="7744" spans="1:16" ht="24.95" customHeight="1" x14ac:dyDescent="0.2">
      <c r="A7744" s="52" t="str">
        <f t="shared" si="361"/>
        <v>||||||0</v>
      </c>
      <c r="B7744" s="52" t="str">
        <f t="shared" si="362"/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363"/>
        <v>0</v>
      </c>
      <c r="N7744" s="39"/>
      <c r="O7744" s="39"/>
      <c r="P7744" s="53"/>
    </row>
    <row r="7745" spans="1:16" ht="24.95" customHeight="1" x14ac:dyDescent="0.2">
      <c r="A7745" s="52" t="str">
        <f t="shared" si="361"/>
        <v>||||||0</v>
      </c>
      <c r="B7745" s="52" t="str">
        <f t="shared" si="362"/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363"/>
        <v>0</v>
      </c>
      <c r="N7745" s="39"/>
      <c r="O7745" s="39"/>
      <c r="P7745" s="53"/>
    </row>
    <row r="7746" spans="1:16" ht="24.95" customHeight="1" x14ac:dyDescent="0.2">
      <c r="A7746" s="52" t="str">
        <f t="shared" si="361"/>
        <v>||||||0</v>
      </c>
      <c r="B7746" s="52" t="str">
        <f t="shared" si="362"/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363"/>
        <v>0</v>
      </c>
      <c r="N7746" s="39"/>
      <c r="O7746" s="39"/>
      <c r="P7746" s="53"/>
    </row>
    <row r="7747" spans="1:16" ht="24.95" customHeight="1" x14ac:dyDescent="0.2">
      <c r="A7747" s="52" t="str">
        <f t="shared" si="361"/>
        <v>||||||0</v>
      </c>
      <c r="B7747" s="52" t="str">
        <f t="shared" si="362"/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363"/>
        <v>0</v>
      </c>
      <c r="N7747" s="39"/>
      <c r="O7747" s="39"/>
      <c r="P7747" s="53"/>
    </row>
    <row r="7748" spans="1:16" ht="24.95" customHeight="1" x14ac:dyDescent="0.2">
      <c r="A7748" s="52" t="str">
        <f t="shared" si="361"/>
        <v>||||||0</v>
      </c>
      <c r="B7748" s="52" t="str">
        <f t="shared" si="362"/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363"/>
        <v>0</v>
      </c>
      <c r="N7748" s="39"/>
      <c r="O7748" s="39"/>
      <c r="P7748" s="53"/>
    </row>
    <row r="7749" spans="1:16" ht="24.95" customHeight="1" x14ac:dyDescent="0.2">
      <c r="A7749" s="52" t="str">
        <f t="shared" ref="A7749:A7812" si="364">C7749&amp;"|"&amp;D7749&amp;"|"&amp;E7749&amp;"|"&amp;F7749&amp;"|"&amp;G7749&amp;"|"&amp;I7749&amp;"|"&amp;N7749+O7749-P7749</f>
        <v>||||||0</v>
      </c>
      <c r="B7749" s="52" t="str">
        <f t="shared" ref="B7749:B7812" si="365"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363"/>
        <v>0</v>
      </c>
      <c r="N7749" s="39"/>
      <c r="O7749" s="39"/>
      <c r="P7749" s="53"/>
    </row>
    <row r="7750" spans="1:16" ht="24.95" customHeight="1" x14ac:dyDescent="0.2">
      <c r="A7750" s="52" t="str">
        <f t="shared" si="364"/>
        <v>||||||0</v>
      </c>
      <c r="B7750" s="52" t="str">
        <f t="shared" si="365"/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363"/>
        <v>0</v>
      </c>
      <c r="N7750" s="39"/>
      <c r="O7750" s="39"/>
      <c r="P7750" s="53"/>
    </row>
    <row r="7751" spans="1:16" ht="24.95" customHeight="1" x14ac:dyDescent="0.2">
      <c r="A7751" s="52" t="str">
        <f t="shared" si="364"/>
        <v>||||||0</v>
      </c>
      <c r="B7751" s="52" t="str">
        <f t="shared" si="365"/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363"/>
        <v>0</v>
      </c>
      <c r="N7751" s="39"/>
      <c r="O7751" s="39"/>
      <c r="P7751" s="53"/>
    </row>
    <row r="7752" spans="1:16" ht="24.95" customHeight="1" x14ac:dyDescent="0.2">
      <c r="A7752" s="52" t="str">
        <f t="shared" si="364"/>
        <v>||||||0</v>
      </c>
      <c r="B7752" s="52" t="str">
        <f t="shared" si="365"/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363"/>
        <v>0</v>
      </c>
      <c r="N7752" s="39"/>
      <c r="O7752" s="39"/>
      <c r="P7752" s="53"/>
    </row>
    <row r="7753" spans="1:16" ht="24.95" customHeight="1" x14ac:dyDescent="0.2">
      <c r="A7753" s="52" t="str">
        <f t="shared" si="364"/>
        <v>||||||0</v>
      </c>
      <c r="B7753" s="52" t="str">
        <f t="shared" si="365"/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363"/>
        <v>0</v>
      </c>
      <c r="N7753" s="39"/>
      <c r="O7753" s="39"/>
      <c r="P7753" s="53"/>
    </row>
    <row r="7754" spans="1:16" ht="24.95" customHeight="1" x14ac:dyDescent="0.2">
      <c r="A7754" s="52" t="str">
        <f t="shared" si="364"/>
        <v>||||||0</v>
      </c>
      <c r="B7754" s="52" t="str">
        <f t="shared" si="365"/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363"/>
        <v>0</v>
      </c>
      <c r="N7754" s="39"/>
      <c r="O7754" s="39"/>
      <c r="P7754" s="53"/>
    </row>
    <row r="7755" spans="1:16" ht="24.95" customHeight="1" x14ac:dyDescent="0.2">
      <c r="A7755" s="52" t="str">
        <f t="shared" si="364"/>
        <v>||||||0</v>
      </c>
      <c r="B7755" s="52" t="str">
        <f t="shared" si="365"/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363"/>
        <v>0</v>
      </c>
      <c r="N7755" s="39"/>
      <c r="O7755" s="39"/>
      <c r="P7755" s="53"/>
    </row>
    <row r="7756" spans="1:16" ht="24.95" customHeight="1" x14ac:dyDescent="0.2">
      <c r="A7756" s="52" t="str">
        <f t="shared" si="364"/>
        <v>||||||0</v>
      </c>
      <c r="B7756" s="52" t="str">
        <f t="shared" si="365"/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363"/>
        <v>0</v>
      </c>
      <c r="N7756" s="39"/>
      <c r="O7756" s="39"/>
      <c r="P7756" s="53"/>
    </row>
    <row r="7757" spans="1:16" ht="24.95" customHeight="1" x14ac:dyDescent="0.2">
      <c r="A7757" s="52" t="str">
        <f t="shared" si="364"/>
        <v>||||||0</v>
      </c>
      <c r="B7757" s="52" t="str">
        <f t="shared" si="365"/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363"/>
        <v>0</v>
      </c>
      <c r="N7757" s="39"/>
      <c r="O7757" s="39"/>
      <c r="P7757" s="53"/>
    </row>
    <row r="7758" spans="1:16" ht="24.95" customHeight="1" x14ac:dyDescent="0.2">
      <c r="A7758" s="52" t="str">
        <f t="shared" si="364"/>
        <v>||||||0</v>
      </c>
      <c r="B7758" s="52" t="str">
        <f t="shared" si="365"/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363"/>
        <v>0</v>
      </c>
      <c r="N7758" s="39"/>
      <c r="O7758" s="39"/>
      <c r="P7758" s="53"/>
    </row>
    <row r="7759" spans="1:16" ht="24.95" customHeight="1" x14ac:dyDescent="0.2">
      <c r="A7759" s="52" t="str">
        <f t="shared" si="364"/>
        <v>||||||0</v>
      </c>
      <c r="B7759" s="52" t="str">
        <f t="shared" si="365"/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363"/>
        <v>0</v>
      </c>
      <c r="N7759" s="39"/>
      <c r="O7759" s="39"/>
      <c r="P7759" s="53"/>
    </row>
    <row r="7760" spans="1:16" ht="24.95" customHeight="1" x14ac:dyDescent="0.2">
      <c r="A7760" s="52" t="str">
        <f t="shared" si="364"/>
        <v>||||||0</v>
      </c>
      <c r="B7760" s="52" t="str">
        <f t="shared" si="365"/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363"/>
        <v>0</v>
      </c>
      <c r="N7760" s="39"/>
      <c r="O7760" s="39"/>
      <c r="P7760" s="53"/>
    </row>
    <row r="7761" spans="1:16" ht="24.95" customHeight="1" x14ac:dyDescent="0.2">
      <c r="A7761" s="52" t="str">
        <f t="shared" si="364"/>
        <v>||||||0</v>
      </c>
      <c r="B7761" s="52" t="str">
        <f t="shared" si="365"/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363"/>
        <v>0</v>
      </c>
      <c r="N7761" s="39"/>
      <c r="O7761" s="39"/>
      <c r="P7761" s="53"/>
    </row>
    <row r="7762" spans="1:16" ht="24.95" customHeight="1" x14ac:dyDescent="0.2">
      <c r="A7762" s="52" t="str">
        <f t="shared" si="364"/>
        <v>||||||0</v>
      </c>
      <c r="B7762" s="52" t="str">
        <f t="shared" si="365"/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363"/>
        <v>0</v>
      </c>
      <c r="N7762" s="39"/>
      <c r="O7762" s="39"/>
      <c r="P7762" s="53"/>
    </row>
    <row r="7763" spans="1:16" ht="24.95" customHeight="1" x14ac:dyDescent="0.2">
      <c r="A7763" s="52" t="str">
        <f t="shared" si="364"/>
        <v>||||||0</v>
      </c>
      <c r="B7763" s="52" t="str">
        <f t="shared" si="365"/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363"/>
        <v>0</v>
      </c>
      <c r="N7763" s="39"/>
      <c r="O7763" s="39"/>
      <c r="P7763" s="53"/>
    </row>
    <row r="7764" spans="1:16" ht="24.95" customHeight="1" x14ac:dyDescent="0.2">
      <c r="A7764" s="52" t="str">
        <f t="shared" si="364"/>
        <v>||||||0</v>
      </c>
      <c r="B7764" s="52" t="str">
        <f t="shared" si="365"/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363"/>
        <v>0</v>
      </c>
      <c r="N7764" s="39"/>
      <c r="O7764" s="39"/>
      <c r="P7764" s="53"/>
    </row>
    <row r="7765" spans="1:16" ht="24.95" customHeight="1" x14ac:dyDescent="0.2">
      <c r="A7765" s="52" t="str">
        <f t="shared" si="364"/>
        <v>||||||0</v>
      </c>
      <c r="B7765" s="52" t="str">
        <f t="shared" si="365"/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363"/>
        <v>0</v>
      </c>
      <c r="N7765" s="39"/>
      <c r="O7765" s="39"/>
      <c r="P7765" s="53"/>
    </row>
    <row r="7766" spans="1:16" ht="24.95" customHeight="1" x14ac:dyDescent="0.2">
      <c r="A7766" s="52" t="str">
        <f t="shared" si="364"/>
        <v>||||||0</v>
      </c>
      <c r="B7766" s="52" t="str">
        <f t="shared" si="365"/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363"/>
        <v>0</v>
      </c>
      <c r="N7766" s="39"/>
      <c r="O7766" s="39"/>
      <c r="P7766" s="53"/>
    </row>
    <row r="7767" spans="1:16" ht="24.95" customHeight="1" x14ac:dyDescent="0.2">
      <c r="A7767" s="52" t="str">
        <f t="shared" si="364"/>
        <v>||||||0</v>
      </c>
      <c r="B7767" s="52" t="str">
        <f t="shared" si="365"/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363"/>
        <v>0</v>
      </c>
      <c r="N7767" s="39"/>
      <c r="O7767" s="39"/>
      <c r="P7767" s="53"/>
    </row>
    <row r="7768" spans="1:16" ht="24.95" customHeight="1" x14ac:dyDescent="0.2">
      <c r="A7768" s="52" t="str">
        <f t="shared" si="364"/>
        <v>||||||0</v>
      </c>
      <c r="B7768" s="52" t="str">
        <f t="shared" si="365"/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363"/>
        <v>0</v>
      </c>
      <c r="N7768" s="39"/>
      <c r="O7768" s="39"/>
      <c r="P7768" s="53"/>
    </row>
    <row r="7769" spans="1:16" ht="24.95" customHeight="1" x14ac:dyDescent="0.2">
      <c r="A7769" s="52" t="str">
        <f t="shared" si="364"/>
        <v>||||||0</v>
      </c>
      <c r="B7769" s="52" t="str">
        <f t="shared" si="365"/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363"/>
        <v>0</v>
      </c>
      <c r="N7769" s="39"/>
      <c r="O7769" s="39"/>
      <c r="P7769" s="53"/>
    </row>
    <row r="7770" spans="1:16" ht="24.95" customHeight="1" x14ac:dyDescent="0.2">
      <c r="A7770" s="52" t="str">
        <f t="shared" si="364"/>
        <v>||||||0</v>
      </c>
      <c r="B7770" s="52" t="str">
        <f t="shared" si="365"/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363"/>
        <v>0</v>
      </c>
      <c r="N7770" s="39"/>
      <c r="O7770" s="39"/>
      <c r="P7770" s="53"/>
    </row>
    <row r="7771" spans="1:16" ht="24.95" customHeight="1" x14ac:dyDescent="0.2">
      <c r="A7771" s="52" t="str">
        <f t="shared" si="364"/>
        <v>||||||0</v>
      </c>
      <c r="B7771" s="52" t="str">
        <f t="shared" si="365"/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363"/>
        <v>0</v>
      </c>
      <c r="N7771" s="39"/>
      <c r="O7771" s="39"/>
      <c r="P7771" s="53"/>
    </row>
    <row r="7772" spans="1:16" ht="24.95" customHeight="1" x14ac:dyDescent="0.2">
      <c r="A7772" s="52" t="str">
        <f t="shared" si="364"/>
        <v>||||||0</v>
      </c>
      <c r="B7772" s="52" t="str">
        <f t="shared" si="365"/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363"/>
        <v>0</v>
      </c>
      <c r="N7772" s="39"/>
      <c r="O7772" s="39"/>
      <c r="P7772" s="53"/>
    </row>
    <row r="7773" spans="1:16" ht="24.95" customHeight="1" x14ac:dyDescent="0.2">
      <c r="A7773" s="52" t="str">
        <f t="shared" si="364"/>
        <v>||||||0</v>
      </c>
      <c r="B7773" s="52" t="str">
        <f t="shared" si="365"/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363"/>
        <v>0</v>
      </c>
      <c r="N7773" s="39"/>
      <c r="O7773" s="39"/>
      <c r="P7773" s="53"/>
    </row>
    <row r="7774" spans="1:16" ht="24.95" customHeight="1" x14ac:dyDescent="0.2">
      <c r="A7774" s="52" t="str">
        <f t="shared" si="364"/>
        <v>||||||0</v>
      </c>
      <c r="B7774" s="52" t="str">
        <f t="shared" si="365"/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363"/>
        <v>0</v>
      </c>
      <c r="N7774" s="39"/>
      <c r="O7774" s="39"/>
      <c r="P7774" s="53"/>
    </row>
    <row r="7775" spans="1:16" ht="24.95" customHeight="1" x14ac:dyDescent="0.2">
      <c r="A7775" s="52" t="str">
        <f t="shared" si="364"/>
        <v>||||||0</v>
      </c>
      <c r="B7775" s="52" t="str">
        <f t="shared" si="365"/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363"/>
        <v>0</v>
      </c>
      <c r="N7775" s="39"/>
      <c r="O7775" s="39"/>
      <c r="P7775" s="53"/>
    </row>
    <row r="7776" spans="1:16" ht="24.95" customHeight="1" x14ac:dyDescent="0.2">
      <c r="A7776" s="52" t="str">
        <f t="shared" si="364"/>
        <v>||||||0</v>
      </c>
      <c r="B7776" s="52" t="str">
        <f t="shared" si="365"/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363"/>
        <v>0</v>
      </c>
      <c r="N7776" s="39"/>
      <c r="O7776" s="39"/>
      <c r="P7776" s="53"/>
    </row>
    <row r="7777" spans="1:16" ht="24.95" customHeight="1" x14ac:dyDescent="0.2">
      <c r="A7777" s="52" t="str">
        <f t="shared" si="364"/>
        <v>||||||0</v>
      </c>
      <c r="B7777" s="52" t="str">
        <f t="shared" si="365"/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363"/>
        <v>0</v>
      </c>
      <c r="N7777" s="39"/>
      <c r="O7777" s="39"/>
      <c r="P7777" s="53"/>
    </row>
    <row r="7778" spans="1:16" ht="24.95" customHeight="1" x14ac:dyDescent="0.2">
      <c r="A7778" s="52" t="str">
        <f t="shared" si="364"/>
        <v>||||||0</v>
      </c>
      <c r="B7778" s="52" t="str">
        <f t="shared" si="365"/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363"/>
        <v>0</v>
      </c>
      <c r="N7778" s="39"/>
      <c r="O7778" s="39"/>
      <c r="P7778" s="53"/>
    </row>
    <row r="7779" spans="1:16" ht="24.95" customHeight="1" x14ac:dyDescent="0.2">
      <c r="A7779" s="52" t="str">
        <f t="shared" si="364"/>
        <v>||||||0</v>
      </c>
      <c r="B7779" s="52" t="str">
        <f t="shared" si="365"/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363"/>
        <v>0</v>
      </c>
      <c r="N7779" s="39"/>
      <c r="O7779" s="39"/>
      <c r="P7779" s="53"/>
    </row>
    <row r="7780" spans="1:16" ht="24.95" customHeight="1" x14ac:dyDescent="0.2">
      <c r="A7780" s="52" t="str">
        <f t="shared" si="364"/>
        <v>||||||0</v>
      </c>
      <c r="B7780" s="52" t="str">
        <f t="shared" si="365"/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363"/>
        <v>0</v>
      </c>
      <c r="N7780" s="39"/>
      <c r="O7780" s="39"/>
      <c r="P7780" s="53"/>
    </row>
    <row r="7781" spans="1:16" ht="24.95" customHeight="1" x14ac:dyDescent="0.2">
      <c r="A7781" s="52" t="str">
        <f t="shared" si="364"/>
        <v>||||||0</v>
      </c>
      <c r="B7781" s="52" t="str">
        <f t="shared" si="365"/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363"/>
        <v>0</v>
      </c>
      <c r="N7781" s="39"/>
      <c r="O7781" s="39"/>
      <c r="P7781" s="53"/>
    </row>
    <row r="7782" spans="1:16" ht="24.95" customHeight="1" x14ac:dyDescent="0.2">
      <c r="A7782" s="52" t="str">
        <f t="shared" si="364"/>
        <v>||||||0</v>
      </c>
      <c r="B7782" s="52" t="str">
        <f t="shared" si="365"/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363"/>
        <v>0</v>
      </c>
      <c r="N7782" s="39"/>
      <c r="O7782" s="39"/>
      <c r="P7782" s="53"/>
    </row>
    <row r="7783" spans="1:16" ht="24.95" customHeight="1" x14ac:dyDescent="0.2">
      <c r="A7783" s="52" t="str">
        <f t="shared" si="364"/>
        <v>||||||0</v>
      </c>
      <c r="B7783" s="52" t="str">
        <f t="shared" si="365"/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363"/>
        <v>0</v>
      </c>
      <c r="N7783" s="39"/>
      <c r="O7783" s="39"/>
      <c r="P7783" s="53"/>
    </row>
    <row r="7784" spans="1:16" ht="24.95" customHeight="1" x14ac:dyDescent="0.2">
      <c r="A7784" s="52" t="str">
        <f t="shared" si="364"/>
        <v>||||||0</v>
      </c>
      <c r="B7784" s="52" t="str">
        <f t="shared" si="365"/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363"/>
        <v>0</v>
      </c>
      <c r="N7784" s="39"/>
      <c r="O7784" s="39"/>
      <c r="P7784" s="53"/>
    </row>
    <row r="7785" spans="1:16" ht="24.95" customHeight="1" x14ac:dyDescent="0.2">
      <c r="A7785" s="52" t="str">
        <f t="shared" si="364"/>
        <v>||||||0</v>
      </c>
      <c r="B7785" s="52" t="str">
        <f t="shared" si="365"/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363"/>
        <v>0</v>
      </c>
      <c r="N7785" s="39"/>
      <c r="O7785" s="39"/>
      <c r="P7785" s="53"/>
    </row>
    <row r="7786" spans="1:16" ht="24.95" customHeight="1" x14ac:dyDescent="0.2">
      <c r="A7786" s="52" t="str">
        <f t="shared" si="364"/>
        <v>||||||0</v>
      </c>
      <c r="B7786" s="52" t="str">
        <f t="shared" si="365"/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363"/>
        <v>0</v>
      </c>
      <c r="N7786" s="39"/>
      <c r="O7786" s="39"/>
      <c r="P7786" s="53"/>
    </row>
    <row r="7787" spans="1:16" ht="24.95" customHeight="1" x14ac:dyDescent="0.2">
      <c r="A7787" s="52" t="str">
        <f t="shared" si="364"/>
        <v>||||||0</v>
      </c>
      <c r="B7787" s="52" t="str">
        <f t="shared" si="365"/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363"/>
        <v>0</v>
      </c>
      <c r="N7787" s="39"/>
      <c r="O7787" s="39"/>
      <c r="P7787" s="53"/>
    </row>
    <row r="7788" spans="1:16" ht="24.95" customHeight="1" x14ac:dyDescent="0.2">
      <c r="A7788" s="52" t="str">
        <f t="shared" si="364"/>
        <v>||||||0</v>
      </c>
      <c r="B7788" s="52" t="str">
        <f t="shared" si="365"/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363"/>
        <v>0</v>
      </c>
      <c r="N7788" s="39"/>
      <c r="O7788" s="39"/>
      <c r="P7788" s="53"/>
    </row>
    <row r="7789" spans="1:16" ht="24.95" customHeight="1" x14ac:dyDescent="0.2">
      <c r="A7789" s="52" t="str">
        <f t="shared" si="364"/>
        <v>||||||0</v>
      </c>
      <c r="B7789" s="52" t="str">
        <f t="shared" si="365"/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363"/>
        <v>0</v>
      </c>
      <c r="N7789" s="39"/>
      <c r="O7789" s="39"/>
      <c r="P7789" s="53"/>
    </row>
    <row r="7790" spans="1:16" ht="24.95" customHeight="1" x14ac:dyDescent="0.2">
      <c r="A7790" s="52" t="str">
        <f t="shared" si="364"/>
        <v>||||||0</v>
      </c>
      <c r="B7790" s="52" t="str">
        <f t="shared" si="365"/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363"/>
        <v>0</v>
      </c>
      <c r="N7790" s="39"/>
      <c r="O7790" s="39"/>
      <c r="P7790" s="53"/>
    </row>
    <row r="7791" spans="1:16" ht="24.95" customHeight="1" x14ac:dyDescent="0.2">
      <c r="A7791" s="52" t="str">
        <f t="shared" si="364"/>
        <v>||||||0</v>
      </c>
      <c r="B7791" s="52" t="str">
        <f t="shared" si="365"/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363"/>
        <v>0</v>
      </c>
      <c r="N7791" s="39"/>
      <c r="O7791" s="39"/>
      <c r="P7791" s="53"/>
    </row>
    <row r="7792" spans="1:16" ht="24.95" customHeight="1" x14ac:dyDescent="0.2">
      <c r="A7792" s="52" t="str">
        <f t="shared" si="364"/>
        <v>||||||0</v>
      </c>
      <c r="B7792" s="52" t="str">
        <f t="shared" si="365"/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363"/>
        <v>0</v>
      </c>
      <c r="N7792" s="39"/>
      <c r="O7792" s="39"/>
      <c r="P7792" s="53"/>
    </row>
    <row r="7793" spans="1:16" ht="24.95" customHeight="1" x14ac:dyDescent="0.2">
      <c r="A7793" s="52" t="str">
        <f t="shared" si="364"/>
        <v>||||||0</v>
      </c>
      <c r="B7793" s="52" t="str">
        <f t="shared" si="365"/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363"/>
        <v>0</v>
      </c>
      <c r="N7793" s="39"/>
      <c r="O7793" s="39"/>
      <c r="P7793" s="53"/>
    </row>
    <row r="7794" spans="1:16" ht="24.95" customHeight="1" x14ac:dyDescent="0.2">
      <c r="A7794" s="52" t="str">
        <f t="shared" si="364"/>
        <v>||||||0</v>
      </c>
      <c r="B7794" s="52" t="str">
        <f t="shared" si="365"/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363"/>
        <v>0</v>
      </c>
      <c r="N7794" s="39"/>
      <c r="O7794" s="39"/>
      <c r="P7794" s="53"/>
    </row>
    <row r="7795" spans="1:16" ht="24.95" customHeight="1" x14ac:dyDescent="0.2">
      <c r="A7795" s="52" t="str">
        <f t="shared" si="364"/>
        <v>||||||0</v>
      </c>
      <c r="B7795" s="52" t="str">
        <f t="shared" si="365"/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363"/>
        <v>0</v>
      </c>
      <c r="N7795" s="39"/>
      <c r="O7795" s="39"/>
      <c r="P7795" s="53"/>
    </row>
    <row r="7796" spans="1:16" ht="24.95" customHeight="1" x14ac:dyDescent="0.2">
      <c r="A7796" s="52" t="str">
        <f t="shared" si="364"/>
        <v>||||||0</v>
      </c>
      <c r="B7796" s="52" t="str">
        <f t="shared" si="365"/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363"/>
        <v>0</v>
      </c>
      <c r="N7796" s="39"/>
      <c r="O7796" s="39"/>
      <c r="P7796" s="53"/>
    </row>
    <row r="7797" spans="1:16" ht="24.95" customHeight="1" x14ac:dyDescent="0.2">
      <c r="A7797" s="52" t="str">
        <f t="shared" si="364"/>
        <v>||||||0</v>
      </c>
      <c r="B7797" s="52" t="str">
        <f t="shared" si="365"/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363"/>
        <v>0</v>
      </c>
      <c r="N7797" s="39"/>
      <c r="O7797" s="39"/>
      <c r="P7797" s="53"/>
    </row>
    <row r="7798" spans="1:16" ht="24.95" customHeight="1" x14ac:dyDescent="0.2">
      <c r="A7798" s="52" t="str">
        <f t="shared" si="364"/>
        <v>||||||0</v>
      </c>
      <c r="B7798" s="52" t="str">
        <f t="shared" si="365"/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363"/>
        <v>0</v>
      </c>
      <c r="N7798" s="39"/>
      <c r="O7798" s="39"/>
      <c r="P7798" s="53"/>
    </row>
    <row r="7799" spans="1:16" ht="24.95" customHeight="1" x14ac:dyDescent="0.2">
      <c r="A7799" s="52" t="str">
        <f t="shared" si="364"/>
        <v>||||||0</v>
      </c>
      <c r="B7799" s="52" t="str">
        <f t="shared" si="365"/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363"/>
        <v>0</v>
      </c>
      <c r="N7799" s="39"/>
      <c r="O7799" s="39"/>
      <c r="P7799" s="53"/>
    </row>
    <row r="7800" spans="1:16" ht="24.95" customHeight="1" x14ac:dyDescent="0.2">
      <c r="A7800" s="52" t="str">
        <f t="shared" si="364"/>
        <v>||||||0</v>
      </c>
      <c r="B7800" s="52" t="str">
        <f t="shared" si="365"/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363"/>
        <v>0</v>
      </c>
      <c r="N7800" s="39"/>
      <c r="O7800" s="39"/>
      <c r="P7800" s="53"/>
    </row>
    <row r="7801" spans="1:16" ht="24.95" customHeight="1" x14ac:dyDescent="0.2">
      <c r="A7801" s="52" t="str">
        <f t="shared" si="364"/>
        <v>||||||0</v>
      </c>
      <c r="B7801" s="52" t="str">
        <f t="shared" si="365"/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363"/>
        <v>0</v>
      </c>
      <c r="N7801" s="39"/>
      <c r="O7801" s="39"/>
      <c r="P7801" s="53"/>
    </row>
    <row r="7802" spans="1:16" ht="24.95" customHeight="1" x14ac:dyDescent="0.2">
      <c r="A7802" s="52" t="str">
        <f t="shared" si="364"/>
        <v>||||||0</v>
      </c>
      <c r="B7802" s="52" t="str">
        <f t="shared" si="365"/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363"/>
        <v>0</v>
      </c>
      <c r="N7802" s="39"/>
      <c r="O7802" s="39"/>
      <c r="P7802" s="53"/>
    </row>
    <row r="7803" spans="1:16" ht="24.95" customHeight="1" x14ac:dyDescent="0.2">
      <c r="A7803" s="52" t="str">
        <f t="shared" si="364"/>
        <v>||||||0</v>
      </c>
      <c r="B7803" s="52" t="str">
        <f t="shared" si="365"/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363"/>
        <v>0</v>
      </c>
      <c r="N7803" s="39"/>
      <c r="O7803" s="39"/>
      <c r="P7803" s="53"/>
    </row>
    <row r="7804" spans="1:16" ht="24.95" customHeight="1" x14ac:dyDescent="0.2">
      <c r="A7804" s="52" t="str">
        <f t="shared" si="364"/>
        <v>||||||0</v>
      </c>
      <c r="B7804" s="52" t="str">
        <f t="shared" si="365"/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363"/>
        <v>0</v>
      </c>
      <c r="N7804" s="39"/>
      <c r="O7804" s="39"/>
      <c r="P7804" s="53"/>
    </row>
    <row r="7805" spans="1:16" ht="24.95" customHeight="1" x14ac:dyDescent="0.2">
      <c r="A7805" s="52" t="str">
        <f t="shared" si="364"/>
        <v>||||||0</v>
      </c>
      <c r="B7805" s="52" t="str">
        <f t="shared" si="365"/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363"/>
        <v>0</v>
      </c>
      <c r="N7805" s="39"/>
      <c r="O7805" s="39"/>
      <c r="P7805" s="53"/>
    </row>
    <row r="7806" spans="1:16" ht="24.95" customHeight="1" x14ac:dyDescent="0.2">
      <c r="A7806" s="52" t="str">
        <f t="shared" si="364"/>
        <v>||||||0</v>
      </c>
      <c r="B7806" s="52" t="str">
        <f t="shared" si="365"/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366">N7806+O7806</f>
        <v>0</v>
      </c>
      <c r="N7806" s="39"/>
      <c r="O7806" s="39"/>
      <c r="P7806" s="53"/>
    </row>
    <row r="7807" spans="1:16" ht="24.95" customHeight="1" x14ac:dyDescent="0.2">
      <c r="A7807" s="52" t="str">
        <f t="shared" si="364"/>
        <v>||||||0</v>
      </c>
      <c r="B7807" s="52" t="str">
        <f t="shared" si="365"/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366"/>
        <v>0</v>
      </c>
      <c r="N7807" s="39"/>
      <c r="O7807" s="39"/>
      <c r="P7807" s="53"/>
    </row>
    <row r="7808" spans="1:16" ht="24.95" customHeight="1" x14ac:dyDescent="0.2">
      <c r="A7808" s="52" t="str">
        <f t="shared" si="364"/>
        <v>||||||0</v>
      </c>
      <c r="B7808" s="52" t="str">
        <f t="shared" si="365"/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366"/>
        <v>0</v>
      </c>
      <c r="N7808" s="39"/>
      <c r="O7808" s="39"/>
      <c r="P7808" s="53"/>
    </row>
    <row r="7809" spans="1:16" ht="24.95" customHeight="1" x14ac:dyDescent="0.2">
      <c r="A7809" s="52" t="str">
        <f t="shared" si="364"/>
        <v>||||||0</v>
      </c>
      <c r="B7809" s="52" t="str">
        <f t="shared" si="365"/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366"/>
        <v>0</v>
      </c>
      <c r="N7809" s="39"/>
      <c r="O7809" s="39"/>
      <c r="P7809" s="53"/>
    </row>
    <row r="7810" spans="1:16" ht="24.95" customHeight="1" x14ac:dyDescent="0.2">
      <c r="A7810" s="52" t="str">
        <f t="shared" si="364"/>
        <v>||||||0</v>
      </c>
      <c r="B7810" s="52" t="str">
        <f t="shared" si="365"/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366"/>
        <v>0</v>
      </c>
      <c r="N7810" s="39"/>
      <c r="O7810" s="39"/>
      <c r="P7810" s="53"/>
    </row>
    <row r="7811" spans="1:16" ht="24.95" customHeight="1" x14ac:dyDescent="0.2">
      <c r="A7811" s="52" t="str">
        <f t="shared" si="364"/>
        <v>||||||0</v>
      </c>
      <c r="B7811" s="52" t="str">
        <f t="shared" si="365"/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366"/>
        <v>0</v>
      </c>
      <c r="N7811" s="39"/>
      <c r="O7811" s="39"/>
      <c r="P7811" s="53"/>
    </row>
    <row r="7812" spans="1:16" ht="24.95" customHeight="1" x14ac:dyDescent="0.2">
      <c r="A7812" s="52" t="str">
        <f t="shared" si="364"/>
        <v>||||||0</v>
      </c>
      <c r="B7812" s="52" t="str">
        <f t="shared" si="365"/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366"/>
        <v>0</v>
      </c>
      <c r="N7812" s="39"/>
      <c r="O7812" s="39"/>
      <c r="P7812" s="53"/>
    </row>
    <row r="7813" spans="1:16" ht="24.95" customHeight="1" x14ac:dyDescent="0.2">
      <c r="A7813" s="52" t="str">
        <f t="shared" ref="A7813:A7876" si="367">C7813&amp;"|"&amp;D7813&amp;"|"&amp;E7813&amp;"|"&amp;F7813&amp;"|"&amp;G7813&amp;"|"&amp;I7813&amp;"|"&amp;N7813+O7813-P7813</f>
        <v>||||||0</v>
      </c>
      <c r="B7813" s="52" t="str">
        <f t="shared" ref="B7813:B7876" si="368"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366"/>
        <v>0</v>
      </c>
      <c r="N7813" s="39"/>
      <c r="O7813" s="39"/>
      <c r="P7813" s="53"/>
    </row>
    <row r="7814" spans="1:16" ht="24.95" customHeight="1" x14ac:dyDescent="0.2">
      <c r="A7814" s="52" t="str">
        <f t="shared" si="367"/>
        <v>||||||0</v>
      </c>
      <c r="B7814" s="52" t="str">
        <f t="shared" si="368"/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366"/>
        <v>0</v>
      </c>
      <c r="N7814" s="39"/>
      <c r="O7814" s="39"/>
      <c r="P7814" s="53"/>
    </row>
    <row r="7815" spans="1:16" ht="24.95" customHeight="1" x14ac:dyDescent="0.2">
      <c r="A7815" s="52" t="str">
        <f t="shared" si="367"/>
        <v>||||||0</v>
      </c>
      <c r="B7815" s="52" t="str">
        <f t="shared" si="368"/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366"/>
        <v>0</v>
      </c>
      <c r="N7815" s="39"/>
      <c r="O7815" s="39"/>
      <c r="P7815" s="53"/>
    </row>
    <row r="7816" spans="1:16" ht="24.95" customHeight="1" x14ac:dyDescent="0.2">
      <c r="A7816" s="52" t="str">
        <f t="shared" si="367"/>
        <v>||||||0</v>
      </c>
      <c r="B7816" s="52" t="str">
        <f t="shared" si="368"/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366"/>
        <v>0</v>
      </c>
      <c r="N7816" s="39"/>
      <c r="O7816" s="39"/>
      <c r="P7816" s="53"/>
    </row>
    <row r="7817" spans="1:16" ht="24.95" customHeight="1" x14ac:dyDescent="0.2">
      <c r="A7817" s="52" t="str">
        <f t="shared" si="367"/>
        <v>||||||0</v>
      </c>
      <c r="B7817" s="52" t="str">
        <f t="shared" si="368"/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366"/>
        <v>0</v>
      </c>
      <c r="N7817" s="39"/>
      <c r="O7817" s="39"/>
      <c r="P7817" s="53"/>
    </row>
    <row r="7818" spans="1:16" ht="24.95" customHeight="1" x14ac:dyDescent="0.2">
      <c r="A7818" s="52" t="str">
        <f t="shared" si="367"/>
        <v>||||||0</v>
      </c>
      <c r="B7818" s="52" t="str">
        <f t="shared" si="368"/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366"/>
        <v>0</v>
      </c>
      <c r="N7818" s="39"/>
      <c r="O7818" s="39"/>
      <c r="P7818" s="53"/>
    </row>
    <row r="7819" spans="1:16" ht="24.95" customHeight="1" x14ac:dyDescent="0.2">
      <c r="A7819" s="52" t="str">
        <f t="shared" si="367"/>
        <v>||||||0</v>
      </c>
      <c r="B7819" s="52" t="str">
        <f t="shared" si="368"/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366"/>
        <v>0</v>
      </c>
      <c r="N7819" s="39"/>
      <c r="O7819" s="39"/>
      <c r="P7819" s="53"/>
    </row>
    <row r="7820" spans="1:16" ht="24.95" customHeight="1" x14ac:dyDescent="0.2">
      <c r="A7820" s="52" t="str">
        <f t="shared" si="367"/>
        <v>||||||0</v>
      </c>
      <c r="B7820" s="52" t="str">
        <f t="shared" si="368"/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366"/>
        <v>0</v>
      </c>
      <c r="N7820" s="39"/>
      <c r="O7820" s="39"/>
      <c r="P7820" s="53"/>
    </row>
    <row r="7821" spans="1:16" ht="24.95" customHeight="1" x14ac:dyDescent="0.2">
      <c r="A7821" s="52" t="str">
        <f t="shared" si="367"/>
        <v>||||||0</v>
      </c>
      <c r="B7821" s="52" t="str">
        <f t="shared" si="368"/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366"/>
        <v>0</v>
      </c>
      <c r="N7821" s="39"/>
      <c r="O7821" s="39"/>
      <c r="P7821" s="53"/>
    </row>
    <row r="7822" spans="1:16" ht="24.95" customHeight="1" x14ac:dyDescent="0.2">
      <c r="A7822" s="52" t="str">
        <f t="shared" si="367"/>
        <v>||||||0</v>
      </c>
      <c r="B7822" s="52" t="str">
        <f t="shared" si="368"/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366"/>
        <v>0</v>
      </c>
      <c r="N7822" s="39"/>
      <c r="O7822" s="39"/>
      <c r="P7822" s="53"/>
    </row>
    <row r="7823" spans="1:16" ht="24.95" customHeight="1" x14ac:dyDescent="0.2">
      <c r="A7823" s="52" t="str">
        <f t="shared" si="367"/>
        <v>||||||0</v>
      </c>
      <c r="B7823" s="52" t="str">
        <f t="shared" si="368"/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366"/>
        <v>0</v>
      </c>
      <c r="N7823" s="39"/>
      <c r="O7823" s="39"/>
      <c r="P7823" s="53"/>
    </row>
    <row r="7824" spans="1:16" ht="24.95" customHeight="1" x14ac:dyDescent="0.2">
      <c r="A7824" s="52" t="str">
        <f t="shared" si="367"/>
        <v>||||||0</v>
      </c>
      <c r="B7824" s="52" t="str">
        <f t="shared" si="368"/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366"/>
        <v>0</v>
      </c>
      <c r="N7824" s="39"/>
      <c r="O7824" s="39"/>
      <c r="P7824" s="53"/>
    </row>
    <row r="7825" spans="1:16" ht="24.95" customHeight="1" x14ac:dyDescent="0.2">
      <c r="A7825" s="52" t="str">
        <f t="shared" si="367"/>
        <v>||||||0</v>
      </c>
      <c r="B7825" s="52" t="str">
        <f t="shared" si="368"/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366"/>
        <v>0</v>
      </c>
      <c r="N7825" s="39"/>
      <c r="O7825" s="39"/>
      <c r="P7825" s="53"/>
    </row>
    <row r="7826" spans="1:16" ht="24.95" customHeight="1" x14ac:dyDescent="0.2">
      <c r="A7826" s="52" t="str">
        <f t="shared" si="367"/>
        <v>||||||0</v>
      </c>
      <c r="B7826" s="52" t="str">
        <f t="shared" si="368"/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366"/>
        <v>0</v>
      </c>
      <c r="N7826" s="39"/>
      <c r="O7826" s="39"/>
      <c r="P7826" s="53"/>
    </row>
    <row r="7827" spans="1:16" ht="24.95" customHeight="1" x14ac:dyDescent="0.2">
      <c r="A7827" s="52" t="str">
        <f t="shared" si="367"/>
        <v>||||||0</v>
      </c>
      <c r="B7827" s="52" t="str">
        <f t="shared" si="368"/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366"/>
        <v>0</v>
      </c>
      <c r="N7827" s="39"/>
      <c r="O7827" s="39"/>
      <c r="P7827" s="53"/>
    </row>
    <row r="7828" spans="1:16" ht="24.95" customHeight="1" x14ac:dyDescent="0.2">
      <c r="A7828" s="52" t="str">
        <f t="shared" si="367"/>
        <v>||||||0</v>
      </c>
      <c r="B7828" s="52" t="str">
        <f t="shared" si="368"/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366"/>
        <v>0</v>
      </c>
      <c r="N7828" s="39"/>
      <c r="O7828" s="39"/>
      <c r="P7828" s="53"/>
    </row>
    <row r="7829" spans="1:16" ht="24.95" customHeight="1" x14ac:dyDescent="0.2">
      <c r="A7829" s="52" t="str">
        <f t="shared" si="367"/>
        <v>||||||0</v>
      </c>
      <c r="B7829" s="52" t="str">
        <f t="shared" si="368"/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366"/>
        <v>0</v>
      </c>
      <c r="N7829" s="39"/>
      <c r="O7829" s="39"/>
      <c r="P7829" s="53"/>
    </row>
    <row r="7830" spans="1:16" ht="24.95" customHeight="1" x14ac:dyDescent="0.2">
      <c r="A7830" s="52" t="str">
        <f t="shared" si="367"/>
        <v>||||||0</v>
      </c>
      <c r="B7830" s="52" t="str">
        <f t="shared" si="368"/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366"/>
        <v>0</v>
      </c>
      <c r="N7830" s="39"/>
      <c r="O7830" s="39"/>
      <c r="P7830" s="53"/>
    </row>
    <row r="7831" spans="1:16" ht="24.95" customHeight="1" x14ac:dyDescent="0.2">
      <c r="A7831" s="52" t="str">
        <f t="shared" si="367"/>
        <v>||||||0</v>
      </c>
      <c r="B7831" s="52" t="str">
        <f t="shared" si="368"/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366"/>
        <v>0</v>
      </c>
      <c r="N7831" s="39"/>
      <c r="O7831" s="39"/>
      <c r="P7831" s="53"/>
    </row>
    <row r="7832" spans="1:16" ht="24.95" customHeight="1" x14ac:dyDescent="0.2">
      <c r="A7832" s="52" t="str">
        <f t="shared" si="367"/>
        <v>||||||0</v>
      </c>
      <c r="B7832" s="52" t="str">
        <f t="shared" si="368"/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366"/>
        <v>0</v>
      </c>
      <c r="N7832" s="39"/>
      <c r="O7832" s="39"/>
      <c r="P7832" s="53"/>
    </row>
    <row r="7833" spans="1:16" ht="24.95" customHeight="1" x14ac:dyDescent="0.2">
      <c r="A7833" s="52" t="str">
        <f t="shared" si="367"/>
        <v>||||||0</v>
      </c>
      <c r="B7833" s="52" t="str">
        <f t="shared" si="368"/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366"/>
        <v>0</v>
      </c>
      <c r="N7833" s="39"/>
      <c r="O7833" s="39"/>
      <c r="P7833" s="53"/>
    </row>
    <row r="7834" spans="1:16" ht="24.95" customHeight="1" x14ac:dyDescent="0.2">
      <c r="A7834" s="52" t="str">
        <f t="shared" si="367"/>
        <v>||||||0</v>
      </c>
      <c r="B7834" s="52" t="str">
        <f t="shared" si="368"/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366"/>
        <v>0</v>
      </c>
      <c r="N7834" s="39"/>
      <c r="O7834" s="39"/>
      <c r="P7834" s="53"/>
    </row>
    <row r="7835" spans="1:16" ht="24.95" customHeight="1" x14ac:dyDescent="0.2">
      <c r="A7835" s="52" t="str">
        <f t="shared" si="367"/>
        <v>||||||0</v>
      </c>
      <c r="B7835" s="52" t="str">
        <f t="shared" si="368"/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366"/>
        <v>0</v>
      </c>
      <c r="N7835" s="39"/>
      <c r="O7835" s="39"/>
      <c r="P7835" s="53"/>
    </row>
    <row r="7836" spans="1:16" ht="24.95" customHeight="1" x14ac:dyDescent="0.2">
      <c r="A7836" s="52" t="str">
        <f t="shared" si="367"/>
        <v>||||||0</v>
      </c>
      <c r="B7836" s="52" t="str">
        <f t="shared" si="368"/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366"/>
        <v>0</v>
      </c>
      <c r="N7836" s="39"/>
      <c r="O7836" s="39"/>
      <c r="P7836" s="53"/>
    </row>
    <row r="7837" spans="1:16" ht="24.95" customHeight="1" x14ac:dyDescent="0.2">
      <c r="A7837" s="52" t="str">
        <f t="shared" si="367"/>
        <v>||||||0</v>
      </c>
      <c r="B7837" s="52" t="str">
        <f t="shared" si="368"/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366"/>
        <v>0</v>
      </c>
      <c r="N7837" s="39"/>
      <c r="O7837" s="39"/>
      <c r="P7837" s="53"/>
    </row>
    <row r="7838" spans="1:16" ht="24.95" customHeight="1" x14ac:dyDescent="0.2">
      <c r="A7838" s="52" t="str">
        <f t="shared" si="367"/>
        <v>||||||0</v>
      </c>
      <c r="B7838" s="52" t="str">
        <f t="shared" si="368"/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366"/>
        <v>0</v>
      </c>
      <c r="N7838" s="39"/>
      <c r="O7838" s="39"/>
      <c r="P7838" s="53"/>
    </row>
    <row r="7839" spans="1:16" ht="24.95" customHeight="1" x14ac:dyDescent="0.2">
      <c r="A7839" s="52" t="str">
        <f t="shared" si="367"/>
        <v>||||||0</v>
      </c>
      <c r="B7839" s="52" t="str">
        <f t="shared" si="368"/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366"/>
        <v>0</v>
      </c>
      <c r="N7839" s="39"/>
      <c r="O7839" s="39"/>
      <c r="P7839" s="53"/>
    </row>
    <row r="7840" spans="1:16" ht="24.95" customHeight="1" x14ac:dyDescent="0.2">
      <c r="A7840" s="52" t="str">
        <f t="shared" si="367"/>
        <v>||||||0</v>
      </c>
      <c r="B7840" s="52" t="str">
        <f t="shared" si="368"/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366"/>
        <v>0</v>
      </c>
      <c r="N7840" s="39"/>
      <c r="O7840" s="39"/>
      <c r="P7840" s="53"/>
    </row>
    <row r="7841" spans="1:16" ht="24.95" customHeight="1" x14ac:dyDescent="0.2">
      <c r="A7841" s="52" t="str">
        <f t="shared" si="367"/>
        <v>||||||0</v>
      </c>
      <c r="B7841" s="52" t="str">
        <f t="shared" si="368"/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366"/>
        <v>0</v>
      </c>
      <c r="N7841" s="39"/>
      <c r="O7841" s="39"/>
      <c r="P7841" s="53"/>
    </row>
    <row r="7842" spans="1:16" ht="24.95" customHeight="1" x14ac:dyDescent="0.2">
      <c r="A7842" s="52" t="str">
        <f t="shared" si="367"/>
        <v>||||||0</v>
      </c>
      <c r="B7842" s="52" t="str">
        <f t="shared" si="368"/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366"/>
        <v>0</v>
      </c>
      <c r="N7842" s="39"/>
      <c r="O7842" s="39"/>
      <c r="P7842" s="53"/>
    </row>
    <row r="7843" spans="1:16" ht="24.95" customHeight="1" x14ac:dyDescent="0.2">
      <c r="A7843" s="52" t="str">
        <f t="shared" si="367"/>
        <v>||||||0</v>
      </c>
      <c r="B7843" s="52" t="str">
        <f t="shared" si="368"/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366"/>
        <v>0</v>
      </c>
      <c r="N7843" s="39"/>
      <c r="O7843" s="39"/>
      <c r="P7843" s="53"/>
    </row>
    <row r="7844" spans="1:16" ht="24.95" customHeight="1" x14ac:dyDescent="0.2">
      <c r="A7844" s="52" t="str">
        <f t="shared" si="367"/>
        <v>||||||0</v>
      </c>
      <c r="B7844" s="52" t="str">
        <f t="shared" si="368"/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366"/>
        <v>0</v>
      </c>
      <c r="N7844" s="39"/>
      <c r="O7844" s="39"/>
      <c r="P7844" s="53"/>
    </row>
    <row r="7845" spans="1:16" ht="24.95" customHeight="1" x14ac:dyDescent="0.2">
      <c r="A7845" s="52" t="str">
        <f t="shared" si="367"/>
        <v>||||||0</v>
      </c>
      <c r="B7845" s="52" t="str">
        <f t="shared" si="368"/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366"/>
        <v>0</v>
      </c>
      <c r="N7845" s="39"/>
      <c r="O7845" s="39"/>
      <c r="P7845" s="53"/>
    </row>
    <row r="7846" spans="1:16" ht="24.95" customHeight="1" x14ac:dyDescent="0.2">
      <c r="A7846" s="52" t="str">
        <f t="shared" si="367"/>
        <v>||||||0</v>
      </c>
      <c r="B7846" s="52" t="str">
        <f t="shared" si="368"/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366"/>
        <v>0</v>
      </c>
      <c r="N7846" s="39"/>
      <c r="O7846" s="39"/>
      <c r="P7846" s="53"/>
    </row>
    <row r="7847" spans="1:16" ht="24.95" customHeight="1" x14ac:dyDescent="0.2">
      <c r="A7847" s="52" t="str">
        <f t="shared" si="367"/>
        <v>||||||0</v>
      </c>
      <c r="B7847" s="52" t="str">
        <f t="shared" si="368"/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366"/>
        <v>0</v>
      </c>
      <c r="N7847" s="39"/>
      <c r="O7847" s="39"/>
      <c r="P7847" s="53"/>
    </row>
    <row r="7848" spans="1:16" ht="24.95" customHeight="1" x14ac:dyDescent="0.2">
      <c r="A7848" s="52" t="str">
        <f t="shared" si="367"/>
        <v>||||||0</v>
      </c>
      <c r="B7848" s="52" t="str">
        <f t="shared" si="368"/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366"/>
        <v>0</v>
      </c>
      <c r="N7848" s="39"/>
      <c r="O7848" s="39"/>
      <c r="P7848" s="53"/>
    </row>
    <row r="7849" spans="1:16" ht="24.95" customHeight="1" x14ac:dyDescent="0.2">
      <c r="A7849" s="52" t="str">
        <f t="shared" si="367"/>
        <v>||||||0</v>
      </c>
      <c r="B7849" s="52" t="str">
        <f t="shared" si="368"/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366"/>
        <v>0</v>
      </c>
      <c r="N7849" s="39"/>
      <c r="O7849" s="39"/>
      <c r="P7849" s="53"/>
    </row>
    <row r="7850" spans="1:16" ht="24.95" customHeight="1" x14ac:dyDescent="0.2">
      <c r="A7850" s="52" t="str">
        <f t="shared" si="367"/>
        <v>||||||0</v>
      </c>
      <c r="B7850" s="52" t="str">
        <f t="shared" si="368"/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366"/>
        <v>0</v>
      </c>
      <c r="N7850" s="39"/>
      <c r="O7850" s="39"/>
      <c r="P7850" s="53"/>
    </row>
    <row r="7851" spans="1:16" ht="24.95" customHeight="1" x14ac:dyDescent="0.2">
      <c r="A7851" s="52" t="str">
        <f t="shared" si="367"/>
        <v>||||||0</v>
      </c>
      <c r="B7851" s="52" t="str">
        <f t="shared" si="368"/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366"/>
        <v>0</v>
      </c>
      <c r="N7851" s="39"/>
      <c r="O7851" s="39"/>
      <c r="P7851" s="53"/>
    </row>
    <row r="7852" spans="1:16" ht="24.95" customHeight="1" x14ac:dyDescent="0.2">
      <c r="A7852" s="52" t="str">
        <f t="shared" si="367"/>
        <v>||||||0</v>
      </c>
      <c r="B7852" s="52" t="str">
        <f t="shared" si="368"/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366"/>
        <v>0</v>
      </c>
      <c r="N7852" s="39"/>
      <c r="O7852" s="39"/>
      <c r="P7852" s="53"/>
    </row>
    <row r="7853" spans="1:16" ht="24.95" customHeight="1" x14ac:dyDescent="0.2">
      <c r="A7853" s="52" t="str">
        <f t="shared" si="367"/>
        <v>||||||0</v>
      </c>
      <c r="B7853" s="52" t="str">
        <f t="shared" si="368"/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366"/>
        <v>0</v>
      </c>
      <c r="N7853" s="39"/>
      <c r="O7853" s="39"/>
      <c r="P7853" s="53"/>
    </row>
    <row r="7854" spans="1:16" ht="24.95" customHeight="1" x14ac:dyDescent="0.2">
      <c r="A7854" s="52" t="str">
        <f t="shared" si="367"/>
        <v>||||||0</v>
      </c>
      <c r="B7854" s="52" t="str">
        <f t="shared" si="368"/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366"/>
        <v>0</v>
      </c>
      <c r="N7854" s="39"/>
      <c r="O7854" s="39"/>
      <c r="P7854" s="53"/>
    </row>
    <row r="7855" spans="1:16" ht="24.95" customHeight="1" x14ac:dyDescent="0.2">
      <c r="A7855" s="52" t="str">
        <f t="shared" si="367"/>
        <v>||||||0</v>
      </c>
      <c r="B7855" s="52" t="str">
        <f t="shared" si="368"/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366"/>
        <v>0</v>
      </c>
      <c r="N7855" s="39"/>
      <c r="O7855" s="39"/>
      <c r="P7855" s="53"/>
    </row>
    <row r="7856" spans="1:16" ht="24.95" customHeight="1" x14ac:dyDescent="0.2">
      <c r="A7856" s="52" t="str">
        <f t="shared" si="367"/>
        <v>||||||0</v>
      </c>
      <c r="B7856" s="52" t="str">
        <f t="shared" si="368"/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366"/>
        <v>0</v>
      </c>
      <c r="N7856" s="39"/>
      <c r="O7856" s="39"/>
      <c r="P7856" s="53"/>
    </row>
    <row r="7857" spans="1:16" ht="24.95" customHeight="1" x14ac:dyDescent="0.2">
      <c r="A7857" s="52" t="str">
        <f t="shared" si="367"/>
        <v>||||||0</v>
      </c>
      <c r="B7857" s="52" t="str">
        <f t="shared" si="368"/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366"/>
        <v>0</v>
      </c>
      <c r="N7857" s="39"/>
      <c r="O7857" s="39"/>
      <c r="P7857" s="53"/>
    </row>
    <row r="7858" spans="1:16" ht="24.95" customHeight="1" x14ac:dyDescent="0.2">
      <c r="A7858" s="52" t="str">
        <f t="shared" si="367"/>
        <v>||||||0</v>
      </c>
      <c r="B7858" s="52" t="str">
        <f t="shared" si="368"/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366"/>
        <v>0</v>
      </c>
      <c r="N7858" s="39"/>
      <c r="O7858" s="39"/>
      <c r="P7858" s="53"/>
    </row>
    <row r="7859" spans="1:16" ht="24.95" customHeight="1" x14ac:dyDescent="0.2">
      <c r="A7859" s="52" t="str">
        <f t="shared" si="367"/>
        <v>||||||0</v>
      </c>
      <c r="B7859" s="52" t="str">
        <f t="shared" si="368"/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366"/>
        <v>0</v>
      </c>
      <c r="N7859" s="39"/>
      <c r="O7859" s="39"/>
      <c r="P7859" s="53"/>
    </row>
    <row r="7860" spans="1:16" ht="24.95" customHeight="1" x14ac:dyDescent="0.2">
      <c r="A7860" s="52" t="str">
        <f t="shared" si="367"/>
        <v>||||||0</v>
      </c>
      <c r="B7860" s="52" t="str">
        <f t="shared" si="368"/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366"/>
        <v>0</v>
      </c>
      <c r="N7860" s="39"/>
      <c r="O7860" s="39"/>
      <c r="P7860" s="53"/>
    </row>
    <row r="7861" spans="1:16" ht="24.95" customHeight="1" x14ac:dyDescent="0.2">
      <c r="A7861" s="52" t="str">
        <f t="shared" si="367"/>
        <v>||||||0</v>
      </c>
      <c r="B7861" s="52" t="str">
        <f t="shared" si="368"/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366"/>
        <v>0</v>
      </c>
      <c r="N7861" s="39"/>
      <c r="O7861" s="39"/>
      <c r="P7861" s="53"/>
    </row>
    <row r="7862" spans="1:16" ht="24.95" customHeight="1" x14ac:dyDescent="0.2">
      <c r="A7862" s="52" t="str">
        <f t="shared" si="367"/>
        <v>||||||0</v>
      </c>
      <c r="B7862" s="52" t="str">
        <f t="shared" si="368"/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366"/>
        <v>0</v>
      </c>
      <c r="N7862" s="39"/>
      <c r="O7862" s="39"/>
      <c r="P7862" s="53"/>
    </row>
    <row r="7863" spans="1:16" ht="24.95" customHeight="1" x14ac:dyDescent="0.2">
      <c r="A7863" s="52" t="str">
        <f t="shared" si="367"/>
        <v>||||||0</v>
      </c>
      <c r="B7863" s="52" t="str">
        <f t="shared" si="368"/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366"/>
        <v>0</v>
      </c>
      <c r="N7863" s="39"/>
      <c r="O7863" s="39"/>
      <c r="P7863" s="53"/>
    </row>
    <row r="7864" spans="1:16" ht="24.95" customHeight="1" x14ac:dyDescent="0.2">
      <c r="A7864" s="52" t="str">
        <f t="shared" si="367"/>
        <v>||||||0</v>
      </c>
      <c r="B7864" s="52" t="str">
        <f t="shared" si="368"/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366"/>
        <v>0</v>
      </c>
      <c r="N7864" s="39"/>
      <c r="O7864" s="39"/>
      <c r="P7864" s="53"/>
    </row>
    <row r="7865" spans="1:16" ht="24.95" customHeight="1" x14ac:dyDescent="0.2">
      <c r="A7865" s="52" t="str">
        <f t="shared" si="367"/>
        <v>||||||0</v>
      </c>
      <c r="B7865" s="52" t="str">
        <f t="shared" si="368"/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366"/>
        <v>0</v>
      </c>
      <c r="N7865" s="39"/>
      <c r="O7865" s="39"/>
      <c r="P7865" s="53"/>
    </row>
    <row r="7866" spans="1:16" ht="24.95" customHeight="1" x14ac:dyDescent="0.2">
      <c r="A7866" s="52" t="str">
        <f t="shared" si="367"/>
        <v>||||||0</v>
      </c>
      <c r="B7866" s="52" t="str">
        <f t="shared" si="368"/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366"/>
        <v>0</v>
      </c>
      <c r="N7866" s="39"/>
      <c r="O7866" s="39"/>
      <c r="P7866" s="53"/>
    </row>
    <row r="7867" spans="1:16" ht="24.95" customHeight="1" x14ac:dyDescent="0.2">
      <c r="A7867" s="52" t="str">
        <f t="shared" si="367"/>
        <v>||||||0</v>
      </c>
      <c r="B7867" s="52" t="str">
        <f t="shared" si="368"/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366"/>
        <v>0</v>
      </c>
      <c r="N7867" s="39"/>
      <c r="O7867" s="39"/>
      <c r="P7867" s="53"/>
    </row>
    <row r="7868" spans="1:16" ht="24.95" customHeight="1" x14ac:dyDescent="0.2">
      <c r="A7868" s="52" t="str">
        <f t="shared" si="367"/>
        <v>||||||0</v>
      </c>
      <c r="B7868" s="52" t="str">
        <f t="shared" si="368"/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366"/>
        <v>0</v>
      </c>
      <c r="N7868" s="39"/>
      <c r="O7868" s="39"/>
      <c r="P7868" s="53"/>
    </row>
    <row r="7869" spans="1:16" ht="24.95" customHeight="1" x14ac:dyDescent="0.2">
      <c r="A7869" s="52" t="str">
        <f t="shared" si="367"/>
        <v>||||||0</v>
      </c>
      <c r="B7869" s="52" t="str">
        <f t="shared" si="368"/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366"/>
        <v>0</v>
      </c>
      <c r="N7869" s="39"/>
      <c r="O7869" s="39"/>
      <c r="P7869" s="53"/>
    </row>
    <row r="7870" spans="1:16" ht="24.95" customHeight="1" x14ac:dyDescent="0.2">
      <c r="A7870" s="52" t="str">
        <f t="shared" si="367"/>
        <v>||||||0</v>
      </c>
      <c r="B7870" s="52" t="str">
        <f t="shared" si="368"/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369">N7870+O7870</f>
        <v>0</v>
      </c>
      <c r="N7870" s="39"/>
      <c r="O7870" s="39"/>
      <c r="P7870" s="53"/>
    </row>
    <row r="7871" spans="1:16" ht="24.95" customHeight="1" x14ac:dyDescent="0.2">
      <c r="A7871" s="52" t="str">
        <f t="shared" si="367"/>
        <v>||||||0</v>
      </c>
      <c r="B7871" s="52" t="str">
        <f t="shared" si="368"/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369"/>
        <v>0</v>
      </c>
      <c r="N7871" s="39"/>
      <c r="O7871" s="39"/>
      <c r="P7871" s="53"/>
    </row>
    <row r="7872" spans="1:16" ht="24.95" customHeight="1" x14ac:dyDescent="0.2">
      <c r="A7872" s="52" t="str">
        <f t="shared" si="367"/>
        <v>||||||0</v>
      </c>
      <c r="B7872" s="52" t="str">
        <f t="shared" si="368"/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369"/>
        <v>0</v>
      </c>
      <c r="N7872" s="39"/>
      <c r="O7872" s="39"/>
      <c r="P7872" s="53"/>
    </row>
    <row r="7873" spans="1:16" ht="24.95" customHeight="1" x14ac:dyDescent="0.2">
      <c r="A7873" s="52" t="str">
        <f t="shared" si="367"/>
        <v>||||||0</v>
      </c>
      <c r="B7873" s="52" t="str">
        <f t="shared" si="368"/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369"/>
        <v>0</v>
      </c>
      <c r="N7873" s="39"/>
      <c r="O7873" s="39"/>
      <c r="P7873" s="53"/>
    </row>
    <row r="7874" spans="1:16" ht="24.95" customHeight="1" x14ac:dyDescent="0.2">
      <c r="A7874" s="52" t="str">
        <f t="shared" si="367"/>
        <v>||||||0</v>
      </c>
      <c r="B7874" s="52" t="str">
        <f t="shared" si="368"/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369"/>
        <v>0</v>
      </c>
      <c r="N7874" s="39"/>
      <c r="O7874" s="39"/>
      <c r="P7874" s="53"/>
    </row>
    <row r="7875" spans="1:16" ht="24.95" customHeight="1" x14ac:dyDescent="0.2">
      <c r="A7875" s="52" t="str">
        <f t="shared" si="367"/>
        <v>||||||0</v>
      </c>
      <c r="B7875" s="52" t="str">
        <f t="shared" si="368"/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369"/>
        <v>0</v>
      </c>
      <c r="N7875" s="39"/>
      <c r="O7875" s="39"/>
      <c r="P7875" s="53"/>
    </row>
    <row r="7876" spans="1:16" ht="24.95" customHeight="1" x14ac:dyDescent="0.2">
      <c r="A7876" s="52" t="str">
        <f t="shared" si="367"/>
        <v>||||||0</v>
      </c>
      <c r="B7876" s="52" t="str">
        <f t="shared" si="368"/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369"/>
        <v>0</v>
      </c>
      <c r="N7876" s="39"/>
      <c r="O7876" s="39"/>
      <c r="P7876" s="53"/>
    </row>
    <row r="7877" spans="1:16" ht="24.95" customHeight="1" x14ac:dyDescent="0.2">
      <c r="A7877" s="52" t="str">
        <f t="shared" ref="A7877:A7940" si="370">C7877&amp;"|"&amp;D7877&amp;"|"&amp;E7877&amp;"|"&amp;F7877&amp;"|"&amp;G7877&amp;"|"&amp;I7877&amp;"|"&amp;N7877+O7877-P7877</f>
        <v>||||||0</v>
      </c>
      <c r="B7877" s="52" t="str">
        <f t="shared" ref="B7877:B7940" si="371"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369"/>
        <v>0</v>
      </c>
      <c r="N7877" s="39"/>
      <c r="O7877" s="39"/>
      <c r="P7877" s="53"/>
    </row>
    <row r="7878" spans="1:16" ht="24.95" customHeight="1" x14ac:dyDescent="0.2">
      <c r="A7878" s="52" t="str">
        <f t="shared" si="370"/>
        <v>||||||0</v>
      </c>
      <c r="B7878" s="52" t="str">
        <f t="shared" si="371"/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369"/>
        <v>0</v>
      </c>
      <c r="N7878" s="39"/>
      <c r="O7878" s="39"/>
      <c r="P7878" s="53"/>
    </row>
    <row r="7879" spans="1:16" ht="24.95" customHeight="1" x14ac:dyDescent="0.2">
      <c r="A7879" s="52" t="str">
        <f t="shared" si="370"/>
        <v>||||||0</v>
      </c>
      <c r="B7879" s="52" t="str">
        <f t="shared" si="371"/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369"/>
        <v>0</v>
      </c>
      <c r="N7879" s="39"/>
      <c r="O7879" s="39"/>
      <c r="P7879" s="53"/>
    </row>
    <row r="7880" spans="1:16" ht="24.95" customHeight="1" x14ac:dyDescent="0.2">
      <c r="A7880" s="52" t="str">
        <f t="shared" si="370"/>
        <v>||||||0</v>
      </c>
      <c r="B7880" s="52" t="str">
        <f t="shared" si="371"/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369"/>
        <v>0</v>
      </c>
      <c r="N7880" s="39"/>
      <c r="O7880" s="39"/>
      <c r="P7880" s="53"/>
    </row>
    <row r="7881" spans="1:16" ht="24.95" customHeight="1" x14ac:dyDescent="0.2">
      <c r="A7881" s="52" t="str">
        <f t="shared" si="370"/>
        <v>||||||0</v>
      </c>
      <c r="B7881" s="52" t="str">
        <f t="shared" si="371"/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369"/>
        <v>0</v>
      </c>
      <c r="N7881" s="39"/>
      <c r="O7881" s="39"/>
      <c r="P7881" s="53"/>
    </row>
    <row r="7882" spans="1:16" ht="24.95" customHeight="1" x14ac:dyDescent="0.2">
      <c r="A7882" s="52" t="str">
        <f t="shared" si="370"/>
        <v>||||||0</v>
      </c>
      <c r="B7882" s="52" t="str">
        <f t="shared" si="371"/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369"/>
        <v>0</v>
      </c>
      <c r="N7882" s="39"/>
      <c r="O7882" s="39"/>
      <c r="P7882" s="53"/>
    </row>
    <row r="7883" spans="1:16" ht="24.95" customHeight="1" x14ac:dyDescent="0.2">
      <c r="A7883" s="52" t="str">
        <f t="shared" si="370"/>
        <v>||||||0</v>
      </c>
      <c r="B7883" s="52" t="str">
        <f t="shared" si="371"/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369"/>
        <v>0</v>
      </c>
      <c r="N7883" s="39"/>
      <c r="O7883" s="39"/>
      <c r="P7883" s="53"/>
    </row>
    <row r="7884" spans="1:16" ht="24.95" customHeight="1" x14ac:dyDescent="0.2">
      <c r="A7884" s="52" t="str">
        <f t="shared" si="370"/>
        <v>||||||0</v>
      </c>
      <c r="B7884" s="52" t="str">
        <f t="shared" si="371"/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369"/>
        <v>0</v>
      </c>
      <c r="N7884" s="39"/>
      <c r="O7884" s="39"/>
      <c r="P7884" s="53"/>
    </row>
    <row r="7885" spans="1:16" ht="24.95" customHeight="1" x14ac:dyDescent="0.2">
      <c r="A7885" s="52" t="str">
        <f t="shared" si="370"/>
        <v>||||||0</v>
      </c>
      <c r="B7885" s="52" t="str">
        <f t="shared" si="371"/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369"/>
        <v>0</v>
      </c>
      <c r="N7885" s="39"/>
      <c r="O7885" s="39"/>
      <c r="P7885" s="53"/>
    </row>
    <row r="7886" spans="1:16" ht="24.95" customHeight="1" x14ac:dyDescent="0.2">
      <c r="A7886" s="52" t="str">
        <f t="shared" si="370"/>
        <v>||||||0</v>
      </c>
      <c r="B7886" s="52" t="str">
        <f t="shared" si="371"/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369"/>
        <v>0</v>
      </c>
      <c r="N7886" s="39"/>
      <c r="O7886" s="39"/>
      <c r="P7886" s="53"/>
    </row>
    <row r="7887" spans="1:16" ht="24.95" customHeight="1" x14ac:dyDescent="0.2">
      <c r="A7887" s="52" t="str">
        <f t="shared" si="370"/>
        <v>||||||0</v>
      </c>
      <c r="B7887" s="52" t="str">
        <f t="shared" si="371"/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369"/>
        <v>0</v>
      </c>
      <c r="N7887" s="39"/>
      <c r="O7887" s="39"/>
      <c r="P7887" s="53"/>
    </row>
    <row r="7888" spans="1:16" ht="24.95" customHeight="1" x14ac:dyDescent="0.2">
      <c r="A7888" s="52" t="str">
        <f t="shared" si="370"/>
        <v>||||||0</v>
      </c>
      <c r="B7888" s="52" t="str">
        <f t="shared" si="371"/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369"/>
        <v>0</v>
      </c>
      <c r="N7888" s="39"/>
      <c r="O7888" s="39"/>
      <c r="P7888" s="53"/>
    </row>
    <row r="7889" spans="1:16" ht="24.95" customHeight="1" x14ac:dyDescent="0.2">
      <c r="A7889" s="52" t="str">
        <f t="shared" si="370"/>
        <v>||||||0</v>
      </c>
      <c r="B7889" s="52" t="str">
        <f t="shared" si="371"/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369"/>
        <v>0</v>
      </c>
      <c r="N7889" s="39"/>
      <c r="O7889" s="39"/>
      <c r="P7889" s="53"/>
    </row>
    <row r="7890" spans="1:16" ht="24.95" customHeight="1" x14ac:dyDescent="0.2">
      <c r="A7890" s="52" t="str">
        <f t="shared" si="370"/>
        <v>||||||0</v>
      </c>
      <c r="B7890" s="52" t="str">
        <f t="shared" si="371"/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369"/>
        <v>0</v>
      </c>
      <c r="N7890" s="39"/>
      <c r="O7890" s="39"/>
      <c r="P7890" s="53"/>
    </row>
    <row r="7891" spans="1:16" ht="24.95" customHeight="1" x14ac:dyDescent="0.2">
      <c r="A7891" s="52" t="str">
        <f t="shared" si="370"/>
        <v>||||||0</v>
      </c>
      <c r="B7891" s="52" t="str">
        <f t="shared" si="371"/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369"/>
        <v>0</v>
      </c>
      <c r="N7891" s="39"/>
      <c r="O7891" s="39"/>
      <c r="P7891" s="53"/>
    </row>
    <row r="7892" spans="1:16" ht="24.95" customHeight="1" x14ac:dyDescent="0.2">
      <c r="A7892" s="52" t="str">
        <f t="shared" si="370"/>
        <v>||||||0</v>
      </c>
      <c r="B7892" s="52" t="str">
        <f t="shared" si="371"/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369"/>
        <v>0</v>
      </c>
      <c r="N7892" s="39"/>
      <c r="O7892" s="39"/>
      <c r="P7892" s="53"/>
    </row>
    <row r="7893" spans="1:16" ht="24.95" customHeight="1" x14ac:dyDescent="0.2">
      <c r="A7893" s="52" t="str">
        <f t="shared" si="370"/>
        <v>||||||0</v>
      </c>
      <c r="B7893" s="52" t="str">
        <f t="shared" si="371"/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369"/>
        <v>0</v>
      </c>
      <c r="N7893" s="39"/>
      <c r="O7893" s="39"/>
      <c r="P7893" s="53"/>
    </row>
    <row r="7894" spans="1:16" ht="24.95" customHeight="1" x14ac:dyDescent="0.2">
      <c r="A7894" s="52" t="str">
        <f t="shared" si="370"/>
        <v>||||||0</v>
      </c>
      <c r="B7894" s="52" t="str">
        <f t="shared" si="371"/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369"/>
        <v>0</v>
      </c>
      <c r="N7894" s="39"/>
      <c r="O7894" s="39"/>
      <c r="P7894" s="53"/>
    </row>
    <row r="7895" spans="1:16" ht="24.95" customHeight="1" x14ac:dyDescent="0.2">
      <c r="A7895" s="52" t="str">
        <f t="shared" si="370"/>
        <v>||||||0</v>
      </c>
      <c r="B7895" s="52" t="str">
        <f t="shared" si="371"/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369"/>
        <v>0</v>
      </c>
      <c r="N7895" s="39"/>
      <c r="O7895" s="39"/>
      <c r="P7895" s="53"/>
    </row>
    <row r="7896" spans="1:16" ht="24.95" customHeight="1" x14ac:dyDescent="0.2">
      <c r="A7896" s="52" t="str">
        <f t="shared" si="370"/>
        <v>||||||0</v>
      </c>
      <c r="B7896" s="52" t="str">
        <f t="shared" si="371"/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369"/>
        <v>0</v>
      </c>
      <c r="N7896" s="39"/>
      <c r="O7896" s="39"/>
      <c r="P7896" s="53"/>
    </row>
    <row r="7897" spans="1:16" ht="24.95" customHeight="1" x14ac:dyDescent="0.2">
      <c r="A7897" s="52" t="str">
        <f t="shared" si="370"/>
        <v>||||||0</v>
      </c>
      <c r="B7897" s="52" t="str">
        <f t="shared" si="371"/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369"/>
        <v>0</v>
      </c>
      <c r="N7897" s="39"/>
      <c r="O7897" s="39"/>
      <c r="P7897" s="53"/>
    </row>
    <row r="7898" spans="1:16" ht="24.95" customHeight="1" x14ac:dyDescent="0.2">
      <c r="A7898" s="52" t="str">
        <f t="shared" si="370"/>
        <v>||||||0</v>
      </c>
      <c r="B7898" s="52" t="str">
        <f t="shared" si="371"/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369"/>
        <v>0</v>
      </c>
      <c r="N7898" s="39"/>
      <c r="O7898" s="39"/>
      <c r="P7898" s="53"/>
    </row>
    <row r="7899" spans="1:16" ht="24.95" customHeight="1" x14ac:dyDescent="0.2">
      <c r="A7899" s="52" t="str">
        <f t="shared" si="370"/>
        <v>||||||0</v>
      </c>
      <c r="B7899" s="52" t="str">
        <f t="shared" si="371"/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369"/>
        <v>0</v>
      </c>
      <c r="N7899" s="39"/>
      <c r="O7899" s="39"/>
      <c r="P7899" s="53"/>
    </row>
    <row r="7900" spans="1:16" ht="24.95" customHeight="1" x14ac:dyDescent="0.2">
      <c r="A7900" s="52" t="str">
        <f t="shared" si="370"/>
        <v>||||||0</v>
      </c>
      <c r="B7900" s="52" t="str">
        <f t="shared" si="371"/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369"/>
        <v>0</v>
      </c>
      <c r="N7900" s="39"/>
      <c r="O7900" s="39"/>
      <c r="P7900" s="53"/>
    </row>
    <row r="7901" spans="1:16" ht="24.95" customHeight="1" x14ac:dyDescent="0.2">
      <c r="A7901" s="52" t="str">
        <f t="shared" si="370"/>
        <v>||||||0</v>
      </c>
      <c r="B7901" s="52" t="str">
        <f t="shared" si="371"/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369"/>
        <v>0</v>
      </c>
      <c r="N7901" s="39"/>
      <c r="O7901" s="39"/>
      <c r="P7901" s="53"/>
    </row>
    <row r="7902" spans="1:16" ht="24.95" customHeight="1" x14ac:dyDescent="0.2">
      <c r="A7902" s="52" t="str">
        <f t="shared" si="370"/>
        <v>||||||0</v>
      </c>
      <c r="B7902" s="52" t="str">
        <f t="shared" si="371"/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369"/>
        <v>0</v>
      </c>
      <c r="N7902" s="39"/>
      <c r="O7902" s="39"/>
      <c r="P7902" s="53"/>
    </row>
    <row r="7903" spans="1:16" ht="24.95" customHeight="1" x14ac:dyDescent="0.2">
      <c r="A7903" s="52" t="str">
        <f t="shared" si="370"/>
        <v>||||||0</v>
      </c>
      <c r="B7903" s="52" t="str">
        <f t="shared" si="371"/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369"/>
        <v>0</v>
      </c>
      <c r="N7903" s="39"/>
      <c r="O7903" s="39"/>
      <c r="P7903" s="53"/>
    </row>
    <row r="7904" spans="1:16" ht="24.95" customHeight="1" x14ac:dyDescent="0.2">
      <c r="A7904" s="52" t="str">
        <f t="shared" si="370"/>
        <v>||||||0</v>
      </c>
      <c r="B7904" s="52" t="str">
        <f t="shared" si="371"/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369"/>
        <v>0</v>
      </c>
      <c r="N7904" s="39"/>
      <c r="O7904" s="39"/>
      <c r="P7904" s="53"/>
    </row>
    <row r="7905" spans="1:16" ht="24.95" customHeight="1" x14ac:dyDescent="0.2">
      <c r="A7905" s="52" t="str">
        <f t="shared" si="370"/>
        <v>||||||0</v>
      </c>
      <c r="B7905" s="52" t="str">
        <f t="shared" si="371"/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369"/>
        <v>0</v>
      </c>
      <c r="N7905" s="39"/>
      <c r="O7905" s="39"/>
      <c r="P7905" s="53"/>
    </row>
    <row r="7906" spans="1:16" ht="24.95" customHeight="1" x14ac:dyDescent="0.2">
      <c r="A7906" s="52" t="str">
        <f t="shared" si="370"/>
        <v>||||||0</v>
      </c>
      <c r="B7906" s="52" t="str">
        <f t="shared" si="371"/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369"/>
        <v>0</v>
      </c>
      <c r="N7906" s="39"/>
      <c r="O7906" s="39"/>
      <c r="P7906" s="53"/>
    </row>
    <row r="7907" spans="1:16" ht="24.95" customHeight="1" x14ac:dyDescent="0.2">
      <c r="A7907" s="52" t="str">
        <f t="shared" si="370"/>
        <v>||||||0</v>
      </c>
      <c r="B7907" s="52" t="str">
        <f t="shared" si="371"/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369"/>
        <v>0</v>
      </c>
      <c r="N7907" s="39"/>
      <c r="O7907" s="39"/>
      <c r="P7907" s="53"/>
    </row>
    <row r="7908" spans="1:16" ht="24.95" customHeight="1" x14ac:dyDescent="0.2">
      <c r="A7908" s="52" t="str">
        <f t="shared" si="370"/>
        <v>||||||0</v>
      </c>
      <c r="B7908" s="52" t="str">
        <f t="shared" si="371"/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369"/>
        <v>0</v>
      </c>
      <c r="N7908" s="39"/>
      <c r="O7908" s="39"/>
      <c r="P7908" s="53"/>
    </row>
    <row r="7909" spans="1:16" ht="24.95" customHeight="1" x14ac:dyDescent="0.2">
      <c r="A7909" s="52" t="str">
        <f t="shared" si="370"/>
        <v>||||||0</v>
      </c>
      <c r="B7909" s="52" t="str">
        <f t="shared" si="371"/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369"/>
        <v>0</v>
      </c>
      <c r="N7909" s="39"/>
      <c r="O7909" s="39"/>
      <c r="P7909" s="53"/>
    </row>
    <row r="7910" spans="1:16" ht="24.95" customHeight="1" x14ac:dyDescent="0.2">
      <c r="A7910" s="52" t="str">
        <f t="shared" si="370"/>
        <v>||||||0</v>
      </c>
      <c r="B7910" s="52" t="str">
        <f t="shared" si="371"/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369"/>
        <v>0</v>
      </c>
      <c r="N7910" s="39"/>
      <c r="O7910" s="39"/>
      <c r="P7910" s="53"/>
    </row>
    <row r="7911" spans="1:16" ht="24.95" customHeight="1" x14ac:dyDescent="0.2">
      <c r="A7911" s="52" t="str">
        <f t="shared" si="370"/>
        <v>||||||0</v>
      </c>
      <c r="B7911" s="52" t="str">
        <f t="shared" si="371"/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369"/>
        <v>0</v>
      </c>
      <c r="N7911" s="39"/>
      <c r="O7911" s="39"/>
      <c r="P7911" s="53"/>
    </row>
    <row r="7912" spans="1:16" ht="24.95" customHeight="1" x14ac:dyDescent="0.2">
      <c r="A7912" s="52" t="str">
        <f t="shared" si="370"/>
        <v>||||||0</v>
      </c>
      <c r="B7912" s="52" t="str">
        <f t="shared" si="371"/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369"/>
        <v>0</v>
      </c>
      <c r="N7912" s="39"/>
      <c r="O7912" s="39"/>
      <c r="P7912" s="53"/>
    </row>
    <row r="7913" spans="1:16" ht="24.95" customHeight="1" x14ac:dyDescent="0.2">
      <c r="A7913" s="52" t="str">
        <f t="shared" si="370"/>
        <v>||||||0</v>
      </c>
      <c r="B7913" s="52" t="str">
        <f t="shared" si="371"/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369"/>
        <v>0</v>
      </c>
      <c r="N7913" s="39"/>
      <c r="O7913" s="39"/>
      <c r="P7913" s="53"/>
    </row>
    <row r="7914" spans="1:16" ht="24.95" customHeight="1" x14ac:dyDescent="0.2">
      <c r="A7914" s="52" t="str">
        <f t="shared" si="370"/>
        <v>||||||0</v>
      </c>
      <c r="B7914" s="52" t="str">
        <f t="shared" si="371"/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369"/>
        <v>0</v>
      </c>
      <c r="N7914" s="39"/>
      <c r="O7914" s="39"/>
      <c r="P7914" s="53"/>
    </row>
    <row r="7915" spans="1:16" ht="24.95" customHeight="1" x14ac:dyDescent="0.2">
      <c r="A7915" s="52" t="str">
        <f t="shared" si="370"/>
        <v>||||||0</v>
      </c>
      <c r="B7915" s="52" t="str">
        <f t="shared" si="371"/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369"/>
        <v>0</v>
      </c>
      <c r="N7915" s="39"/>
      <c r="O7915" s="39"/>
      <c r="P7915" s="53"/>
    </row>
    <row r="7916" spans="1:16" ht="24.95" customHeight="1" x14ac:dyDescent="0.2">
      <c r="A7916" s="52" t="str">
        <f t="shared" si="370"/>
        <v>||||||0</v>
      </c>
      <c r="B7916" s="52" t="str">
        <f t="shared" si="371"/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369"/>
        <v>0</v>
      </c>
      <c r="N7916" s="39"/>
      <c r="O7916" s="39"/>
      <c r="P7916" s="53"/>
    </row>
    <row r="7917" spans="1:16" ht="24.95" customHeight="1" x14ac:dyDescent="0.2">
      <c r="A7917" s="52" t="str">
        <f t="shared" si="370"/>
        <v>||||||0</v>
      </c>
      <c r="B7917" s="52" t="str">
        <f t="shared" si="371"/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369"/>
        <v>0</v>
      </c>
      <c r="N7917" s="39"/>
      <c r="O7917" s="39"/>
      <c r="P7917" s="53"/>
    </row>
    <row r="7918" spans="1:16" ht="24.95" customHeight="1" x14ac:dyDescent="0.2">
      <c r="A7918" s="52" t="str">
        <f t="shared" si="370"/>
        <v>||||||0</v>
      </c>
      <c r="B7918" s="52" t="str">
        <f t="shared" si="371"/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369"/>
        <v>0</v>
      </c>
      <c r="N7918" s="39"/>
      <c r="O7918" s="39"/>
      <c r="P7918" s="53"/>
    </row>
    <row r="7919" spans="1:16" ht="24.95" customHeight="1" x14ac:dyDescent="0.2">
      <c r="A7919" s="52" t="str">
        <f t="shared" si="370"/>
        <v>||||||0</v>
      </c>
      <c r="B7919" s="52" t="str">
        <f t="shared" si="371"/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369"/>
        <v>0</v>
      </c>
      <c r="N7919" s="39"/>
      <c r="O7919" s="39"/>
      <c r="P7919" s="53"/>
    </row>
    <row r="7920" spans="1:16" ht="24.95" customHeight="1" x14ac:dyDescent="0.2">
      <c r="A7920" s="52" t="str">
        <f t="shared" si="370"/>
        <v>||||||0</v>
      </c>
      <c r="B7920" s="52" t="str">
        <f t="shared" si="371"/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369"/>
        <v>0</v>
      </c>
      <c r="N7920" s="39"/>
      <c r="O7920" s="39"/>
      <c r="P7920" s="53"/>
    </row>
    <row r="7921" spans="1:16" ht="24.95" customHeight="1" x14ac:dyDescent="0.2">
      <c r="A7921" s="52" t="str">
        <f t="shared" si="370"/>
        <v>||||||0</v>
      </c>
      <c r="B7921" s="52" t="str">
        <f t="shared" si="371"/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369"/>
        <v>0</v>
      </c>
      <c r="N7921" s="39"/>
      <c r="O7921" s="39"/>
      <c r="P7921" s="53"/>
    </row>
    <row r="7922" spans="1:16" ht="24.95" customHeight="1" x14ac:dyDescent="0.2">
      <c r="A7922" s="52" t="str">
        <f t="shared" si="370"/>
        <v>||||||0</v>
      </c>
      <c r="B7922" s="52" t="str">
        <f t="shared" si="371"/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369"/>
        <v>0</v>
      </c>
      <c r="N7922" s="39"/>
      <c r="O7922" s="39"/>
      <c r="P7922" s="53"/>
    </row>
    <row r="7923" spans="1:16" ht="24.95" customHeight="1" x14ac:dyDescent="0.2">
      <c r="A7923" s="52" t="str">
        <f t="shared" si="370"/>
        <v>||||||0</v>
      </c>
      <c r="B7923" s="52" t="str">
        <f t="shared" si="371"/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369"/>
        <v>0</v>
      </c>
      <c r="N7923" s="39"/>
      <c r="O7923" s="39"/>
      <c r="P7923" s="53"/>
    </row>
    <row r="7924" spans="1:16" ht="24.95" customHeight="1" x14ac:dyDescent="0.2">
      <c r="A7924" s="52" t="str">
        <f t="shared" si="370"/>
        <v>||||||0</v>
      </c>
      <c r="B7924" s="52" t="str">
        <f t="shared" si="371"/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369"/>
        <v>0</v>
      </c>
      <c r="N7924" s="39"/>
      <c r="O7924" s="39"/>
      <c r="P7924" s="53"/>
    </row>
    <row r="7925" spans="1:16" ht="24.95" customHeight="1" x14ac:dyDescent="0.2">
      <c r="A7925" s="52" t="str">
        <f t="shared" si="370"/>
        <v>||||||0</v>
      </c>
      <c r="B7925" s="52" t="str">
        <f t="shared" si="371"/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369"/>
        <v>0</v>
      </c>
      <c r="N7925" s="39"/>
      <c r="O7925" s="39"/>
      <c r="P7925" s="53"/>
    </row>
    <row r="7926" spans="1:16" ht="24.95" customHeight="1" x14ac:dyDescent="0.2">
      <c r="A7926" s="52" t="str">
        <f t="shared" si="370"/>
        <v>||||||0</v>
      </c>
      <c r="B7926" s="52" t="str">
        <f t="shared" si="371"/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369"/>
        <v>0</v>
      </c>
      <c r="N7926" s="39"/>
      <c r="O7926" s="39"/>
      <c r="P7926" s="53"/>
    </row>
    <row r="7927" spans="1:16" ht="24.95" customHeight="1" x14ac:dyDescent="0.2">
      <c r="A7927" s="52" t="str">
        <f t="shared" si="370"/>
        <v>||||||0</v>
      </c>
      <c r="B7927" s="52" t="str">
        <f t="shared" si="371"/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369"/>
        <v>0</v>
      </c>
      <c r="N7927" s="39"/>
      <c r="O7927" s="39"/>
      <c r="P7927" s="53"/>
    </row>
    <row r="7928" spans="1:16" ht="24.95" customHeight="1" x14ac:dyDescent="0.2">
      <c r="A7928" s="52" t="str">
        <f t="shared" si="370"/>
        <v>||||||0</v>
      </c>
      <c r="B7928" s="52" t="str">
        <f t="shared" si="371"/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369"/>
        <v>0</v>
      </c>
      <c r="N7928" s="39"/>
      <c r="O7928" s="39"/>
      <c r="P7928" s="53"/>
    </row>
    <row r="7929" spans="1:16" ht="24.95" customHeight="1" x14ac:dyDescent="0.2">
      <c r="A7929" s="52" t="str">
        <f t="shared" si="370"/>
        <v>||||||0</v>
      </c>
      <c r="B7929" s="52" t="str">
        <f t="shared" si="371"/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369"/>
        <v>0</v>
      </c>
      <c r="N7929" s="39"/>
      <c r="O7929" s="39"/>
      <c r="P7929" s="53"/>
    </row>
    <row r="7930" spans="1:16" ht="24.95" customHeight="1" x14ac:dyDescent="0.2">
      <c r="A7930" s="52" t="str">
        <f t="shared" si="370"/>
        <v>||||||0</v>
      </c>
      <c r="B7930" s="52" t="str">
        <f t="shared" si="371"/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369"/>
        <v>0</v>
      </c>
      <c r="N7930" s="39"/>
      <c r="O7930" s="39"/>
      <c r="P7930" s="53"/>
    </row>
    <row r="7931" spans="1:16" ht="24.95" customHeight="1" x14ac:dyDescent="0.2">
      <c r="A7931" s="52" t="str">
        <f t="shared" si="370"/>
        <v>||||||0</v>
      </c>
      <c r="B7931" s="52" t="str">
        <f t="shared" si="371"/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369"/>
        <v>0</v>
      </c>
      <c r="N7931" s="39"/>
      <c r="O7931" s="39"/>
      <c r="P7931" s="53"/>
    </row>
    <row r="7932" spans="1:16" ht="24.95" customHeight="1" x14ac:dyDescent="0.2">
      <c r="A7932" s="52" t="str">
        <f t="shared" si="370"/>
        <v>||||||0</v>
      </c>
      <c r="B7932" s="52" t="str">
        <f t="shared" si="371"/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369"/>
        <v>0</v>
      </c>
      <c r="N7932" s="39"/>
      <c r="O7932" s="39"/>
      <c r="P7932" s="53"/>
    </row>
    <row r="7933" spans="1:16" ht="24.95" customHeight="1" x14ac:dyDescent="0.2">
      <c r="A7933" s="52" t="str">
        <f t="shared" si="370"/>
        <v>||||||0</v>
      </c>
      <c r="B7933" s="52" t="str">
        <f t="shared" si="371"/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369"/>
        <v>0</v>
      </c>
      <c r="N7933" s="39"/>
      <c r="O7933" s="39"/>
      <c r="P7933" s="53"/>
    </row>
    <row r="7934" spans="1:16" ht="24.95" customHeight="1" x14ac:dyDescent="0.2">
      <c r="A7934" s="52" t="str">
        <f t="shared" si="370"/>
        <v>||||||0</v>
      </c>
      <c r="B7934" s="52" t="str">
        <f t="shared" si="371"/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372">N7934+O7934</f>
        <v>0</v>
      </c>
      <c r="N7934" s="39"/>
      <c r="O7934" s="39"/>
      <c r="P7934" s="53"/>
    </row>
    <row r="7935" spans="1:16" ht="24.95" customHeight="1" x14ac:dyDescent="0.2">
      <c r="A7935" s="52" t="str">
        <f t="shared" si="370"/>
        <v>||||||0</v>
      </c>
      <c r="B7935" s="52" t="str">
        <f t="shared" si="371"/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372"/>
        <v>0</v>
      </c>
      <c r="N7935" s="39"/>
      <c r="O7935" s="39"/>
      <c r="P7935" s="53"/>
    </row>
    <row r="7936" spans="1:16" ht="24.95" customHeight="1" x14ac:dyDescent="0.2">
      <c r="A7936" s="52" t="str">
        <f t="shared" si="370"/>
        <v>||||||0</v>
      </c>
      <c r="B7936" s="52" t="str">
        <f t="shared" si="371"/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372"/>
        <v>0</v>
      </c>
      <c r="N7936" s="39"/>
      <c r="O7936" s="39"/>
      <c r="P7936" s="53"/>
    </row>
    <row r="7937" spans="1:16" ht="24.95" customHeight="1" x14ac:dyDescent="0.2">
      <c r="A7937" s="52" t="str">
        <f t="shared" si="370"/>
        <v>||||||0</v>
      </c>
      <c r="B7937" s="52" t="str">
        <f t="shared" si="371"/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372"/>
        <v>0</v>
      </c>
      <c r="N7937" s="39"/>
      <c r="O7937" s="39"/>
      <c r="P7937" s="53"/>
    </row>
    <row r="7938" spans="1:16" ht="24.95" customHeight="1" x14ac:dyDescent="0.2">
      <c r="A7938" s="52" t="str">
        <f t="shared" si="370"/>
        <v>||||||0</v>
      </c>
      <c r="B7938" s="52" t="str">
        <f t="shared" si="371"/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372"/>
        <v>0</v>
      </c>
      <c r="N7938" s="39"/>
      <c r="O7938" s="39"/>
      <c r="P7938" s="53"/>
    </row>
    <row r="7939" spans="1:16" ht="24.95" customHeight="1" x14ac:dyDescent="0.2">
      <c r="A7939" s="52" t="str">
        <f t="shared" si="370"/>
        <v>||||||0</v>
      </c>
      <c r="B7939" s="52" t="str">
        <f t="shared" si="371"/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372"/>
        <v>0</v>
      </c>
      <c r="N7939" s="39"/>
      <c r="O7939" s="39"/>
      <c r="P7939" s="53"/>
    </row>
    <row r="7940" spans="1:16" ht="24.95" customHeight="1" x14ac:dyDescent="0.2">
      <c r="A7940" s="52" t="str">
        <f t="shared" si="370"/>
        <v>||||||0</v>
      </c>
      <c r="B7940" s="52" t="str">
        <f t="shared" si="371"/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372"/>
        <v>0</v>
      </c>
      <c r="N7940" s="39"/>
      <c r="O7940" s="39"/>
      <c r="P7940" s="53"/>
    </row>
    <row r="7941" spans="1:16" ht="24.95" customHeight="1" x14ac:dyDescent="0.2">
      <c r="A7941" s="52" t="str">
        <f t="shared" ref="A7941:A8004" si="373">C7941&amp;"|"&amp;D7941&amp;"|"&amp;E7941&amp;"|"&amp;F7941&amp;"|"&amp;G7941&amp;"|"&amp;I7941&amp;"|"&amp;N7941+O7941-P7941</f>
        <v>||||||0</v>
      </c>
      <c r="B7941" s="52" t="str">
        <f t="shared" ref="B7941:B8004" si="374"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372"/>
        <v>0</v>
      </c>
      <c r="N7941" s="39"/>
      <c r="O7941" s="39"/>
      <c r="P7941" s="53"/>
    </row>
    <row r="7942" spans="1:16" ht="24.95" customHeight="1" x14ac:dyDescent="0.2">
      <c r="A7942" s="52" t="str">
        <f t="shared" si="373"/>
        <v>||||||0</v>
      </c>
      <c r="B7942" s="52" t="str">
        <f t="shared" si="374"/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372"/>
        <v>0</v>
      </c>
      <c r="N7942" s="39"/>
      <c r="O7942" s="39"/>
      <c r="P7942" s="53"/>
    </row>
    <row r="7943" spans="1:16" ht="24.95" customHeight="1" x14ac:dyDescent="0.2">
      <c r="A7943" s="52" t="str">
        <f t="shared" si="373"/>
        <v>||||||0</v>
      </c>
      <c r="B7943" s="52" t="str">
        <f t="shared" si="374"/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372"/>
        <v>0</v>
      </c>
      <c r="N7943" s="39"/>
      <c r="O7943" s="39"/>
      <c r="P7943" s="53"/>
    </row>
    <row r="7944" spans="1:16" ht="24.95" customHeight="1" x14ac:dyDescent="0.2">
      <c r="A7944" s="52" t="str">
        <f t="shared" si="373"/>
        <v>||||||0</v>
      </c>
      <c r="B7944" s="52" t="str">
        <f t="shared" si="374"/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372"/>
        <v>0</v>
      </c>
      <c r="N7944" s="39"/>
      <c r="O7944" s="39"/>
      <c r="P7944" s="53"/>
    </row>
    <row r="7945" spans="1:16" ht="24.95" customHeight="1" x14ac:dyDescent="0.2">
      <c r="A7945" s="52" t="str">
        <f t="shared" si="373"/>
        <v>||||||0</v>
      </c>
      <c r="B7945" s="52" t="str">
        <f t="shared" si="374"/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372"/>
        <v>0</v>
      </c>
      <c r="N7945" s="39"/>
      <c r="O7945" s="39"/>
      <c r="P7945" s="53"/>
    </row>
    <row r="7946" spans="1:16" ht="24.95" customHeight="1" x14ac:dyDescent="0.2">
      <c r="A7946" s="52" t="str">
        <f t="shared" si="373"/>
        <v>||||||0</v>
      </c>
      <c r="B7946" s="52" t="str">
        <f t="shared" si="374"/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372"/>
        <v>0</v>
      </c>
      <c r="N7946" s="39"/>
      <c r="O7946" s="39"/>
      <c r="P7946" s="53"/>
    </row>
    <row r="7947" spans="1:16" ht="24.95" customHeight="1" x14ac:dyDescent="0.2">
      <c r="A7947" s="52" t="str">
        <f t="shared" si="373"/>
        <v>||||||0</v>
      </c>
      <c r="B7947" s="52" t="str">
        <f t="shared" si="374"/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372"/>
        <v>0</v>
      </c>
      <c r="N7947" s="39"/>
      <c r="O7947" s="39"/>
      <c r="P7947" s="53"/>
    </row>
    <row r="7948" spans="1:16" ht="24.95" customHeight="1" x14ac:dyDescent="0.2">
      <c r="A7948" s="52" t="str">
        <f t="shared" si="373"/>
        <v>||||||0</v>
      </c>
      <c r="B7948" s="52" t="str">
        <f t="shared" si="374"/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372"/>
        <v>0</v>
      </c>
      <c r="N7948" s="39"/>
      <c r="O7948" s="39"/>
      <c r="P7948" s="53"/>
    </row>
    <row r="7949" spans="1:16" ht="24.95" customHeight="1" x14ac:dyDescent="0.2">
      <c r="A7949" s="52" t="str">
        <f t="shared" si="373"/>
        <v>||||||0</v>
      </c>
      <c r="B7949" s="52" t="str">
        <f t="shared" si="374"/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372"/>
        <v>0</v>
      </c>
      <c r="N7949" s="39"/>
      <c r="O7949" s="39"/>
      <c r="P7949" s="53"/>
    </row>
    <row r="7950" spans="1:16" ht="24.95" customHeight="1" x14ac:dyDescent="0.2">
      <c r="A7950" s="52" t="str">
        <f t="shared" si="373"/>
        <v>||||||0</v>
      </c>
      <c r="B7950" s="52" t="str">
        <f t="shared" si="374"/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372"/>
        <v>0</v>
      </c>
      <c r="N7950" s="39"/>
      <c r="O7950" s="39"/>
      <c r="P7950" s="53"/>
    </row>
    <row r="7951" spans="1:16" ht="24.95" customHeight="1" x14ac:dyDescent="0.2">
      <c r="A7951" s="52" t="str">
        <f t="shared" si="373"/>
        <v>||||||0</v>
      </c>
      <c r="B7951" s="52" t="str">
        <f t="shared" si="374"/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372"/>
        <v>0</v>
      </c>
      <c r="N7951" s="39"/>
      <c r="O7951" s="39"/>
      <c r="P7951" s="53"/>
    </row>
    <row r="7952" spans="1:16" ht="24.95" customHeight="1" x14ac:dyDescent="0.2">
      <c r="A7952" s="52" t="str">
        <f t="shared" si="373"/>
        <v>||||||0</v>
      </c>
      <c r="B7952" s="52" t="str">
        <f t="shared" si="374"/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372"/>
        <v>0</v>
      </c>
      <c r="N7952" s="39"/>
      <c r="O7952" s="39"/>
      <c r="P7952" s="53"/>
    </row>
    <row r="7953" spans="1:16" ht="24.95" customHeight="1" x14ac:dyDescent="0.2">
      <c r="A7953" s="52" t="str">
        <f t="shared" si="373"/>
        <v>||||||0</v>
      </c>
      <c r="B7953" s="52" t="str">
        <f t="shared" si="374"/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372"/>
        <v>0</v>
      </c>
      <c r="N7953" s="39"/>
      <c r="O7953" s="39"/>
      <c r="P7953" s="53"/>
    </row>
    <row r="7954" spans="1:16" ht="24.95" customHeight="1" x14ac:dyDescent="0.2">
      <c r="A7954" s="52" t="str">
        <f t="shared" si="373"/>
        <v>||||||0</v>
      </c>
      <c r="B7954" s="52" t="str">
        <f t="shared" si="374"/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372"/>
        <v>0</v>
      </c>
      <c r="N7954" s="39"/>
      <c r="O7954" s="39"/>
      <c r="P7954" s="53"/>
    </row>
    <row r="7955" spans="1:16" ht="24.95" customHeight="1" x14ac:dyDescent="0.2">
      <c r="A7955" s="52" t="str">
        <f t="shared" si="373"/>
        <v>||||||0</v>
      </c>
      <c r="B7955" s="52" t="str">
        <f t="shared" si="374"/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372"/>
        <v>0</v>
      </c>
      <c r="N7955" s="39"/>
      <c r="O7955" s="39"/>
      <c r="P7955" s="53"/>
    </row>
    <row r="7956" spans="1:16" ht="24.95" customHeight="1" x14ac:dyDescent="0.2">
      <c r="A7956" s="52" t="str">
        <f t="shared" si="373"/>
        <v>||||||0</v>
      </c>
      <c r="B7956" s="52" t="str">
        <f t="shared" si="374"/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372"/>
        <v>0</v>
      </c>
      <c r="N7956" s="39"/>
      <c r="O7956" s="39"/>
      <c r="P7956" s="53"/>
    </row>
    <row r="7957" spans="1:16" ht="24.95" customHeight="1" x14ac:dyDescent="0.2">
      <c r="A7957" s="52" t="str">
        <f t="shared" si="373"/>
        <v>||||||0</v>
      </c>
      <c r="B7957" s="52" t="str">
        <f t="shared" si="374"/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372"/>
        <v>0</v>
      </c>
      <c r="N7957" s="39"/>
      <c r="O7957" s="39"/>
      <c r="P7957" s="53"/>
    </row>
    <row r="7958" spans="1:16" ht="24.95" customHeight="1" x14ac:dyDescent="0.2">
      <c r="A7958" s="52" t="str">
        <f t="shared" si="373"/>
        <v>||||||0</v>
      </c>
      <c r="B7958" s="52" t="str">
        <f t="shared" si="374"/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372"/>
        <v>0</v>
      </c>
      <c r="N7958" s="39"/>
      <c r="O7958" s="39"/>
      <c r="P7958" s="53"/>
    </row>
    <row r="7959" spans="1:16" ht="24.95" customHeight="1" x14ac:dyDescent="0.2">
      <c r="A7959" s="52" t="str">
        <f t="shared" si="373"/>
        <v>||||||0</v>
      </c>
      <c r="B7959" s="52" t="str">
        <f t="shared" si="374"/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372"/>
        <v>0</v>
      </c>
      <c r="N7959" s="39"/>
      <c r="O7959" s="39"/>
      <c r="P7959" s="53"/>
    </row>
    <row r="7960" spans="1:16" ht="24.95" customHeight="1" x14ac:dyDescent="0.2">
      <c r="A7960" s="52" t="str">
        <f t="shared" si="373"/>
        <v>||||||0</v>
      </c>
      <c r="B7960" s="52" t="str">
        <f t="shared" si="374"/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372"/>
        <v>0</v>
      </c>
      <c r="N7960" s="39"/>
      <c r="O7960" s="39"/>
      <c r="P7960" s="53"/>
    </row>
    <row r="7961" spans="1:16" ht="24.95" customHeight="1" x14ac:dyDescent="0.2">
      <c r="A7961" s="52" t="str">
        <f t="shared" si="373"/>
        <v>||||||0</v>
      </c>
      <c r="B7961" s="52" t="str">
        <f t="shared" si="374"/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372"/>
        <v>0</v>
      </c>
      <c r="N7961" s="39"/>
      <c r="O7961" s="39"/>
      <c r="P7961" s="53"/>
    </row>
    <row r="7962" spans="1:16" ht="24.95" customHeight="1" x14ac:dyDescent="0.2">
      <c r="A7962" s="52" t="str">
        <f t="shared" si="373"/>
        <v>||||||0</v>
      </c>
      <c r="B7962" s="52" t="str">
        <f t="shared" si="374"/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372"/>
        <v>0</v>
      </c>
      <c r="N7962" s="39"/>
      <c r="O7962" s="39"/>
      <c r="P7962" s="53"/>
    </row>
    <row r="7963" spans="1:16" ht="24.95" customHeight="1" x14ac:dyDescent="0.2">
      <c r="A7963" s="52" t="str">
        <f t="shared" si="373"/>
        <v>||||||0</v>
      </c>
      <c r="B7963" s="52" t="str">
        <f t="shared" si="374"/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372"/>
        <v>0</v>
      </c>
      <c r="N7963" s="39"/>
      <c r="O7963" s="39"/>
      <c r="P7963" s="53"/>
    </row>
    <row r="7964" spans="1:16" ht="24.95" customHeight="1" x14ac:dyDescent="0.2">
      <c r="A7964" s="52" t="str">
        <f t="shared" si="373"/>
        <v>||||||0</v>
      </c>
      <c r="B7964" s="52" t="str">
        <f t="shared" si="374"/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372"/>
        <v>0</v>
      </c>
      <c r="N7964" s="39"/>
      <c r="O7964" s="39"/>
      <c r="P7964" s="53"/>
    </row>
    <row r="7965" spans="1:16" ht="24.95" customHeight="1" x14ac:dyDescent="0.2">
      <c r="A7965" s="52" t="str">
        <f t="shared" si="373"/>
        <v>||||||0</v>
      </c>
      <c r="B7965" s="52" t="str">
        <f t="shared" si="374"/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372"/>
        <v>0</v>
      </c>
      <c r="N7965" s="39"/>
      <c r="O7965" s="39"/>
      <c r="P7965" s="53"/>
    </row>
    <row r="7966" spans="1:16" ht="24.95" customHeight="1" x14ac:dyDescent="0.2">
      <c r="A7966" s="52" t="str">
        <f t="shared" si="373"/>
        <v>||||||0</v>
      </c>
      <c r="B7966" s="52" t="str">
        <f t="shared" si="374"/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372"/>
        <v>0</v>
      </c>
      <c r="N7966" s="39"/>
      <c r="O7966" s="39"/>
      <c r="P7966" s="53"/>
    </row>
    <row r="7967" spans="1:16" ht="24.95" customHeight="1" x14ac:dyDescent="0.2">
      <c r="A7967" s="52" t="str">
        <f t="shared" si="373"/>
        <v>||||||0</v>
      </c>
      <c r="B7967" s="52" t="str">
        <f t="shared" si="374"/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372"/>
        <v>0</v>
      </c>
      <c r="N7967" s="39"/>
      <c r="O7967" s="39"/>
      <c r="P7967" s="53"/>
    </row>
    <row r="7968" spans="1:16" ht="24.95" customHeight="1" x14ac:dyDescent="0.2">
      <c r="A7968" s="52" t="str">
        <f t="shared" si="373"/>
        <v>||||||0</v>
      </c>
      <c r="B7968" s="52" t="str">
        <f t="shared" si="374"/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372"/>
        <v>0</v>
      </c>
      <c r="N7968" s="39"/>
      <c r="O7968" s="39"/>
      <c r="P7968" s="53"/>
    </row>
    <row r="7969" spans="1:16" ht="24.95" customHeight="1" x14ac:dyDescent="0.2">
      <c r="A7969" s="52" t="str">
        <f t="shared" si="373"/>
        <v>||||||0</v>
      </c>
      <c r="B7969" s="52" t="str">
        <f t="shared" si="374"/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372"/>
        <v>0</v>
      </c>
      <c r="N7969" s="39"/>
      <c r="O7969" s="39"/>
      <c r="P7969" s="53"/>
    </row>
    <row r="7970" spans="1:16" ht="24.95" customHeight="1" x14ac:dyDescent="0.2">
      <c r="A7970" s="52" t="str">
        <f t="shared" si="373"/>
        <v>||||||0</v>
      </c>
      <c r="B7970" s="52" t="str">
        <f t="shared" si="374"/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372"/>
        <v>0</v>
      </c>
      <c r="N7970" s="39"/>
      <c r="O7970" s="39"/>
      <c r="P7970" s="53"/>
    </row>
    <row r="7971" spans="1:16" ht="24.95" customHeight="1" x14ac:dyDescent="0.2">
      <c r="A7971" s="52" t="str">
        <f t="shared" si="373"/>
        <v>||||||0</v>
      </c>
      <c r="B7971" s="52" t="str">
        <f t="shared" si="374"/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372"/>
        <v>0</v>
      </c>
      <c r="N7971" s="39"/>
      <c r="O7971" s="39"/>
      <c r="P7971" s="53"/>
    </row>
    <row r="7972" spans="1:16" ht="24.95" customHeight="1" x14ac:dyDescent="0.2">
      <c r="A7972" s="52" t="str">
        <f t="shared" si="373"/>
        <v>||||||0</v>
      </c>
      <c r="B7972" s="52" t="str">
        <f t="shared" si="374"/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372"/>
        <v>0</v>
      </c>
      <c r="N7972" s="39"/>
      <c r="O7972" s="39"/>
      <c r="P7972" s="53"/>
    </row>
    <row r="7973" spans="1:16" ht="24.95" customHeight="1" x14ac:dyDescent="0.2">
      <c r="A7973" s="52" t="str">
        <f t="shared" si="373"/>
        <v>||||||0</v>
      </c>
      <c r="B7973" s="52" t="str">
        <f t="shared" si="374"/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372"/>
        <v>0</v>
      </c>
      <c r="N7973" s="39"/>
      <c r="O7973" s="39"/>
      <c r="P7973" s="53"/>
    </row>
    <row r="7974" spans="1:16" ht="24.95" customHeight="1" x14ac:dyDescent="0.2">
      <c r="A7974" s="52" t="str">
        <f t="shared" si="373"/>
        <v>||||||0</v>
      </c>
      <c r="B7974" s="52" t="str">
        <f t="shared" si="374"/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372"/>
        <v>0</v>
      </c>
      <c r="N7974" s="39"/>
      <c r="O7974" s="39"/>
      <c r="P7974" s="53"/>
    </row>
    <row r="7975" spans="1:16" ht="24.95" customHeight="1" x14ac:dyDescent="0.2">
      <c r="A7975" s="52" t="str">
        <f t="shared" si="373"/>
        <v>||||||0</v>
      </c>
      <c r="B7975" s="52" t="str">
        <f t="shared" si="374"/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372"/>
        <v>0</v>
      </c>
      <c r="N7975" s="39"/>
      <c r="O7975" s="39"/>
      <c r="P7975" s="53"/>
    </row>
    <row r="7976" spans="1:16" ht="24.95" customHeight="1" x14ac:dyDescent="0.2">
      <c r="A7976" s="52" t="str">
        <f t="shared" si="373"/>
        <v>||||||0</v>
      </c>
      <c r="B7976" s="52" t="str">
        <f t="shared" si="374"/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372"/>
        <v>0</v>
      </c>
      <c r="N7976" s="39"/>
      <c r="O7976" s="39"/>
      <c r="P7976" s="53"/>
    </row>
    <row r="7977" spans="1:16" ht="24.95" customHeight="1" x14ac:dyDescent="0.2">
      <c r="A7977" s="52" t="str">
        <f t="shared" si="373"/>
        <v>||||||0</v>
      </c>
      <c r="B7977" s="52" t="str">
        <f t="shared" si="374"/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372"/>
        <v>0</v>
      </c>
      <c r="N7977" s="39"/>
      <c r="O7977" s="39"/>
      <c r="P7977" s="53"/>
    </row>
    <row r="7978" spans="1:16" ht="24.95" customHeight="1" x14ac:dyDescent="0.2">
      <c r="A7978" s="52" t="str">
        <f t="shared" si="373"/>
        <v>||||||0</v>
      </c>
      <c r="B7978" s="52" t="str">
        <f t="shared" si="374"/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372"/>
        <v>0</v>
      </c>
      <c r="N7978" s="39"/>
      <c r="O7978" s="39"/>
      <c r="P7978" s="53"/>
    </row>
    <row r="7979" spans="1:16" ht="24.95" customHeight="1" x14ac:dyDescent="0.2">
      <c r="A7979" s="52" t="str">
        <f t="shared" si="373"/>
        <v>||||||0</v>
      </c>
      <c r="B7979" s="52" t="str">
        <f t="shared" si="374"/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372"/>
        <v>0</v>
      </c>
      <c r="N7979" s="39"/>
      <c r="O7979" s="39"/>
      <c r="P7979" s="53"/>
    </row>
    <row r="7980" spans="1:16" ht="24.95" customHeight="1" x14ac:dyDescent="0.2">
      <c r="A7980" s="52" t="str">
        <f t="shared" si="373"/>
        <v>||||||0</v>
      </c>
      <c r="B7980" s="52" t="str">
        <f t="shared" si="374"/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372"/>
        <v>0</v>
      </c>
      <c r="N7980" s="39"/>
      <c r="O7980" s="39"/>
      <c r="P7980" s="53"/>
    </row>
    <row r="7981" spans="1:16" ht="24.95" customHeight="1" x14ac:dyDescent="0.2">
      <c r="A7981" s="52" t="str">
        <f t="shared" si="373"/>
        <v>||||||0</v>
      </c>
      <c r="B7981" s="52" t="str">
        <f t="shared" si="374"/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372"/>
        <v>0</v>
      </c>
      <c r="N7981" s="39"/>
      <c r="O7981" s="39"/>
      <c r="P7981" s="53"/>
    </row>
    <row r="7982" spans="1:16" ht="24.95" customHeight="1" x14ac:dyDescent="0.2">
      <c r="A7982" s="52" t="str">
        <f t="shared" si="373"/>
        <v>||||||0</v>
      </c>
      <c r="B7982" s="52" t="str">
        <f t="shared" si="374"/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372"/>
        <v>0</v>
      </c>
      <c r="N7982" s="39"/>
      <c r="O7982" s="39"/>
      <c r="P7982" s="53"/>
    </row>
    <row r="7983" spans="1:16" ht="24.95" customHeight="1" x14ac:dyDescent="0.2">
      <c r="A7983" s="52" t="str">
        <f t="shared" si="373"/>
        <v>||||||0</v>
      </c>
      <c r="B7983" s="52" t="str">
        <f t="shared" si="374"/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372"/>
        <v>0</v>
      </c>
      <c r="N7983" s="39"/>
      <c r="O7983" s="39"/>
      <c r="P7983" s="53"/>
    </row>
    <row r="7984" spans="1:16" ht="24.95" customHeight="1" x14ac:dyDescent="0.2">
      <c r="A7984" s="52" t="str">
        <f t="shared" si="373"/>
        <v>||||||0</v>
      </c>
      <c r="B7984" s="52" t="str">
        <f t="shared" si="374"/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372"/>
        <v>0</v>
      </c>
      <c r="N7984" s="39"/>
      <c r="O7984" s="39"/>
      <c r="P7984" s="53"/>
    </row>
    <row r="7985" spans="1:16" ht="24.95" customHeight="1" x14ac:dyDescent="0.2">
      <c r="A7985" s="52" t="str">
        <f t="shared" si="373"/>
        <v>||||||0</v>
      </c>
      <c r="B7985" s="52" t="str">
        <f t="shared" si="374"/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372"/>
        <v>0</v>
      </c>
      <c r="N7985" s="39"/>
      <c r="O7985" s="39"/>
      <c r="P7985" s="53"/>
    </row>
    <row r="7986" spans="1:16" ht="24.95" customHeight="1" x14ac:dyDescent="0.2">
      <c r="A7986" s="52" t="str">
        <f t="shared" si="373"/>
        <v>||||||0</v>
      </c>
      <c r="B7986" s="52" t="str">
        <f t="shared" si="374"/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372"/>
        <v>0</v>
      </c>
      <c r="N7986" s="39"/>
      <c r="O7986" s="39"/>
      <c r="P7986" s="53"/>
    </row>
    <row r="7987" spans="1:16" ht="24.95" customHeight="1" x14ac:dyDescent="0.2">
      <c r="A7987" s="52" t="str">
        <f t="shared" si="373"/>
        <v>||||||0</v>
      </c>
      <c r="B7987" s="52" t="str">
        <f t="shared" si="374"/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372"/>
        <v>0</v>
      </c>
      <c r="N7987" s="39"/>
      <c r="O7987" s="39"/>
      <c r="P7987" s="53"/>
    </row>
    <row r="7988" spans="1:16" ht="24.95" customHeight="1" x14ac:dyDescent="0.2">
      <c r="A7988" s="52" t="str">
        <f t="shared" si="373"/>
        <v>||||||0</v>
      </c>
      <c r="B7988" s="52" t="str">
        <f t="shared" si="374"/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372"/>
        <v>0</v>
      </c>
      <c r="N7988" s="39"/>
      <c r="O7988" s="39"/>
      <c r="P7988" s="53"/>
    </row>
    <row r="7989" spans="1:16" ht="24.95" customHeight="1" x14ac:dyDescent="0.2">
      <c r="A7989" s="52" t="str">
        <f t="shared" si="373"/>
        <v>||||||0</v>
      </c>
      <c r="B7989" s="52" t="str">
        <f t="shared" si="374"/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372"/>
        <v>0</v>
      </c>
      <c r="N7989" s="39"/>
      <c r="O7989" s="39"/>
      <c r="P7989" s="53"/>
    </row>
    <row r="7990" spans="1:16" ht="24.95" customHeight="1" x14ac:dyDescent="0.2">
      <c r="A7990" s="52" t="str">
        <f t="shared" si="373"/>
        <v>||||||0</v>
      </c>
      <c r="B7990" s="52" t="str">
        <f t="shared" si="374"/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372"/>
        <v>0</v>
      </c>
      <c r="N7990" s="39"/>
      <c r="O7990" s="39"/>
      <c r="P7990" s="53"/>
    </row>
    <row r="7991" spans="1:16" ht="24.95" customHeight="1" x14ac:dyDescent="0.2">
      <c r="A7991" s="52" t="str">
        <f t="shared" si="373"/>
        <v>||||||0</v>
      </c>
      <c r="B7991" s="52" t="str">
        <f t="shared" si="374"/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372"/>
        <v>0</v>
      </c>
      <c r="N7991" s="39"/>
      <c r="O7991" s="39"/>
      <c r="P7991" s="53"/>
    </row>
    <row r="7992" spans="1:16" ht="24.95" customHeight="1" x14ac:dyDescent="0.2">
      <c r="A7992" s="52" t="str">
        <f t="shared" si="373"/>
        <v>||||||0</v>
      </c>
      <c r="B7992" s="52" t="str">
        <f t="shared" si="374"/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372"/>
        <v>0</v>
      </c>
      <c r="N7992" s="39"/>
      <c r="O7992" s="39"/>
      <c r="P7992" s="53"/>
    </row>
    <row r="7993" spans="1:16" ht="24.95" customHeight="1" x14ac:dyDescent="0.2">
      <c r="A7993" s="52" t="str">
        <f t="shared" si="373"/>
        <v>||||||0</v>
      </c>
      <c r="B7993" s="52" t="str">
        <f t="shared" si="374"/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372"/>
        <v>0</v>
      </c>
      <c r="N7993" s="39"/>
      <c r="O7993" s="39"/>
      <c r="P7993" s="53"/>
    </row>
    <row r="7994" spans="1:16" ht="24.95" customHeight="1" x14ac:dyDescent="0.2">
      <c r="A7994" s="52" t="str">
        <f t="shared" si="373"/>
        <v>||||||0</v>
      </c>
      <c r="B7994" s="52" t="str">
        <f t="shared" si="374"/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372"/>
        <v>0</v>
      </c>
      <c r="N7994" s="39"/>
      <c r="O7994" s="39"/>
      <c r="P7994" s="53"/>
    </row>
    <row r="7995" spans="1:16" ht="24.95" customHeight="1" x14ac:dyDescent="0.2">
      <c r="A7995" s="52" t="str">
        <f t="shared" si="373"/>
        <v>||||||0</v>
      </c>
      <c r="B7995" s="52" t="str">
        <f t="shared" si="374"/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372"/>
        <v>0</v>
      </c>
      <c r="N7995" s="39"/>
      <c r="O7995" s="39"/>
      <c r="P7995" s="53"/>
    </row>
    <row r="7996" spans="1:16" ht="24.95" customHeight="1" x14ac:dyDescent="0.2">
      <c r="A7996" s="52" t="str">
        <f t="shared" si="373"/>
        <v>||||||0</v>
      </c>
      <c r="B7996" s="52" t="str">
        <f t="shared" si="374"/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372"/>
        <v>0</v>
      </c>
      <c r="N7996" s="39"/>
      <c r="O7996" s="39"/>
      <c r="P7996" s="53"/>
    </row>
    <row r="7997" spans="1:16" ht="24.95" customHeight="1" x14ac:dyDescent="0.2">
      <c r="A7997" s="52" t="str">
        <f t="shared" si="373"/>
        <v>||||||0</v>
      </c>
      <c r="B7997" s="52" t="str">
        <f t="shared" si="374"/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372"/>
        <v>0</v>
      </c>
      <c r="N7997" s="39"/>
      <c r="O7997" s="39"/>
      <c r="P7997" s="53"/>
    </row>
    <row r="7998" spans="1:16" ht="24.95" customHeight="1" x14ac:dyDescent="0.2">
      <c r="A7998" s="52" t="str">
        <f t="shared" si="373"/>
        <v>||||||0</v>
      </c>
      <c r="B7998" s="52" t="str">
        <f t="shared" si="374"/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375">N7998+O7998</f>
        <v>0</v>
      </c>
      <c r="N7998" s="39"/>
      <c r="O7998" s="39"/>
      <c r="P7998" s="53"/>
    </row>
    <row r="7999" spans="1:16" ht="24.95" customHeight="1" x14ac:dyDescent="0.2">
      <c r="A7999" s="52" t="str">
        <f t="shared" si="373"/>
        <v>||||||0</v>
      </c>
      <c r="B7999" s="52" t="str">
        <f t="shared" si="374"/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375"/>
        <v>0</v>
      </c>
      <c r="N7999" s="39"/>
      <c r="O7999" s="39"/>
      <c r="P7999" s="53"/>
    </row>
    <row r="8000" spans="1:16" ht="24.95" customHeight="1" x14ac:dyDescent="0.2">
      <c r="A8000" s="52" t="str">
        <f t="shared" si="373"/>
        <v>||||||0</v>
      </c>
      <c r="B8000" s="52" t="str">
        <f t="shared" si="374"/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375"/>
        <v>0</v>
      </c>
      <c r="N8000" s="39"/>
      <c r="O8000" s="39"/>
      <c r="P8000" s="53"/>
    </row>
    <row r="8001" spans="1:16" ht="24.95" customHeight="1" x14ac:dyDescent="0.2">
      <c r="A8001" s="52" t="str">
        <f t="shared" si="373"/>
        <v>||||||0</v>
      </c>
      <c r="B8001" s="52" t="str">
        <f t="shared" si="374"/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375"/>
        <v>0</v>
      </c>
      <c r="N8001" s="39"/>
      <c r="O8001" s="39"/>
      <c r="P8001" s="53"/>
    </row>
    <row r="8002" spans="1:16" ht="24.95" customHeight="1" x14ac:dyDescent="0.2">
      <c r="A8002" s="52" t="str">
        <f t="shared" si="373"/>
        <v>||||||0</v>
      </c>
      <c r="B8002" s="52" t="str">
        <f t="shared" si="374"/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375"/>
        <v>0</v>
      </c>
      <c r="N8002" s="39"/>
      <c r="O8002" s="39"/>
      <c r="P8002" s="53"/>
    </row>
    <row r="8003" spans="1:16" ht="24.95" customHeight="1" x14ac:dyDescent="0.2">
      <c r="A8003" s="52" t="str">
        <f t="shared" si="373"/>
        <v>||||||0</v>
      </c>
      <c r="B8003" s="52" t="str">
        <f t="shared" si="374"/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375"/>
        <v>0</v>
      </c>
      <c r="N8003" s="39"/>
      <c r="O8003" s="39"/>
      <c r="P8003" s="53"/>
    </row>
    <row r="8004" spans="1:16" ht="24.95" customHeight="1" x14ac:dyDescent="0.2">
      <c r="A8004" s="52" t="str">
        <f t="shared" si="373"/>
        <v>||||||0</v>
      </c>
      <c r="B8004" s="52" t="str">
        <f t="shared" si="374"/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375"/>
        <v>0</v>
      </c>
      <c r="N8004" s="39"/>
      <c r="O8004" s="39"/>
      <c r="P8004" s="53"/>
    </row>
    <row r="8005" spans="1:16" ht="24.95" customHeight="1" x14ac:dyDescent="0.2">
      <c r="A8005" s="52" t="str">
        <f t="shared" ref="A8005:A8068" si="376">C8005&amp;"|"&amp;D8005&amp;"|"&amp;E8005&amp;"|"&amp;F8005&amp;"|"&amp;G8005&amp;"|"&amp;I8005&amp;"|"&amp;N8005+O8005-P8005</f>
        <v>||||||0</v>
      </c>
      <c r="B8005" s="52" t="str">
        <f t="shared" ref="B8005:B8068" si="377"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375"/>
        <v>0</v>
      </c>
      <c r="N8005" s="39"/>
      <c r="O8005" s="39"/>
      <c r="P8005" s="53"/>
    </row>
    <row r="8006" spans="1:16" ht="24.95" customHeight="1" x14ac:dyDescent="0.2">
      <c r="A8006" s="52" t="str">
        <f t="shared" si="376"/>
        <v>||||||0</v>
      </c>
      <c r="B8006" s="52" t="str">
        <f t="shared" si="377"/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375"/>
        <v>0</v>
      </c>
      <c r="N8006" s="39"/>
      <c r="O8006" s="39"/>
      <c r="P8006" s="53"/>
    </row>
    <row r="8007" spans="1:16" ht="24.95" customHeight="1" x14ac:dyDescent="0.2">
      <c r="A8007" s="52" t="str">
        <f t="shared" si="376"/>
        <v>||||||0</v>
      </c>
      <c r="B8007" s="52" t="str">
        <f t="shared" si="377"/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375"/>
        <v>0</v>
      </c>
      <c r="N8007" s="39"/>
      <c r="O8007" s="39"/>
      <c r="P8007" s="53"/>
    </row>
    <row r="8008" spans="1:16" ht="24.95" customHeight="1" x14ac:dyDescent="0.2">
      <c r="A8008" s="52" t="str">
        <f t="shared" si="376"/>
        <v>||||||0</v>
      </c>
      <c r="B8008" s="52" t="str">
        <f t="shared" si="377"/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375"/>
        <v>0</v>
      </c>
      <c r="N8008" s="39"/>
      <c r="O8008" s="39"/>
      <c r="P8008" s="53"/>
    </row>
    <row r="8009" spans="1:16" ht="24.95" customHeight="1" x14ac:dyDescent="0.2">
      <c r="A8009" s="52" t="str">
        <f t="shared" si="376"/>
        <v>||||||0</v>
      </c>
      <c r="B8009" s="52" t="str">
        <f t="shared" si="377"/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375"/>
        <v>0</v>
      </c>
      <c r="N8009" s="39"/>
      <c r="O8009" s="39"/>
      <c r="P8009" s="53"/>
    </row>
    <row r="8010" spans="1:16" ht="24.95" customHeight="1" x14ac:dyDescent="0.2">
      <c r="A8010" s="52" t="str">
        <f t="shared" si="376"/>
        <v>||||||0</v>
      </c>
      <c r="B8010" s="52" t="str">
        <f t="shared" si="377"/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375"/>
        <v>0</v>
      </c>
      <c r="N8010" s="39"/>
      <c r="O8010" s="39"/>
      <c r="P8010" s="53"/>
    </row>
    <row r="8011" spans="1:16" ht="24.95" customHeight="1" x14ac:dyDescent="0.2">
      <c r="A8011" s="52" t="str">
        <f t="shared" si="376"/>
        <v>||||||0</v>
      </c>
      <c r="B8011" s="52" t="str">
        <f t="shared" si="377"/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375"/>
        <v>0</v>
      </c>
      <c r="N8011" s="39"/>
      <c r="O8011" s="39"/>
      <c r="P8011" s="53"/>
    </row>
    <row r="8012" spans="1:16" ht="24.95" customHeight="1" x14ac:dyDescent="0.2">
      <c r="A8012" s="52" t="str">
        <f t="shared" si="376"/>
        <v>||||||0</v>
      </c>
      <c r="B8012" s="52" t="str">
        <f t="shared" si="377"/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375"/>
        <v>0</v>
      </c>
      <c r="N8012" s="39"/>
      <c r="O8012" s="39"/>
      <c r="P8012" s="53"/>
    </row>
    <row r="8013" spans="1:16" ht="24.95" customHeight="1" x14ac:dyDescent="0.2">
      <c r="A8013" s="52" t="str">
        <f t="shared" si="376"/>
        <v>||||||0</v>
      </c>
      <c r="B8013" s="52" t="str">
        <f t="shared" si="377"/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375"/>
        <v>0</v>
      </c>
      <c r="N8013" s="39"/>
      <c r="O8013" s="39"/>
      <c r="P8013" s="53"/>
    </row>
    <row r="8014" spans="1:16" ht="24.95" customHeight="1" x14ac:dyDescent="0.2">
      <c r="A8014" s="52" t="str">
        <f t="shared" si="376"/>
        <v>||||||0</v>
      </c>
      <c r="B8014" s="52" t="str">
        <f t="shared" si="377"/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375"/>
        <v>0</v>
      </c>
      <c r="N8014" s="39"/>
      <c r="O8014" s="39"/>
      <c r="P8014" s="53"/>
    </row>
    <row r="8015" spans="1:16" ht="24.95" customHeight="1" x14ac:dyDescent="0.2">
      <c r="A8015" s="52" t="str">
        <f t="shared" si="376"/>
        <v>||||||0</v>
      </c>
      <c r="B8015" s="52" t="str">
        <f t="shared" si="377"/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375"/>
        <v>0</v>
      </c>
      <c r="N8015" s="39"/>
      <c r="O8015" s="39"/>
      <c r="P8015" s="53"/>
    </row>
    <row r="8016" spans="1:16" ht="24.95" customHeight="1" x14ac:dyDescent="0.2">
      <c r="A8016" s="52" t="str">
        <f t="shared" si="376"/>
        <v>||||||0</v>
      </c>
      <c r="B8016" s="52" t="str">
        <f t="shared" si="377"/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375"/>
        <v>0</v>
      </c>
      <c r="N8016" s="39"/>
      <c r="O8016" s="39"/>
      <c r="P8016" s="53"/>
    </row>
    <row r="8017" spans="1:16" ht="24.95" customHeight="1" x14ac:dyDescent="0.2">
      <c r="A8017" s="52" t="str">
        <f t="shared" si="376"/>
        <v>||||||0</v>
      </c>
      <c r="B8017" s="52" t="str">
        <f t="shared" si="377"/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375"/>
        <v>0</v>
      </c>
      <c r="N8017" s="39"/>
      <c r="O8017" s="39"/>
      <c r="P8017" s="53"/>
    </row>
    <row r="8018" spans="1:16" ht="24.95" customHeight="1" x14ac:dyDescent="0.2">
      <c r="A8018" s="52" t="str">
        <f t="shared" si="376"/>
        <v>||||||0</v>
      </c>
      <c r="B8018" s="52" t="str">
        <f t="shared" si="377"/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375"/>
        <v>0</v>
      </c>
      <c r="N8018" s="39"/>
      <c r="O8018" s="39"/>
      <c r="P8018" s="53"/>
    </row>
    <row r="8019" spans="1:16" ht="24.95" customHeight="1" x14ac:dyDescent="0.2">
      <c r="A8019" s="52" t="str">
        <f t="shared" si="376"/>
        <v>||||||0</v>
      </c>
      <c r="B8019" s="52" t="str">
        <f t="shared" si="377"/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375"/>
        <v>0</v>
      </c>
      <c r="N8019" s="39"/>
      <c r="O8019" s="39"/>
      <c r="P8019" s="53"/>
    </row>
    <row r="8020" spans="1:16" ht="24.95" customHeight="1" x14ac:dyDescent="0.2">
      <c r="A8020" s="52" t="str">
        <f t="shared" si="376"/>
        <v>||||||0</v>
      </c>
      <c r="B8020" s="52" t="str">
        <f t="shared" si="377"/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375"/>
        <v>0</v>
      </c>
      <c r="N8020" s="39"/>
      <c r="O8020" s="39"/>
      <c r="P8020" s="53"/>
    </row>
    <row r="8021" spans="1:16" ht="24.95" customHeight="1" x14ac:dyDescent="0.2">
      <c r="A8021" s="52" t="str">
        <f t="shared" si="376"/>
        <v>||||||0</v>
      </c>
      <c r="B8021" s="52" t="str">
        <f t="shared" si="377"/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375"/>
        <v>0</v>
      </c>
      <c r="N8021" s="39"/>
      <c r="O8021" s="39"/>
      <c r="P8021" s="53"/>
    </row>
    <row r="8022" spans="1:16" ht="24.95" customHeight="1" x14ac:dyDescent="0.2">
      <c r="A8022" s="52" t="str">
        <f t="shared" si="376"/>
        <v>||||||0</v>
      </c>
      <c r="B8022" s="52" t="str">
        <f t="shared" si="377"/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375"/>
        <v>0</v>
      </c>
      <c r="N8022" s="39"/>
      <c r="O8022" s="39"/>
      <c r="P8022" s="53"/>
    </row>
    <row r="8023" spans="1:16" ht="24.95" customHeight="1" x14ac:dyDescent="0.2">
      <c r="A8023" s="52" t="str">
        <f t="shared" si="376"/>
        <v>||||||0</v>
      </c>
      <c r="B8023" s="52" t="str">
        <f t="shared" si="377"/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375"/>
        <v>0</v>
      </c>
      <c r="N8023" s="39"/>
      <c r="O8023" s="39"/>
      <c r="P8023" s="53"/>
    </row>
    <row r="8024" spans="1:16" ht="24.95" customHeight="1" x14ac:dyDescent="0.2">
      <c r="A8024" s="52" t="str">
        <f t="shared" si="376"/>
        <v>||||||0</v>
      </c>
      <c r="B8024" s="52" t="str">
        <f t="shared" si="377"/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375"/>
        <v>0</v>
      </c>
      <c r="N8024" s="39"/>
      <c r="O8024" s="39"/>
      <c r="P8024" s="53"/>
    </row>
    <row r="8025" spans="1:16" ht="24.95" customHeight="1" x14ac:dyDescent="0.2">
      <c r="A8025" s="52" t="str">
        <f t="shared" si="376"/>
        <v>||||||0</v>
      </c>
      <c r="B8025" s="52" t="str">
        <f t="shared" si="377"/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375"/>
        <v>0</v>
      </c>
      <c r="N8025" s="39"/>
      <c r="O8025" s="39"/>
      <c r="P8025" s="53"/>
    </row>
    <row r="8026" spans="1:16" ht="24.95" customHeight="1" x14ac:dyDescent="0.2">
      <c r="A8026" s="52" t="str">
        <f t="shared" si="376"/>
        <v>||||||0</v>
      </c>
      <c r="B8026" s="52" t="str">
        <f t="shared" si="377"/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375"/>
        <v>0</v>
      </c>
      <c r="N8026" s="39"/>
      <c r="O8026" s="39"/>
      <c r="P8026" s="53"/>
    </row>
    <row r="8027" spans="1:16" ht="24.95" customHeight="1" x14ac:dyDescent="0.2">
      <c r="A8027" s="52" t="str">
        <f t="shared" si="376"/>
        <v>||||||0</v>
      </c>
      <c r="B8027" s="52" t="str">
        <f t="shared" si="377"/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375"/>
        <v>0</v>
      </c>
      <c r="N8027" s="39"/>
      <c r="O8027" s="39"/>
      <c r="P8027" s="53"/>
    </row>
    <row r="8028" spans="1:16" ht="24.95" customHeight="1" x14ac:dyDescent="0.2">
      <c r="A8028" s="52" t="str">
        <f t="shared" si="376"/>
        <v>||||||0</v>
      </c>
      <c r="B8028" s="52" t="str">
        <f t="shared" si="377"/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375"/>
        <v>0</v>
      </c>
      <c r="N8028" s="39"/>
      <c r="O8028" s="39"/>
      <c r="P8028" s="53"/>
    </row>
    <row r="8029" spans="1:16" ht="24.95" customHeight="1" x14ac:dyDescent="0.2">
      <c r="A8029" s="52" t="str">
        <f t="shared" si="376"/>
        <v>||||||0</v>
      </c>
      <c r="B8029" s="52" t="str">
        <f t="shared" si="377"/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375"/>
        <v>0</v>
      </c>
      <c r="N8029" s="39"/>
      <c r="O8029" s="39"/>
      <c r="P8029" s="53"/>
    </row>
    <row r="8030" spans="1:16" ht="24.95" customHeight="1" x14ac:dyDescent="0.2">
      <c r="A8030" s="52" t="str">
        <f t="shared" si="376"/>
        <v>||||||0</v>
      </c>
      <c r="B8030" s="52" t="str">
        <f t="shared" si="377"/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375"/>
        <v>0</v>
      </c>
      <c r="N8030" s="39"/>
      <c r="O8030" s="39"/>
      <c r="P8030" s="53"/>
    </row>
    <row r="8031" spans="1:16" ht="24.95" customHeight="1" x14ac:dyDescent="0.2">
      <c r="A8031" s="52" t="str">
        <f t="shared" si="376"/>
        <v>||||||0</v>
      </c>
      <c r="B8031" s="52" t="str">
        <f t="shared" si="377"/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375"/>
        <v>0</v>
      </c>
      <c r="N8031" s="39"/>
      <c r="O8031" s="39"/>
      <c r="P8031" s="53"/>
    </row>
    <row r="8032" spans="1:16" ht="24.95" customHeight="1" x14ac:dyDescent="0.2">
      <c r="A8032" s="52" t="str">
        <f t="shared" si="376"/>
        <v>||||||0</v>
      </c>
      <c r="B8032" s="52" t="str">
        <f t="shared" si="377"/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375"/>
        <v>0</v>
      </c>
      <c r="N8032" s="39"/>
      <c r="O8032" s="39"/>
      <c r="P8032" s="53"/>
    </row>
    <row r="8033" spans="1:16" ht="24.95" customHeight="1" x14ac:dyDescent="0.2">
      <c r="A8033" s="52" t="str">
        <f t="shared" si="376"/>
        <v>||||||0</v>
      </c>
      <c r="B8033" s="52" t="str">
        <f t="shared" si="377"/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375"/>
        <v>0</v>
      </c>
      <c r="N8033" s="39"/>
      <c r="O8033" s="39"/>
      <c r="P8033" s="53"/>
    </row>
    <row r="8034" spans="1:16" ht="24.95" customHeight="1" x14ac:dyDescent="0.2">
      <c r="A8034" s="52" t="str">
        <f t="shared" si="376"/>
        <v>||||||0</v>
      </c>
      <c r="B8034" s="52" t="str">
        <f t="shared" si="377"/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375"/>
        <v>0</v>
      </c>
      <c r="N8034" s="39"/>
      <c r="O8034" s="39"/>
      <c r="P8034" s="53"/>
    </row>
    <row r="8035" spans="1:16" ht="24.95" customHeight="1" x14ac:dyDescent="0.2">
      <c r="A8035" s="52" t="str">
        <f t="shared" si="376"/>
        <v>||||||0</v>
      </c>
      <c r="B8035" s="52" t="str">
        <f t="shared" si="377"/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375"/>
        <v>0</v>
      </c>
      <c r="N8035" s="39"/>
      <c r="O8035" s="39"/>
      <c r="P8035" s="53"/>
    </row>
    <row r="8036" spans="1:16" ht="24.95" customHeight="1" x14ac:dyDescent="0.2">
      <c r="A8036" s="52" t="str">
        <f t="shared" si="376"/>
        <v>||||||0</v>
      </c>
      <c r="B8036" s="52" t="str">
        <f t="shared" si="377"/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375"/>
        <v>0</v>
      </c>
      <c r="N8036" s="39"/>
      <c r="O8036" s="39"/>
      <c r="P8036" s="53"/>
    </row>
    <row r="8037" spans="1:16" ht="24.95" customHeight="1" x14ac:dyDescent="0.2">
      <c r="A8037" s="52" t="str">
        <f t="shared" si="376"/>
        <v>||||||0</v>
      </c>
      <c r="B8037" s="52" t="str">
        <f t="shared" si="377"/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375"/>
        <v>0</v>
      </c>
      <c r="N8037" s="39"/>
      <c r="O8037" s="39"/>
      <c r="P8037" s="53"/>
    </row>
    <row r="8038" spans="1:16" ht="24.95" customHeight="1" x14ac:dyDescent="0.2">
      <c r="A8038" s="52" t="str">
        <f t="shared" si="376"/>
        <v>||||||0</v>
      </c>
      <c r="B8038" s="52" t="str">
        <f t="shared" si="377"/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375"/>
        <v>0</v>
      </c>
      <c r="N8038" s="39"/>
      <c r="O8038" s="39"/>
      <c r="P8038" s="53"/>
    </row>
    <row r="8039" spans="1:16" ht="24.95" customHeight="1" x14ac:dyDescent="0.2">
      <c r="A8039" s="52" t="str">
        <f t="shared" si="376"/>
        <v>||||||0</v>
      </c>
      <c r="B8039" s="52" t="str">
        <f t="shared" si="377"/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375"/>
        <v>0</v>
      </c>
      <c r="N8039" s="39"/>
      <c r="O8039" s="39"/>
      <c r="P8039" s="53"/>
    </row>
    <row r="8040" spans="1:16" ht="24.95" customHeight="1" x14ac:dyDescent="0.2">
      <c r="A8040" s="52" t="str">
        <f t="shared" si="376"/>
        <v>||||||0</v>
      </c>
      <c r="B8040" s="52" t="str">
        <f t="shared" si="377"/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375"/>
        <v>0</v>
      </c>
      <c r="N8040" s="39"/>
      <c r="O8040" s="39"/>
      <c r="P8040" s="53"/>
    </row>
    <row r="8041" spans="1:16" ht="24.95" customHeight="1" x14ac:dyDescent="0.2">
      <c r="A8041" s="52" t="str">
        <f t="shared" si="376"/>
        <v>||||||0</v>
      </c>
      <c r="B8041" s="52" t="str">
        <f t="shared" si="377"/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375"/>
        <v>0</v>
      </c>
      <c r="N8041" s="39"/>
      <c r="O8041" s="39"/>
      <c r="P8041" s="53"/>
    </row>
    <row r="8042" spans="1:16" ht="24.95" customHeight="1" x14ac:dyDescent="0.2">
      <c r="A8042" s="52" t="str">
        <f t="shared" si="376"/>
        <v>||||||0</v>
      </c>
      <c r="B8042" s="52" t="str">
        <f t="shared" si="377"/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375"/>
        <v>0</v>
      </c>
      <c r="N8042" s="39"/>
      <c r="O8042" s="39"/>
      <c r="P8042" s="53"/>
    </row>
    <row r="8043" spans="1:16" ht="24.95" customHeight="1" x14ac:dyDescent="0.2">
      <c r="A8043" s="52" t="str">
        <f t="shared" si="376"/>
        <v>||||||0</v>
      </c>
      <c r="B8043" s="52" t="str">
        <f t="shared" si="377"/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375"/>
        <v>0</v>
      </c>
      <c r="N8043" s="39"/>
      <c r="O8043" s="39"/>
      <c r="P8043" s="53"/>
    </row>
    <row r="8044" spans="1:16" ht="24.95" customHeight="1" x14ac:dyDescent="0.2">
      <c r="A8044" s="52" t="str">
        <f t="shared" si="376"/>
        <v>||||||0</v>
      </c>
      <c r="B8044" s="52" t="str">
        <f t="shared" si="377"/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375"/>
        <v>0</v>
      </c>
      <c r="N8044" s="39"/>
      <c r="O8044" s="39"/>
      <c r="P8044" s="53"/>
    </row>
    <row r="8045" spans="1:16" ht="24.95" customHeight="1" x14ac:dyDescent="0.2">
      <c r="A8045" s="52" t="str">
        <f t="shared" si="376"/>
        <v>||||||0</v>
      </c>
      <c r="B8045" s="52" t="str">
        <f t="shared" si="377"/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375"/>
        <v>0</v>
      </c>
      <c r="N8045" s="39"/>
      <c r="O8045" s="39"/>
      <c r="P8045" s="53"/>
    </row>
    <row r="8046" spans="1:16" ht="24.95" customHeight="1" x14ac:dyDescent="0.2">
      <c r="A8046" s="52" t="str">
        <f t="shared" si="376"/>
        <v>||||||0</v>
      </c>
      <c r="B8046" s="52" t="str">
        <f t="shared" si="377"/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375"/>
        <v>0</v>
      </c>
      <c r="N8046" s="39"/>
      <c r="O8046" s="39"/>
      <c r="P8046" s="53"/>
    </row>
    <row r="8047" spans="1:16" ht="24.95" customHeight="1" x14ac:dyDescent="0.2">
      <c r="A8047" s="52" t="str">
        <f t="shared" si="376"/>
        <v>||||||0</v>
      </c>
      <c r="B8047" s="52" t="str">
        <f t="shared" si="377"/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375"/>
        <v>0</v>
      </c>
      <c r="N8047" s="39"/>
      <c r="O8047" s="39"/>
      <c r="P8047" s="53"/>
    </row>
    <row r="8048" spans="1:16" ht="24.95" customHeight="1" x14ac:dyDescent="0.2">
      <c r="A8048" s="52" t="str">
        <f t="shared" si="376"/>
        <v>||||||0</v>
      </c>
      <c r="B8048" s="52" t="str">
        <f t="shared" si="377"/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375"/>
        <v>0</v>
      </c>
      <c r="N8048" s="39"/>
      <c r="O8048" s="39"/>
      <c r="P8048" s="53"/>
    </row>
    <row r="8049" spans="1:16" ht="24.95" customHeight="1" x14ac:dyDescent="0.2">
      <c r="A8049" s="52" t="str">
        <f t="shared" si="376"/>
        <v>||||||0</v>
      </c>
      <c r="B8049" s="52" t="str">
        <f t="shared" si="377"/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375"/>
        <v>0</v>
      </c>
      <c r="N8049" s="39"/>
      <c r="O8049" s="39"/>
      <c r="P8049" s="53"/>
    </row>
    <row r="8050" spans="1:16" ht="24.95" customHeight="1" x14ac:dyDescent="0.2">
      <c r="A8050" s="52" t="str">
        <f t="shared" si="376"/>
        <v>||||||0</v>
      </c>
      <c r="B8050" s="52" t="str">
        <f t="shared" si="377"/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375"/>
        <v>0</v>
      </c>
      <c r="N8050" s="39"/>
      <c r="O8050" s="39"/>
      <c r="P8050" s="53"/>
    </row>
    <row r="8051" spans="1:16" ht="24.95" customHeight="1" x14ac:dyDescent="0.2">
      <c r="A8051" s="52" t="str">
        <f t="shared" si="376"/>
        <v>||||||0</v>
      </c>
      <c r="B8051" s="52" t="str">
        <f t="shared" si="377"/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375"/>
        <v>0</v>
      </c>
      <c r="N8051" s="39"/>
      <c r="O8051" s="39"/>
      <c r="P8051" s="53"/>
    </row>
    <row r="8052" spans="1:16" ht="24.95" customHeight="1" x14ac:dyDescent="0.2">
      <c r="A8052" s="52" t="str">
        <f t="shared" si="376"/>
        <v>||||||0</v>
      </c>
      <c r="B8052" s="52" t="str">
        <f t="shared" si="377"/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375"/>
        <v>0</v>
      </c>
      <c r="N8052" s="39"/>
      <c r="O8052" s="39"/>
      <c r="P8052" s="53"/>
    </row>
    <row r="8053" spans="1:16" ht="24.95" customHeight="1" x14ac:dyDescent="0.2">
      <c r="A8053" s="52" t="str">
        <f t="shared" si="376"/>
        <v>||||||0</v>
      </c>
      <c r="B8053" s="52" t="str">
        <f t="shared" si="377"/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375"/>
        <v>0</v>
      </c>
      <c r="N8053" s="39"/>
      <c r="O8053" s="39"/>
      <c r="P8053" s="53"/>
    </row>
    <row r="8054" spans="1:16" ht="24.95" customHeight="1" x14ac:dyDescent="0.2">
      <c r="A8054" s="52" t="str">
        <f t="shared" si="376"/>
        <v>||||||0</v>
      </c>
      <c r="B8054" s="52" t="str">
        <f t="shared" si="377"/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375"/>
        <v>0</v>
      </c>
      <c r="N8054" s="39"/>
      <c r="O8054" s="39"/>
      <c r="P8054" s="53"/>
    </row>
    <row r="8055" spans="1:16" ht="24.95" customHeight="1" x14ac:dyDescent="0.2">
      <c r="A8055" s="52" t="str">
        <f t="shared" si="376"/>
        <v>||||||0</v>
      </c>
      <c r="B8055" s="52" t="str">
        <f t="shared" si="377"/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375"/>
        <v>0</v>
      </c>
      <c r="N8055" s="39"/>
      <c r="O8055" s="39"/>
      <c r="P8055" s="53"/>
    </row>
    <row r="8056" spans="1:16" ht="24.95" customHeight="1" x14ac:dyDescent="0.2">
      <c r="A8056" s="52" t="str">
        <f t="shared" si="376"/>
        <v>||||||0</v>
      </c>
      <c r="B8056" s="52" t="str">
        <f t="shared" si="377"/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375"/>
        <v>0</v>
      </c>
      <c r="N8056" s="39"/>
      <c r="O8056" s="39"/>
      <c r="P8056" s="53"/>
    </row>
    <row r="8057" spans="1:16" ht="24.95" customHeight="1" x14ac:dyDescent="0.2">
      <c r="A8057" s="52" t="str">
        <f t="shared" si="376"/>
        <v>||||||0</v>
      </c>
      <c r="B8057" s="52" t="str">
        <f t="shared" si="377"/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375"/>
        <v>0</v>
      </c>
      <c r="N8057" s="39"/>
      <c r="O8057" s="39"/>
      <c r="P8057" s="53"/>
    </row>
    <row r="8058" spans="1:16" ht="24.95" customHeight="1" x14ac:dyDescent="0.2">
      <c r="A8058" s="52" t="str">
        <f t="shared" si="376"/>
        <v>||||||0</v>
      </c>
      <c r="B8058" s="52" t="str">
        <f t="shared" si="377"/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375"/>
        <v>0</v>
      </c>
      <c r="N8058" s="39"/>
      <c r="O8058" s="39"/>
      <c r="P8058" s="53"/>
    </row>
    <row r="8059" spans="1:16" ht="24.95" customHeight="1" x14ac:dyDescent="0.2">
      <c r="A8059" s="52" t="str">
        <f t="shared" si="376"/>
        <v>||||||0</v>
      </c>
      <c r="B8059" s="52" t="str">
        <f t="shared" si="377"/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375"/>
        <v>0</v>
      </c>
      <c r="N8059" s="39"/>
      <c r="O8059" s="39"/>
      <c r="P8059" s="53"/>
    </row>
    <row r="8060" spans="1:16" ht="24.95" customHeight="1" x14ac:dyDescent="0.2">
      <c r="A8060" s="52" t="str">
        <f t="shared" si="376"/>
        <v>||||||0</v>
      </c>
      <c r="B8060" s="52" t="str">
        <f t="shared" si="377"/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375"/>
        <v>0</v>
      </c>
      <c r="N8060" s="39"/>
      <c r="O8060" s="39"/>
      <c r="P8060" s="53"/>
    </row>
    <row r="8061" spans="1:16" ht="24.95" customHeight="1" x14ac:dyDescent="0.2">
      <c r="A8061" s="52" t="str">
        <f t="shared" si="376"/>
        <v>||||||0</v>
      </c>
      <c r="B8061" s="52" t="str">
        <f t="shared" si="377"/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375"/>
        <v>0</v>
      </c>
      <c r="N8061" s="39"/>
      <c r="O8061" s="39"/>
      <c r="P8061" s="53"/>
    </row>
    <row r="8062" spans="1:16" ht="24.95" customHeight="1" x14ac:dyDescent="0.2">
      <c r="A8062" s="52" t="str">
        <f t="shared" si="376"/>
        <v>||||||0</v>
      </c>
      <c r="B8062" s="52" t="str">
        <f t="shared" si="377"/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378">N8062+O8062</f>
        <v>0</v>
      </c>
      <c r="N8062" s="39"/>
      <c r="O8062" s="39"/>
      <c r="P8062" s="53"/>
    </row>
    <row r="8063" spans="1:16" ht="24.95" customHeight="1" x14ac:dyDescent="0.2">
      <c r="A8063" s="52" t="str">
        <f t="shared" si="376"/>
        <v>||||||0</v>
      </c>
      <c r="B8063" s="52" t="str">
        <f t="shared" si="377"/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378"/>
        <v>0</v>
      </c>
      <c r="N8063" s="39"/>
      <c r="O8063" s="39"/>
      <c r="P8063" s="53"/>
    </row>
    <row r="8064" spans="1:16" ht="24.95" customHeight="1" x14ac:dyDescent="0.2">
      <c r="A8064" s="52" t="str">
        <f t="shared" si="376"/>
        <v>||||||0</v>
      </c>
      <c r="B8064" s="52" t="str">
        <f t="shared" si="377"/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378"/>
        <v>0</v>
      </c>
      <c r="N8064" s="39"/>
      <c r="O8064" s="39"/>
      <c r="P8064" s="53"/>
    </row>
    <row r="8065" spans="1:16" ht="24.95" customHeight="1" x14ac:dyDescent="0.2">
      <c r="A8065" s="52" t="str">
        <f t="shared" si="376"/>
        <v>||||||0</v>
      </c>
      <c r="B8065" s="52" t="str">
        <f t="shared" si="377"/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378"/>
        <v>0</v>
      </c>
      <c r="N8065" s="39"/>
      <c r="O8065" s="39"/>
      <c r="P8065" s="53"/>
    </row>
    <row r="8066" spans="1:16" ht="24.95" customHeight="1" x14ac:dyDescent="0.2">
      <c r="A8066" s="52" t="str">
        <f t="shared" si="376"/>
        <v>||||||0</v>
      </c>
      <c r="B8066" s="52" t="str">
        <f t="shared" si="377"/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378"/>
        <v>0</v>
      </c>
      <c r="N8066" s="39"/>
      <c r="O8066" s="39"/>
      <c r="P8066" s="53"/>
    </row>
    <row r="8067" spans="1:16" ht="24.95" customHeight="1" x14ac:dyDescent="0.2">
      <c r="A8067" s="52" t="str">
        <f t="shared" si="376"/>
        <v>||||||0</v>
      </c>
      <c r="B8067" s="52" t="str">
        <f t="shared" si="377"/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378"/>
        <v>0</v>
      </c>
      <c r="N8067" s="39"/>
      <c r="O8067" s="39"/>
      <c r="P8067" s="53"/>
    </row>
    <row r="8068" spans="1:16" ht="24.95" customHeight="1" x14ac:dyDescent="0.2">
      <c r="A8068" s="52" t="str">
        <f t="shared" si="376"/>
        <v>||||||0</v>
      </c>
      <c r="B8068" s="52" t="str">
        <f t="shared" si="377"/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378"/>
        <v>0</v>
      </c>
      <c r="N8068" s="39"/>
      <c r="O8068" s="39"/>
      <c r="P8068" s="53"/>
    </row>
    <row r="8069" spans="1:16" ht="24.95" customHeight="1" x14ac:dyDescent="0.2">
      <c r="A8069" s="52" t="str">
        <f t="shared" ref="A8069:A8132" si="379">C8069&amp;"|"&amp;D8069&amp;"|"&amp;E8069&amp;"|"&amp;F8069&amp;"|"&amp;G8069&amp;"|"&amp;I8069&amp;"|"&amp;N8069+O8069-P8069</f>
        <v>||||||0</v>
      </c>
      <c r="B8069" s="52" t="str">
        <f t="shared" ref="B8069:B8132" si="380"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378"/>
        <v>0</v>
      </c>
      <c r="N8069" s="39"/>
      <c r="O8069" s="39"/>
      <c r="P8069" s="53"/>
    </row>
    <row r="8070" spans="1:16" ht="24.95" customHeight="1" x14ac:dyDescent="0.2">
      <c r="A8070" s="52" t="str">
        <f t="shared" si="379"/>
        <v>||||||0</v>
      </c>
      <c r="B8070" s="52" t="str">
        <f t="shared" si="380"/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378"/>
        <v>0</v>
      </c>
      <c r="N8070" s="39"/>
      <c r="O8070" s="39"/>
      <c r="P8070" s="53"/>
    </row>
    <row r="8071" spans="1:16" ht="24.95" customHeight="1" x14ac:dyDescent="0.2">
      <c r="A8071" s="52" t="str">
        <f t="shared" si="379"/>
        <v>||||||0</v>
      </c>
      <c r="B8071" s="52" t="str">
        <f t="shared" si="380"/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378"/>
        <v>0</v>
      </c>
      <c r="N8071" s="39"/>
      <c r="O8071" s="39"/>
      <c r="P8071" s="53"/>
    </row>
    <row r="8072" spans="1:16" ht="24.95" customHeight="1" x14ac:dyDescent="0.2">
      <c r="A8072" s="52" t="str">
        <f t="shared" si="379"/>
        <v>||||||0</v>
      </c>
      <c r="B8072" s="52" t="str">
        <f t="shared" si="380"/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378"/>
        <v>0</v>
      </c>
      <c r="N8072" s="39"/>
      <c r="O8072" s="39"/>
      <c r="P8072" s="53"/>
    </row>
    <row r="8073" spans="1:16" ht="24.95" customHeight="1" x14ac:dyDescent="0.2">
      <c r="A8073" s="52" t="str">
        <f t="shared" si="379"/>
        <v>||||||0</v>
      </c>
      <c r="B8073" s="52" t="str">
        <f t="shared" si="380"/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378"/>
        <v>0</v>
      </c>
      <c r="N8073" s="39"/>
      <c r="O8073" s="39"/>
      <c r="P8073" s="53"/>
    </row>
    <row r="8074" spans="1:16" ht="24.95" customHeight="1" x14ac:dyDescent="0.2">
      <c r="A8074" s="52" t="str">
        <f t="shared" si="379"/>
        <v>||||||0</v>
      </c>
      <c r="B8074" s="52" t="str">
        <f t="shared" si="380"/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378"/>
        <v>0</v>
      </c>
      <c r="N8074" s="39"/>
      <c r="O8074" s="39"/>
      <c r="P8074" s="53"/>
    </row>
    <row r="8075" spans="1:16" ht="24.95" customHeight="1" x14ac:dyDescent="0.2">
      <c r="A8075" s="52" t="str">
        <f t="shared" si="379"/>
        <v>||||||0</v>
      </c>
      <c r="B8075" s="52" t="str">
        <f t="shared" si="380"/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378"/>
        <v>0</v>
      </c>
      <c r="N8075" s="39"/>
      <c r="O8075" s="39"/>
      <c r="P8075" s="53"/>
    </row>
    <row r="8076" spans="1:16" ht="24.95" customHeight="1" x14ac:dyDescent="0.2">
      <c r="A8076" s="52" t="str">
        <f t="shared" si="379"/>
        <v>||||||0</v>
      </c>
      <c r="B8076" s="52" t="str">
        <f t="shared" si="380"/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378"/>
        <v>0</v>
      </c>
      <c r="N8076" s="39"/>
      <c r="O8076" s="39"/>
      <c r="P8076" s="53"/>
    </row>
    <row r="8077" spans="1:16" ht="24.95" customHeight="1" x14ac:dyDescent="0.2">
      <c r="A8077" s="52" t="str">
        <f t="shared" si="379"/>
        <v>||||||0</v>
      </c>
      <c r="B8077" s="52" t="str">
        <f t="shared" si="380"/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378"/>
        <v>0</v>
      </c>
      <c r="N8077" s="39"/>
      <c r="O8077" s="39"/>
      <c r="P8077" s="53"/>
    </row>
    <row r="8078" spans="1:16" ht="24.95" customHeight="1" x14ac:dyDescent="0.2">
      <c r="A8078" s="52" t="str">
        <f t="shared" si="379"/>
        <v>||||||0</v>
      </c>
      <c r="B8078" s="52" t="str">
        <f t="shared" si="380"/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378"/>
        <v>0</v>
      </c>
      <c r="N8078" s="39"/>
      <c r="O8078" s="39"/>
      <c r="P8078" s="53"/>
    </row>
    <row r="8079" spans="1:16" ht="24.95" customHeight="1" x14ac:dyDescent="0.2">
      <c r="A8079" s="52" t="str">
        <f t="shared" si="379"/>
        <v>||||||0</v>
      </c>
      <c r="B8079" s="52" t="str">
        <f t="shared" si="380"/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378"/>
        <v>0</v>
      </c>
      <c r="N8079" s="39"/>
      <c r="O8079" s="39"/>
      <c r="P8079" s="53"/>
    </row>
    <row r="8080" spans="1:16" ht="24.95" customHeight="1" x14ac:dyDescent="0.2">
      <c r="A8080" s="52" t="str">
        <f t="shared" si="379"/>
        <v>||||||0</v>
      </c>
      <c r="B8080" s="52" t="str">
        <f t="shared" si="380"/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378"/>
        <v>0</v>
      </c>
      <c r="N8080" s="39"/>
      <c r="O8080" s="39"/>
      <c r="P8080" s="53"/>
    </row>
    <row r="8081" spans="1:16" ht="24.95" customHeight="1" x14ac:dyDescent="0.2">
      <c r="A8081" s="52" t="str">
        <f t="shared" si="379"/>
        <v>||||||0</v>
      </c>
      <c r="B8081" s="52" t="str">
        <f t="shared" si="380"/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378"/>
        <v>0</v>
      </c>
      <c r="N8081" s="39"/>
      <c r="O8081" s="39"/>
      <c r="P8081" s="53"/>
    </row>
    <row r="8082" spans="1:16" ht="24.95" customHeight="1" x14ac:dyDescent="0.2">
      <c r="A8082" s="52" t="str">
        <f t="shared" si="379"/>
        <v>||||||0</v>
      </c>
      <c r="B8082" s="52" t="str">
        <f t="shared" si="380"/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378"/>
        <v>0</v>
      </c>
      <c r="N8082" s="39"/>
      <c r="O8082" s="39"/>
      <c r="P8082" s="53"/>
    </row>
    <row r="8083" spans="1:16" ht="24.95" customHeight="1" x14ac:dyDescent="0.2">
      <c r="A8083" s="52" t="str">
        <f t="shared" si="379"/>
        <v>||||||0</v>
      </c>
      <c r="B8083" s="52" t="str">
        <f t="shared" si="380"/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378"/>
        <v>0</v>
      </c>
      <c r="N8083" s="39"/>
      <c r="O8083" s="39"/>
      <c r="P8083" s="53"/>
    </row>
    <row r="8084" spans="1:16" ht="24.95" customHeight="1" x14ac:dyDescent="0.2">
      <c r="A8084" s="52" t="str">
        <f t="shared" si="379"/>
        <v>||||||0</v>
      </c>
      <c r="B8084" s="52" t="str">
        <f t="shared" si="380"/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378"/>
        <v>0</v>
      </c>
      <c r="N8084" s="39"/>
      <c r="O8084" s="39"/>
      <c r="P8084" s="53"/>
    </row>
    <row r="8085" spans="1:16" ht="24.95" customHeight="1" x14ac:dyDescent="0.2">
      <c r="A8085" s="52" t="str">
        <f t="shared" si="379"/>
        <v>||||||0</v>
      </c>
      <c r="B8085" s="52" t="str">
        <f t="shared" si="380"/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378"/>
        <v>0</v>
      </c>
      <c r="N8085" s="39"/>
      <c r="O8085" s="39"/>
      <c r="P8085" s="53"/>
    </row>
    <row r="8086" spans="1:16" ht="24.95" customHeight="1" x14ac:dyDescent="0.2">
      <c r="A8086" s="52" t="str">
        <f t="shared" si="379"/>
        <v>||||||0</v>
      </c>
      <c r="B8086" s="52" t="str">
        <f t="shared" si="380"/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378"/>
        <v>0</v>
      </c>
      <c r="N8086" s="39"/>
      <c r="O8086" s="39"/>
      <c r="P8086" s="53"/>
    </row>
    <row r="8087" spans="1:16" ht="24.95" customHeight="1" x14ac:dyDescent="0.2">
      <c r="A8087" s="52" t="str">
        <f t="shared" si="379"/>
        <v>||||||0</v>
      </c>
      <c r="B8087" s="52" t="str">
        <f t="shared" si="380"/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378"/>
        <v>0</v>
      </c>
      <c r="N8087" s="39"/>
      <c r="O8087" s="39"/>
      <c r="P8087" s="53"/>
    </row>
    <row r="8088" spans="1:16" ht="24.95" customHeight="1" x14ac:dyDescent="0.2">
      <c r="A8088" s="52" t="str">
        <f t="shared" si="379"/>
        <v>||||||0</v>
      </c>
      <c r="B8088" s="52" t="str">
        <f t="shared" si="380"/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378"/>
        <v>0</v>
      </c>
      <c r="N8088" s="39"/>
      <c r="O8088" s="39"/>
      <c r="P8088" s="53"/>
    </row>
    <row r="8089" spans="1:16" ht="24.95" customHeight="1" x14ac:dyDescent="0.2">
      <c r="A8089" s="52" t="str">
        <f t="shared" si="379"/>
        <v>||||||0</v>
      </c>
      <c r="B8089" s="52" t="str">
        <f t="shared" si="380"/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378"/>
        <v>0</v>
      </c>
      <c r="N8089" s="39"/>
      <c r="O8089" s="39"/>
      <c r="P8089" s="53"/>
    </row>
    <row r="8090" spans="1:16" ht="24.95" customHeight="1" x14ac:dyDescent="0.2">
      <c r="A8090" s="52" t="str">
        <f t="shared" si="379"/>
        <v>||||||0</v>
      </c>
      <c r="B8090" s="52" t="str">
        <f t="shared" si="380"/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378"/>
        <v>0</v>
      </c>
      <c r="N8090" s="39"/>
      <c r="O8090" s="39"/>
      <c r="P8090" s="53"/>
    </row>
    <row r="8091" spans="1:16" ht="24.95" customHeight="1" x14ac:dyDescent="0.2">
      <c r="A8091" s="52" t="str">
        <f t="shared" si="379"/>
        <v>||||||0</v>
      </c>
      <c r="B8091" s="52" t="str">
        <f t="shared" si="380"/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378"/>
        <v>0</v>
      </c>
      <c r="N8091" s="39"/>
      <c r="O8091" s="39"/>
      <c r="P8091" s="53"/>
    </row>
    <row r="8092" spans="1:16" ht="24.95" customHeight="1" x14ac:dyDescent="0.2">
      <c r="A8092" s="52" t="str">
        <f t="shared" si="379"/>
        <v>||||||0</v>
      </c>
      <c r="B8092" s="52" t="str">
        <f t="shared" si="380"/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378"/>
        <v>0</v>
      </c>
      <c r="N8092" s="39"/>
      <c r="O8092" s="39"/>
      <c r="P8092" s="53"/>
    </row>
    <row r="8093" spans="1:16" ht="24.95" customHeight="1" x14ac:dyDescent="0.2">
      <c r="A8093" s="52" t="str">
        <f t="shared" si="379"/>
        <v>||||||0</v>
      </c>
      <c r="B8093" s="52" t="str">
        <f t="shared" si="380"/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378"/>
        <v>0</v>
      </c>
      <c r="N8093" s="39"/>
      <c r="O8093" s="39"/>
      <c r="P8093" s="53"/>
    </row>
    <row r="8094" spans="1:16" ht="24.95" customHeight="1" x14ac:dyDescent="0.2">
      <c r="A8094" s="52" t="str">
        <f t="shared" si="379"/>
        <v>||||||0</v>
      </c>
      <c r="B8094" s="52" t="str">
        <f t="shared" si="380"/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378"/>
        <v>0</v>
      </c>
      <c r="N8094" s="39"/>
      <c r="O8094" s="39"/>
      <c r="P8094" s="53"/>
    </row>
    <row r="8095" spans="1:16" ht="24.95" customHeight="1" x14ac:dyDescent="0.2">
      <c r="A8095" s="52" t="str">
        <f t="shared" si="379"/>
        <v>||||||0</v>
      </c>
      <c r="B8095" s="52" t="str">
        <f t="shared" si="380"/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378"/>
        <v>0</v>
      </c>
      <c r="N8095" s="39"/>
      <c r="O8095" s="39"/>
      <c r="P8095" s="53"/>
    </row>
    <row r="8096" spans="1:16" ht="24.95" customHeight="1" x14ac:dyDescent="0.2">
      <c r="A8096" s="52" t="str">
        <f t="shared" si="379"/>
        <v>||||||0</v>
      </c>
      <c r="B8096" s="52" t="str">
        <f t="shared" si="380"/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378"/>
        <v>0</v>
      </c>
      <c r="N8096" s="39"/>
      <c r="O8096" s="39"/>
      <c r="P8096" s="53"/>
    </row>
    <row r="8097" spans="1:16" ht="24.95" customHeight="1" x14ac:dyDescent="0.2">
      <c r="A8097" s="52" t="str">
        <f t="shared" si="379"/>
        <v>||||||0</v>
      </c>
      <c r="B8097" s="52" t="str">
        <f t="shared" si="380"/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378"/>
        <v>0</v>
      </c>
      <c r="N8097" s="39"/>
      <c r="O8097" s="39"/>
      <c r="P8097" s="53"/>
    </row>
    <row r="8098" spans="1:16" ht="24.95" customHeight="1" x14ac:dyDescent="0.2">
      <c r="A8098" s="52" t="str">
        <f t="shared" si="379"/>
        <v>||||||0</v>
      </c>
      <c r="B8098" s="52" t="str">
        <f t="shared" si="380"/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378"/>
        <v>0</v>
      </c>
      <c r="N8098" s="39"/>
      <c r="O8098" s="39"/>
      <c r="P8098" s="53"/>
    </row>
    <row r="8099" spans="1:16" ht="24.95" customHeight="1" x14ac:dyDescent="0.2">
      <c r="A8099" s="52" t="str">
        <f t="shared" si="379"/>
        <v>||||||0</v>
      </c>
      <c r="B8099" s="52" t="str">
        <f t="shared" si="380"/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378"/>
        <v>0</v>
      </c>
      <c r="N8099" s="39"/>
      <c r="O8099" s="39"/>
      <c r="P8099" s="53"/>
    </row>
    <row r="8100" spans="1:16" ht="24.95" customHeight="1" x14ac:dyDescent="0.2">
      <c r="A8100" s="52" t="str">
        <f t="shared" si="379"/>
        <v>||||||0</v>
      </c>
      <c r="B8100" s="52" t="str">
        <f t="shared" si="380"/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378"/>
        <v>0</v>
      </c>
      <c r="N8100" s="39"/>
      <c r="O8100" s="39"/>
      <c r="P8100" s="53"/>
    </row>
    <row r="8101" spans="1:16" ht="24.95" customHeight="1" x14ac:dyDescent="0.2">
      <c r="A8101" s="52" t="str">
        <f t="shared" si="379"/>
        <v>||||||0</v>
      </c>
      <c r="B8101" s="52" t="str">
        <f t="shared" si="380"/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378"/>
        <v>0</v>
      </c>
      <c r="N8101" s="39"/>
      <c r="O8101" s="39"/>
      <c r="P8101" s="53"/>
    </row>
    <row r="8102" spans="1:16" ht="24.95" customHeight="1" x14ac:dyDescent="0.2">
      <c r="A8102" s="52" t="str">
        <f t="shared" si="379"/>
        <v>||||||0</v>
      </c>
      <c r="B8102" s="52" t="str">
        <f t="shared" si="380"/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378"/>
        <v>0</v>
      </c>
      <c r="N8102" s="39"/>
      <c r="O8102" s="39"/>
      <c r="P8102" s="53"/>
    </row>
    <row r="8103" spans="1:16" ht="24.95" customHeight="1" x14ac:dyDescent="0.2">
      <c r="A8103" s="52" t="str">
        <f t="shared" si="379"/>
        <v>||||||0</v>
      </c>
      <c r="B8103" s="52" t="str">
        <f t="shared" si="380"/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378"/>
        <v>0</v>
      </c>
      <c r="N8103" s="39"/>
      <c r="O8103" s="39"/>
      <c r="P8103" s="53"/>
    </row>
    <row r="8104" spans="1:16" ht="24.95" customHeight="1" x14ac:dyDescent="0.2">
      <c r="A8104" s="52" t="str">
        <f t="shared" si="379"/>
        <v>||||||0</v>
      </c>
      <c r="B8104" s="52" t="str">
        <f t="shared" si="380"/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378"/>
        <v>0</v>
      </c>
      <c r="N8104" s="39"/>
      <c r="O8104" s="39"/>
      <c r="P8104" s="53"/>
    </row>
    <row r="8105" spans="1:16" ht="24.95" customHeight="1" x14ac:dyDescent="0.2">
      <c r="A8105" s="52" t="str">
        <f t="shared" si="379"/>
        <v>||||||0</v>
      </c>
      <c r="B8105" s="52" t="str">
        <f t="shared" si="380"/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378"/>
        <v>0</v>
      </c>
      <c r="N8105" s="39"/>
      <c r="O8105" s="39"/>
      <c r="P8105" s="53"/>
    </row>
    <row r="8106" spans="1:16" ht="24.95" customHeight="1" x14ac:dyDescent="0.2">
      <c r="A8106" s="52" t="str">
        <f t="shared" si="379"/>
        <v>||||||0</v>
      </c>
      <c r="B8106" s="52" t="str">
        <f t="shared" si="380"/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378"/>
        <v>0</v>
      </c>
      <c r="N8106" s="39"/>
      <c r="O8106" s="39"/>
      <c r="P8106" s="53"/>
    </row>
    <row r="8107" spans="1:16" ht="24.95" customHeight="1" x14ac:dyDescent="0.2">
      <c r="A8107" s="52" t="str">
        <f t="shared" si="379"/>
        <v>||||||0</v>
      </c>
      <c r="B8107" s="52" t="str">
        <f t="shared" si="380"/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378"/>
        <v>0</v>
      </c>
      <c r="N8107" s="39"/>
      <c r="O8107" s="39"/>
      <c r="P8107" s="53"/>
    </row>
    <row r="8108" spans="1:16" ht="24.95" customHeight="1" x14ac:dyDescent="0.2">
      <c r="A8108" s="52" t="str">
        <f t="shared" si="379"/>
        <v>||||||0</v>
      </c>
      <c r="B8108" s="52" t="str">
        <f t="shared" si="380"/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378"/>
        <v>0</v>
      </c>
      <c r="N8108" s="39"/>
      <c r="O8108" s="39"/>
      <c r="P8108" s="53"/>
    </row>
    <row r="8109" spans="1:16" ht="24.95" customHeight="1" x14ac:dyDescent="0.2">
      <c r="A8109" s="52" t="str">
        <f t="shared" si="379"/>
        <v>||||||0</v>
      </c>
      <c r="B8109" s="52" t="str">
        <f t="shared" si="380"/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378"/>
        <v>0</v>
      </c>
      <c r="N8109" s="39"/>
      <c r="O8109" s="39"/>
      <c r="P8109" s="53"/>
    </row>
    <row r="8110" spans="1:16" ht="24.95" customHeight="1" x14ac:dyDescent="0.2">
      <c r="A8110" s="52" t="str">
        <f t="shared" si="379"/>
        <v>||||||0</v>
      </c>
      <c r="B8110" s="52" t="str">
        <f t="shared" si="380"/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378"/>
        <v>0</v>
      </c>
      <c r="N8110" s="39"/>
      <c r="O8110" s="39"/>
      <c r="P8110" s="53"/>
    </row>
    <row r="8111" spans="1:16" ht="24.95" customHeight="1" x14ac:dyDescent="0.2">
      <c r="A8111" s="52" t="str">
        <f t="shared" si="379"/>
        <v>||||||0</v>
      </c>
      <c r="B8111" s="52" t="str">
        <f t="shared" si="380"/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378"/>
        <v>0</v>
      </c>
      <c r="N8111" s="39"/>
      <c r="O8111" s="39"/>
      <c r="P8111" s="53"/>
    </row>
    <row r="8112" spans="1:16" ht="24.95" customHeight="1" x14ac:dyDescent="0.2">
      <c r="A8112" s="52" t="str">
        <f t="shared" si="379"/>
        <v>||||||0</v>
      </c>
      <c r="B8112" s="52" t="str">
        <f t="shared" si="380"/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378"/>
        <v>0</v>
      </c>
      <c r="N8112" s="39"/>
      <c r="O8112" s="39"/>
      <c r="P8112" s="53"/>
    </row>
    <row r="8113" spans="1:16" ht="24.95" customHeight="1" x14ac:dyDescent="0.2">
      <c r="A8113" s="52" t="str">
        <f t="shared" si="379"/>
        <v>||||||0</v>
      </c>
      <c r="B8113" s="52" t="str">
        <f t="shared" si="380"/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378"/>
        <v>0</v>
      </c>
      <c r="N8113" s="39"/>
      <c r="O8113" s="39"/>
      <c r="P8113" s="53"/>
    </row>
    <row r="8114" spans="1:16" ht="24.95" customHeight="1" x14ac:dyDescent="0.2">
      <c r="A8114" s="52" t="str">
        <f t="shared" si="379"/>
        <v>||||||0</v>
      </c>
      <c r="B8114" s="52" t="str">
        <f t="shared" si="380"/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378"/>
        <v>0</v>
      </c>
      <c r="N8114" s="39"/>
      <c r="O8114" s="39"/>
      <c r="P8114" s="53"/>
    </row>
    <row r="8115" spans="1:16" ht="24.95" customHeight="1" x14ac:dyDescent="0.2">
      <c r="A8115" s="52" t="str">
        <f t="shared" si="379"/>
        <v>||||||0</v>
      </c>
      <c r="B8115" s="52" t="str">
        <f t="shared" si="380"/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378"/>
        <v>0</v>
      </c>
      <c r="N8115" s="39"/>
      <c r="O8115" s="39"/>
      <c r="P8115" s="53"/>
    </row>
    <row r="8116" spans="1:16" ht="24.95" customHeight="1" x14ac:dyDescent="0.2">
      <c r="A8116" s="52" t="str">
        <f t="shared" si="379"/>
        <v>||||||0</v>
      </c>
      <c r="B8116" s="52" t="str">
        <f t="shared" si="380"/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378"/>
        <v>0</v>
      </c>
      <c r="N8116" s="39"/>
      <c r="O8116" s="39"/>
      <c r="P8116" s="53"/>
    </row>
    <row r="8117" spans="1:16" ht="24.95" customHeight="1" x14ac:dyDescent="0.2">
      <c r="A8117" s="52" t="str">
        <f t="shared" si="379"/>
        <v>||||||0</v>
      </c>
      <c r="B8117" s="52" t="str">
        <f t="shared" si="380"/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378"/>
        <v>0</v>
      </c>
      <c r="N8117" s="39"/>
      <c r="O8117" s="39"/>
      <c r="P8117" s="53"/>
    </row>
    <row r="8118" spans="1:16" ht="24.95" customHeight="1" x14ac:dyDescent="0.2">
      <c r="A8118" s="52" t="str">
        <f t="shared" si="379"/>
        <v>||||||0</v>
      </c>
      <c r="B8118" s="52" t="str">
        <f t="shared" si="380"/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378"/>
        <v>0</v>
      </c>
      <c r="N8118" s="39"/>
      <c r="O8118" s="39"/>
      <c r="P8118" s="53"/>
    </row>
    <row r="8119" spans="1:16" ht="24.95" customHeight="1" x14ac:dyDescent="0.2">
      <c r="A8119" s="52" t="str">
        <f t="shared" si="379"/>
        <v>||||||0</v>
      </c>
      <c r="B8119" s="52" t="str">
        <f t="shared" si="380"/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378"/>
        <v>0</v>
      </c>
      <c r="N8119" s="39"/>
      <c r="O8119" s="39"/>
      <c r="P8119" s="53"/>
    </row>
    <row r="8120" spans="1:16" ht="24.95" customHeight="1" x14ac:dyDescent="0.2">
      <c r="A8120" s="52" t="str">
        <f t="shared" si="379"/>
        <v>||||||0</v>
      </c>
      <c r="B8120" s="52" t="str">
        <f t="shared" si="380"/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378"/>
        <v>0</v>
      </c>
      <c r="N8120" s="39"/>
      <c r="O8120" s="39"/>
      <c r="P8120" s="53"/>
    </row>
    <row r="8121" spans="1:16" ht="24.95" customHeight="1" x14ac:dyDescent="0.2">
      <c r="A8121" s="52" t="str">
        <f t="shared" si="379"/>
        <v>||||||0</v>
      </c>
      <c r="B8121" s="52" t="str">
        <f t="shared" si="380"/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378"/>
        <v>0</v>
      </c>
      <c r="N8121" s="39"/>
      <c r="O8121" s="39"/>
      <c r="P8121" s="53"/>
    </row>
    <row r="8122" spans="1:16" ht="24.95" customHeight="1" x14ac:dyDescent="0.2">
      <c r="A8122" s="52" t="str">
        <f t="shared" si="379"/>
        <v>||||||0</v>
      </c>
      <c r="B8122" s="52" t="str">
        <f t="shared" si="380"/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378"/>
        <v>0</v>
      </c>
      <c r="N8122" s="39"/>
      <c r="O8122" s="39"/>
      <c r="P8122" s="53"/>
    </row>
    <row r="8123" spans="1:16" ht="24.95" customHeight="1" x14ac:dyDescent="0.2">
      <c r="A8123" s="52" t="str">
        <f t="shared" si="379"/>
        <v>||||||0</v>
      </c>
      <c r="B8123" s="52" t="str">
        <f t="shared" si="380"/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378"/>
        <v>0</v>
      </c>
      <c r="N8123" s="39"/>
      <c r="O8123" s="39"/>
      <c r="P8123" s="53"/>
    </row>
    <row r="8124" spans="1:16" ht="24.95" customHeight="1" x14ac:dyDescent="0.2">
      <c r="A8124" s="52" t="str">
        <f t="shared" si="379"/>
        <v>||||||0</v>
      </c>
      <c r="B8124" s="52" t="str">
        <f t="shared" si="380"/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378"/>
        <v>0</v>
      </c>
      <c r="N8124" s="39"/>
      <c r="O8124" s="39"/>
      <c r="P8124" s="53"/>
    </row>
    <row r="8125" spans="1:16" ht="24.95" customHeight="1" x14ac:dyDescent="0.2">
      <c r="A8125" s="52" t="str">
        <f t="shared" si="379"/>
        <v>||||||0</v>
      </c>
      <c r="B8125" s="52" t="str">
        <f t="shared" si="380"/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378"/>
        <v>0</v>
      </c>
      <c r="N8125" s="39"/>
      <c r="O8125" s="39"/>
      <c r="P8125" s="53"/>
    </row>
    <row r="8126" spans="1:16" ht="24.95" customHeight="1" x14ac:dyDescent="0.2">
      <c r="A8126" s="52" t="str">
        <f t="shared" si="379"/>
        <v>||||||0</v>
      </c>
      <c r="B8126" s="52" t="str">
        <f t="shared" si="380"/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381">N8126+O8126</f>
        <v>0</v>
      </c>
      <c r="N8126" s="39"/>
      <c r="O8126" s="39"/>
      <c r="P8126" s="53"/>
    </row>
    <row r="8127" spans="1:16" ht="24.95" customHeight="1" x14ac:dyDescent="0.2">
      <c r="A8127" s="52" t="str">
        <f t="shared" si="379"/>
        <v>||||||0</v>
      </c>
      <c r="B8127" s="52" t="str">
        <f t="shared" si="380"/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381"/>
        <v>0</v>
      </c>
      <c r="N8127" s="39"/>
      <c r="O8127" s="39"/>
      <c r="P8127" s="53"/>
    </row>
    <row r="8128" spans="1:16" ht="24.95" customHeight="1" x14ac:dyDescent="0.2">
      <c r="A8128" s="52" t="str">
        <f t="shared" si="379"/>
        <v>||||||0</v>
      </c>
      <c r="B8128" s="52" t="str">
        <f t="shared" si="380"/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381"/>
        <v>0</v>
      </c>
      <c r="N8128" s="39"/>
      <c r="O8128" s="39"/>
      <c r="P8128" s="53"/>
    </row>
    <row r="8129" spans="1:16" ht="24.95" customHeight="1" x14ac:dyDescent="0.2">
      <c r="A8129" s="52" t="str">
        <f t="shared" si="379"/>
        <v>||||||0</v>
      </c>
      <c r="B8129" s="52" t="str">
        <f t="shared" si="380"/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381"/>
        <v>0</v>
      </c>
      <c r="N8129" s="39"/>
      <c r="O8129" s="39"/>
      <c r="P8129" s="53"/>
    </row>
    <row r="8130" spans="1:16" ht="24.95" customHeight="1" x14ac:dyDescent="0.2">
      <c r="A8130" s="52" t="str">
        <f t="shared" si="379"/>
        <v>||||||0</v>
      </c>
      <c r="B8130" s="52" t="str">
        <f t="shared" si="380"/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381"/>
        <v>0</v>
      </c>
      <c r="N8130" s="39"/>
      <c r="O8130" s="39"/>
      <c r="P8130" s="53"/>
    </row>
    <row r="8131" spans="1:16" ht="24.95" customHeight="1" x14ac:dyDescent="0.2">
      <c r="A8131" s="52" t="str">
        <f t="shared" si="379"/>
        <v>||||||0</v>
      </c>
      <c r="B8131" s="52" t="str">
        <f t="shared" si="380"/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381"/>
        <v>0</v>
      </c>
      <c r="N8131" s="39"/>
      <c r="O8131" s="39"/>
      <c r="P8131" s="53"/>
    </row>
    <row r="8132" spans="1:16" ht="24.95" customHeight="1" x14ac:dyDescent="0.2">
      <c r="A8132" s="52" t="str">
        <f t="shared" si="379"/>
        <v>||||||0</v>
      </c>
      <c r="B8132" s="52" t="str">
        <f t="shared" si="380"/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381"/>
        <v>0</v>
      </c>
      <c r="N8132" s="39"/>
      <c r="O8132" s="39"/>
      <c r="P8132" s="53"/>
    </row>
    <row r="8133" spans="1:16" ht="24.95" customHeight="1" x14ac:dyDescent="0.2">
      <c r="A8133" s="52" t="str">
        <f t="shared" ref="A8133:A8196" si="382">C8133&amp;"|"&amp;D8133&amp;"|"&amp;E8133&amp;"|"&amp;F8133&amp;"|"&amp;G8133&amp;"|"&amp;I8133&amp;"|"&amp;N8133+O8133-P8133</f>
        <v>||||||0</v>
      </c>
      <c r="B8133" s="52" t="str">
        <f t="shared" ref="B8133:B8196" si="383"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381"/>
        <v>0</v>
      </c>
      <c r="N8133" s="39"/>
      <c r="O8133" s="39"/>
      <c r="P8133" s="53"/>
    </row>
    <row r="8134" spans="1:16" ht="24.95" customHeight="1" x14ac:dyDescent="0.2">
      <c r="A8134" s="52" t="str">
        <f t="shared" si="382"/>
        <v>||||||0</v>
      </c>
      <c r="B8134" s="52" t="str">
        <f t="shared" si="383"/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381"/>
        <v>0</v>
      </c>
      <c r="N8134" s="39"/>
      <c r="O8134" s="39"/>
      <c r="P8134" s="53"/>
    </row>
    <row r="8135" spans="1:16" ht="24.95" customHeight="1" x14ac:dyDescent="0.2">
      <c r="A8135" s="52" t="str">
        <f t="shared" si="382"/>
        <v>||||||0</v>
      </c>
      <c r="B8135" s="52" t="str">
        <f t="shared" si="383"/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381"/>
        <v>0</v>
      </c>
      <c r="N8135" s="39"/>
      <c r="O8135" s="39"/>
      <c r="P8135" s="53"/>
    </row>
    <row r="8136" spans="1:16" ht="24.95" customHeight="1" x14ac:dyDescent="0.2">
      <c r="A8136" s="52" t="str">
        <f t="shared" si="382"/>
        <v>||||||0</v>
      </c>
      <c r="B8136" s="52" t="str">
        <f t="shared" si="383"/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381"/>
        <v>0</v>
      </c>
      <c r="N8136" s="39"/>
      <c r="O8136" s="39"/>
      <c r="P8136" s="53"/>
    </row>
    <row r="8137" spans="1:16" ht="24.95" customHeight="1" x14ac:dyDescent="0.2">
      <c r="A8137" s="52" t="str">
        <f t="shared" si="382"/>
        <v>||||||0</v>
      </c>
      <c r="B8137" s="52" t="str">
        <f t="shared" si="383"/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381"/>
        <v>0</v>
      </c>
      <c r="N8137" s="39"/>
      <c r="O8137" s="39"/>
      <c r="P8137" s="53"/>
    </row>
    <row r="8138" spans="1:16" ht="24.95" customHeight="1" x14ac:dyDescent="0.2">
      <c r="A8138" s="52" t="str">
        <f t="shared" si="382"/>
        <v>||||||0</v>
      </c>
      <c r="B8138" s="52" t="str">
        <f t="shared" si="383"/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381"/>
        <v>0</v>
      </c>
      <c r="N8138" s="39"/>
      <c r="O8138" s="39"/>
      <c r="P8138" s="53"/>
    </row>
    <row r="8139" spans="1:16" ht="24.95" customHeight="1" x14ac:dyDescent="0.2">
      <c r="A8139" s="52" t="str">
        <f t="shared" si="382"/>
        <v>||||||0</v>
      </c>
      <c r="B8139" s="52" t="str">
        <f t="shared" si="383"/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381"/>
        <v>0</v>
      </c>
      <c r="N8139" s="39"/>
      <c r="O8139" s="39"/>
      <c r="P8139" s="53"/>
    </row>
    <row r="8140" spans="1:16" ht="24.95" customHeight="1" x14ac:dyDescent="0.2">
      <c r="A8140" s="52" t="str">
        <f t="shared" si="382"/>
        <v>||||||0</v>
      </c>
      <c r="B8140" s="52" t="str">
        <f t="shared" si="383"/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381"/>
        <v>0</v>
      </c>
      <c r="N8140" s="39"/>
      <c r="O8140" s="39"/>
      <c r="P8140" s="53"/>
    </row>
    <row r="8141" spans="1:16" ht="24.95" customHeight="1" x14ac:dyDescent="0.2">
      <c r="A8141" s="52" t="str">
        <f t="shared" si="382"/>
        <v>||||||0</v>
      </c>
      <c r="B8141" s="52" t="str">
        <f t="shared" si="383"/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381"/>
        <v>0</v>
      </c>
      <c r="N8141" s="39"/>
      <c r="O8141" s="39"/>
      <c r="P8141" s="53"/>
    </row>
    <row r="8142" spans="1:16" ht="24.95" customHeight="1" x14ac:dyDescent="0.2">
      <c r="A8142" s="52" t="str">
        <f t="shared" si="382"/>
        <v>||||||0</v>
      </c>
      <c r="B8142" s="52" t="str">
        <f t="shared" si="383"/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381"/>
        <v>0</v>
      </c>
      <c r="N8142" s="39"/>
      <c r="O8142" s="39"/>
      <c r="P8142" s="53"/>
    </row>
    <row r="8143" spans="1:16" ht="24.95" customHeight="1" x14ac:dyDescent="0.2">
      <c r="A8143" s="52" t="str">
        <f t="shared" si="382"/>
        <v>||||||0</v>
      </c>
      <c r="B8143" s="52" t="str">
        <f t="shared" si="383"/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381"/>
        <v>0</v>
      </c>
      <c r="N8143" s="39"/>
      <c r="O8143" s="39"/>
      <c r="P8143" s="53"/>
    </row>
    <row r="8144" spans="1:16" ht="24.95" customHeight="1" x14ac:dyDescent="0.2">
      <c r="A8144" s="52" t="str">
        <f t="shared" si="382"/>
        <v>||||||0</v>
      </c>
      <c r="B8144" s="52" t="str">
        <f t="shared" si="383"/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381"/>
        <v>0</v>
      </c>
      <c r="N8144" s="39"/>
      <c r="O8144" s="39"/>
      <c r="P8144" s="53"/>
    </row>
    <row r="8145" spans="1:16" ht="24.95" customHeight="1" x14ac:dyDescent="0.2">
      <c r="A8145" s="52" t="str">
        <f t="shared" si="382"/>
        <v>||||||0</v>
      </c>
      <c r="B8145" s="52" t="str">
        <f t="shared" si="383"/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381"/>
        <v>0</v>
      </c>
      <c r="N8145" s="39"/>
      <c r="O8145" s="39"/>
      <c r="P8145" s="53"/>
    </row>
    <row r="8146" spans="1:16" ht="24.95" customHeight="1" x14ac:dyDescent="0.2">
      <c r="A8146" s="52" t="str">
        <f t="shared" si="382"/>
        <v>||||||0</v>
      </c>
      <c r="B8146" s="52" t="str">
        <f t="shared" si="383"/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381"/>
        <v>0</v>
      </c>
      <c r="N8146" s="39"/>
      <c r="O8146" s="39"/>
      <c r="P8146" s="53"/>
    </row>
    <row r="8147" spans="1:16" ht="24.95" customHeight="1" x14ac:dyDescent="0.2">
      <c r="A8147" s="52" t="str">
        <f t="shared" si="382"/>
        <v>||||||0</v>
      </c>
      <c r="B8147" s="52" t="str">
        <f t="shared" si="383"/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381"/>
        <v>0</v>
      </c>
      <c r="N8147" s="39"/>
      <c r="O8147" s="39"/>
      <c r="P8147" s="53"/>
    </row>
    <row r="8148" spans="1:16" ht="24.95" customHeight="1" x14ac:dyDescent="0.2">
      <c r="A8148" s="52" t="str">
        <f t="shared" si="382"/>
        <v>||||||0</v>
      </c>
      <c r="B8148" s="52" t="str">
        <f t="shared" si="383"/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381"/>
        <v>0</v>
      </c>
      <c r="N8148" s="39"/>
      <c r="O8148" s="39"/>
      <c r="P8148" s="53"/>
    </row>
    <row r="8149" spans="1:16" ht="24.95" customHeight="1" x14ac:dyDescent="0.2">
      <c r="A8149" s="52" t="str">
        <f t="shared" si="382"/>
        <v>||||||0</v>
      </c>
      <c r="B8149" s="52" t="str">
        <f t="shared" si="383"/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381"/>
        <v>0</v>
      </c>
      <c r="N8149" s="39"/>
      <c r="O8149" s="39"/>
      <c r="P8149" s="53"/>
    </row>
    <row r="8150" spans="1:16" ht="24.95" customHeight="1" x14ac:dyDescent="0.2">
      <c r="A8150" s="52" t="str">
        <f t="shared" si="382"/>
        <v>||||||0</v>
      </c>
      <c r="B8150" s="52" t="str">
        <f t="shared" si="383"/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381"/>
        <v>0</v>
      </c>
      <c r="N8150" s="39"/>
      <c r="O8150" s="39"/>
      <c r="P8150" s="53"/>
    </row>
    <row r="8151" spans="1:16" ht="24.95" customHeight="1" x14ac:dyDescent="0.2">
      <c r="A8151" s="52" t="str">
        <f t="shared" si="382"/>
        <v>||||||0</v>
      </c>
      <c r="B8151" s="52" t="str">
        <f t="shared" si="383"/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381"/>
        <v>0</v>
      </c>
      <c r="N8151" s="39"/>
      <c r="O8151" s="39"/>
      <c r="P8151" s="53"/>
    </row>
    <row r="8152" spans="1:16" ht="24.95" customHeight="1" x14ac:dyDescent="0.2">
      <c r="A8152" s="52" t="str">
        <f t="shared" si="382"/>
        <v>||||||0</v>
      </c>
      <c r="B8152" s="52" t="str">
        <f t="shared" si="383"/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381"/>
        <v>0</v>
      </c>
      <c r="N8152" s="39"/>
      <c r="O8152" s="39"/>
      <c r="P8152" s="53"/>
    </row>
    <row r="8153" spans="1:16" ht="24.95" customHeight="1" x14ac:dyDescent="0.2">
      <c r="A8153" s="52" t="str">
        <f t="shared" si="382"/>
        <v>||||||0</v>
      </c>
      <c r="B8153" s="52" t="str">
        <f t="shared" si="383"/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381"/>
        <v>0</v>
      </c>
      <c r="N8153" s="39"/>
      <c r="O8153" s="39"/>
      <c r="P8153" s="53"/>
    </row>
    <row r="8154" spans="1:16" ht="24.95" customHeight="1" x14ac:dyDescent="0.2">
      <c r="A8154" s="52" t="str">
        <f t="shared" si="382"/>
        <v>||||||0</v>
      </c>
      <c r="B8154" s="52" t="str">
        <f t="shared" si="383"/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381"/>
        <v>0</v>
      </c>
      <c r="N8154" s="39"/>
      <c r="O8154" s="39"/>
      <c r="P8154" s="53"/>
    </row>
    <row r="8155" spans="1:16" ht="24.95" customHeight="1" x14ac:dyDescent="0.2">
      <c r="A8155" s="52" t="str">
        <f t="shared" si="382"/>
        <v>||||||0</v>
      </c>
      <c r="B8155" s="52" t="str">
        <f t="shared" si="383"/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381"/>
        <v>0</v>
      </c>
      <c r="N8155" s="39"/>
      <c r="O8155" s="39"/>
      <c r="P8155" s="53"/>
    </row>
    <row r="8156" spans="1:16" ht="24.95" customHeight="1" x14ac:dyDescent="0.2">
      <c r="A8156" s="52" t="str">
        <f t="shared" si="382"/>
        <v>||||||0</v>
      </c>
      <c r="B8156" s="52" t="str">
        <f t="shared" si="383"/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381"/>
        <v>0</v>
      </c>
      <c r="N8156" s="39"/>
      <c r="O8156" s="39"/>
      <c r="P8156" s="53"/>
    </row>
    <row r="8157" spans="1:16" ht="24.95" customHeight="1" x14ac:dyDescent="0.2">
      <c r="A8157" s="52" t="str">
        <f t="shared" si="382"/>
        <v>||||||0</v>
      </c>
      <c r="B8157" s="52" t="str">
        <f t="shared" si="383"/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381"/>
        <v>0</v>
      </c>
      <c r="N8157" s="39"/>
      <c r="O8157" s="39"/>
      <c r="P8157" s="53"/>
    </row>
    <row r="8158" spans="1:16" ht="24.95" customHeight="1" x14ac:dyDescent="0.2">
      <c r="A8158" s="52" t="str">
        <f t="shared" si="382"/>
        <v>||||||0</v>
      </c>
      <c r="B8158" s="52" t="str">
        <f t="shared" si="383"/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381"/>
        <v>0</v>
      </c>
      <c r="N8158" s="39"/>
      <c r="O8158" s="39"/>
      <c r="P8158" s="53"/>
    </row>
    <row r="8159" spans="1:16" ht="24.95" customHeight="1" x14ac:dyDescent="0.2">
      <c r="A8159" s="52" t="str">
        <f t="shared" si="382"/>
        <v>||||||0</v>
      </c>
      <c r="B8159" s="52" t="str">
        <f t="shared" si="383"/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381"/>
        <v>0</v>
      </c>
      <c r="N8159" s="39"/>
      <c r="O8159" s="39"/>
      <c r="P8159" s="53"/>
    </row>
    <row r="8160" spans="1:16" ht="24.95" customHeight="1" x14ac:dyDescent="0.2">
      <c r="A8160" s="52" t="str">
        <f t="shared" si="382"/>
        <v>||||||0</v>
      </c>
      <c r="B8160" s="52" t="str">
        <f t="shared" si="383"/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381"/>
        <v>0</v>
      </c>
      <c r="N8160" s="39"/>
      <c r="O8160" s="39"/>
      <c r="P8160" s="53"/>
    </row>
    <row r="8161" spans="1:16" ht="24.95" customHeight="1" x14ac:dyDescent="0.2">
      <c r="A8161" s="52" t="str">
        <f t="shared" si="382"/>
        <v>||||||0</v>
      </c>
      <c r="B8161" s="52" t="str">
        <f t="shared" si="383"/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381"/>
        <v>0</v>
      </c>
      <c r="N8161" s="39"/>
      <c r="O8161" s="39"/>
      <c r="P8161" s="53"/>
    </row>
    <row r="8162" spans="1:16" ht="24.95" customHeight="1" x14ac:dyDescent="0.2">
      <c r="A8162" s="52" t="str">
        <f t="shared" si="382"/>
        <v>||||||0</v>
      </c>
      <c r="B8162" s="52" t="str">
        <f t="shared" si="383"/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381"/>
        <v>0</v>
      </c>
      <c r="N8162" s="39"/>
      <c r="O8162" s="39"/>
      <c r="P8162" s="53"/>
    </row>
    <row r="8163" spans="1:16" ht="24.95" customHeight="1" x14ac:dyDescent="0.2">
      <c r="A8163" s="52" t="str">
        <f t="shared" si="382"/>
        <v>||||||0</v>
      </c>
      <c r="B8163" s="52" t="str">
        <f t="shared" si="383"/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381"/>
        <v>0</v>
      </c>
      <c r="N8163" s="39"/>
      <c r="O8163" s="39"/>
      <c r="P8163" s="53"/>
    </row>
    <row r="8164" spans="1:16" ht="24.95" customHeight="1" x14ac:dyDescent="0.2">
      <c r="A8164" s="52" t="str">
        <f t="shared" si="382"/>
        <v>||||||0</v>
      </c>
      <c r="B8164" s="52" t="str">
        <f t="shared" si="383"/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381"/>
        <v>0</v>
      </c>
      <c r="N8164" s="39"/>
      <c r="O8164" s="39"/>
      <c r="P8164" s="53"/>
    </row>
    <row r="8165" spans="1:16" ht="24.95" customHeight="1" x14ac:dyDescent="0.2">
      <c r="A8165" s="52" t="str">
        <f t="shared" si="382"/>
        <v>||||||0</v>
      </c>
      <c r="B8165" s="52" t="str">
        <f t="shared" si="383"/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381"/>
        <v>0</v>
      </c>
      <c r="N8165" s="39"/>
      <c r="O8165" s="39"/>
      <c r="P8165" s="53"/>
    </row>
    <row r="8166" spans="1:16" ht="24.95" customHeight="1" x14ac:dyDescent="0.2">
      <c r="A8166" s="52" t="str">
        <f t="shared" si="382"/>
        <v>||||||0</v>
      </c>
      <c r="B8166" s="52" t="str">
        <f t="shared" si="383"/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381"/>
        <v>0</v>
      </c>
      <c r="N8166" s="39"/>
      <c r="O8166" s="39"/>
      <c r="P8166" s="53"/>
    </row>
    <row r="8167" spans="1:16" ht="24.95" customHeight="1" x14ac:dyDescent="0.2">
      <c r="A8167" s="52" t="str">
        <f t="shared" si="382"/>
        <v>||||||0</v>
      </c>
      <c r="B8167" s="52" t="str">
        <f t="shared" si="383"/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381"/>
        <v>0</v>
      </c>
      <c r="N8167" s="39"/>
      <c r="O8167" s="39"/>
      <c r="P8167" s="53"/>
    </row>
    <row r="8168" spans="1:16" ht="24.95" customHeight="1" x14ac:dyDescent="0.2">
      <c r="A8168" s="52" t="str">
        <f t="shared" si="382"/>
        <v>||||||0</v>
      </c>
      <c r="B8168" s="52" t="str">
        <f t="shared" si="383"/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381"/>
        <v>0</v>
      </c>
      <c r="N8168" s="39"/>
      <c r="O8168" s="39"/>
      <c r="P8168" s="53"/>
    </row>
    <row r="8169" spans="1:16" ht="24.95" customHeight="1" x14ac:dyDescent="0.2">
      <c r="A8169" s="52" t="str">
        <f t="shared" si="382"/>
        <v>||||||0</v>
      </c>
      <c r="B8169" s="52" t="str">
        <f t="shared" si="383"/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381"/>
        <v>0</v>
      </c>
      <c r="N8169" s="39"/>
      <c r="O8169" s="39"/>
      <c r="P8169" s="53"/>
    </row>
    <row r="8170" spans="1:16" ht="24.95" customHeight="1" x14ac:dyDescent="0.2">
      <c r="A8170" s="52" t="str">
        <f t="shared" si="382"/>
        <v>||||||0</v>
      </c>
      <c r="B8170" s="52" t="str">
        <f t="shared" si="383"/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381"/>
        <v>0</v>
      </c>
      <c r="N8170" s="39"/>
      <c r="O8170" s="39"/>
      <c r="P8170" s="53"/>
    </row>
    <row r="8171" spans="1:16" ht="24.95" customHeight="1" x14ac:dyDescent="0.2">
      <c r="A8171" s="52" t="str">
        <f t="shared" si="382"/>
        <v>||||||0</v>
      </c>
      <c r="B8171" s="52" t="str">
        <f t="shared" si="383"/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381"/>
        <v>0</v>
      </c>
      <c r="N8171" s="39"/>
      <c r="O8171" s="39"/>
      <c r="P8171" s="53"/>
    </row>
    <row r="8172" spans="1:16" ht="24.95" customHeight="1" x14ac:dyDescent="0.2">
      <c r="A8172" s="52" t="str">
        <f t="shared" si="382"/>
        <v>||||||0</v>
      </c>
      <c r="B8172" s="52" t="str">
        <f t="shared" si="383"/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381"/>
        <v>0</v>
      </c>
      <c r="N8172" s="39"/>
      <c r="O8172" s="39"/>
      <c r="P8172" s="53"/>
    </row>
    <row r="8173" spans="1:16" ht="24.95" customHeight="1" x14ac:dyDescent="0.2">
      <c r="A8173" s="52" t="str">
        <f t="shared" si="382"/>
        <v>||||||0</v>
      </c>
      <c r="B8173" s="52" t="str">
        <f t="shared" si="383"/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381"/>
        <v>0</v>
      </c>
      <c r="N8173" s="39"/>
      <c r="O8173" s="39"/>
      <c r="P8173" s="53"/>
    </row>
    <row r="8174" spans="1:16" ht="24.95" customHeight="1" x14ac:dyDescent="0.2">
      <c r="A8174" s="52" t="str">
        <f t="shared" si="382"/>
        <v>||||||0</v>
      </c>
      <c r="B8174" s="52" t="str">
        <f t="shared" si="383"/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381"/>
        <v>0</v>
      </c>
      <c r="N8174" s="39"/>
      <c r="O8174" s="39"/>
      <c r="P8174" s="53"/>
    </row>
    <row r="8175" spans="1:16" ht="24.95" customHeight="1" x14ac:dyDescent="0.2">
      <c r="A8175" s="52" t="str">
        <f t="shared" si="382"/>
        <v>||||||0</v>
      </c>
      <c r="B8175" s="52" t="str">
        <f t="shared" si="383"/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381"/>
        <v>0</v>
      </c>
      <c r="N8175" s="39"/>
      <c r="O8175" s="39"/>
      <c r="P8175" s="53"/>
    </row>
    <row r="8176" spans="1:16" ht="24.95" customHeight="1" x14ac:dyDescent="0.2">
      <c r="A8176" s="52" t="str">
        <f t="shared" si="382"/>
        <v>||||||0</v>
      </c>
      <c r="B8176" s="52" t="str">
        <f t="shared" si="383"/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381"/>
        <v>0</v>
      </c>
      <c r="N8176" s="39"/>
      <c r="O8176" s="39"/>
      <c r="P8176" s="53"/>
    </row>
    <row r="8177" spans="1:16" ht="24.95" customHeight="1" x14ac:dyDescent="0.2">
      <c r="A8177" s="52" t="str">
        <f t="shared" si="382"/>
        <v>||||||0</v>
      </c>
      <c r="B8177" s="52" t="str">
        <f t="shared" si="383"/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381"/>
        <v>0</v>
      </c>
      <c r="N8177" s="39"/>
      <c r="O8177" s="39"/>
      <c r="P8177" s="53"/>
    </row>
    <row r="8178" spans="1:16" ht="24.95" customHeight="1" x14ac:dyDescent="0.2">
      <c r="A8178" s="52" t="str">
        <f t="shared" si="382"/>
        <v>||||||0</v>
      </c>
      <c r="B8178" s="52" t="str">
        <f t="shared" si="383"/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381"/>
        <v>0</v>
      </c>
      <c r="N8178" s="39"/>
      <c r="O8178" s="39"/>
      <c r="P8178" s="53"/>
    </row>
    <row r="8179" spans="1:16" ht="24.95" customHeight="1" x14ac:dyDescent="0.2">
      <c r="A8179" s="52" t="str">
        <f t="shared" si="382"/>
        <v>||||||0</v>
      </c>
      <c r="B8179" s="52" t="str">
        <f t="shared" si="383"/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381"/>
        <v>0</v>
      </c>
      <c r="N8179" s="39"/>
      <c r="O8179" s="39"/>
      <c r="P8179" s="53"/>
    </row>
    <row r="8180" spans="1:16" ht="24.95" customHeight="1" x14ac:dyDescent="0.2">
      <c r="A8180" s="52" t="str">
        <f t="shared" si="382"/>
        <v>||||||0</v>
      </c>
      <c r="B8180" s="52" t="str">
        <f t="shared" si="383"/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381"/>
        <v>0</v>
      </c>
      <c r="N8180" s="39"/>
      <c r="O8180" s="39"/>
      <c r="P8180" s="53"/>
    </row>
    <row r="8181" spans="1:16" ht="24.95" customHeight="1" x14ac:dyDescent="0.2">
      <c r="A8181" s="52" t="str">
        <f t="shared" si="382"/>
        <v>||||||0</v>
      </c>
      <c r="B8181" s="52" t="str">
        <f t="shared" si="383"/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381"/>
        <v>0</v>
      </c>
      <c r="N8181" s="39"/>
      <c r="O8181" s="39"/>
      <c r="P8181" s="53"/>
    </row>
    <row r="8182" spans="1:16" ht="24.95" customHeight="1" x14ac:dyDescent="0.2">
      <c r="A8182" s="52" t="str">
        <f t="shared" si="382"/>
        <v>||||||0</v>
      </c>
      <c r="B8182" s="52" t="str">
        <f t="shared" si="383"/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381"/>
        <v>0</v>
      </c>
      <c r="N8182" s="39"/>
      <c r="O8182" s="39"/>
      <c r="P8182" s="53"/>
    </row>
    <row r="8183" spans="1:16" ht="24.95" customHeight="1" x14ac:dyDescent="0.2">
      <c r="A8183" s="52" t="str">
        <f t="shared" si="382"/>
        <v>||||||0</v>
      </c>
      <c r="B8183" s="52" t="str">
        <f t="shared" si="383"/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381"/>
        <v>0</v>
      </c>
      <c r="N8183" s="39"/>
      <c r="O8183" s="39"/>
      <c r="P8183" s="53"/>
    </row>
    <row r="8184" spans="1:16" ht="24.95" customHeight="1" x14ac:dyDescent="0.2">
      <c r="A8184" s="52" t="str">
        <f t="shared" si="382"/>
        <v>||||||0</v>
      </c>
      <c r="B8184" s="52" t="str">
        <f t="shared" si="383"/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381"/>
        <v>0</v>
      </c>
      <c r="N8184" s="39"/>
      <c r="O8184" s="39"/>
      <c r="P8184" s="53"/>
    </row>
    <row r="8185" spans="1:16" ht="24.95" customHeight="1" x14ac:dyDescent="0.2">
      <c r="A8185" s="52" t="str">
        <f t="shared" si="382"/>
        <v>||||||0</v>
      </c>
      <c r="B8185" s="52" t="str">
        <f t="shared" si="383"/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381"/>
        <v>0</v>
      </c>
      <c r="N8185" s="39"/>
      <c r="O8185" s="39"/>
      <c r="P8185" s="53"/>
    </row>
    <row r="8186" spans="1:16" ht="24.95" customHeight="1" x14ac:dyDescent="0.2">
      <c r="A8186" s="52" t="str">
        <f t="shared" si="382"/>
        <v>||||||0</v>
      </c>
      <c r="B8186" s="52" t="str">
        <f t="shared" si="383"/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381"/>
        <v>0</v>
      </c>
      <c r="N8186" s="39"/>
      <c r="O8186" s="39"/>
      <c r="P8186" s="53"/>
    </row>
    <row r="8187" spans="1:16" ht="24.95" customHeight="1" x14ac:dyDescent="0.2">
      <c r="A8187" s="52" t="str">
        <f t="shared" si="382"/>
        <v>||||||0</v>
      </c>
      <c r="B8187" s="52" t="str">
        <f t="shared" si="383"/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381"/>
        <v>0</v>
      </c>
      <c r="N8187" s="39"/>
      <c r="O8187" s="39"/>
      <c r="P8187" s="53"/>
    </row>
    <row r="8188" spans="1:16" ht="24.95" customHeight="1" x14ac:dyDescent="0.2">
      <c r="A8188" s="52" t="str">
        <f t="shared" si="382"/>
        <v>||||||0</v>
      </c>
      <c r="B8188" s="52" t="str">
        <f t="shared" si="383"/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381"/>
        <v>0</v>
      </c>
      <c r="N8188" s="39"/>
      <c r="O8188" s="39"/>
      <c r="P8188" s="53"/>
    </row>
    <row r="8189" spans="1:16" ht="24.95" customHeight="1" x14ac:dyDescent="0.2">
      <c r="A8189" s="52" t="str">
        <f t="shared" si="382"/>
        <v>||||||0</v>
      </c>
      <c r="B8189" s="52" t="str">
        <f t="shared" si="383"/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381"/>
        <v>0</v>
      </c>
      <c r="N8189" s="39"/>
      <c r="O8189" s="39"/>
      <c r="P8189" s="53"/>
    </row>
    <row r="8190" spans="1:16" ht="24.95" customHeight="1" x14ac:dyDescent="0.2">
      <c r="A8190" s="52" t="str">
        <f t="shared" si="382"/>
        <v>||||||0</v>
      </c>
      <c r="B8190" s="52" t="str">
        <f t="shared" si="383"/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384">N8190+O8190</f>
        <v>0</v>
      </c>
      <c r="N8190" s="39"/>
      <c r="O8190" s="39"/>
      <c r="P8190" s="53"/>
    </row>
    <row r="8191" spans="1:16" ht="24.95" customHeight="1" x14ac:dyDescent="0.2">
      <c r="A8191" s="52" t="str">
        <f t="shared" si="382"/>
        <v>||||||0</v>
      </c>
      <c r="B8191" s="52" t="str">
        <f t="shared" si="383"/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384"/>
        <v>0</v>
      </c>
      <c r="N8191" s="39"/>
      <c r="O8191" s="39"/>
      <c r="P8191" s="53"/>
    </row>
    <row r="8192" spans="1:16" ht="24.95" customHeight="1" x14ac:dyDescent="0.2">
      <c r="A8192" s="52" t="str">
        <f t="shared" si="382"/>
        <v>||||||0</v>
      </c>
      <c r="B8192" s="52" t="str">
        <f t="shared" si="383"/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384"/>
        <v>0</v>
      </c>
      <c r="N8192" s="39"/>
      <c r="O8192" s="39"/>
      <c r="P8192" s="53"/>
    </row>
    <row r="8193" spans="1:16" ht="24.95" customHeight="1" x14ac:dyDescent="0.2">
      <c r="A8193" s="52" t="str">
        <f t="shared" si="382"/>
        <v>||||||0</v>
      </c>
      <c r="B8193" s="52" t="str">
        <f t="shared" si="383"/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384"/>
        <v>0</v>
      </c>
      <c r="N8193" s="39"/>
      <c r="O8193" s="39"/>
      <c r="P8193" s="53"/>
    </row>
    <row r="8194" spans="1:16" ht="24.95" customHeight="1" x14ac:dyDescent="0.2">
      <c r="A8194" s="52" t="str">
        <f t="shared" si="382"/>
        <v>||||||0</v>
      </c>
      <c r="B8194" s="52" t="str">
        <f t="shared" si="383"/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384"/>
        <v>0</v>
      </c>
      <c r="N8194" s="39"/>
      <c r="O8194" s="39"/>
      <c r="P8194" s="53"/>
    </row>
    <row r="8195" spans="1:16" ht="24.95" customHeight="1" x14ac:dyDescent="0.2">
      <c r="A8195" s="52" t="str">
        <f t="shared" si="382"/>
        <v>||||||0</v>
      </c>
      <c r="B8195" s="52" t="str">
        <f t="shared" si="383"/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384"/>
        <v>0</v>
      </c>
      <c r="N8195" s="39"/>
      <c r="O8195" s="39"/>
      <c r="P8195" s="53"/>
    </row>
    <row r="8196" spans="1:16" ht="24.95" customHeight="1" x14ac:dyDescent="0.2">
      <c r="A8196" s="52" t="str">
        <f t="shared" si="382"/>
        <v>||||||0</v>
      </c>
      <c r="B8196" s="52" t="str">
        <f t="shared" si="383"/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384"/>
        <v>0</v>
      </c>
      <c r="N8196" s="39"/>
      <c r="O8196" s="39"/>
      <c r="P8196" s="53"/>
    </row>
    <row r="8197" spans="1:16" ht="24.95" customHeight="1" x14ac:dyDescent="0.2">
      <c r="A8197" s="52" t="str">
        <f t="shared" ref="A8197:A8260" si="385">C8197&amp;"|"&amp;D8197&amp;"|"&amp;E8197&amp;"|"&amp;F8197&amp;"|"&amp;G8197&amp;"|"&amp;I8197&amp;"|"&amp;N8197+O8197-P8197</f>
        <v>||||||0</v>
      </c>
      <c r="B8197" s="52" t="str">
        <f t="shared" ref="B8197:B8260" si="386"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384"/>
        <v>0</v>
      </c>
      <c r="N8197" s="39"/>
      <c r="O8197" s="39"/>
      <c r="P8197" s="53"/>
    </row>
    <row r="8198" spans="1:16" ht="24.95" customHeight="1" x14ac:dyDescent="0.2">
      <c r="A8198" s="52" t="str">
        <f t="shared" si="385"/>
        <v>||||||0</v>
      </c>
      <c r="B8198" s="52" t="str">
        <f t="shared" si="386"/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384"/>
        <v>0</v>
      </c>
      <c r="N8198" s="39"/>
      <c r="O8198" s="39"/>
      <c r="P8198" s="53"/>
    </row>
    <row r="8199" spans="1:16" ht="24.95" customHeight="1" x14ac:dyDescent="0.2">
      <c r="A8199" s="52" t="str">
        <f t="shared" si="385"/>
        <v>||||||0</v>
      </c>
      <c r="B8199" s="52" t="str">
        <f t="shared" si="386"/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384"/>
        <v>0</v>
      </c>
      <c r="N8199" s="39"/>
      <c r="O8199" s="39"/>
      <c r="P8199" s="53"/>
    </row>
    <row r="8200" spans="1:16" ht="24.95" customHeight="1" x14ac:dyDescent="0.2">
      <c r="A8200" s="52" t="str">
        <f t="shared" si="385"/>
        <v>||||||0</v>
      </c>
      <c r="B8200" s="52" t="str">
        <f t="shared" si="386"/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384"/>
        <v>0</v>
      </c>
      <c r="N8200" s="39"/>
      <c r="O8200" s="39"/>
      <c r="P8200" s="53"/>
    </row>
    <row r="8201" spans="1:16" ht="24.95" customHeight="1" x14ac:dyDescent="0.2">
      <c r="A8201" s="52" t="str">
        <f t="shared" si="385"/>
        <v>||||||0</v>
      </c>
      <c r="B8201" s="52" t="str">
        <f t="shared" si="386"/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384"/>
        <v>0</v>
      </c>
      <c r="N8201" s="39"/>
      <c r="O8201" s="39"/>
      <c r="P8201" s="53"/>
    </row>
    <row r="8202" spans="1:16" ht="24.95" customHeight="1" x14ac:dyDescent="0.2">
      <c r="A8202" s="52" t="str">
        <f t="shared" si="385"/>
        <v>||||||0</v>
      </c>
      <c r="B8202" s="52" t="str">
        <f t="shared" si="386"/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384"/>
        <v>0</v>
      </c>
      <c r="N8202" s="39"/>
      <c r="O8202" s="39"/>
      <c r="P8202" s="53"/>
    </row>
    <row r="8203" spans="1:16" ht="24.95" customHeight="1" x14ac:dyDescent="0.2">
      <c r="A8203" s="52" t="str">
        <f t="shared" si="385"/>
        <v>||||||0</v>
      </c>
      <c r="B8203" s="52" t="str">
        <f t="shared" si="386"/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384"/>
        <v>0</v>
      </c>
      <c r="N8203" s="39"/>
      <c r="O8203" s="39"/>
      <c r="P8203" s="53"/>
    </row>
    <row r="8204" spans="1:16" ht="24.95" customHeight="1" x14ac:dyDescent="0.2">
      <c r="A8204" s="52" t="str">
        <f t="shared" si="385"/>
        <v>||||||0</v>
      </c>
      <c r="B8204" s="52" t="str">
        <f t="shared" si="386"/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384"/>
        <v>0</v>
      </c>
      <c r="N8204" s="39"/>
      <c r="O8204" s="39"/>
      <c r="P8204" s="53"/>
    </row>
    <row r="8205" spans="1:16" ht="24.95" customHeight="1" x14ac:dyDescent="0.2">
      <c r="A8205" s="52" t="str">
        <f t="shared" si="385"/>
        <v>||||||0</v>
      </c>
      <c r="B8205" s="52" t="str">
        <f t="shared" si="386"/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384"/>
        <v>0</v>
      </c>
      <c r="N8205" s="39"/>
      <c r="O8205" s="39"/>
      <c r="P8205" s="53"/>
    </row>
    <row r="8206" spans="1:16" ht="24.95" customHeight="1" x14ac:dyDescent="0.2">
      <c r="A8206" s="52" t="str">
        <f t="shared" si="385"/>
        <v>||||||0</v>
      </c>
      <c r="B8206" s="52" t="str">
        <f t="shared" si="386"/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384"/>
        <v>0</v>
      </c>
      <c r="N8206" s="39"/>
      <c r="O8206" s="39"/>
      <c r="P8206" s="53"/>
    </row>
    <row r="8207" spans="1:16" ht="24.95" customHeight="1" x14ac:dyDescent="0.2">
      <c r="A8207" s="52" t="str">
        <f t="shared" si="385"/>
        <v>||||||0</v>
      </c>
      <c r="B8207" s="52" t="str">
        <f t="shared" si="386"/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384"/>
        <v>0</v>
      </c>
      <c r="N8207" s="39"/>
      <c r="O8207" s="39"/>
      <c r="P8207" s="53"/>
    </row>
    <row r="8208" spans="1:16" ht="24.95" customHeight="1" x14ac:dyDescent="0.2">
      <c r="A8208" s="52" t="str">
        <f t="shared" si="385"/>
        <v>||||||0</v>
      </c>
      <c r="B8208" s="52" t="str">
        <f t="shared" si="386"/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384"/>
        <v>0</v>
      </c>
      <c r="N8208" s="39"/>
      <c r="O8208" s="39"/>
      <c r="P8208" s="53"/>
    </row>
    <row r="8209" spans="1:16" ht="24.95" customHeight="1" x14ac:dyDescent="0.2">
      <c r="A8209" s="52" t="str">
        <f t="shared" si="385"/>
        <v>||||||0</v>
      </c>
      <c r="B8209" s="52" t="str">
        <f t="shared" si="386"/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384"/>
        <v>0</v>
      </c>
      <c r="N8209" s="39"/>
      <c r="O8209" s="39"/>
      <c r="P8209" s="53"/>
    </row>
    <row r="8210" spans="1:16" ht="24.95" customHeight="1" x14ac:dyDescent="0.2">
      <c r="A8210" s="52" t="str">
        <f t="shared" si="385"/>
        <v>||||||0</v>
      </c>
      <c r="B8210" s="52" t="str">
        <f t="shared" si="386"/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384"/>
        <v>0</v>
      </c>
      <c r="N8210" s="39"/>
      <c r="O8210" s="39"/>
      <c r="P8210" s="53"/>
    </row>
    <row r="8211" spans="1:16" ht="24.95" customHeight="1" x14ac:dyDescent="0.2">
      <c r="A8211" s="52" t="str">
        <f t="shared" si="385"/>
        <v>||||||0</v>
      </c>
      <c r="B8211" s="52" t="str">
        <f t="shared" si="386"/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384"/>
        <v>0</v>
      </c>
      <c r="N8211" s="39"/>
      <c r="O8211" s="39"/>
      <c r="P8211" s="53"/>
    </row>
    <row r="8212" spans="1:16" ht="24.95" customHeight="1" x14ac:dyDescent="0.2">
      <c r="A8212" s="52" t="str">
        <f t="shared" si="385"/>
        <v>||||||0</v>
      </c>
      <c r="B8212" s="52" t="str">
        <f t="shared" si="386"/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384"/>
        <v>0</v>
      </c>
      <c r="N8212" s="39"/>
      <c r="O8212" s="39"/>
      <c r="P8212" s="53"/>
    </row>
    <row r="8213" spans="1:16" ht="24.95" customHeight="1" x14ac:dyDescent="0.2">
      <c r="A8213" s="52" t="str">
        <f t="shared" si="385"/>
        <v>||||||0</v>
      </c>
      <c r="B8213" s="52" t="str">
        <f t="shared" si="386"/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384"/>
        <v>0</v>
      </c>
      <c r="N8213" s="39"/>
      <c r="O8213" s="39"/>
      <c r="P8213" s="53"/>
    </row>
    <row r="8214" spans="1:16" ht="24.95" customHeight="1" x14ac:dyDescent="0.2">
      <c r="A8214" s="52" t="str">
        <f t="shared" si="385"/>
        <v>||||||0</v>
      </c>
      <c r="B8214" s="52" t="str">
        <f t="shared" si="386"/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384"/>
        <v>0</v>
      </c>
      <c r="N8214" s="39"/>
      <c r="O8214" s="39"/>
      <c r="P8214" s="53"/>
    </row>
    <row r="8215" spans="1:16" ht="24.95" customHeight="1" x14ac:dyDescent="0.2">
      <c r="A8215" s="52" t="str">
        <f t="shared" si="385"/>
        <v>||||||0</v>
      </c>
      <c r="B8215" s="52" t="str">
        <f t="shared" si="386"/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384"/>
        <v>0</v>
      </c>
      <c r="N8215" s="39"/>
      <c r="O8215" s="39"/>
      <c r="P8215" s="53"/>
    </row>
    <row r="8216" spans="1:16" ht="24.95" customHeight="1" x14ac:dyDescent="0.2">
      <c r="A8216" s="52" t="str">
        <f t="shared" si="385"/>
        <v>||||||0</v>
      </c>
      <c r="B8216" s="52" t="str">
        <f t="shared" si="386"/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384"/>
        <v>0</v>
      </c>
      <c r="N8216" s="39"/>
      <c r="O8216" s="39"/>
      <c r="P8216" s="53"/>
    </row>
    <row r="8217" spans="1:16" ht="24.95" customHeight="1" x14ac:dyDescent="0.2">
      <c r="A8217" s="52" t="str">
        <f t="shared" si="385"/>
        <v>||||||0</v>
      </c>
      <c r="B8217" s="52" t="str">
        <f t="shared" si="386"/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384"/>
        <v>0</v>
      </c>
      <c r="N8217" s="39"/>
      <c r="O8217" s="39"/>
      <c r="P8217" s="53"/>
    </row>
    <row r="8218" spans="1:16" ht="24.95" customHeight="1" x14ac:dyDescent="0.2">
      <c r="A8218" s="52" t="str">
        <f t="shared" si="385"/>
        <v>||||||0</v>
      </c>
      <c r="B8218" s="52" t="str">
        <f t="shared" si="386"/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384"/>
        <v>0</v>
      </c>
      <c r="N8218" s="39"/>
      <c r="O8218" s="39"/>
      <c r="P8218" s="53"/>
    </row>
    <row r="8219" spans="1:16" ht="24.95" customHeight="1" x14ac:dyDescent="0.2">
      <c r="A8219" s="52" t="str">
        <f t="shared" si="385"/>
        <v>||||||0</v>
      </c>
      <c r="B8219" s="52" t="str">
        <f t="shared" si="386"/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384"/>
        <v>0</v>
      </c>
      <c r="N8219" s="39"/>
      <c r="O8219" s="39"/>
      <c r="P8219" s="53"/>
    </row>
    <row r="8220" spans="1:16" ht="24.95" customHeight="1" x14ac:dyDescent="0.2">
      <c r="A8220" s="52" t="str">
        <f t="shared" si="385"/>
        <v>||||||0</v>
      </c>
      <c r="B8220" s="52" t="str">
        <f t="shared" si="386"/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384"/>
        <v>0</v>
      </c>
      <c r="N8220" s="39"/>
      <c r="O8220" s="39"/>
      <c r="P8220" s="53"/>
    </row>
    <row r="8221" spans="1:16" ht="24.95" customHeight="1" x14ac:dyDescent="0.2">
      <c r="A8221" s="52" t="str">
        <f t="shared" si="385"/>
        <v>||||||0</v>
      </c>
      <c r="B8221" s="52" t="str">
        <f t="shared" si="386"/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384"/>
        <v>0</v>
      </c>
      <c r="N8221" s="39"/>
      <c r="O8221" s="39"/>
      <c r="P8221" s="53"/>
    </row>
    <row r="8222" spans="1:16" ht="24.95" customHeight="1" x14ac:dyDescent="0.2">
      <c r="A8222" s="52" t="str">
        <f t="shared" si="385"/>
        <v>||||||0</v>
      </c>
      <c r="B8222" s="52" t="str">
        <f t="shared" si="386"/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384"/>
        <v>0</v>
      </c>
      <c r="N8222" s="39"/>
      <c r="O8222" s="39"/>
      <c r="P8222" s="53"/>
    </row>
    <row r="8223" spans="1:16" ht="24.95" customHeight="1" x14ac:dyDescent="0.2">
      <c r="A8223" s="52" t="str">
        <f t="shared" si="385"/>
        <v>||||||0</v>
      </c>
      <c r="B8223" s="52" t="str">
        <f t="shared" si="386"/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384"/>
        <v>0</v>
      </c>
      <c r="N8223" s="39"/>
      <c r="O8223" s="39"/>
      <c r="P8223" s="53"/>
    </row>
    <row r="8224" spans="1:16" ht="24.95" customHeight="1" x14ac:dyDescent="0.2">
      <c r="A8224" s="52" t="str">
        <f t="shared" si="385"/>
        <v>||||||0</v>
      </c>
      <c r="B8224" s="52" t="str">
        <f t="shared" si="386"/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384"/>
        <v>0</v>
      </c>
      <c r="N8224" s="39"/>
      <c r="O8224" s="39"/>
      <c r="P8224" s="53"/>
    </row>
    <row r="8225" spans="1:16" ht="24.95" customHeight="1" x14ac:dyDescent="0.2">
      <c r="A8225" s="52" t="str">
        <f t="shared" si="385"/>
        <v>||||||0</v>
      </c>
      <c r="B8225" s="52" t="str">
        <f t="shared" si="386"/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384"/>
        <v>0</v>
      </c>
      <c r="N8225" s="39"/>
      <c r="O8225" s="39"/>
      <c r="P8225" s="53"/>
    </row>
    <row r="8226" spans="1:16" ht="24.95" customHeight="1" x14ac:dyDescent="0.2">
      <c r="A8226" s="52" t="str">
        <f t="shared" si="385"/>
        <v>||||||0</v>
      </c>
      <c r="B8226" s="52" t="str">
        <f t="shared" si="386"/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384"/>
        <v>0</v>
      </c>
      <c r="N8226" s="39"/>
      <c r="O8226" s="39"/>
      <c r="P8226" s="53"/>
    </row>
    <row r="8227" spans="1:16" ht="24.95" customHeight="1" x14ac:dyDescent="0.2">
      <c r="A8227" s="52" t="str">
        <f t="shared" si="385"/>
        <v>||||||0</v>
      </c>
      <c r="B8227" s="52" t="str">
        <f t="shared" si="386"/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384"/>
        <v>0</v>
      </c>
      <c r="N8227" s="39"/>
      <c r="O8227" s="39"/>
      <c r="P8227" s="53"/>
    </row>
    <row r="8228" spans="1:16" ht="24.95" customHeight="1" x14ac:dyDescent="0.2">
      <c r="A8228" s="52" t="str">
        <f t="shared" si="385"/>
        <v>||||||0</v>
      </c>
      <c r="B8228" s="52" t="str">
        <f t="shared" si="386"/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384"/>
        <v>0</v>
      </c>
      <c r="N8228" s="39"/>
      <c r="O8228" s="39"/>
      <c r="P8228" s="53"/>
    </row>
    <row r="8229" spans="1:16" ht="24.95" customHeight="1" x14ac:dyDescent="0.2">
      <c r="A8229" s="52" t="str">
        <f t="shared" si="385"/>
        <v>||||||0</v>
      </c>
      <c r="B8229" s="52" t="str">
        <f t="shared" si="386"/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384"/>
        <v>0</v>
      </c>
      <c r="N8229" s="39"/>
      <c r="O8229" s="39"/>
      <c r="P8229" s="53"/>
    </row>
    <row r="8230" spans="1:16" ht="24.95" customHeight="1" x14ac:dyDescent="0.2">
      <c r="A8230" s="52" t="str">
        <f t="shared" si="385"/>
        <v>||||||0</v>
      </c>
      <c r="B8230" s="52" t="str">
        <f t="shared" si="386"/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384"/>
        <v>0</v>
      </c>
      <c r="N8230" s="39"/>
      <c r="O8230" s="39"/>
      <c r="P8230" s="53"/>
    </row>
    <row r="8231" spans="1:16" ht="24.95" customHeight="1" x14ac:dyDescent="0.2">
      <c r="A8231" s="52" t="str">
        <f t="shared" si="385"/>
        <v>||||||0</v>
      </c>
      <c r="B8231" s="52" t="str">
        <f t="shared" si="386"/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384"/>
        <v>0</v>
      </c>
      <c r="N8231" s="39"/>
      <c r="O8231" s="39"/>
      <c r="P8231" s="53"/>
    </row>
    <row r="8232" spans="1:16" ht="24.95" customHeight="1" x14ac:dyDescent="0.2">
      <c r="A8232" s="52" t="str">
        <f t="shared" si="385"/>
        <v>||||||0</v>
      </c>
      <c r="B8232" s="52" t="str">
        <f t="shared" si="386"/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384"/>
        <v>0</v>
      </c>
      <c r="N8232" s="39"/>
      <c r="O8232" s="39"/>
      <c r="P8232" s="53"/>
    </row>
    <row r="8233" spans="1:16" ht="24.95" customHeight="1" x14ac:dyDescent="0.2">
      <c r="A8233" s="52" t="str">
        <f t="shared" si="385"/>
        <v>||||||0</v>
      </c>
      <c r="B8233" s="52" t="str">
        <f t="shared" si="386"/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384"/>
        <v>0</v>
      </c>
      <c r="N8233" s="39"/>
      <c r="O8233" s="39"/>
      <c r="P8233" s="53"/>
    </row>
    <row r="8234" spans="1:16" ht="24.95" customHeight="1" x14ac:dyDescent="0.2">
      <c r="A8234" s="52" t="str">
        <f t="shared" si="385"/>
        <v>||||||0</v>
      </c>
      <c r="B8234" s="52" t="str">
        <f t="shared" si="386"/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384"/>
        <v>0</v>
      </c>
      <c r="N8234" s="39"/>
      <c r="O8234" s="39"/>
      <c r="P8234" s="53"/>
    </row>
    <row r="8235" spans="1:16" ht="24.95" customHeight="1" x14ac:dyDescent="0.2">
      <c r="A8235" s="52" t="str">
        <f t="shared" si="385"/>
        <v>||||||0</v>
      </c>
      <c r="B8235" s="52" t="str">
        <f t="shared" si="386"/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384"/>
        <v>0</v>
      </c>
      <c r="N8235" s="39"/>
      <c r="O8235" s="39"/>
      <c r="P8235" s="53"/>
    </row>
    <row r="8236" spans="1:16" ht="24.95" customHeight="1" x14ac:dyDescent="0.2">
      <c r="A8236" s="52" t="str">
        <f t="shared" si="385"/>
        <v>||||||0</v>
      </c>
      <c r="B8236" s="52" t="str">
        <f t="shared" si="386"/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384"/>
        <v>0</v>
      </c>
      <c r="N8236" s="39"/>
      <c r="O8236" s="39"/>
      <c r="P8236" s="53"/>
    </row>
    <row r="8237" spans="1:16" ht="24.95" customHeight="1" x14ac:dyDescent="0.2">
      <c r="A8237" s="52" t="str">
        <f t="shared" si="385"/>
        <v>||||||0</v>
      </c>
      <c r="B8237" s="52" t="str">
        <f t="shared" si="386"/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384"/>
        <v>0</v>
      </c>
      <c r="N8237" s="39"/>
      <c r="O8237" s="39"/>
      <c r="P8237" s="53"/>
    </row>
    <row r="8238" spans="1:16" ht="24.95" customHeight="1" x14ac:dyDescent="0.2">
      <c r="A8238" s="52" t="str">
        <f t="shared" si="385"/>
        <v>||||||0</v>
      </c>
      <c r="B8238" s="52" t="str">
        <f t="shared" si="386"/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384"/>
        <v>0</v>
      </c>
      <c r="N8238" s="39"/>
      <c r="O8238" s="39"/>
      <c r="P8238" s="53"/>
    </row>
    <row r="8239" spans="1:16" ht="24.95" customHeight="1" x14ac:dyDescent="0.2">
      <c r="A8239" s="52" t="str">
        <f t="shared" si="385"/>
        <v>||||||0</v>
      </c>
      <c r="B8239" s="52" t="str">
        <f t="shared" si="386"/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384"/>
        <v>0</v>
      </c>
      <c r="N8239" s="39"/>
      <c r="O8239" s="39"/>
      <c r="P8239" s="53"/>
    </row>
    <row r="8240" spans="1:16" ht="24.95" customHeight="1" x14ac:dyDescent="0.2">
      <c r="A8240" s="52" t="str">
        <f t="shared" si="385"/>
        <v>||||||0</v>
      </c>
      <c r="B8240" s="52" t="str">
        <f t="shared" si="386"/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384"/>
        <v>0</v>
      </c>
      <c r="N8240" s="39"/>
      <c r="O8240" s="39"/>
      <c r="P8240" s="53"/>
    </row>
    <row r="8241" spans="1:16" ht="24.95" customHeight="1" x14ac:dyDescent="0.2">
      <c r="A8241" s="52" t="str">
        <f t="shared" si="385"/>
        <v>||||||0</v>
      </c>
      <c r="B8241" s="52" t="str">
        <f t="shared" si="386"/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384"/>
        <v>0</v>
      </c>
      <c r="N8241" s="39"/>
      <c r="O8241" s="39"/>
      <c r="P8241" s="53"/>
    </row>
    <row r="8242" spans="1:16" ht="24.95" customHeight="1" x14ac:dyDescent="0.2">
      <c r="A8242" s="52" t="str">
        <f t="shared" si="385"/>
        <v>||||||0</v>
      </c>
      <c r="B8242" s="52" t="str">
        <f t="shared" si="386"/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384"/>
        <v>0</v>
      </c>
      <c r="N8242" s="39"/>
      <c r="O8242" s="39"/>
      <c r="P8242" s="53"/>
    </row>
    <row r="8243" spans="1:16" ht="24.95" customHeight="1" x14ac:dyDescent="0.2">
      <c r="A8243" s="52" t="str">
        <f t="shared" si="385"/>
        <v>||||||0</v>
      </c>
      <c r="B8243" s="52" t="str">
        <f t="shared" si="386"/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384"/>
        <v>0</v>
      </c>
      <c r="N8243" s="39"/>
      <c r="O8243" s="39"/>
      <c r="P8243" s="53"/>
    </row>
    <row r="8244" spans="1:16" ht="24.95" customHeight="1" x14ac:dyDescent="0.2">
      <c r="A8244" s="52" t="str">
        <f t="shared" si="385"/>
        <v>||||||0</v>
      </c>
      <c r="B8244" s="52" t="str">
        <f t="shared" si="386"/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384"/>
        <v>0</v>
      </c>
      <c r="N8244" s="39"/>
      <c r="O8244" s="39"/>
      <c r="P8244" s="53"/>
    </row>
    <row r="8245" spans="1:16" ht="24.95" customHeight="1" x14ac:dyDescent="0.2">
      <c r="A8245" s="52" t="str">
        <f t="shared" si="385"/>
        <v>||||||0</v>
      </c>
      <c r="B8245" s="52" t="str">
        <f t="shared" si="386"/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384"/>
        <v>0</v>
      </c>
      <c r="N8245" s="39"/>
      <c r="O8245" s="39"/>
      <c r="P8245" s="53"/>
    </row>
    <row r="8246" spans="1:16" ht="24.95" customHeight="1" x14ac:dyDescent="0.2">
      <c r="A8246" s="52" t="str">
        <f t="shared" si="385"/>
        <v>||||||0</v>
      </c>
      <c r="B8246" s="52" t="str">
        <f t="shared" si="386"/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384"/>
        <v>0</v>
      </c>
      <c r="N8246" s="39"/>
      <c r="O8246" s="39"/>
      <c r="P8246" s="53"/>
    </row>
    <row r="8247" spans="1:16" ht="24.95" customHeight="1" x14ac:dyDescent="0.2">
      <c r="A8247" s="52" t="str">
        <f t="shared" si="385"/>
        <v>||||||0</v>
      </c>
      <c r="B8247" s="52" t="str">
        <f t="shared" si="386"/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384"/>
        <v>0</v>
      </c>
      <c r="N8247" s="39"/>
      <c r="O8247" s="39"/>
      <c r="P8247" s="53"/>
    </row>
    <row r="8248" spans="1:16" ht="24.95" customHeight="1" x14ac:dyDescent="0.2">
      <c r="A8248" s="52" t="str">
        <f t="shared" si="385"/>
        <v>||||||0</v>
      </c>
      <c r="B8248" s="52" t="str">
        <f t="shared" si="386"/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384"/>
        <v>0</v>
      </c>
      <c r="N8248" s="39"/>
      <c r="O8248" s="39"/>
      <c r="P8248" s="53"/>
    </row>
    <row r="8249" spans="1:16" ht="24.95" customHeight="1" x14ac:dyDescent="0.2">
      <c r="A8249" s="52" t="str">
        <f t="shared" si="385"/>
        <v>||||||0</v>
      </c>
      <c r="B8249" s="52" t="str">
        <f t="shared" si="386"/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384"/>
        <v>0</v>
      </c>
      <c r="N8249" s="39"/>
      <c r="O8249" s="39"/>
      <c r="P8249" s="53"/>
    </row>
    <row r="8250" spans="1:16" ht="24.95" customHeight="1" x14ac:dyDescent="0.2">
      <c r="A8250" s="52" t="str">
        <f t="shared" si="385"/>
        <v>||||||0</v>
      </c>
      <c r="B8250" s="52" t="str">
        <f t="shared" si="386"/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384"/>
        <v>0</v>
      </c>
      <c r="N8250" s="39"/>
      <c r="O8250" s="39"/>
      <c r="P8250" s="53"/>
    </row>
    <row r="8251" spans="1:16" ht="24.95" customHeight="1" x14ac:dyDescent="0.2">
      <c r="A8251" s="52" t="str">
        <f t="shared" si="385"/>
        <v>||||||0</v>
      </c>
      <c r="B8251" s="52" t="str">
        <f t="shared" si="386"/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384"/>
        <v>0</v>
      </c>
      <c r="N8251" s="39"/>
      <c r="O8251" s="39"/>
      <c r="P8251" s="53"/>
    </row>
    <row r="8252" spans="1:16" ht="24.95" customHeight="1" x14ac:dyDescent="0.2">
      <c r="A8252" s="52" t="str">
        <f t="shared" si="385"/>
        <v>||||||0</v>
      </c>
      <c r="B8252" s="52" t="str">
        <f t="shared" si="386"/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384"/>
        <v>0</v>
      </c>
      <c r="N8252" s="39"/>
      <c r="O8252" s="39"/>
      <c r="P8252" s="53"/>
    </row>
    <row r="8253" spans="1:16" ht="24.95" customHeight="1" x14ac:dyDescent="0.2">
      <c r="A8253" s="52" t="str">
        <f t="shared" si="385"/>
        <v>||||||0</v>
      </c>
      <c r="B8253" s="52" t="str">
        <f t="shared" si="386"/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384"/>
        <v>0</v>
      </c>
      <c r="N8253" s="39"/>
      <c r="O8253" s="39"/>
      <c r="P8253" s="53"/>
    </row>
    <row r="8254" spans="1:16" ht="24.95" customHeight="1" x14ac:dyDescent="0.2">
      <c r="A8254" s="52" t="str">
        <f t="shared" si="385"/>
        <v>||||||0</v>
      </c>
      <c r="B8254" s="52" t="str">
        <f t="shared" si="386"/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387">N8254+O8254</f>
        <v>0</v>
      </c>
      <c r="N8254" s="39"/>
      <c r="O8254" s="39"/>
      <c r="P8254" s="53"/>
    </row>
    <row r="8255" spans="1:16" ht="24.95" customHeight="1" x14ac:dyDescent="0.2">
      <c r="A8255" s="52" t="str">
        <f t="shared" si="385"/>
        <v>||||||0</v>
      </c>
      <c r="B8255" s="52" t="str">
        <f t="shared" si="386"/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387"/>
        <v>0</v>
      </c>
      <c r="N8255" s="39"/>
      <c r="O8255" s="39"/>
      <c r="P8255" s="53"/>
    </row>
    <row r="8256" spans="1:16" ht="24.95" customHeight="1" x14ac:dyDescent="0.2">
      <c r="A8256" s="52" t="str">
        <f t="shared" si="385"/>
        <v>||||||0</v>
      </c>
      <c r="B8256" s="52" t="str">
        <f t="shared" si="386"/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387"/>
        <v>0</v>
      </c>
      <c r="N8256" s="39"/>
      <c r="O8256" s="39"/>
      <c r="P8256" s="53"/>
    </row>
    <row r="8257" spans="1:16" ht="24.95" customHeight="1" x14ac:dyDescent="0.2">
      <c r="A8257" s="52" t="str">
        <f t="shared" si="385"/>
        <v>||||||0</v>
      </c>
      <c r="B8257" s="52" t="str">
        <f t="shared" si="386"/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387"/>
        <v>0</v>
      </c>
      <c r="N8257" s="39"/>
      <c r="O8257" s="39"/>
      <c r="P8257" s="53"/>
    </row>
    <row r="8258" spans="1:16" ht="24.95" customHeight="1" x14ac:dyDescent="0.2">
      <c r="A8258" s="52" t="str">
        <f t="shared" si="385"/>
        <v>||||||0</v>
      </c>
      <c r="B8258" s="52" t="str">
        <f t="shared" si="386"/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387"/>
        <v>0</v>
      </c>
      <c r="N8258" s="39"/>
      <c r="O8258" s="39"/>
      <c r="P8258" s="53"/>
    </row>
    <row r="8259" spans="1:16" ht="24.95" customHeight="1" x14ac:dyDescent="0.2">
      <c r="A8259" s="52" t="str">
        <f t="shared" si="385"/>
        <v>||||||0</v>
      </c>
      <c r="B8259" s="52" t="str">
        <f t="shared" si="386"/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387"/>
        <v>0</v>
      </c>
      <c r="N8259" s="39"/>
      <c r="O8259" s="39"/>
      <c r="P8259" s="53"/>
    </row>
    <row r="8260" spans="1:16" ht="24.95" customHeight="1" x14ac:dyDescent="0.2">
      <c r="A8260" s="52" t="str">
        <f t="shared" si="385"/>
        <v>||||||0</v>
      </c>
      <c r="B8260" s="52" t="str">
        <f t="shared" si="386"/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387"/>
        <v>0</v>
      </c>
      <c r="N8260" s="39"/>
      <c r="O8260" s="39"/>
      <c r="P8260" s="53"/>
    </row>
    <row r="8261" spans="1:16" ht="24.95" customHeight="1" x14ac:dyDescent="0.2">
      <c r="A8261" s="52" t="str">
        <f t="shared" ref="A8261:A8324" si="388">C8261&amp;"|"&amp;D8261&amp;"|"&amp;E8261&amp;"|"&amp;F8261&amp;"|"&amp;G8261&amp;"|"&amp;I8261&amp;"|"&amp;N8261+O8261-P8261</f>
        <v>||||||0</v>
      </c>
      <c r="B8261" s="52" t="str">
        <f t="shared" ref="B8261:B8324" si="389"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387"/>
        <v>0</v>
      </c>
      <c r="N8261" s="39"/>
      <c r="O8261" s="39"/>
      <c r="P8261" s="53"/>
    </row>
    <row r="8262" spans="1:16" ht="24.95" customHeight="1" x14ac:dyDescent="0.2">
      <c r="A8262" s="52" t="str">
        <f t="shared" si="388"/>
        <v>||||||0</v>
      </c>
      <c r="B8262" s="52" t="str">
        <f t="shared" si="389"/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387"/>
        <v>0</v>
      </c>
      <c r="N8262" s="39"/>
      <c r="O8262" s="39"/>
      <c r="P8262" s="53"/>
    </row>
    <row r="8263" spans="1:16" ht="24.95" customHeight="1" x14ac:dyDescent="0.2">
      <c r="A8263" s="52" t="str">
        <f t="shared" si="388"/>
        <v>||||||0</v>
      </c>
      <c r="B8263" s="52" t="str">
        <f t="shared" si="389"/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387"/>
        <v>0</v>
      </c>
      <c r="N8263" s="39"/>
      <c r="O8263" s="39"/>
      <c r="P8263" s="53"/>
    </row>
    <row r="8264" spans="1:16" ht="24.95" customHeight="1" x14ac:dyDescent="0.2">
      <c r="A8264" s="52" t="str">
        <f t="shared" si="388"/>
        <v>||||||0</v>
      </c>
      <c r="B8264" s="52" t="str">
        <f t="shared" si="389"/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387"/>
        <v>0</v>
      </c>
      <c r="N8264" s="39"/>
      <c r="O8264" s="39"/>
      <c r="P8264" s="53"/>
    </row>
    <row r="8265" spans="1:16" ht="24.95" customHeight="1" x14ac:dyDescent="0.2">
      <c r="A8265" s="52" t="str">
        <f t="shared" si="388"/>
        <v>||||||0</v>
      </c>
      <c r="B8265" s="52" t="str">
        <f t="shared" si="389"/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387"/>
        <v>0</v>
      </c>
      <c r="N8265" s="39"/>
      <c r="O8265" s="39"/>
      <c r="P8265" s="53"/>
    </row>
    <row r="8266" spans="1:16" ht="24.95" customHeight="1" x14ac:dyDescent="0.2">
      <c r="A8266" s="52" t="str">
        <f t="shared" si="388"/>
        <v>||||||0</v>
      </c>
      <c r="B8266" s="52" t="str">
        <f t="shared" si="389"/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387"/>
        <v>0</v>
      </c>
      <c r="N8266" s="39"/>
      <c r="O8266" s="39"/>
      <c r="P8266" s="53"/>
    </row>
    <row r="8267" spans="1:16" ht="24.95" customHeight="1" x14ac:dyDescent="0.2">
      <c r="A8267" s="52" t="str">
        <f t="shared" si="388"/>
        <v>||||||0</v>
      </c>
      <c r="B8267" s="52" t="str">
        <f t="shared" si="389"/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387"/>
        <v>0</v>
      </c>
      <c r="N8267" s="39"/>
      <c r="O8267" s="39"/>
      <c r="P8267" s="53"/>
    </row>
    <row r="8268" spans="1:16" ht="24.95" customHeight="1" x14ac:dyDescent="0.2">
      <c r="A8268" s="52" t="str">
        <f t="shared" si="388"/>
        <v>||||||0</v>
      </c>
      <c r="B8268" s="52" t="str">
        <f t="shared" si="389"/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387"/>
        <v>0</v>
      </c>
      <c r="N8268" s="39"/>
      <c r="O8268" s="39"/>
      <c r="P8268" s="53"/>
    </row>
    <row r="8269" spans="1:16" ht="24.95" customHeight="1" x14ac:dyDescent="0.2">
      <c r="A8269" s="52" t="str">
        <f t="shared" si="388"/>
        <v>||||||0</v>
      </c>
      <c r="B8269" s="52" t="str">
        <f t="shared" si="389"/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387"/>
        <v>0</v>
      </c>
      <c r="N8269" s="39"/>
      <c r="O8269" s="39"/>
      <c r="P8269" s="53"/>
    </row>
    <row r="8270" spans="1:16" ht="24.95" customHeight="1" x14ac:dyDescent="0.2">
      <c r="A8270" s="52" t="str">
        <f t="shared" si="388"/>
        <v>||||||0</v>
      </c>
      <c r="B8270" s="52" t="str">
        <f t="shared" si="389"/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387"/>
        <v>0</v>
      </c>
      <c r="N8270" s="39"/>
      <c r="O8270" s="39"/>
      <c r="P8270" s="53"/>
    </row>
    <row r="8271" spans="1:16" ht="24.95" customHeight="1" x14ac:dyDescent="0.2">
      <c r="A8271" s="52" t="str">
        <f t="shared" si="388"/>
        <v>||||||0</v>
      </c>
      <c r="B8271" s="52" t="str">
        <f t="shared" si="389"/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387"/>
        <v>0</v>
      </c>
      <c r="N8271" s="39"/>
      <c r="O8271" s="39"/>
      <c r="P8271" s="53"/>
    </row>
    <row r="8272" spans="1:16" ht="24.95" customHeight="1" x14ac:dyDescent="0.2">
      <c r="A8272" s="52" t="str">
        <f t="shared" si="388"/>
        <v>||||||0</v>
      </c>
      <c r="B8272" s="52" t="str">
        <f t="shared" si="389"/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387"/>
        <v>0</v>
      </c>
      <c r="N8272" s="39"/>
      <c r="O8272" s="39"/>
      <c r="P8272" s="53"/>
    </row>
    <row r="8273" spans="1:16" ht="24.95" customHeight="1" x14ac:dyDescent="0.2">
      <c r="A8273" s="52" t="str">
        <f t="shared" si="388"/>
        <v>||||||0</v>
      </c>
      <c r="B8273" s="52" t="str">
        <f t="shared" si="389"/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387"/>
        <v>0</v>
      </c>
      <c r="N8273" s="39"/>
      <c r="O8273" s="39"/>
      <c r="P8273" s="53"/>
    </row>
    <row r="8274" spans="1:16" ht="24.95" customHeight="1" x14ac:dyDescent="0.2">
      <c r="A8274" s="52" t="str">
        <f t="shared" si="388"/>
        <v>||||||0</v>
      </c>
      <c r="B8274" s="52" t="str">
        <f t="shared" si="389"/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387"/>
        <v>0</v>
      </c>
      <c r="N8274" s="39"/>
      <c r="O8274" s="39"/>
      <c r="P8274" s="53"/>
    </row>
    <row r="8275" spans="1:16" ht="24.95" customHeight="1" x14ac:dyDescent="0.2">
      <c r="A8275" s="52" t="str">
        <f t="shared" si="388"/>
        <v>||||||0</v>
      </c>
      <c r="B8275" s="52" t="str">
        <f t="shared" si="389"/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387"/>
        <v>0</v>
      </c>
      <c r="N8275" s="39"/>
      <c r="O8275" s="39"/>
      <c r="P8275" s="53"/>
    </row>
    <row r="8276" spans="1:16" ht="24.95" customHeight="1" x14ac:dyDescent="0.2">
      <c r="A8276" s="52" t="str">
        <f t="shared" si="388"/>
        <v>||||||0</v>
      </c>
      <c r="B8276" s="52" t="str">
        <f t="shared" si="389"/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387"/>
        <v>0</v>
      </c>
      <c r="N8276" s="39"/>
      <c r="O8276" s="39"/>
      <c r="P8276" s="53"/>
    </row>
    <row r="8277" spans="1:16" ht="24.95" customHeight="1" x14ac:dyDescent="0.2">
      <c r="A8277" s="52" t="str">
        <f t="shared" si="388"/>
        <v>||||||0</v>
      </c>
      <c r="B8277" s="52" t="str">
        <f t="shared" si="389"/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387"/>
        <v>0</v>
      </c>
      <c r="N8277" s="39"/>
      <c r="O8277" s="39"/>
      <c r="P8277" s="53"/>
    </row>
    <row r="8278" spans="1:16" ht="24.95" customHeight="1" x14ac:dyDescent="0.2">
      <c r="A8278" s="52" t="str">
        <f t="shared" si="388"/>
        <v>||||||0</v>
      </c>
      <c r="B8278" s="52" t="str">
        <f t="shared" si="389"/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387"/>
        <v>0</v>
      </c>
      <c r="N8278" s="39"/>
      <c r="O8278" s="39"/>
      <c r="P8278" s="53"/>
    </row>
    <row r="8279" spans="1:16" ht="24.95" customHeight="1" x14ac:dyDescent="0.2">
      <c r="A8279" s="52" t="str">
        <f t="shared" si="388"/>
        <v>||||||0</v>
      </c>
      <c r="B8279" s="52" t="str">
        <f t="shared" si="389"/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387"/>
        <v>0</v>
      </c>
      <c r="N8279" s="39"/>
      <c r="O8279" s="39"/>
      <c r="P8279" s="53"/>
    </row>
    <row r="8280" spans="1:16" ht="24.95" customHeight="1" x14ac:dyDescent="0.2">
      <c r="A8280" s="52" t="str">
        <f t="shared" si="388"/>
        <v>||||||0</v>
      </c>
      <c r="B8280" s="52" t="str">
        <f t="shared" si="389"/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387"/>
        <v>0</v>
      </c>
      <c r="N8280" s="39"/>
      <c r="O8280" s="39"/>
      <c r="P8280" s="53"/>
    </row>
    <row r="8281" spans="1:16" ht="24.95" customHeight="1" x14ac:dyDescent="0.2">
      <c r="A8281" s="52" t="str">
        <f t="shared" si="388"/>
        <v>||||||0</v>
      </c>
      <c r="B8281" s="52" t="str">
        <f t="shared" si="389"/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387"/>
        <v>0</v>
      </c>
      <c r="N8281" s="39"/>
      <c r="O8281" s="39"/>
      <c r="P8281" s="53"/>
    </row>
    <row r="8282" spans="1:16" ht="24.95" customHeight="1" x14ac:dyDescent="0.2">
      <c r="A8282" s="52" t="str">
        <f t="shared" si="388"/>
        <v>||||||0</v>
      </c>
      <c r="B8282" s="52" t="str">
        <f t="shared" si="389"/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387"/>
        <v>0</v>
      </c>
      <c r="N8282" s="39"/>
      <c r="O8282" s="39"/>
      <c r="P8282" s="53"/>
    </row>
    <row r="8283" spans="1:16" ht="24.95" customHeight="1" x14ac:dyDescent="0.2">
      <c r="A8283" s="52" t="str">
        <f t="shared" si="388"/>
        <v>||||||0</v>
      </c>
      <c r="B8283" s="52" t="str">
        <f t="shared" si="389"/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387"/>
        <v>0</v>
      </c>
      <c r="N8283" s="39"/>
      <c r="O8283" s="39"/>
      <c r="P8283" s="53"/>
    </row>
    <row r="8284" spans="1:16" ht="24.95" customHeight="1" x14ac:dyDescent="0.2">
      <c r="A8284" s="52" t="str">
        <f t="shared" si="388"/>
        <v>||||||0</v>
      </c>
      <c r="B8284" s="52" t="str">
        <f t="shared" si="389"/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387"/>
        <v>0</v>
      </c>
      <c r="N8284" s="39"/>
      <c r="O8284" s="39"/>
      <c r="P8284" s="53"/>
    </row>
    <row r="8285" spans="1:16" ht="24.95" customHeight="1" x14ac:dyDescent="0.2">
      <c r="A8285" s="52" t="str">
        <f t="shared" si="388"/>
        <v>||||||0</v>
      </c>
      <c r="B8285" s="52" t="str">
        <f t="shared" si="389"/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387"/>
        <v>0</v>
      </c>
      <c r="N8285" s="39"/>
      <c r="O8285" s="39"/>
      <c r="P8285" s="53"/>
    </row>
    <row r="8286" spans="1:16" ht="24.95" customHeight="1" x14ac:dyDescent="0.2">
      <c r="A8286" s="52" t="str">
        <f t="shared" si="388"/>
        <v>||||||0</v>
      </c>
      <c r="B8286" s="52" t="str">
        <f t="shared" si="389"/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387"/>
        <v>0</v>
      </c>
      <c r="N8286" s="39"/>
      <c r="O8286" s="39"/>
      <c r="P8286" s="53"/>
    </row>
    <row r="8287" spans="1:16" ht="24.95" customHeight="1" x14ac:dyDescent="0.2">
      <c r="A8287" s="52" t="str">
        <f t="shared" si="388"/>
        <v>||||||0</v>
      </c>
      <c r="B8287" s="52" t="str">
        <f t="shared" si="389"/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387"/>
        <v>0</v>
      </c>
      <c r="N8287" s="39"/>
      <c r="O8287" s="39"/>
      <c r="P8287" s="53"/>
    </row>
    <row r="8288" spans="1:16" ht="24.95" customHeight="1" x14ac:dyDescent="0.2">
      <c r="A8288" s="52" t="str">
        <f t="shared" si="388"/>
        <v>||||||0</v>
      </c>
      <c r="B8288" s="52" t="str">
        <f t="shared" si="389"/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387"/>
        <v>0</v>
      </c>
      <c r="N8288" s="39"/>
      <c r="O8288" s="39"/>
      <c r="P8288" s="53"/>
    </row>
    <row r="8289" spans="1:16" ht="24.95" customHeight="1" x14ac:dyDescent="0.2">
      <c r="A8289" s="52" t="str">
        <f t="shared" si="388"/>
        <v>||||||0</v>
      </c>
      <c r="B8289" s="52" t="str">
        <f t="shared" si="389"/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387"/>
        <v>0</v>
      </c>
      <c r="N8289" s="39"/>
      <c r="O8289" s="39"/>
      <c r="P8289" s="53"/>
    </row>
    <row r="8290" spans="1:16" ht="24.95" customHeight="1" x14ac:dyDescent="0.2">
      <c r="A8290" s="52" t="str">
        <f t="shared" si="388"/>
        <v>||||||0</v>
      </c>
      <c r="B8290" s="52" t="str">
        <f t="shared" si="389"/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387"/>
        <v>0</v>
      </c>
      <c r="N8290" s="39"/>
      <c r="O8290" s="39"/>
      <c r="P8290" s="53"/>
    </row>
    <row r="8291" spans="1:16" ht="24.95" customHeight="1" x14ac:dyDescent="0.2">
      <c r="A8291" s="52" t="str">
        <f t="shared" si="388"/>
        <v>||||||0</v>
      </c>
      <c r="B8291" s="52" t="str">
        <f t="shared" si="389"/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387"/>
        <v>0</v>
      </c>
      <c r="N8291" s="39"/>
      <c r="O8291" s="39"/>
      <c r="P8291" s="53"/>
    </row>
    <row r="8292" spans="1:16" ht="24.95" customHeight="1" x14ac:dyDescent="0.2">
      <c r="A8292" s="52" t="str">
        <f t="shared" si="388"/>
        <v>||||||0</v>
      </c>
      <c r="B8292" s="52" t="str">
        <f t="shared" si="389"/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387"/>
        <v>0</v>
      </c>
      <c r="N8292" s="39"/>
      <c r="O8292" s="39"/>
      <c r="P8292" s="53"/>
    </row>
    <row r="8293" spans="1:16" ht="24.95" customHeight="1" x14ac:dyDescent="0.2">
      <c r="A8293" s="52" t="str">
        <f t="shared" si="388"/>
        <v>||||||0</v>
      </c>
      <c r="B8293" s="52" t="str">
        <f t="shared" si="389"/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387"/>
        <v>0</v>
      </c>
      <c r="N8293" s="39"/>
      <c r="O8293" s="39"/>
      <c r="P8293" s="53"/>
    </row>
    <row r="8294" spans="1:16" ht="24.95" customHeight="1" x14ac:dyDescent="0.2">
      <c r="A8294" s="52" t="str">
        <f t="shared" si="388"/>
        <v>||||||0</v>
      </c>
      <c r="B8294" s="52" t="str">
        <f t="shared" si="389"/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387"/>
        <v>0</v>
      </c>
      <c r="N8294" s="39"/>
      <c r="O8294" s="39"/>
      <c r="P8294" s="53"/>
    </row>
    <row r="8295" spans="1:16" ht="24.95" customHeight="1" x14ac:dyDescent="0.2">
      <c r="A8295" s="52" t="str">
        <f t="shared" si="388"/>
        <v>||||||0</v>
      </c>
      <c r="B8295" s="52" t="str">
        <f t="shared" si="389"/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387"/>
        <v>0</v>
      </c>
      <c r="N8295" s="39"/>
      <c r="O8295" s="39"/>
      <c r="P8295" s="53"/>
    </row>
    <row r="8296" spans="1:16" ht="24.95" customHeight="1" x14ac:dyDescent="0.2">
      <c r="A8296" s="52" t="str">
        <f t="shared" si="388"/>
        <v>||||||0</v>
      </c>
      <c r="B8296" s="52" t="str">
        <f t="shared" si="389"/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387"/>
        <v>0</v>
      </c>
      <c r="N8296" s="39"/>
      <c r="O8296" s="39"/>
      <c r="P8296" s="53"/>
    </row>
    <row r="8297" spans="1:16" ht="24.95" customHeight="1" x14ac:dyDescent="0.2">
      <c r="A8297" s="52" t="str">
        <f t="shared" si="388"/>
        <v>||||||0</v>
      </c>
      <c r="B8297" s="52" t="str">
        <f t="shared" si="389"/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387"/>
        <v>0</v>
      </c>
      <c r="N8297" s="39"/>
      <c r="O8297" s="39"/>
      <c r="P8297" s="53"/>
    </row>
    <row r="8298" spans="1:16" ht="24.95" customHeight="1" x14ac:dyDescent="0.2">
      <c r="A8298" s="52" t="str">
        <f t="shared" si="388"/>
        <v>||||||0</v>
      </c>
      <c r="B8298" s="52" t="str">
        <f t="shared" si="389"/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387"/>
        <v>0</v>
      </c>
      <c r="N8298" s="39"/>
      <c r="O8298" s="39"/>
      <c r="P8298" s="53"/>
    </row>
    <row r="8299" spans="1:16" ht="24.95" customHeight="1" x14ac:dyDescent="0.2">
      <c r="A8299" s="52" t="str">
        <f t="shared" si="388"/>
        <v>||||||0</v>
      </c>
      <c r="B8299" s="52" t="str">
        <f t="shared" si="389"/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387"/>
        <v>0</v>
      </c>
      <c r="N8299" s="39"/>
      <c r="O8299" s="39"/>
      <c r="P8299" s="53"/>
    </row>
    <row r="8300" spans="1:16" ht="24.95" customHeight="1" x14ac:dyDescent="0.2">
      <c r="A8300" s="52" t="str">
        <f t="shared" si="388"/>
        <v>||||||0</v>
      </c>
      <c r="B8300" s="52" t="str">
        <f t="shared" si="389"/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387"/>
        <v>0</v>
      </c>
      <c r="N8300" s="39"/>
      <c r="O8300" s="39"/>
      <c r="P8300" s="53"/>
    </row>
    <row r="8301" spans="1:16" ht="24.95" customHeight="1" x14ac:dyDescent="0.2">
      <c r="A8301" s="52" t="str">
        <f t="shared" si="388"/>
        <v>||||||0</v>
      </c>
      <c r="B8301" s="52" t="str">
        <f t="shared" si="389"/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387"/>
        <v>0</v>
      </c>
      <c r="N8301" s="39"/>
      <c r="O8301" s="39"/>
      <c r="P8301" s="53"/>
    </row>
    <row r="8302" spans="1:16" ht="24.95" customHeight="1" x14ac:dyDescent="0.2">
      <c r="A8302" s="52" t="str">
        <f t="shared" si="388"/>
        <v>||||||0</v>
      </c>
      <c r="B8302" s="52" t="str">
        <f t="shared" si="389"/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387"/>
        <v>0</v>
      </c>
      <c r="N8302" s="39"/>
      <c r="O8302" s="39"/>
      <c r="P8302" s="53"/>
    </row>
    <row r="8303" spans="1:16" ht="24.95" customHeight="1" x14ac:dyDescent="0.2">
      <c r="A8303" s="52" t="str">
        <f t="shared" si="388"/>
        <v>||||||0</v>
      </c>
      <c r="B8303" s="52" t="str">
        <f t="shared" si="389"/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387"/>
        <v>0</v>
      </c>
      <c r="N8303" s="39"/>
      <c r="O8303" s="39"/>
      <c r="P8303" s="53"/>
    </row>
    <row r="8304" spans="1:16" ht="24.95" customHeight="1" x14ac:dyDescent="0.2">
      <c r="A8304" s="52" t="str">
        <f t="shared" si="388"/>
        <v>||||||0</v>
      </c>
      <c r="B8304" s="52" t="str">
        <f t="shared" si="389"/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387"/>
        <v>0</v>
      </c>
      <c r="N8304" s="39"/>
      <c r="O8304" s="39"/>
      <c r="P8304" s="53"/>
    </row>
    <row r="8305" spans="1:16" ht="24.95" customHeight="1" x14ac:dyDescent="0.2">
      <c r="A8305" s="52" t="str">
        <f t="shared" si="388"/>
        <v>||||||0</v>
      </c>
      <c r="B8305" s="52" t="str">
        <f t="shared" si="389"/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387"/>
        <v>0</v>
      </c>
      <c r="N8305" s="39"/>
      <c r="O8305" s="39"/>
      <c r="P8305" s="53"/>
    </row>
    <row r="8306" spans="1:16" ht="24.95" customHeight="1" x14ac:dyDescent="0.2">
      <c r="A8306" s="52" t="str">
        <f t="shared" si="388"/>
        <v>||||||0</v>
      </c>
      <c r="B8306" s="52" t="str">
        <f t="shared" si="389"/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387"/>
        <v>0</v>
      </c>
      <c r="N8306" s="39"/>
      <c r="O8306" s="39"/>
      <c r="P8306" s="53"/>
    </row>
    <row r="8307" spans="1:16" ht="24.95" customHeight="1" x14ac:dyDescent="0.2">
      <c r="A8307" s="52" t="str">
        <f t="shared" si="388"/>
        <v>||||||0</v>
      </c>
      <c r="B8307" s="52" t="str">
        <f t="shared" si="389"/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387"/>
        <v>0</v>
      </c>
      <c r="N8307" s="39"/>
      <c r="O8307" s="39"/>
      <c r="P8307" s="53"/>
    </row>
    <row r="8308" spans="1:16" ht="24.95" customHeight="1" x14ac:dyDescent="0.2">
      <c r="A8308" s="52" t="str">
        <f t="shared" si="388"/>
        <v>||||||0</v>
      </c>
      <c r="B8308" s="52" t="str">
        <f t="shared" si="389"/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387"/>
        <v>0</v>
      </c>
      <c r="N8308" s="39"/>
      <c r="O8308" s="39"/>
      <c r="P8308" s="53"/>
    </row>
    <row r="8309" spans="1:16" ht="24.95" customHeight="1" x14ac:dyDescent="0.2">
      <c r="A8309" s="52" t="str">
        <f t="shared" si="388"/>
        <v>||||||0</v>
      </c>
      <c r="B8309" s="52" t="str">
        <f t="shared" si="389"/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387"/>
        <v>0</v>
      </c>
      <c r="N8309" s="39"/>
      <c r="O8309" s="39"/>
      <c r="P8309" s="53"/>
    </row>
    <row r="8310" spans="1:16" ht="24.95" customHeight="1" x14ac:dyDescent="0.2">
      <c r="A8310" s="52" t="str">
        <f t="shared" si="388"/>
        <v>||||||0</v>
      </c>
      <c r="B8310" s="52" t="str">
        <f t="shared" si="389"/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387"/>
        <v>0</v>
      </c>
      <c r="N8310" s="39"/>
      <c r="O8310" s="39"/>
      <c r="P8310" s="53"/>
    </row>
    <row r="8311" spans="1:16" ht="24.95" customHeight="1" x14ac:dyDescent="0.2">
      <c r="A8311" s="52" t="str">
        <f t="shared" si="388"/>
        <v>||||||0</v>
      </c>
      <c r="B8311" s="52" t="str">
        <f t="shared" si="389"/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387"/>
        <v>0</v>
      </c>
      <c r="N8311" s="39"/>
      <c r="O8311" s="39"/>
      <c r="P8311" s="53"/>
    </row>
    <row r="8312" spans="1:16" ht="24.95" customHeight="1" x14ac:dyDescent="0.2">
      <c r="A8312" s="52" t="str">
        <f t="shared" si="388"/>
        <v>||||||0</v>
      </c>
      <c r="B8312" s="52" t="str">
        <f t="shared" si="389"/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387"/>
        <v>0</v>
      </c>
      <c r="N8312" s="39"/>
      <c r="O8312" s="39"/>
      <c r="P8312" s="53"/>
    </row>
    <row r="8313" spans="1:16" ht="24.95" customHeight="1" x14ac:dyDescent="0.2">
      <c r="A8313" s="52" t="str">
        <f t="shared" si="388"/>
        <v>||||||0</v>
      </c>
      <c r="B8313" s="52" t="str">
        <f t="shared" si="389"/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387"/>
        <v>0</v>
      </c>
      <c r="N8313" s="39"/>
      <c r="O8313" s="39"/>
      <c r="P8313" s="53"/>
    </row>
    <row r="8314" spans="1:16" ht="24.95" customHeight="1" x14ac:dyDescent="0.2">
      <c r="A8314" s="52" t="str">
        <f t="shared" si="388"/>
        <v>||||||0</v>
      </c>
      <c r="B8314" s="52" t="str">
        <f t="shared" si="389"/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387"/>
        <v>0</v>
      </c>
      <c r="N8314" s="39"/>
      <c r="O8314" s="39"/>
      <c r="P8314" s="53"/>
    </row>
    <row r="8315" spans="1:16" ht="24.95" customHeight="1" x14ac:dyDescent="0.2">
      <c r="A8315" s="52" t="str">
        <f t="shared" si="388"/>
        <v>||||||0</v>
      </c>
      <c r="B8315" s="52" t="str">
        <f t="shared" si="389"/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387"/>
        <v>0</v>
      </c>
      <c r="N8315" s="39"/>
      <c r="O8315" s="39"/>
      <c r="P8315" s="53"/>
    </row>
    <row r="8316" spans="1:16" ht="24.95" customHeight="1" x14ac:dyDescent="0.2">
      <c r="A8316" s="52" t="str">
        <f t="shared" si="388"/>
        <v>||||||0</v>
      </c>
      <c r="B8316" s="52" t="str">
        <f t="shared" si="389"/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387"/>
        <v>0</v>
      </c>
      <c r="N8316" s="39"/>
      <c r="O8316" s="39"/>
      <c r="P8316" s="53"/>
    </row>
    <row r="8317" spans="1:16" ht="24.95" customHeight="1" x14ac:dyDescent="0.2">
      <c r="A8317" s="52" t="str">
        <f t="shared" si="388"/>
        <v>||||||0</v>
      </c>
      <c r="B8317" s="52" t="str">
        <f t="shared" si="389"/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387"/>
        <v>0</v>
      </c>
      <c r="N8317" s="39"/>
      <c r="O8317" s="39"/>
      <c r="P8317" s="53"/>
    </row>
    <row r="8318" spans="1:16" ht="24.95" customHeight="1" x14ac:dyDescent="0.2">
      <c r="A8318" s="52" t="str">
        <f t="shared" si="388"/>
        <v>||||||0</v>
      </c>
      <c r="B8318" s="52" t="str">
        <f t="shared" si="389"/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390">N8318+O8318</f>
        <v>0</v>
      </c>
      <c r="N8318" s="39"/>
      <c r="O8318" s="39"/>
      <c r="P8318" s="53"/>
    </row>
    <row r="8319" spans="1:16" ht="24.95" customHeight="1" x14ac:dyDescent="0.2">
      <c r="A8319" s="52" t="str">
        <f t="shared" si="388"/>
        <v>||||||0</v>
      </c>
      <c r="B8319" s="52" t="str">
        <f t="shared" si="389"/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390"/>
        <v>0</v>
      </c>
      <c r="N8319" s="39"/>
      <c r="O8319" s="39"/>
      <c r="P8319" s="53"/>
    </row>
    <row r="8320" spans="1:16" ht="24.95" customHeight="1" x14ac:dyDescent="0.2">
      <c r="A8320" s="52" t="str">
        <f t="shared" si="388"/>
        <v>||||||0</v>
      </c>
      <c r="B8320" s="52" t="str">
        <f t="shared" si="389"/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390"/>
        <v>0</v>
      </c>
      <c r="N8320" s="39"/>
      <c r="O8320" s="39"/>
      <c r="P8320" s="53"/>
    </row>
    <row r="8321" spans="1:16" ht="24.95" customHeight="1" x14ac:dyDescent="0.2">
      <c r="A8321" s="52" t="str">
        <f t="shared" si="388"/>
        <v>||||||0</v>
      </c>
      <c r="B8321" s="52" t="str">
        <f t="shared" si="389"/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390"/>
        <v>0</v>
      </c>
      <c r="N8321" s="39"/>
      <c r="O8321" s="39"/>
      <c r="P8321" s="53"/>
    </row>
    <row r="8322" spans="1:16" ht="24.95" customHeight="1" x14ac:dyDescent="0.2">
      <c r="A8322" s="52" t="str">
        <f t="shared" si="388"/>
        <v>||||||0</v>
      </c>
      <c r="B8322" s="52" t="str">
        <f t="shared" si="389"/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390"/>
        <v>0</v>
      </c>
      <c r="N8322" s="39"/>
      <c r="O8322" s="39"/>
      <c r="P8322" s="53"/>
    </row>
    <row r="8323" spans="1:16" ht="24.95" customHeight="1" x14ac:dyDescent="0.2">
      <c r="A8323" s="52" t="str">
        <f t="shared" si="388"/>
        <v>||||||0</v>
      </c>
      <c r="B8323" s="52" t="str">
        <f t="shared" si="389"/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390"/>
        <v>0</v>
      </c>
      <c r="N8323" s="39"/>
      <c r="O8323" s="39"/>
      <c r="P8323" s="53"/>
    </row>
    <row r="8324" spans="1:16" ht="24.95" customHeight="1" x14ac:dyDescent="0.2">
      <c r="A8324" s="52" t="str">
        <f t="shared" si="388"/>
        <v>||||||0</v>
      </c>
      <c r="B8324" s="52" t="str">
        <f t="shared" si="389"/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390"/>
        <v>0</v>
      </c>
      <c r="N8324" s="39"/>
      <c r="O8324" s="39"/>
      <c r="P8324" s="53"/>
    </row>
    <row r="8325" spans="1:16" ht="24.95" customHeight="1" x14ac:dyDescent="0.2">
      <c r="A8325" s="52" t="str">
        <f t="shared" ref="A8325:A8388" si="391">C8325&amp;"|"&amp;D8325&amp;"|"&amp;E8325&amp;"|"&amp;F8325&amp;"|"&amp;G8325&amp;"|"&amp;I8325&amp;"|"&amp;N8325+O8325-P8325</f>
        <v>||||||0</v>
      </c>
      <c r="B8325" s="52" t="str">
        <f t="shared" ref="B8325:B8388" si="392"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390"/>
        <v>0</v>
      </c>
      <c r="N8325" s="39"/>
      <c r="O8325" s="39"/>
      <c r="P8325" s="53"/>
    </row>
    <row r="8326" spans="1:16" ht="24.95" customHeight="1" x14ac:dyDescent="0.2">
      <c r="A8326" s="52" t="str">
        <f t="shared" si="391"/>
        <v>||||||0</v>
      </c>
      <c r="B8326" s="52" t="str">
        <f t="shared" si="392"/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390"/>
        <v>0</v>
      </c>
      <c r="N8326" s="39"/>
      <c r="O8326" s="39"/>
      <c r="P8326" s="53"/>
    </row>
    <row r="8327" spans="1:16" ht="24.95" customHeight="1" x14ac:dyDescent="0.2">
      <c r="A8327" s="52" t="str">
        <f t="shared" si="391"/>
        <v>||||||0</v>
      </c>
      <c r="B8327" s="52" t="str">
        <f t="shared" si="392"/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390"/>
        <v>0</v>
      </c>
      <c r="N8327" s="39"/>
      <c r="O8327" s="39"/>
      <c r="P8327" s="53"/>
    </row>
    <row r="8328" spans="1:16" ht="24.95" customHeight="1" x14ac:dyDescent="0.2">
      <c r="A8328" s="52" t="str">
        <f t="shared" si="391"/>
        <v>||||||0</v>
      </c>
      <c r="B8328" s="52" t="str">
        <f t="shared" si="392"/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390"/>
        <v>0</v>
      </c>
      <c r="N8328" s="39"/>
      <c r="O8328" s="39"/>
      <c r="P8328" s="53"/>
    </row>
    <row r="8329" spans="1:16" ht="24.95" customHeight="1" x14ac:dyDescent="0.2">
      <c r="A8329" s="52" t="str">
        <f t="shared" si="391"/>
        <v>||||||0</v>
      </c>
      <c r="B8329" s="52" t="str">
        <f t="shared" si="392"/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390"/>
        <v>0</v>
      </c>
      <c r="N8329" s="39"/>
      <c r="O8329" s="39"/>
      <c r="P8329" s="53"/>
    </row>
    <row r="8330" spans="1:16" ht="24.95" customHeight="1" x14ac:dyDescent="0.2">
      <c r="A8330" s="52" t="str">
        <f t="shared" si="391"/>
        <v>||||||0</v>
      </c>
      <c r="B8330" s="52" t="str">
        <f t="shared" si="392"/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390"/>
        <v>0</v>
      </c>
      <c r="N8330" s="39"/>
      <c r="O8330" s="39"/>
      <c r="P8330" s="53"/>
    </row>
    <row r="8331" spans="1:16" ht="24.95" customHeight="1" x14ac:dyDescent="0.2">
      <c r="A8331" s="52" t="str">
        <f t="shared" si="391"/>
        <v>||||||0</v>
      </c>
      <c r="B8331" s="52" t="str">
        <f t="shared" si="392"/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390"/>
        <v>0</v>
      </c>
      <c r="N8331" s="39"/>
      <c r="O8331" s="39"/>
      <c r="P8331" s="53"/>
    </row>
    <row r="8332" spans="1:16" ht="24.95" customHeight="1" x14ac:dyDescent="0.2">
      <c r="A8332" s="52" t="str">
        <f t="shared" si="391"/>
        <v>||||||0</v>
      </c>
      <c r="B8332" s="52" t="str">
        <f t="shared" si="392"/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390"/>
        <v>0</v>
      </c>
      <c r="N8332" s="39"/>
      <c r="O8332" s="39"/>
      <c r="P8332" s="53"/>
    </row>
    <row r="8333" spans="1:16" ht="24.95" customHeight="1" x14ac:dyDescent="0.2">
      <c r="A8333" s="52" t="str">
        <f t="shared" si="391"/>
        <v>||||||0</v>
      </c>
      <c r="B8333" s="52" t="str">
        <f t="shared" si="392"/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390"/>
        <v>0</v>
      </c>
      <c r="N8333" s="39"/>
      <c r="O8333" s="39"/>
      <c r="P8333" s="53"/>
    </row>
    <row r="8334" spans="1:16" ht="24.95" customHeight="1" x14ac:dyDescent="0.2">
      <c r="A8334" s="52" t="str">
        <f t="shared" si="391"/>
        <v>||||||0</v>
      </c>
      <c r="B8334" s="52" t="str">
        <f t="shared" si="392"/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390"/>
        <v>0</v>
      </c>
      <c r="N8334" s="39"/>
      <c r="O8334" s="39"/>
      <c r="P8334" s="53"/>
    </row>
    <row r="8335" spans="1:16" ht="24.95" customHeight="1" x14ac:dyDescent="0.2">
      <c r="A8335" s="52" t="str">
        <f t="shared" si="391"/>
        <v>||||||0</v>
      </c>
      <c r="B8335" s="52" t="str">
        <f t="shared" si="392"/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390"/>
        <v>0</v>
      </c>
      <c r="N8335" s="39"/>
      <c r="O8335" s="39"/>
      <c r="P8335" s="53"/>
    </row>
    <row r="8336" spans="1:16" ht="24.95" customHeight="1" x14ac:dyDescent="0.2">
      <c r="A8336" s="52" t="str">
        <f t="shared" si="391"/>
        <v>||||||0</v>
      </c>
      <c r="B8336" s="52" t="str">
        <f t="shared" si="392"/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390"/>
        <v>0</v>
      </c>
      <c r="N8336" s="39"/>
      <c r="O8336" s="39"/>
      <c r="P8336" s="53"/>
    </row>
    <row r="8337" spans="1:16" ht="24.95" customHeight="1" x14ac:dyDescent="0.2">
      <c r="A8337" s="52" t="str">
        <f t="shared" si="391"/>
        <v>||||||0</v>
      </c>
      <c r="B8337" s="52" t="str">
        <f t="shared" si="392"/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390"/>
        <v>0</v>
      </c>
      <c r="N8337" s="39"/>
      <c r="O8337" s="39"/>
      <c r="P8337" s="53"/>
    </row>
    <row r="8338" spans="1:16" ht="24.95" customHeight="1" x14ac:dyDescent="0.2">
      <c r="A8338" s="52" t="str">
        <f t="shared" si="391"/>
        <v>||||||0</v>
      </c>
      <c r="B8338" s="52" t="str">
        <f t="shared" si="392"/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390"/>
        <v>0</v>
      </c>
      <c r="N8338" s="39"/>
      <c r="O8338" s="39"/>
      <c r="P8338" s="53"/>
    </row>
    <row r="8339" spans="1:16" ht="24.95" customHeight="1" x14ac:dyDescent="0.2">
      <c r="A8339" s="52" t="str">
        <f t="shared" si="391"/>
        <v>||||||0</v>
      </c>
      <c r="B8339" s="52" t="str">
        <f t="shared" si="392"/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390"/>
        <v>0</v>
      </c>
      <c r="N8339" s="39"/>
      <c r="O8339" s="39"/>
      <c r="P8339" s="53"/>
    </row>
    <row r="8340" spans="1:16" ht="24.95" customHeight="1" x14ac:dyDescent="0.2">
      <c r="A8340" s="52" t="str">
        <f t="shared" si="391"/>
        <v>||||||0</v>
      </c>
      <c r="B8340" s="52" t="str">
        <f t="shared" si="392"/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390"/>
        <v>0</v>
      </c>
      <c r="N8340" s="39"/>
      <c r="O8340" s="39"/>
      <c r="P8340" s="53"/>
    </row>
    <row r="8341" spans="1:16" ht="24.95" customHeight="1" x14ac:dyDescent="0.2">
      <c r="A8341" s="52" t="str">
        <f t="shared" si="391"/>
        <v>||||||0</v>
      </c>
      <c r="B8341" s="52" t="str">
        <f t="shared" si="392"/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390"/>
        <v>0</v>
      </c>
      <c r="N8341" s="39"/>
      <c r="O8341" s="39"/>
      <c r="P8341" s="53"/>
    </row>
    <row r="8342" spans="1:16" ht="24.95" customHeight="1" x14ac:dyDescent="0.2">
      <c r="A8342" s="52" t="str">
        <f t="shared" si="391"/>
        <v>||||||0</v>
      </c>
      <c r="B8342" s="52" t="str">
        <f t="shared" si="392"/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390"/>
        <v>0</v>
      </c>
      <c r="N8342" s="39"/>
      <c r="O8342" s="39"/>
      <c r="P8342" s="53"/>
    </row>
    <row r="8343" spans="1:16" ht="24.95" customHeight="1" x14ac:dyDescent="0.2">
      <c r="A8343" s="52" t="str">
        <f t="shared" si="391"/>
        <v>||||||0</v>
      </c>
      <c r="B8343" s="52" t="str">
        <f t="shared" si="392"/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390"/>
        <v>0</v>
      </c>
      <c r="N8343" s="39"/>
      <c r="O8343" s="39"/>
      <c r="P8343" s="53"/>
    </row>
    <row r="8344" spans="1:16" ht="24.95" customHeight="1" x14ac:dyDescent="0.2">
      <c r="A8344" s="52" t="str">
        <f t="shared" si="391"/>
        <v>||||||0</v>
      </c>
      <c r="B8344" s="52" t="str">
        <f t="shared" si="392"/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390"/>
        <v>0</v>
      </c>
      <c r="N8344" s="39"/>
      <c r="O8344" s="39"/>
      <c r="P8344" s="53"/>
    </row>
    <row r="8345" spans="1:16" ht="24.95" customHeight="1" x14ac:dyDescent="0.2">
      <c r="A8345" s="52" t="str">
        <f t="shared" si="391"/>
        <v>||||||0</v>
      </c>
      <c r="B8345" s="52" t="str">
        <f t="shared" si="392"/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390"/>
        <v>0</v>
      </c>
      <c r="N8345" s="39"/>
      <c r="O8345" s="39"/>
      <c r="P8345" s="53"/>
    </row>
    <row r="8346" spans="1:16" ht="24.95" customHeight="1" x14ac:dyDescent="0.2">
      <c r="A8346" s="52" t="str">
        <f t="shared" si="391"/>
        <v>||||||0</v>
      </c>
      <c r="B8346" s="52" t="str">
        <f t="shared" si="392"/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390"/>
        <v>0</v>
      </c>
      <c r="N8346" s="39"/>
      <c r="O8346" s="39"/>
      <c r="P8346" s="53"/>
    </row>
    <row r="8347" spans="1:16" ht="24.95" customHeight="1" x14ac:dyDescent="0.2">
      <c r="A8347" s="52" t="str">
        <f t="shared" si="391"/>
        <v>||||||0</v>
      </c>
      <c r="B8347" s="52" t="str">
        <f t="shared" si="392"/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390"/>
        <v>0</v>
      </c>
      <c r="N8347" s="39"/>
      <c r="O8347" s="39"/>
      <c r="P8347" s="53"/>
    </row>
    <row r="8348" spans="1:16" ht="24.95" customHeight="1" x14ac:dyDescent="0.2">
      <c r="A8348" s="52" t="str">
        <f t="shared" si="391"/>
        <v>||||||0</v>
      </c>
      <c r="B8348" s="52" t="str">
        <f t="shared" si="392"/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390"/>
        <v>0</v>
      </c>
      <c r="N8348" s="39"/>
      <c r="O8348" s="39"/>
      <c r="P8348" s="53"/>
    </row>
    <row r="8349" spans="1:16" ht="24.95" customHeight="1" x14ac:dyDescent="0.2">
      <c r="A8349" s="52" t="str">
        <f t="shared" si="391"/>
        <v>||||||0</v>
      </c>
      <c r="B8349" s="52" t="str">
        <f t="shared" si="392"/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390"/>
        <v>0</v>
      </c>
      <c r="N8349" s="39"/>
      <c r="O8349" s="39"/>
      <c r="P8349" s="53"/>
    </row>
    <row r="8350" spans="1:16" ht="24.95" customHeight="1" x14ac:dyDescent="0.2">
      <c r="A8350" s="52" t="str">
        <f t="shared" si="391"/>
        <v>||||||0</v>
      </c>
      <c r="B8350" s="52" t="str">
        <f t="shared" si="392"/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390"/>
        <v>0</v>
      </c>
      <c r="N8350" s="39"/>
      <c r="O8350" s="39"/>
      <c r="P8350" s="53"/>
    </row>
    <row r="8351" spans="1:16" ht="24.95" customHeight="1" x14ac:dyDescent="0.2">
      <c r="A8351" s="52" t="str">
        <f t="shared" si="391"/>
        <v>||||||0</v>
      </c>
      <c r="B8351" s="52" t="str">
        <f t="shared" si="392"/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390"/>
        <v>0</v>
      </c>
      <c r="N8351" s="39"/>
      <c r="O8351" s="39"/>
      <c r="P8351" s="53"/>
    </row>
    <row r="8352" spans="1:16" ht="24.95" customHeight="1" x14ac:dyDescent="0.2">
      <c r="A8352" s="52" t="str">
        <f t="shared" si="391"/>
        <v>||||||0</v>
      </c>
      <c r="B8352" s="52" t="str">
        <f t="shared" si="392"/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390"/>
        <v>0</v>
      </c>
      <c r="N8352" s="39"/>
      <c r="O8352" s="39"/>
      <c r="P8352" s="53"/>
    </row>
    <row r="8353" spans="1:16" ht="24.95" customHeight="1" x14ac:dyDescent="0.2">
      <c r="A8353" s="52" t="str">
        <f t="shared" si="391"/>
        <v>||||||0</v>
      </c>
      <c r="B8353" s="52" t="str">
        <f t="shared" si="392"/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390"/>
        <v>0</v>
      </c>
      <c r="N8353" s="39"/>
      <c r="O8353" s="39"/>
      <c r="P8353" s="53"/>
    </row>
    <row r="8354" spans="1:16" ht="24.95" customHeight="1" x14ac:dyDescent="0.2">
      <c r="A8354" s="52" t="str">
        <f t="shared" si="391"/>
        <v>||||||0</v>
      </c>
      <c r="B8354" s="52" t="str">
        <f t="shared" si="392"/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390"/>
        <v>0</v>
      </c>
      <c r="N8354" s="39"/>
      <c r="O8354" s="39"/>
      <c r="P8354" s="53"/>
    </row>
    <row r="8355" spans="1:16" ht="24.95" customHeight="1" x14ac:dyDescent="0.2">
      <c r="A8355" s="52" t="str">
        <f t="shared" si="391"/>
        <v>||||||0</v>
      </c>
      <c r="B8355" s="52" t="str">
        <f t="shared" si="392"/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390"/>
        <v>0</v>
      </c>
      <c r="N8355" s="39"/>
      <c r="O8355" s="39"/>
      <c r="P8355" s="53"/>
    </row>
    <row r="8356" spans="1:16" ht="24.95" customHeight="1" x14ac:dyDescent="0.2">
      <c r="A8356" s="52" t="str">
        <f t="shared" si="391"/>
        <v>||||||0</v>
      </c>
      <c r="B8356" s="52" t="str">
        <f t="shared" si="392"/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390"/>
        <v>0</v>
      </c>
      <c r="N8356" s="39"/>
      <c r="O8356" s="39"/>
      <c r="P8356" s="53"/>
    </row>
    <row r="8357" spans="1:16" ht="24.95" customHeight="1" x14ac:dyDescent="0.2">
      <c r="A8357" s="52" t="str">
        <f t="shared" si="391"/>
        <v>||||||0</v>
      </c>
      <c r="B8357" s="52" t="str">
        <f t="shared" si="392"/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390"/>
        <v>0</v>
      </c>
      <c r="N8357" s="39"/>
      <c r="O8357" s="39"/>
      <c r="P8357" s="53"/>
    </row>
    <row r="8358" spans="1:16" ht="24.95" customHeight="1" x14ac:dyDescent="0.2">
      <c r="A8358" s="52" t="str">
        <f t="shared" si="391"/>
        <v>||||||0</v>
      </c>
      <c r="B8358" s="52" t="str">
        <f t="shared" si="392"/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390"/>
        <v>0</v>
      </c>
      <c r="N8358" s="39"/>
      <c r="O8358" s="39"/>
      <c r="P8358" s="53"/>
    </row>
    <row r="8359" spans="1:16" ht="24.95" customHeight="1" x14ac:dyDescent="0.2">
      <c r="A8359" s="52" t="str">
        <f t="shared" si="391"/>
        <v>||||||0</v>
      </c>
      <c r="B8359" s="52" t="str">
        <f t="shared" si="392"/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390"/>
        <v>0</v>
      </c>
      <c r="N8359" s="39"/>
      <c r="O8359" s="39"/>
      <c r="P8359" s="53"/>
    </row>
    <row r="8360" spans="1:16" ht="24.95" customHeight="1" x14ac:dyDescent="0.2">
      <c r="A8360" s="52" t="str">
        <f t="shared" si="391"/>
        <v>||||||0</v>
      </c>
      <c r="B8360" s="52" t="str">
        <f t="shared" si="392"/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390"/>
        <v>0</v>
      </c>
      <c r="N8360" s="39"/>
      <c r="O8360" s="39"/>
      <c r="P8360" s="53"/>
    </row>
    <row r="8361" spans="1:16" ht="24.95" customHeight="1" x14ac:dyDescent="0.2">
      <c r="A8361" s="52" t="str">
        <f t="shared" si="391"/>
        <v>||||||0</v>
      </c>
      <c r="B8361" s="52" t="str">
        <f t="shared" si="392"/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390"/>
        <v>0</v>
      </c>
      <c r="N8361" s="39"/>
      <c r="O8361" s="39"/>
      <c r="P8361" s="53"/>
    </row>
    <row r="8362" spans="1:16" ht="24.95" customHeight="1" x14ac:dyDescent="0.2">
      <c r="A8362" s="52" t="str">
        <f t="shared" si="391"/>
        <v>||||||0</v>
      </c>
      <c r="B8362" s="52" t="str">
        <f t="shared" si="392"/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390"/>
        <v>0</v>
      </c>
      <c r="N8362" s="39"/>
      <c r="O8362" s="39"/>
      <c r="P8362" s="53"/>
    </row>
    <row r="8363" spans="1:16" ht="24.95" customHeight="1" x14ac:dyDescent="0.2">
      <c r="A8363" s="52" t="str">
        <f t="shared" si="391"/>
        <v>||||||0</v>
      </c>
      <c r="B8363" s="52" t="str">
        <f t="shared" si="392"/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390"/>
        <v>0</v>
      </c>
      <c r="N8363" s="39"/>
      <c r="O8363" s="39"/>
      <c r="P8363" s="53"/>
    </row>
    <row r="8364" spans="1:16" ht="24.95" customHeight="1" x14ac:dyDescent="0.2">
      <c r="A8364" s="52" t="str">
        <f t="shared" si="391"/>
        <v>||||||0</v>
      </c>
      <c r="B8364" s="52" t="str">
        <f t="shared" si="392"/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390"/>
        <v>0</v>
      </c>
      <c r="N8364" s="39"/>
      <c r="O8364" s="39"/>
      <c r="P8364" s="53"/>
    </row>
    <row r="8365" spans="1:16" ht="24.95" customHeight="1" x14ac:dyDescent="0.2">
      <c r="A8365" s="52" t="str">
        <f t="shared" si="391"/>
        <v>||||||0</v>
      </c>
      <c r="B8365" s="52" t="str">
        <f t="shared" si="392"/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390"/>
        <v>0</v>
      </c>
      <c r="N8365" s="39"/>
      <c r="O8365" s="39"/>
      <c r="P8365" s="53"/>
    </row>
    <row r="8366" spans="1:16" ht="24.95" customHeight="1" x14ac:dyDescent="0.2">
      <c r="A8366" s="52" t="str">
        <f t="shared" si="391"/>
        <v>||||||0</v>
      </c>
      <c r="B8366" s="52" t="str">
        <f t="shared" si="392"/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390"/>
        <v>0</v>
      </c>
      <c r="N8366" s="39"/>
      <c r="O8366" s="39"/>
      <c r="P8366" s="53"/>
    </row>
    <row r="8367" spans="1:16" ht="24.95" customHeight="1" x14ac:dyDescent="0.2">
      <c r="A8367" s="52" t="str">
        <f t="shared" si="391"/>
        <v>||||||0</v>
      </c>
      <c r="B8367" s="52" t="str">
        <f t="shared" si="392"/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390"/>
        <v>0</v>
      </c>
      <c r="N8367" s="39"/>
      <c r="O8367" s="39"/>
      <c r="P8367" s="53"/>
    </row>
    <row r="8368" spans="1:16" ht="24.95" customHeight="1" x14ac:dyDescent="0.2">
      <c r="A8368" s="52" t="str">
        <f t="shared" si="391"/>
        <v>||||||0</v>
      </c>
      <c r="B8368" s="52" t="str">
        <f t="shared" si="392"/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390"/>
        <v>0</v>
      </c>
      <c r="N8368" s="39"/>
      <c r="O8368" s="39"/>
      <c r="P8368" s="53"/>
    </row>
    <row r="8369" spans="1:16" ht="24.95" customHeight="1" x14ac:dyDescent="0.2">
      <c r="A8369" s="52" t="str">
        <f t="shared" si="391"/>
        <v>||||||0</v>
      </c>
      <c r="B8369" s="52" t="str">
        <f t="shared" si="392"/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390"/>
        <v>0</v>
      </c>
      <c r="N8369" s="39"/>
      <c r="O8369" s="39"/>
      <c r="P8369" s="53"/>
    </row>
    <row r="8370" spans="1:16" ht="24.95" customHeight="1" x14ac:dyDescent="0.2">
      <c r="A8370" s="52" t="str">
        <f t="shared" si="391"/>
        <v>||||||0</v>
      </c>
      <c r="B8370" s="52" t="str">
        <f t="shared" si="392"/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390"/>
        <v>0</v>
      </c>
      <c r="N8370" s="39"/>
      <c r="O8370" s="39"/>
      <c r="P8370" s="53"/>
    </row>
    <row r="8371" spans="1:16" ht="24.95" customHeight="1" x14ac:dyDescent="0.2">
      <c r="A8371" s="52" t="str">
        <f t="shared" si="391"/>
        <v>||||||0</v>
      </c>
      <c r="B8371" s="52" t="str">
        <f t="shared" si="392"/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390"/>
        <v>0</v>
      </c>
      <c r="N8371" s="39"/>
      <c r="O8371" s="39"/>
      <c r="P8371" s="53"/>
    </row>
    <row r="8372" spans="1:16" ht="24.95" customHeight="1" x14ac:dyDescent="0.2">
      <c r="A8372" s="52" t="str">
        <f t="shared" si="391"/>
        <v>||||||0</v>
      </c>
      <c r="B8372" s="52" t="str">
        <f t="shared" si="392"/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390"/>
        <v>0</v>
      </c>
      <c r="N8372" s="39"/>
      <c r="O8372" s="39"/>
      <c r="P8372" s="53"/>
    </row>
    <row r="8373" spans="1:16" ht="24.95" customHeight="1" x14ac:dyDescent="0.2">
      <c r="A8373" s="52" t="str">
        <f t="shared" si="391"/>
        <v>||||||0</v>
      </c>
      <c r="B8373" s="52" t="str">
        <f t="shared" si="392"/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390"/>
        <v>0</v>
      </c>
      <c r="N8373" s="39"/>
      <c r="O8373" s="39"/>
      <c r="P8373" s="53"/>
    </row>
    <row r="8374" spans="1:16" ht="24.95" customHeight="1" x14ac:dyDescent="0.2">
      <c r="A8374" s="52" t="str">
        <f t="shared" si="391"/>
        <v>||||||0</v>
      </c>
      <c r="B8374" s="52" t="str">
        <f t="shared" si="392"/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390"/>
        <v>0</v>
      </c>
      <c r="N8374" s="39"/>
      <c r="O8374" s="39"/>
      <c r="P8374" s="53"/>
    </row>
    <row r="8375" spans="1:16" ht="24.95" customHeight="1" x14ac:dyDescent="0.2">
      <c r="A8375" s="52" t="str">
        <f t="shared" si="391"/>
        <v>||||||0</v>
      </c>
      <c r="B8375" s="52" t="str">
        <f t="shared" si="392"/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390"/>
        <v>0</v>
      </c>
      <c r="N8375" s="39"/>
      <c r="O8375" s="39"/>
      <c r="P8375" s="53"/>
    </row>
    <row r="8376" spans="1:16" ht="24.95" customHeight="1" x14ac:dyDescent="0.2">
      <c r="A8376" s="52" t="str">
        <f t="shared" si="391"/>
        <v>||||||0</v>
      </c>
      <c r="B8376" s="52" t="str">
        <f t="shared" si="392"/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390"/>
        <v>0</v>
      </c>
      <c r="N8376" s="39"/>
      <c r="O8376" s="39"/>
      <c r="P8376" s="53"/>
    </row>
    <row r="8377" spans="1:16" ht="24.95" customHeight="1" x14ac:dyDescent="0.2">
      <c r="A8377" s="52" t="str">
        <f t="shared" si="391"/>
        <v>||||||0</v>
      </c>
      <c r="B8377" s="52" t="str">
        <f t="shared" si="392"/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390"/>
        <v>0</v>
      </c>
      <c r="N8377" s="39"/>
      <c r="O8377" s="39"/>
      <c r="P8377" s="53"/>
    </row>
    <row r="8378" spans="1:16" ht="24.95" customHeight="1" x14ac:dyDescent="0.2">
      <c r="A8378" s="52" t="str">
        <f t="shared" si="391"/>
        <v>||||||0</v>
      </c>
      <c r="B8378" s="52" t="str">
        <f t="shared" si="392"/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390"/>
        <v>0</v>
      </c>
      <c r="N8378" s="39"/>
      <c r="O8378" s="39"/>
      <c r="P8378" s="53"/>
    </row>
    <row r="8379" spans="1:16" ht="24.95" customHeight="1" x14ac:dyDescent="0.2">
      <c r="A8379" s="52" t="str">
        <f t="shared" si="391"/>
        <v>||||||0</v>
      </c>
      <c r="B8379" s="52" t="str">
        <f t="shared" si="392"/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390"/>
        <v>0</v>
      </c>
      <c r="N8379" s="39"/>
      <c r="O8379" s="39"/>
      <c r="P8379" s="53"/>
    </row>
    <row r="8380" spans="1:16" ht="24.95" customHeight="1" x14ac:dyDescent="0.2">
      <c r="A8380" s="52" t="str">
        <f t="shared" si="391"/>
        <v>||||||0</v>
      </c>
      <c r="B8380" s="52" t="str">
        <f t="shared" si="392"/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390"/>
        <v>0</v>
      </c>
      <c r="N8380" s="39"/>
      <c r="O8380" s="39"/>
      <c r="P8380" s="53"/>
    </row>
    <row r="8381" spans="1:16" ht="24.95" customHeight="1" x14ac:dyDescent="0.2">
      <c r="A8381" s="52" t="str">
        <f t="shared" si="391"/>
        <v>||||||0</v>
      </c>
      <c r="B8381" s="52" t="str">
        <f t="shared" si="392"/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390"/>
        <v>0</v>
      </c>
      <c r="N8381" s="39"/>
      <c r="O8381" s="39"/>
      <c r="P8381" s="53"/>
    </row>
    <row r="8382" spans="1:16" ht="24.95" customHeight="1" x14ac:dyDescent="0.2">
      <c r="A8382" s="52" t="str">
        <f t="shared" si="391"/>
        <v>||||||0</v>
      </c>
      <c r="B8382" s="52" t="str">
        <f t="shared" si="392"/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393">N8382+O8382</f>
        <v>0</v>
      </c>
      <c r="N8382" s="39"/>
      <c r="O8382" s="39"/>
      <c r="P8382" s="53"/>
    </row>
    <row r="8383" spans="1:16" ht="24.95" customHeight="1" x14ac:dyDescent="0.2">
      <c r="A8383" s="52" t="str">
        <f t="shared" si="391"/>
        <v>||||||0</v>
      </c>
      <c r="B8383" s="52" t="str">
        <f t="shared" si="392"/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393"/>
        <v>0</v>
      </c>
      <c r="N8383" s="39"/>
      <c r="O8383" s="39"/>
      <c r="P8383" s="53"/>
    </row>
    <row r="8384" spans="1:16" ht="24.95" customHeight="1" x14ac:dyDescent="0.2">
      <c r="A8384" s="52" t="str">
        <f t="shared" si="391"/>
        <v>||||||0</v>
      </c>
      <c r="B8384" s="52" t="str">
        <f t="shared" si="392"/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393"/>
        <v>0</v>
      </c>
      <c r="N8384" s="39"/>
      <c r="O8384" s="39"/>
      <c r="P8384" s="53"/>
    </row>
    <row r="8385" spans="1:16" ht="24.95" customHeight="1" x14ac:dyDescent="0.2">
      <c r="A8385" s="52" t="str">
        <f t="shared" si="391"/>
        <v>||||||0</v>
      </c>
      <c r="B8385" s="52" t="str">
        <f t="shared" si="392"/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393"/>
        <v>0</v>
      </c>
      <c r="N8385" s="39"/>
      <c r="O8385" s="39"/>
      <c r="P8385" s="53"/>
    </row>
    <row r="8386" spans="1:16" ht="24.95" customHeight="1" x14ac:dyDescent="0.2">
      <c r="A8386" s="52" t="str">
        <f t="shared" si="391"/>
        <v>||||||0</v>
      </c>
      <c r="B8386" s="52" t="str">
        <f t="shared" si="392"/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393"/>
        <v>0</v>
      </c>
      <c r="N8386" s="39"/>
      <c r="O8386" s="39"/>
      <c r="P8386" s="53"/>
    </row>
    <row r="8387" spans="1:16" ht="24.95" customHeight="1" x14ac:dyDescent="0.2">
      <c r="A8387" s="52" t="str">
        <f t="shared" si="391"/>
        <v>||||||0</v>
      </c>
      <c r="B8387" s="52" t="str">
        <f t="shared" si="392"/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393"/>
        <v>0</v>
      </c>
      <c r="N8387" s="39"/>
      <c r="O8387" s="39"/>
      <c r="P8387" s="53"/>
    </row>
    <row r="8388" spans="1:16" ht="24.95" customHeight="1" x14ac:dyDescent="0.2">
      <c r="A8388" s="52" t="str">
        <f t="shared" si="391"/>
        <v>||||||0</v>
      </c>
      <c r="B8388" s="52" t="str">
        <f t="shared" si="392"/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393"/>
        <v>0</v>
      </c>
      <c r="N8388" s="39"/>
      <c r="O8388" s="39"/>
      <c r="P8388" s="53"/>
    </row>
    <row r="8389" spans="1:16" ht="24.95" customHeight="1" x14ac:dyDescent="0.2">
      <c r="A8389" s="52" t="str">
        <f t="shared" ref="A8389:A8452" si="394">C8389&amp;"|"&amp;D8389&amp;"|"&amp;E8389&amp;"|"&amp;F8389&amp;"|"&amp;G8389&amp;"|"&amp;I8389&amp;"|"&amp;N8389+O8389-P8389</f>
        <v>||||||0</v>
      </c>
      <c r="B8389" s="52" t="str">
        <f t="shared" ref="B8389:B8452" si="395"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393"/>
        <v>0</v>
      </c>
      <c r="N8389" s="39"/>
      <c r="O8389" s="39"/>
      <c r="P8389" s="53"/>
    </row>
    <row r="8390" spans="1:16" ht="24.95" customHeight="1" x14ac:dyDescent="0.2">
      <c r="A8390" s="52" t="str">
        <f t="shared" si="394"/>
        <v>||||||0</v>
      </c>
      <c r="B8390" s="52" t="str">
        <f t="shared" si="395"/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393"/>
        <v>0</v>
      </c>
      <c r="N8390" s="39"/>
      <c r="O8390" s="39"/>
      <c r="P8390" s="53"/>
    </row>
    <row r="8391" spans="1:16" ht="24.95" customHeight="1" x14ac:dyDescent="0.2">
      <c r="A8391" s="52" t="str">
        <f t="shared" si="394"/>
        <v>||||||0</v>
      </c>
      <c r="B8391" s="52" t="str">
        <f t="shared" si="395"/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393"/>
        <v>0</v>
      </c>
      <c r="N8391" s="39"/>
      <c r="O8391" s="39"/>
      <c r="P8391" s="53"/>
    </row>
    <row r="8392" spans="1:16" ht="24.95" customHeight="1" x14ac:dyDescent="0.2">
      <c r="A8392" s="52" t="str">
        <f t="shared" si="394"/>
        <v>||||||0</v>
      </c>
      <c r="B8392" s="52" t="str">
        <f t="shared" si="395"/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393"/>
        <v>0</v>
      </c>
      <c r="N8392" s="39"/>
      <c r="O8392" s="39"/>
      <c r="P8392" s="53"/>
    </row>
    <row r="8393" spans="1:16" ht="24.95" customHeight="1" x14ac:dyDescent="0.2">
      <c r="A8393" s="52" t="str">
        <f t="shared" si="394"/>
        <v>||||||0</v>
      </c>
      <c r="B8393" s="52" t="str">
        <f t="shared" si="395"/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393"/>
        <v>0</v>
      </c>
      <c r="N8393" s="39"/>
      <c r="O8393" s="39"/>
      <c r="P8393" s="53"/>
    </row>
    <row r="8394" spans="1:16" ht="24.95" customHeight="1" x14ac:dyDescent="0.2">
      <c r="A8394" s="52" t="str">
        <f t="shared" si="394"/>
        <v>||||||0</v>
      </c>
      <c r="B8394" s="52" t="str">
        <f t="shared" si="395"/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393"/>
        <v>0</v>
      </c>
      <c r="N8394" s="39"/>
      <c r="O8394" s="39"/>
      <c r="P8394" s="53"/>
    </row>
    <row r="8395" spans="1:16" ht="24.95" customHeight="1" x14ac:dyDescent="0.2">
      <c r="A8395" s="52" t="str">
        <f t="shared" si="394"/>
        <v>||||||0</v>
      </c>
      <c r="B8395" s="52" t="str">
        <f t="shared" si="395"/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393"/>
        <v>0</v>
      </c>
      <c r="N8395" s="39"/>
      <c r="O8395" s="39"/>
      <c r="P8395" s="53"/>
    </row>
    <row r="8396" spans="1:16" ht="24.95" customHeight="1" x14ac:dyDescent="0.2">
      <c r="A8396" s="52" t="str">
        <f t="shared" si="394"/>
        <v>||||||0</v>
      </c>
      <c r="B8396" s="52" t="str">
        <f t="shared" si="395"/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393"/>
        <v>0</v>
      </c>
      <c r="N8396" s="39"/>
      <c r="O8396" s="39"/>
      <c r="P8396" s="53"/>
    </row>
    <row r="8397" spans="1:16" ht="24.95" customHeight="1" x14ac:dyDescent="0.2">
      <c r="A8397" s="52" t="str">
        <f t="shared" si="394"/>
        <v>||||||0</v>
      </c>
      <c r="B8397" s="52" t="str">
        <f t="shared" si="395"/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393"/>
        <v>0</v>
      </c>
      <c r="N8397" s="39"/>
      <c r="O8397" s="39"/>
      <c r="P8397" s="53"/>
    </row>
    <row r="8398" spans="1:16" ht="24.95" customHeight="1" x14ac:dyDescent="0.2">
      <c r="A8398" s="52" t="str">
        <f t="shared" si="394"/>
        <v>||||||0</v>
      </c>
      <c r="B8398" s="52" t="str">
        <f t="shared" si="395"/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393"/>
        <v>0</v>
      </c>
      <c r="N8398" s="39"/>
      <c r="O8398" s="39"/>
      <c r="P8398" s="53"/>
    </row>
    <row r="8399" spans="1:16" ht="24.95" customHeight="1" x14ac:dyDescent="0.2">
      <c r="A8399" s="52" t="str">
        <f t="shared" si="394"/>
        <v>||||||0</v>
      </c>
      <c r="B8399" s="52" t="str">
        <f t="shared" si="395"/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393"/>
        <v>0</v>
      </c>
      <c r="N8399" s="39"/>
      <c r="O8399" s="39"/>
      <c r="P8399" s="53"/>
    </row>
    <row r="8400" spans="1:16" ht="24.95" customHeight="1" x14ac:dyDescent="0.2">
      <c r="A8400" s="52" t="str">
        <f t="shared" si="394"/>
        <v>||||||0</v>
      </c>
      <c r="B8400" s="52" t="str">
        <f t="shared" si="395"/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393"/>
        <v>0</v>
      </c>
      <c r="N8400" s="39"/>
      <c r="O8400" s="39"/>
      <c r="P8400" s="53"/>
    </row>
    <row r="8401" spans="1:16" ht="24.95" customHeight="1" x14ac:dyDescent="0.2">
      <c r="A8401" s="52" t="str">
        <f t="shared" si="394"/>
        <v>||||||0</v>
      </c>
      <c r="B8401" s="52" t="str">
        <f t="shared" si="395"/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393"/>
        <v>0</v>
      </c>
      <c r="N8401" s="39"/>
      <c r="O8401" s="39"/>
      <c r="P8401" s="53"/>
    </row>
    <row r="8402" spans="1:16" ht="24.95" customHeight="1" x14ac:dyDescent="0.2">
      <c r="A8402" s="52" t="str">
        <f t="shared" si="394"/>
        <v>||||||0</v>
      </c>
      <c r="B8402" s="52" t="str">
        <f t="shared" si="395"/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393"/>
        <v>0</v>
      </c>
      <c r="N8402" s="39"/>
      <c r="O8402" s="39"/>
      <c r="P8402" s="53"/>
    </row>
    <row r="8403" spans="1:16" ht="24.95" customHeight="1" x14ac:dyDescent="0.2">
      <c r="A8403" s="52" t="str">
        <f t="shared" si="394"/>
        <v>||||||0</v>
      </c>
      <c r="B8403" s="52" t="str">
        <f t="shared" si="395"/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393"/>
        <v>0</v>
      </c>
      <c r="N8403" s="39"/>
      <c r="O8403" s="39"/>
      <c r="P8403" s="53"/>
    </row>
    <row r="8404" spans="1:16" ht="24.95" customHeight="1" x14ac:dyDescent="0.2">
      <c r="A8404" s="52" t="str">
        <f t="shared" si="394"/>
        <v>||||||0</v>
      </c>
      <c r="B8404" s="52" t="str">
        <f t="shared" si="395"/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393"/>
        <v>0</v>
      </c>
      <c r="N8404" s="39"/>
      <c r="O8404" s="39"/>
      <c r="P8404" s="53"/>
    </row>
    <row r="8405" spans="1:16" ht="24.95" customHeight="1" x14ac:dyDescent="0.2">
      <c r="A8405" s="52" t="str">
        <f t="shared" si="394"/>
        <v>||||||0</v>
      </c>
      <c r="B8405" s="52" t="str">
        <f t="shared" si="395"/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393"/>
        <v>0</v>
      </c>
      <c r="N8405" s="39"/>
      <c r="O8405" s="39"/>
      <c r="P8405" s="53"/>
    </row>
    <row r="8406" spans="1:16" ht="24.95" customHeight="1" x14ac:dyDescent="0.2">
      <c r="A8406" s="52" t="str">
        <f t="shared" si="394"/>
        <v>||||||0</v>
      </c>
      <c r="B8406" s="52" t="str">
        <f t="shared" si="395"/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393"/>
        <v>0</v>
      </c>
      <c r="N8406" s="39"/>
      <c r="O8406" s="39"/>
      <c r="P8406" s="53"/>
    </row>
    <row r="8407" spans="1:16" ht="24.95" customHeight="1" x14ac:dyDescent="0.2">
      <c r="A8407" s="52" t="str">
        <f t="shared" si="394"/>
        <v>||||||0</v>
      </c>
      <c r="B8407" s="52" t="str">
        <f t="shared" si="395"/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393"/>
        <v>0</v>
      </c>
      <c r="N8407" s="39"/>
      <c r="O8407" s="39"/>
      <c r="P8407" s="53"/>
    </row>
    <row r="8408" spans="1:16" ht="24.95" customHeight="1" x14ac:dyDescent="0.2">
      <c r="A8408" s="52" t="str">
        <f t="shared" si="394"/>
        <v>||||||0</v>
      </c>
      <c r="B8408" s="52" t="str">
        <f t="shared" si="395"/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393"/>
        <v>0</v>
      </c>
      <c r="N8408" s="39"/>
      <c r="O8408" s="39"/>
      <c r="P8408" s="53"/>
    </row>
    <row r="8409" spans="1:16" ht="24.95" customHeight="1" x14ac:dyDescent="0.2">
      <c r="A8409" s="52" t="str">
        <f t="shared" si="394"/>
        <v>||||||0</v>
      </c>
      <c r="B8409" s="52" t="str">
        <f t="shared" si="395"/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393"/>
        <v>0</v>
      </c>
      <c r="N8409" s="39"/>
      <c r="O8409" s="39"/>
      <c r="P8409" s="53"/>
    </row>
    <row r="8410" spans="1:16" ht="24.95" customHeight="1" x14ac:dyDescent="0.2">
      <c r="A8410" s="52" t="str">
        <f t="shared" si="394"/>
        <v>||||||0</v>
      </c>
      <c r="B8410" s="52" t="str">
        <f t="shared" si="395"/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393"/>
        <v>0</v>
      </c>
      <c r="N8410" s="39"/>
      <c r="O8410" s="39"/>
      <c r="P8410" s="53"/>
    </row>
    <row r="8411" spans="1:16" ht="24.95" customHeight="1" x14ac:dyDescent="0.2">
      <c r="A8411" s="52" t="str">
        <f t="shared" si="394"/>
        <v>||||||0</v>
      </c>
      <c r="B8411" s="52" t="str">
        <f t="shared" si="395"/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393"/>
        <v>0</v>
      </c>
      <c r="N8411" s="39"/>
      <c r="O8411" s="39"/>
      <c r="P8411" s="53"/>
    </row>
    <row r="8412" spans="1:16" ht="24.95" customHeight="1" x14ac:dyDescent="0.2">
      <c r="A8412" s="52" t="str">
        <f t="shared" si="394"/>
        <v>||||||0</v>
      </c>
      <c r="B8412" s="52" t="str">
        <f t="shared" si="395"/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393"/>
        <v>0</v>
      </c>
      <c r="N8412" s="39"/>
      <c r="O8412" s="39"/>
      <c r="P8412" s="53"/>
    </row>
    <row r="8413" spans="1:16" ht="24.95" customHeight="1" x14ac:dyDescent="0.2">
      <c r="A8413" s="52" t="str">
        <f t="shared" si="394"/>
        <v>||||||0</v>
      </c>
      <c r="B8413" s="52" t="str">
        <f t="shared" si="395"/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393"/>
        <v>0</v>
      </c>
      <c r="N8413" s="39"/>
      <c r="O8413" s="39"/>
      <c r="P8413" s="53"/>
    </row>
    <row r="8414" spans="1:16" ht="24.95" customHeight="1" x14ac:dyDescent="0.2">
      <c r="A8414" s="52" t="str">
        <f t="shared" si="394"/>
        <v>||||||0</v>
      </c>
      <c r="B8414" s="52" t="str">
        <f t="shared" si="395"/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393"/>
        <v>0</v>
      </c>
      <c r="N8414" s="39"/>
      <c r="O8414" s="39"/>
      <c r="P8414" s="53"/>
    </row>
    <row r="8415" spans="1:16" ht="24.95" customHeight="1" x14ac:dyDescent="0.2">
      <c r="A8415" s="52" t="str">
        <f t="shared" si="394"/>
        <v>||||||0</v>
      </c>
      <c r="B8415" s="52" t="str">
        <f t="shared" si="395"/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393"/>
        <v>0</v>
      </c>
      <c r="N8415" s="39"/>
      <c r="O8415" s="39"/>
      <c r="P8415" s="53"/>
    </row>
    <row r="8416" spans="1:16" ht="24.95" customHeight="1" x14ac:dyDescent="0.2">
      <c r="A8416" s="52" t="str">
        <f t="shared" si="394"/>
        <v>||||||0</v>
      </c>
      <c r="B8416" s="52" t="str">
        <f t="shared" si="395"/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393"/>
        <v>0</v>
      </c>
      <c r="N8416" s="39"/>
      <c r="O8416" s="39"/>
      <c r="P8416" s="53"/>
    </row>
    <row r="8417" spans="1:16" ht="24.95" customHeight="1" x14ac:dyDescent="0.2">
      <c r="A8417" s="52" t="str">
        <f t="shared" si="394"/>
        <v>||||||0</v>
      </c>
      <c r="B8417" s="52" t="str">
        <f t="shared" si="395"/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393"/>
        <v>0</v>
      </c>
      <c r="N8417" s="39"/>
      <c r="O8417" s="39"/>
      <c r="P8417" s="53"/>
    </row>
    <row r="8418" spans="1:16" ht="24.95" customHeight="1" x14ac:dyDescent="0.2">
      <c r="A8418" s="52" t="str">
        <f t="shared" si="394"/>
        <v>||||||0</v>
      </c>
      <c r="B8418" s="52" t="str">
        <f t="shared" si="395"/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393"/>
        <v>0</v>
      </c>
      <c r="N8418" s="39"/>
      <c r="O8418" s="39"/>
      <c r="P8418" s="53"/>
    </row>
    <row r="8419" spans="1:16" ht="24.95" customHeight="1" x14ac:dyDescent="0.2">
      <c r="A8419" s="52" t="str">
        <f t="shared" si="394"/>
        <v>||||||0</v>
      </c>
      <c r="B8419" s="52" t="str">
        <f t="shared" si="395"/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393"/>
        <v>0</v>
      </c>
      <c r="N8419" s="39"/>
      <c r="O8419" s="39"/>
      <c r="P8419" s="53"/>
    </row>
    <row r="8420" spans="1:16" ht="24.95" customHeight="1" x14ac:dyDescent="0.2">
      <c r="A8420" s="52" t="str">
        <f t="shared" si="394"/>
        <v>||||||0</v>
      </c>
      <c r="B8420" s="52" t="str">
        <f t="shared" si="395"/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393"/>
        <v>0</v>
      </c>
      <c r="N8420" s="39"/>
      <c r="O8420" s="39"/>
      <c r="P8420" s="53"/>
    </row>
    <row r="8421" spans="1:16" ht="24.95" customHeight="1" x14ac:dyDescent="0.2">
      <c r="A8421" s="52" t="str">
        <f t="shared" si="394"/>
        <v>||||||0</v>
      </c>
      <c r="B8421" s="52" t="str">
        <f t="shared" si="395"/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393"/>
        <v>0</v>
      </c>
      <c r="N8421" s="39"/>
      <c r="O8421" s="39"/>
      <c r="P8421" s="53"/>
    </row>
    <row r="8422" spans="1:16" ht="24.95" customHeight="1" x14ac:dyDescent="0.2">
      <c r="A8422" s="52" t="str">
        <f t="shared" si="394"/>
        <v>||||||0</v>
      </c>
      <c r="B8422" s="52" t="str">
        <f t="shared" si="395"/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393"/>
        <v>0</v>
      </c>
      <c r="N8422" s="39"/>
      <c r="O8422" s="39"/>
      <c r="P8422" s="53"/>
    </row>
    <row r="8423" spans="1:16" ht="24.95" customHeight="1" x14ac:dyDescent="0.2">
      <c r="A8423" s="52" t="str">
        <f t="shared" si="394"/>
        <v>||||||0</v>
      </c>
      <c r="B8423" s="52" t="str">
        <f t="shared" si="395"/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393"/>
        <v>0</v>
      </c>
      <c r="N8423" s="39"/>
      <c r="O8423" s="39"/>
      <c r="P8423" s="53"/>
    </row>
    <row r="8424" spans="1:16" ht="24.95" customHeight="1" x14ac:dyDescent="0.2">
      <c r="A8424" s="52" t="str">
        <f t="shared" si="394"/>
        <v>||||||0</v>
      </c>
      <c r="B8424" s="52" t="str">
        <f t="shared" si="395"/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393"/>
        <v>0</v>
      </c>
      <c r="N8424" s="39"/>
      <c r="O8424" s="39"/>
      <c r="P8424" s="53"/>
    </row>
    <row r="8425" spans="1:16" ht="24.95" customHeight="1" x14ac:dyDescent="0.2">
      <c r="A8425" s="52" t="str">
        <f t="shared" si="394"/>
        <v>||||||0</v>
      </c>
      <c r="B8425" s="52" t="str">
        <f t="shared" si="395"/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393"/>
        <v>0</v>
      </c>
      <c r="N8425" s="39"/>
      <c r="O8425" s="39"/>
      <c r="P8425" s="53"/>
    </row>
    <row r="8426" spans="1:16" ht="24.95" customHeight="1" x14ac:dyDescent="0.2">
      <c r="A8426" s="52" t="str">
        <f t="shared" si="394"/>
        <v>||||||0</v>
      </c>
      <c r="B8426" s="52" t="str">
        <f t="shared" si="395"/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393"/>
        <v>0</v>
      </c>
      <c r="N8426" s="39"/>
      <c r="O8426" s="39"/>
      <c r="P8426" s="53"/>
    </row>
    <row r="8427" spans="1:16" ht="24.95" customHeight="1" x14ac:dyDescent="0.2">
      <c r="A8427" s="52" t="str">
        <f t="shared" si="394"/>
        <v>||||||0</v>
      </c>
      <c r="B8427" s="52" t="str">
        <f t="shared" si="395"/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393"/>
        <v>0</v>
      </c>
      <c r="N8427" s="39"/>
      <c r="O8427" s="39"/>
      <c r="P8427" s="53"/>
    </row>
    <row r="8428" spans="1:16" ht="24.95" customHeight="1" x14ac:dyDescent="0.2">
      <c r="A8428" s="52" t="str">
        <f t="shared" si="394"/>
        <v>||||||0</v>
      </c>
      <c r="B8428" s="52" t="str">
        <f t="shared" si="395"/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393"/>
        <v>0</v>
      </c>
      <c r="N8428" s="39"/>
      <c r="O8428" s="39"/>
      <c r="P8428" s="53"/>
    </row>
    <row r="8429" spans="1:16" ht="24.95" customHeight="1" x14ac:dyDescent="0.2">
      <c r="A8429" s="52" t="str">
        <f t="shared" si="394"/>
        <v>||||||0</v>
      </c>
      <c r="B8429" s="52" t="str">
        <f t="shared" si="395"/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393"/>
        <v>0</v>
      </c>
      <c r="N8429" s="39"/>
      <c r="O8429" s="39"/>
      <c r="P8429" s="53"/>
    </row>
    <row r="8430" spans="1:16" ht="24.95" customHeight="1" x14ac:dyDescent="0.2">
      <c r="A8430" s="52" t="str">
        <f t="shared" si="394"/>
        <v>||||||0</v>
      </c>
      <c r="B8430" s="52" t="str">
        <f t="shared" si="395"/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393"/>
        <v>0</v>
      </c>
      <c r="N8430" s="39"/>
      <c r="O8430" s="39"/>
      <c r="P8430" s="53"/>
    </row>
    <row r="8431" spans="1:16" ht="24.95" customHeight="1" x14ac:dyDescent="0.2">
      <c r="A8431" s="52" t="str">
        <f t="shared" si="394"/>
        <v>||||||0</v>
      </c>
      <c r="B8431" s="52" t="str">
        <f t="shared" si="395"/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393"/>
        <v>0</v>
      </c>
      <c r="N8431" s="39"/>
      <c r="O8431" s="39"/>
      <c r="P8431" s="53"/>
    </row>
    <row r="8432" spans="1:16" ht="24.95" customHeight="1" x14ac:dyDescent="0.2">
      <c r="A8432" s="52" t="str">
        <f t="shared" si="394"/>
        <v>||||||0</v>
      </c>
      <c r="B8432" s="52" t="str">
        <f t="shared" si="395"/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393"/>
        <v>0</v>
      </c>
      <c r="N8432" s="39"/>
      <c r="O8432" s="39"/>
      <c r="P8432" s="53"/>
    </row>
    <row r="8433" spans="1:16" ht="24.95" customHeight="1" x14ac:dyDescent="0.2">
      <c r="A8433" s="52" t="str">
        <f t="shared" si="394"/>
        <v>||||||0</v>
      </c>
      <c r="B8433" s="52" t="str">
        <f t="shared" si="395"/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393"/>
        <v>0</v>
      </c>
      <c r="N8433" s="39"/>
      <c r="O8433" s="39"/>
      <c r="P8433" s="53"/>
    </row>
    <row r="8434" spans="1:16" ht="24.95" customHeight="1" x14ac:dyDescent="0.2">
      <c r="A8434" s="52" t="str">
        <f t="shared" si="394"/>
        <v>||||||0</v>
      </c>
      <c r="B8434" s="52" t="str">
        <f t="shared" si="395"/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393"/>
        <v>0</v>
      </c>
      <c r="N8434" s="39"/>
      <c r="O8434" s="39"/>
      <c r="P8434" s="53"/>
    </row>
    <row r="8435" spans="1:16" ht="24.95" customHeight="1" x14ac:dyDescent="0.2">
      <c r="A8435" s="52" t="str">
        <f t="shared" si="394"/>
        <v>||||||0</v>
      </c>
      <c r="B8435" s="52" t="str">
        <f t="shared" si="395"/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393"/>
        <v>0</v>
      </c>
      <c r="N8435" s="39"/>
      <c r="O8435" s="39"/>
      <c r="P8435" s="53"/>
    </row>
    <row r="8436" spans="1:16" ht="24.95" customHeight="1" x14ac:dyDescent="0.2">
      <c r="A8436" s="52" t="str">
        <f t="shared" si="394"/>
        <v>||||||0</v>
      </c>
      <c r="B8436" s="52" t="str">
        <f t="shared" si="395"/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393"/>
        <v>0</v>
      </c>
      <c r="N8436" s="39"/>
      <c r="O8436" s="39"/>
      <c r="P8436" s="53"/>
    </row>
    <row r="8437" spans="1:16" ht="24.95" customHeight="1" x14ac:dyDescent="0.2">
      <c r="A8437" s="52" t="str">
        <f t="shared" si="394"/>
        <v>||||||0</v>
      </c>
      <c r="B8437" s="52" t="str">
        <f t="shared" si="395"/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393"/>
        <v>0</v>
      </c>
      <c r="N8437" s="39"/>
      <c r="O8437" s="39"/>
      <c r="P8437" s="53"/>
    </row>
    <row r="8438" spans="1:16" ht="24.95" customHeight="1" x14ac:dyDescent="0.2">
      <c r="A8438" s="52" t="str">
        <f t="shared" si="394"/>
        <v>||||||0</v>
      </c>
      <c r="B8438" s="52" t="str">
        <f t="shared" si="395"/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393"/>
        <v>0</v>
      </c>
      <c r="N8438" s="39"/>
      <c r="O8438" s="39"/>
      <c r="P8438" s="53"/>
    </row>
    <row r="8439" spans="1:16" ht="24.95" customHeight="1" x14ac:dyDescent="0.2">
      <c r="A8439" s="52" t="str">
        <f t="shared" si="394"/>
        <v>||||||0</v>
      </c>
      <c r="B8439" s="52" t="str">
        <f t="shared" si="395"/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393"/>
        <v>0</v>
      </c>
      <c r="N8439" s="39"/>
      <c r="O8439" s="39"/>
      <c r="P8439" s="53"/>
    </row>
    <row r="8440" spans="1:16" ht="24.95" customHeight="1" x14ac:dyDescent="0.2">
      <c r="A8440" s="52" t="str">
        <f t="shared" si="394"/>
        <v>||||||0</v>
      </c>
      <c r="B8440" s="52" t="str">
        <f t="shared" si="395"/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393"/>
        <v>0</v>
      </c>
      <c r="N8440" s="39"/>
      <c r="O8440" s="39"/>
      <c r="P8440" s="53"/>
    </row>
    <row r="8441" spans="1:16" ht="24.95" customHeight="1" x14ac:dyDescent="0.2">
      <c r="A8441" s="52" t="str">
        <f t="shared" si="394"/>
        <v>||||||0</v>
      </c>
      <c r="B8441" s="52" t="str">
        <f t="shared" si="395"/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393"/>
        <v>0</v>
      </c>
      <c r="N8441" s="39"/>
      <c r="O8441" s="39"/>
      <c r="P8441" s="53"/>
    </row>
    <row r="8442" spans="1:16" ht="24.95" customHeight="1" x14ac:dyDescent="0.2">
      <c r="A8442" s="52" t="str">
        <f t="shared" si="394"/>
        <v>||||||0</v>
      </c>
      <c r="B8442" s="52" t="str">
        <f t="shared" si="395"/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393"/>
        <v>0</v>
      </c>
      <c r="N8442" s="39"/>
      <c r="O8442" s="39"/>
      <c r="P8442" s="53"/>
    </row>
    <row r="8443" spans="1:16" ht="24.95" customHeight="1" x14ac:dyDescent="0.2">
      <c r="A8443" s="52" t="str">
        <f t="shared" si="394"/>
        <v>||||||0</v>
      </c>
      <c r="B8443" s="52" t="str">
        <f t="shared" si="395"/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393"/>
        <v>0</v>
      </c>
      <c r="N8443" s="39"/>
      <c r="O8443" s="39"/>
      <c r="P8443" s="53"/>
    </row>
    <row r="8444" spans="1:16" ht="24.95" customHeight="1" x14ac:dyDescent="0.2">
      <c r="A8444" s="52" t="str">
        <f t="shared" si="394"/>
        <v>||||||0</v>
      </c>
      <c r="B8444" s="52" t="str">
        <f t="shared" si="395"/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393"/>
        <v>0</v>
      </c>
      <c r="N8444" s="39"/>
      <c r="O8444" s="39"/>
      <c r="P8444" s="53"/>
    </row>
    <row r="8445" spans="1:16" ht="24.95" customHeight="1" x14ac:dyDescent="0.2">
      <c r="A8445" s="52" t="str">
        <f t="shared" si="394"/>
        <v>||||||0</v>
      </c>
      <c r="B8445" s="52" t="str">
        <f t="shared" si="395"/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393"/>
        <v>0</v>
      </c>
      <c r="N8445" s="39"/>
      <c r="O8445" s="39"/>
      <c r="P8445" s="53"/>
    </row>
    <row r="8446" spans="1:16" ht="24.95" customHeight="1" x14ac:dyDescent="0.2">
      <c r="A8446" s="52" t="str">
        <f t="shared" si="394"/>
        <v>||||||0</v>
      </c>
      <c r="B8446" s="52" t="str">
        <f t="shared" si="395"/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396">N8446+O8446</f>
        <v>0</v>
      </c>
      <c r="N8446" s="39"/>
      <c r="O8446" s="39"/>
      <c r="P8446" s="53"/>
    </row>
    <row r="8447" spans="1:16" ht="24.95" customHeight="1" x14ac:dyDescent="0.2">
      <c r="A8447" s="52" t="str">
        <f t="shared" si="394"/>
        <v>||||||0</v>
      </c>
      <c r="B8447" s="52" t="str">
        <f t="shared" si="395"/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396"/>
        <v>0</v>
      </c>
      <c r="N8447" s="39"/>
      <c r="O8447" s="39"/>
      <c r="P8447" s="53"/>
    </row>
    <row r="8448" spans="1:16" ht="24.95" customHeight="1" x14ac:dyDescent="0.2">
      <c r="A8448" s="52" t="str">
        <f t="shared" si="394"/>
        <v>||||||0</v>
      </c>
      <c r="B8448" s="52" t="str">
        <f t="shared" si="395"/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396"/>
        <v>0</v>
      </c>
      <c r="N8448" s="39"/>
      <c r="O8448" s="39"/>
      <c r="P8448" s="53"/>
    </row>
    <row r="8449" spans="1:16" ht="24.95" customHeight="1" x14ac:dyDescent="0.2">
      <c r="A8449" s="52" t="str">
        <f t="shared" si="394"/>
        <v>||||||0</v>
      </c>
      <c r="B8449" s="52" t="str">
        <f t="shared" si="395"/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396"/>
        <v>0</v>
      </c>
      <c r="N8449" s="39"/>
      <c r="O8449" s="39"/>
      <c r="P8449" s="53"/>
    </row>
    <row r="8450" spans="1:16" ht="24.95" customHeight="1" x14ac:dyDescent="0.2">
      <c r="A8450" s="52" t="str">
        <f t="shared" si="394"/>
        <v>||||||0</v>
      </c>
      <c r="B8450" s="52" t="str">
        <f t="shared" si="395"/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396"/>
        <v>0</v>
      </c>
      <c r="N8450" s="39"/>
      <c r="O8450" s="39"/>
      <c r="P8450" s="53"/>
    </row>
    <row r="8451" spans="1:16" ht="24.95" customHeight="1" x14ac:dyDescent="0.2">
      <c r="A8451" s="52" t="str">
        <f t="shared" si="394"/>
        <v>||||||0</v>
      </c>
      <c r="B8451" s="52" t="str">
        <f t="shared" si="395"/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396"/>
        <v>0</v>
      </c>
      <c r="N8451" s="39"/>
      <c r="O8451" s="39"/>
      <c r="P8451" s="53"/>
    </row>
    <row r="8452" spans="1:16" ht="24.95" customHeight="1" x14ac:dyDescent="0.2">
      <c r="A8452" s="52" t="str">
        <f t="shared" si="394"/>
        <v>||||||0</v>
      </c>
      <c r="B8452" s="52" t="str">
        <f t="shared" si="395"/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396"/>
        <v>0</v>
      </c>
      <c r="N8452" s="39"/>
      <c r="O8452" s="39"/>
      <c r="P8452" s="53"/>
    </row>
    <row r="8453" spans="1:16" ht="24.95" customHeight="1" x14ac:dyDescent="0.2">
      <c r="A8453" s="52" t="str">
        <f t="shared" ref="A8453:A8516" si="397">C8453&amp;"|"&amp;D8453&amp;"|"&amp;E8453&amp;"|"&amp;F8453&amp;"|"&amp;G8453&amp;"|"&amp;I8453&amp;"|"&amp;N8453+O8453-P8453</f>
        <v>||||||0</v>
      </c>
      <c r="B8453" s="52" t="str">
        <f t="shared" ref="B8453:B8516" si="398"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396"/>
        <v>0</v>
      </c>
      <c r="N8453" s="39"/>
      <c r="O8453" s="39"/>
      <c r="P8453" s="53"/>
    </row>
    <row r="8454" spans="1:16" ht="24.95" customHeight="1" x14ac:dyDescent="0.2">
      <c r="A8454" s="52" t="str">
        <f t="shared" si="397"/>
        <v>||||||0</v>
      </c>
      <c r="B8454" s="52" t="str">
        <f t="shared" si="398"/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396"/>
        <v>0</v>
      </c>
      <c r="N8454" s="39"/>
      <c r="O8454" s="39"/>
      <c r="P8454" s="53"/>
    </row>
    <row r="8455" spans="1:16" ht="24.95" customHeight="1" x14ac:dyDescent="0.2">
      <c r="A8455" s="52" t="str">
        <f t="shared" si="397"/>
        <v>||||||0</v>
      </c>
      <c r="B8455" s="52" t="str">
        <f t="shared" si="398"/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396"/>
        <v>0</v>
      </c>
      <c r="N8455" s="39"/>
      <c r="O8455" s="39"/>
      <c r="P8455" s="53"/>
    </row>
    <row r="8456" spans="1:16" ht="24.95" customHeight="1" x14ac:dyDescent="0.2">
      <c r="A8456" s="52" t="str">
        <f t="shared" si="397"/>
        <v>||||||0</v>
      </c>
      <c r="B8456" s="52" t="str">
        <f t="shared" si="398"/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396"/>
        <v>0</v>
      </c>
      <c r="N8456" s="39"/>
      <c r="O8456" s="39"/>
      <c r="P8456" s="53"/>
    </row>
    <row r="8457" spans="1:16" ht="24.95" customHeight="1" x14ac:dyDescent="0.2">
      <c r="A8457" s="52" t="str">
        <f t="shared" si="397"/>
        <v>||||||0</v>
      </c>
      <c r="B8457" s="52" t="str">
        <f t="shared" si="398"/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396"/>
        <v>0</v>
      </c>
      <c r="N8457" s="39"/>
      <c r="O8457" s="39"/>
      <c r="P8457" s="53"/>
    </row>
    <row r="8458" spans="1:16" ht="24.95" customHeight="1" x14ac:dyDescent="0.2">
      <c r="A8458" s="52" t="str">
        <f t="shared" si="397"/>
        <v>||||||0</v>
      </c>
      <c r="B8458" s="52" t="str">
        <f t="shared" si="398"/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396"/>
        <v>0</v>
      </c>
      <c r="N8458" s="39"/>
      <c r="O8458" s="39"/>
      <c r="P8458" s="53"/>
    </row>
    <row r="8459" spans="1:16" ht="24.95" customHeight="1" x14ac:dyDescent="0.2">
      <c r="A8459" s="52" t="str">
        <f t="shared" si="397"/>
        <v>||||||0</v>
      </c>
      <c r="B8459" s="52" t="str">
        <f t="shared" si="398"/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396"/>
        <v>0</v>
      </c>
      <c r="N8459" s="39"/>
      <c r="O8459" s="39"/>
      <c r="P8459" s="53"/>
    </row>
    <row r="8460" spans="1:16" ht="24.95" customHeight="1" x14ac:dyDescent="0.2">
      <c r="A8460" s="52" t="str">
        <f t="shared" si="397"/>
        <v>||||||0</v>
      </c>
      <c r="B8460" s="52" t="str">
        <f t="shared" si="398"/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396"/>
        <v>0</v>
      </c>
      <c r="N8460" s="39"/>
      <c r="O8460" s="39"/>
      <c r="P8460" s="53"/>
    </row>
    <row r="8461" spans="1:16" ht="24.95" customHeight="1" x14ac:dyDescent="0.2">
      <c r="A8461" s="52" t="str">
        <f t="shared" si="397"/>
        <v>||||||0</v>
      </c>
      <c r="B8461" s="52" t="str">
        <f t="shared" si="398"/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396"/>
        <v>0</v>
      </c>
      <c r="N8461" s="39"/>
      <c r="O8461" s="39"/>
      <c r="P8461" s="53"/>
    </row>
    <row r="8462" spans="1:16" ht="24.95" customHeight="1" x14ac:dyDescent="0.2">
      <c r="A8462" s="52" t="str">
        <f t="shared" si="397"/>
        <v>||||||0</v>
      </c>
      <c r="B8462" s="52" t="str">
        <f t="shared" si="398"/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396"/>
        <v>0</v>
      </c>
      <c r="N8462" s="39"/>
      <c r="O8462" s="39"/>
      <c r="P8462" s="53"/>
    </row>
    <row r="8463" spans="1:16" ht="24.95" customHeight="1" x14ac:dyDescent="0.2">
      <c r="A8463" s="52" t="str">
        <f t="shared" si="397"/>
        <v>||||||0</v>
      </c>
      <c r="B8463" s="52" t="str">
        <f t="shared" si="398"/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396"/>
        <v>0</v>
      </c>
      <c r="N8463" s="39"/>
      <c r="O8463" s="39"/>
      <c r="P8463" s="53"/>
    </row>
    <row r="8464" spans="1:16" ht="24.95" customHeight="1" x14ac:dyDescent="0.2">
      <c r="A8464" s="52" t="str">
        <f t="shared" si="397"/>
        <v>||||||0</v>
      </c>
      <c r="B8464" s="52" t="str">
        <f t="shared" si="398"/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396"/>
        <v>0</v>
      </c>
      <c r="N8464" s="39"/>
      <c r="O8464" s="39"/>
      <c r="P8464" s="53"/>
    </row>
    <row r="8465" spans="1:16" ht="24.95" customHeight="1" x14ac:dyDescent="0.2">
      <c r="A8465" s="52" t="str">
        <f t="shared" si="397"/>
        <v>||||||0</v>
      </c>
      <c r="B8465" s="52" t="str">
        <f t="shared" si="398"/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396"/>
        <v>0</v>
      </c>
      <c r="N8465" s="39"/>
      <c r="O8465" s="39"/>
      <c r="P8465" s="53"/>
    </row>
    <row r="8466" spans="1:16" ht="24.95" customHeight="1" x14ac:dyDescent="0.2">
      <c r="A8466" s="52" t="str">
        <f t="shared" si="397"/>
        <v>||||||0</v>
      </c>
      <c r="B8466" s="52" t="str">
        <f t="shared" si="398"/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396"/>
        <v>0</v>
      </c>
      <c r="N8466" s="39"/>
      <c r="O8466" s="39"/>
      <c r="P8466" s="53"/>
    </row>
    <row r="8467" spans="1:16" ht="24.95" customHeight="1" x14ac:dyDescent="0.2">
      <c r="A8467" s="52" t="str">
        <f t="shared" si="397"/>
        <v>||||||0</v>
      </c>
      <c r="B8467" s="52" t="str">
        <f t="shared" si="398"/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396"/>
        <v>0</v>
      </c>
      <c r="N8467" s="39"/>
      <c r="O8467" s="39"/>
      <c r="P8467" s="53"/>
    </row>
    <row r="8468" spans="1:16" ht="24.95" customHeight="1" x14ac:dyDescent="0.2">
      <c r="A8468" s="52" t="str">
        <f t="shared" si="397"/>
        <v>||||||0</v>
      </c>
      <c r="B8468" s="52" t="str">
        <f t="shared" si="398"/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396"/>
        <v>0</v>
      </c>
      <c r="N8468" s="39"/>
      <c r="O8468" s="39"/>
      <c r="P8468" s="53"/>
    </row>
    <row r="8469" spans="1:16" ht="24.95" customHeight="1" x14ac:dyDescent="0.2">
      <c r="A8469" s="52" t="str">
        <f t="shared" si="397"/>
        <v>||||||0</v>
      </c>
      <c r="B8469" s="52" t="str">
        <f t="shared" si="398"/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396"/>
        <v>0</v>
      </c>
      <c r="N8469" s="39"/>
      <c r="O8469" s="39"/>
      <c r="P8469" s="53"/>
    </row>
    <row r="8470" spans="1:16" ht="24.95" customHeight="1" x14ac:dyDescent="0.2">
      <c r="A8470" s="52" t="str">
        <f t="shared" si="397"/>
        <v>||||||0</v>
      </c>
      <c r="B8470" s="52" t="str">
        <f t="shared" si="398"/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396"/>
        <v>0</v>
      </c>
      <c r="N8470" s="39"/>
      <c r="O8470" s="39"/>
      <c r="P8470" s="53"/>
    </row>
    <row r="8471" spans="1:16" ht="24.95" customHeight="1" x14ac:dyDescent="0.2">
      <c r="A8471" s="52" t="str">
        <f t="shared" si="397"/>
        <v>||||||0</v>
      </c>
      <c r="B8471" s="52" t="str">
        <f t="shared" si="398"/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396"/>
        <v>0</v>
      </c>
      <c r="N8471" s="39"/>
      <c r="O8471" s="39"/>
      <c r="P8471" s="53"/>
    </row>
    <row r="8472" spans="1:16" ht="24.95" customHeight="1" x14ac:dyDescent="0.2">
      <c r="A8472" s="52" t="str">
        <f t="shared" si="397"/>
        <v>||||||0</v>
      </c>
      <c r="B8472" s="52" t="str">
        <f t="shared" si="398"/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396"/>
        <v>0</v>
      </c>
      <c r="N8472" s="39"/>
      <c r="O8472" s="39"/>
      <c r="P8472" s="53"/>
    </row>
    <row r="8473" spans="1:16" ht="24.95" customHeight="1" x14ac:dyDescent="0.2">
      <c r="A8473" s="52" t="str">
        <f t="shared" si="397"/>
        <v>||||||0</v>
      </c>
      <c r="B8473" s="52" t="str">
        <f t="shared" si="398"/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396"/>
        <v>0</v>
      </c>
      <c r="N8473" s="39"/>
      <c r="O8473" s="39"/>
      <c r="P8473" s="53"/>
    </row>
    <row r="8474" spans="1:16" ht="24.95" customHeight="1" x14ac:dyDescent="0.2">
      <c r="A8474" s="52" t="str">
        <f t="shared" si="397"/>
        <v>||||||0</v>
      </c>
      <c r="B8474" s="52" t="str">
        <f t="shared" si="398"/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396"/>
        <v>0</v>
      </c>
      <c r="N8474" s="39"/>
      <c r="O8474" s="39"/>
      <c r="P8474" s="53"/>
    </row>
    <row r="8475" spans="1:16" ht="24.95" customHeight="1" x14ac:dyDescent="0.2">
      <c r="A8475" s="52" t="str">
        <f t="shared" si="397"/>
        <v>||||||0</v>
      </c>
      <c r="B8475" s="52" t="str">
        <f t="shared" si="398"/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396"/>
        <v>0</v>
      </c>
      <c r="N8475" s="39"/>
      <c r="O8475" s="39"/>
      <c r="P8475" s="53"/>
    </row>
    <row r="8476" spans="1:16" ht="24.95" customHeight="1" x14ac:dyDescent="0.2">
      <c r="A8476" s="52" t="str">
        <f t="shared" si="397"/>
        <v>||||||0</v>
      </c>
      <c r="B8476" s="52" t="str">
        <f t="shared" si="398"/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396"/>
        <v>0</v>
      </c>
      <c r="N8476" s="39"/>
      <c r="O8476" s="39"/>
      <c r="P8476" s="53"/>
    </row>
    <row r="8477" spans="1:16" ht="24.95" customHeight="1" x14ac:dyDescent="0.2">
      <c r="A8477" s="52" t="str">
        <f t="shared" si="397"/>
        <v>||||||0</v>
      </c>
      <c r="B8477" s="52" t="str">
        <f t="shared" si="398"/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396"/>
        <v>0</v>
      </c>
      <c r="N8477" s="39"/>
      <c r="O8477" s="39"/>
      <c r="P8477" s="53"/>
    </row>
    <row r="8478" spans="1:16" ht="24.95" customHeight="1" x14ac:dyDescent="0.2">
      <c r="A8478" s="52" t="str">
        <f t="shared" si="397"/>
        <v>||||||0</v>
      </c>
      <c r="B8478" s="52" t="str">
        <f t="shared" si="398"/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396"/>
        <v>0</v>
      </c>
      <c r="N8478" s="39"/>
      <c r="O8478" s="39"/>
      <c r="P8478" s="53"/>
    </row>
    <row r="8479" spans="1:16" ht="24.95" customHeight="1" x14ac:dyDescent="0.2">
      <c r="A8479" s="52" t="str">
        <f t="shared" si="397"/>
        <v>||||||0</v>
      </c>
      <c r="B8479" s="52" t="str">
        <f t="shared" si="398"/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396"/>
        <v>0</v>
      </c>
      <c r="N8479" s="39"/>
      <c r="O8479" s="39"/>
      <c r="P8479" s="53"/>
    </row>
    <row r="8480" spans="1:16" ht="24.95" customHeight="1" x14ac:dyDescent="0.2">
      <c r="A8480" s="52" t="str">
        <f t="shared" si="397"/>
        <v>||||||0</v>
      </c>
      <c r="B8480" s="52" t="str">
        <f t="shared" si="398"/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396"/>
        <v>0</v>
      </c>
      <c r="N8480" s="39"/>
      <c r="O8480" s="39"/>
      <c r="P8480" s="53"/>
    </row>
    <row r="8481" spans="1:16" ht="24.95" customHeight="1" x14ac:dyDescent="0.2">
      <c r="A8481" s="52" t="str">
        <f t="shared" si="397"/>
        <v>||||||0</v>
      </c>
      <c r="B8481" s="52" t="str">
        <f t="shared" si="398"/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396"/>
        <v>0</v>
      </c>
      <c r="N8481" s="39"/>
      <c r="O8481" s="39"/>
      <c r="P8481" s="53"/>
    </row>
    <row r="8482" spans="1:16" ht="24.95" customHeight="1" x14ac:dyDescent="0.2">
      <c r="A8482" s="52" t="str">
        <f t="shared" si="397"/>
        <v>||||||0</v>
      </c>
      <c r="B8482" s="52" t="str">
        <f t="shared" si="398"/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396"/>
        <v>0</v>
      </c>
      <c r="N8482" s="39"/>
      <c r="O8482" s="39"/>
      <c r="P8482" s="53"/>
    </row>
    <row r="8483" spans="1:16" ht="24.95" customHeight="1" x14ac:dyDescent="0.2">
      <c r="A8483" s="52" t="str">
        <f t="shared" si="397"/>
        <v>||||||0</v>
      </c>
      <c r="B8483" s="52" t="str">
        <f t="shared" si="398"/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396"/>
        <v>0</v>
      </c>
      <c r="N8483" s="39"/>
      <c r="O8483" s="39"/>
      <c r="P8483" s="53"/>
    </row>
    <row r="8484" spans="1:16" ht="24.95" customHeight="1" x14ac:dyDescent="0.2">
      <c r="A8484" s="52" t="str">
        <f t="shared" si="397"/>
        <v>||||||0</v>
      </c>
      <c r="B8484" s="52" t="str">
        <f t="shared" si="398"/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396"/>
        <v>0</v>
      </c>
      <c r="N8484" s="39"/>
      <c r="O8484" s="39"/>
      <c r="P8484" s="53"/>
    </row>
    <row r="8485" spans="1:16" ht="24.95" customHeight="1" x14ac:dyDescent="0.2">
      <c r="A8485" s="52" t="str">
        <f t="shared" si="397"/>
        <v>||||||0</v>
      </c>
      <c r="B8485" s="52" t="str">
        <f t="shared" si="398"/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396"/>
        <v>0</v>
      </c>
      <c r="N8485" s="39"/>
      <c r="O8485" s="39"/>
      <c r="P8485" s="53"/>
    </row>
    <row r="8486" spans="1:16" ht="24.95" customHeight="1" x14ac:dyDescent="0.2">
      <c r="A8486" s="52" t="str">
        <f t="shared" si="397"/>
        <v>||||||0</v>
      </c>
      <c r="B8486" s="52" t="str">
        <f t="shared" si="398"/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396"/>
        <v>0</v>
      </c>
      <c r="N8486" s="39"/>
      <c r="O8486" s="39"/>
      <c r="P8486" s="53"/>
    </row>
    <row r="8487" spans="1:16" ht="24.95" customHeight="1" x14ac:dyDescent="0.2">
      <c r="A8487" s="52" t="str">
        <f t="shared" si="397"/>
        <v>||||||0</v>
      </c>
      <c r="B8487" s="52" t="str">
        <f t="shared" si="398"/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396"/>
        <v>0</v>
      </c>
      <c r="N8487" s="39"/>
      <c r="O8487" s="39"/>
      <c r="P8487" s="53"/>
    </row>
    <row r="8488" spans="1:16" ht="24.95" customHeight="1" x14ac:dyDescent="0.2">
      <c r="A8488" s="52" t="str">
        <f t="shared" si="397"/>
        <v>||||||0</v>
      </c>
      <c r="B8488" s="52" t="str">
        <f t="shared" si="398"/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396"/>
        <v>0</v>
      </c>
      <c r="N8488" s="39"/>
      <c r="O8488" s="39"/>
      <c r="P8488" s="53"/>
    </row>
    <row r="8489" spans="1:16" ht="24.95" customHeight="1" x14ac:dyDescent="0.2">
      <c r="A8489" s="52" t="str">
        <f t="shared" si="397"/>
        <v>||||||0</v>
      </c>
      <c r="B8489" s="52" t="str">
        <f t="shared" si="398"/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396"/>
        <v>0</v>
      </c>
      <c r="N8489" s="39"/>
      <c r="O8489" s="39"/>
      <c r="P8489" s="53"/>
    </row>
    <row r="8490" spans="1:16" ht="24.95" customHeight="1" x14ac:dyDescent="0.2">
      <c r="A8490" s="52" t="str">
        <f t="shared" si="397"/>
        <v>||||||0</v>
      </c>
      <c r="B8490" s="52" t="str">
        <f t="shared" si="398"/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396"/>
        <v>0</v>
      </c>
      <c r="N8490" s="39"/>
      <c r="O8490" s="39"/>
      <c r="P8490" s="53"/>
    </row>
    <row r="8491" spans="1:16" ht="24.95" customHeight="1" x14ac:dyDescent="0.2">
      <c r="A8491" s="52" t="str">
        <f t="shared" si="397"/>
        <v>||||||0</v>
      </c>
      <c r="B8491" s="52" t="str">
        <f t="shared" si="398"/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396"/>
        <v>0</v>
      </c>
      <c r="N8491" s="39"/>
      <c r="O8491" s="39"/>
      <c r="P8491" s="53"/>
    </row>
    <row r="8492" spans="1:16" ht="24.95" customHeight="1" x14ac:dyDescent="0.2">
      <c r="A8492" s="52" t="str">
        <f t="shared" si="397"/>
        <v>||||||0</v>
      </c>
      <c r="B8492" s="52" t="str">
        <f t="shared" si="398"/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396"/>
        <v>0</v>
      </c>
      <c r="N8492" s="39"/>
      <c r="O8492" s="39"/>
      <c r="P8492" s="53"/>
    </row>
    <row r="8493" spans="1:16" ht="24.95" customHeight="1" x14ac:dyDescent="0.2">
      <c r="A8493" s="52" t="str">
        <f t="shared" si="397"/>
        <v>||||||0</v>
      </c>
      <c r="B8493" s="52" t="str">
        <f t="shared" si="398"/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396"/>
        <v>0</v>
      </c>
      <c r="N8493" s="39"/>
      <c r="O8493" s="39"/>
      <c r="P8493" s="53"/>
    </row>
    <row r="8494" spans="1:16" ht="24.95" customHeight="1" x14ac:dyDescent="0.2">
      <c r="A8494" s="52" t="str">
        <f t="shared" si="397"/>
        <v>||||||0</v>
      </c>
      <c r="B8494" s="52" t="str">
        <f t="shared" si="398"/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396"/>
        <v>0</v>
      </c>
      <c r="N8494" s="39"/>
      <c r="O8494" s="39"/>
      <c r="P8494" s="53"/>
    </row>
    <row r="8495" spans="1:16" ht="24.95" customHeight="1" x14ac:dyDescent="0.2">
      <c r="A8495" s="52" t="str">
        <f t="shared" si="397"/>
        <v>||||||0</v>
      </c>
      <c r="B8495" s="52" t="str">
        <f t="shared" si="398"/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396"/>
        <v>0</v>
      </c>
      <c r="N8495" s="39"/>
      <c r="O8495" s="39"/>
      <c r="P8495" s="53"/>
    </row>
    <row r="8496" spans="1:16" ht="24.95" customHeight="1" x14ac:dyDescent="0.2">
      <c r="A8496" s="52" t="str">
        <f t="shared" si="397"/>
        <v>||||||0</v>
      </c>
      <c r="B8496" s="52" t="str">
        <f t="shared" si="398"/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396"/>
        <v>0</v>
      </c>
      <c r="N8496" s="39"/>
      <c r="O8496" s="39"/>
      <c r="P8496" s="53"/>
    </row>
    <row r="8497" spans="1:16" ht="24.95" customHeight="1" x14ac:dyDescent="0.2">
      <c r="A8497" s="52" t="str">
        <f t="shared" si="397"/>
        <v>||||||0</v>
      </c>
      <c r="B8497" s="52" t="str">
        <f t="shared" si="398"/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396"/>
        <v>0</v>
      </c>
      <c r="N8497" s="39"/>
      <c r="O8497" s="39"/>
      <c r="P8497" s="53"/>
    </row>
    <row r="8498" spans="1:16" ht="24.95" customHeight="1" x14ac:dyDescent="0.2">
      <c r="A8498" s="52" t="str">
        <f t="shared" si="397"/>
        <v>||||||0</v>
      </c>
      <c r="B8498" s="52" t="str">
        <f t="shared" si="398"/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396"/>
        <v>0</v>
      </c>
      <c r="N8498" s="39"/>
      <c r="O8498" s="39"/>
      <c r="P8498" s="53"/>
    </row>
    <row r="8499" spans="1:16" ht="24.95" customHeight="1" x14ac:dyDescent="0.2">
      <c r="A8499" s="52" t="str">
        <f t="shared" si="397"/>
        <v>||||||0</v>
      </c>
      <c r="B8499" s="52" t="str">
        <f t="shared" si="398"/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396"/>
        <v>0</v>
      </c>
      <c r="N8499" s="39"/>
      <c r="O8499" s="39"/>
      <c r="P8499" s="53"/>
    </row>
    <row r="8500" spans="1:16" ht="24.95" customHeight="1" x14ac:dyDescent="0.2">
      <c r="A8500" s="52" t="str">
        <f t="shared" si="397"/>
        <v>||||||0</v>
      </c>
      <c r="B8500" s="52" t="str">
        <f t="shared" si="398"/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396"/>
        <v>0</v>
      </c>
      <c r="N8500" s="39"/>
      <c r="O8500" s="39"/>
      <c r="P8500" s="53"/>
    </row>
    <row r="8501" spans="1:16" ht="24.95" customHeight="1" x14ac:dyDescent="0.2">
      <c r="A8501" s="52" t="str">
        <f t="shared" si="397"/>
        <v>||||||0</v>
      </c>
      <c r="B8501" s="52" t="str">
        <f t="shared" si="398"/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396"/>
        <v>0</v>
      </c>
      <c r="N8501" s="39"/>
      <c r="O8501" s="39"/>
      <c r="P8501" s="53"/>
    </row>
    <row r="8502" spans="1:16" ht="24.95" customHeight="1" x14ac:dyDescent="0.2">
      <c r="A8502" s="52" t="str">
        <f t="shared" si="397"/>
        <v>||||||0</v>
      </c>
      <c r="B8502" s="52" t="str">
        <f t="shared" si="398"/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396"/>
        <v>0</v>
      </c>
      <c r="N8502" s="39"/>
      <c r="O8502" s="39"/>
      <c r="P8502" s="53"/>
    </row>
    <row r="8503" spans="1:16" ht="24.95" customHeight="1" x14ac:dyDescent="0.2">
      <c r="A8503" s="52" t="str">
        <f t="shared" si="397"/>
        <v>||||||0</v>
      </c>
      <c r="B8503" s="52" t="str">
        <f t="shared" si="398"/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396"/>
        <v>0</v>
      </c>
      <c r="N8503" s="39"/>
      <c r="O8503" s="39"/>
      <c r="P8503" s="53"/>
    </row>
    <row r="8504" spans="1:16" ht="24.95" customHeight="1" x14ac:dyDescent="0.2">
      <c r="A8504" s="52" t="str">
        <f t="shared" si="397"/>
        <v>||||||0</v>
      </c>
      <c r="B8504" s="52" t="str">
        <f t="shared" si="398"/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396"/>
        <v>0</v>
      </c>
      <c r="N8504" s="39"/>
      <c r="O8504" s="39"/>
      <c r="P8504" s="53"/>
    </row>
    <row r="8505" spans="1:16" ht="24.95" customHeight="1" x14ac:dyDescent="0.2">
      <c r="A8505" s="52" t="str">
        <f t="shared" si="397"/>
        <v>||||||0</v>
      </c>
      <c r="B8505" s="52" t="str">
        <f t="shared" si="398"/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396"/>
        <v>0</v>
      </c>
      <c r="N8505" s="39"/>
      <c r="O8505" s="39"/>
      <c r="P8505" s="53"/>
    </row>
    <row r="8506" spans="1:16" ht="24.95" customHeight="1" x14ac:dyDescent="0.2">
      <c r="A8506" s="52" t="str">
        <f t="shared" si="397"/>
        <v>||||||0</v>
      </c>
      <c r="B8506" s="52" t="str">
        <f t="shared" si="398"/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396"/>
        <v>0</v>
      </c>
      <c r="N8506" s="39"/>
      <c r="O8506" s="39"/>
      <c r="P8506" s="53"/>
    </row>
    <row r="8507" spans="1:16" ht="24.95" customHeight="1" x14ac:dyDescent="0.2">
      <c r="A8507" s="52" t="str">
        <f t="shared" si="397"/>
        <v>||||||0</v>
      </c>
      <c r="B8507" s="52" t="str">
        <f t="shared" si="398"/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396"/>
        <v>0</v>
      </c>
      <c r="N8507" s="39"/>
      <c r="O8507" s="39"/>
      <c r="P8507" s="53"/>
    </row>
    <row r="8508" spans="1:16" ht="24.95" customHeight="1" x14ac:dyDescent="0.2">
      <c r="A8508" s="52" t="str">
        <f t="shared" si="397"/>
        <v>||||||0</v>
      </c>
      <c r="B8508" s="52" t="str">
        <f t="shared" si="398"/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396"/>
        <v>0</v>
      </c>
      <c r="N8508" s="39"/>
      <c r="O8508" s="39"/>
      <c r="P8508" s="53"/>
    </row>
    <row r="8509" spans="1:16" ht="24.95" customHeight="1" x14ac:dyDescent="0.2">
      <c r="A8509" s="52" t="str">
        <f t="shared" si="397"/>
        <v>||||||0</v>
      </c>
      <c r="B8509" s="52" t="str">
        <f t="shared" si="398"/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396"/>
        <v>0</v>
      </c>
      <c r="N8509" s="39"/>
      <c r="O8509" s="39"/>
      <c r="P8509" s="53"/>
    </row>
    <row r="8510" spans="1:16" ht="24.95" customHeight="1" x14ac:dyDescent="0.2">
      <c r="A8510" s="52" t="str">
        <f t="shared" si="397"/>
        <v>||||||0</v>
      </c>
      <c r="B8510" s="52" t="str">
        <f t="shared" si="398"/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399">N8510+O8510</f>
        <v>0</v>
      </c>
      <c r="N8510" s="39"/>
      <c r="O8510" s="39"/>
      <c r="P8510" s="53"/>
    </row>
    <row r="8511" spans="1:16" ht="24.95" customHeight="1" x14ac:dyDescent="0.2">
      <c r="A8511" s="52" t="str">
        <f t="shared" si="397"/>
        <v>||||||0</v>
      </c>
      <c r="B8511" s="52" t="str">
        <f t="shared" si="398"/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399"/>
        <v>0</v>
      </c>
      <c r="N8511" s="39"/>
      <c r="O8511" s="39"/>
      <c r="P8511" s="53"/>
    </row>
    <row r="8512" spans="1:16" ht="24.95" customHeight="1" x14ac:dyDescent="0.2">
      <c r="A8512" s="52" t="str">
        <f t="shared" si="397"/>
        <v>||||||0</v>
      </c>
      <c r="B8512" s="52" t="str">
        <f t="shared" si="398"/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399"/>
        <v>0</v>
      </c>
      <c r="N8512" s="39"/>
      <c r="O8512" s="39"/>
      <c r="P8512" s="53"/>
    </row>
    <row r="8513" spans="1:16" ht="24.95" customHeight="1" x14ac:dyDescent="0.2">
      <c r="A8513" s="52" t="str">
        <f t="shared" si="397"/>
        <v>||||||0</v>
      </c>
      <c r="B8513" s="52" t="str">
        <f t="shared" si="398"/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399"/>
        <v>0</v>
      </c>
      <c r="N8513" s="39"/>
      <c r="O8513" s="39"/>
      <c r="P8513" s="53"/>
    </row>
    <row r="8514" spans="1:16" ht="24.95" customHeight="1" x14ac:dyDescent="0.2">
      <c r="A8514" s="52" t="str">
        <f t="shared" si="397"/>
        <v>||||||0</v>
      </c>
      <c r="B8514" s="52" t="str">
        <f t="shared" si="398"/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399"/>
        <v>0</v>
      </c>
      <c r="N8514" s="39"/>
      <c r="O8514" s="39"/>
      <c r="P8514" s="53"/>
    </row>
    <row r="8515" spans="1:16" ht="24.95" customHeight="1" x14ac:dyDescent="0.2">
      <c r="A8515" s="52" t="str">
        <f t="shared" si="397"/>
        <v>||||||0</v>
      </c>
      <c r="B8515" s="52" t="str">
        <f t="shared" si="398"/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399"/>
        <v>0</v>
      </c>
      <c r="N8515" s="39"/>
      <c r="O8515" s="39"/>
      <c r="P8515" s="53"/>
    </row>
    <row r="8516" spans="1:16" ht="24.95" customHeight="1" x14ac:dyDescent="0.2">
      <c r="A8516" s="52" t="str">
        <f t="shared" si="397"/>
        <v>||||||0</v>
      </c>
      <c r="B8516" s="52" t="str">
        <f t="shared" si="398"/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399"/>
        <v>0</v>
      </c>
      <c r="N8516" s="39"/>
      <c r="O8516" s="39"/>
      <c r="P8516" s="53"/>
    </row>
    <row r="8517" spans="1:16" ht="24.95" customHeight="1" x14ac:dyDescent="0.2">
      <c r="A8517" s="52" t="str">
        <f t="shared" ref="A8517:A8580" si="400">C8517&amp;"|"&amp;D8517&amp;"|"&amp;E8517&amp;"|"&amp;F8517&amp;"|"&amp;G8517&amp;"|"&amp;I8517&amp;"|"&amp;N8517+O8517-P8517</f>
        <v>||||||0</v>
      </c>
      <c r="B8517" s="52" t="str">
        <f t="shared" ref="B8517:B8580" si="401"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399"/>
        <v>0</v>
      </c>
      <c r="N8517" s="39"/>
      <c r="O8517" s="39"/>
      <c r="P8517" s="53"/>
    </row>
    <row r="8518" spans="1:16" ht="24.95" customHeight="1" x14ac:dyDescent="0.2">
      <c r="A8518" s="52" t="str">
        <f t="shared" si="400"/>
        <v>||||||0</v>
      </c>
      <c r="B8518" s="52" t="str">
        <f t="shared" si="401"/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399"/>
        <v>0</v>
      </c>
      <c r="N8518" s="39"/>
      <c r="O8518" s="39"/>
      <c r="P8518" s="53"/>
    </row>
    <row r="8519" spans="1:16" ht="24.95" customHeight="1" x14ac:dyDescent="0.2">
      <c r="A8519" s="52" t="str">
        <f t="shared" si="400"/>
        <v>||||||0</v>
      </c>
      <c r="B8519" s="52" t="str">
        <f t="shared" si="401"/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399"/>
        <v>0</v>
      </c>
      <c r="N8519" s="39"/>
      <c r="O8519" s="39"/>
      <c r="P8519" s="53"/>
    </row>
    <row r="8520" spans="1:16" ht="24.95" customHeight="1" x14ac:dyDescent="0.2">
      <c r="A8520" s="52" t="str">
        <f t="shared" si="400"/>
        <v>||||||0</v>
      </c>
      <c r="B8520" s="52" t="str">
        <f t="shared" si="401"/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399"/>
        <v>0</v>
      </c>
      <c r="N8520" s="39"/>
      <c r="O8520" s="39"/>
      <c r="P8520" s="53"/>
    </row>
    <row r="8521" spans="1:16" ht="24.95" customHeight="1" x14ac:dyDescent="0.2">
      <c r="A8521" s="52" t="str">
        <f t="shared" si="400"/>
        <v>||||||0</v>
      </c>
      <c r="B8521" s="52" t="str">
        <f t="shared" si="401"/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399"/>
        <v>0</v>
      </c>
      <c r="N8521" s="39"/>
      <c r="O8521" s="39"/>
      <c r="P8521" s="53"/>
    </row>
    <row r="8522" spans="1:16" ht="24.95" customHeight="1" x14ac:dyDescent="0.2">
      <c r="A8522" s="52" t="str">
        <f t="shared" si="400"/>
        <v>||||||0</v>
      </c>
      <c r="B8522" s="52" t="str">
        <f t="shared" si="401"/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399"/>
        <v>0</v>
      </c>
      <c r="N8522" s="39"/>
      <c r="O8522" s="39"/>
      <c r="P8522" s="53"/>
    </row>
    <row r="8523" spans="1:16" ht="24.95" customHeight="1" x14ac:dyDescent="0.2">
      <c r="A8523" s="52" t="str">
        <f t="shared" si="400"/>
        <v>||||||0</v>
      </c>
      <c r="B8523" s="52" t="str">
        <f t="shared" si="401"/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399"/>
        <v>0</v>
      </c>
      <c r="N8523" s="39"/>
      <c r="O8523" s="39"/>
      <c r="P8523" s="53"/>
    </row>
    <row r="8524" spans="1:16" ht="24.95" customHeight="1" x14ac:dyDescent="0.2">
      <c r="A8524" s="52" t="str">
        <f t="shared" si="400"/>
        <v>||||||0</v>
      </c>
      <c r="B8524" s="52" t="str">
        <f t="shared" si="401"/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399"/>
        <v>0</v>
      </c>
      <c r="N8524" s="39"/>
      <c r="O8524" s="39"/>
      <c r="P8524" s="53"/>
    </row>
    <row r="8525" spans="1:16" ht="24.95" customHeight="1" x14ac:dyDescent="0.2">
      <c r="A8525" s="52" t="str">
        <f t="shared" si="400"/>
        <v>||||||0</v>
      </c>
      <c r="B8525" s="52" t="str">
        <f t="shared" si="401"/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399"/>
        <v>0</v>
      </c>
      <c r="N8525" s="39"/>
      <c r="O8525" s="39"/>
      <c r="P8525" s="53"/>
    </row>
    <row r="8526" spans="1:16" ht="24.95" customHeight="1" x14ac:dyDescent="0.2">
      <c r="A8526" s="52" t="str">
        <f t="shared" si="400"/>
        <v>||||||0</v>
      </c>
      <c r="B8526" s="52" t="str">
        <f t="shared" si="401"/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399"/>
        <v>0</v>
      </c>
      <c r="N8526" s="39"/>
      <c r="O8526" s="39"/>
      <c r="P8526" s="53"/>
    </row>
    <row r="8527" spans="1:16" ht="24.95" customHeight="1" x14ac:dyDescent="0.2">
      <c r="A8527" s="52" t="str">
        <f t="shared" si="400"/>
        <v>||||||0</v>
      </c>
      <c r="B8527" s="52" t="str">
        <f t="shared" si="401"/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399"/>
        <v>0</v>
      </c>
      <c r="N8527" s="39"/>
      <c r="O8527" s="39"/>
      <c r="P8527" s="53"/>
    </row>
    <row r="8528" spans="1:16" ht="24.95" customHeight="1" x14ac:dyDescent="0.2">
      <c r="A8528" s="52" t="str">
        <f t="shared" si="400"/>
        <v>||||||0</v>
      </c>
      <c r="B8528" s="52" t="str">
        <f t="shared" si="401"/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399"/>
        <v>0</v>
      </c>
      <c r="N8528" s="39"/>
      <c r="O8528" s="39"/>
      <c r="P8528" s="53"/>
    </row>
    <row r="8529" spans="1:16" ht="24.95" customHeight="1" x14ac:dyDescent="0.2">
      <c r="A8529" s="52" t="str">
        <f t="shared" si="400"/>
        <v>||||||0</v>
      </c>
      <c r="B8529" s="52" t="str">
        <f t="shared" si="401"/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399"/>
        <v>0</v>
      </c>
      <c r="N8529" s="39"/>
      <c r="O8529" s="39"/>
      <c r="P8529" s="53"/>
    </row>
    <row r="8530" spans="1:16" ht="24.95" customHeight="1" x14ac:dyDescent="0.2">
      <c r="A8530" s="52" t="str">
        <f t="shared" si="400"/>
        <v>||||||0</v>
      </c>
      <c r="B8530" s="52" t="str">
        <f t="shared" si="401"/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399"/>
        <v>0</v>
      </c>
      <c r="N8530" s="39"/>
      <c r="O8530" s="39"/>
      <c r="P8530" s="53"/>
    </row>
    <row r="8531" spans="1:16" ht="24.95" customHeight="1" x14ac:dyDescent="0.2">
      <c r="A8531" s="52" t="str">
        <f t="shared" si="400"/>
        <v>||||||0</v>
      </c>
      <c r="B8531" s="52" t="str">
        <f t="shared" si="401"/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399"/>
        <v>0</v>
      </c>
      <c r="N8531" s="39"/>
      <c r="O8531" s="39"/>
      <c r="P8531" s="53"/>
    </row>
    <row r="8532" spans="1:16" ht="24.95" customHeight="1" x14ac:dyDescent="0.2">
      <c r="A8532" s="52" t="str">
        <f t="shared" si="400"/>
        <v>||||||0</v>
      </c>
      <c r="B8532" s="52" t="str">
        <f t="shared" si="401"/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399"/>
        <v>0</v>
      </c>
      <c r="N8532" s="39"/>
      <c r="O8532" s="39"/>
      <c r="P8532" s="53"/>
    </row>
    <row r="8533" spans="1:16" ht="24.95" customHeight="1" x14ac:dyDescent="0.2">
      <c r="A8533" s="52" t="str">
        <f t="shared" si="400"/>
        <v>||||||0</v>
      </c>
      <c r="B8533" s="52" t="str">
        <f t="shared" si="401"/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399"/>
        <v>0</v>
      </c>
      <c r="N8533" s="39"/>
      <c r="O8533" s="39"/>
      <c r="P8533" s="53"/>
    </row>
    <row r="8534" spans="1:16" ht="24.95" customHeight="1" x14ac:dyDescent="0.2">
      <c r="A8534" s="52" t="str">
        <f t="shared" si="400"/>
        <v>||||||0</v>
      </c>
      <c r="B8534" s="52" t="str">
        <f t="shared" si="401"/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399"/>
        <v>0</v>
      </c>
      <c r="N8534" s="39"/>
      <c r="O8534" s="39"/>
      <c r="P8534" s="53"/>
    </row>
    <row r="8535" spans="1:16" ht="24.95" customHeight="1" x14ac:dyDescent="0.2">
      <c r="A8535" s="52" t="str">
        <f t="shared" si="400"/>
        <v>||||||0</v>
      </c>
      <c r="B8535" s="52" t="str">
        <f t="shared" si="401"/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399"/>
        <v>0</v>
      </c>
      <c r="N8535" s="39"/>
      <c r="O8535" s="39"/>
      <c r="P8535" s="53"/>
    </row>
    <row r="8536" spans="1:16" ht="24.95" customHeight="1" x14ac:dyDescent="0.2">
      <c r="A8536" s="52" t="str">
        <f t="shared" si="400"/>
        <v>||||||0</v>
      </c>
      <c r="B8536" s="52" t="str">
        <f t="shared" si="401"/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399"/>
        <v>0</v>
      </c>
      <c r="N8536" s="39"/>
      <c r="O8536" s="39"/>
      <c r="P8536" s="53"/>
    </row>
    <row r="8537" spans="1:16" ht="24.95" customHeight="1" x14ac:dyDescent="0.2">
      <c r="A8537" s="52" t="str">
        <f t="shared" si="400"/>
        <v>||||||0</v>
      </c>
      <c r="B8537" s="52" t="str">
        <f t="shared" si="401"/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399"/>
        <v>0</v>
      </c>
      <c r="N8537" s="39"/>
      <c r="O8537" s="39"/>
      <c r="P8537" s="53"/>
    </row>
    <row r="8538" spans="1:16" ht="24.95" customHeight="1" x14ac:dyDescent="0.2">
      <c r="A8538" s="52" t="str">
        <f t="shared" si="400"/>
        <v>||||||0</v>
      </c>
      <c r="B8538" s="52" t="str">
        <f t="shared" si="401"/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399"/>
        <v>0</v>
      </c>
      <c r="N8538" s="39"/>
      <c r="O8538" s="39"/>
      <c r="P8538" s="53"/>
    </row>
    <row r="8539" spans="1:16" ht="24.95" customHeight="1" x14ac:dyDescent="0.2">
      <c r="A8539" s="52" t="str">
        <f t="shared" si="400"/>
        <v>||||||0</v>
      </c>
      <c r="B8539" s="52" t="str">
        <f t="shared" si="401"/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399"/>
        <v>0</v>
      </c>
      <c r="N8539" s="39"/>
      <c r="O8539" s="39"/>
      <c r="P8539" s="53"/>
    </row>
    <row r="8540" spans="1:16" ht="24.95" customHeight="1" x14ac:dyDescent="0.2">
      <c r="A8540" s="52" t="str">
        <f t="shared" si="400"/>
        <v>||||||0</v>
      </c>
      <c r="B8540" s="52" t="str">
        <f t="shared" si="401"/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399"/>
        <v>0</v>
      </c>
      <c r="N8540" s="39"/>
      <c r="O8540" s="39"/>
      <c r="P8540" s="53"/>
    </row>
    <row r="8541" spans="1:16" ht="24.95" customHeight="1" x14ac:dyDescent="0.2">
      <c r="A8541" s="52" t="str">
        <f t="shared" si="400"/>
        <v>||||||0</v>
      </c>
      <c r="B8541" s="52" t="str">
        <f t="shared" si="401"/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399"/>
        <v>0</v>
      </c>
      <c r="N8541" s="39"/>
      <c r="O8541" s="39"/>
      <c r="P8541" s="53"/>
    </row>
    <row r="8542" spans="1:16" ht="24.95" customHeight="1" x14ac:dyDescent="0.2">
      <c r="A8542" s="52" t="str">
        <f t="shared" si="400"/>
        <v>||||||0</v>
      </c>
      <c r="B8542" s="52" t="str">
        <f t="shared" si="401"/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399"/>
        <v>0</v>
      </c>
      <c r="N8542" s="39"/>
      <c r="O8542" s="39"/>
      <c r="P8542" s="53"/>
    </row>
    <row r="8543" spans="1:16" ht="24.95" customHeight="1" x14ac:dyDescent="0.2">
      <c r="A8543" s="52" t="str">
        <f t="shared" si="400"/>
        <v>||||||0</v>
      </c>
      <c r="B8543" s="52" t="str">
        <f t="shared" si="401"/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399"/>
        <v>0</v>
      </c>
      <c r="N8543" s="39"/>
      <c r="O8543" s="39"/>
      <c r="P8543" s="53"/>
    </row>
    <row r="8544" spans="1:16" ht="24.95" customHeight="1" x14ac:dyDescent="0.2">
      <c r="A8544" s="52" t="str">
        <f t="shared" si="400"/>
        <v>||||||0</v>
      </c>
      <c r="B8544" s="52" t="str">
        <f t="shared" si="401"/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399"/>
        <v>0</v>
      </c>
      <c r="N8544" s="39"/>
      <c r="O8544" s="39"/>
      <c r="P8544" s="53"/>
    </row>
    <row r="8545" spans="1:16" ht="24.95" customHeight="1" x14ac:dyDescent="0.2">
      <c r="A8545" s="52" t="str">
        <f t="shared" si="400"/>
        <v>||||||0</v>
      </c>
      <c r="B8545" s="52" t="str">
        <f t="shared" si="401"/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399"/>
        <v>0</v>
      </c>
      <c r="N8545" s="39"/>
      <c r="O8545" s="39"/>
      <c r="P8545" s="53"/>
    </row>
    <row r="8546" spans="1:16" ht="24.95" customHeight="1" x14ac:dyDescent="0.2">
      <c r="A8546" s="52" t="str">
        <f t="shared" si="400"/>
        <v>||||||0</v>
      </c>
      <c r="B8546" s="52" t="str">
        <f t="shared" si="401"/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399"/>
        <v>0</v>
      </c>
      <c r="N8546" s="39"/>
      <c r="O8546" s="39"/>
      <c r="P8546" s="53"/>
    </row>
    <row r="8547" spans="1:16" ht="24.95" customHeight="1" x14ac:dyDescent="0.2">
      <c r="A8547" s="52" t="str">
        <f t="shared" si="400"/>
        <v>||||||0</v>
      </c>
      <c r="B8547" s="52" t="str">
        <f t="shared" si="401"/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399"/>
        <v>0</v>
      </c>
      <c r="N8547" s="39"/>
      <c r="O8547" s="39"/>
      <c r="P8547" s="53"/>
    </row>
    <row r="8548" spans="1:16" ht="24.95" customHeight="1" x14ac:dyDescent="0.2">
      <c r="A8548" s="52" t="str">
        <f t="shared" si="400"/>
        <v>||||||0</v>
      </c>
      <c r="B8548" s="52" t="str">
        <f t="shared" si="401"/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399"/>
        <v>0</v>
      </c>
      <c r="N8548" s="39"/>
      <c r="O8548" s="39"/>
      <c r="P8548" s="53"/>
    </row>
    <row r="8549" spans="1:16" ht="24.95" customHeight="1" x14ac:dyDescent="0.2">
      <c r="A8549" s="52" t="str">
        <f t="shared" si="400"/>
        <v>||||||0</v>
      </c>
      <c r="B8549" s="52" t="str">
        <f t="shared" si="401"/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399"/>
        <v>0</v>
      </c>
      <c r="N8549" s="39"/>
      <c r="O8549" s="39"/>
      <c r="P8549" s="53"/>
    </row>
    <row r="8550" spans="1:16" ht="24.95" customHeight="1" x14ac:dyDescent="0.2">
      <c r="A8550" s="52" t="str">
        <f t="shared" si="400"/>
        <v>||||||0</v>
      </c>
      <c r="B8550" s="52" t="str">
        <f t="shared" si="401"/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399"/>
        <v>0</v>
      </c>
      <c r="N8550" s="39"/>
      <c r="O8550" s="39"/>
      <c r="P8550" s="53"/>
    </row>
    <row r="8551" spans="1:16" ht="24.95" customHeight="1" x14ac:dyDescent="0.2">
      <c r="A8551" s="52" t="str">
        <f t="shared" si="400"/>
        <v>||||||0</v>
      </c>
      <c r="B8551" s="52" t="str">
        <f t="shared" si="401"/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399"/>
        <v>0</v>
      </c>
      <c r="N8551" s="39"/>
      <c r="O8551" s="39"/>
      <c r="P8551" s="53"/>
    </row>
    <row r="8552" spans="1:16" ht="24.95" customHeight="1" x14ac:dyDescent="0.2">
      <c r="A8552" s="52" t="str">
        <f t="shared" si="400"/>
        <v>||||||0</v>
      </c>
      <c r="B8552" s="52" t="str">
        <f t="shared" si="401"/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399"/>
        <v>0</v>
      </c>
      <c r="N8552" s="39"/>
      <c r="O8552" s="39"/>
      <c r="P8552" s="53"/>
    </row>
    <row r="8553" spans="1:16" ht="24.95" customHeight="1" x14ac:dyDescent="0.2">
      <c r="A8553" s="52" t="str">
        <f t="shared" si="400"/>
        <v>||||||0</v>
      </c>
      <c r="B8553" s="52" t="str">
        <f t="shared" si="401"/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399"/>
        <v>0</v>
      </c>
      <c r="N8553" s="39"/>
      <c r="O8553" s="39"/>
      <c r="P8553" s="53"/>
    </row>
    <row r="8554" spans="1:16" ht="24.95" customHeight="1" x14ac:dyDescent="0.2">
      <c r="A8554" s="52" t="str">
        <f t="shared" si="400"/>
        <v>||||||0</v>
      </c>
      <c r="B8554" s="52" t="str">
        <f t="shared" si="401"/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399"/>
        <v>0</v>
      </c>
      <c r="N8554" s="39"/>
      <c r="O8554" s="39"/>
      <c r="P8554" s="53"/>
    </row>
    <row r="8555" spans="1:16" ht="24.95" customHeight="1" x14ac:dyDescent="0.2">
      <c r="A8555" s="52" t="str">
        <f t="shared" si="400"/>
        <v>||||||0</v>
      </c>
      <c r="B8555" s="52" t="str">
        <f t="shared" si="401"/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399"/>
        <v>0</v>
      </c>
      <c r="N8555" s="39"/>
      <c r="O8555" s="39"/>
      <c r="P8555" s="53"/>
    </row>
    <row r="8556" spans="1:16" ht="24.95" customHeight="1" x14ac:dyDescent="0.2">
      <c r="A8556" s="52" t="str">
        <f t="shared" si="400"/>
        <v>||||||0</v>
      </c>
      <c r="B8556" s="52" t="str">
        <f t="shared" si="401"/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399"/>
        <v>0</v>
      </c>
      <c r="N8556" s="39"/>
      <c r="O8556" s="39"/>
      <c r="P8556" s="53"/>
    </row>
    <row r="8557" spans="1:16" ht="24.95" customHeight="1" x14ac:dyDescent="0.2">
      <c r="A8557" s="52" t="str">
        <f t="shared" si="400"/>
        <v>||||||0</v>
      </c>
      <c r="B8557" s="52" t="str">
        <f t="shared" si="401"/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399"/>
        <v>0</v>
      </c>
      <c r="N8557" s="39"/>
      <c r="O8557" s="39"/>
      <c r="P8557" s="53"/>
    </row>
    <row r="8558" spans="1:16" ht="24.95" customHeight="1" x14ac:dyDescent="0.2">
      <c r="A8558" s="52" t="str">
        <f t="shared" si="400"/>
        <v>||||||0</v>
      </c>
      <c r="B8558" s="52" t="str">
        <f t="shared" si="401"/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399"/>
        <v>0</v>
      </c>
      <c r="N8558" s="39"/>
      <c r="O8558" s="39"/>
      <c r="P8558" s="53"/>
    </row>
    <row r="8559" spans="1:16" ht="24.95" customHeight="1" x14ac:dyDescent="0.2">
      <c r="A8559" s="52" t="str">
        <f t="shared" si="400"/>
        <v>||||||0</v>
      </c>
      <c r="B8559" s="52" t="str">
        <f t="shared" si="401"/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399"/>
        <v>0</v>
      </c>
      <c r="N8559" s="39"/>
      <c r="O8559" s="39"/>
      <c r="P8559" s="53"/>
    </row>
    <row r="8560" spans="1:16" ht="24.95" customHeight="1" x14ac:dyDescent="0.2">
      <c r="A8560" s="52" t="str">
        <f t="shared" si="400"/>
        <v>||||||0</v>
      </c>
      <c r="B8560" s="52" t="str">
        <f t="shared" si="401"/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399"/>
        <v>0</v>
      </c>
      <c r="N8560" s="39"/>
      <c r="O8560" s="39"/>
      <c r="P8560" s="53"/>
    </row>
    <row r="8561" spans="1:16" ht="24.95" customHeight="1" x14ac:dyDescent="0.2">
      <c r="A8561" s="52" t="str">
        <f t="shared" si="400"/>
        <v>||||||0</v>
      </c>
      <c r="B8561" s="52" t="str">
        <f t="shared" si="401"/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399"/>
        <v>0</v>
      </c>
      <c r="N8561" s="39"/>
      <c r="O8561" s="39"/>
      <c r="P8561" s="53"/>
    </row>
    <row r="8562" spans="1:16" ht="24.95" customHeight="1" x14ac:dyDescent="0.2">
      <c r="A8562" s="52" t="str">
        <f t="shared" si="400"/>
        <v>||||||0</v>
      </c>
      <c r="B8562" s="52" t="str">
        <f t="shared" si="401"/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399"/>
        <v>0</v>
      </c>
      <c r="N8562" s="39"/>
      <c r="O8562" s="39"/>
      <c r="P8562" s="53"/>
    </row>
    <row r="8563" spans="1:16" ht="24.95" customHeight="1" x14ac:dyDescent="0.2">
      <c r="A8563" s="52" t="str">
        <f t="shared" si="400"/>
        <v>||||||0</v>
      </c>
      <c r="B8563" s="52" t="str">
        <f t="shared" si="401"/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399"/>
        <v>0</v>
      </c>
      <c r="N8563" s="39"/>
      <c r="O8563" s="39"/>
      <c r="P8563" s="53"/>
    </row>
    <row r="8564" spans="1:16" ht="24.95" customHeight="1" x14ac:dyDescent="0.2">
      <c r="A8564" s="52" t="str">
        <f t="shared" si="400"/>
        <v>||||||0</v>
      </c>
      <c r="B8564" s="52" t="str">
        <f t="shared" si="401"/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399"/>
        <v>0</v>
      </c>
      <c r="N8564" s="39"/>
      <c r="O8564" s="39"/>
      <c r="P8564" s="53"/>
    </row>
    <row r="8565" spans="1:16" ht="24.95" customHeight="1" x14ac:dyDescent="0.2">
      <c r="A8565" s="52" t="str">
        <f t="shared" si="400"/>
        <v>||||||0</v>
      </c>
      <c r="B8565" s="52" t="str">
        <f t="shared" si="401"/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399"/>
        <v>0</v>
      </c>
      <c r="N8565" s="39"/>
      <c r="O8565" s="39"/>
      <c r="P8565" s="53"/>
    </row>
    <row r="8566" spans="1:16" ht="24.95" customHeight="1" x14ac:dyDescent="0.2">
      <c r="A8566" s="52" t="str">
        <f t="shared" si="400"/>
        <v>||||||0</v>
      </c>
      <c r="B8566" s="52" t="str">
        <f t="shared" si="401"/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399"/>
        <v>0</v>
      </c>
      <c r="N8566" s="39"/>
      <c r="O8566" s="39"/>
      <c r="P8566" s="53"/>
    </row>
    <row r="8567" spans="1:16" ht="24.95" customHeight="1" x14ac:dyDescent="0.2">
      <c r="A8567" s="52" t="str">
        <f t="shared" si="400"/>
        <v>||||||0</v>
      </c>
      <c r="B8567" s="52" t="str">
        <f t="shared" si="401"/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399"/>
        <v>0</v>
      </c>
      <c r="N8567" s="39"/>
      <c r="O8567" s="39"/>
      <c r="P8567" s="53"/>
    </row>
    <row r="8568" spans="1:16" ht="24.95" customHeight="1" x14ac:dyDescent="0.2">
      <c r="A8568" s="52" t="str">
        <f t="shared" si="400"/>
        <v>||||||0</v>
      </c>
      <c r="B8568" s="52" t="str">
        <f t="shared" si="401"/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399"/>
        <v>0</v>
      </c>
      <c r="N8568" s="39"/>
      <c r="O8568" s="39"/>
      <c r="P8568" s="53"/>
    </row>
    <row r="8569" spans="1:16" ht="24.95" customHeight="1" x14ac:dyDescent="0.2">
      <c r="A8569" s="52" t="str">
        <f t="shared" si="400"/>
        <v>||||||0</v>
      </c>
      <c r="B8569" s="52" t="str">
        <f t="shared" si="401"/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399"/>
        <v>0</v>
      </c>
      <c r="N8569" s="39"/>
      <c r="O8569" s="39"/>
      <c r="P8569" s="53"/>
    </row>
    <row r="8570" spans="1:16" ht="24.95" customHeight="1" x14ac:dyDescent="0.2">
      <c r="A8570" s="52" t="str">
        <f t="shared" si="400"/>
        <v>||||||0</v>
      </c>
      <c r="B8570" s="52" t="str">
        <f t="shared" si="401"/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399"/>
        <v>0</v>
      </c>
      <c r="N8570" s="39"/>
      <c r="O8570" s="39"/>
      <c r="P8570" s="53"/>
    </row>
    <row r="8571" spans="1:16" ht="24.95" customHeight="1" x14ac:dyDescent="0.2">
      <c r="A8571" s="52" t="str">
        <f t="shared" si="400"/>
        <v>||||||0</v>
      </c>
      <c r="B8571" s="52" t="str">
        <f t="shared" si="401"/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399"/>
        <v>0</v>
      </c>
      <c r="N8571" s="39"/>
      <c r="O8571" s="39"/>
      <c r="P8571" s="53"/>
    </row>
    <row r="8572" spans="1:16" ht="24.95" customHeight="1" x14ac:dyDescent="0.2">
      <c r="A8572" s="52" t="str">
        <f t="shared" si="400"/>
        <v>||||||0</v>
      </c>
      <c r="B8572" s="52" t="str">
        <f t="shared" si="401"/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399"/>
        <v>0</v>
      </c>
      <c r="N8572" s="39"/>
      <c r="O8572" s="39"/>
      <c r="P8572" s="53"/>
    </row>
    <row r="8573" spans="1:16" ht="24.95" customHeight="1" x14ac:dyDescent="0.2">
      <c r="A8573" s="52" t="str">
        <f t="shared" si="400"/>
        <v>||||||0</v>
      </c>
      <c r="B8573" s="52" t="str">
        <f t="shared" si="401"/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399"/>
        <v>0</v>
      </c>
      <c r="N8573" s="39"/>
      <c r="O8573" s="39"/>
      <c r="P8573" s="53"/>
    </row>
    <row r="8574" spans="1:16" ht="24.95" customHeight="1" x14ac:dyDescent="0.2">
      <c r="A8574" s="52" t="str">
        <f t="shared" si="400"/>
        <v>||||||0</v>
      </c>
      <c r="B8574" s="52" t="str">
        <f t="shared" si="401"/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402">N8574+O8574</f>
        <v>0</v>
      </c>
      <c r="N8574" s="39"/>
      <c r="O8574" s="39"/>
      <c r="P8574" s="53"/>
    </row>
    <row r="8575" spans="1:16" ht="24.95" customHeight="1" x14ac:dyDescent="0.2">
      <c r="A8575" s="52" t="str">
        <f t="shared" si="400"/>
        <v>||||||0</v>
      </c>
      <c r="B8575" s="52" t="str">
        <f t="shared" si="401"/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402"/>
        <v>0</v>
      </c>
      <c r="N8575" s="39"/>
      <c r="O8575" s="39"/>
      <c r="P8575" s="53"/>
    </row>
    <row r="8576" spans="1:16" ht="24.95" customHeight="1" x14ac:dyDescent="0.2">
      <c r="A8576" s="52" t="str">
        <f t="shared" si="400"/>
        <v>||||||0</v>
      </c>
      <c r="B8576" s="52" t="str">
        <f t="shared" si="401"/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402"/>
        <v>0</v>
      </c>
      <c r="N8576" s="39"/>
      <c r="O8576" s="39"/>
      <c r="P8576" s="53"/>
    </row>
    <row r="8577" spans="1:16" ht="24.95" customHeight="1" x14ac:dyDescent="0.2">
      <c r="A8577" s="52" t="str">
        <f t="shared" si="400"/>
        <v>||||||0</v>
      </c>
      <c r="B8577" s="52" t="str">
        <f t="shared" si="401"/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402"/>
        <v>0</v>
      </c>
      <c r="N8577" s="39"/>
      <c r="O8577" s="39"/>
      <c r="P8577" s="53"/>
    </row>
    <row r="8578" spans="1:16" ht="24.95" customHeight="1" x14ac:dyDescent="0.2">
      <c r="A8578" s="52" t="str">
        <f t="shared" si="400"/>
        <v>||||||0</v>
      </c>
      <c r="B8578" s="52" t="str">
        <f t="shared" si="401"/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402"/>
        <v>0</v>
      </c>
      <c r="N8578" s="39"/>
      <c r="O8578" s="39"/>
      <c r="P8578" s="53"/>
    </row>
    <row r="8579" spans="1:16" ht="24.95" customHeight="1" x14ac:dyDescent="0.2">
      <c r="A8579" s="52" t="str">
        <f t="shared" si="400"/>
        <v>||||||0</v>
      </c>
      <c r="B8579" s="52" t="str">
        <f t="shared" si="401"/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402"/>
        <v>0</v>
      </c>
      <c r="N8579" s="39"/>
      <c r="O8579" s="39"/>
      <c r="P8579" s="53"/>
    </row>
    <row r="8580" spans="1:16" ht="24.95" customHeight="1" x14ac:dyDescent="0.2">
      <c r="A8580" s="52" t="str">
        <f t="shared" si="400"/>
        <v>||||||0</v>
      </c>
      <c r="B8580" s="52" t="str">
        <f t="shared" si="401"/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402"/>
        <v>0</v>
      </c>
      <c r="N8580" s="39"/>
      <c r="O8580" s="39"/>
      <c r="P8580" s="53"/>
    </row>
    <row r="8581" spans="1:16" ht="24.95" customHeight="1" x14ac:dyDescent="0.2">
      <c r="A8581" s="52" t="str">
        <f t="shared" ref="A8581:A8644" si="403">C8581&amp;"|"&amp;D8581&amp;"|"&amp;E8581&amp;"|"&amp;F8581&amp;"|"&amp;G8581&amp;"|"&amp;I8581&amp;"|"&amp;N8581+O8581-P8581</f>
        <v>||||||0</v>
      </c>
      <c r="B8581" s="52" t="str">
        <f t="shared" ref="B8581:B8644" si="404"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402"/>
        <v>0</v>
      </c>
      <c r="N8581" s="39"/>
      <c r="O8581" s="39"/>
      <c r="P8581" s="53"/>
    </row>
    <row r="8582" spans="1:16" ht="24.95" customHeight="1" x14ac:dyDescent="0.2">
      <c r="A8582" s="52" t="str">
        <f t="shared" si="403"/>
        <v>||||||0</v>
      </c>
      <c r="B8582" s="52" t="str">
        <f t="shared" si="404"/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402"/>
        <v>0</v>
      </c>
      <c r="N8582" s="39"/>
      <c r="O8582" s="39"/>
      <c r="P8582" s="53"/>
    </row>
    <row r="8583" spans="1:16" ht="24.95" customHeight="1" x14ac:dyDescent="0.2">
      <c r="A8583" s="52" t="str">
        <f t="shared" si="403"/>
        <v>||||||0</v>
      </c>
      <c r="B8583" s="52" t="str">
        <f t="shared" si="404"/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402"/>
        <v>0</v>
      </c>
      <c r="N8583" s="39"/>
      <c r="O8583" s="39"/>
      <c r="P8583" s="53"/>
    </row>
    <row r="8584" spans="1:16" ht="24.95" customHeight="1" x14ac:dyDescent="0.2">
      <c r="A8584" s="52" t="str">
        <f t="shared" si="403"/>
        <v>||||||0</v>
      </c>
      <c r="B8584" s="52" t="str">
        <f t="shared" si="404"/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402"/>
        <v>0</v>
      </c>
      <c r="N8584" s="39"/>
      <c r="O8584" s="39"/>
      <c r="P8584" s="53"/>
    </row>
    <row r="8585" spans="1:16" ht="24.95" customHeight="1" x14ac:dyDescent="0.2">
      <c r="A8585" s="52" t="str">
        <f t="shared" si="403"/>
        <v>||||||0</v>
      </c>
      <c r="B8585" s="52" t="str">
        <f t="shared" si="404"/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402"/>
        <v>0</v>
      </c>
      <c r="N8585" s="39"/>
      <c r="O8585" s="39"/>
      <c r="P8585" s="53"/>
    </row>
    <row r="8586" spans="1:16" ht="24.95" customHeight="1" x14ac:dyDescent="0.2">
      <c r="A8586" s="52" t="str">
        <f t="shared" si="403"/>
        <v>||||||0</v>
      </c>
      <c r="B8586" s="52" t="str">
        <f t="shared" si="404"/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402"/>
        <v>0</v>
      </c>
      <c r="N8586" s="39"/>
      <c r="O8586" s="39"/>
      <c r="P8586" s="53"/>
    </row>
    <row r="8587" spans="1:16" ht="24.95" customHeight="1" x14ac:dyDescent="0.2">
      <c r="A8587" s="52" t="str">
        <f t="shared" si="403"/>
        <v>||||||0</v>
      </c>
      <c r="B8587" s="52" t="str">
        <f t="shared" si="404"/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402"/>
        <v>0</v>
      </c>
      <c r="N8587" s="39"/>
      <c r="O8587" s="39"/>
      <c r="P8587" s="53"/>
    </row>
    <row r="8588" spans="1:16" ht="24.95" customHeight="1" x14ac:dyDescent="0.2">
      <c r="A8588" s="52" t="str">
        <f t="shared" si="403"/>
        <v>||||||0</v>
      </c>
      <c r="B8588" s="52" t="str">
        <f t="shared" si="404"/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402"/>
        <v>0</v>
      </c>
      <c r="N8588" s="39"/>
      <c r="O8588" s="39"/>
      <c r="P8588" s="53"/>
    </row>
    <row r="8589" spans="1:16" ht="24.95" customHeight="1" x14ac:dyDescent="0.2">
      <c r="A8589" s="52" t="str">
        <f t="shared" si="403"/>
        <v>||||||0</v>
      </c>
      <c r="B8589" s="52" t="str">
        <f t="shared" si="404"/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402"/>
        <v>0</v>
      </c>
      <c r="N8589" s="39"/>
      <c r="O8589" s="39"/>
      <c r="P8589" s="53"/>
    </row>
    <row r="8590" spans="1:16" ht="24.95" customHeight="1" x14ac:dyDescent="0.2">
      <c r="A8590" s="52" t="str">
        <f t="shared" si="403"/>
        <v>||||||0</v>
      </c>
      <c r="B8590" s="52" t="str">
        <f t="shared" si="404"/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402"/>
        <v>0</v>
      </c>
      <c r="N8590" s="39"/>
      <c r="O8590" s="39"/>
      <c r="P8590" s="53"/>
    </row>
    <row r="8591" spans="1:16" ht="24.95" customHeight="1" x14ac:dyDescent="0.2">
      <c r="A8591" s="52" t="str">
        <f t="shared" si="403"/>
        <v>||||||0</v>
      </c>
      <c r="B8591" s="52" t="str">
        <f t="shared" si="404"/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402"/>
        <v>0</v>
      </c>
      <c r="N8591" s="39"/>
      <c r="O8591" s="39"/>
      <c r="P8591" s="53"/>
    </row>
    <row r="8592" spans="1:16" ht="24.95" customHeight="1" x14ac:dyDescent="0.2">
      <c r="A8592" s="52" t="str">
        <f t="shared" si="403"/>
        <v>||||||0</v>
      </c>
      <c r="B8592" s="52" t="str">
        <f t="shared" si="404"/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402"/>
        <v>0</v>
      </c>
      <c r="N8592" s="39"/>
      <c r="O8592" s="39"/>
      <c r="P8592" s="53"/>
    </row>
    <row r="8593" spans="1:16" ht="24.95" customHeight="1" x14ac:dyDescent="0.2">
      <c r="A8593" s="52" t="str">
        <f t="shared" si="403"/>
        <v>||||||0</v>
      </c>
      <c r="B8593" s="52" t="str">
        <f t="shared" si="404"/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402"/>
        <v>0</v>
      </c>
      <c r="N8593" s="39"/>
      <c r="O8593" s="39"/>
      <c r="P8593" s="53"/>
    </row>
    <row r="8594" spans="1:16" ht="24.95" customHeight="1" x14ac:dyDescent="0.2">
      <c r="A8594" s="52" t="str">
        <f t="shared" si="403"/>
        <v>||||||0</v>
      </c>
      <c r="B8594" s="52" t="str">
        <f t="shared" si="404"/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402"/>
        <v>0</v>
      </c>
      <c r="N8594" s="39"/>
      <c r="O8594" s="39"/>
      <c r="P8594" s="53"/>
    </row>
    <row r="8595" spans="1:16" ht="24.95" customHeight="1" x14ac:dyDescent="0.2">
      <c r="A8595" s="52" t="str">
        <f t="shared" si="403"/>
        <v>||||||0</v>
      </c>
      <c r="B8595" s="52" t="str">
        <f t="shared" si="404"/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402"/>
        <v>0</v>
      </c>
      <c r="N8595" s="39"/>
      <c r="O8595" s="39"/>
      <c r="P8595" s="53"/>
    </row>
    <row r="8596" spans="1:16" ht="24.95" customHeight="1" x14ac:dyDescent="0.2">
      <c r="A8596" s="52" t="str">
        <f t="shared" si="403"/>
        <v>||||||0</v>
      </c>
      <c r="B8596" s="52" t="str">
        <f t="shared" si="404"/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402"/>
        <v>0</v>
      </c>
      <c r="N8596" s="39"/>
      <c r="O8596" s="39"/>
      <c r="P8596" s="53"/>
    </row>
    <row r="8597" spans="1:16" ht="24.95" customHeight="1" x14ac:dyDescent="0.2">
      <c r="A8597" s="52" t="str">
        <f t="shared" si="403"/>
        <v>||||||0</v>
      </c>
      <c r="B8597" s="52" t="str">
        <f t="shared" si="404"/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402"/>
        <v>0</v>
      </c>
      <c r="N8597" s="39"/>
      <c r="O8597" s="39"/>
      <c r="P8597" s="53"/>
    </row>
    <row r="8598" spans="1:16" ht="24.95" customHeight="1" x14ac:dyDescent="0.2">
      <c r="A8598" s="52" t="str">
        <f t="shared" si="403"/>
        <v>||||||0</v>
      </c>
      <c r="B8598" s="52" t="str">
        <f t="shared" si="404"/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402"/>
        <v>0</v>
      </c>
      <c r="N8598" s="39"/>
      <c r="O8598" s="39"/>
      <c r="P8598" s="53"/>
    </row>
    <row r="8599" spans="1:16" ht="24.95" customHeight="1" x14ac:dyDescent="0.2">
      <c r="A8599" s="52" t="str">
        <f t="shared" si="403"/>
        <v>||||||0</v>
      </c>
      <c r="B8599" s="52" t="str">
        <f t="shared" si="404"/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402"/>
        <v>0</v>
      </c>
      <c r="N8599" s="39"/>
      <c r="O8599" s="39"/>
      <c r="P8599" s="53"/>
    </row>
    <row r="8600" spans="1:16" ht="24.95" customHeight="1" x14ac:dyDescent="0.2">
      <c r="A8600" s="52" t="str">
        <f t="shared" si="403"/>
        <v>||||||0</v>
      </c>
      <c r="B8600" s="52" t="str">
        <f t="shared" si="404"/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402"/>
        <v>0</v>
      </c>
      <c r="N8600" s="39"/>
      <c r="O8600" s="39"/>
      <c r="P8600" s="53"/>
    </row>
    <row r="8601" spans="1:16" ht="24.95" customHeight="1" x14ac:dyDescent="0.2">
      <c r="A8601" s="52" t="str">
        <f t="shared" si="403"/>
        <v>||||||0</v>
      </c>
      <c r="B8601" s="52" t="str">
        <f t="shared" si="404"/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402"/>
        <v>0</v>
      </c>
      <c r="N8601" s="39"/>
      <c r="O8601" s="39"/>
      <c r="P8601" s="53"/>
    </row>
    <row r="8602" spans="1:16" ht="24.95" customHeight="1" x14ac:dyDescent="0.2">
      <c r="A8602" s="52" t="str">
        <f t="shared" si="403"/>
        <v>||||||0</v>
      </c>
      <c r="B8602" s="52" t="str">
        <f t="shared" si="404"/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402"/>
        <v>0</v>
      </c>
      <c r="N8602" s="39"/>
      <c r="O8602" s="39"/>
      <c r="P8602" s="53"/>
    </row>
    <row r="8603" spans="1:16" ht="24.95" customHeight="1" x14ac:dyDescent="0.2">
      <c r="A8603" s="52" t="str">
        <f t="shared" si="403"/>
        <v>||||||0</v>
      </c>
      <c r="B8603" s="52" t="str">
        <f t="shared" si="404"/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402"/>
        <v>0</v>
      </c>
      <c r="N8603" s="39"/>
      <c r="O8603" s="39"/>
      <c r="P8603" s="53"/>
    </row>
    <row r="8604" spans="1:16" ht="24.95" customHeight="1" x14ac:dyDescent="0.2">
      <c r="A8604" s="52" t="str">
        <f t="shared" si="403"/>
        <v>||||||0</v>
      </c>
      <c r="B8604" s="52" t="str">
        <f t="shared" si="404"/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402"/>
        <v>0</v>
      </c>
      <c r="N8604" s="39"/>
      <c r="O8604" s="39"/>
      <c r="P8604" s="53"/>
    </row>
    <row r="8605" spans="1:16" ht="24.95" customHeight="1" x14ac:dyDescent="0.2">
      <c r="A8605" s="52" t="str">
        <f t="shared" si="403"/>
        <v>||||||0</v>
      </c>
      <c r="B8605" s="52" t="str">
        <f t="shared" si="404"/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402"/>
        <v>0</v>
      </c>
      <c r="N8605" s="39"/>
      <c r="O8605" s="39"/>
      <c r="P8605" s="53"/>
    </row>
    <row r="8606" spans="1:16" ht="24.95" customHeight="1" x14ac:dyDescent="0.2">
      <c r="A8606" s="52" t="str">
        <f t="shared" si="403"/>
        <v>||||||0</v>
      </c>
      <c r="B8606" s="52" t="str">
        <f t="shared" si="404"/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402"/>
        <v>0</v>
      </c>
      <c r="N8606" s="39"/>
      <c r="O8606" s="39"/>
      <c r="P8606" s="53"/>
    </row>
    <row r="8607" spans="1:16" ht="24.95" customHeight="1" x14ac:dyDescent="0.2">
      <c r="A8607" s="52" t="str">
        <f t="shared" si="403"/>
        <v>||||||0</v>
      </c>
      <c r="B8607" s="52" t="str">
        <f t="shared" si="404"/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402"/>
        <v>0</v>
      </c>
      <c r="N8607" s="39"/>
      <c r="O8607" s="39"/>
      <c r="P8607" s="53"/>
    </row>
    <row r="8608" spans="1:16" ht="24.95" customHeight="1" x14ac:dyDescent="0.2">
      <c r="A8608" s="52" t="str">
        <f t="shared" si="403"/>
        <v>||||||0</v>
      </c>
      <c r="B8608" s="52" t="str">
        <f t="shared" si="404"/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402"/>
        <v>0</v>
      </c>
      <c r="N8608" s="39"/>
      <c r="O8608" s="39"/>
      <c r="P8608" s="53"/>
    </row>
    <row r="8609" spans="1:16" ht="24.95" customHeight="1" x14ac:dyDescent="0.2">
      <c r="A8609" s="52" t="str">
        <f t="shared" si="403"/>
        <v>||||||0</v>
      </c>
      <c r="B8609" s="52" t="str">
        <f t="shared" si="404"/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402"/>
        <v>0</v>
      </c>
      <c r="N8609" s="39"/>
      <c r="O8609" s="39"/>
      <c r="P8609" s="53"/>
    </row>
    <row r="8610" spans="1:16" ht="24.95" customHeight="1" x14ac:dyDescent="0.2">
      <c r="A8610" s="52" t="str">
        <f t="shared" si="403"/>
        <v>||||||0</v>
      </c>
      <c r="B8610" s="52" t="str">
        <f t="shared" si="404"/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402"/>
        <v>0</v>
      </c>
      <c r="N8610" s="39"/>
      <c r="O8610" s="39"/>
      <c r="P8610" s="53"/>
    </row>
    <row r="8611" spans="1:16" ht="24.95" customHeight="1" x14ac:dyDescent="0.2">
      <c r="A8611" s="52" t="str">
        <f t="shared" si="403"/>
        <v>||||||0</v>
      </c>
      <c r="B8611" s="52" t="str">
        <f t="shared" si="404"/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402"/>
        <v>0</v>
      </c>
      <c r="N8611" s="39"/>
      <c r="O8611" s="39"/>
      <c r="P8611" s="53"/>
    </row>
    <row r="8612" spans="1:16" ht="24.95" customHeight="1" x14ac:dyDescent="0.2">
      <c r="A8612" s="52" t="str">
        <f t="shared" si="403"/>
        <v>||||||0</v>
      </c>
      <c r="B8612" s="52" t="str">
        <f t="shared" si="404"/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402"/>
        <v>0</v>
      </c>
      <c r="N8612" s="39"/>
      <c r="O8612" s="39"/>
      <c r="P8612" s="53"/>
    </row>
    <row r="8613" spans="1:16" ht="24.95" customHeight="1" x14ac:dyDescent="0.2">
      <c r="A8613" s="52" t="str">
        <f t="shared" si="403"/>
        <v>||||||0</v>
      </c>
      <c r="B8613" s="52" t="str">
        <f t="shared" si="404"/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402"/>
        <v>0</v>
      </c>
      <c r="N8613" s="39"/>
      <c r="O8613" s="39"/>
      <c r="P8613" s="53"/>
    </row>
    <row r="8614" spans="1:16" ht="24.95" customHeight="1" x14ac:dyDescent="0.2">
      <c r="A8614" s="52" t="str">
        <f t="shared" si="403"/>
        <v>||||||0</v>
      </c>
      <c r="B8614" s="52" t="str">
        <f t="shared" si="404"/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402"/>
        <v>0</v>
      </c>
      <c r="N8614" s="39"/>
      <c r="O8614" s="39"/>
      <c r="P8614" s="53"/>
    </row>
    <row r="8615" spans="1:16" ht="24.95" customHeight="1" x14ac:dyDescent="0.2">
      <c r="A8615" s="52" t="str">
        <f t="shared" si="403"/>
        <v>||||||0</v>
      </c>
      <c r="B8615" s="52" t="str">
        <f t="shared" si="404"/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402"/>
        <v>0</v>
      </c>
      <c r="N8615" s="39"/>
      <c r="O8615" s="39"/>
      <c r="P8615" s="53"/>
    </row>
    <row r="8616" spans="1:16" ht="24.95" customHeight="1" x14ac:dyDescent="0.2">
      <c r="A8616" s="52" t="str">
        <f t="shared" si="403"/>
        <v>||||||0</v>
      </c>
      <c r="B8616" s="52" t="str">
        <f t="shared" si="404"/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402"/>
        <v>0</v>
      </c>
      <c r="N8616" s="39"/>
      <c r="O8616" s="39"/>
      <c r="P8616" s="53"/>
    </row>
    <row r="8617" spans="1:16" ht="24.95" customHeight="1" x14ac:dyDescent="0.2">
      <c r="A8617" s="52" t="str">
        <f t="shared" si="403"/>
        <v>||||||0</v>
      </c>
      <c r="B8617" s="52" t="str">
        <f t="shared" si="404"/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402"/>
        <v>0</v>
      </c>
      <c r="N8617" s="39"/>
      <c r="O8617" s="39"/>
      <c r="P8617" s="53"/>
    </row>
    <row r="8618" spans="1:16" ht="24.95" customHeight="1" x14ac:dyDescent="0.2">
      <c r="A8618" s="52" t="str">
        <f t="shared" si="403"/>
        <v>||||||0</v>
      </c>
      <c r="B8618" s="52" t="str">
        <f t="shared" si="404"/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402"/>
        <v>0</v>
      </c>
      <c r="N8618" s="39"/>
      <c r="O8618" s="39"/>
      <c r="P8618" s="53"/>
    </row>
    <row r="8619" spans="1:16" ht="24.95" customHeight="1" x14ac:dyDescent="0.2">
      <c r="A8619" s="52" t="str">
        <f t="shared" si="403"/>
        <v>||||||0</v>
      </c>
      <c r="B8619" s="52" t="str">
        <f t="shared" si="404"/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402"/>
        <v>0</v>
      </c>
      <c r="N8619" s="39"/>
      <c r="O8619" s="39"/>
      <c r="P8619" s="53"/>
    </row>
    <row r="8620" spans="1:16" ht="24.95" customHeight="1" x14ac:dyDescent="0.2">
      <c r="A8620" s="52" t="str">
        <f t="shared" si="403"/>
        <v>||||||0</v>
      </c>
      <c r="B8620" s="52" t="str">
        <f t="shared" si="404"/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402"/>
        <v>0</v>
      </c>
      <c r="N8620" s="39"/>
      <c r="O8620" s="39"/>
      <c r="P8620" s="53"/>
    </row>
    <row r="8621" spans="1:16" ht="24.95" customHeight="1" x14ac:dyDescent="0.2">
      <c r="A8621" s="52" t="str">
        <f t="shared" si="403"/>
        <v>||||||0</v>
      </c>
      <c r="B8621" s="52" t="str">
        <f t="shared" si="404"/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402"/>
        <v>0</v>
      </c>
      <c r="N8621" s="39"/>
      <c r="O8621" s="39"/>
      <c r="P8621" s="53"/>
    </row>
    <row r="8622" spans="1:16" ht="24.95" customHeight="1" x14ac:dyDescent="0.2">
      <c r="A8622" s="52" t="str">
        <f t="shared" si="403"/>
        <v>||||||0</v>
      </c>
      <c r="B8622" s="52" t="str">
        <f t="shared" si="404"/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402"/>
        <v>0</v>
      </c>
      <c r="N8622" s="39"/>
      <c r="O8622" s="39"/>
      <c r="P8622" s="53"/>
    </row>
    <row r="8623" spans="1:16" ht="24.95" customHeight="1" x14ac:dyDescent="0.2">
      <c r="A8623" s="52" t="str">
        <f t="shared" si="403"/>
        <v>||||||0</v>
      </c>
      <c r="B8623" s="52" t="str">
        <f t="shared" si="404"/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402"/>
        <v>0</v>
      </c>
      <c r="N8623" s="39"/>
      <c r="O8623" s="39"/>
      <c r="P8623" s="53"/>
    </row>
    <row r="8624" spans="1:16" ht="24.95" customHeight="1" x14ac:dyDescent="0.2">
      <c r="A8624" s="52" t="str">
        <f t="shared" si="403"/>
        <v>||||||0</v>
      </c>
      <c r="B8624" s="52" t="str">
        <f t="shared" si="404"/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402"/>
        <v>0</v>
      </c>
      <c r="N8624" s="39"/>
      <c r="O8624" s="39"/>
      <c r="P8624" s="53"/>
    </row>
    <row r="8625" spans="1:16" ht="24.95" customHeight="1" x14ac:dyDescent="0.2">
      <c r="A8625" s="52" t="str">
        <f t="shared" si="403"/>
        <v>||||||0</v>
      </c>
      <c r="B8625" s="52" t="str">
        <f t="shared" si="404"/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402"/>
        <v>0</v>
      </c>
      <c r="N8625" s="39"/>
      <c r="O8625" s="39"/>
      <c r="P8625" s="53"/>
    </row>
    <row r="8626" spans="1:16" ht="24.95" customHeight="1" x14ac:dyDescent="0.2">
      <c r="A8626" s="52" t="str">
        <f t="shared" si="403"/>
        <v>||||||0</v>
      </c>
      <c r="B8626" s="52" t="str">
        <f t="shared" si="404"/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402"/>
        <v>0</v>
      </c>
      <c r="N8626" s="39"/>
      <c r="O8626" s="39"/>
      <c r="P8626" s="53"/>
    </row>
    <row r="8627" spans="1:16" ht="24.95" customHeight="1" x14ac:dyDescent="0.2">
      <c r="A8627" s="52" t="str">
        <f t="shared" si="403"/>
        <v>||||||0</v>
      </c>
      <c r="B8627" s="52" t="str">
        <f t="shared" si="404"/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402"/>
        <v>0</v>
      </c>
      <c r="N8627" s="39"/>
      <c r="O8627" s="39"/>
      <c r="P8627" s="53"/>
    </row>
    <row r="8628" spans="1:16" ht="24.95" customHeight="1" x14ac:dyDescent="0.2">
      <c r="A8628" s="52" t="str">
        <f t="shared" si="403"/>
        <v>||||||0</v>
      </c>
      <c r="B8628" s="52" t="str">
        <f t="shared" si="404"/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402"/>
        <v>0</v>
      </c>
      <c r="N8628" s="39"/>
      <c r="O8628" s="39"/>
      <c r="P8628" s="53"/>
    </row>
    <row r="8629" spans="1:16" ht="24.95" customHeight="1" x14ac:dyDescent="0.2">
      <c r="A8629" s="52" t="str">
        <f t="shared" si="403"/>
        <v>||||||0</v>
      </c>
      <c r="B8629" s="52" t="str">
        <f t="shared" si="404"/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402"/>
        <v>0</v>
      </c>
      <c r="N8629" s="39"/>
      <c r="O8629" s="39"/>
      <c r="P8629" s="53"/>
    </row>
    <row r="8630" spans="1:16" ht="24.95" customHeight="1" x14ac:dyDescent="0.2">
      <c r="A8630" s="52" t="str">
        <f t="shared" si="403"/>
        <v>||||||0</v>
      </c>
      <c r="B8630" s="52" t="str">
        <f t="shared" si="404"/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402"/>
        <v>0</v>
      </c>
      <c r="N8630" s="39"/>
      <c r="O8630" s="39"/>
      <c r="P8630" s="53"/>
    </row>
    <row r="8631" spans="1:16" ht="24.95" customHeight="1" x14ac:dyDescent="0.2">
      <c r="A8631" s="52" t="str">
        <f t="shared" si="403"/>
        <v>||||||0</v>
      </c>
      <c r="B8631" s="52" t="str">
        <f t="shared" si="404"/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402"/>
        <v>0</v>
      </c>
      <c r="N8631" s="39"/>
      <c r="O8631" s="39"/>
      <c r="P8631" s="53"/>
    </row>
    <row r="8632" spans="1:16" ht="24.95" customHeight="1" x14ac:dyDescent="0.2">
      <c r="A8632" s="52" t="str">
        <f t="shared" si="403"/>
        <v>||||||0</v>
      </c>
      <c r="B8632" s="52" t="str">
        <f t="shared" si="404"/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402"/>
        <v>0</v>
      </c>
      <c r="N8632" s="39"/>
      <c r="O8632" s="39"/>
      <c r="P8632" s="53"/>
    </row>
    <row r="8633" spans="1:16" ht="24.95" customHeight="1" x14ac:dyDescent="0.2">
      <c r="A8633" s="52" t="str">
        <f t="shared" si="403"/>
        <v>||||||0</v>
      </c>
      <c r="B8633" s="52" t="str">
        <f t="shared" si="404"/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402"/>
        <v>0</v>
      </c>
      <c r="N8633" s="39"/>
      <c r="O8633" s="39"/>
      <c r="P8633" s="53"/>
    </row>
    <row r="8634" spans="1:16" ht="24.95" customHeight="1" x14ac:dyDescent="0.2">
      <c r="A8634" s="52" t="str">
        <f t="shared" si="403"/>
        <v>||||||0</v>
      </c>
      <c r="B8634" s="52" t="str">
        <f t="shared" si="404"/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402"/>
        <v>0</v>
      </c>
      <c r="N8634" s="39"/>
      <c r="O8634" s="39"/>
      <c r="P8634" s="53"/>
    </row>
    <row r="8635" spans="1:16" ht="24.95" customHeight="1" x14ac:dyDescent="0.2">
      <c r="A8635" s="52" t="str">
        <f t="shared" si="403"/>
        <v>||||||0</v>
      </c>
      <c r="B8635" s="52" t="str">
        <f t="shared" si="404"/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402"/>
        <v>0</v>
      </c>
      <c r="N8635" s="39"/>
      <c r="O8635" s="39"/>
      <c r="P8635" s="53"/>
    </row>
    <row r="8636" spans="1:16" ht="24.95" customHeight="1" x14ac:dyDescent="0.2">
      <c r="A8636" s="52" t="str">
        <f t="shared" si="403"/>
        <v>||||||0</v>
      </c>
      <c r="B8636" s="52" t="str">
        <f t="shared" si="404"/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402"/>
        <v>0</v>
      </c>
      <c r="N8636" s="39"/>
      <c r="O8636" s="39"/>
      <c r="P8636" s="53"/>
    </row>
    <row r="8637" spans="1:16" ht="24.95" customHeight="1" x14ac:dyDescent="0.2">
      <c r="A8637" s="52" t="str">
        <f t="shared" si="403"/>
        <v>||||||0</v>
      </c>
      <c r="B8637" s="52" t="str">
        <f t="shared" si="404"/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402"/>
        <v>0</v>
      </c>
      <c r="N8637" s="39"/>
      <c r="O8637" s="39"/>
      <c r="P8637" s="53"/>
    </row>
    <row r="8638" spans="1:16" ht="24.95" customHeight="1" x14ac:dyDescent="0.2">
      <c r="A8638" s="52" t="str">
        <f t="shared" si="403"/>
        <v>||||||0</v>
      </c>
      <c r="B8638" s="52" t="str">
        <f t="shared" si="404"/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405">N8638+O8638</f>
        <v>0</v>
      </c>
      <c r="N8638" s="39"/>
      <c r="O8638" s="39"/>
      <c r="P8638" s="53"/>
    </row>
    <row r="8639" spans="1:16" ht="24.95" customHeight="1" x14ac:dyDescent="0.2">
      <c r="A8639" s="52" t="str">
        <f t="shared" si="403"/>
        <v>||||||0</v>
      </c>
      <c r="B8639" s="52" t="str">
        <f t="shared" si="404"/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405"/>
        <v>0</v>
      </c>
      <c r="N8639" s="39"/>
      <c r="O8639" s="39"/>
      <c r="P8639" s="53"/>
    </row>
    <row r="8640" spans="1:16" ht="24.95" customHeight="1" x14ac:dyDescent="0.2">
      <c r="A8640" s="52" t="str">
        <f t="shared" si="403"/>
        <v>||||||0</v>
      </c>
      <c r="B8640" s="52" t="str">
        <f t="shared" si="404"/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405"/>
        <v>0</v>
      </c>
      <c r="N8640" s="39"/>
      <c r="O8640" s="39"/>
      <c r="P8640" s="53"/>
    </row>
    <row r="8641" spans="1:16" ht="24.95" customHeight="1" x14ac:dyDescent="0.2">
      <c r="A8641" s="52" t="str">
        <f t="shared" si="403"/>
        <v>||||||0</v>
      </c>
      <c r="B8641" s="52" t="str">
        <f t="shared" si="404"/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405"/>
        <v>0</v>
      </c>
      <c r="N8641" s="39"/>
      <c r="O8641" s="39"/>
      <c r="P8641" s="53"/>
    </row>
    <row r="8642" spans="1:16" ht="24.95" customHeight="1" x14ac:dyDescent="0.2">
      <c r="A8642" s="52" t="str">
        <f t="shared" si="403"/>
        <v>||||||0</v>
      </c>
      <c r="B8642" s="52" t="str">
        <f t="shared" si="404"/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405"/>
        <v>0</v>
      </c>
      <c r="N8642" s="39"/>
      <c r="O8642" s="39"/>
      <c r="P8642" s="53"/>
    </row>
    <row r="8643" spans="1:16" ht="24.95" customHeight="1" x14ac:dyDescent="0.2">
      <c r="A8643" s="52" t="str">
        <f t="shared" si="403"/>
        <v>||||||0</v>
      </c>
      <c r="B8643" s="52" t="str">
        <f t="shared" si="404"/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405"/>
        <v>0</v>
      </c>
      <c r="N8643" s="39"/>
      <c r="O8643" s="39"/>
      <c r="P8643" s="53"/>
    </row>
    <row r="8644" spans="1:16" ht="24.95" customHeight="1" x14ac:dyDescent="0.2">
      <c r="A8644" s="52" t="str">
        <f t="shared" si="403"/>
        <v>||||||0</v>
      </c>
      <c r="B8644" s="52" t="str">
        <f t="shared" si="404"/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405"/>
        <v>0</v>
      </c>
      <c r="N8644" s="39"/>
      <c r="O8644" s="39"/>
      <c r="P8644" s="53"/>
    </row>
    <row r="8645" spans="1:16" ht="24.95" customHeight="1" x14ac:dyDescent="0.2">
      <c r="A8645" s="52" t="str">
        <f t="shared" ref="A8645:A8708" si="406">C8645&amp;"|"&amp;D8645&amp;"|"&amp;E8645&amp;"|"&amp;F8645&amp;"|"&amp;G8645&amp;"|"&amp;I8645&amp;"|"&amp;N8645+O8645-P8645</f>
        <v>||||||0</v>
      </c>
      <c r="B8645" s="52" t="str">
        <f t="shared" ref="B8645:B8708" si="407"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405"/>
        <v>0</v>
      </c>
      <c r="N8645" s="39"/>
      <c r="O8645" s="39"/>
      <c r="P8645" s="53"/>
    </row>
    <row r="8646" spans="1:16" ht="24.95" customHeight="1" x14ac:dyDescent="0.2">
      <c r="A8646" s="52" t="str">
        <f t="shared" si="406"/>
        <v>||||||0</v>
      </c>
      <c r="B8646" s="52" t="str">
        <f t="shared" si="407"/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405"/>
        <v>0</v>
      </c>
      <c r="N8646" s="39"/>
      <c r="O8646" s="39"/>
      <c r="P8646" s="53"/>
    </row>
    <row r="8647" spans="1:16" ht="24.95" customHeight="1" x14ac:dyDescent="0.2">
      <c r="A8647" s="52" t="str">
        <f t="shared" si="406"/>
        <v>||||||0</v>
      </c>
      <c r="B8647" s="52" t="str">
        <f t="shared" si="407"/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405"/>
        <v>0</v>
      </c>
      <c r="N8647" s="39"/>
      <c r="O8647" s="39"/>
      <c r="P8647" s="53"/>
    </row>
    <row r="8648" spans="1:16" ht="24.95" customHeight="1" x14ac:dyDescent="0.2">
      <c r="A8648" s="52" t="str">
        <f t="shared" si="406"/>
        <v>||||||0</v>
      </c>
      <c r="B8648" s="52" t="str">
        <f t="shared" si="407"/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405"/>
        <v>0</v>
      </c>
      <c r="N8648" s="39"/>
      <c r="O8648" s="39"/>
      <c r="P8648" s="53"/>
    </row>
    <row r="8649" spans="1:16" ht="24.95" customHeight="1" x14ac:dyDescent="0.2">
      <c r="A8649" s="52" t="str">
        <f t="shared" si="406"/>
        <v>||||||0</v>
      </c>
      <c r="B8649" s="52" t="str">
        <f t="shared" si="407"/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405"/>
        <v>0</v>
      </c>
      <c r="N8649" s="39"/>
      <c r="O8649" s="39"/>
      <c r="P8649" s="53"/>
    </row>
    <row r="8650" spans="1:16" ht="24.95" customHeight="1" x14ac:dyDescent="0.2">
      <c r="A8650" s="52" t="str">
        <f t="shared" si="406"/>
        <v>||||||0</v>
      </c>
      <c r="B8650" s="52" t="str">
        <f t="shared" si="407"/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405"/>
        <v>0</v>
      </c>
      <c r="N8650" s="39"/>
      <c r="O8650" s="39"/>
      <c r="P8650" s="53"/>
    </row>
    <row r="8651" spans="1:16" ht="24.95" customHeight="1" x14ac:dyDescent="0.2">
      <c r="A8651" s="52" t="str">
        <f t="shared" si="406"/>
        <v>||||||0</v>
      </c>
      <c r="B8651" s="52" t="str">
        <f t="shared" si="407"/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405"/>
        <v>0</v>
      </c>
      <c r="N8651" s="39"/>
      <c r="O8651" s="39"/>
      <c r="P8651" s="53"/>
    </row>
    <row r="8652" spans="1:16" ht="24.95" customHeight="1" x14ac:dyDescent="0.2">
      <c r="A8652" s="52" t="str">
        <f t="shared" si="406"/>
        <v>||||||0</v>
      </c>
      <c r="B8652" s="52" t="str">
        <f t="shared" si="407"/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405"/>
        <v>0</v>
      </c>
      <c r="N8652" s="39"/>
      <c r="O8652" s="39"/>
      <c r="P8652" s="53"/>
    </row>
    <row r="8653" spans="1:16" ht="24.95" customHeight="1" x14ac:dyDescent="0.2">
      <c r="A8653" s="52" t="str">
        <f t="shared" si="406"/>
        <v>||||||0</v>
      </c>
      <c r="B8653" s="52" t="str">
        <f t="shared" si="407"/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405"/>
        <v>0</v>
      </c>
      <c r="N8653" s="39"/>
      <c r="O8653" s="39"/>
      <c r="P8653" s="53"/>
    </row>
    <row r="8654" spans="1:16" ht="24.95" customHeight="1" x14ac:dyDescent="0.2">
      <c r="A8654" s="52" t="str">
        <f t="shared" si="406"/>
        <v>||||||0</v>
      </c>
      <c r="B8654" s="52" t="str">
        <f t="shared" si="407"/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405"/>
        <v>0</v>
      </c>
      <c r="N8654" s="39"/>
      <c r="O8654" s="39"/>
      <c r="P8654" s="53"/>
    </row>
    <row r="8655" spans="1:16" ht="24.95" customHeight="1" x14ac:dyDescent="0.2">
      <c r="A8655" s="52" t="str">
        <f t="shared" si="406"/>
        <v>||||||0</v>
      </c>
      <c r="B8655" s="52" t="str">
        <f t="shared" si="407"/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405"/>
        <v>0</v>
      </c>
      <c r="N8655" s="39"/>
      <c r="O8655" s="39"/>
      <c r="P8655" s="53"/>
    </row>
    <row r="8656" spans="1:16" ht="24.95" customHeight="1" x14ac:dyDescent="0.2">
      <c r="A8656" s="52" t="str">
        <f t="shared" si="406"/>
        <v>||||||0</v>
      </c>
      <c r="B8656" s="52" t="str">
        <f t="shared" si="407"/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405"/>
        <v>0</v>
      </c>
      <c r="N8656" s="39"/>
      <c r="O8656" s="39"/>
      <c r="P8656" s="53"/>
    </row>
    <row r="8657" spans="1:16" ht="24.95" customHeight="1" x14ac:dyDescent="0.2">
      <c r="A8657" s="52" t="str">
        <f t="shared" si="406"/>
        <v>||||||0</v>
      </c>
      <c r="B8657" s="52" t="str">
        <f t="shared" si="407"/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405"/>
        <v>0</v>
      </c>
      <c r="N8657" s="39"/>
      <c r="O8657" s="39"/>
      <c r="P8657" s="53"/>
    </row>
    <row r="8658" spans="1:16" ht="24.95" customHeight="1" x14ac:dyDescent="0.2">
      <c r="A8658" s="52" t="str">
        <f t="shared" si="406"/>
        <v>||||||0</v>
      </c>
      <c r="B8658" s="52" t="str">
        <f t="shared" si="407"/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405"/>
        <v>0</v>
      </c>
      <c r="N8658" s="39"/>
      <c r="O8658" s="39"/>
      <c r="P8658" s="53"/>
    </row>
    <row r="8659" spans="1:16" ht="24.95" customHeight="1" x14ac:dyDescent="0.2">
      <c r="A8659" s="52" t="str">
        <f t="shared" si="406"/>
        <v>||||||0</v>
      </c>
      <c r="B8659" s="52" t="str">
        <f t="shared" si="407"/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405"/>
        <v>0</v>
      </c>
      <c r="N8659" s="39"/>
      <c r="O8659" s="39"/>
      <c r="P8659" s="53"/>
    </row>
    <row r="8660" spans="1:16" ht="24.95" customHeight="1" x14ac:dyDescent="0.2">
      <c r="A8660" s="52" t="str">
        <f t="shared" si="406"/>
        <v>||||||0</v>
      </c>
      <c r="B8660" s="52" t="str">
        <f t="shared" si="407"/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405"/>
        <v>0</v>
      </c>
      <c r="N8660" s="39"/>
      <c r="O8660" s="39"/>
      <c r="P8660" s="53"/>
    </row>
    <row r="8661" spans="1:16" ht="24.95" customHeight="1" x14ac:dyDescent="0.2">
      <c r="A8661" s="52" t="str">
        <f t="shared" si="406"/>
        <v>||||||0</v>
      </c>
      <c r="B8661" s="52" t="str">
        <f t="shared" si="407"/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405"/>
        <v>0</v>
      </c>
      <c r="N8661" s="39"/>
      <c r="O8661" s="39"/>
      <c r="P8661" s="53"/>
    </row>
    <row r="8662" spans="1:16" ht="24.95" customHeight="1" x14ac:dyDescent="0.2">
      <c r="A8662" s="52" t="str">
        <f t="shared" si="406"/>
        <v>||||||0</v>
      </c>
      <c r="B8662" s="52" t="str">
        <f t="shared" si="407"/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405"/>
        <v>0</v>
      </c>
      <c r="N8662" s="39"/>
      <c r="O8662" s="39"/>
      <c r="P8662" s="53"/>
    </row>
    <row r="8663" spans="1:16" ht="24.95" customHeight="1" x14ac:dyDescent="0.2">
      <c r="A8663" s="52" t="str">
        <f t="shared" si="406"/>
        <v>||||||0</v>
      </c>
      <c r="B8663" s="52" t="str">
        <f t="shared" si="407"/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405"/>
        <v>0</v>
      </c>
      <c r="N8663" s="39"/>
      <c r="O8663" s="39"/>
      <c r="P8663" s="53"/>
    </row>
    <row r="8664" spans="1:16" ht="24.95" customHeight="1" x14ac:dyDescent="0.2">
      <c r="A8664" s="52" t="str">
        <f t="shared" si="406"/>
        <v>||||||0</v>
      </c>
      <c r="B8664" s="52" t="str">
        <f t="shared" si="407"/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405"/>
        <v>0</v>
      </c>
      <c r="N8664" s="39"/>
      <c r="O8664" s="39"/>
      <c r="P8664" s="53"/>
    </row>
    <row r="8665" spans="1:16" ht="24.95" customHeight="1" x14ac:dyDescent="0.2">
      <c r="A8665" s="52" t="str">
        <f t="shared" si="406"/>
        <v>||||||0</v>
      </c>
      <c r="B8665" s="52" t="str">
        <f t="shared" si="407"/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405"/>
        <v>0</v>
      </c>
      <c r="N8665" s="39"/>
      <c r="O8665" s="39"/>
      <c r="P8665" s="53"/>
    </row>
    <row r="8666" spans="1:16" ht="24.95" customHeight="1" x14ac:dyDescent="0.2">
      <c r="A8666" s="52" t="str">
        <f t="shared" si="406"/>
        <v>||||||0</v>
      </c>
      <c r="B8666" s="52" t="str">
        <f t="shared" si="407"/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405"/>
        <v>0</v>
      </c>
      <c r="N8666" s="39"/>
      <c r="O8666" s="39"/>
      <c r="P8666" s="53"/>
    </row>
    <row r="8667" spans="1:16" ht="24.95" customHeight="1" x14ac:dyDescent="0.2">
      <c r="A8667" s="52" t="str">
        <f t="shared" si="406"/>
        <v>||||||0</v>
      </c>
      <c r="B8667" s="52" t="str">
        <f t="shared" si="407"/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405"/>
        <v>0</v>
      </c>
      <c r="N8667" s="39"/>
      <c r="O8667" s="39"/>
      <c r="P8667" s="53"/>
    </row>
    <row r="8668" spans="1:16" ht="24.95" customHeight="1" x14ac:dyDescent="0.2">
      <c r="A8668" s="52" t="str">
        <f t="shared" si="406"/>
        <v>||||||0</v>
      </c>
      <c r="B8668" s="52" t="str">
        <f t="shared" si="407"/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405"/>
        <v>0</v>
      </c>
      <c r="N8668" s="39"/>
      <c r="O8668" s="39"/>
      <c r="P8668" s="53"/>
    </row>
    <row r="8669" spans="1:16" ht="24.95" customHeight="1" x14ac:dyDescent="0.2">
      <c r="A8669" s="52" t="str">
        <f t="shared" si="406"/>
        <v>||||||0</v>
      </c>
      <c r="B8669" s="52" t="str">
        <f t="shared" si="407"/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405"/>
        <v>0</v>
      </c>
      <c r="N8669" s="39"/>
      <c r="O8669" s="39"/>
      <c r="P8669" s="53"/>
    </row>
    <row r="8670" spans="1:16" ht="24.95" customHeight="1" x14ac:dyDescent="0.2">
      <c r="A8670" s="52" t="str">
        <f t="shared" si="406"/>
        <v>||||||0</v>
      </c>
      <c r="B8670" s="52" t="str">
        <f t="shared" si="407"/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405"/>
        <v>0</v>
      </c>
      <c r="N8670" s="39"/>
      <c r="O8670" s="39"/>
      <c r="P8670" s="53"/>
    </row>
    <row r="8671" spans="1:16" ht="24.95" customHeight="1" x14ac:dyDescent="0.2">
      <c r="A8671" s="52" t="str">
        <f t="shared" si="406"/>
        <v>||||||0</v>
      </c>
      <c r="B8671" s="52" t="str">
        <f t="shared" si="407"/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405"/>
        <v>0</v>
      </c>
      <c r="N8671" s="39"/>
      <c r="O8671" s="39"/>
      <c r="P8671" s="53"/>
    </row>
    <row r="8672" spans="1:16" ht="24.95" customHeight="1" x14ac:dyDescent="0.2">
      <c r="A8672" s="52" t="str">
        <f t="shared" si="406"/>
        <v>||||||0</v>
      </c>
      <c r="B8672" s="52" t="str">
        <f t="shared" si="407"/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405"/>
        <v>0</v>
      </c>
      <c r="N8672" s="39"/>
      <c r="O8672" s="39"/>
      <c r="P8672" s="53"/>
    </row>
    <row r="8673" spans="1:16" ht="24.95" customHeight="1" x14ac:dyDescent="0.2">
      <c r="A8673" s="52" t="str">
        <f t="shared" si="406"/>
        <v>||||||0</v>
      </c>
      <c r="B8673" s="52" t="str">
        <f t="shared" si="407"/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405"/>
        <v>0</v>
      </c>
      <c r="N8673" s="39"/>
      <c r="O8673" s="39"/>
      <c r="P8673" s="53"/>
    </row>
    <row r="8674" spans="1:16" ht="24.95" customHeight="1" x14ac:dyDescent="0.2">
      <c r="A8674" s="52" t="str">
        <f t="shared" si="406"/>
        <v>||||||0</v>
      </c>
      <c r="B8674" s="52" t="str">
        <f t="shared" si="407"/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405"/>
        <v>0</v>
      </c>
      <c r="N8674" s="39"/>
      <c r="O8674" s="39"/>
      <c r="P8674" s="53"/>
    </row>
    <row r="8675" spans="1:16" ht="24.95" customHeight="1" x14ac:dyDescent="0.2">
      <c r="A8675" s="52" t="str">
        <f t="shared" si="406"/>
        <v>||||||0</v>
      </c>
      <c r="B8675" s="52" t="str">
        <f t="shared" si="407"/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405"/>
        <v>0</v>
      </c>
      <c r="N8675" s="39"/>
      <c r="O8675" s="39"/>
      <c r="P8675" s="53"/>
    </row>
    <row r="8676" spans="1:16" ht="24.95" customHeight="1" x14ac:dyDescent="0.2">
      <c r="A8676" s="52" t="str">
        <f t="shared" si="406"/>
        <v>||||||0</v>
      </c>
      <c r="B8676" s="52" t="str">
        <f t="shared" si="407"/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405"/>
        <v>0</v>
      </c>
      <c r="N8676" s="39"/>
      <c r="O8676" s="39"/>
      <c r="P8676" s="53"/>
    </row>
    <row r="8677" spans="1:16" ht="24.95" customHeight="1" x14ac:dyDescent="0.2">
      <c r="A8677" s="52" t="str">
        <f t="shared" si="406"/>
        <v>||||||0</v>
      </c>
      <c r="B8677" s="52" t="str">
        <f t="shared" si="407"/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405"/>
        <v>0</v>
      </c>
      <c r="N8677" s="39"/>
      <c r="O8677" s="39"/>
      <c r="P8677" s="53"/>
    </row>
    <row r="8678" spans="1:16" ht="24.95" customHeight="1" x14ac:dyDescent="0.2">
      <c r="A8678" s="52" t="str">
        <f t="shared" si="406"/>
        <v>||||||0</v>
      </c>
      <c r="B8678" s="52" t="str">
        <f t="shared" si="407"/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405"/>
        <v>0</v>
      </c>
      <c r="N8678" s="39"/>
      <c r="O8678" s="39"/>
      <c r="P8678" s="53"/>
    </row>
    <row r="8679" spans="1:16" ht="24.95" customHeight="1" x14ac:dyDescent="0.2">
      <c r="A8679" s="52" t="str">
        <f t="shared" si="406"/>
        <v>||||||0</v>
      </c>
      <c r="B8679" s="52" t="str">
        <f t="shared" si="407"/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405"/>
        <v>0</v>
      </c>
      <c r="N8679" s="39"/>
      <c r="O8679" s="39"/>
      <c r="P8679" s="53"/>
    </row>
    <row r="8680" spans="1:16" ht="24.95" customHeight="1" x14ac:dyDescent="0.2">
      <c r="A8680" s="52" t="str">
        <f t="shared" si="406"/>
        <v>||||||0</v>
      </c>
      <c r="B8680" s="52" t="str">
        <f t="shared" si="407"/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405"/>
        <v>0</v>
      </c>
      <c r="N8680" s="39"/>
      <c r="O8680" s="39"/>
      <c r="P8680" s="53"/>
    </row>
    <row r="8681" spans="1:16" ht="24.95" customHeight="1" x14ac:dyDescent="0.2">
      <c r="A8681" s="52" t="str">
        <f t="shared" si="406"/>
        <v>||||||0</v>
      </c>
      <c r="B8681" s="52" t="str">
        <f t="shared" si="407"/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405"/>
        <v>0</v>
      </c>
      <c r="N8681" s="39"/>
      <c r="O8681" s="39"/>
      <c r="P8681" s="53"/>
    </row>
    <row r="8682" spans="1:16" ht="24.95" customHeight="1" x14ac:dyDescent="0.2">
      <c r="A8682" s="52" t="str">
        <f t="shared" si="406"/>
        <v>||||||0</v>
      </c>
      <c r="B8682" s="52" t="str">
        <f t="shared" si="407"/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405"/>
        <v>0</v>
      </c>
      <c r="N8682" s="39"/>
      <c r="O8682" s="39"/>
      <c r="P8682" s="53"/>
    </row>
    <row r="8683" spans="1:16" ht="24.95" customHeight="1" x14ac:dyDescent="0.2">
      <c r="A8683" s="52" t="str">
        <f t="shared" si="406"/>
        <v>||||||0</v>
      </c>
      <c r="B8683" s="52" t="str">
        <f t="shared" si="407"/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405"/>
        <v>0</v>
      </c>
      <c r="N8683" s="39"/>
      <c r="O8683" s="39"/>
      <c r="P8683" s="53"/>
    </row>
    <row r="8684" spans="1:16" ht="24.95" customHeight="1" x14ac:dyDescent="0.2">
      <c r="A8684" s="52" t="str">
        <f t="shared" si="406"/>
        <v>||||||0</v>
      </c>
      <c r="B8684" s="52" t="str">
        <f t="shared" si="407"/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405"/>
        <v>0</v>
      </c>
      <c r="N8684" s="39"/>
      <c r="O8684" s="39"/>
      <c r="P8684" s="53"/>
    </row>
    <row r="8685" spans="1:16" ht="24.95" customHeight="1" x14ac:dyDescent="0.2">
      <c r="A8685" s="52" t="str">
        <f t="shared" si="406"/>
        <v>||||||0</v>
      </c>
      <c r="B8685" s="52" t="str">
        <f t="shared" si="407"/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405"/>
        <v>0</v>
      </c>
      <c r="N8685" s="39"/>
      <c r="O8685" s="39"/>
      <c r="P8685" s="53"/>
    </row>
    <row r="8686" spans="1:16" ht="24.95" customHeight="1" x14ac:dyDescent="0.2">
      <c r="A8686" s="52" t="str">
        <f t="shared" si="406"/>
        <v>||||||0</v>
      </c>
      <c r="B8686" s="52" t="str">
        <f t="shared" si="407"/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405"/>
        <v>0</v>
      </c>
      <c r="N8686" s="39"/>
      <c r="O8686" s="39"/>
      <c r="P8686" s="53"/>
    </row>
    <row r="8687" spans="1:16" ht="24.95" customHeight="1" x14ac:dyDescent="0.2">
      <c r="A8687" s="52" t="str">
        <f t="shared" si="406"/>
        <v>||||||0</v>
      </c>
      <c r="B8687" s="52" t="str">
        <f t="shared" si="407"/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405"/>
        <v>0</v>
      </c>
      <c r="N8687" s="39"/>
      <c r="O8687" s="39"/>
      <c r="P8687" s="53"/>
    </row>
    <row r="8688" spans="1:16" ht="24.95" customHeight="1" x14ac:dyDescent="0.2">
      <c r="A8688" s="52" t="str">
        <f t="shared" si="406"/>
        <v>||||||0</v>
      </c>
      <c r="B8688" s="52" t="str">
        <f t="shared" si="407"/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405"/>
        <v>0</v>
      </c>
      <c r="N8688" s="39"/>
      <c r="O8688" s="39"/>
      <c r="P8688" s="53"/>
    </row>
    <row r="8689" spans="1:16" ht="24.95" customHeight="1" x14ac:dyDescent="0.2">
      <c r="A8689" s="52" t="str">
        <f t="shared" si="406"/>
        <v>||||||0</v>
      </c>
      <c r="B8689" s="52" t="str">
        <f t="shared" si="407"/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405"/>
        <v>0</v>
      </c>
      <c r="N8689" s="39"/>
      <c r="O8689" s="39"/>
      <c r="P8689" s="53"/>
    </row>
    <row r="8690" spans="1:16" ht="24.95" customHeight="1" x14ac:dyDescent="0.2">
      <c r="A8690" s="52" t="str">
        <f t="shared" si="406"/>
        <v>||||||0</v>
      </c>
      <c r="B8690" s="52" t="str">
        <f t="shared" si="407"/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405"/>
        <v>0</v>
      </c>
      <c r="N8690" s="39"/>
      <c r="O8690" s="39"/>
      <c r="P8690" s="53"/>
    </row>
    <row r="8691" spans="1:16" ht="24.95" customHeight="1" x14ac:dyDescent="0.2">
      <c r="A8691" s="52" t="str">
        <f t="shared" si="406"/>
        <v>||||||0</v>
      </c>
      <c r="B8691" s="52" t="str">
        <f t="shared" si="407"/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405"/>
        <v>0</v>
      </c>
      <c r="N8691" s="39"/>
      <c r="O8691" s="39"/>
      <c r="P8691" s="53"/>
    </row>
    <row r="8692" spans="1:16" ht="24.95" customHeight="1" x14ac:dyDescent="0.2">
      <c r="A8692" s="52" t="str">
        <f t="shared" si="406"/>
        <v>||||||0</v>
      </c>
      <c r="B8692" s="52" t="str">
        <f t="shared" si="407"/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405"/>
        <v>0</v>
      </c>
      <c r="N8692" s="39"/>
      <c r="O8692" s="39"/>
      <c r="P8692" s="53"/>
    </row>
    <row r="8693" spans="1:16" ht="24.95" customHeight="1" x14ac:dyDescent="0.2">
      <c r="A8693" s="52" t="str">
        <f t="shared" si="406"/>
        <v>||||||0</v>
      </c>
      <c r="B8693" s="52" t="str">
        <f t="shared" si="407"/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405"/>
        <v>0</v>
      </c>
      <c r="N8693" s="39"/>
      <c r="O8693" s="39"/>
      <c r="P8693" s="53"/>
    </row>
    <row r="8694" spans="1:16" ht="24.95" customHeight="1" x14ac:dyDescent="0.2">
      <c r="A8694" s="52" t="str">
        <f t="shared" si="406"/>
        <v>||||||0</v>
      </c>
      <c r="B8694" s="52" t="str">
        <f t="shared" si="407"/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405"/>
        <v>0</v>
      </c>
      <c r="N8694" s="39"/>
      <c r="O8694" s="39"/>
      <c r="P8694" s="53"/>
    </row>
    <row r="8695" spans="1:16" ht="24.95" customHeight="1" x14ac:dyDescent="0.2">
      <c r="A8695" s="52" t="str">
        <f t="shared" si="406"/>
        <v>||||||0</v>
      </c>
      <c r="B8695" s="52" t="str">
        <f t="shared" si="407"/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405"/>
        <v>0</v>
      </c>
      <c r="N8695" s="39"/>
      <c r="O8695" s="39"/>
      <c r="P8695" s="53"/>
    </row>
    <row r="8696" spans="1:16" ht="24.95" customHeight="1" x14ac:dyDescent="0.2">
      <c r="A8696" s="52" t="str">
        <f t="shared" si="406"/>
        <v>||||||0</v>
      </c>
      <c r="B8696" s="52" t="str">
        <f t="shared" si="407"/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405"/>
        <v>0</v>
      </c>
      <c r="N8696" s="39"/>
      <c r="O8696" s="39"/>
      <c r="P8696" s="53"/>
    </row>
    <row r="8697" spans="1:16" ht="24.95" customHeight="1" x14ac:dyDescent="0.2">
      <c r="A8697" s="52" t="str">
        <f t="shared" si="406"/>
        <v>||||||0</v>
      </c>
      <c r="B8697" s="52" t="str">
        <f t="shared" si="407"/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405"/>
        <v>0</v>
      </c>
      <c r="N8697" s="39"/>
      <c r="O8697" s="39"/>
      <c r="P8697" s="53"/>
    </row>
    <row r="8698" spans="1:16" ht="24.95" customHeight="1" x14ac:dyDescent="0.2">
      <c r="A8698" s="52" t="str">
        <f t="shared" si="406"/>
        <v>||||||0</v>
      </c>
      <c r="B8698" s="52" t="str">
        <f t="shared" si="407"/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405"/>
        <v>0</v>
      </c>
      <c r="N8698" s="39"/>
      <c r="O8698" s="39"/>
      <c r="P8698" s="53"/>
    </row>
    <row r="8699" spans="1:16" ht="24.95" customHeight="1" x14ac:dyDescent="0.2">
      <c r="A8699" s="52" t="str">
        <f t="shared" si="406"/>
        <v>||||||0</v>
      </c>
      <c r="B8699" s="52" t="str">
        <f t="shared" si="407"/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405"/>
        <v>0</v>
      </c>
      <c r="N8699" s="39"/>
      <c r="O8699" s="39"/>
      <c r="P8699" s="53"/>
    </row>
    <row r="8700" spans="1:16" ht="24.95" customHeight="1" x14ac:dyDescent="0.2">
      <c r="A8700" s="52" t="str">
        <f t="shared" si="406"/>
        <v>||||||0</v>
      </c>
      <c r="B8700" s="52" t="str">
        <f t="shared" si="407"/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405"/>
        <v>0</v>
      </c>
      <c r="N8700" s="39"/>
      <c r="O8700" s="39"/>
      <c r="P8700" s="53"/>
    </row>
    <row r="8701" spans="1:16" ht="24.95" customHeight="1" x14ac:dyDescent="0.2">
      <c r="A8701" s="52" t="str">
        <f t="shared" si="406"/>
        <v>||||||0</v>
      </c>
      <c r="B8701" s="52" t="str">
        <f t="shared" si="407"/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405"/>
        <v>0</v>
      </c>
      <c r="N8701" s="39"/>
      <c r="O8701" s="39"/>
      <c r="P8701" s="53"/>
    </row>
    <row r="8702" spans="1:16" ht="24.95" customHeight="1" x14ac:dyDescent="0.2">
      <c r="A8702" s="52" t="str">
        <f t="shared" si="406"/>
        <v>||||||0</v>
      </c>
      <c r="B8702" s="52" t="str">
        <f t="shared" si="407"/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408">N8702+O8702</f>
        <v>0</v>
      </c>
      <c r="N8702" s="39"/>
      <c r="O8702" s="39"/>
      <c r="P8702" s="53"/>
    </row>
    <row r="8703" spans="1:16" ht="24.95" customHeight="1" x14ac:dyDescent="0.2">
      <c r="A8703" s="52" t="str">
        <f t="shared" si="406"/>
        <v>||||||0</v>
      </c>
      <c r="B8703" s="52" t="str">
        <f t="shared" si="407"/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408"/>
        <v>0</v>
      </c>
      <c r="N8703" s="39"/>
      <c r="O8703" s="39"/>
      <c r="P8703" s="53"/>
    </row>
    <row r="8704" spans="1:16" ht="24.95" customHeight="1" x14ac:dyDescent="0.2">
      <c r="A8704" s="52" t="str">
        <f t="shared" si="406"/>
        <v>||||||0</v>
      </c>
      <c r="B8704" s="52" t="str">
        <f t="shared" si="407"/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408"/>
        <v>0</v>
      </c>
      <c r="N8704" s="39"/>
      <c r="O8704" s="39"/>
      <c r="P8704" s="53"/>
    </row>
    <row r="8705" spans="1:16" ht="24.95" customHeight="1" x14ac:dyDescent="0.2">
      <c r="A8705" s="52" t="str">
        <f t="shared" si="406"/>
        <v>||||||0</v>
      </c>
      <c r="B8705" s="52" t="str">
        <f t="shared" si="407"/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408"/>
        <v>0</v>
      </c>
      <c r="N8705" s="39"/>
      <c r="O8705" s="39"/>
      <c r="P8705" s="53"/>
    </row>
    <row r="8706" spans="1:16" ht="24.95" customHeight="1" x14ac:dyDescent="0.2">
      <c r="A8706" s="52" t="str">
        <f t="shared" si="406"/>
        <v>||||||0</v>
      </c>
      <c r="B8706" s="52" t="str">
        <f t="shared" si="407"/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408"/>
        <v>0</v>
      </c>
      <c r="N8706" s="39"/>
      <c r="O8706" s="39"/>
      <c r="P8706" s="53"/>
    </row>
    <row r="8707" spans="1:16" ht="24.95" customHeight="1" x14ac:dyDescent="0.2">
      <c r="A8707" s="52" t="str">
        <f t="shared" si="406"/>
        <v>||||||0</v>
      </c>
      <c r="B8707" s="52" t="str">
        <f t="shared" si="407"/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408"/>
        <v>0</v>
      </c>
      <c r="N8707" s="39"/>
      <c r="O8707" s="39"/>
      <c r="P8707" s="53"/>
    </row>
    <row r="8708" spans="1:16" ht="24.95" customHeight="1" x14ac:dyDescent="0.2">
      <c r="A8708" s="52" t="str">
        <f t="shared" si="406"/>
        <v>||||||0</v>
      </c>
      <c r="B8708" s="52" t="str">
        <f t="shared" si="407"/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408"/>
        <v>0</v>
      </c>
      <c r="N8708" s="39"/>
      <c r="O8708" s="39"/>
      <c r="P8708" s="53"/>
    </row>
    <row r="8709" spans="1:16" ht="24.95" customHeight="1" x14ac:dyDescent="0.2">
      <c r="A8709" s="52" t="str">
        <f t="shared" ref="A8709:A8772" si="409">C8709&amp;"|"&amp;D8709&amp;"|"&amp;E8709&amp;"|"&amp;F8709&amp;"|"&amp;G8709&amp;"|"&amp;I8709&amp;"|"&amp;N8709+O8709-P8709</f>
        <v>||||||0</v>
      </c>
      <c r="B8709" s="52" t="str">
        <f t="shared" ref="B8709:B8772" si="410"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408"/>
        <v>0</v>
      </c>
      <c r="N8709" s="39"/>
      <c r="O8709" s="39"/>
      <c r="P8709" s="53"/>
    </row>
    <row r="8710" spans="1:16" ht="24.95" customHeight="1" x14ac:dyDescent="0.2">
      <c r="A8710" s="52" t="str">
        <f t="shared" si="409"/>
        <v>||||||0</v>
      </c>
      <c r="B8710" s="52" t="str">
        <f t="shared" si="410"/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408"/>
        <v>0</v>
      </c>
      <c r="N8710" s="39"/>
      <c r="O8710" s="39"/>
      <c r="P8710" s="53"/>
    </row>
    <row r="8711" spans="1:16" ht="24.95" customHeight="1" x14ac:dyDescent="0.2">
      <c r="A8711" s="52" t="str">
        <f t="shared" si="409"/>
        <v>||||||0</v>
      </c>
      <c r="B8711" s="52" t="str">
        <f t="shared" si="410"/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408"/>
        <v>0</v>
      </c>
      <c r="N8711" s="39"/>
      <c r="O8711" s="39"/>
      <c r="P8711" s="53"/>
    </row>
    <row r="8712" spans="1:16" ht="24.95" customHeight="1" x14ac:dyDescent="0.2">
      <c r="A8712" s="52" t="str">
        <f t="shared" si="409"/>
        <v>||||||0</v>
      </c>
      <c r="B8712" s="52" t="str">
        <f t="shared" si="410"/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408"/>
        <v>0</v>
      </c>
      <c r="N8712" s="39"/>
      <c r="O8712" s="39"/>
      <c r="P8712" s="53"/>
    </row>
    <row r="8713" spans="1:16" ht="24.95" customHeight="1" x14ac:dyDescent="0.2">
      <c r="A8713" s="52" t="str">
        <f t="shared" si="409"/>
        <v>||||||0</v>
      </c>
      <c r="B8713" s="52" t="str">
        <f t="shared" si="410"/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408"/>
        <v>0</v>
      </c>
      <c r="N8713" s="39"/>
      <c r="O8713" s="39"/>
      <c r="P8713" s="53"/>
    </row>
    <row r="8714" spans="1:16" ht="24.95" customHeight="1" x14ac:dyDescent="0.2">
      <c r="A8714" s="52" t="str">
        <f t="shared" si="409"/>
        <v>||||||0</v>
      </c>
      <c r="B8714" s="52" t="str">
        <f t="shared" si="410"/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408"/>
        <v>0</v>
      </c>
      <c r="N8714" s="39"/>
      <c r="O8714" s="39"/>
      <c r="P8714" s="53"/>
    </row>
    <row r="8715" spans="1:16" ht="24.95" customHeight="1" x14ac:dyDescent="0.2">
      <c r="A8715" s="52" t="str">
        <f t="shared" si="409"/>
        <v>||||||0</v>
      </c>
      <c r="B8715" s="52" t="str">
        <f t="shared" si="410"/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408"/>
        <v>0</v>
      </c>
      <c r="N8715" s="39"/>
      <c r="O8715" s="39"/>
      <c r="P8715" s="53"/>
    </row>
    <row r="8716" spans="1:16" ht="24.95" customHeight="1" x14ac:dyDescent="0.2">
      <c r="A8716" s="52" t="str">
        <f t="shared" si="409"/>
        <v>||||||0</v>
      </c>
      <c r="B8716" s="52" t="str">
        <f t="shared" si="410"/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408"/>
        <v>0</v>
      </c>
      <c r="N8716" s="39"/>
      <c r="O8716" s="39"/>
      <c r="P8716" s="53"/>
    </row>
    <row r="8717" spans="1:16" ht="24.95" customHeight="1" x14ac:dyDescent="0.2">
      <c r="A8717" s="52" t="str">
        <f t="shared" si="409"/>
        <v>||||||0</v>
      </c>
      <c r="B8717" s="52" t="str">
        <f t="shared" si="410"/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408"/>
        <v>0</v>
      </c>
      <c r="N8717" s="39"/>
      <c r="O8717" s="39"/>
      <c r="P8717" s="53"/>
    </row>
    <row r="8718" spans="1:16" ht="24.95" customHeight="1" x14ac:dyDescent="0.2">
      <c r="A8718" s="52" t="str">
        <f t="shared" si="409"/>
        <v>||||||0</v>
      </c>
      <c r="B8718" s="52" t="str">
        <f t="shared" si="410"/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408"/>
        <v>0</v>
      </c>
      <c r="N8718" s="39"/>
      <c r="O8718" s="39"/>
      <c r="P8718" s="53"/>
    </row>
    <row r="8719" spans="1:16" ht="24.95" customHeight="1" x14ac:dyDescent="0.2">
      <c r="A8719" s="52" t="str">
        <f t="shared" si="409"/>
        <v>||||||0</v>
      </c>
      <c r="B8719" s="52" t="str">
        <f t="shared" si="410"/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408"/>
        <v>0</v>
      </c>
      <c r="N8719" s="39"/>
      <c r="O8719" s="39"/>
      <c r="P8719" s="53"/>
    </row>
    <row r="8720" spans="1:16" ht="24.95" customHeight="1" x14ac:dyDescent="0.2">
      <c r="A8720" s="52" t="str">
        <f t="shared" si="409"/>
        <v>||||||0</v>
      </c>
      <c r="B8720" s="52" t="str">
        <f t="shared" si="410"/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408"/>
        <v>0</v>
      </c>
      <c r="N8720" s="39"/>
      <c r="O8720" s="39"/>
      <c r="P8720" s="53"/>
    </row>
    <row r="8721" spans="1:16" ht="24.95" customHeight="1" x14ac:dyDescent="0.2">
      <c r="A8721" s="52" t="str">
        <f t="shared" si="409"/>
        <v>||||||0</v>
      </c>
      <c r="B8721" s="52" t="str">
        <f t="shared" si="410"/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408"/>
        <v>0</v>
      </c>
      <c r="N8721" s="39"/>
      <c r="O8721" s="39"/>
      <c r="P8721" s="53"/>
    </row>
    <row r="8722" spans="1:16" ht="24.95" customHeight="1" x14ac:dyDescent="0.2">
      <c r="A8722" s="52" t="str">
        <f t="shared" si="409"/>
        <v>||||||0</v>
      </c>
      <c r="B8722" s="52" t="str">
        <f t="shared" si="410"/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408"/>
        <v>0</v>
      </c>
      <c r="N8722" s="39"/>
      <c r="O8722" s="39"/>
      <c r="P8722" s="53"/>
    </row>
    <row r="8723" spans="1:16" ht="24.95" customHeight="1" x14ac:dyDescent="0.2">
      <c r="A8723" s="52" t="str">
        <f t="shared" si="409"/>
        <v>||||||0</v>
      </c>
      <c r="B8723" s="52" t="str">
        <f t="shared" si="410"/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408"/>
        <v>0</v>
      </c>
      <c r="N8723" s="39"/>
      <c r="O8723" s="39"/>
      <c r="P8723" s="53"/>
    </row>
    <row r="8724" spans="1:16" ht="24.95" customHeight="1" x14ac:dyDescent="0.2">
      <c r="A8724" s="52" t="str">
        <f t="shared" si="409"/>
        <v>||||||0</v>
      </c>
      <c r="B8724" s="52" t="str">
        <f t="shared" si="410"/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408"/>
        <v>0</v>
      </c>
      <c r="N8724" s="39"/>
      <c r="O8724" s="39"/>
      <c r="P8724" s="53"/>
    </row>
    <row r="8725" spans="1:16" ht="24.95" customHeight="1" x14ac:dyDescent="0.2">
      <c r="A8725" s="52" t="str">
        <f t="shared" si="409"/>
        <v>||||||0</v>
      </c>
      <c r="B8725" s="52" t="str">
        <f t="shared" si="410"/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408"/>
        <v>0</v>
      </c>
      <c r="N8725" s="39"/>
      <c r="O8725" s="39"/>
      <c r="P8725" s="53"/>
    </row>
    <row r="8726" spans="1:16" ht="24.95" customHeight="1" x14ac:dyDescent="0.2">
      <c r="A8726" s="52" t="str">
        <f t="shared" si="409"/>
        <v>||||||0</v>
      </c>
      <c r="B8726" s="52" t="str">
        <f t="shared" si="410"/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408"/>
        <v>0</v>
      </c>
      <c r="N8726" s="39"/>
      <c r="O8726" s="39"/>
      <c r="P8726" s="53"/>
    </row>
    <row r="8727" spans="1:16" ht="24.95" customHeight="1" x14ac:dyDescent="0.2">
      <c r="A8727" s="52" t="str">
        <f t="shared" si="409"/>
        <v>||||||0</v>
      </c>
      <c r="B8727" s="52" t="str">
        <f t="shared" si="410"/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408"/>
        <v>0</v>
      </c>
      <c r="N8727" s="39"/>
      <c r="O8727" s="39"/>
      <c r="P8727" s="53"/>
    </row>
    <row r="8728" spans="1:16" ht="24.95" customHeight="1" x14ac:dyDescent="0.2">
      <c r="A8728" s="52" t="str">
        <f t="shared" si="409"/>
        <v>||||||0</v>
      </c>
      <c r="B8728" s="52" t="str">
        <f t="shared" si="410"/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408"/>
        <v>0</v>
      </c>
      <c r="N8728" s="39"/>
      <c r="O8728" s="39"/>
      <c r="P8728" s="53"/>
    </row>
    <row r="8729" spans="1:16" ht="24.95" customHeight="1" x14ac:dyDescent="0.2">
      <c r="A8729" s="52" t="str">
        <f t="shared" si="409"/>
        <v>||||||0</v>
      </c>
      <c r="B8729" s="52" t="str">
        <f t="shared" si="410"/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408"/>
        <v>0</v>
      </c>
      <c r="N8729" s="39"/>
      <c r="O8729" s="39"/>
      <c r="P8729" s="53"/>
    </row>
    <row r="8730" spans="1:16" ht="24.95" customHeight="1" x14ac:dyDescent="0.2">
      <c r="A8730" s="52" t="str">
        <f t="shared" si="409"/>
        <v>||||||0</v>
      </c>
      <c r="B8730" s="52" t="str">
        <f t="shared" si="410"/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408"/>
        <v>0</v>
      </c>
      <c r="N8730" s="39"/>
      <c r="O8730" s="39"/>
      <c r="P8730" s="53"/>
    </row>
    <row r="8731" spans="1:16" ht="24.95" customHeight="1" x14ac:dyDescent="0.2">
      <c r="A8731" s="52" t="str">
        <f t="shared" si="409"/>
        <v>||||||0</v>
      </c>
      <c r="B8731" s="52" t="str">
        <f t="shared" si="410"/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408"/>
        <v>0</v>
      </c>
      <c r="N8731" s="39"/>
      <c r="O8731" s="39"/>
      <c r="P8731" s="53"/>
    </row>
    <row r="8732" spans="1:16" ht="24.95" customHeight="1" x14ac:dyDescent="0.2">
      <c r="A8732" s="52" t="str">
        <f t="shared" si="409"/>
        <v>||||||0</v>
      </c>
      <c r="B8732" s="52" t="str">
        <f t="shared" si="410"/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408"/>
        <v>0</v>
      </c>
      <c r="N8732" s="39"/>
      <c r="O8732" s="39"/>
      <c r="P8732" s="53"/>
    </row>
    <row r="8733" spans="1:16" ht="24.95" customHeight="1" x14ac:dyDescent="0.2">
      <c r="A8733" s="52" t="str">
        <f t="shared" si="409"/>
        <v>||||||0</v>
      </c>
      <c r="B8733" s="52" t="str">
        <f t="shared" si="410"/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408"/>
        <v>0</v>
      </c>
      <c r="N8733" s="39"/>
      <c r="O8733" s="39"/>
      <c r="P8733" s="53"/>
    </row>
    <row r="8734" spans="1:16" ht="24.95" customHeight="1" x14ac:dyDescent="0.2">
      <c r="A8734" s="52" t="str">
        <f t="shared" si="409"/>
        <v>||||||0</v>
      </c>
      <c r="B8734" s="52" t="str">
        <f t="shared" si="410"/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408"/>
        <v>0</v>
      </c>
      <c r="N8734" s="39"/>
      <c r="O8734" s="39"/>
      <c r="P8734" s="53"/>
    </row>
    <row r="8735" spans="1:16" ht="24.95" customHeight="1" x14ac:dyDescent="0.2">
      <c r="A8735" s="52" t="str">
        <f t="shared" si="409"/>
        <v>||||||0</v>
      </c>
      <c r="B8735" s="52" t="str">
        <f t="shared" si="410"/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408"/>
        <v>0</v>
      </c>
      <c r="N8735" s="39"/>
      <c r="O8735" s="39"/>
      <c r="P8735" s="53"/>
    </row>
    <row r="8736" spans="1:16" ht="24.95" customHeight="1" x14ac:dyDescent="0.2">
      <c r="A8736" s="52" t="str">
        <f t="shared" si="409"/>
        <v>||||||0</v>
      </c>
      <c r="B8736" s="52" t="str">
        <f t="shared" si="410"/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408"/>
        <v>0</v>
      </c>
      <c r="N8736" s="39"/>
      <c r="O8736" s="39"/>
      <c r="P8736" s="53"/>
    </row>
    <row r="8737" spans="1:16" ht="24.95" customHeight="1" x14ac:dyDescent="0.2">
      <c r="A8737" s="52" t="str">
        <f t="shared" si="409"/>
        <v>||||||0</v>
      </c>
      <c r="B8737" s="52" t="str">
        <f t="shared" si="410"/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408"/>
        <v>0</v>
      </c>
      <c r="N8737" s="39"/>
      <c r="O8737" s="39"/>
      <c r="P8737" s="53"/>
    </row>
    <row r="8738" spans="1:16" ht="24.95" customHeight="1" x14ac:dyDescent="0.2">
      <c r="A8738" s="52" t="str">
        <f t="shared" si="409"/>
        <v>||||||0</v>
      </c>
      <c r="B8738" s="52" t="str">
        <f t="shared" si="410"/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408"/>
        <v>0</v>
      </c>
      <c r="N8738" s="39"/>
      <c r="O8738" s="39"/>
      <c r="P8738" s="53"/>
    </row>
    <row r="8739" spans="1:16" ht="24.95" customHeight="1" x14ac:dyDescent="0.2">
      <c r="A8739" s="52" t="str">
        <f t="shared" si="409"/>
        <v>||||||0</v>
      </c>
      <c r="B8739" s="52" t="str">
        <f t="shared" si="410"/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408"/>
        <v>0</v>
      </c>
      <c r="N8739" s="39"/>
      <c r="O8739" s="39"/>
      <c r="P8739" s="53"/>
    </row>
    <row r="8740" spans="1:16" ht="24.95" customHeight="1" x14ac:dyDescent="0.2">
      <c r="A8740" s="52" t="str">
        <f t="shared" si="409"/>
        <v>||||||0</v>
      </c>
      <c r="B8740" s="52" t="str">
        <f t="shared" si="410"/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408"/>
        <v>0</v>
      </c>
      <c r="N8740" s="39"/>
      <c r="O8740" s="39"/>
      <c r="P8740" s="53"/>
    </row>
    <row r="8741" spans="1:16" ht="24.95" customHeight="1" x14ac:dyDescent="0.2">
      <c r="A8741" s="52" t="str">
        <f t="shared" si="409"/>
        <v>||||||0</v>
      </c>
      <c r="B8741" s="52" t="str">
        <f t="shared" si="410"/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408"/>
        <v>0</v>
      </c>
      <c r="N8741" s="39"/>
      <c r="O8741" s="39"/>
      <c r="P8741" s="53"/>
    </row>
    <row r="8742" spans="1:16" ht="24.95" customHeight="1" x14ac:dyDescent="0.2">
      <c r="A8742" s="52" t="str">
        <f t="shared" si="409"/>
        <v>||||||0</v>
      </c>
      <c r="B8742" s="52" t="str">
        <f t="shared" si="410"/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408"/>
        <v>0</v>
      </c>
      <c r="N8742" s="39"/>
      <c r="O8742" s="39"/>
      <c r="P8742" s="53"/>
    </row>
    <row r="8743" spans="1:16" ht="24.95" customHeight="1" x14ac:dyDescent="0.2">
      <c r="A8743" s="52" t="str">
        <f t="shared" si="409"/>
        <v>||||||0</v>
      </c>
      <c r="B8743" s="52" t="str">
        <f t="shared" si="410"/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408"/>
        <v>0</v>
      </c>
      <c r="N8743" s="39"/>
      <c r="O8743" s="39"/>
      <c r="P8743" s="53"/>
    </row>
    <row r="8744" spans="1:16" ht="24.95" customHeight="1" x14ac:dyDescent="0.2">
      <c r="A8744" s="52" t="str">
        <f t="shared" si="409"/>
        <v>||||||0</v>
      </c>
      <c r="B8744" s="52" t="str">
        <f t="shared" si="410"/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408"/>
        <v>0</v>
      </c>
      <c r="N8744" s="39"/>
      <c r="O8744" s="39"/>
      <c r="P8744" s="53"/>
    </row>
    <row r="8745" spans="1:16" ht="24.95" customHeight="1" x14ac:dyDescent="0.2">
      <c r="A8745" s="52" t="str">
        <f t="shared" si="409"/>
        <v>||||||0</v>
      </c>
      <c r="B8745" s="52" t="str">
        <f t="shared" si="410"/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408"/>
        <v>0</v>
      </c>
      <c r="N8745" s="39"/>
      <c r="O8745" s="39"/>
      <c r="P8745" s="53"/>
    </row>
    <row r="8746" spans="1:16" ht="24.95" customHeight="1" x14ac:dyDescent="0.2">
      <c r="A8746" s="52" t="str">
        <f t="shared" si="409"/>
        <v>||||||0</v>
      </c>
      <c r="B8746" s="52" t="str">
        <f t="shared" si="410"/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408"/>
        <v>0</v>
      </c>
      <c r="N8746" s="39"/>
      <c r="O8746" s="39"/>
      <c r="P8746" s="53"/>
    </row>
    <row r="8747" spans="1:16" ht="24.95" customHeight="1" x14ac:dyDescent="0.2">
      <c r="A8747" s="52" t="str">
        <f t="shared" si="409"/>
        <v>||||||0</v>
      </c>
      <c r="B8747" s="52" t="str">
        <f t="shared" si="410"/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408"/>
        <v>0</v>
      </c>
      <c r="N8747" s="39"/>
      <c r="O8747" s="39"/>
      <c r="P8747" s="53"/>
    </row>
    <row r="8748" spans="1:16" ht="24.95" customHeight="1" x14ac:dyDescent="0.2">
      <c r="A8748" s="52" t="str">
        <f t="shared" si="409"/>
        <v>||||||0</v>
      </c>
      <c r="B8748" s="52" t="str">
        <f t="shared" si="410"/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408"/>
        <v>0</v>
      </c>
      <c r="N8748" s="39"/>
      <c r="O8748" s="39"/>
      <c r="P8748" s="53"/>
    </row>
    <row r="8749" spans="1:16" ht="24.95" customHeight="1" x14ac:dyDescent="0.2">
      <c r="A8749" s="52" t="str">
        <f t="shared" si="409"/>
        <v>||||||0</v>
      </c>
      <c r="B8749" s="52" t="str">
        <f t="shared" si="410"/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408"/>
        <v>0</v>
      </c>
      <c r="N8749" s="39"/>
      <c r="O8749" s="39"/>
      <c r="P8749" s="53"/>
    </row>
    <row r="8750" spans="1:16" ht="24.95" customHeight="1" x14ac:dyDescent="0.2">
      <c r="A8750" s="52" t="str">
        <f t="shared" si="409"/>
        <v>||||||0</v>
      </c>
      <c r="B8750" s="52" t="str">
        <f t="shared" si="410"/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408"/>
        <v>0</v>
      </c>
      <c r="N8750" s="39"/>
      <c r="O8750" s="39"/>
      <c r="P8750" s="53"/>
    </row>
    <row r="8751" spans="1:16" ht="24.95" customHeight="1" x14ac:dyDescent="0.2">
      <c r="A8751" s="52" t="str">
        <f t="shared" si="409"/>
        <v>||||||0</v>
      </c>
      <c r="B8751" s="52" t="str">
        <f t="shared" si="410"/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408"/>
        <v>0</v>
      </c>
      <c r="N8751" s="39"/>
      <c r="O8751" s="39"/>
      <c r="P8751" s="53"/>
    </row>
    <row r="8752" spans="1:16" ht="24.95" customHeight="1" x14ac:dyDescent="0.2">
      <c r="A8752" s="52" t="str">
        <f t="shared" si="409"/>
        <v>||||||0</v>
      </c>
      <c r="B8752" s="52" t="str">
        <f t="shared" si="410"/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408"/>
        <v>0</v>
      </c>
      <c r="N8752" s="39"/>
      <c r="O8752" s="39"/>
      <c r="P8752" s="53"/>
    </row>
    <row r="8753" spans="1:16" ht="24.95" customHeight="1" x14ac:dyDescent="0.2">
      <c r="A8753" s="52" t="str">
        <f t="shared" si="409"/>
        <v>||||||0</v>
      </c>
      <c r="B8753" s="52" t="str">
        <f t="shared" si="410"/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408"/>
        <v>0</v>
      </c>
      <c r="N8753" s="39"/>
      <c r="O8753" s="39"/>
      <c r="P8753" s="53"/>
    </row>
    <row r="8754" spans="1:16" ht="24.95" customHeight="1" x14ac:dyDescent="0.2">
      <c r="A8754" s="52" t="str">
        <f t="shared" si="409"/>
        <v>||||||0</v>
      </c>
      <c r="B8754" s="52" t="str">
        <f t="shared" si="410"/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408"/>
        <v>0</v>
      </c>
      <c r="N8754" s="39"/>
      <c r="O8754" s="39"/>
      <c r="P8754" s="53"/>
    </row>
    <row r="8755" spans="1:16" ht="24.95" customHeight="1" x14ac:dyDescent="0.2">
      <c r="A8755" s="52" t="str">
        <f t="shared" si="409"/>
        <v>||||||0</v>
      </c>
      <c r="B8755" s="52" t="str">
        <f t="shared" si="410"/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408"/>
        <v>0</v>
      </c>
      <c r="N8755" s="39"/>
      <c r="O8755" s="39"/>
      <c r="P8755" s="53"/>
    </row>
    <row r="8756" spans="1:16" ht="24.95" customHeight="1" x14ac:dyDescent="0.2">
      <c r="A8756" s="52" t="str">
        <f t="shared" si="409"/>
        <v>||||||0</v>
      </c>
      <c r="B8756" s="52" t="str">
        <f t="shared" si="410"/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408"/>
        <v>0</v>
      </c>
      <c r="N8756" s="39"/>
      <c r="O8756" s="39"/>
      <c r="P8756" s="53"/>
    </row>
    <row r="8757" spans="1:16" ht="24.95" customHeight="1" x14ac:dyDescent="0.2">
      <c r="A8757" s="52" t="str">
        <f t="shared" si="409"/>
        <v>||||||0</v>
      </c>
      <c r="B8757" s="52" t="str">
        <f t="shared" si="410"/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408"/>
        <v>0</v>
      </c>
      <c r="N8757" s="39"/>
      <c r="O8757" s="39"/>
      <c r="P8757" s="53"/>
    </row>
    <row r="8758" spans="1:16" ht="24.95" customHeight="1" x14ac:dyDescent="0.2">
      <c r="A8758" s="52" t="str">
        <f t="shared" si="409"/>
        <v>||||||0</v>
      </c>
      <c r="B8758" s="52" t="str">
        <f t="shared" si="410"/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408"/>
        <v>0</v>
      </c>
      <c r="N8758" s="39"/>
      <c r="O8758" s="39"/>
      <c r="P8758" s="53"/>
    </row>
    <row r="8759" spans="1:16" ht="24.95" customHeight="1" x14ac:dyDescent="0.2">
      <c r="A8759" s="52" t="str">
        <f t="shared" si="409"/>
        <v>||||||0</v>
      </c>
      <c r="B8759" s="52" t="str">
        <f t="shared" si="410"/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408"/>
        <v>0</v>
      </c>
      <c r="N8759" s="39"/>
      <c r="O8759" s="39"/>
      <c r="P8759" s="53"/>
    </row>
    <row r="8760" spans="1:16" ht="24.95" customHeight="1" x14ac:dyDescent="0.2">
      <c r="A8760" s="52" t="str">
        <f t="shared" si="409"/>
        <v>||||||0</v>
      </c>
      <c r="B8760" s="52" t="str">
        <f t="shared" si="410"/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408"/>
        <v>0</v>
      </c>
      <c r="N8760" s="39"/>
      <c r="O8760" s="39"/>
      <c r="P8760" s="53"/>
    </row>
    <row r="8761" spans="1:16" ht="24.95" customHeight="1" x14ac:dyDescent="0.2">
      <c r="A8761" s="52" t="str">
        <f t="shared" si="409"/>
        <v>||||||0</v>
      </c>
      <c r="B8761" s="52" t="str">
        <f t="shared" si="410"/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408"/>
        <v>0</v>
      </c>
      <c r="N8761" s="39"/>
      <c r="O8761" s="39"/>
      <c r="P8761" s="53"/>
    </row>
    <row r="8762" spans="1:16" ht="24.95" customHeight="1" x14ac:dyDescent="0.2">
      <c r="A8762" s="52" t="str">
        <f t="shared" si="409"/>
        <v>||||||0</v>
      </c>
      <c r="B8762" s="52" t="str">
        <f t="shared" si="410"/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408"/>
        <v>0</v>
      </c>
      <c r="N8762" s="39"/>
      <c r="O8762" s="39"/>
      <c r="P8762" s="53"/>
    </row>
    <row r="8763" spans="1:16" ht="24.95" customHeight="1" x14ac:dyDescent="0.2">
      <c r="A8763" s="52" t="str">
        <f t="shared" si="409"/>
        <v>||||||0</v>
      </c>
      <c r="B8763" s="52" t="str">
        <f t="shared" si="410"/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408"/>
        <v>0</v>
      </c>
      <c r="N8763" s="39"/>
      <c r="O8763" s="39"/>
      <c r="P8763" s="53"/>
    </row>
    <row r="8764" spans="1:16" ht="24.95" customHeight="1" x14ac:dyDescent="0.2">
      <c r="A8764" s="52" t="str">
        <f t="shared" si="409"/>
        <v>||||||0</v>
      </c>
      <c r="B8764" s="52" t="str">
        <f t="shared" si="410"/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408"/>
        <v>0</v>
      </c>
      <c r="N8764" s="39"/>
      <c r="O8764" s="39"/>
      <c r="P8764" s="53"/>
    </row>
    <row r="8765" spans="1:16" ht="24.95" customHeight="1" x14ac:dyDescent="0.2">
      <c r="A8765" s="52" t="str">
        <f t="shared" si="409"/>
        <v>||||||0</v>
      </c>
      <c r="B8765" s="52" t="str">
        <f t="shared" si="410"/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408"/>
        <v>0</v>
      </c>
      <c r="N8765" s="39"/>
      <c r="O8765" s="39"/>
      <c r="P8765" s="53"/>
    </row>
    <row r="8766" spans="1:16" ht="24.95" customHeight="1" x14ac:dyDescent="0.2">
      <c r="A8766" s="52" t="str">
        <f t="shared" si="409"/>
        <v>||||||0</v>
      </c>
      <c r="B8766" s="52" t="str">
        <f t="shared" si="410"/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411">N8766+O8766</f>
        <v>0</v>
      </c>
      <c r="N8766" s="39"/>
      <c r="O8766" s="39"/>
      <c r="P8766" s="53"/>
    </row>
    <row r="8767" spans="1:16" ht="24.95" customHeight="1" x14ac:dyDescent="0.2">
      <c r="A8767" s="52" t="str">
        <f t="shared" si="409"/>
        <v>||||||0</v>
      </c>
      <c r="B8767" s="52" t="str">
        <f t="shared" si="410"/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411"/>
        <v>0</v>
      </c>
      <c r="N8767" s="39"/>
      <c r="O8767" s="39"/>
      <c r="P8767" s="53"/>
    </row>
    <row r="8768" spans="1:16" ht="24.95" customHeight="1" x14ac:dyDescent="0.2">
      <c r="A8768" s="52" t="str">
        <f t="shared" si="409"/>
        <v>||||||0</v>
      </c>
      <c r="B8768" s="52" t="str">
        <f t="shared" si="410"/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411"/>
        <v>0</v>
      </c>
      <c r="N8768" s="39"/>
      <c r="O8768" s="39"/>
      <c r="P8768" s="53"/>
    </row>
    <row r="8769" spans="1:16" ht="24.95" customHeight="1" x14ac:dyDescent="0.2">
      <c r="A8769" s="52" t="str">
        <f t="shared" si="409"/>
        <v>||||||0</v>
      </c>
      <c r="B8769" s="52" t="str">
        <f t="shared" si="410"/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411"/>
        <v>0</v>
      </c>
      <c r="N8769" s="39"/>
      <c r="O8769" s="39"/>
      <c r="P8769" s="53"/>
    </row>
    <row r="8770" spans="1:16" ht="24.95" customHeight="1" x14ac:dyDescent="0.2">
      <c r="A8770" s="52" t="str">
        <f t="shared" si="409"/>
        <v>||||||0</v>
      </c>
      <c r="B8770" s="52" t="str">
        <f t="shared" si="410"/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411"/>
        <v>0</v>
      </c>
      <c r="N8770" s="39"/>
      <c r="O8770" s="39"/>
      <c r="P8770" s="53"/>
    </row>
    <row r="8771" spans="1:16" ht="24.95" customHeight="1" x14ac:dyDescent="0.2">
      <c r="A8771" s="52" t="str">
        <f t="shared" si="409"/>
        <v>||||||0</v>
      </c>
      <c r="B8771" s="52" t="str">
        <f t="shared" si="410"/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411"/>
        <v>0</v>
      </c>
      <c r="N8771" s="39"/>
      <c r="O8771" s="39"/>
      <c r="P8771" s="53"/>
    </row>
    <row r="8772" spans="1:16" ht="24.95" customHeight="1" x14ac:dyDescent="0.2">
      <c r="A8772" s="52" t="str">
        <f t="shared" si="409"/>
        <v>||||||0</v>
      </c>
      <c r="B8772" s="52" t="str">
        <f t="shared" si="410"/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411"/>
        <v>0</v>
      </c>
      <c r="N8772" s="39"/>
      <c r="O8772" s="39"/>
      <c r="P8772" s="53"/>
    </row>
    <row r="8773" spans="1:16" ht="24.95" customHeight="1" x14ac:dyDescent="0.2">
      <c r="A8773" s="52" t="str">
        <f t="shared" ref="A8773:A8836" si="412">C8773&amp;"|"&amp;D8773&amp;"|"&amp;E8773&amp;"|"&amp;F8773&amp;"|"&amp;G8773&amp;"|"&amp;I8773&amp;"|"&amp;N8773+O8773-P8773</f>
        <v>||||||0</v>
      </c>
      <c r="B8773" s="52" t="str">
        <f t="shared" ref="B8773:B8836" si="413"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411"/>
        <v>0</v>
      </c>
      <c r="N8773" s="39"/>
      <c r="O8773" s="39"/>
      <c r="P8773" s="53"/>
    </row>
    <row r="8774" spans="1:16" ht="24.95" customHeight="1" x14ac:dyDescent="0.2">
      <c r="A8774" s="52" t="str">
        <f t="shared" si="412"/>
        <v>||||||0</v>
      </c>
      <c r="B8774" s="52" t="str">
        <f t="shared" si="413"/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411"/>
        <v>0</v>
      </c>
      <c r="N8774" s="39"/>
      <c r="O8774" s="39"/>
      <c r="P8774" s="53"/>
    </row>
    <row r="8775" spans="1:16" ht="24.95" customHeight="1" x14ac:dyDescent="0.2">
      <c r="A8775" s="52" t="str">
        <f t="shared" si="412"/>
        <v>||||||0</v>
      </c>
      <c r="B8775" s="52" t="str">
        <f t="shared" si="413"/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411"/>
        <v>0</v>
      </c>
      <c r="N8775" s="39"/>
      <c r="O8775" s="39"/>
      <c r="P8775" s="53"/>
    </row>
    <row r="8776" spans="1:16" ht="24.95" customHeight="1" x14ac:dyDescent="0.2">
      <c r="A8776" s="52" t="str">
        <f t="shared" si="412"/>
        <v>||||||0</v>
      </c>
      <c r="B8776" s="52" t="str">
        <f t="shared" si="413"/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411"/>
        <v>0</v>
      </c>
      <c r="N8776" s="39"/>
      <c r="O8776" s="39"/>
      <c r="P8776" s="53"/>
    </row>
    <row r="8777" spans="1:16" ht="24.95" customHeight="1" x14ac:dyDescent="0.2">
      <c r="A8777" s="52" t="str">
        <f t="shared" si="412"/>
        <v>||||||0</v>
      </c>
      <c r="B8777" s="52" t="str">
        <f t="shared" si="413"/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411"/>
        <v>0</v>
      </c>
      <c r="N8777" s="39"/>
      <c r="O8777" s="39"/>
      <c r="P8777" s="53"/>
    </row>
    <row r="8778" spans="1:16" ht="24.95" customHeight="1" x14ac:dyDescent="0.2">
      <c r="A8778" s="52" t="str">
        <f t="shared" si="412"/>
        <v>||||||0</v>
      </c>
      <c r="B8778" s="52" t="str">
        <f t="shared" si="413"/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411"/>
        <v>0</v>
      </c>
      <c r="N8778" s="39"/>
      <c r="O8778" s="39"/>
      <c r="P8778" s="53"/>
    </row>
    <row r="8779" spans="1:16" ht="24.95" customHeight="1" x14ac:dyDescent="0.2">
      <c r="A8779" s="52" t="str">
        <f t="shared" si="412"/>
        <v>||||||0</v>
      </c>
      <c r="B8779" s="52" t="str">
        <f t="shared" si="413"/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411"/>
        <v>0</v>
      </c>
      <c r="N8779" s="39"/>
      <c r="O8779" s="39"/>
      <c r="P8779" s="53"/>
    </row>
    <row r="8780" spans="1:16" ht="24.95" customHeight="1" x14ac:dyDescent="0.2">
      <c r="A8780" s="52" t="str">
        <f t="shared" si="412"/>
        <v>||||||0</v>
      </c>
      <c r="B8780" s="52" t="str">
        <f t="shared" si="413"/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411"/>
        <v>0</v>
      </c>
      <c r="N8780" s="39"/>
      <c r="O8780" s="39"/>
      <c r="P8780" s="53"/>
    </row>
    <row r="8781" spans="1:16" ht="24.95" customHeight="1" x14ac:dyDescent="0.2">
      <c r="A8781" s="52" t="str">
        <f t="shared" si="412"/>
        <v>||||||0</v>
      </c>
      <c r="B8781" s="52" t="str">
        <f t="shared" si="413"/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411"/>
        <v>0</v>
      </c>
      <c r="N8781" s="39"/>
      <c r="O8781" s="39"/>
      <c r="P8781" s="53"/>
    </row>
    <row r="8782" spans="1:16" ht="24.95" customHeight="1" x14ac:dyDescent="0.2">
      <c r="A8782" s="52" t="str">
        <f t="shared" si="412"/>
        <v>||||||0</v>
      </c>
      <c r="B8782" s="52" t="str">
        <f t="shared" si="413"/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411"/>
        <v>0</v>
      </c>
      <c r="N8782" s="39"/>
      <c r="O8782" s="39"/>
      <c r="P8782" s="53"/>
    </row>
    <row r="8783" spans="1:16" ht="24.95" customHeight="1" x14ac:dyDescent="0.2">
      <c r="A8783" s="52" t="str">
        <f t="shared" si="412"/>
        <v>||||||0</v>
      </c>
      <c r="B8783" s="52" t="str">
        <f t="shared" si="413"/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411"/>
        <v>0</v>
      </c>
      <c r="N8783" s="39"/>
      <c r="O8783" s="39"/>
      <c r="P8783" s="53"/>
    </row>
    <row r="8784" spans="1:16" ht="24.95" customHeight="1" x14ac:dyDescent="0.2">
      <c r="A8784" s="52" t="str">
        <f t="shared" si="412"/>
        <v>||||||0</v>
      </c>
      <c r="B8784" s="52" t="str">
        <f t="shared" si="413"/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411"/>
        <v>0</v>
      </c>
      <c r="N8784" s="39"/>
      <c r="O8784" s="39"/>
      <c r="P8784" s="53"/>
    </row>
    <row r="8785" spans="1:16" ht="24.95" customHeight="1" x14ac:dyDescent="0.2">
      <c r="A8785" s="52" t="str">
        <f t="shared" si="412"/>
        <v>||||||0</v>
      </c>
      <c r="B8785" s="52" t="str">
        <f t="shared" si="413"/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411"/>
        <v>0</v>
      </c>
      <c r="N8785" s="39"/>
      <c r="O8785" s="39"/>
      <c r="P8785" s="53"/>
    </row>
    <row r="8786" spans="1:16" ht="24.95" customHeight="1" x14ac:dyDescent="0.2">
      <c r="A8786" s="52" t="str">
        <f t="shared" si="412"/>
        <v>||||||0</v>
      </c>
      <c r="B8786" s="52" t="str">
        <f t="shared" si="413"/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411"/>
        <v>0</v>
      </c>
      <c r="N8786" s="39"/>
      <c r="O8786" s="39"/>
      <c r="P8786" s="53"/>
    </row>
    <row r="8787" spans="1:16" ht="24.95" customHeight="1" x14ac:dyDescent="0.2">
      <c r="A8787" s="52" t="str">
        <f t="shared" si="412"/>
        <v>||||||0</v>
      </c>
      <c r="B8787" s="52" t="str">
        <f t="shared" si="413"/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411"/>
        <v>0</v>
      </c>
      <c r="N8787" s="39"/>
      <c r="O8787" s="39"/>
      <c r="P8787" s="53"/>
    </row>
    <row r="8788" spans="1:16" ht="24.95" customHeight="1" x14ac:dyDescent="0.2">
      <c r="A8788" s="52" t="str">
        <f t="shared" si="412"/>
        <v>||||||0</v>
      </c>
      <c r="B8788" s="52" t="str">
        <f t="shared" si="413"/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411"/>
        <v>0</v>
      </c>
      <c r="N8788" s="39"/>
      <c r="O8788" s="39"/>
      <c r="P8788" s="53"/>
    </row>
    <row r="8789" spans="1:16" ht="24.95" customHeight="1" x14ac:dyDescent="0.2">
      <c r="A8789" s="52" t="str">
        <f t="shared" si="412"/>
        <v>||||||0</v>
      </c>
      <c r="B8789" s="52" t="str">
        <f t="shared" si="413"/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411"/>
        <v>0</v>
      </c>
      <c r="N8789" s="39"/>
      <c r="O8789" s="39"/>
      <c r="P8789" s="53"/>
    </row>
    <row r="8790" spans="1:16" ht="24.95" customHeight="1" x14ac:dyDescent="0.2">
      <c r="A8790" s="52" t="str">
        <f t="shared" si="412"/>
        <v>||||||0</v>
      </c>
      <c r="B8790" s="52" t="str">
        <f t="shared" si="413"/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411"/>
        <v>0</v>
      </c>
      <c r="N8790" s="39"/>
      <c r="O8790" s="39"/>
      <c r="P8790" s="53"/>
    </row>
    <row r="8791" spans="1:16" ht="24.95" customHeight="1" x14ac:dyDescent="0.2">
      <c r="A8791" s="52" t="str">
        <f t="shared" si="412"/>
        <v>||||||0</v>
      </c>
      <c r="B8791" s="52" t="str">
        <f t="shared" si="413"/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411"/>
        <v>0</v>
      </c>
      <c r="N8791" s="39"/>
      <c r="O8791" s="39"/>
      <c r="P8791" s="53"/>
    </row>
    <row r="8792" spans="1:16" ht="24.95" customHeight="1" x14ac:dyDescent="0.2">
      <c r="A8792" s="52" t="str">
        <f t="shared" si="412"/>
        <v>||||||0</v>
      </c>
      <c r="B8792" s="52" t="str">
        <f t="shared" si="413"/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411"/>
        <v>0</v>
      </c>
      <c r="N8792" s="39"/>
      <c r="O8792" s="39"/>
      <c r="P8792" s="53"/>
    </row>
    <row r="8793" spans="1:16" ht="24.95" customHeight="1" x14ac:dyDescent="0.2">
      <c r="A8793" s="52" t="str">
        <f t="shared" si="412"/>
        <v>||||||0</v>
      </c>
      <c r="B8793" s="52" t="str">
        <f t="shared" si="413"/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411"/>
        <v>0</v>
      </c>
      <c r="N8793" s="39"/>
      <c r="O8793" s="39"/>
      <c r="P8793" s="53"/>
    </row>
    <row r="8794" spans="1:16" ht="24.95" customHeight="1" x14ac:dyDescent="0.2">
      <c r="A8794" s="52" t="str">
        <f t="shared" si="412"/>
        <v>||||||0</v>
      </c>
      <c r="B8794" s="52" t="str">
        <f t="shared" si="413"/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411"/>
        <v>0</v>
      </c>
      <c r="N8794" s="39"/>
      <c r="O8794" s="39"/>
      <c r="P8794" s="53"/>
    </row>
    <row r="8795" spans="1:16" ht="24.95" customHeight="1" x14ac:dyDescent="0.2">
      <c r="A8795" s="52" t="str">
        <f t="shared" si="412"/>
        <v>||||||0</v>
      </c>
      <c r="B8795" s="52" t="str">
        <f t="shared" si="413"/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411"/>
        <v>0</v>
      </c>
      <c r="N8795" s="39"/>
      <c r="O8795" s="39"/>
      <c r="P8795" s="53"/>
    </row>
    <row r="8796" spans="1:16" ht="24.95" customHeight="1" x14ac:dyDescent="0.2">
      <c r="A8796" s="52" t="str">
        <f t="shared" si="412"/>
        <v>||||||0</v>
      </c>
      <c r="B8796" s="52" t="str">
        <f t="shared" si="413"/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411"/>
        <v>0</v>
      </c>
      <c r="N8796" s="39"/>
      <c r="O8796" s="39"/>
      <c r="P8796" s="53"/>
    </row>
    <row r="8797" spans="1:16" ht="24.95" customHeight="1" x14ac:dyDescent="0.2">
      <c r="A8797" s="52" t="str">
        <f t="shared" si="412"/>
        <v>||||||0</v>
      </c>
      <c r="B8797" s="52" t="str">
        <f t="shared" si="413"/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411"/>
        <v>0</v>
      </c>
      <c r="N8797" s="39"/>
      <c r="O8797" s="39"/>
      <c r="P8797" s="53"/>
    </row>
    <row r="8798" spans="1:16" ht="24.95" customHeight="1" x14ac:dyDescent="0.2">
      <c r="A8798" s="52" t="str">
        <f t="shared" si="412"/>
        <v>||||||0</v>
      </c>
      <c r="B8798" s="52" t="str">
        <f t="shared" si="413"/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411"/>
        <v>0</v>
      </c>
      <c r="N8798" s="39"/>
      <c r="O8798" s="39"/>
      <c r="P8798" s="53"/>
    </row>
    <row r="8799" spans="1:16" ht="24.95" customHeight="1" x14ac:dyDescent="0.2">
      <c r="A8799" s="52" t="str">
        <f t="shared" si="412"/>
        <v>||||||0</v>
      </c>
      <c r="B8799" s="52" t="str">
        <f t="shared" si="413"/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411"/>
        <v>0</v>
      </c>
      <c r="N8799" s="39"/>
      <c r="O8799" s="39"/>
      <c r="P8799" s="53"/>
    </row>
    <row r="8800" spans="1:16" ht="24.95" customHeight="1" x14ac:dyDescent="0.2">
      <c r="A8800" s="52" t="str">
        <f t="shared" si="412"/>
        <v>||||||0</v>
      </c>
      <c r="B8800" s="52" t="str">
        <f t="shared" si="413"/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411"/>
        <v>0</v>
      </c>
      <c r="N8800" s="39"/>
      <c r="O8800" s="39"/>
      <c r="P8800" s="53"/>
    </row>
    <row r="8801" spans="1:16" ht="24.95" customHeight="1" x14ac:dyDescent="0.2">
      <c r="A8801" s="52" t="str">
        <f t="shared" si="412"/>
        <v>||||||0</v>
      </c>
      <c r="B8801" s="52" t="str">
        <f t="shared" si="413"/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411"/>
        <v>0</v>
      </c>
      <c r="N8801" s="39"/>
      <c r="O8801" s="39"/>
      <c r="P8801" s="53"/>
    </row>
    <row r="8802" spans="1:16" ht="24.95" customHeight="1" x14ac:dyDescent="0.2">
      <c r="A8802" s="52" t="str">
        <f t="shared" si="412"/>
        <v>||||||0</v>
      </c>
      <c r="B8802" s="52" t="str">
        <f t="shared" si="413"/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411"/>
        <v>0</v>
      </c>
      <c r="N8802" s="39"/>
      <c r="O8802" s="39"/>
      <c r="P8802" s="53"/>
    </row>
    <row r="8803" spans="1:16" ht="24.95" customHeight="1" x14ac:dyDescent="0.2">
      <c r="A8803" s="52" t="str">
        <f t="shared" si="412"/>
        <v>||||||0</v>
      </c>
      <c r="B8803" s="52" t="str">
        <f t="shared" si="413"/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411"/>
        <v>0</v>
      </c>
      <c r="N8803" s="39"/>
      <c r="O8803" s="39"/>
      <c r="P8803" s="53"/>
    </row>
    <row r="8804" spans="1:16" ht="24.95" customHeight="1" x14ac:dyDescent="0.2">
      <c r="A8804" s="52" t="str">
        <f t="shared" si="412"/>
        <v>||||||0</v>
      </c>
      <c r="B8804" s="52" t="str">
        <f t="shared" si="413"/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411"/>
        <v>0</v>
      </c>
      <c r="N8804" s="39"/>
      <c r="O8804" s="39"/>
      <c r="P8804" s="53"/>
    </row>
    <row r="8805" spans="1:16" ht="24.95" customHeight="1" x14ac:dyDescent="0.2">
      <c r="A8805" s="52" t="str">
        <f t="shared" si="412"/>
        <v>||||||0</v>
      </c>
      <c r="B8805" s="52" t="str">
        <f t="shared" si="413"/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411"/>
        <v>0</v>
      </c>
      <c r="N8805" s="39"/>
      <c r="O8805" s="39"/>
      <c r="P8805" s="53"/>
    </row>
    <row r="8806" spans="1:16" ht="24.95" customHeight="1" x14ac:dyDescent="0.2">
      <c r="A8806" s="52" t="str">
        <f t="shared" si="412"/>
        <v>||||||0</v>
      </c>
      <c r="B8806" s="52" t="str">
        <f t="shared" si="413"/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411"/>
        <v>0</v>
      </c>
      <c r="N8806" s="39"/>
      <c r="O8806" s="39"/>
      <c r="P8806" s="53"/>
    </row>
    <row r="8807" spans="1:16" ht="24.95" customHeight="1" x14ac:dyDescent="0.2">
      <c r="A8807" s="52" t="str">
        <f t="shared" si="412"/>
        <v>||||||0</v>
      </c>
      <c r="B8807" s="52" t="str">
        <f t="shared" si="413"/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411"/>
        <v>0</v>
      </c>
      <c r="N8807" s="39"/>
      <c r="O8807" s="39"/>
      <c r="P8807" s="53"/>
    </row>
    <row r="8808" spans="1:16" ht="24.95" customHeight="1" x14ac:dyDescent="0.2">
      <c r="A8808" s="52" t="str">
        <f t="shared" si="412"/>
        <v>||||||0</v>
      </c>
      <c r="B8808" s="52" t="str">
        <f t="shared" si="413"/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411"/>
        <v>0</v>
      </c>
      <c r="N8808" s="39"/>
      <c r="O8808" s="39"/>
      <c r="P8808" s="53"/>
    </row>
    <row r="8809" spans="1:16" ht="24.95" customHeight="1" x14ac:dyDescent="0.2">
      <c r="A8809" s="52" t="str">
        <f t="shared" si="412"/>
        <v>||||||0</v>
      </c>
      <c r="B8809" s="52" t="str">
        <f t="shared" si="413"/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411"/>
        <v>0</v>
      </c>
      <c r="N8809" s="39"/>
      <c r="O8809" s="39"/>
      <c r="P8809" s="53"/>
    </row>
    <row r="8810" spans="1:16" ht="24.95" customHeight="1" x14ac:dyDescent="0.2">
      <c r="A8810" s="52" t="str">
        <f t="shared" si="412"/>
        <v>||||||0</v>
      </c>
      <c r="B8810" s="52" t="str">
        <f t="shared" si="413"/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411"/>
        <v>0</v>
      </c>
      <c r="N8810" s="39"/>
      <c r="O8810" s="39"/>
      <c r="P8810" s="53"/>
    </row>
    <row r="8811" spans="1:16" ht="24.95" customHeight="1" x14ac:dyDescent="0.2">
      <c r="A8811" s="52" t="str">
        <f t="shared" si="412"/>
        <v>||||||0</v>
      </c>
      <c r="B8811" s="52" t="str">
        <f t="shared" si="413"/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411"/>
        <v>0</v>
      </c>
      <c r="N8811" s="39"/>
      <c r="O8811" s="39"/>
      <c r="P8811" s="53"/>
    </row>
    <row r="8812" spans="1:16" ht="24.95" customHeight="1" x14ac:dyDescent="0.2">
      <c r="A8812" s="52" t="str">
        <f t="shared" si="412"/>
        <v>||||||0</v>
      </c>
      <c r="B8812" s="52" t="str">
        <f t="shared" si="413"/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411"/>
        <v>0</v>
      </c>
      <c r="N8812" s="39"/>
      <c r="O8812" s="39"/>
      <c r="P8812" s="53"/>
    </row>
    <row r="8813" spans="1:16" ht="24.95" customHeight="1" x14ac:dyDescent="0.2">
      <c r="A8813" s="52" t="str">
        <f t="shared" si="412"/>
        <v>||||||0</v>
      </c>
      <c r="B8813" s="52" t="str">
        <f t="shared" si="413"/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411"/>
        <v>0</v>
      </c>
      <c r="N8813" s="39"/>
      <c r="O8813" s="39"/>
      <c r="P8813" s="53"/>
    </row>
    <row r="8814" spans="1:16" ht="24.95" customHeight="1" x14ac:dyDescent="0.2">
      <c r="A8814" s="52" t="str">
        <f t="shared" si="412"/>
        <v>||||||0</v>
      </c>
      <c r="B8814" s="52" t="str">
        <f t="shared" si="413"/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411"/>
        <v>0</v>
      </c>
      <c r="N8814" s="39"/>
      <c r="O8814" s="39"/>
      <c r="P8814" s="53"/>
    </row>
    <row r="8815" spans="1:16" ht="24.95" customHeight="1" x14ac:dyDescent="0.2">
      <c r="A8815" s="52" t="str">
        <f t="shared" si="412"/>
        <v>||||||0</v>
      </c>
      <c r="B8815" s="52" t="str">
        <f t="shared" si="413"/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411"/>
        <v>0</v>
      </c>
      <c r="N8815" s="39"/>
      <c r="O8815" s="39"/>
      <c r="P8815" s="53"/>
    </row>
    <row r="8816" spans="1:16" ht="24.95" customHeight="1" x14ac:dyDescent="0.2">
      <c r="A8816" s="52" t="str">
        <f t="shared" si="412"/>
        <v>||||||0</v>
      </c>
      <c r="B8816" s="52" t="str">
        <f t="shared" si="413"/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411"/>
        <v>0</v>
      </c>
      <c r="N8816" s="39"/>
      <c r="O8816" s="39"/>
      <c r="P8816" s="53"/>
    </row>
    <row r="8817" spans="1:16" ht="24.95" customHeight="1" x14ac:dyDescent="0.2">
      <c r="A8817" s="52" t="str">
        <f t="shared" si="412"/>
        <v>||||||0</v>
      </c>
      <c r="B8817" s="52" t="str">
        <f t="shared" si="413"/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411"/>
        <v>0</v>
      </c>
      <c r="N8817" s="39"/>
      <c r="O8817" s="39"/>
      <c r="P8817" s="53"/>
    </row>
    <row r="8818" spans="1:16" ht="24.95" customHeight="1" x14ac:dyDescent="0.2">
      <c r="A8818" s="52" t="str">
        <f t="shared" si="412"/>
        <v>||||||0</v>
      </c>
      <c r="B8818" s="52" t="str">
        <f t="shared" si="413"/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411"/>
        <v>0</v>
      </c>
      <c r="N8818" s="39"/>
      <c r="O8818" s="39"/>
      <c r="P8818" s="53"/>
    </row>
    <row r="8819" spans="1:16" ht="24.95" customHeight="1" x14ac:dyDescent="0.2">
      <c r="A8819" s="52" t="str">
        <f t="shared" si="412"/>
        <v>||||||0</v>
      </c>
      <c r="B8819" s="52" t="str">
        <f t="shared" si="413"/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411"/>
        <v>0</v>
      </c>
      <c r="N8819" s="39"/>
      <c r="O8819" s="39"/>
      <c r="P8819" s="53"/>
    </row>
    <row r="8820" spans="1:16" ht="24.95" customHeight="1" x14ac:dyDescent="0.2">
      <c r="A8820" s="52" t="str">
        <f t="shared" si="412"/>
        <v>||||||0</v>
      </c>
      <c r="B8820" s="52" t="str">
        <f t="shared" si="413"/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411"/>
        <v>0</v>
      </c>
      <c r="N8820" s="39"/>
      <c r="O8820" s="39"/>
      <c r="P8820" s="53"/>
    </row>
    <row r="8821" spans="1:16" ht="24.95" customHeight="1" x14ac:dyDescent="0.2">
      <c r="A8821" s="52" t="str">
        <f t="shared" si="412"/>
        <v>||||||0</v>
      </c>
      <c r="B8821" s="52" t="str">
        <f t="shared" si="413"/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411"/>
        <v>0</v>
      </c>
      <c r="N8821" s="39"/>
      <c r="O8821" s="39"/>
      <c r="P8821" s="53"/>
    </row>
    <row r="8822" spans="1:16" ht="24.95" customHeight="1" x14ac:dyDescent="0.2">
      <c r="A8822" s="52" t="str">
        <f t="shared" si="412"/>
        <v>||||||0</v>
      </c>
      <c r="B8822" s="52" t="str">
        <f t="shared" si="413"/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411"/>
        <v>0</v>
      </c>
      <c r="N8822" s="39"/>
      <c r="O8822" s="39"/>
      <c r="P8822" s="53"/>
    </row>
    <row r="8823" spans="1:16" ht="24.95" customHeight="1" x14ac:dyDescent="0.2">
      <c r="A8823" s="52" t="str">
        <f t="shared" si="412"/>
        <v>||||||0</v>
      </c>
      <c r="B8823" s="52" t="str">
        <f t="shared" si="413"/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411"/>
        <v>0</v>
      </c>
      <c r="N8823" s="39"/>
      <c r="O8823" s="39"/>
      <c r="P8823" s="53"/>
    </row>
    <row r="8824" spans="1:16" ht="24.95" customHeight="1" x14ac:dyDescent="0.2">
      <c r="A8824" s="52" t="str">
        <f t="shared" si="412"/>
        <v>||||||0</v>
      </c>
      <c r="B8824" s="52" t="str">
        <f t="shared" si="413"/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411"/>
        <v>0</v>
      </c>
      <c r="N8824" s="39"/>
      <c r="O8824" s="39"/>
      <c r="P8824" s="53"/>
    </row>
    <row r="8825" spans="1:16" ht="24.95" customHeight="1" x14ac:dyDescent="0.2">
      <c r="A8825" s="52" t="str">
        <f t="shared" si="412"/>
        <v>||||||0</v>
      </c>
      <c r="B8825" s="52" t="str">
        <f t="shared" si="413"/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411"/>
        <v>0</v>
      </c>
      <c r="N8825" s="39"/>
      <c r="O8825" s="39"/>
      <c r="P8825" s="53"/>
    </row>
    <row r="8826" spans="1:16" ht="24.95" customHeight="1" x14ac:dyDescent="0.2">
      <c r="A8826" s="52" t="str">
        <f t="shared" si="412"/>
        <v>||||||0</v>
      </c>
      <c r="B8826" s="52" t="str">
        <f t="shared" si="413"/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411"/>
        <v>0</v>
      </c>
      <c r="N8826" s="39"/>
      <c r="O8826" s="39"/>
      <c r="P8826" s="53"/>
    </row>
    <row r="8827" spans="1:16" ht="24.95" customHeight="1" x14ac:dyDescent="0.2">
      <c r="A8827" s="52" t="str">
        <f t="shared" si="412"/>
        <v>||||||0</v>
      </c>
      <c r="B8827" s="52" t="str">
        <f t="shared" si="413"/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411"/>
        <v>0</v>
      </c>
      <c r="N8827" s="39"/>
      <c r="O8827" s="39"/>
      <c r="P8827" s="53"/>
    </row>
    <row r="8828" spans="1:16" ht="24.95" customHeight="1" x14ac:dyDescent="0.2">
      <c r="A8828" s="52" t="str">
        <f t="shared" si="412"/>
        <v>||||||0</v>
      </c>
      <c r="B8828" s="52" t="str">
        <f t="shared" si="413"/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411"/>
        <v>0</v>
      </c>
      <c r="N8828" s="39"/>
      <c r="O8828" s="39"/>
      <c r="P8828" s="53"/>
    </row>
    <row r="8829" spans="1:16" ht="24.95" customHeight="1" x14ac:dyDescent="0.2">
      <c r="A8829" s="52" t="str">
        <f t="shared" si="412"/>
        <v>||||||0</v>
      </c>
      <c r="B8829" s="52" t="str">
        <f t="shared" si="413"/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411"/>
        <v>0</v>
      </c>
      <c r="N8829" s="39"/>
      <c r="O8829" s="39"/>
      <c r="P8829" s="53"/>
    </row>
    <row r="8830" spans="1:16" ht="24.95" customHeight="1" x14ac:dyDescent="0.2">
      <c r="A8830" s="52" t="str">
        <f t="shared" si="412"/>
        <v>||||||0</v>
      </c>
      <c r="B8830" s="52" t="str">
        <f t="shared" si="413"/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414">N8830+O8830</f>
        <v>0</v>
      </c>
      <c r="N8830" s="39"/>
      <c r="O8830" s="39"/>
      <c r="P8830" s="53"/>
    </row>
    <row r="8831" spans="1:16" ht="24.95" customHeight="1" x14ac:dyDescent="0.2">
      <c r="A8831" s="52" t="str">
        <f t="shared" si="412"/>
        <v>||||||0</v>
      </c>
      <c r="B8831" s="52" t="str">
        <f t="shared" si="413"/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414"/>
        <v>0</v>
      </c>
      <c r="N8831" s="39"/>
      <c r="O8831" s="39"/>
      <c r="P8831" s="53"/>
    </row>
    <row r="8832" spans="1:16" ht="24.95" customHeight="1" x14ac:dyDescent="0.2">
      <c r="A8832" s="52" t="str">
        <f t="shared" si="412"/>
        <v>||||||0</v>
      </c>
      <c r="B8832" s="52" t="str">
        <f t="shared" si="413"/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414"/>
        <v>0</v>
      </c>
      <c r="N8832" s="39"/>
      <c r="O8832" s="39"/>
      <c r="P8832" s="53"/>
    </row>
    <row r="8833" spans="1:16" ht="24.95" customHeight="1" x14ac:dyDescent="0.2">
      <c r="A8833" s="52" t="str">
        <f t="shared" si="412"/>
        <v>||||||0</v>
      </c>
      <c r="B8833" s="52" t="str">
        <f t="shared" si="413"/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414"/>
        <v>0</v>
      </c>
      <c r="N8833" s="39"/>
      <c r="O8833" s="39"/>
      <c r="P8833" s="53"/>
    </row>
    <row r="8834" spans="1:16" ht="24.95" customHeight="1" x14ac:dyDescent="0.2">
      <c r="A8834" s="52" t="str">
        <f t="shared" si="412"/>
        <v>||||||0</v>
      </c>
      <c r="B8834" s="52" t="str">
        <f t="shared" si="413"/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414"/>
        <v>0</v>
      </c>
      <c r="N8834" s="39"/>
      <c r="O8834" s="39"/>
      <c r="P8834" s="53"/>
    </row>
    <row r="8835" spans="1:16" ht="24.95" customHeight="1" x14ac:dyDescent="0.2">
      <c r="A8835" s="52" t="str">
        <f t="shared" si="412"/>
        <v>||||||0</v>
      </c>
      <c r="B8835" s="52" t="str">
        <f t="shared" si="413"/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414"/>
        <v>0</v>
      </c>
      <c r="N8835" s="39"/>
      <c r="O8835" s="39"/>
      <c r="P8835" s="53"/>
    </row>
    <row r="8836" spans="1:16" ht="24.95" customHeight="1" x14ac:dyDescent="0.2">
      <c r="A8836" s="52" t="str">
        <f t="shared" si="412"/>
        <v>||||||0</v>
      </c>
      <c r="B8836" s="52" t="str">
        <f t="shared" si="413"/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414"/>
        <v>0</v>
      </c>
      <c r="N8836" s="39"/>
      <c r="O8836" s="39"/>
      <c r="P8836" s="53"/>
    </row>
    <row r="8837" spans="1:16" ht="24.95" customHeight="1" x14ac:dyDescent="0.2">
      <c r="A8837" s="52" t="str">
        <f t="shared" ref="A8837:A8900" si="415">C8837&amp;"|"&amp;D8837&amp;"|"&amp;E8837&amp;"|"&amp;F8837&amp;"|"&amp;G8837&amp;"|"&amp;I8837&amp;"|"&amp;N8837+O8837-P8837</f>
        <v>||||||0</v>
      </c>
      <c r="B8837" s="52" t="str">
        <f t="shared" ref="B8837:B8900" si="416"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414"/>
        <v>0</v>
      </c>
      <c r="N8837" s="39"/>
      <c r="O8837" s="39"/>
      <c r="P8837" s="53"/>
    </row>
    <row r="8838" spans="1:16" ht="24.95" customHeight="1" x14ac:dyDescent="0.2">
      <c r="A8838" s="52" t="str">
        <f t="shared" si="415"/>
        <v>||||||0</v>
      </c>
      <c r="B8838" s="52" t="str">
        <f t="shared" si="416"/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414"/>
        <v>0</v>
      </c>
      <c r="N8838" s="39"/>
      <c r="O8838" s="39"/>
      <c r="P8838" s="53"/>
    </row>
    <row r="8839" spans="1:16" ht="24.95" customHeight="1" x14ac:dyDescent="0.2">
      <c r="A8839" s="52" t="str">
        <f t="shared" si="415"/>
        <v>||||||0</v>
      </c>
      <c r="B8839" s="52" t="str">
        <f t="shared" si="416"/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414"/>
        <v>0</v>
      </c>
      <c r="N8839" s="39"/>
      <c r="O8839" s="39"/>
      <c r="P8839" s="53"/>
    </row>
    <row r="8840" spans="1:16" ht="24.95" customHeight="1" x14ac:dyDescent="0.2">
      <c r="A8840" s="52" t="str">
        <f t="shared" si="415"/>
        <v>||||||0</v>
      </c>
      <c r="B8840" s="52" t="str">
        <f t="shared" si="416"/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414"/>
        <v>0</v>
      </c>
      <c r="N8840" s="39"/>
      <c r="O8840" s="39"/>
      <c r="P8840" s="53"/>
    </row>
    <row r="8841" spans="1:16" ht="24.95" customHeight="1" x14ac:dyDescent="0.2">
      <c r="A8841" s="52" t="str">
        <f t="shared" si="415"/>
        <v>||||||0</v>
      </c>
      <c r="B8841" s="52" t="str">
        <f t="shared" si="416"/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414"/>
        <v>0</v>
      </c>
      <c r="N8841" s="39"/>
      <c r="O8841" s="39"/>
      <c r="P8841" s="53"/>
    </row>
    <row r="8842" spans="1:16" ht="24.95" customHeight="1" x14ac:dyDescent="0.2">
      <c r="A8842" s="52" t="str">
        <f t="shared" si="415"/>
        <v>||||||0</v>
      </c>
      <c r="B8842" s="52" t="str">
        <f t="shared" si="416"/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414"/>
        <v>0</v>
      </c>
      <c r="N8842" s="39"/>
      <c r="O8842" s="39"/>
      <c r="P8842" s="53"/>
    </row>
    <row r="8843" spans="1:16" ht="24.95" customHeight="1" x14ac:dyDescent="0.2">
      <c r="A8843" s="52" t="str">
        <f t="shared" si="415"/>
        <v>||||||0</v>
      </c>
      <c r="B8843" s="52" t="str">
        <f t="shared" si="416"/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414"/>
        <v>0</v>
      </c>
      <c r="N8843" s="39"/>
      <c r="O8843" s="39"/>
      <c r="P8843" s="53"/>
    </row>
    <row r="8844" spans="1:16" ht="24.95" customHeight="1" x14ac:dyDescent="0.2">
      <c r="A8844" s="52" t="str">
        <f t="shared" si="415"/>
        <v>||||||0</v>
      </c>
      <c r="B8844" s="52" t="str">
        <f t="shared" si="416"/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414"/>
        <v>0</v>
      </c>
      <c r="N8844" s="39"/>
      <c r="O8844" s="39"/>
      <c r="P8844" s="53"/>
    </row>
    <row r="8845" spans="1:16" ht="24.95" customHeight="1" x14ac:dyDescent="0.2">
      <c r="A8845" s="52" t="str">
        <f t="shared" si="415"/>
        <v>||||||0</v>
      </c>
      <c r="B8845" s="52" t="str">
        <f t="shared" si="416"/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414"/>
        <v>0</v>
      </c>
      <c r="N8845" s="39"/>
      <c r="O8845" s="39"/>
      <c r="P8845" s="53"/>
    </row>
    <row r="8846" spans="1:16" ht="24.95" customHeight="1" x14ac:dyDescent="0.2">
      <c r="A8846" s="52" t="str">
        <f t="shared" si="415"/>
        <v>||||||0</v>
      </c>
      <c r="B8846" s="52" t="str">
        <f t="shared" si="416"/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414"/>
        <v>0</v>
      </c>
      <c r="N8846" s="39"/>
      <c r="O8846" s="39"/>
      <c r="P8846" s="53"/>
    </row>
    <row r="8847" spans="1:16" ht="24.95" customHeight="1" x14ac:dyDescent="0.2">
      <c r="A8847" s="52" t="str">
        <f t="shared" si="415"/>
        <v>||||||0</v>
      </c>
      <c r="B8847" s="52" t="str">
        <f t="shared" si="416"/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414"/>
        <v>0</v>
      </c>
      <c r="N8847" s="39"/>
      <c r="O8847" s="39"/>
      <c r="P8847" s="53"/>
    </row>
    <row r="8848" spans="1:16" ht="24.95" customHeight="1" x14ac:dyDescent="0.2">
      <c r="A8848" s="52" t="str">
        <f t="shared" si="415"/>
        <v>||||||0</v>
      </c>
      <c r="B8848" s="52" t="str">
        <f t="shared" si="416"/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414"/>
        <v>0</v>
      </c>
      <c r="N8848" s="39"/>
      <c r="O8848" s="39"/>
      <c r="P8848" s="53"/>
    </row>
    <row r="8849" spans="1:16" ht="24.95" customHeight="1" x14ac:dyDescent="0.2">
      <c r="A8849" s="52" t="str">
        <f t="shared" si="415"/>
        <v>||||||0</v>
      </c>
      <c r="B8849" s="52" t="str">
        <f t="shared" si="416"/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414"/>
        <v>0</v>
      </c>
      <c r="N8849" s="39"/>
      <c r="O8849" s="39"/>
      <c r="P8849" s="53"/>
    </row>
    <row r="8850" spans="1:16" ht="24.95" customHeight="1" x14ac:dyDescent="0.2">
      <c r="A8850" s="52" t="str">
        <f t="shared" si="415"/>
        <v>||||||0</v>
      </c>
      <c r="B8850" s="52" t="str">
        <f t="shared" si="416"/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414"/>
        <v>0</v>
      </c>
      <c r="N8850" s="39"/>
      <c r="O8850" s="39"/>
      <c r="P8850" s="53"/>
    </row>
    <row r="8851" spans="1:16" ht="24.95" customHeight="1" x14ac:dyDescent="0.2">
      <c r="A8851" s="52" t="str">
        <f t="shared" si="415"/>
        <v>||||||0</v>
      </c>
      <c r="B8851" s="52" t="str">
        <f t="shared" si="416"/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414"/>
        <v>0</v>
      </c>
      <c r="N8851" s="39"/>
      <c r="O8851" s="39"/>
      <c r="P8851" s="53"/>
    </row>
    <row r="8852" spans="1:16" ht="24.95" customHeight="1" x14ac:dyDescent="0.2">
      <c r="A8852" s="52" t="str">
        <f t="shared" si="415"/>
        <v>||||||0</v>
      </c>
      <c r="B8852" s="52" t="str">
        <f t="shared" si="416"/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414"/>
        <v>0</v>
      </c>
      <c r="N8852" s="39"/>
      <c r="O8852" s="39"/>
      <c r="P8852" s="53"/>
    </row>
    <row r="8853" spans="1:16" ht="24.95" customHeight="1" x14ac:dyDescent="0.2">
      <c r="A8853" s="52" t="str">
        <f t="shared" si="415"/>
        <v>||||||0</v>
      </c>
      <c r="B8853" s="52" t="str">
        <f t="shared" si="416"/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414"/>
        <v>0</v>
      </c>
      <c r="N8853" s="39"/>
      <c r="O8853" s="39"/>
      <c r="P8853" s="53"/>
    </row>
    <row r="8854" spans="1:16" ht="24.95" customHeight="1" x14ac:dyDescent="0.2">
      <c r="A8854" s="52" t="str">
        <f t="shared" si="415"/>
        <v>||||||0</v>
      </c>
      <c r="B8854" s="52" t="str">
        <f t="shared" si="416"/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414"/>
        <v>0</v>
      </c>
      <c r="N8854" s="39"/>
      <c r="O8854" s="39"/>
      <c r="P8854" s="53"/>
    </row>
    <row r="8855" spans="1:16" ht="24.95" customHeight="1" x14ac:dyDescent="0.2">
      <c r="A8855" s="52" t="str">
        <f t="shared" si="415"/>
        <v>||||||0</v>
      </c>
      <c r="B8855" s="52" t="str">
        <f t="shared" si="416"/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414"/>
        <v>0</v>
      </c>
      <c r="N8855" s="39"/>
      <c r="O8855" s="39"/>
      <c r="P8855" s="53"/>
    </row>
    <row r="8856" spans="1:16" ht="24.95" customHeight="1" x14ac:dyDescent="0.2">
      <c r="A8856" s="52" t="str">
        <f t="shared" si="415"/>
        <v>||||||0</v>
      </c>
      <c r="B8856" s="52" t="str">
        <f t="shared" si="416"/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414"/>
        <v>0</v>
      </c>
      <c r="N8856" s="39"/>
      <c r="O8856" s="39"/>
      <c r="P8856" s="53"/>
    </row>
    <row r="8857" spans="1:16" ht="24.95" customHeight="1" x14ac:dyDescent="0.2">
      <c r="A8857" s="52" t="str">
        <f t="shared" si="415"/>
        <v>||||||0</v>
      </c>
      <c r="B8857" s="52" t="str">
        <f t="shared" si="416"/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414"/>
        <v>0</v>
      </c>
      <c r="N8857" s="39"/>
      <c r="O8857" s="39"/>
      <c r="P8857" s="53"/>
    </row>
    <row r="8858" spans="1:16" ht="24.95" customHeight="1" x14ac:dyDescent="0.2">
      <c r="A8858" s="52" t="str">
        <f t="shared" si="415"/>
        <v>||||||0</v>
      </c>
      <c r="B8858" s="52" t="str">
        <f t="shared" si="416"/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414"/>
        <v>0</v>
      </c>
      <c r="N8858" s="39"/>
      <c r="O8858" s="39"/>
      <c r="P8858" s="53"/>
    </row>
    <row r="8859" spans="1:16" ht="24.95" customHeight="1" x14ac:dyDescent="0.2">
      <c r="A8859" s="52" t="str">
        <f t="shared" si="415"/>
        <v>||||||0</v>
      </c>
      <c r="B8859" s="52" t="str">
        <f t="shared" si="416"/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414"/>
        <v>0</v>
      </c>
      <c r="N8859" s="39"/>
      <c r="O8859" s="39"/>
      <c r="P8859" s="53"/>
    </row>
    <row r="8860" spans="1:16" ht="24.95" customHeight="1" x14ac:dyDescent="0.2">
      <c r="A8860" s="52" t="str">
        <f t="shared" si="415"/>
        <v>||||||0</v>
      </c>
      <c r="B8860" s="52" t="str">
        <f t="shared" si="416"/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414"/>
        <v>0</v>
      </c>
      <c r="N8860" s="39"/>
      <c r="O8860" s="39"/>
      <c r="P8860" s="53"/>
    </row>
    <row r="8861" spans="1:16" ht="24.95" customHeight="1" x14ac:dyDescent="0.2">
      <c r="A8861" s="52" t="str">
        <f t="shared" si="415"/>
        <v>||||||0</v>
      </c>
      <c r="B8861" s="52" t="str">
        <f t="shared" si="416"/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414"/>
        <v>0</v>
      </c>
      <c r="N8861" s="39"/>
      <c r="O8861" s="39"/>
      <c r="P8861" s="53"/>
    </row>
    <row r="8862" spans="1:16" ht="24.95" customHeight="1" x14ac:dyDescent="0.2">
      <c r="A8862" s="52" t="str">
        <f t="shared" si="415"/>
        <v>||||||0</v>
      </c>
      <c r="B8862" s="52" t="str">
        <f t="shared" si="416"/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414"/>
        <v>0</v>
      </c>
      <c r="N8862" s="39"/>
      <c r="O8862" s="39"/>
      <c r="P8862" s="53"/>
    </row>
    <row r="8863" spans="1:16" ht="24.95" customHeight="1" x14ac:dyDescent="0.2">
      <c r="A8863" s="52" t="str">
        <f t="shared" si="415"/>
        <v>||||||0</v>
      </c>
      <c r="B8863" s="52" t="str">
        <f t="shared" si="416"/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414"/>
        <v>0</v>
      </c>
      <c r="N8863" s="39"/>
      <c r="O8863" s="39"/>
      <c r="P8863" s="53"/>
    </row>
    <row r="8864" spans="1:16" ht="24.95" customHeight="1" x14ac:dyDescent="0.2">
      <c r="A8864" s="52" t="str">
        <f t="shared" si="415"/>
        <v>||||||0</v>
      </c>
      <c r="B8864" s="52" t="str">
        <f t="shared" si="416"/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414"/>
        <v>0</v>
      </c>
      <c r="N8864" s="39"/>
      <c r="O8864" s="39"/>
      <c r="P8864" s="53"/>
    </row>
    <row r="8865" spans="1:16" ht="24.95" customHeight="1" x14ac:dyDescent="0.2">
      <c r="A8865" s="52" t="str">
        <f t="shared" si="415"/>
        <v>||||||0</v>
      </c>
      <c r="B8865" s="52" t="str">
        <f t="shared" si="416"/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414"/>
        <v>0</v>
      </c>
      <c r="N8865" s="39"/>
      <c r="O8865" s="39"/>
      <c r="P8865" s="53"/>
    </row>
    <row r="8866" spans="1:16" ht="24.95" customHeight="1" x14ac:dyDescent="0.2">
      <c r="A8866" s="52" t="str">
        <f t="shared" si="415"/>
        <v>||||||0</v>
      </c>
      <c r="B8866" s="52" t="str">
        <f t="shared" si="416"/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414"/>
        <v>0</v>
      </c>
      <c r="N8866" s="39"/>
      <c r="O8866" s="39"/>
      <c r="P8866" s="53"/>
    </row>
    <row r="8867" spans="1:16" ht="24.95" customHeight="1" x14ac:dyDescent="0.2">
      <c r="A8867" s="52" t="str">
        <f t="shared" si="415"/>
        <v>||||||0</v>
      </c>
      <c r="B8867" s="52" t="str">
        <f t="shared" si="416"/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414"/>
        <v>0</v>
      </c>
      <c r="N8867" s="39"/>
      <c r="O8867" s="39"/>
      <c r="P8867" s="53"/>
    </row>
    <row r="8868" spans="1:16" ht="24.95" customHeight="1" x14ac:dyDescent="0.2">
      <c r="A8868" s="52" t="str">
        <f t="shared" si="415"/>
        <v>||||||0</v>
      </c>
      <c r="B8868" s="52" t="str">
        <f t="shared" si="416"/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414"/>
        <v>0</v>
      </c>
      <c r="N8868" s="39"/>
      <c r="O8868" s="39"/>
      <c r="P8868" s="53"/>
    </row>
    <row r="8869" spans="1:16" ht="24.95" customHeight="1" x14ac:dyDescent="0.2">
      <c r="A8869" s="52" t="str">
        <f t="shared" si="415"/>
        <v>||||||0</v>
      </c>
      <c r="B8869" s="52" t="str">
        <f t="shared" si="416"/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414"/>
        <v>0</v>
      </c>
      <c r="N8869" s="39"/>
      <c r="O8869" s="39"/>
      <c r="P8869" s="53"/>
    </row>
    <row r="8870" spans="1:16" ht="24.95" customHeight="1" x14ac:dyDescent="0.2">
      <c r="A8870" s="52" t="str">
        <f t="shared" si="415"/>
        <v>||||||0</v>
      </c>
      <c r="B8870" s="52" t="str">
        <f t="shared" si="416"/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414"/>
        <v>0</v>
      </c>
      <c r="N8870" s="39"/>
      <c r="O8870" s="39"/>
      <c r="P8870" s="53"/>
    </row>
    <row r="8871" spans="1:16" ht="24.95" customHeight="1" x14ac:dyDescent="0.2">
      <c r="A8871" s="52" t="str">
        <f t="shared" si="415"/>
        <v>||||||0</v>
      </c>
      <c r="B8871" s="52" t="str">
        <f t="shared" si="416"/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414"/>
        <v>0</v>
      </c>
      <c r="N8871" s="39"/>
      <c r="O8871" s="39"/>
      <c r="P8871" s="53"/>
    </row>
    <row r="8872" spans="1:16" ht="24.95" customHeight="1" x14ac:dyDescent="0.2">
      <c r="A8872" s="52" t="str">
        <f t="shared" si="415"/>
        <v>||||||0</v>
      </c>
      <c r="B8872" s="52" t="str">
        <f t="shared" si="416"/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414"/>
        <v>0</v>
      </c>
      <c r="N8872" s="39"/>
      <c r="O8872" s="39"/>
      <c r="P8872" s="53"/>
    </row>
    <row r="8873" spans="1:16" ht="24.95" customHeight="1" x14ac:dyDescent="0.2">
      <c r="A8873" s="52" t="str">
        <f t="shared" si="415"/>
        <v>||||||0</v>
      </c>
      <c r="B8873" s="52" t="str">
        <f t="shared" si="416"/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414"/>
        <v>0</v>
      </c>
      <c r="N8873" s="39"/>
      <c r="O8873" s="39"/>
      <c r="P8873" s="53"/>
    </row>
    <row r="8874" spans="1:16" ht="24.95" customHeight="1" x14ac:dyDescent="0.2">
      <c r="A8874" s="52" t="str">
        <f t="shared" si="415"/>
        <v>||||||0</v>
      </c>
      <c r="B8874" s="52" t="str">
        <f t="shared" si="416"/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414"/>
        <v>0</v>
      </c>
      <c r="N8874" s="39"/>
      <c r="O8874" s="39"/>
      <c r="P8874" s="53"/>
    </row>
    <row r="8875" spans="1:16" ht="24.95" customHeight="1" x14ac:dyDescent="0.2">
      <c r="A8875" s="52" t="str">
        <f t="shared" si="415"/>
        <v>||||||0</v>
      </c>
      <c r="B8875" s="52" t="str">
        <f t="shared" si="416"/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414"/>
        <v>0</v>
      </c>
      <c r="N8875" s="39"/>
      <c r="O8875" s="39"/>
      <c r="P8875" s="53"/>
    </row>
    <row r="8876" spans="1:16" ht="24.95" customHeight="1" x14ac:dyDescent="0.2">
      <c r="A8876" s="52" t="str">
        <f t="shared" si="415"/>
        <v>||||||0</v>
      </c>
      <c r="B8876" s="52" t="str">
        <f t="shared" si="416"/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414"/>
        <v>0</v>
      </c>
      <c r="N8876" s="39"/>
      <c r="O8876" s="39"/>
      <c r="P8876" s="53"/>
    </row>
    <row r="8877" spans="1:16" ht="24.95" customHeight="1" x14ac:dyDescent="0.2">
      <c r="A8877" s="52" t="str">
        <f t="shared" si="415"/>
        <v>||||||0</v>
      </c>
      <c r="B8877" s="52" t="str">
        <f t="shared" si="416"/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414"/>
        <v>0</v>
      </c>
      <c r="N8877" s="39"/>
      <c r="O8877" s="39"/>
      <c r="P8877" s="53"/>
    </row>
    <row r="8878" spans="1:16" ht="24.95" customHeight="1" x14ac:dyDescent="0.2">
      <c r="A8878" s="52" t="str">
        <f t="shared" si="415"/>
        <v>||||||0</v>
      </c>
      <c r="B8878" s="52" t="str">
        <f t="shared" si="416"/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414"/>
        <v>0</v>
      </c>
      <c r="N8878" s="39"/>
      <c r="O8878" s="39"/>
      <c r="P8878" s="53"/>
    </row>
    <row r="8879" spans="1:16" ht="24.95" customHeight="1" x14ac:dyDescent="0.2">
      <c r="A8879" s="52" t="str">
        <f t="shared" si="415"/>
        <v>||||||0</v>
      </c>
      <c r="B8879" s="52" t="str">
        <f t="shared" si="416"/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414"/>
        <v>0</v>
      </c>
      <c r="N8879" s="39"/>
      <c r="O8879" s="39"/>
      <c r="P8879" s="53"/>
    </row>
    <row r="8880" spans="1:16" ht="24.95" customHeight="1" x14ac:dyDescent="0.2">
      <c r="A8880" s="52" t="str">
        <f t="shared" si="415"/>
        <v>||||||0</v>
      </c>
      <c r="B8880" s="52" t="str">
        <f t="shared" si="416"/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414"/>
        <v>0</v>
      </c>
      <c r="N8880" s="39"/>
      <c r="O8880" s="39"/>
      <c r="P8880" s="53"/>
    </row>
    <row r="8881" spans="1:16" ht="24.95" customHeight="1" x14ac:dyDescent="0.2">
      <c r="A8881" s="52" t="str">
        <f t="shared" si="415"/>
        <v>||||||0</v>
      </c>
      <c r="B8881" s="52" t="str">
        <f t="shared" si="416"/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414"/>
        <v>0</v>
      </c>
      <c r="N8881" s="39"/>
      <c r="O8881" s="39"/>
      <c r="P8881" s="53"/>
    </row>
    <row r="8882" spans="1:16" ht="24.95" customHeight="1" x14ac:dyDescent="0.2">
      <c r="A8882" s="52" t="str">
        <f t="shared" si="415"/>
        <v>||||||0</v>
      </c>
      <c r="B8882" s="52" t="str">
        <f t="shared" si="416"/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414"/>
        <v>0</v>
      </c>
      <c r="N8882" s="39"/>
      <c r="O8882" s="39"/>
      <c r="P8882" s="53"/>
    </row>
    <row r="8883" spans="1:16" ht="24.95" customHeight="1" x14ac:dyDescent="0.2">
      <c r="A8883" s="52" t="str">
        <f t="shared" si="415"/>
        <v>||||||0</v>
      </c>
      <c r="B8883" s="52" t="str">
        <f t="shared" si="416"/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414"/>
        <v>0</v>
      </c>
      <c r="N8883" s="39"/>
      <c r="O8883" s="39"/>
      <c r="P8883" s="53"/>
    </row>
    <row r="8884" spans="1:16" ht="24.95" customHeight="1" x14ac:dyDescent="0.2">
      <c r="A8884" s="52" t="str">
        <f t="shared" si="415"/>
        <v>||||||0</v>
      </c>
      <c r="B8884" s="52" t="str">
        <f t="shared" si="416"/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414"/>
        <v>0</v>
      </c>
      <c r="N8884" s="39"/>
      <c r="O8884" s="39"/>
      <c r="P8884" s="53"/>
    </row>
    <row r="8885" spans="1:16" ht="24.95" customHeight="1" x14ac:dyDescent="0.2">
      <c r="A8885" s="52" t="str">
        <f t="shared" si="415"/>
        <v>||||||0</v>
      </c>
      <c r="B8885" s="52" t="str">
        <f t="shared" si="416"/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414"/>
        <v>0</v>
      </c>
      <c r="N8885" s="39"/>
      <c r="O8885" s="39"/>
      <c r="P8885" s="53"/>
    </row>
    <row r="8886" spans="1:16" ht="24.95" customHeight="1" x14ac:dyDescent="0.2">
      <c r="A8886" s="52" t="str">
        <f t="shared" si="415"/>
        <v>||||||0</v>
      </c>
      <c r="B8886" s="52" t="str">
        <f t="shared" si="416"/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414"/>
        <v>0</v>
      </c>
      <c r="N8886" s="39"/>
      <c r="O8886" s="39"/>
      <c r="P8886" s="53"/>
    </row>
    <row r="8887" spans="1:16" ht="24.95" customHeight="1" x14ac:dyDescent="0.2">
      <c r="A8887" s="52" t="str">
        <f t="shared" si="415"/>
        <v>||||||0</v>
      </c>
      <c r="B8887" s="52" t="str">
        <f t="shared" si="416"/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414"/>
        <v>0</v>
      </c>
      <c r="N8887" s="39"/>
      <c r="O8887" s="39"/>
      <c r="P8887" s="53"/>
    </row>
    <row r="8888" spans="1:16" ht="24.95" customHeight="1" x14ac:dyDescent="0.2">
      <c r="A8888" s="52" t="str">
        <f t="shared" si="415"/>
        <v>||||||0</v>
      </c>
      <c r="B8888" s="52" t="str">
        <f t="shared" si="416"/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414"/>
        <v>0</v>
      </c>
      <c r="N8888" s="39"/>
      <c r="O8888" s="39"/>
      <c r="P8888" s="53"/>
    </row>
    <row r="8889" spans="1:16" ht="24.95" customHeight="1" x14ac:dyDescent="0.2">
      <c r="A8889" s="52" t="str">
        <f t="shared" si="415"/>
        <v>||||||0</v>
      </c>
      <c r="B8889" s="52" t="str">
        <f t="shared" si="416"/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414"/>
        <v>0</v>
      </c>
      <c r="N8889" s="39"/>
      <c r="O8889" s="39"/>
      <c r="P8889" s="53"/>
    </row>
    <row r="8890" spans="1:16" ht="24.95" customHeight="1" x14ac:dyDescent="0.2">
      <c r="A8890" s="52" t="str">
        <f t="shared" si="415"/>
        <v>||||||0</v>
      </c>
      <c r="B8890" s="52" t="str">
        <f t="shared" si="416"/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414"/>
        <v>0</v>
      </c>
      <c r="N8890" s="39"/>
      <c r="O8890" s="39"/>
      <c r="P8890" s="53"/>
    </row>
    <row r="8891" spans="1:16" ht="24.95" customHeight="1" x14ac:dyDescent="0.2">
      <c r="A8891" s="52" t="str">
        <f t="shared" si="415"/>
        <v>||||||0</v>
      </c>
      <c r="B8891" s="52" t="str">
        <f t="shared" si="416"/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414"/>
        <v>0</v>
      </c>
      <c r="N8891" s="39"/>
      <c r="O8891" s="39"/>
      <c r="P8891" s="53"/>
    </row>
    <row r="8892" spans="1:16" ht="24.95" customHeight="1" x14ac:dyDescent="0.2">
      <c r="A8892" s="52" t="str">
        <f t="shared" si="415"/>
        <v>||||||0</v>
      </c>
      <c r="B8892" s="52" t="str">
        <f t="shared" si="416"/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414"/>
        <v>0</v>
      </c>
      <c r="N8892" s="39"/>
      <c r="O8892" s="39"/>
      <c r="P8892" s="53"/>
    </row>
    <row r="8893" spans="1:16" ht="24.95" customHeight="1" x14ac:dyDescent="0.2">
      <c r="A8893" s="52" t="str">
        <f t="shared" si="415"/>
        <v>||||||0</v>
      </c>
      <c r="B8893" s="52" t="str">
        <f t="shared" si="416"/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414"/>
        <v>0</v>
      </c>
      <c r="N8893" s="39"/>
      <c r="O8893" s="39"/>
      <c r="P8893" s="53"/>
    </row>
    <row r="8894" spans="1:16" ht="24.95" customHeight="1" x14ac:dyDescent="0.2">
      <c r="A8894" s="52" t="str">
        <f t="shared" si="415"/>
        <v>||||||0</v>
      </c>
      <c r="B8894" s="52" t="str">
        <f t="shared" si="416"/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417">N8894+O8894</f>
        <v>0</v>
      </c>
      <c r="N8894" s="39"/>
      <c r="O8894" s="39"/>
      <c r="P8894" s="53"/>
    </row>
    <row r="8895" spans="1:16" ht="24.95" customHeight="1" x14ac:dyDescent="0.2">
      <c r="A8895" s="52" t="str">
        <f t="shared" si="415"/>
        <v>||||||0</v>
      </c>
      <c r="B8895" s="52" t="str">
        <f t="shared" si="416"/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417"/>
        <v>0</v>
      </c>
      <c r="N8895" s="39"/>
      <c r="O8895" s="39"/>
      <c r="P8895" s="53"/>
    </row>
    <row r="8896" spans="1:16" ht="24.95" customHeight="1" x14ac:dyDescent="0.2">
      <c r="A8896" s="52" t="str">
        <f t="shared" si="415"/>
        <v>||||||0</v>
      </c>
      <c r="B8896" s="52" t="str">
        <f t="shared" si="416"/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417"/>
        <v>0</v>
      </c>
      <c r="N8896" s="39"/>
      <c r="O8896" s="39"/>
      <c r="P8896" s="53"/>
    </row>
    <row r="8897" spans="1:16" ht="24.95" customHeight="1" x14ac:dyDescent="0.2">
      <c r="A8897" s="52" t="str">
        <f t="shared" si="415"/>
        <v>||||||0</v>
      </c>
      <c r="B8897" s="52" t="str">
        <f t="shared" si="416"/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417"/>
        <v>0</v>
      </c>
      <c r="N8897" s="39"/>
      <c r="O8897" s="39"/>
      <c r="P8897" s="53"/>
    </row>
    <row r="8898" spans="1:16" ht="24.95" customHeight="1" x14ac:dyDescent="0.2">
      <c r="A8898" s="52" t="str">
        <f t="shared" si="415"/>
        <v>||||||0</v>
      </c>
      <c r="B8898" s="52" t="str">
        <f t="shared" si="416"/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417"/>
        <v>0</v>
      </c>
      <c r="N8898" s="39"/>
      <c r="O8898" s="39"/>
      <c r="P8898" s="53"/>
    </row>
    <row r="8899" spans="1:16" ht="24.95" customHeight="1" x14ac:dyDescent="0.2">
      <c r="A8899" s="52" t="str">
        <f t="shared" si="415"/>
        <v>||||||0</v>
      </c>
      <c r="B8899" s="52" t="str">
        <f t="shared" si="416"/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417"/>
        <v>0</v>
      </c>
      <c r="N8899" s="39"/>
      <c r="O8899" s="39"/>
      <c r="P8899" s="53"/>
    </row>
    <row r="8900" spans="1:16" ht="24.95" customHeight="1" x14ac:dyDescent="0.2">
      <c r="A8900" s="52" t="str">
        <f t="shared" si="415"/>
        <v>||||||0</v>
      </c>
      <c r="B8900" s="52" t="str">
        <f t="shared" si="416"/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417"/>
        <v>0</v>
      </c>
      <c r="N8900" s="39"/>
      <c r="O8900" s="39"/>
      <c r="P8900" s="53"/>
    </row>
    <row r="8901" spans="1:16" ht="24.95" customHeight="1" x14ac:dyDescent="0.2">
      <c r="A8901" s="52" t="str">
        <f t="shared" ref="A8901:A8964" si="418">C8901&amp;"|"&amp;D8901&amp;"|"&amp;E8901&amp;"|"&amp;F8901&amp;"|"&amp;G8901&amp;"|"&amp;I8901&amp;"|"&amp;N8901+O8901-P8901</f>
        <v>||||||0</v>
      </c>
      <c r="B8901" s="52" t="str">
        <f t="shared" ref="B8901:B8964" si="419"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417"/>
        <v>0</v>
      </c>
      <c r="N8901" s="39"/>
      <c r="O8901" s="39"/>
      <c r="P8901" s="53"/>
    </row>
    <row r="8902" spans="1:16" ht="24.95" customHeight="1" x14ac:dyDescent="0.2">
      <c r="A8902" s="52" t="str">
        <f t="shared" si="418"/>
        <v>||||||0</v>
      </c>
      <c r="B8902" s="52" t="str">
        <f t="shared" si="419"/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417"/>
        <v>0</v>
      </c>
      <c r="N8902" s="39"/>
      <c r="O8902" s="39"/>
      <c r="P8902" s="53"/>
    </row>
    <row r="8903" spans="1:16" ht="24.95" customHeight="1" x14ac:dyDescent="0.2">
      <c r="A8903" s="52" t="str">
        <f t="shared" si="418"/>
        <v>||||||0</v>
      </c>
      <c r="B8903" s="52" t="str">
        <f t="shared" si="419"/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417"/>
        <v>0</v>
      </c>
      <c r="N8903" s="39"/>
      <c r="O8903" s="39"/>
      <c r="P8903" s="53"/>
    </row>
    <row r="8904" spans="1:16" ht="24.95" customHeight="1" x14ac:dyDescent="0.2">
      <c r="A8904" s="52" t="str">
        <f t="shared" si="418"/>
        <v>||||||0</v>
      </c>
      <c r="B8904" s="52" t="str">
        <f t="shared" si="419"/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417"/>
        <v>0</v>
      </c>
      <c r="N8904" s="39"/>
      <c r="O8904" s="39"/>
      <c r="P8904" s="53"/>
    </row>
    <row r="8905" spans="1:16" ht="24.95" customHeight="1" x14ac:dyDescent="0.2">
      <c r="A8905" s="52" t="str">
        <f t="shared" si="418"/>
        <v>||||||0</v>
      </c>
      <c r="B8905" s="52" t="str">
        <f t="shared" si="419"/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417"/>
        <v>0</v>
      </c>
      <c r="N8905" s="39"/>
      <c r="O8905" s="39"/>
      <c r="P8905" s="53"/>
    </row>
    <row r="8906" spans="1:16" ht="24.95" customHeight="1" x14ac:dyDescent="0.2">
      <c r="A8906" s="52" t="str">
        <f t="shared" si="418"/>
        <v>||||||0</v>
      </c>
      <c r="B8906" s="52" t="str">
        <f t="shared" si="419"/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417"/>
        <v>0</v>
      </c>
      <c r="N8906" s="39"/>
      <c r="O8906" s="39"/>
      <c r="P8906" s="53"/>
    </row>
    <row r="8907" spans="1:16" ht="24.95" customHeight="1" x14ac:dyDescent="0.2">
      <c r="A8907" s="52" t="str">
        <f t="shared" si="418"/>
        <v>||||||0</v>
      </c>
      <c r="B8907" s="52" t="str">
        <f t="shared" si="419"/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417"/>
        <v>0</v>
      </c>
      <c r="N8907" s="39"/>
      <c r="O8907" s="39"/>
      <c r="P8907" s="53"/>
    </row>
    <row r="8908" spans="1:16" ht="24.95" customHeight="1" x14ac:dyDescent="0.2">
      <c r="A8908" s="52" t="str">
        <f t="shared" si="418"/>
        <v>||||||0</v>
      </c>
      <c r="B8908" s="52" t="str">
        <f t="shared" si="419"/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417"/>
        <v>0</v>
      </c>
      <c r="N8908" s="39"/>
      <c r="O8908" s="39"/>
      <c r="P8908" s="53"/>
    </row>
    <row r="8909" spans="1:16" ht="24.95" customHeight="1" x14ac:dyDescent="0.2">
      <c r="A8909" s="52" t="str">
        <f t="shared" si="418"/>
        <v>||||||0</v>
      </c>
      <c r="B8909" s="52" t="str">
        <f t="shared" si="419"/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417"/>
        <v>0</v>
      </c>
      <c r="N8909" s="39"/>
      <c r="O8909" s="39"/>
      <c r="P8909" s="53"/>
    </row>
    <row r="8910" spans="1:16" ht="24.95" customHeight="1" x14ac:dyDescent="0.2">
      <c r="A8910" s="52" t="str">
        <f t="shared" si="418"/>
        <v>||||||0</v>
      </c>
      <c r="B8910" s="52" t="str">
        <f t="shared" si="419"/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417"/>
        <v>0</v>
      </c>
      <c r="N8910" s="39"/>
      <c r="O8910" s="39"/>
      <c r="P8910" s="53"/>
    </row>
    <row r="8911" spans="1:16" ht="24.95" customHeight="1" x14ac:dyDescent="0.2">
      <c r="A8911" s="52" t="str">
        <f t="shared" si="418"/>
        <v>||||||0</v>
      </c>
      <c r="B8911" s="52" t="str">
        <f t="shared" si="419"/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417"/>
        <v>0</v>
      </c>
      <c r="N8911" s="39"/>
      <c r="O8911" s="39"/>
      <c r="P8911" s="53"/>
    </row>
    <row r="8912" spans="1:16" ht="24.95" customHeight="1" x14ac:dyDescent="0.2">
      <c r="A8912" s="52" t="str">
        <f t="shared" si="418"/>
        <v>||||||0</v>
      </c>
      <c r="B8912" s="52" t="str">
        <f t="shared" si="419"/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417"/>
        <v>0</v>
      </c>
      <c r="N8912" s="39"/>
      <c r="O8912" s="39"/>
      <c r="P8912" s="53"/>
    </row>
    <row r="8913" spans="1:16" ht="24.95" customHeight="1" x14ac:dyDescent="0.2">
      <c r="A8913" s="52" t="str">
        <f t="shared" si="418"/>
        <v>||||||0</v>
      </c>
      <c r="B8913" s="52" t="str">
        <f t="shared" si="419"/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417"/>
        <v>0</v>
      </c>
      <c r="N8913" s="39"/>
      <c r="O8913" s="39"/>
      <c r="P8913" s="53"/>
    </row>
    <row r="8914" spans="1:16" ht="24.95" customHeight="1" x14ac:dyDescent="0.2">
      <c r="A8914" s="52" t="str">
        <f t="shared" si="418"/>
        <v>||||||0</v>
      </c>
      <c r="B8914" s="52" t="str">
        <f t="shared" si="419"/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417"/>
        <v>0</v>
      </c>
      <c r="N8914" s="39"/>
      <c r="O8914" s="39"/>
      <c r="P8914" s="53"/>
    </row>
    <row r="8915" spans="1:16" ht="24.95" customHeight="1" x14ac:dyDescent="0.2">
      <c r="A8915" s="52" t="str">
        <f t="shared" si="418"/>
        <v>||||||0</v>
      </c>
      <c r="B8915" s="52" t="str">
        <f t="shared" si="419"/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417"/>
        <v>0</v>
      </c>
      <c r="N8915" s="39"/>
      <c r="O8915" s="39"/>
      <c r="P8915" s="53"/>
    </row>
    <row r="8916" spans="1:16" ht="24.95" customHeight="1" x14ac:dyDescent="0.2">
      <c r="A8916" s="52" t="str">
        <f t="shared" si="418"/>
        <v>||||||0</v>
      </c>
      <c r="B8916" s="52" t="str">
        <f t="shared" si="419"/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417"/>
        <v>0</v>
      </c>
      <c r="N8916" s="39"/>
      <c r="O8916" s="39"/>
      <c r="P8916" s="53"/>
    </row>
    <row r="8917" spans="1:16" ht="24.95" customHeight="1" x14ac:dyDescent="0.2">
      <c r="A8917" s="52" t="str">
        <f t="shared" si="418"/>
        <v>||||||0</v>
      </c>
      <c r="B8917" s="52" t="str">
        <f t="shared" si="419"/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417"/>
        <v>0</v>
      </c>
      <c r="N8917" s="39"/>
      <c r="O8917" s="39"/>
      <c r="P8917" s="53"/>
    </row>
    <row r="8918" spans="1:16" ht="24.95" customHeight="1" x14ac:dyDescent="0.2">
      <c r="A8918" s="52" t="str">
        <f t="shared" si="418"/>
        <v>||||||0</v>
      </c>
      <c r="B8918" s="52" t="str">
        <f t="shared" si="419"/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417"/>
        <v>0</v>
      </c>
      <c r="N8918" s="39"/>
      <c r="O8918" s="39"/>
      <c r="P8918" s="53"/>
    </row>
    <row r="8919" spans="1:16" ht="24.95" customHeight="1" x14ac:dyDescent="0.2">
      <c r="A8919" s="52" t="str">
        <f t="shared" si="418"/>
        <v>||||||0</v>
      </c>
      <c r="B8919" s="52" t="str">
        <f t="shared" si="419"/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417"/>
        <v>0</v>
      </c>
      <c r="N8919" s="39"/>
      <c r="O8919" s="39"/>
      <c r="P8919" s="53"/>
    </row>
    <row r="8920" spans="1:16" ht="24.95" customHeight="1" x14ac:dyDescent="0.2">
      <c r="A8920" s="52" t="str">
        <f t="shared" si="418"/>
        <v>||||||0</v>
      </c>
      <c r="B8920" s="52" t="str">
        <f t="shared" si="419"/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417"/>
        <v>0</v>
      </c>
      <c r="N8920" s="39"/>
      <c r="O8920" s="39"/>
      <c r="P8920" s="53"/>
    </row>
    <row r="8921" spans="1:16" ht="24.95" customHeight="1" x14ac:dyDescent="0.2">
      <c r="A8921" s="52" t="str">
        <f t="shared" si="418"/>
        <v>||||||0</v>
      </c>
      <c r="B8921" s="52" t="str">
        <f t="shared" si="419"/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417"/>
        <v>0</v>
      </c>
      <c r="N8921" s="39"/>
      <c r="O8921" s="39"/>
      <c r="P8921" s="53"/>
    </row>
    <row r="8922" spans="1:16" ht="24.95" customHeight="1" x14ac:dyDescent="0.2">
      <c r="A8922" s="52" t="str">
        <f t="shared" si="418"/>
        <v>||||||0</v>
      </c>
      <c r="B8922" s="52" t="str">
        <f t="shared" si="419"/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417"/>
        <v>0</v>
      </c>
      <c r="N8922" s="39"/>
      <c r="O8922" s="39"/>
      <c r="P8922" s="53"/>
    </row>
    <row r="8923" spans="1:16" ht="24.95" customHeight="1" x14ac:dyDescent="0.2">
      <c r="A8923" s="52" t="str">
        <f t="shared" si="418"/>
        <v>||||||0</v>
      </c>
      <c r="B8923" s="52" t="str">
        <f t="shared" si="419"/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417"/>
        <v>0</v>
      </c>
      <c r="N8923" s="39"/>
      <c r="O8923" s="39"/>
      <c r="P8923" s="53"/>
    </row>
    <row r="8924" spans="1:16" ht="24.95" customHeight="1" x14ac:dyDescent="0.2">
      <c r="A8924" s="52" t="str">
        <f t="shared" si="418"/>
        <v>||||||0</v>
      </c>
      <c r="B8924" s="52" t="str">
        <f t="shared" si="419"/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417"/>
        <v>0</v>
      </c>
      <c r="N8924" s="39"/>
      <c r="O8924" s="39"/>
      <c r="P8924" s="53"/>
    </row>
    <row r="8925" spans="1:16" ht="24.95" customHeight="1" x14ac:dyDescent="0.2">
      <c r="A8925" s="52" t="str">
        <f t="shared" si="418"/>
        <v>||||||0</v>
      </c>
      <c r="B8925" s="52" t="str">
        <f t="shared" si="419"/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417"/>
        <v>0</v>
      </c>
      <c r="N8925" s="39"/>
      <c r="O8925" s="39"/>
      <c r="P8925" s="53"/>
    </row>
    <row r="8926" spans="1:16" ht="24.95" customHeight="1" x14ac:dyDescent="0.2">
      <c r="A8926" s="52" t="str">
        <f t="shared" si="418"/>
        <v>||||||0</v>
      </c>
      <c r="B8926" s="52" t="str">
        <f t="shared" si="419"/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417"/>
        <v>0</v>
      </c>
      <c r="N8926" s="39"/>
      <c r="O8926" s="39"/>
      <c r="P8926" s="53"/>
    </row>
    <row r="8927" spans="1:16" ht="24.95" customHeight="1" x14ac:dyDescent="0.2">
      <c r="A8927" s="52" t="str">
        <f t="shared" si="418"/>
        <v>||||||0</v>
      </c>
      <c r="B8927" s="52" t="str">
        <f t="shared" si="419"/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417"/>
        <v>0</v>
      </c>
      <c r="N8927" s="39"/>
      <c r="O8927" s="39"/>
      <c r="P8927" s="53"/>
    </row>
    <row r="8928" spans="1:16" ht="24.95" customHeight="1" x14ac:dyDescent="0.2">
      <c r="A8928" s="52" t="str">
        <f t="shared" si="418"/>
        <v>||||||0</v>
      </c>
      <c r="B8928" s="52" t="str">
        <f t="shared" si="419"/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417"/>
        <v>0</v>
      </c>
      <c r="N8928" s="39"/>
      <c r="O8928" s="39"/>
      <c r="P8928" s="53"/>
    </row>
    <row r="8929" spans="1:16" ht="24.95" customHeight="1" x14ac:dyDescent="0.2">
      <c r="A8929" s="52" t="str">
        <f t="shared" si="418"/>
        <v>||||||0</v>
      </c>
      <c r="B8929" s="52" t="str">
        <f t="shared" si="419"/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417"/>
        <v>0</v>
      </c>
      <c r="N8929" s="39"/>
      <c r="O8929" s="39"/>
      <c r="P8929" s="53"/>
    </row>
    <row r="8930" spans="1:16" ht="24.95" customHeight="1" x14ac:dyDescent="0.2">
      <c r="A8930" s="52" t="str">
        <f t="shared" si="418"/>
        <v>||||||0</v>
      </c>
      <c r="B8930" s="52" t="str">
        <f t="shared" si="419"/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417"/>
        <v>0</v>
      </c>
      <c r="N8930" s="39"/>
      <c r="O8930" s="39"/>
      <c r="P8930" s="53"/>
    </row>
    <row r="8931" spans="1:16" ht="24.95" customHeight="1" x14ac:dyDescent="0.2">
      <c r="A8931" s="52" t="str">
        <f t="shared" si="418"/>
        <v>||||||0</v>
      </c>
      <c r="B8931" s="52" t="str">
        <f t="shared" si="419"/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417"/>
        <v>0</v>
      </c>
      <c r="N8931" s="39"/>
      <c r="O8931" s="39"/>
      <c r="P8931" s="53"/>
    </row>
    <row r="8932" spans="1:16" ht="24.95" customHeight="1" x14ac:dyDescent="0.2">
      <c r="A8932" s="52" t="str">
        <f t="shared" si="418"/>
        <v>||||||0</v>
      </c>
      <c r="B8932" s="52" t="str">
        <f t="shared" si="419"/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417"/>
        <v>0</v>
      </c>
      <c r="N8932" s="39"/>
      <c r="O8932" s="39"/>
      <c r="P8932" s="53"/>
    </row>
    <row r="8933" spans="1:16" ht="24.95" customHeight="1" x14ac:dyDescent="0.2">
      <c r="A8933" s="52" t="str">
        <f t="shared" si="418"/>
        <v>||||||0</v>
      </c>
      <c r="B8933" s="52" t="str">
        <f t="shared" si="419"/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417"/>
        <v>0</v>
      </c>
      <c r="N8933" s="39"/>
      <c r="O8933" s="39"/>
      <c r="P8933" s="53"/>
    </row>
    <row r="8934" spans="1:16" ht="24.95" customHeight="1" x14ac:dyDescent="0.2">
      <c r="A8934" s="52" t="str">
        <f t="shared" si="418"/>
        <v>||||||0</v>
      </c>
      <c r="B8934" s="52" t="str">
        <f t="shared" si="419"/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417"/>
        <v>0</v>
      </c>
      <c r="N8934" s="39"/>
      <c r="O8934" s="39"/>
      <c r="P8934" s="53"/>
    </row>
    <row r="8935" spans="1:16" ht="24.95" customHeight="1" x14ac:dyDescent="0.2">
      <c r="A8935" s="52" t="str">
        <f t="shared" si="418"/>
        <v>||||||0</v>
      </c>
      <c r="B8935" s="52" t="str">
        <f t="shared" si="419"/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417"/>
        <v>0</v>
      </c>
      <c r="N8935" s="39"/>
      <c r="O8935" s="39"/>
      <c r="P8935" s="53"/>
    </row>
    <row r="8936" spans="1:16" ht="24.95" customHeight="1" x14ac:dyDescent="0.2">
      <c r="A8936" s="52" t="str">
        <f t="shared" si="418"/>
        <v>||||||0</v>
      </c>
      <c r="B8936" s="52" t="str">
        <f t="shared" si="419"/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417"/>
        <v>0</v>
      </c>
      <c r="N8936" s="39"/>
      <c r="O8936" s="39"/>
      <c r="P8936" s="53"/>
    </row>
    <row r="8937" spans="1:16" ht="24.95" customHeight="1" x14ac:dyDescent="0.2">
      <c r="A8937" s="52" t="str">
        <f t="shared" si="418"/>
        <v>||||||0</v>
      </c>
      <c r="B8937" s="52" t="str">
        <f t="shared" si="419"/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417"/>
        <v>0</v>
      </c>
      <c r="N8937" s="39"/>
      <c r="O8937" s="39"/>
      <c r="P8937" s="53"/>
    </row>
    <row r="8938" spans="1:16" ht="24.95" customHeight="1" x14ac:dyDescent="0.2">
      <c r="A8938" s="52" t="str">
        <f t="shared" si="418"/>
        <v>||||||0</v>
      </c>
      <c r="B8938" s="52" t="str">
        <f t="shared" si="419"/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417"/>
        <v>0</v>
      </c>
      <c r="N8938" s="39"/>
      <c r="O8938" s="39"/>
      <c r="P8938" s="53"/>
    </row>
    <row r="8939" spans="1:16" ht="24.95" customHeight="1" x14ac:dyDescent="0.2">
      <c r="A8939" s="52" t="str">
        <f t="shared" si="418"/>
        <v>||||||0</v>
      </c>
      <c r="B8939" s="52" t="str">
        <f t="shared" si="419"/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417"/>
        <v>0</v>
      </c>
      <c r="N8939" s="39"/>
      <c r="O8939" s="39"/>
      <c r="P8939" s="53"/>
    </row>
    <row r="8940" spans="1:16" ht="24.95" customHeight="1" x14ac:dyDescent="0.2">
      <c r="A8940" s="52" t="str">
        <f t="shared" si="418"/>
        <v>||||||0</v>
      </c>
      <c r="B8940" s="52" t="str">
        <f t="shared" si="419"/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417"/>
        <v>0</v>
      </c>
      <c r="N8940" s="39"/>
      <c r="O8940" s="39"/>
      <c r="P8940" s="53"/>
    </row>
    <row r="8941" spans="1:16" ht="24.95" customHeight="1" x14ac:dyDescent="0.2">
      <c r="A8941" s="52" t="str">
        <f t="shared" si="418"/>
        <v>||||||0</v>
      </c>
      <c r="B8941" s="52" t="str">
        <f t="shared" si="419"/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417"/>
        <v>0</v>
      </c>
      <c r="N8941" s="39"/>
      <c r="O8941" s="39"/>
      <c r="P8941" s="53"/>
    </row>
    <row r="8942" spans="1:16" ht="24.95" customHeight="1" x14ac:dyDescent="0.2">
      <c r="A8942" s="52" t="str">
        <f t="shared" si="418"/>
        <v>||||||0</v>
      </c>
      <c r="B8942" s="52" t="str">
        <f t="shared" si="419"/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417"/>
        <v>0</v>
      </c>
      <c r="N8942" s="39"/>
      <c r="O8942" s="39"/>
      <c r="P8942" s="53"/>
    </row>
    <row r="8943" spans="1:16" ht="24.95" customHeight="1" x14ac:dyDescent="0.2">
      <c r="A8943" s="52" t="str">
        <f t="shared" si="418"/>
        <v>||||||0</v>
      </c>
      <c r="B8943" s="52" t="str">
        <f t="shared" si="419"/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417"/>
        <v>0</v>
      </c>
      <c r="N8943" s="39"/>
      <c r="O8943" s="39"/>
      <c r="P8943" s="53"/>
    </row>
    <row r="8944" spans="1:16" ht="24.95" customHeight="1" x14ac:dyDescent="0.2">
      <c r="A8944" s="52" t="str">
        <f t="shared" si="418"/>
        <v>||||||0</v>
      </c>
      <c r="B8944" s="52" t="str">
        <f t="shared" si="419"/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417"/>
        <v>0</v>
      </c>
      <c r="N8944" s="39"/>
      <c r="O8944" s="39"/>
      <c r="P8944" s="53"/>
    </row>
    <row r="8945" spans="1:16" ht="24.95" customHeight="1" x14ac:dyDescent="0.2">
      <c r="A8945" s="52" t="str">
        <f t="shared" si="418"/>
        <v>||||||0</v>
      </c>
      <c r="B8945" s="52" t="str">
        <f t="shared" si="419"/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417"/>
        <v>0</v>
      </c>
      <c r="N8945" s="39"/>
      <c r="O8945" s="39"/>
      <c r="P8945" s="53"/>
    </row>
    <row r="8946" spans="1:16" ht="24.95" customHeight="1" x14ac:dyDescent="0.2">
      <c r="A8946" s="52" t="str">
        <f t="shared" si="418"/>
        <v>||||||0</v>
      </c>
      <c r="B8946" s="52" t="str">
        <f t="shared" si="419"/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417"/>
        <v>0</v>
      </c>
      <c r="N8946" s="39"/>
      <c r="O8946" s="39"/>
      <c r="P8946" s="53"/>
    </row>
    <row r="8947" spans="1:16" ht="24.95" customHeight="1" x14ac:dyDescent="0.2">
      <c r="A8947" s="52" t="str">
        <f t="shared" si="418"/>
        <v>||||||0</v>
      </c>
      <c r="B8947" s="52" t="str">
        <f t="shared" si="419"/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417"/>
        <v>0</v>
      </c>
      <c r="N8947" s="39"/>
      <c r="O8947" s="39"/>
      <c r="P8947" s="53"/>
    </row>
    <row r="8948" spans="1:16" ht="24.95" customHeight="1" x14ac:dyDescent="0.2">
      <c r="A8948" s="52" t="str">
        <f t="shared" si="418"/>
        <v>||||||0</v>
      </c>
      <c r="B8948" s="52" t="str">
        <f t="shared" si="419"/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417"/>
        <v>0</v>
      </c>
      <c r="N8948" s="39"/>
      <c r="O8948" s="39"/>
      <c r="P8948" s="53"/>
    </row>
    <row r="8949" spans="1:16" ht="24.95" customHeight="1" x14ac:dyDescent="0.2">
      <c r="A8949" s="52" t="str">
        <f t="shared" si="418"/>
        <v>||||||0</v>
      </c>
      <c r="B8949" s="52" t="str">
        <f t="shared" si="419"/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417"/>
        <v>0</v>
      </c>
      <c r="N8949" s="39"/>
      <c r="O8949" s="39"/>
      <c r="P8949" s="53"/>
    </row>
    <row r="8950" spans="1:16" ht="24.95" customHeight="1" x14ac:dyDescent="0.2">
      <c r="A8950" s="52" t="str">
        <f t="shared" si="418"/>
        <v>||||||0</v>
      </c>
      <c r="B8950" s="52" t="str">
        <f t="shared" si="419"/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417"/>
        <v>0</v>
      </c>
      <c r="N8950" s="39"/>
      <c r="O8950" s="39"/>
      <c r="P8950" s="53"/>
    </row>
    <row r="8951" spans="1:16" ht="24.95" customHeight="1" x14ac:dyDescent="0.2">
      <c r="A8951" s="52" t="str">
        <f t="shared" si="418"/>
        <v>||||||0</v>
      </c>
      <c r="B8951" s="52" t="str">
        <f t="shared" si="419"/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417"/>
        <v>0</v>
      </c>
      <c r="N8951" s="39"/>
      <c r="O8951" s="39"/>
      <c r="P8951" s="53"/>
    </row>
    <row r="8952" spans="1:16" ht="24.95" customHeight="1" x14ac:dyDescent="0.2">
      <c r="A8952" s="52" t="str">
        <f t="shared" si="418"/>
        <v>||||||0</v>
      </c>
      <c r="B8952" s="52" t="str">
        <f t="shared" si="419"/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417"/>
        <v>0</v>
      </c>
      <c r="N8952" s="39"/>
      <c r="O8952" s="39"/>
      <c r="P8952" s="53"/>
    </row>
    <row r="8953" spans="1:16" ht="24.95" customHeight="1" x14ac:dyDescent="0.2">
      <c r="A8953" s="52" t="str">
        <f t="shared" si="418"/>
        <v>||||||0</v>
      </c>
      <c r="B8953" s="52" t="str">
        <f t="shared" si="419"/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417"/>
        <v>0</v>
      </c>
      <c r="N8953" s="39"/>
      <c r="O8953" s="39"/>
      <c r="P8953" s="53"/>
    </row>
    <row r="8954" spans="1:16" ht="24.95" customHeight="1" x14ac:dyDescent="0.2">
      <c r="A8954" s="52" t="str">
        <f t="shared" si="418"/>
        <v>||||||0</v>
      </c>
      <c r="B8954" s="52" t="str">
        <f t="shared" si="419"/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417"/>
        <v>0</v>
      </c>
      <c r="N8954" s="39"/>
      <c r="O8954" s="39"/>
      <c r="P8954" s="53"/>
    </row>
    <row r="8955" spans="1:16" ht="24.95" customHeight="1" x14ac:dyDescent="0.2">
      <c r="A8955" s="52" t="str">
        <f t="shared" si="418"/>
        <v>||||||0</v>
      </c>
      <c r="B8955" s="52" t="str">
        <f t="shared" si="419"/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417"/>
        <v>0</v>
      </c>
      <c r="N8955" s="39"/>
      <c r="O8955" s="39"/>
      <c r="P8955" s="53"/>
    </row>
    <row r="8956" spans="1:16" ht="24.95" customHeight="1" x14ac:dyDescent="0.2">
      <c r="A8956" s="52" t="str">
        <f t="shared" si="418"/>
        <v>||||||0</v>
      </c>
      <c r="B8956" s="52" t="str">
        <f t="shared" si="419"/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417"/>
        <v>0</v>
      </c>
      <c r="N8956" s="39"/>
      <c r="O8956" s="39"/>
      <c r="P8956" s="53"/>
    </row>
    <row r="8957" spans="1:16" ht="24.95" customHeight="1" x14ac:dyDescent="0.2">
      <c r="A8957" s="52" t="str">
        <f t="shared" si="418"/>
        <v>||||||0</v>
      </c>
      <c r="B8957" s="52" t="str">
        <f t="shared" si="419"/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417"/>
        <v>0</v>
      </c>
      <c r="N8957" s="39"/>
      <c r="O8957" s="39"/>
      <c r="P8957" s="53"/>
    </row>
    <row r="8958" spans="1:16" ht="24.95" customHeight="1" x14ac:dyDescent="0.2">
      <c r="A8958" s="52" t="str">
        <f t="shared" si="418"/>
        <v>||||||0</v>
      </c>
      <c r="B8958" s="52" t="str">
        <f t="shared" si="419"/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420">N8958+O8958</f>
        <v>0</v>
      </c>
      <c r="N8958" s="39"/>
      <c r="O8958" s="39"/>
      <c r="P8958" s="53"/>
    </row>
    <row r="8959" spans="1:16" ht="24.95" customHeight="1" x14ac:dyDescent="0.2">
      <c r="A8959" s="52" t="str">
        <f t="shared" si="418"/>
        <v>||||||0</v>
      </c>
      <c r="B8959" s="52" t="str">
        <f t="shared" si="419"/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420"/>
        <v>0</v>
      </c>
      <c r="N8959" s="39"/>
      <c r="O8959" s="39"/>
      <c r="P8959" s="53"/>
    </row>
    <row r="8960" spans="1:16" ht="24.95" customHeight="1" x14ac:dyDescent="0.2">
      <c r="A8960" s="52" t="str">
        <f t="shared" si="418"/>
        <v>||||||0</v>
      </c>
      <c r="B8960" s="52" t="str">
        <f t="shared" si="419"/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420"/>
        <v>0</v>
      </c>
      <c r="N8960" s="39"/>
      <c r="O8960" s="39"/>
      <c r="P8960" s="53"/>
    </row>
    <row r="8961" spans="1:16" ht="24.95" customHeight="1" x14ac:dyDescent="0.2">
      <c r="A8961" s="52" t="str">
        <f t="shared" si="418"/>
        <v>||||||0</v>
      </c>
      <c r="B8961" s="52" t="str">
        <f t="shared" si="419"/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420"/>
        <v>0</v>
      </c>
      <c r="N8961" s="39"/>
      <c r="O8961" s="39"/>
      <c r="P8961" s="53"/>
    </row>
    <row r="8962" spans="1:16" ht="24.95" customHeight="1" x14ac:dyDescent="0.2">
      <c r="A8962" s="52" t="str">
        <f t="shared" si="418"/>
        <v>||||||0</v>
      </c>
      <c r="B8962" s="52" t="str">
        <f t="shared" si="419"/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420"/>
        <v>0</v>
      </c>
      <c r="N8962" s="39"/>
      <c r="O8962" s="39"/>
      <c r="P8962" s="53"/>
    </row>
    <row r="8963" spans="1:16" ht="24.95" customHeight="1" x14ac:dyDescent="0.2">
      <c r="A8963" s="52" t="str">
        <f t="shared" si="418"/>
        <v>||||||0</v>
      </c>
      <c r="B8963" s="52" t="str">
        <f t="shared" si="419"/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420"/>
        <v>0</v>
      </c>
      <c r="N8963" s="39"/>
      <c r="O8963" s="39"/>
      <c r="P8963" s="53"/>
    </row>
    <row r="8964" spans="1:16" ht="24.95" customHeight="1" x14ac:dyDescent="0.2">
      <c r="A8964" s="52" t="str">
        <f t="shared" si="418"/>
        <v>||||||0</v>
      </c>
      <c r="B8964" s="52" t="str">
        <f t="shared" si="419"/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420"/>
        <v>0</v>
      </c>
      <c r="N8964" s="39"/>
      <c r="O8964" s="39"/>
      <c r="P8964" s="53"/>
    </row>
    <row r="8965" spans="1:16" ht="24.95" customHeight="1" x14ac:dyDescent="0.2">
      <c r="A8965" s="52" t="str">
        <f t="shared" ref="A8965:A9028" si="421">C8965&amp;"|"&amp;D8965&amp;"|"&amp;E8965&amp;"|"&amp;F8965&amp;"|"&amp;G8965&amp;"|"&amp;I8965&amp;"|"&amp;N8965+O8965-P8965</f>
        <v>||||||0</v>
      </c>
      <c r="B8965" s="52" t="str">
        <f t="shared" ref="B8965:B9028" si="422"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420"/>
        <v>0</v>
      </c>
      <c r="N8965" s="39"/>
      <c r="O8965" s="39"/>
      <c r="P8965" s="53"/>
    </row>
    <row r="8966" spans="1:16" ht="24.95" customHeight="1" x14ac:dyDescent="0.2">
      <c r="A8966" s="52" t="str">
        <f t="shared" si="421"/>
        <v>||||||0</v>
      </c>
      <c r="B8966" s="52" t="str">
        <f t="shared" si="422"/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420"/>
        <v>0</v>
      </c>
      <c r="N8966" s="39"/>
      <c r="O8966" s="39"/>
      <c r="P8966" s="53"/>
    </row>
    <row r="8967" spans="1:16" ht="24.95" customHeight="1" x14ac:dyDescent="0.2">
      <c r="A8967" s="52" t="str">
        <f t="shared" si="421"/>
        <v>||||||0</v>
      </c>
      <c r="B8967" s="52" t="str">
        <f t="shared" si="422"/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420"/>
        <v>0</v>
      </c>
      <c r="N8967" s="39"/>
      <c r="O8967" s="39"/>
      <c r="P8967" s="53"/>
    </row>
    <row r="8968" spans="1:16" ht="24.95" customHeight="1" x14ac:dyDescent="0.2">
      <c r="A8968" s="52" t="str">
        <f t="shared" si="421"/>
        <v>||||||0</v>
      </c>
      <c r="B8968" s="52" t="str">
        <f t="shared" si="422"/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420"/>
        <v>0</v>
      </c>
      <c r="N8968" s="39"/>
      <c r="O8968" s="39"/>
      <c r="P8968" s="53"/>
    </row>
    <row r="8969" spans="1:16" ht="24.95" customHeight="1" x14ac:dyDescent="0.2">
      <c r="A8969" s="52" t="str">
        <f t="shared" si="421"/>
        <v>||||||0</v>
      </c>
      <c r="B8969" s="52" t="str">
        <f t="shared" si="422"/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420"/>
        <v>0</v>
      </c>
      <c r="N8969" s="39"/>
      <c r="O8969" s="39"/>
      <c r="P8969" s="53"/>
    </row>
    <row r="8970" spans="1:16" ht="24.95" customHeight="1" x14ac:dyDescent="0.2">
      <c r="A8970" s="52" t="str">
        <f t="shared" si="421"/>
        <v>||||||0</v>
      </c>
      <c r="B8970" s="52" t="str">
        <f t="shared" si="422"/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420"/>
        <v>0</v>
      </c>
      <c r="N8970" s="39"/>
      <c r="O8970" s="39"/>
      <c r="P8970" s="53"/>
    </row>
    <row r="8971" spans="1:16" ht="24.95" customHeight="1" x14ac:dyDescent="0.2">
      <c r="A8971" s="52" t="str">
        <f t="shared" si="421"/>
        <v>||||||0</v>
      </c>
      <c r="B8971" s="52" t="str">
        <f t="shared" si="422"/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420"/>
        <v>0</v>
      </c>
      <c r="N8971" s="39"/>
      <c r="O8971" s="39"/>
      <c r="P8971" s="53"/>
    </row>
    <row r="8972" spans="1:16" ht="24.95" customHeight="1" x14ac:dyDescent="0.2">
      <c r="A8972" s="52" t="str">
        <f t="shared" si="421"/>
        <v>||||||0</v>
      </c>
      <c r="B8972" s="52" t="str">
        <f t="shared" si="422"/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420"/>
        <v>0</v>
      </c>
      <c r="N8972" s="39"/>
      <c r="O8972" s="39"/>
      <c r="P8972" s="53"/>
    </row>
    <row r="8973" spans="1:16" ht="24.95" customHeight="1" x14ac:dyDescent="0.2">
      <c r="A8973" s="52" t="str">
        <f t="shared" si="421"/>
        <v>||||||0</v>
      </c>
      <c r="B8973" s="52" t="str">
        <f t="shared" si="422"/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420"/>
        <v>0</v>
      </c>
      <c r="N8973" s="39"/>
      <c r="O8973" s="39"/>
      <c r="P8973" s="53"/>
    </row>
    <row r="8974" spans="1:16" ht="24.95" customHeight="1" x14ac:dyDescent="0.2">
      <c r="A8974" s="52" t="str">
        <f t="shared" si="421"/>
        <v>||||||0</v>
      </c>
      <c r="B8974" s="52" t="str">
        <f t="shared" si="422"/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420"/>
        <v>0</v>
      </c>
      <c r="N8974" s="39"/>
      <c r="O8974" s="39"/>
      <c r="P8974" s="53"/>
    </row>
    <row r="8975" spans="1:16" ht="24.95" customHeight="1" x14ac:dyDescent="0.2">
      <c r="A8975" s="52" t="str">
        <f t="shared" si="421"/>
        <v>||||||0</v>
      </c>
      <c r="B8975" s="52" t="str">
        <f t="shared" si="422"/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420"/>
        <v>0</v>
      </c>
      <c r="N8975" s="39"/>
      <c r="O8975" s="39"/>
      <c r="P8975" s="53"/>
    </row>
    <row r="8976" spans="1:16" ht="24.95" customHeight="1" x14ac:dyDescent="0.2">
      <c r="A8976" s="52" t="str">
        <f t="shared" si="421"/>
        <v>||||||0</v>
      </c>
      <c r="B8976" s="52" t="str">
        <f t="shared" si="422"/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420"/>
        <v>0</v>
      </c>
      <c r="N8976" s="39"/>
      <c r="O8976" s="39"/>
      <c r="P8976" s="53"/>
    </row>
    <row r="8977" spans="1:16" ht="24.95" customHeight="1" x14ac:dyDescent="0.2">
      <c r="A8977" s="52" t="str">
        <f t="shared" si="421"/>
        <v>||||||0</v>
      </c>
      <c r="B8977" s="52" t="str">
        <f t="shared" si="422"/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420"/>
        <v>0</v>
      </c>
      <c r="N8977" s="39"/>
      <c r="O8977" s="39"/>
      <c r="P8977" s="53"/>
    </row>
    <row r="8978" spans="1:16" ht="24.95" customHeight="1" x14ac:dyDescent="0.2">
      <c r="A8978" s="52" t="str">
        <f t="shared" si="421"/>
        <v>||||||0</v>
      </c>
      <c r="B8978" s="52" t="str">
        <f t="shared" si="422"/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420"/>
        <v>0</v>
      </c>
      <c r="N8978" s="39"/>
      <c r="O8978" s="39"/>
      <c r="P8978" s="53"/>
    </row>
    <row r="8979" spans="1:16" ht="24.95" customHeight="1" x14ac:dyDescent="0.2">
      <c r="A8979" s="52" t="str">
        <f t="shared" si="421"/>
        <v>||||||0</v>
      </c>
      <c r="B8979" s="52" t="str">
        <f t="shared" si="422"/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420"/>
        <v>0</v>
      </c>
      <c r="N8979" s="39"/>
      <c r="O8979" s="39"/>
      <c r="P8979" s="53"/>
    </row>
    <row r="8980" spans="1:16" ht="24.95" customHeight="1" x14ac:dyDescent="0.2">
      <c r="A8980" s="52" t="str">
        <f t="shared" si="421"/>
        <v>||||||0</v>
      </c>
      <c r="B8980" s="52" t="str">
        <f t="shared" si="422"/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420"/>
        <v>0</v>
      </c>
      <c r="N8980" s="39"/>
      <c r="O8980" s="39"/>
      <c r="P8980" s="53"/>
    </row>
    <row r="8981" spans="1:16" ht="24.95" customHeight="1" x14ac:dyDescent="0.2">
      <c r="A8981" s="52" t="str">
        <f t="shared" si="421"/>
        <v>||||||0</v>
      </c>
      <c r="B8981" s="52" t="str">
        <f t="shared" si="422"/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420"/>
        <v>0</v>
      </c>
      <c r="N8981" s="39"/>
      <c r="O8981" s="39"/>
      <c r="P8981" s="53"/>
    </row>
    <row r="8982" spans="1:16" ht="24.95" customHeight="1" x14ac:dyDescent="0.2">
      <c r="A8982" s="52" t="str">
        <f t="shared" si="421"/>
        <v>||||||0</v>
      </c>
      <c r="B8982" s="52" t="str">
        <f t="shared" si="422"/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420"/>
        <v>0</v>
      </c>
      <c r="N8982" s="39"/>
      <c r="O8982" s="39"/>
      <c r="P8982" s="53"/>
    </row>
    <row r="8983" spans="1:16" ht="24.95" customHeight="1" x14ac:dyDescent="0.2">
      <c r="A8983" s="52" t="str">
        <f t="shared" si="421"/>
        <v>||||||0</v>
      </c>
      <c r="B8983" s="52" t="str">
        <f t="shared" si="422"/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420"/>
        <v>0</v>
      </c>
      <c r="N8983" s="39"/>
      <c r="O8983" s="39"/>
      <c r="P8983" s="53"/>
    </row>
    <row r="8984" spans="1:16" ht="24.95" customHeight="1" x14ac:dyDescent="0.2">
      <c r="A8984" s="52" t="str">
        <f t="shared" si="421"/>
        <v>||||||0</v>
      </c>
      <c r="B8984" s="52" t="str">
        <f t="shared" si="422"/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420"/>
        <v>0</v>
      </c>
      <c r="N8984" s="39"/>
      <c r="O8984" s="39"/>
      <c r="P8984" s="53"/>
    </row>
    <row r="8985" spans="1:16" ht="24.95" customHeight="1" x14ac:dyDescent="0.2">
      <c r="A8985" s="52" t="str">
        <f t="shared" si="421"/>
        <v>||||||0</v>
      </c>
      <c r="B8985" s="52" t="str">
        <f t="shared" si="422"/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420"/>
        <v>0</v>
      </c>
      <c r="N8985" s="39"/>
      <c r="O8985" s="39"/>
      <c r="P8985" s="53"/>
    </row>
    <row r="8986" spans="1:16" ht="24.95" customHeight="1" x14ac:dyDescent="0.2">
      <c r="A8986" s="52" t="str">
        <f t="shared" si="421"/>
        <v>||||||0</v>
      </c>
      <c r="B8986" s="52" t="str">
        <f t="shared" si="422"/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420"/>
        <v>0</v>
      </c>
      <c r="N8986" s="39"/>
      <c r="O8986" s="39"/>
      <c r="P8986" s="53"/>
    </row>
    <row r="8987" spans="1:16" ht="24.95" customHeight="1" x14ac:dyDescent="0.2">
      <c r="A8987" s="52" t="str">
        <f t="shared" si="421"/>
        <v>||||||0</v>
      </c>
      <c r="B8987" s="52" t="str">
        <f t="shared" si="422"/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420"/>
        <v>0</v>
      </c>
      <c r="N8987" s="39"/>
      <c r="O8987" s="39"/>
      <c r="P8987" s="53"/>
    </row>
    <row r="8988" spans="1:16" ht="24.95" customHeight="1" x14ac:dyDescent="0.2">
      <c r="A8988" s="52" t="str">
        <f t="shared" si="421"/>
        <v>||||||0</v>
      </c>
      <c r="B8988" s="52" t="str">
        <f t="shared" si="422"/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420"/>
        <v>0</v>
      </c>
      <c r="N8988" s="39"/>
      <c r="O8988" s="39"/>
      <c r="P8988" s="53"/>
    </row>
    <row r="8989" spans="1:16" ht="24.95" customHeight="1" x14ac:dyDescent="0.2">
      <c r="A8989" s="52" t="str">
        <f t="shared" si="421"/>
        <v>||||||0</v>
      </c>
      <c r="B8989" s="52" t="str">
        <f t="shared" si="422"/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420"/>
        <v>0</v>
      </c>
      <c r="N8989" s="39"/>
      <c r="O8989" s="39"/>
      <c r="P8989" s="53"/>
    </row>
    <row r="8990" spans="1:16" ht="24.95" customHeight="1" x14ac:dyDescent="0.2">
      <c r="A8990" s="52" t="str">
        <f t="shared" si="421"/>
        <v>||||||0</v>
      </c>
      <c r="B8990" s="52" t="str">
        <f t="shared" si="422"/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420"/>
        <v>0</v>
      </c>
      <c r="N8990" s="39"/>
      <c r="O8990" s="39"/>
      <c r="P8990" s="53"/>
    </row>
    <row r="8991" spans="1:16" ht="24.95" customHeight="1" x14ac:dyDescent="0.2">
      <c r="A8991" s="52" t="str">
        <f t="shared" si="421"/>
        <v>||||||0</v>
      </c>
      <c r="B8991" s="52" t="str">
        <f t="shared" si="422"/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420"/>
        <v>0</v>
      </c>
      <c r="N8991" s="39"/>
      <c r="O8991" s="39"/>
      <c r="P8991" s="53"/>
    </row>
    <row r="8992" spans="1:16" ht="24.95" customHeight="1" x14ac:dyDescent="0.2">
      <c r="A8992" s="52" t="str">
        <f t="shared" si="421"/>
        <v>||||||0</v>
      </c>
      <c r="B8992" s="52" t="str">
        <f t="shared" si="422"/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420"/>
        <v>0</v>
      </c>
      <c r="N8992" s="39"/>
      <c r="O8992" s="39"/>
      <c r="P8992" s="53"/>
    </row>
    <row r="8993" spans="1:16" ht="24.95" customHeight="1" x14ac:dyDescent="0.2">
      <c r="A8993" s="52" t="str">
        <f t="shared" si="421"/>
        <v>||||||0</v>
      </c>
      <c r="B8993" s="52" t="str">
        <f t="shared" si="422"/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420"/>
        <v>0</v>
      </c>
      <c r="N8993" s="39"/>
      <c r="O8993" s="39"/>
      <c r="P8993" s="53"/>
    </row>
    <row r="8994" spans="1:16" ht="24.95" customHeight="1" x14ac:dyDescent="0.2">
      <c r="A8994" s="52" t="str">
        <f t="shared" si="421"/>
        <v>||||||0</v>
      </c>
      <c r="B8994" s="52" t="str">
        <f t="shared" si="422"/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420"/>
        <v>0</v>
      </c>
      <c r="N8994" s="39"/>
      <c r="O8994" s="39"/>
      <c r="P8994" s="53"/>
    </row>
    <row r="8995" spans="1:16" ht="24.95" customHeight="1" x14ac:dyDescent="0.2">
      <c r="A8995" s="52" t="str">
        <f t="shared" si="421"/>
        <v>||||||0</v>
      </c>
      <c r="B8995" s="52" t="str">
        <f t="shared" si="422"/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420"/>
        <v>0</v>
      </c>
      <c r="N8995" s="39"/>
      <c r="O8995" s="39"/>
      <c r="P8995" s="53"/>
    </row>
    <row r="8996" spans="1:16" ht="24.95" customHeight="1" x14ac:dyDescent="0.2">
      <c r="A8996" s="52" t="str">
        <f t="shared" si="421"/>
        <v>||||||0</v>
      </c>
      <c r="B8996" s="52" t="str">
        <f t="shared" si="422"/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420"/>
        <v>0</v>
      </c>
      <c r="N8996" s="39"/>
      <c r="O8996" s="39"/>
      <c r="P8996" s="53"/>
    </row>
    <row r="8997" spans="1:16" ht="24.95" customHeight="1" x14ac:dyDescent="0.2">
      <c r="A8997" s="52" t="str">
        <f t="shared" si="421"/>
        <v>||||||0</v>
      </c>
      <c r="B8997" s="52" t="str">
        <f t="shared" si="422"/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420"/>
        <v>0</v>
      </c>
      <c r="N8997" s="39"/>
      <c r="O8997" s="39"/>
      <c r="P8997" s="53"/>
    </row>
    <row r="8998" spans="1:16" ht="24.95" customHeight="1" x14ac:dyDescent="0.2">
      <c r="A8998" s="52" t="str">
        <f t="shared" si="421"/>
        <v>||||||0</v>
      </c>
      <c r="B8998" s="52" t="str">
        <f t="shared" si="422"/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420"/>
        <v>0</v>
      </c>
      <c r="N8998" s="39"/>
      <c r="O8998" s="39"/>
      <c r="P8998" s="53"/>
    </row>
    <row r="8999" spans="1:16" ht="24.95" customHeight="1" x14ac:dyDescent="0.2">
      <c r="A8999" s="52" t="str">
        <f t="shared" si="421"/>
        <v>||||||0</v>
      </c>
      <c r="B8999" s="52" t="str">
        <f t="shared" si="422"/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420"/>
        <v>0</v>
      </c>
      <c r="N8999" s="39"/>
      <c r="O8999" s="39"/>
      <c r="P8999" s="53"/>
    </row>
    <row r="9000" spans="1:16" ht="24.95" customHeight="1" x14ac:dyDescent="0.2">
      <c r="A9000" s="52" t="str">
        <f t="shared" si="421"/>
        <v>||||||0</v>
      </c>
      <c r="B9000" s="52" t="str">
        <f t="shared" si="422"/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420"/>
        <v>0</v>
      </c>
      <c r="N9000" s="39"/>
      <c r="O9000" s="39"/>
      <c r="P9000" s="53"/>
    </row>
    <row r="9001" spans="1:16" ht="24.95" customHeight="1" x14ac:dyDescent="0.2">
      <c r="A9001" s="52" t="str">
        <f t="shared" si="421"/>
        <v>||||||0</v>
      </c>
      <c r="B9001" s="52" t="str">
        <f t="shared" si="422"/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420"/>
        <v>0</v>
      </c>
      <c r="N9001" s="39"/>
      <c r="O9001" s="39"/>
      <c r="P9001" s="53"/>
    </row>
    <row r="9002" spans="1:16" ht="24.95" customHeight="1" x14ac:dyDescent="0.2">
      <c r="A9002" s="52" t="str">
        <f t="shared" si="421"/>
        <v>||||||0</v>
      </c>
      <c r="B9002" s="52" t="str">
        <f t="shared" si="422"/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420"/>
        <v>0</v>
      </c>
      <c r="N9002" s="39"/>
      <c r="O9002" s="39"/>
      <c r="P9002" s="53"/>
    </row>
    <row r="9003" spans="1:16" ht="24.95" customHeight="1" x14ac:dyDescent="0.2">
      <c r="A9003" s="52" t="str">
        <f t="shared" si="421"/>
        <v>||||||0</v>
      </c>
      <c r="B9003" s="52" t="str">
        <f t="shared" si="422"/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420"/>
        <v>0</v>
      </c>
      <c r="N9003" s="39"/>
      <c r="O9003" s="39"/>
      <c r="P9003" s="53"/>
    </row>
    <row r="9004" spans="1:16" ht="24.95" customHeight="1" x14ac:dyDescent="0.2">
      <c r="A9004" s="52" t="str">
        <f t="shared" si="421"/>
        <v>||||||0</v>
      </c>
      <c r="B9004" s="52" t="str">
        <f t="shared" si="422"/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420"/>
        <v>0</v>
      </c>
      <c r="N9004" s="39"/>
      <c r="O9004" s="39"/>
      <c r="P9004" s="53"/>
    </row>
    <row r="9005" spans="1:16" ht="24.95" customHeight="1" x14ac:dyDescent="0.2">
      <c r="A9005" s="52" t="str">
        <f t="shared" si="421"/>
        <v>||||||0</v>
      </c>
      <c r="B9005" s="52" t="str">
        <f t="shared" si="422"/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420"/>
        <v>0</v>
      </c>
      <c r="N9005" s="39"/>
      <c r="O9005" s="39"/>
      <c r="P9005" s="53"/>
    </row>
    <row r="9006" spans="1:16" ht="24.95" customHeight="1" x14ac:dyDescent="0.2">
      <c r="A9006" s="52" t="str">
        <f t="shared" si="421"/>
        <v>||||||0</v>
      </c>
      <c r="B9006" s="52" t="str">
        <f t="shared" si="422"/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420"/>
        <v>0</v>
      </c>
      <c r="N9006" s="39"/>
      <c r="O9006" s="39"/>
      <c r="P9006" s="53"/>
    </row>
    <row r="9007" spans="1:16" ht="24.95" customHeight="1" x14ac:dyDescent="0.2">
      <c r="A9007" s="52" t="str">
        <f t="shared" si="421"/>
        <v>||||||0</v>
      </c>
      <c r="B9007" s="52" t="str">
        <f t="shared" si="422"/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420"/>
        <v>0</v>
      </c>
      <c r="N9007" s="39"/>
      <c r="O9007" s="39"/>
      <c r="P9007" s="53"/>
    </row>
    <row r="9008" spans="1:16" ht="24.95" customHeight="1" x14ac:dyDescent="0.2">
      <c r="A9008" s="52" t="str">
        <f t="shared" si="421"/>
        <v>||||||0</v>
      </c>
      <c r="B9008" s="52" t="str">
        <f t="shared" si="422"/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420"/>
        <v>0</v>
      </c>
      <c r="N9008" s="39"/>
      <c r="O9008" s="39"/>
      <c r="P9008" s="53"/>
    </row>
    <row r="9009" spans="1:16" ht="24.95" customHeight="1" x14ac:dyDescent="0.2">
      <c r="A9009" s="52" t="str">
        <f t="shared" si="421"/>
        <v>||||||0</v>
      </c>
      <c r="B9009" s="52" t="str">
        <f t="shared" si="422"/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420"/>
        <v>0</v>
      </c>
      <c r="N9009" s="39"/>
      <c r="O9009" s="39"/>
      <c r="P9009" s="53"/>
    </row>
    <row r="9010" spans="1:16" ht="24.95" customHeight="1" x14ac:dyDescent="0.2">
      <c r="A9010" s="52" t="str">
        <f t="shared" si="421"/>
        <v>||||||0</v>
      </c>
      <c r="B9010" s="52" t="str">
        <f t="shared" si="422"/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420"/>
        <v>0</v>
      </c>
      <c r="N9010" s="39"/>
      <c r="O9010" s="39"/>
      <c r="P9010" s="53"/>
    </row>
    <row r="9011" spans="1:16" ht="24.95" customHeight="1" x14ac:dyDescent="0.2">
      <c r="A9011" s="52" t="str">
        <f t="shared" si="421"/>
        <v>||||||0</v>
      </c>
      <c r="B9011" s="52" t="str">
        <f t="shared" si="422"/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420"/>
        <v>0</v>
      </c>
      <c r="N9011" s="39"/>
      <c r="O9011" s="39"/>
      <c r="P9011" s="53"/>
    </row>
    <row r="9012" spans="1:16" ht="24.95" customHeight="1" x14ac:dyDescent="0.2">
      <c r="A9012" s="52" t="str">
        <f t="shared" si="421"/>
        <v>||||||0</v>
      </c>
      <c r="B9012" s="52" t="str">
        <f t="shared" si="422"/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420"/>
        <v>0</v>
      </c>
      <c r="N9012" s="39"/>
      <c r="O9012" s="39"/>
      <c r="P9012" s="53"/>
    </row>
    <row r="9013" spans="1:16" ht="24.95" customHeight="1" x14ac:dyDescent="0.2">
      <c r="A9013" s="52" t="str">
        <f t="shared" si="421"/>
        <v>||||||0</v>
      </c>
      <c r="B9013" s="52" t="str">
        <f t="shared" si="422"/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420"/>
        <v>0</v>
      </c>
      <c r="N9013" s="39"/>
      <c r="O9013" s="39"/>
      <c r="P9013" s="53"/>
    </row>
    <row r="9014" spans="1:16" ht="24.95" customHeight="1" x14ac:dyDescent="0.2">
      <c r="A9014" s="52" t="str">
        <f t="shared" si="421"/>
        <v>||||||0</v>
      </c>
      <c r="B9014" s="52" t="str">
        <f t="shared" si="422"/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420"/>
        <v>0</v>
      </c>
      <c r="N9014" s="39"/>
      <c r="O9014" s="39"/>
      <c r="P9014" s="53"/>
    </row>
    <row r="9015" spans="1:16" ht="24.95" customHeight="1" x14ac:dyDescent="0.2">
      <c r="A9015" s="52" t="str">
        <f t="shared" si="421"/>
        <v>||||||0</v>
      </c>
      <c r="B9015" s="52" t="str">
        <f t="shared" si="422"/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420"/>
        <v>0</v>
      </c>
      <c r="N9015" s="39"/>
      <c r="O9015" s="39"/>
      <c r="P9015" s="53"/>
    </row>
    <row r="9016" spans="1:16" ht="24.95" customHeight="1" x14ac:dyDescent="0.2">
      <c r="A9016" s="52" t="str">
        <f t="shared" si="421"/>
        <v>||||||0</v>
      </c>
      <c r="B9016" s="52" t="str">
        <f t="shared" si="422"/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420"/>
        <v>0</v>
      </c>
      <c r="N9016" s="39"/>
      <c r="O9016" s="39"/>
      <c r="P9016" s="53"/>
    </row>
    <row r="9017" spans="1:16" ht="24.95" customHeight="1" x14ac:dyDescent="0.2">
      <c r="A9017" s="52" t="str">
        <f t="shared" si="421"/>
        <v>||||||0</v>
      </c>
      <c r="B9017" s="52" t="str">
        <f t="shared" si="422"/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420"/>
        <v>0</v>
      </c>
      <c r="N9017" s="39"/>
      <c r="O9017" s="39"/>
      <c r="P9017" s="53"/>
    </row>
    <row r="9018" spans="1:16" ht="24.95" customHeight="1" x14ac:dyDescent="0.2">
      <c r="A9018" s="52" t="str">
        <f t="shared" si="421"/>
        <v>||||||0</v>
      </c>
      <c r="B9018" s="52" t="str">
        <f t="shared" si="422"/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420"/>
        <v>0</v>
      </c>
      <c r="N9018" s="39"/>
      <c r="O9018" s="39"/>
      <c r="P9018" s="53"/>
    </row>
    <row r="9019" spans="1:16" ht="24.95" customHeight="1" x14ac:dyDescent="0.2">
      <c r="A9019" s="52" t="str">
        <f t="shared" si="421"/>
        <v>||||||0</v>
      </c>
      <c r="B9019" s="52" t="str">
        <f t="shared" si="422"/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420"/>
        <v>0</v>
      </c>
      <c r="N9019" s="39"/>
      <c r="O9019" s="39"/>
      <c r="P9019" s="53"/>
    </row>
    <row r="9020" spans="1:16" ht="24.95" customHeight="1" x14ac:dyDescent="0.2">
      <c r="A9020" s="52" t="str">
        <f t="shared" si="421"/>
        <v>||||||0</v>
      </c>
      <c r="B9020" s="52" t="str">
        <f t="shared" si="422"/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420"/>
        <v>0</v>
      </c>
      <c r="N9020" s="39"/>
      <c r="O9020" s="39"/>
      <c r="P9020" s="53"/>
    </row>
    <row r="9021" spans="1:16" ht="24.95" customHeight="1" x14ac:dyDescent="0.2">
      <c r="A9021" s="52" t="str">
        <f t="shared" si="421"/>
        <v>||||||0</v>
      </c>
      <c r="B9021" s="52" t="str">
        <f t="shared" si="422"/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420"/>
        <v>0</v>
      </c>
      <c r="N9021" s="39"/>
      <c r="O9021" s="39"/>
      <c r="P9021" s="53"/>
    </row>
    <row r="9022" spans="1:16" ht="24.95" customHeight="1" x14ac:dyDescent="0.2">
      <c r="A9022" s="52" t="str">
        <f t="shared" si="421"/>
        <v>||||||0</v>
      </c>
      <c r="B9022" s="52" t="str">
        <f t="shared" si="422"/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423">N9022+O9022</f>
        <v>0</v>
      </c>
      <c r="N9022" s="39"/>
      <c r="O9022" s="39"/>
      <c r="P9022" s="53"/>
    </row>
    <row r="9023" spans="1:16" ht="24.95" customHeight="1" x14ac:dyDescent="0.2">
      <c r="A9023" s="52" t="str">
        <f t="shared" si="421"/>
        <v>||||||0</v>
      </c>
      <c r="B9023" s="52" t="str">
        <f t="shared" si="422"/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423"/>
        <v>0</v>
      </c>
      <c r="N9023" s="39"/>
      <c r="O9023" s="39"/>
      <c r="P9023" s="53"/>
    </row>
    <row r="9024" spans="1:16" ht="24.95" customHeight="1" x14ac:dyDescent="0.2">
      <c r="A9024" s="52" t="str">
        <f t="shared" si="421"/>
        <v>||||||0</v>
      </c>
      <c r="B9024" s="52" t="str">
        <f t="shared" si="422"/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423"/>
        <v>0</v>
      </c>
      <c r="N9024" s="39"/>
      <c r="O9024" s="39"/>
      <c r="P9024" s="53"/>
    </row>
    <row r="9025" spans="1:16" ht="24.95" customHeight="1" x14ac:dyDescent="0.2">
      <c r="A9025" s="52" t="str">
        <f t="shared" si="421"/>
        <v>||||||0</v>
      </c>
      <c r="B9025" s="52" t="str">
        <f t="shared" si="422"/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423"/>
        <v>0</v>
      </c>
      <c r="N9025" s="39"/>
      <c r="O9025" s="39"/>
      <c r="P9025" s="53"/>
    </row>
    <row r="9026" spans="1:16" ht="24.95" customHeight="1" x14ac:dyDescent="0.2">
      <c r="A9026" s="52" t="str">
        <f t="shared" si="421"/>
        <v>||||||0</v>
      </c>
      <c r="B9026" s="52" t="str">
        <f t="shared" si="422"/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423"/>
        <v>0</v>
      </c>
      <c r="N9026" s="39"/>
      <c r="O9026" s="39"/>
      <c r="P9026" s="53"/>
    </row>
    <row r="9027" spans="1:16" ht="24.95" customHeight="1" x14ac:dyDescent="0.2">
      <c r="A9027" s="52" t="str">
        <f t="shared" si="421"/>
        <v>||||||0</v>
      </c>
      <c r="B9027" s="52" t="str">
        <f t="shared" si="422"/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423"/>
        <v>0</v>
      </c>
      <c r="N9027" s="39"/>
      <c r="O9027" s="39"/>
      <c r="P9027" s="53"/>
    </row>
    <row r="9028" spans="1:16" ht="24.95" customHeight="1" x14ac:dyDescent="0.2">
      <c r="A9028" s="52" t="str">
        <f t="shared" si="421"/>
        <v>||||||0</v>
      </c>
      <c r="B9028" s="52" t="str">
        <f t="shared" si="422"/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423"/>
        <v>0</v>
      </c>
      <c r="N9028" s="39"/>
      <c r="O9028" s="39"/>
      <c r="P9028" s="53"/>
    </row>
    <row r="9029" spans="1:16" ht="24.95" customHeight="1" x14ac:dyDescent="0.2">
      <c r="A9029" s="52" t="str">
        <f t="shared" ref="A9029:A9092" si="424">C9029&amp;"|"&amp;D9029&amp;"|"&amp;E9029&amp;"|"&amp;F9029&amp;"|"&amp;G9029&amp;"|"&amp;I9029&amp;"|"&amp;N9029+O9029-P9029</f>
        <v>||||||0</v>
      </c>
      <c r="B9029" s="52" t="str">
        <f t="shared" ref="B9029:B9092" si="425"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423"/>
        <v>0</v>
      </c>
      <c r="N9029" s="39"/>
      <c r="O9029" s="39"/>
      <c r="P9029" s="53"/>
    </row>
    <row r="9030" spans="1:16" ht="24.95" customHeight="1" x14ac:dyDescent="0.2">
      <c r="A9030" s="52" t="str">
        <f t="shared" si="424"/>
        <v>||||||0</v>
      </c>
      <c r="B9030" s="52" t="str">
        <f t="shared" si="425"/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423"/>
        <v>0</v>
      </c>
      <c r="N9030" s="39"/>
      <c r="O9030" s="39"/>
      <c r="P9030" s="53"/>
    </row>
    <row r="9031" spans="1:16" ht="24.95" customHeight="1" x14ac:dyDescent="0.2">
      <c r="A9031" s="52" t="str">
        <f t="shared" si="424"/>
        <v>||||||0</v>
      </c>
      <c r="B9031" s="52" t="str">
        <f t="shared" si="425"/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423"/>
        <v>0</v>
      </c>
      <c r="N9031" s="39"/>
      <c r="O9031" s="39"/>
      <c r="P9031" s="53"/>
    </row>
    <row r="9032" spans="1:16" ht="24.95" customHeight="1" x14ac:dyDescent="0.2">
      <c r="A9032" s="52" t="str">
        <f t="shared" si="424"/>
        <v>||||||0</v>
      </c>
      <c r="B9032" s="52" t="str">
        <f t="shared" si="425"/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423"/>
        <v>0</v>
      </c>
      <c r="N9032" s="39"/>
      <c r="O9032" s="39"/>
      <c r="P9032" s="53"/>
    </row>
    <row r="9033" spans="1:16" ht="24.95" customHeight="1" x14ac:dyDescent="0.2">
      <c r="A9033" s="52" t="str">
        <f t="shared" si="424"/>
        <v>||||||0</v>
      </c>
      <c r="B9033" s="52" t="str">
        <f t="shared" si="425"/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423"/>
        <v>0</v>
      </c>
      <c r="N9033" s="39"/>
      <c r="O9033" s="39"/>
      <c r="P9033" s="53"/>
    </row>
    <row r="9034" spans="1:16" ht="24.95" customHeight="1" x14ac:dyDescent="0.2">
      <c r="A9034" s="52" t="str">
        <f t="shared" si="424"/>
        <v>||||||0</v>
      </c>
      <c r="B9034" s="52" t="str">
        <f t="shared" si="425"/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423"/>
        <v>0</v>
      </c>
      <c r="N9034" s="39"/>
      <c r="O9034" s="39"/>
      <c r="P9034" s="53"/>
    </row>
    <row r="9035" spans="1:16" ht="24.95" customHeight="1" x14ac:dyDescent="0.2">
      <c r="A9035" s="52" t="str">
        <f t="shared" si="424"/>
        <v>||||||0</v>
      </c>
      <c r="B9035" s="52" t="str">
        <f t="shared" si="425"/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423"/>
        <v>0</v>
      </c>
      <c r="N9035" s="39"/>
      <c r="O9035" s="39"/>
      <c r="P9035" s="53"/>
    </row>
    <row r="9036" spans="1:16" ht="24.95" customHeight="1" x14ac:dyDescent="0.2">
      <c r="A9036" s="52" t="str">
        <f t="shared" si="424"/>
        <v>||||||0</v>
      </c>
      <c r="B9036" s="52" t="str">
        <f t="shared" si="425"/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423"/>
        <v>0</v>
      </c>
      <c r="N9036" s="39"/>
      <c r="O9036" s="39"/>
      <c r="P9036" s="53"/>
    </row>
    <row r="9037" spans="1:16" ht="24.95" customHeight="1" x14ac:dyDescent="0.2">
      <c r="A9037" s="52" t="str">
        <f t="shared" si="424"/>
        <v>||||||0</v>
      </c>
      <c r="B9037" s="52" t="str">
        <f t="shared" si="425"/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423"/>
        <v>0</v>
      </c>
      <c r="N9037" s="39"/>
      <c r="O9037" s="39"/>
      <c r="P9037" s="53"/>
    </row>
    <row r="9038" spans="1:16" ht="24.95" customHeight="1" x14ac:dyDescent="0.2">
      <c r="A9038" s="52" t="str">
        <f t="shared" si="424"/>
        <v>||||||0</v>
      </c>
      <c r="B9038" s="52" t="str">
        <f t="shared" si="425"/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423"/>
        <v>0</v>
      </c>
      <c r="N9038" s="39"/>
      <c r="O9038" s="39"/>
      <c r="P9038" s="53"/>
    </row>
    <row r="9039" spans="1:16" ht="24.95" customHeight="1" x14ac:dyDescent="0.2">
      <c r="A9039" s="52" t="str">
        <f t="shared" si="424"/>
        <v>||||||0</v>
      </c>
      <c r="B9039" s="52" t="str">
        <f t="shared" si="425"/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423"/>
        <v>0</v>
      </c>
      <c r="N9039" s="39"/>
      <c r="O9039" s="39"/>
      <c r="P9039" s="53"/>
    </row>
    <row r="9040" spans="1:16" ht="24.95" customHeight="1" x14ac:dyDescent="0.2">
      <c r="A9040" s="52" t="str">
        <f t="shared" si="424"/>
        <v>||||||0</v>
      </c>
      <c r="B9040" s="52" t="str">
        <f t="shared" si="425"/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423"/>
        <v>0</v>
      </c>
      <c r="N9040" s="39"/>
      <c r="O9040" s="39"/>
      <c r="P9040" s="53"/>
    </row>
    <row r="9041" spans="1:16" ht="24.95" customHeight="1" x14ac:dyDescent="0.2">
      <c r="A9041" s="52" t="str">
        <f t="shared" si="424"/>
        <v>||||||0</v>
      </c>
      <c r="B9041" s="52" t="str">
        <f t="shared" si="425"/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423"/>
        <v>0</v>
      </c>
      <c r="N9041" s="39"/>
      <c r="O9041" s="39"/>
      <c r="P9041" s="53"/>
    </row>
    <row r="9042" spans="1:16" ht="24.95" customHeight="1" x14ac:dyDescent="0.2">
      <c r="A9042" s="52" t="str">
        <f t="shared" si="424"/>
        <v>||||||0</v>
      </c>
      <c r="B9042" s="52" t="str">
        <f t="shared" si="425"/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423"/>
        <v>0</v>
      </c>
      <c r="N9042" s="39"/>
      <c r="O9042" s="39"/>
      <c r="P9042" s="53"/>
    </row>
    <row r="9043" spans="1:16" ht="24.95" customHeight="1" x14ac:dyDescent="0.2">
      <c r="A9043" s="52" t="str">
        <f t="shared" si="424"/>
        <v>||||||0</v>
      </c>
      <c r="B9043" s="52" t="str">
        <f t="shared" si="425"/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423"/>
        <v>0</v>
      </c>
      <c r="N9043" s="39"/>
      <c r="O9043" s="39"/>
      <c r="P9043" s="53"/>
    </row>
    <row r="9044" spans="1:16" ht="24.95" customHeight="1" x14ac:dyDescent="0.2">
      <c r="A9044" s="52" t="str">
        <f t="shared" si="424"/>
        <v>||||||0</v>
      </c>
      <c r="B9044" s="52" t="str">
        <f t="shared" si="425"/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423"/>
        <v>0</v>
      </c>
      <c r="N9044" s="39"/>
      <c r="O9044" s="39"/>
      <c r="P9044" s="53"/>
    </row>
    <row r="9045" spans="1:16" ht="24.95" customHeight="1" x14ac:dyDescent="0.2">
      <c r="A9045" s="52" t="str">
        <f t="shared" si="424"/>
        <v>||||||0</v>
      </c>
      <c r="B9045" s="52" t="str">
        <f t="shared" si="425"/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423"/>
        <v>0</v>
      </c>
      <c r="N9045" s="39"/>
      <c r="O9045" s="39"/>
      <c r="P9045" s="53"/>
    </row>
    <row r="9046" spans="1:16" ht="24.95" customHeight="1" x14ac:dyDescent="0.2">
      <c r="A9046" s="52" t="str">
        <f t="shared" si="424"/>
        <v>||||||0</v>
      </c>
      <c r="B9046" s="52" t="str">
        <f t="shared" si="425"/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423"/>
        <v>0</v>
      </c>
      <c r="N9046" s="39"/>
      <c r="O9046" s="39"/>
      <c r="P9046" s="53"/>
    </row>
    <row r="9047" spans="1:16" ht="24.95" customHeight="1" x14ac:dyDescent="0.2">
      <c r="A9047" s="52" t="str">
        <f t="shared" si="424"/>
        <v>||||||0</v>
      </c>
      <c r="B9047" s="52" t="str">
        <f t="shared" si="425"/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423"/>
        <v>0</v>
      </c>
      <c r="N9047" s="39"/>
      <c r="O9047" s="39"/>
      <c r="P9047" s="53"/>
    </row>
    <row r="9048" spans="1:16" ht="24.95" customHeight="1" x14ac:dyDescent="0.2">
      <c r="A9048" s="52" t="str">
        <f t="shared" si="424"/>
        <v>||||||0</v>
      </c>
      <c r="B9048" s="52" t="str">
        <f t="shared" si="425"/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423"/>
        <v>0</v>
      </c>
      <c r="N9048" s="39"/>
      <c r="O9048" s="39"/>
      <c r="P9048" s="53"/>
    </row>
    <row r="9049" spans="1:16" ht="24.95" customHeight="1" x14ac:dyDescent="0.2">
      <c r="A9049" s="52" t="str">
        <f t="shared" si="424"/>
        <v>||||||0</v>
      </c>
      <c r="B9049" s="52" t="str">
        <f t="shared" si="425"/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423"/>
        <v>0</v>
      </c>
      <c r="N9049" s="39"/>
      <c r="O9049" s="39"/>
      <c r="P9049" s="53"/>
    </row>
    <row r="9050" spans="1:16" ht="24.95" customHeight="1" x14ac:dyDescent="0.2">
      <c r="A9050" s="52" t="str">
        <f t="shared" si="424"/>
        <v>||||||0</v>
      </c>
      <c r="B9050" s="52" t="str">
        <f t="shared" si="425"/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423"/>
        <v>0</v>
      </c>
      <c r="N9050" s="39"/>
      <c r="O9050" s="39"/>
      <c r="P9050" s="53"/>
    </row>
    <row r="9051" spans="1:16" ht="24.95" customHeight="1" x14ac:dyDescent="0.2">
      <c r="A9051" s="52" t="str">
        <f t="shared" si="424"/>
        <v>||||||0</v>
      </c>
      <c r="B9051" s="52" t="str">
        <f t="shared" si="425"/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423"/>
        <v>0</v>
      </c>
      <c r="N9051" s="39"/>
      <c r="O9051" s="39"/>
      <c r="P9051" s="53"/>
    </row>
    <row r="9052" spans="1:16" ht="24.95" customHeight="1" x14ac:dyDescent="0.2">
      <c r="A9052" s="52" t="str">
        <f t="shared" si="424"/>
        <v>||||||0</v>
      </c>
      <c r="B9052" s="52" t="str">
        <f t="shared" si="425"/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423"/>
        <v>0</v>
      </c>
      <c r="N9052" s="39"/>
      <c r="O9052" s="39"/>
      <c r="P9052" s="53"/>
    </row>
    <row r="9053" spans="1:16" ht="24.95" customHeight="1" x14ac:dyDescent="0.2">
      <c r="A9053" s="52" t="str">
        <f t="shared" si="424"/>
        <v>||||||0</v>
      </c>
      <c r="B9053" s="52" t="str">
        <f t="shared" si="425"/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423"/>
        <v>0</v>
      </c>
      <c r="N9053" s="39"/>
      <c r="O9053" s="39"/>
      <c r="P9053" s="53"/>
    </row>
    <row r="9054" spans="1:16" ht="24.95" customHeight="1" x14ac:dyDescent="0.2">
      <c r="A9054" s="52" t="str">
        <f t="shared" si="424"/>
        <v>||||||0</v>
      </c>
      <c r="B9054" s="52" t="str">
        <f t="shared" si="425"/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423"/>
        <v>0</v>
      </c>
      <c r="N9054" s="39"/>
      <c r="O9054" s="39"/>
      <c r="P9054" s="53"/>
    </row>
    <row r="9055" spans="1:16" ht="24.95" customHeight="1" x14ac:dyDescent="0.2">
      <c r="A9055" s="52" t="str">
        <f t="shared" si="424"/>
        <v>||||||0</v>
      </c>
      <c r="B9055" s="52" t="str">
        <f t="shared" si="425"/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423"/>
        <v>0</v>
      </c>
      <c r="N9055" s="39"/>
      <c r="O9055" s="39"/>
      <c r="P9055" s="53"/>
    </row>
    <row r="9056" spans="1:16" ht="24.95" customHeight="1" x14ac:dyDescent="0.2">
      <c r="A9056" s="52" t="str">
        <f t="shared" si="424"/>
        <v>||||||0</v>
      </c>
      <c r="B9056" s="52" t="str">
        <f t="shared" si="425"/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423"/>
        <v>0</v>
      </c>
      <c r="N9056" s="39"/>
      <c r="O9056" s="39"/>
      <c r="P9056" s="53"/>
    </row>
    <row r="9057" spans="1:16" ht="24.95" customHeight="1" x14ac:dyDescent="0.2">
      <c r="A9057" s="52" t="str">
        <f t="shared" si="424"/>
        <v>||||||0</v>
      </c>
      <c r="B9057" s="52" t="str">
        <f t="shared" si="425"/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423"/>
        <v>0</v>
      </c>
      <c r="N9057" s="39"/>
      <c r="O9057" s="39"/>
      <c r="P9057" s="53"/>
    </row>
    <row r="9058" spans="1:16" ht="24.95" customHeight="1" x14ac:dyDescent="0.2">
      <c r="A9058" s="52" t="str">
        <f t="shared" si="424"/>
        <v>||||||0</v>
      </c>
      <c r="B9058" s="52" t="str">
        <f t="shared" si="425"/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423"/>
        <v>0</v>
      </c>
      <c r="N9058" s="39"/>
      <c r="O9058" s="39"/>
      <c r="P9058" s="53"/>
    </row>
    <row r="9059" spans="1:16" ht="24.95" customHeight="1" x14ac:dyDescent="0.2">
      <c r="A9059" s="52" t="str">
        <f t="shared" si="424"/>
        <v>||||||0</v>
      </c>
      <c r="B9059" s="52" t="str">
        <f t="shared" si="425"/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423"/>
        <v>0</v>
      </c>
      <c r="N9059" s="39"/>
      <c r="O9059" s="39"/>
      <c r="P9059" s="53"/>
    </row>
    <row r="9060" spans="1:16" ht="24.95" customHeight="1" x14ac:dyDescent="0.2">
      <c r="A9060" s="52" t="str">
        <f t="shared" si="424"/>
        <v>||||||0</v>
      </c>
      <c r="B9060" s="52" t="str">
        <f t="shared" si="425"/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423"/>
        <v>0</v>
      </c>
      <c r="N9060" s="39"/>
      <c r="O9060" s="39"/>
      <c r="P9060" s="53"/>
    </row>
    <row r="9061" spans="1:16" ht="24.95" customHeight="1" x14ac:dyDescent="0.2">
      <c r="A9061" s="52" t="str">
        <f t="shared" si="424"/>
        <v>||||||0</v>
      </c>
      <c r="B9061" s="52" t="str">
        <f t="shared" si="425"/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423"/>
        <v>0</v>
      </c>
      <c r="N9061" s="39"/>
      <c r="O9061" s="39"/>
      <c r="P9061" s="53"/>
    </row>
    <row r="9062" spans="1:16" ht="24.95" customHeight="1" x14ac:dyDescent="0.2">
      <c r="A9062" s="52" t="str">
        <f t="shared" si="424"/>
        <v>||||||0</v>
      </c>
      <c r="B9062" s="52" t="str">
        <f t="shared" si="425"/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423"/>
        <v>0</v>
      </c>
      <c r="N9062" s="39"/>
      <c r="O9062" s="39"/>
      <c r="P9062" s="53"/>
    </row>
    <row r="9063" spans="1:16" ht="24.95" customHeight="1" x14ac:dyDescent="0.2">
      <c r="A9063" s="52" t="str">
        <f t="shared" si="424"/>
        <v>||||||0</v>
      </c>
      <c r="B9063" s="52" t="str">
        <f t="shared" si="425"/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423"/>
        <v>0</v>
      </c>
      <c r="N9063" s="39"/>
      <c r="O9063" s="39"/>
      <c r="P9063" s="53"/>
    </row>
    <row r="9064" spans="1:16" ht="24.95" customHeight="1" x14ac:dyDescent="0.2">
      <c r="A9064" s="52" t="str">
        <f t="shared" si="424"/>
        <v>||||||0</v>
      </c>
      <c r="B9064" s="52" t="str">
        <f t="shared" si="425"/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423"/>
        <v>0</v>
      </c>
      <c r="N9064" s="39"/>
      <c r="O9064" s="39"/>
      <c r="P9064" s="53"/>
    </row>
    <row r="9065" spans="1:16" ht="24.95" customHeight="1" x14ac:dyDescent="0.2">
      <c r="A9065" s="52" t="str">
        <f t="shared" si="424"/>
        <v>||||||0</v>
      </c>
      <c r="B9065" s="52" t="str">
        <f t="shared" si="425"/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423"/>
        <v>0</v>
      </c>
      <c r="N9065" s="39"/>
      <c r="O9065" s="39"/>
      <c r="P9065" s="53"/>
    </row>
    <row r="9066" spans="1:16" ht="24.95" customHeight="1" x14ac:dyDescent="0.2">
      <c r="A9066" s="52" t="str">
        <f t="shared" si="424"/>
        <v>||||||0</v>
      </c>
      <c r="B9066" s="52" t="str">
        <f t="shared" si="425"/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423"/>
        <v>0</v>
      </c>
      <c r="N9066" s="39"/>
      <c r="O9066" s="39"/>
      <c r="P9066" s="53"/>
    </row>
    <row r="9067" spans="1:16" ht="24.95" customHeight="1" x14ac:dyDescent="0.2">
      <c r="A9067" s="52" t="str">
        <f t="shared" si="424"/>
        <v>||||||0</v>
      </c>
      <c r="B9067" s="52" t="str">
        <f t="shared" si="425"/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423"/>
        <v>0</v>
      </c>
      <c r="N9067" s="39"/>
      <c r="O9067" s="39"/>
      <c r="P9067" s="53"/>
    </row>
    <row r="9068" spans="1:16" ht="24.95" customHeight="1" x14ac:dyDescent="0.2">
      <c r="A9068" s="52" t="str">
        <f t="shared" si="424"/>
        <v>||||||0</v>
      </c>
      <c r="B9068" s="52" t="str">
        <f t="shared" si="425"/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423"/>
        <v>0</v>
      </c>
      <c r="N9068" s="39"/>
      <c r="O9068" s="39"/>
      <c r="P9068" s="53"/>
    </row>
    <row r="9069" spans="1:16" ht="24.95" customHeight="1" x14ac:dyDescent="0.2">
      <c r="A9069" s="52" t="str">
        <f t="shared" si="424"/>
        <v>||||||0</v>
      </c>
      <c r="B9069" s="52" t="str">
        <f t="shared" si="425"/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423"/>
        <v>0</v>
      </c>
      <c r="N9069" s="39"/>
      <c r="O9069" s="39"/>
      <c r="P9069" s="53"/>
    </row>
    <row r="9070" spans="1:16" ht="24.95" customHeight="1" x14ac:dyDescent="0.2">
      <c r="A9070" s="52" t="str">
        <f t="shared" si="424"/>
        <v>||||||0</v>
      </c>
      <c r="B9070" s="52" t="str">
        <f t="shared" si="425"/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423"/>
        <v>0</v>
      </c>
      <c r="N9070" s="39"/>
      <c r="O9070" s="39"/>
      <c r="P9070" s="53"/>
    </row>
    <row r="9071" spans="1:16" ht="24.95" customHeight="1" x14ac:dyDescent="0.2">
      <c r="A9071" s="52" t="str">
        <f t="shared" si="424"/>
        <v>||||||0</v>
      </c>
      <c r="B9071" s="52" t="str">
        <f t="shared" si="425"/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423"/>
        <v>0</v>
      </c>
      <c r="N9071" s="39"/>
      <c r="O9071" s="39"/>
      <c r="P9071" s="53"/>
    </row>
    <row r="9072" spans="1:16" ht="24.95" customHeight="1" x14ac:dyDescent="0.2">
      <c r="A9072" s="52" t="str">
        <f t="shared" si="424"/>
        <v>||||||0</v>
      </c>
      <c r="B9072" s="52" t="str">
        <f t="shared" si="425"/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423"/>
        <v>0</v>
      </c>
      <c r="N9072" s="39"/>
      <c r="O9072" s="39"/>
      <c r="P9072" s="53"/>
    </row>
    <row r="9073" spans="1:16" ht="24.95" customHeight="1" x14ac:dyDescent="0.2">
      <c r="A9073" s="52" t="str">
        <f t="shared" si="424"/>
        <v>||||||0</v>
      </c>
      <c r="B9073" s="52" t="str">
        <f t="shared" si="425"/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423"/>
        <v>0</v>
      </c>
      <c r="N9073" s="39"/>
      <c r="O9073" s="39"/>
      <c r="P9073" s="53"/>
    </row>
    <row r="9074" spans="1:16" ht="24.95" customHeight="1" x14ac:dyDescent="0.2">
      <c r="A9074" s="52" t="str">
        <f t="shared" si="424"/>
        <v>||||||0</v>
      </c>
      <c r="B9074" s="52" t="str">
        <f t="shared" si="425"/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423"/>
        <v>0</v>
      </c>
      <c r="N9074" s="39"/>
      <c r="O9074" s="39"/>
      <c r="P9074" s="53"/>
    </row>
    <row r="9075" spans="1:16" ht="24.95" customHeight="1" x14ac:dyDescent="0.2">
      <c r="A9075" s="52" t="str">
        <f t="shared" si="424"/>
        <v>||||||0</v>
      </c>
      <c r="B9075" s="52" t="str">
        <f t="shared" si="425"/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423"/>
        <v>0</v>
      </c>
      <c r="N9075" s="39"/>
      <c r="O9075" s="39"/>
      <c r="P9075" s="53"/>
    </row>
    <row r="9076" spans="1:16" ht="24.95" customHeight="1" x14ac:dyDescent="0.2">
      <c r="A9076" s="52" t="str">
        <f t="shared" si="424"/>
        <v>||||||0</v>
      </c>
      <c r="B9076" s="52" t="str">
        <f t="shared" si="425"/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423"/>
        <v>0</v>
      </c>
      <c r="N9076" s="39"/>
      <c r="O9076" s="39"/>
      <c r="P9076" s="53"/>
    </row>
    <row r="9077" spans="1:16" ht="24.95" customHeight="1" x14ac:dyDescent="0.2">
      <c r="A9077" s="52" t="str">
        <f t="shared" si="424"/>
        <v>||||||0</v>
      </c>
      <c r="B9077" s="52" t="str">
        <f t="shared" si="425"/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423"/>
        <v>0</v>
      </c>
      <c r="N9077" s="39"/>
      <c r="O9077" s="39"/>
      <c r="P9077" s="53"/>
    </row>
    <row r="9078" spans="1:16" ht="24.95" customHeight="1" x14ac:dyDescent="0.2">
      <c r="A9078" s="52" t="str">
        <f t="shared" si="424"/>
        <v>||||||0</v>
      </c>
      <c r="B9078" s="52" t="str">
        <f t="shared" si="425"/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423"/>
        <v>0</v>
      </c>
      <c r="N9078" s="39"/>
      <c r="O9078" s="39"/>
      <c r="P9078" s="53"/>
    </row>
    <row r="9079" spans="1:16" ht="24.95" customHeight="1" x14ac:dyDescent="0.2">
      <c r="A9079" s="52" t="str">
        <f t="shared" si="424"/>
        <v>||||||0</v>
      </c>
      <c r="B9079" s="52" t="str">
        <f t="shared" si="425"/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423"/>
        <v>0</v>
      </c>
      <c r="N9079" s="39"/>
      <c r="O9079" s="39"/>
      <c r="P9079" s="53"/>
    </row>
    <row r="9080" spans="1:16" ht="24.95" customHeight="1" x14ac:dyDescent="0.2">
      <c r="A9080" s="52" t="str">
        <f t="shared" si="424"/>
        <v>||||||0</v>
      </c>
      <c r="B9080" s="52" t="str">
        <f t="shared" si="425"/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423"/>
        <v>0</v>
      </c>
      <c r="N9080" s="39"/>
      <c r="O9080" s="39"/>
      <c r="P9080" s="53"/>
    </row>
    <row r="9081" spans="1:16" ht="24.95" customHeight="1" x14ac:dyDescent="0.2">
      <c r="A9081" s="52" t="str">
        <f t="shared" si="424"/>
        <v>||||||0</v>
      </c>
      <c r="B9081" s="52" t="str">
        <f t="shared" si="425"/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423"/>
        <v>0</v>
      </c>
      <c r="N9081" s="39"/>
      <c r="O9081" s="39"/>
      <c r="P9081" s="53"/>
    </row>
    <row r="9082" spans="1:16" ht="24.95" customHeight="1" x14ac:dyDescent="0.2">
      <c r="A9082" s="52" t="str">
        <f t="shared" si="424"/>
        <v>||||||0</v>
      </c>
      <c r="B9082" s="52" t="str">
        <f t="shared" si="425"/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423"/>
        <v>0</v>
      </c>
      <c r="N9082" s="39"/>
      <c r="O9082" s="39"/>
      <c r="P9082" s="53"/>
    </row>
    <row r="9083" spans="1:16" ht="24.95" customHeight="1" x14ac:dyDescent="0.2">
      <c r="A9083" s="52" t="str">
        <f t="shared" si="424"/>
        <v>||||||0</v>
      </c>
      <c r="B9083" s="52" t="str">
        <f t="shared" si="425"/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423"/>
        <v>0</v>
      </c>
      <c r="N9083" s="39"/>
      <c r="O9083" s="39"/>
      <c r="P9083" s="53"/>
    </row>
    <row r="9084" spans="1:16" ht="24.95" customHeight="1" x14ac:dyDescent="0.2">
      <c r="A9084" s="52" t="str">
        <f t="shared" si="424"/>
        <v>||||||0</v>
      </c>
      <c r="B9084" s="52" t="str">
        <f t="shared" si="425"/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423"/>
        <v>0</v>
      </c>
      <c r="N9084" s="39"/>
      <c r="O9084" s="39"/>
      <c r="P9084" s="53"/>
    </row>
    <row r="9085" spans="1:16" ht="24.95" customHeight="1" x14ac:dyDescent="0.2">
      <c r="A9085" s="52" t="str">
        <f t="shared" si="424"/>
        <v>||||||0</v>
      </c>
      <c r="B9085" s="52" t="str">
        <f t="shared" si="425"/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423"/>
        <v>0</v>
      </c>
      <c r="N9085" s="39"/>
      <c r="O9085" s="39"/>
      <c r="P9085" s="53"/>
    </row>
    <row r="9086" spans="1:16" ht="24.95" customHeight="1" x14ac:dyDescent="0.2">
      <c r="A9086" s="52" t="str">
        <f t="shared" si="424"/>
        <v>||||||0</v>
      </c>
      <c r="B9086" s="52" t="str">
        <f t="shared" si="425"/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426">N9086+O9086</f>
        <v>0</v>
      </c>
      <c r="N9086" s="39"/>
      <c r="O9086" s="39"/>
      <c r="P9086" s="53"/>
    </row>
    <row r="9087" spans="1:16" ht="24.95" customHeight="1" x14ac:dyDescent="0.2">
      <c r="A9087" s="52" t="str">
        <f t="shared" si="424"/>
        <v>||||||0</v>
      </c>
      <c r="B9087" s="52" t="str">
        <f t="shared" si="425"/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426"/>
        <v>0</v>
      </c>
      <c r="N9087" s="39"/>
      <c r="O9087" s="39"/>
      <c r="P9087" s="53"/>
    </row>
    <row r="9088" spans="1:16" ht="24.95" customHeight="1" x14ac:dyDescent="0.2">
      <c r="A9088" s="52" t="str">
        <f t="shared" si="424"/>
        <v>||||||0</v>
      </c>
      <c r="B9088" s="52" t="str">
        <f t="shared" si="425"/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426"/>
        <v>0</v>
      </c>
      <c r="N9088" s="39"/>
      <c r="O9088" s="39"/>
      <c r="P9088" s="53"/>
    </row>
    <row r="9089" spans="1:16" ht="24.95" customHeight="1" x14ac:dyDescent="0.2">
      <c r="A9089" s="52" t="str">
        <f t="shared" si="424"/>
        <v>||||||0</v>
      </c>
      <c r="B9089" s="52" t="str">
        <f t="shared" si="425"/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426"/>
        <v>0</v>
      </c>
      <c r="N9089" s="39"/>
      <c r="O9089" s="39"/>
      <c r="P9089" s="53"/>
    </row>
    <row r="9090" spans="1:16" ht="24.95" customHeight="1" x14ac:dyDescent="0.2">
      <c r="A9090" s="52" t="str">
        <f t="shared" si="424"/>
        <v>||||||0</v>
      </c>
      <c r="B9090" s="52" t="str">
        <f t="shared" si="425"/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426"/>
        <v>0</v>
      </c>
      <c r="N9090" s="39"/>
      <c r="O9090" s="39"/>
      <c r="P9090" s="53"/>
    </row>
    <row r="9091" spans="1:16" ht="24.95" customHeight="1" x14ac:dyDescent="0.2">
      <c r="A9091" s="52" t="str">
        <f t="shared" si="424"/>
        <v>||||||0</v>
      </c>
      <c r="B9091" s="52" t="str">
        <f t="shared" si="425"/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426"/>
        <v>0</v>
      </c>
      <c r="N9091" s="39"/>
      <c r="O9091" s="39"/>
      <c r="P9091" s="53"/>
    </row>
    <row r="9092" spans="1:16" ht="24.95" customHeight="1" x14ac:dyDescent="0.2">
      <c r="A9092" s="52" t="str">
        <f t="shared" si="424"/>
        <v>||||||0</v>
      </c>
      <c r="B9092" s="52" t="str">
        <f t="shared" si="425"/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426"/>
        <v>0</v>
      </c>
      <c r="N9092" s="39"/>
      <c r="O9092" s="39"/>
      <c r="P9092" s="53"/>
    </row>
    <row r="9093" spans="1:16" ht="24.95" customHeight="1" x14ac:dyDescent="0.2">
      <c r="A9093" s="52" t="str">
        <f t="shared" ref="A9093:A9156" si="427">C9093&amp;"|"&amp;D9093&amp;"|"&amp;E9093&amp;"|"&amp;F9093&amp;"|"&amp;G9093&amp;"|"&amp;I9093&amp;"|"&amp;N9093+O9093-P9093</f>
        <v>||||||0</v>
      </c>
      <c r="B9093" s="52" t="str">
        <f t="shared" ref="B9093:B9156" si="428"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426"/>
        <v>0</v>
      </c>
      <c r="N9093" s="39"/>
      <c r="O9093" s="39"/>
      <c r="P9093" s="53"/>
    </row>
    <row r="9094" spans="1:16" ht="24.95" customHeight="1" x14ac:dyDescent="0.2">
      <c r="A9094" s="52" t="str">
        <f t="shared" si="427"/>
        <v>||||||0</v>
      </c>
      <c r="B9094" s="52" t="str">
        <f t="shared" si="428"/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426"/>
        <v>0</v>
      </c>
      <c r="N9094" s="39"/>
      <c r="O9094" s="39"/>
      <c r="P9094" s="53"/>
    </row>
    <row r="9095" spans="1:16" ht="24.95" customHeight="1" x14ac:dyDescent="0.2">
      <c r="A9095" s="52" t="str">
        <f t="shared" si="427"/>
        <v>||||||0</v>
      </c>
      <c r="B9095" s="52" t="str">
        <f t="shared" si="428"/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426"/>
        <v>0</v>
      </c>
      <c r="N9095" s="39"/>
      <c r="O9095" s="39"/>
      <c r="P9095" s="53"/>
    </row>
    <row r="9096" spans="1:16" ht="24.95" customHeight="1" x14ac:dyDescent="0.2">
      <c r="A9096" s="52" t="str">
        <f t="shared" si="427"/>
        <v>||||||0</v>
      </c>
      <c r="B9096" s="52" t="str">
        <f t="shared" si="428"/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426"/>
        <v>0</v>
      </c>
      <c r="N9096" s="39"/>
      <c r="O9096" s="39"/>
      <c r="P9096" s="53"/>
    </row>
    <row r="9097" spans="1:16" ht="24.95" customHeight="1" x14ac:dyDescent="0.2">
      <c r="A9097" s="52" t="str">
        <f t="shared" si="427"/>
        <v>||||||0</v>
      </c>
      <c r="B9097" s="52" t="str">
        <f t="shared" si="428"/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426"/>
        <v>0</v>
      </c>
      <c r="N9097" s="39"/>
      <c r="O9097" s="39"/>
      <c r="P9097" s="53"/>
    </row>
    <row r="9098" spans="1:16" ht="24.95" customHeight="1" x14ac:dyDescent="0.2">
      <c r="A9098" s="52" t="str">
        <f t="shared" si="427"/>
        <v>||||||0</v>
      </c>
      <c r="B9098" s="52" t="str">
        <f t="shared" si="428"/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426"/>
        <v>0</v>
      </c>
      <c r="N9098" s="39"/>
      <c r="O9098" s="39"/>
      <c r="P9098" s="53"/>
    </row>
    <row r="9099" spans="1:16" ht="24.95" customHeight="1" x14ac:dyDescent="0.2">
      <c r="A9099" s="52" t="str">
        <f t="shared" si="427"/>
        <v>||||||0</v>
      </c>
      <c r="B9099" s="52" t="str">
        <f t="shared" si="428"/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426"/>
        <v>0</v>
      </c>
      <c r="N9099" s="39"/>
      <c r="O9099" s="39"/>
      <c r="P9099" s="53"/>
    </row>
    <row r="9100" spans="1:16" ht="24.95" customHeight="1" x14ac:dyDescent="0.2">
      <c r="A9100" s="52" t="str">
        <f t="shared" si="427"/>
        <v>||||||0</v>
      </c>
      <c r="B9100" s="52" t="str">
        <f t="shared" si="428"/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426"/>
        <v>0</v>
      </c>
      <c r="N9100" s="39"/>
      <c r="O9100" s="39"/>
      <c r="P9100" s="53"/>
    </row>
    <row r="9101" spans="1:16" ht="24.95" customHeight="1" x14ac:dyDescent="0.2">
      <c r="A9101" s="52" t="str">
        <f t="shared" si="427"/>
        <v>||||||0</v>
      </c>
      <c r="B9101" s="52" t="str">
        <f t="shared" si="428"/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426"/>
        <v>0</v>
      </c>
      <c r="N9101" s="39"/>
      <c r="O9101" s="39"/>
      <c r="P9101" s="53"/>
    </row>
    <row r="9102" spans="1:16" ht="24.95" customHeight="1" x14ac:dyDescent="0.2">
      <c r="A9102" s="52" t="str">
        <f t="shared" si="427"/>
        <v>||||||0</v>
      </c>
      <c r="B9102" s="52" t="str">
        <f t="shared" si="428"/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426"/>
        <v>0</v>
      </c>
      <c r="N9102" s="39"/>
      <c r="O9102" s="39"/>
      <c r="P9102" s="53"/>
    </row>
    <row r="9103" spans="1:16" ht="24.95" customHeight="1" x14ac:dyDescent="0.2">
      <c r="A9103" s="52" t="str">
        <f t="shared" si="427"/>
        <v>||||||0</v>
      </c>
      <c r="B9103" s="52" t="str">
        <f t="shared" si="428"/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426"/>
        <v>0</v>
      </c>
      <c r="N9103" s="39"/>
      <c r="O9103" s="39"/>
      <c r="P9103" s="53"/>
    </row>
    <row r="9104" spans="1:16" ht="24.95" customHeight="1" x14ac:dyDescent="0.2">
      <c r="A9104" s="52" t="str">
        <f t="shared" si="427"/>
        <v>||||||0</v>
      </c>
      <c r="B9104" s="52" t="str">
        <f t="shared" si="428"/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426"/>
        <v>0</v>
      </c>
      <c r="N9104" s="39"/>
      <c r="O9104" s="39"/>
      <c r="P9104" s="53"/>
    </row>
    <row r="9105" spans="1:16" ht="24.95" customHeight="1" x14ac:dyDescent="0.2">
      <c r="A9105" s="52" t="str">
        <f t="shared" si="427"/>
        <v>||||||0</v>
      </c>
      <c r="B9105" s="52" t="str">
        <f t="shared" si="428"/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426"/>
        <v>0</v>
      </c>
      <c r="N9105" s="39"/>
      <c r="O9105" s="39"/>
      <c r="P9105" s="53"/>
    </row>
    <row r="9106" spans="1:16" ht="24.95" customHeight="1" x14ac:dyDescent="0.2">
      <c r="A9106" s="52" t="str">
        <f t="shared" si="427"/>
        <v>||||||0</v>
      </c>
      <c r="B9106" s="52" t="str">
        <f t="shared" si="428"/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426"/>
        <v>0</v>
      </c>
      <c r="N9106" s="39"/>
      <c r="O9106" s="39"/>
      <c r="P9106" s="53"/>
    </row>
    <row r="9107" spans="1:16" ht="24.95" customHeight="1" x14ac:dyDescent="0.2">
      <c r="A9107" s="52" t="str">
        <f t="shared" si="427"/>
        <v>||||||0</v>
      </c>
      <c r="B9107" s="52" t="str">
        <f t="shared" si="428"/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426"/>
        <v>0</v>
      </c>
      <c r="N9107" s="39"/>
      <c r="O9107" s="39"/>
      <c r="P9107" s="53"/>
    </row>
    <row r="9108" spans="1:16" ht="24.95" customHeight="1" x14ac:dyDescent="0.2">
      <c r="A9108" s="52" t="str">
        <f t="shared" si="427"/>
        <v>||||||0</v>
      </c>
      <c r="B9108" s="52" t="str">
        <f t="shared" si="428"/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426"/>
        <v>0</v>
      </c>
      <c r="N9108" s="39"/>
      <c r="O9108" s="39"/>
      <c r="P9108" s="53"/>
    </row>
    <row r="9109" spans="1:16" ht="24.95" customHeight="1" x14ac:dyDescent="0.2">
      <c r="A9109" s="52" t="str">
        <f t="shared" si="427"/>
        <v>||||||0</v>
      </c>
      <c r="B9109" s="52" t="str">
        <f t="shared" si="428"/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426"/>
        <v>0</v>
      </c>
      <c r="N9109" s="39"/>
      <c r="O9109" s="39"/>
      <c r="P9109" s="53"/>
    </row>
    <row r="9110" spans="1:16" ht="24.95" customHeight="1" x14ac:dyDescent="0.2">
      <c r="A9110" s="52" t="str">
        <f t="shared" si="427"/>
        <v>||||||0</v>
      </c>
      <c r="B9110" s="52" t="str">
        <f t="shared" si="428"/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426"/>
        <v>0</v>
      </c>
      <c r="N9110" s="39"/>
      <c r="O9110" s="39"/>
      <c r="P9110" s="53"/>
    </row>
    <row r="9111" spans="1:16" ht="24.95" customHeight="1" x14ac:dyDescent="0.2">
      <c r="A9111" s="52" t="str">
        <f t="shared" si="427"/>
        <v>||||||0</v>
      </c>
      <c r="B9111" s="52" t="str">
        <f t="shared" si="428"/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426"/>
        <v>0</v>
      </c>
      <c r="N9111" s="39"/>
      <c r="O9111" s="39"/>
      <c r="P9111" s="53"/>
    </row>
    <row r="9112" spans="1:16" ht="24.95" customHeight="1" x14ac:dyDescent="0.2">
      <c r="A9112" s="52" t="str">
        <f t="shared" si="427"/>
        <v>||||||0</v>
      </c>
      <c r="B9112" s="52" t="str">
        <f t="shared" si="428"/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426"/>
        <v>0</v>
      </c>
      <c r="N9112" s="39"/>
      <c r="O9112" s="39"/>
      <c r="P9112" s="53"/>
    </row>
    <row r="9113" spans="1:16" ht="24.95" customHeight="1" x14ac:dyDescent="0.2">
      <c r="A9113" s="52" t="str">
        <f t="shared" si="427"/>
        <v>||||||0</v>
      </c>
      <c r="B9113" s="52" t="str">
        <f t="shared" si="428"/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426"/>
        <v>0</v>
      </c>
      <c r="N9113" s="39"/>
      <c r="O9113" s="39"/>
      <c r="P9113" s="53"/>
    </row>
    <row r="9114" spans="1:16" ht="24.95" customHeight="1" x14ac:dyDescent="0.2">
      <c r="A9114" s="52" t="str">
        <f t="shared" si="427"/>
        <v>||||||0</v>
      </c>
      <c r="B9114" s="52" t="str">
        <f t="shared" si="428"/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426"/>
        <v>0</v>
      </c>
      <c r="N9114" s="39"/>
      <c r="O9114" s="39"/>
      <c r="P9114" s="53"/>
    </row>
    <row r="9115" spans="1:16" ht="24.95" customHeight="1" x14ac:dyDescent="0.2">
      <c r="A9115" s="52" t="str">
        <f t="shared" si="427"/>
        <v>||||||0</v>
      </c>
      <c r="B9115" s="52" t="str">
        <f t="shared" si="428"/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426"/>
        <v>0</v>
      </c>
      <c r="N9115" s="39"/>
      <c r="O9115" s="39"/>
      <c r="P9115" s="53"/>
    </row>
    <row r="9116" spans="1:16" ht="24.95" customHeight="1" x14ac:dyDescent="0.2">
      <c r="A9116" s="52" t="str">
        <f t="shared" si="427"/>
        <v>||||||0</v>
      </c>
      <c r="B9116" s="52" t="str">
        <f t="shared" si="428"/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426"/>
        <v>0</v>
      </c>
      <c r="N9116" s="39"/>
      <c r="O9116" s="39"/>
      <c r="P9116" s="53"/>
    </row>
    <row r="9117" spans="1:16" ht="24.95" customHeight="1" x14ac:dyDescent="0.2">
      <c r="A9117" s="52" t="str">
        <f t="shared" si="427"/>
        <v>||||||0</v>
      </c>
      <c r="B9117" s="52" t="str">
        <f t="shared" si="428"/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426"/>
        <v>0</v>
      </c>
      <c r="N9117" s="39"/>
      <c r="O9117" s="39"/>
      <c r="P9117" s="53"/>
    </row>
    <row r="9118" spans="1:16" ht="24.95" customHeight="1" x14ac:dyDescent="0.2">
      <c r="A9118" s="52" t="str">
        <f t="shared" si="427"/>
        <v>||||||0</v>
      </c>
      <c r="B9118" s="52" t="str">
        <f t="shared" si="428"/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426"/>
        <v>0</v>
      </c>
      <c r="N9118" s="39"/>
      <c r="O9118" s="39"/>
      <c r="P9118" s="53"/>
    </row>
    <row r="9119" spans="1:16" ht="24.95" customHeight="1" x14ac:dyDescent="0.2">
      <c r="A9119" s="52" t="str">
        <f t="shared" si="427"/>
        <v>||||||0</v>
      </c>
      <c r="B9119" s="52" t="str">
        <f t="shared" si="428"/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426"/>
        <v>0</v>
      </c>
      <c r="N9119" s="39"/>
      <c r="O9119" s="39"/>
      <c r="P9119" s="53"/>
    </row>
    <row r="9120" spans="1:16" ht="24.95" customHeight="1" x14ac:dyDescent="0.2">
      <c r="A9120" s="52" t="str">
        <f t="shared" si="427"/>
        <v>||||||0</v>
      </c>
      <c r="B9120" s="52" t="str">
        <f t="shared" si="428"/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426"/>
        <v>0</v>
      </c>
      <c r="N9120" s="39"/>
      <c r="O9120" s="39"/>
      <c r="P9120" s="53"/>
    </row>
    <row r="9121" spans="1:16" ht="24.95" customHeight="1" x14ac:dyDescent="0.2">
      <c r="A9121" s="52" t="str">
        <f t="shared" si="427"/>
        <v>||||||0</v>
      </c>
      <c r="B9121" s="52" t="str">
        <f t="shared" si="428"/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426"/>
        <v>0</v>
      </c>
      <c r="N9121" s="39"/>
      <c r="O9121" s="39"/>
      <c r="P9121" s="53"/>
    </row>
    <row r="9122" spans="1:16" ht="24.95" customHeight="1" x14ac:dyDescent="0.2">
      <c r="A9122" s="52" t="str">
        <f t="shared" si="427"/>
        <v>||||||0</v>
      </c>
      <c r="B9122" s="52" t="str">
        <f t="shared" si="428"/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426"/>
        <v>0</v>
      </c>
      <c r="N9122" s="39"/>
      <c r="O9122" s="39"/>
      <c r="P9122" s="53"/>
    </row>
    <row r="9123" spans="1:16" ht="24.95" customHeight="1" x14ac:dyDescent="0.2">
      <c r="A9123" s="52" t="str">
        <f t="shared" si="427"/>
        <v>||||||0</v>
      </c>
      <c r="B9123" s="52" t="str">
        <f t="shared" si="428"/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426"/>
        <v>0</v>
      </c>
      <c r="N9123" s="39"/>
      <c r="O9123" s="39"/>
      <c r="P9123" s="53"/>
    </row>
    <row r="9124" spans="1:16" ht="24.95" customHeight="1" x14ac:dyDescent="0.2">
      <c r="A9124" s="52" t="str">
        <f t="shared" si="427"/>
        <v>||||||0</v>
      </c>
      <c r="B9124" s="52" t="str">
        <f t="shared" si="428"/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426"/>
        <v>0</v>
      </c>
      <c r="N9124" s="39"/>
      <c r="O9124" s="39"/>
      <c r="P9124" s="53"/>
    </row>
    <row r="9125" spans="1:16" ht="24.95" customHeight="1" x14ac:dyDescent="0.2">
      <c r="A9125" s="52" t="str">
        <f t="shared" si="427"/>
        <v>||||||0</v>
      </c>
      <c r="B9125" s="52" t="str">
        <f t="shared" si="428"/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426"/>
        <v>0</v>
      </c>
      <c r="N9125" s="39"/>
      <c r="O9125" s="39"/>
      <c r="P9125" s="53"/>
    </row>
    <row r="9126" spans="1:16" ht="24.95" customHeight="1" x14ac:dyDescent="0.2">
      <c r="A9126" s="52" t="str">
        <f t="shared" si="427"/>
        <v>||||||0</v>
      </c>
      <c r="B9126" s="52" t="str">
        <f t="shared" si="428"/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426"/>
        <v>0</v>
      </c>
      <c r="N9126" s="39"/>
      <c r="O9126" s="39"/>
      <c r="P9126" s="53"/>
    </row>
    <row r="9127" spans="1:16" ht="24.95" customHeight="1" x14ac:dyDescent="0.2">
      <c r="A9127" s="52" t="str">
        <f t="shared" si="427"/>
        <v>||||||0</v>
      </c>
      <c r="B9127" s="52" t="str">
        <f t="shared" si="428"/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426"/>
        <v>0</v>
      </c>
      <c r="N9127" s="39"/>
      <c r="O9127" s="39"/>
      <c r="P9127" s="53"/>
    </row>
    <row r="9128" spans="1:16" ht="24.95" customHeight="1" x14ac:dyDescent="0.2">
      <c r="A9128" s="52" t="str">
        <f t="shared" si="427"/>
        <v>||||||0</v>
      </c>
      <c r="B9128" s="52" t="str">
        <f t="shared" si="428"/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426"/>
        <v>0</v>
      </c>
      <c r="N9128" s="39"/>
      <c r="O9128" s="39"/>
      <c r="P9128" s="53"/>
    </row>
    <row r="9129" spans="1:16" ht="24.95" customHeight="1" x14ac:dyDescent="0.2">
      <c r="A9129" s="52" t="str">
        <f t="shared" si="427"/>
        <v>||||||0</v>
      </c>
      <c r="B9129" s="52" t="str">
        <f t="shared" si="428"/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426"/>
        <v>0</v>
      </c>
      <c r="N9129" s="39"/>
      <c r="O9129" s="39"/>
      <c r="P9129" s="53"/>
    </row>
    <row r="9130" spans="1:16" ht="24.95" customHeight="1" x14ac:dyDescent="0.2">
      <c r="A9130" s="52" t="str">
        <f t="shared" si="427"/>
        <v>||||||0</v>
      </c>
      <c r="B9130" s="52" t="str">
        <f t="shared" si="428"/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426"/>
        <v>0</v>
      </c>
      <c r="N9130" s="39"/>
      <c r="O9130" s="39"/>
      <c r="P9130" s="53"/>
    </row>
    <row r="9131" spans="1:16" ht="24.95" customHeight="1" x14ac:dyDescent="0.2">
      <c r="A9131" s="52" t="str">
        <f t="shared" si="427"/>
        <v>||||||0</v>
      </c>
      <c r="B9131" s="52" t="str">
        <f t="shared" si="428"/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426"/>
        <v>0</v>
      </c>
      <c r="N9131" s="39"/>
      <c r="O9131" s="39"/>
      <c r="P9131" s="53"/>
    </row>
    <row r="9132" spans="1:16" ht="24.95" customHeight="1" x14ac:dyDescent="0.2">
      <c r="A9132" s="52" t="str">
        <f t="shared" si="427"/>
        <v>||||||0</v>
      </c>
      <c r="B9132" s="52" t="str">
        <f t="shared" si="428"/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426"/>
        <v>0</v>
      </c>
      <c r="N9132" s="39"/>
      <c r="O9132" s="39"/>
      <c r="P9132" s="53"/>
    </row>
    <row r="9133" spans="1:16" ht="24.95" customHeight="1" x14ac:dyDescent="0.2">
      <c r="A9133" s="52" t="str">
        <f t="shared" si="427"/>
        <v>||||||0</v>
      </c>
      <c r="B9133" s="52" t="str">
        <f t="shared" si="428"/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426"/>
        <v>0</v>
      </c>
      <c r="N9133" s="39"/>
      <c r="O9133" s="39"/>
      <c r="P9133" s="53"/>
    </row>
    <row r="9134" spans="1:16" ht="24.95" customHeight="1" x14ac:dyDescent="0.2">
      <c r="A9134" s="52" t="str">
        <f t="shared" si="427"/>
        <v>||||||0</v>
      </c>
      <c r="B9134" s="52" t="str">
        <f t="shared" si="428"/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426"/>
        <v>0</v>
      </c>
      <c r="N9134" s="39"/>
      <c r="O9134" s="39"/>
      <c r="P9134" s="53"/>
    </row>
    <row r="9135" spans="1:16" ht="24.95" customHeight="1" x14ac:dyDescent="0.2">
      <c r="A9135" s="52" t="str">
        <f t="shared" si="427"/>
        <v>||||||0</v>
      </c>
      <c r="B9135" s="52" t="str">
        <f t="shared" si="428"/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426"/>
        <v>0</v>
      </c>
      <c r="N9135" s="39"/>
      <c r="O9135" s="39"/>
      <c r="P9135" s="53"/>
    </row>
    <row r="9136" spans="1:16" ht="24.95" customHeight="1" x14ac:dyDescent="0.2">
      <c r="A9136" s="52" t="str">
        <f t="shared" si="427"/>
        <v>||||||0</v>
      </c>
      <c r="B9136" s="52" t="str">
        <f t="shared" si="428"/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426"/>
        <v>0</v>
      </c>
      <c r="N9136" s="39"/>
      <c r="O9136" s="39"/>
      <c r="P9136" s="53"/>
    </row>
    <row r="9137" spans="1:16" ht="24.95" customHeight="1" x14ac:dyDescent="0.2">
      <c r="A9137" s="52" t="str">
        <f t="shared" si="427"/>
        <v>||||||0</v>
      </c>
      <c r="B9137" s="52" t="str">
        <f t="shared" si="428"/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426"/>
        <v>0</v>
      </c>
      <c r="N9137" s="39"/>
      <c r="O9137" s="39"/>
      <c r="P9137" s="53"/>
    </row>
    <row r="9138" spans="1:16" ht="24.95" customHeight="1" x14ac:dyDescent="0.2">
      <c r="A9138" s="52" t="str">
        <f t="shared" si="427"/>
        <v>||||||0</v>
      </c>
      <c r="B9138" s="52" t="str">
        <f t="shared" si="428"/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426"/>
        <v>0</v>
      </c>
      <c r="N9138" s="39"/>
      <c r="O9138" s="39"/>
      <c r="P9138" s="53"/>
    </row>
    <row r="9139" spans="1:16" ht="24.95" customHeight="1" x14ac:dyDescent="0.2">
      <c r="A9139" s="52" t="str">
        <f t="shared" si="427"/>
        <v>||||||0</v>
      </c>
      <c r="B9139" s="52" t="str">
        <f t="shared" si="428"/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426"/>
        <v>0</v>
      </c>
      <c r="N9139" s="39"/>
      <c r="O9139" s="39"/>
      <c r="P9139" s="53"/>
    </row>
    <row r="9140" spans="1:16" ht="24.95" customHeight="1" x14ac:dyDescent="0.2">
      <c r="A9140" s="52" t="str">
        <f t="shared" si="427"/>
        <v>||||||0</v>
      </c>
      <c r="B9140" s="52" t="str">
        <f t="shared" si="428"/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426"/>
        <v>0</v>
      </c>
      <c r="N9140" s="39"/>
      <c r="O9140" s="39"/>
      <c r="P9140" s="53"/>
    </row>
    <row r="9141" spans="1:16" ht="24.95" customHeight="1" x14ac:dyDescent="0.2">
      <c r="A9141" s="52" t="str">
        <f t="shared" si="427"/>
        <v>||||||0</v>
      </c>
      <c r="B9141" s="52" t="str">
        <f t="shared" si="428"/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426"/>
        <v>0</v>
      </c>
      <c r="N9141" s="39"/>
      <c r="O9141" s="39"/>
      <c r="P9141" s="53"/>
    </row>
    <row r="9142" spans="1:16" ht="24.95" customHeight="1" x14ac:dyDescent="0.2">
      <c r="A9142" s="52" t="str">
        <f t="shared" si="427"/>
        <v>||||||0</v>
      </c>
      <c r="B9142" s="52" t="str">
        <f t="shared" si="428"/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426"/>
        <v>0</v>
      </c>
      <c r="N9142" s="39"/>
      <c r="O9142" s="39"/>
      <c r="P9142" s="53"/>
    </row>
    <row r="9143" spans="1:16" ht="24.95" customHeight="1" x14ac:dyDescent="0.2">
      <c r="A9143" s="52" t="str">
        <f t="shared" si="427"/>
        <v>||||||0</v>
      </c>
      <c r="B9143" s="52" t="str">
        <f t="shared" si="428"/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426"/>
        <v>0</v>
      </c>
      <c r="N9143" s="39"/>
      <c r="O9143" s="39"/>
      <c r="P9143" s="53"/>
    </row>
    <row r="9144" spans="1:16" ht="24.95" customHeight="1" x14ac:dyDescent="0.2">
      <c r="A9144" s="52" t="str">
        <f t="shared" si="427"/>
        <v>||||||0</v>
      </c>
      <c r="B9144" s="52" t="str">
        <f t="shared" si="428"/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426"/>
        <v>0</v>
      </c>
      <c r="N9144" s="39"/>
      <c r="O9144" s="39"/>
      <c r="P9144" s="53"/>
    </row>
    <row r="9145" spans="1:16" ht="24.95" customHeight="1" x14ac:dyDescent="0.2">
      <c r="A9145" s="52" t="str">
        <f t="shared" si="427"/>
        <v>||||||0</v>
      </c>
      <c r="B9145" s="52" t="str">
        <f t="shared" si="428"/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426"/>
        <v>0</v>
      </c>
      <c r="N9145" s="39"/>
      <c r="O9145" s="39"/>
      <c r="P9145" s="53"/>
    </row>
    <row r="9146" spans="1:16" ht="24.95" customHeight="1" x14ac:dyDescent="0.2">
      <c r="A9146" s="52" t="str">
        <f t="shared" si="427"/>
        <v>||||||0</v>
      </c>
      <c r="B9146" s="52" t="str">
        <f t="shared" si="428"/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426"/>
        <v>0</v>
      </c>
      <c r="N9146" s="39"/>
      <c r="O9146" s="39"/>
      <c r="P9146" s="53"/>
    </row>
    <row r="9147" spans="1:16" ht="24.95" customHeight="1" x14ac:dyDescent="0.2">
      <c r="A9147" s="52" t="str">
        <f t="shared" si="427"/>
        <v>||||||0</v>
      </c>
      <c r="B9147" s="52" t="str">
        <f t="shared" si="428"/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426"/>
        <v>0</v>
      </c>
      <c r="N9147" s="39"/>
      <c r="O9147" s="39"/>
      <c r="P9147" s="53"/>
    </row>
    <row r="9148" spans="1:16" ht="24.95" customHeight="1" x14ac:dyDescent="0.2">
      <c r="A9148" s="52" t="str">
        <f t="shared" si="427"/>
        <v>||||||0</v>
      </c>
      <c r="B9148" s="52" t="str">
        <f t="shared" si="428"/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426"/>
        <v>0</v>
      </c>
      <c r="N9148" s="39"/>
      <c r="O9148" s="39"/>
      <c r="P9148" s="53"/>
    </row>
    <row r="9149" spans="1:16" ht="24.95" customHeight="1" x14ac:dyDescent="0.2">
      <c r="A9149" s="52" t="str">
        <f t="shared" si="427"/>
        <v>||||||0</v>
      </c>
      <c r="B9149" s="52" t="str">
        <f t="shared" si="428"/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426"/>
        <v>0</v>
      </c>
      <c r="N9149" s="39"/>
      <c r="O9149" s="39"/>
      <c r="P9149" s="53"/>
    </row>
    <row r="9150" spans="1:16" ht="24.95" customHeight="1" x14ac:dyDescent="0.2">
      <c r="A9150" s="52" t="str">
        <f t="shared" si="427"/>
        <v>||||||0</v>
      </c>
      <c r="B9150" s="52" t="str">
        <f t="shared" si="428"/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429">N9150+O9150</f>
        <v>0</v>
      </c>
      <c r="N9150" s="39"/>
      <c r="O9150" s="39"/>
      <c r="P9150" s="53"/>
    </row>
    <row r="9151" spans="1:16" ht="24.95" customHeight="1" x14ac:dyDescent="0.2">
      <c r="A9151" s="52" t="str">
        <f t="shared" si="427"/>
        <v>||||||0</v>
      </c>
      <c r="B9151" s="52" t="str">
        <f t="shared" si="428"/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429"/>
        <v>0</v>
      </c>
      <c r="N9151" s="39"/>
      <c r="O9151" s="39"/>
      <c r="P9151" s="53"/>
    </row>
    <row r="9152" spans="1:16" ht="24.95" customHeight="1" x14ac:dyDescent="0.2">
      <c r="A9152" s="52" t="str">
        <f t="shared" si="427"/>
        <v>||||||0</v>
      </c>
      <c r="B9152" s="52" t="str">
        <f t="shared" si="428"/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429"/>
        <v>0</v>
      </c>
      <c r="N9152" s="39"/>
      <c r="O9152" s="39"/>
      <c r="P9152" s="53"/>
    </row>
    <row r="9153" spans="1:16" ht="24.95" customHeight="1" x14ac:dyDescent="0.2">
      <c r="A9153" s="52" t="str">
        <f t="shared" si="427"/>
        <v>||||||0</v>
      </c>
      <c r="B9153" s="52" t="str">
        <f t="shared" si="428"/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429"/>
        <v>0</v>
      </c>
      <c r="N9153" s="39"/>
      <c r="O9153" s="39"/>
      <c r="P9153" s="53"/>
    </row>
    <row r="9154" spans="1:16" ht="24.95" customHeight="1" x14ac:dyDescent="0.2">
      <c r="A9154" s="52" t="str">
        <f t="shared" si="427"/>
        <v>||||||0</v>
      </c>
      <c r="B9154" s="52" t="str">
        <f t="shared" si="428"/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429"/>
        <v>0</v>
      </c>
      <c r="N9154" s="39"/>
      <c r="O9154" s="39"/>
      <c r="P9154" s="53"/>
    </row>
    <row r="9155" spans="1:16" ht="24.95" customHeight="1" x14ac:dyDescent="0.2">
      <c r="A9155" s="52" t="str">
        <f t="shared" si="427"/>
        <v>||||||0</v>
      </c>
      <c r="B9155" s="52" t="str">
        <f t="shared" si="428"/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429"/>
        <v>0</v>
      </c>
      <c r="N9155" s="39"/>
      <c r="O9155" s="39"/>
      <c r="P9155" s="53"/>
    </row>
    <row r="9156" spans="1:16" ht="24.95" customHeight="1" x14ac:dyDescent="0.2">
      <c r="A9156" s="52" t="str">
        <f t="shared" si="427"/>
        <v>||||||0</v>
      </c>
      <c r="B9156" s="52" t="str">
        <f t="shared" si="428"/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429"/>
        <v>0</v>
      </c>
      <c r="N9156" s="39"/>
      <c r="O9156" s="39"/>
      <c r="P9156" s="53"/>
    </row>
    <row r="9157" spans="1:16" ht="24.95" customHeight="1" x14ac:dyDescent="0.2">
      <c r="A9157" s="52" t="str">
        <f t="shared" ref="A9157:A9220" si="430">C9157&amp;"|"&amp;D9157&amp;"|"&amp;E9157&amp;"|"&amp;F9157&amp;"|"&amp;G9157&amp;"|"&amp;I9157&amp;"|"&amp;N9157+O9157-P9157</f>
        <v>||||||0</v>
      </c>
      <c r="B9157" s="52" t="str">
        <f t="shared" ref="B9157:B9220" si="431"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429"/>
        <v>0</v>
      </c>
      <c r="N9157" s="39"/>
      <c r="O9157" s="39"/>
      <c r="P9157" s="53"/>
    </row>
    <row r="9158" spans="1:16" ht="24.95" customHeight="1" x14ac:dyDescent="0.2">
      <c r="A9158" s="52" t="str">
        <f t="shared" si="430"/>
        <v>||||||0</v>
      </c>
      <c r="B9158" s="52" t="str">
        <f t="shared" si="431"/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429"/>
        <v>0</v>
      </c>
      <c r="N9158" s="39"/>
      <c r="O9158" s="39"/>
      <c r="P9158" s="53"/>
    </row>
    <row r="9159" spans="1:16" ht="24.95" customHeight="1" x14ac:dyDescent="0.2">
      <c r="A9159" s="52" t="str">
        <f t="shared" si="430"/>
        <v>||||||0</v>
      </c>
      <c r="B9159" s="52" t="str">
        <f t="shared" si="431"/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429"/>
        <v>0</v>
      </c>
      <c r="N9159" s="39"/>
      <c r="O9159" s="39"/>
      <c r="P9159" s="53"/>
    </row>
    <row r="9160" spans="1:16" ht="24.95" customHeight="1" x14ac:dyDescent="0.2">
      <c r="A9160" s="52" t="str">
        <f t="shared" si="430"/>
        <v>||||||0</v>
      </c>
      <c r="B9160" s="52" t="str">
        <f t="shared" si="431"/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429"/>
        <v>0</v>
      </c>
      <c r="N9160" s="39"/>
      <c r="O9160" s="39"/>
      <c r="P9160" s="53"/>
    </row>
    <row r="9161" spans="1:16" ht="24.95" customHeight="1" x14ac:dyDescent="0.2">
      <c r="A9161" s="52" t="str">
        <f t="shared" si="430"/>
        <v>||||||0</v>
      </c>
      <c r="B9161" s="52" t="str">
        <f t="shared" si="431"/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429"/>
        <v>0</v>
      </c>
      <c r="N9161" s="39"/>
      <c r="O9161" s="39"/>
      <c r="P9161" s="53"/>
    </row>
    <row r="9162" spans="1:16" ht="24.95" customHeight="1" x14ac:dyDescent="0.2">
      <c r="A9162" s="52" t="str">
        <f t="shared" si="430"/>
        <v>||||||0</v>
      </c>
      <c r="B9162" s="52" t="str">
        <f t="shared" si="431"/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429"/>
        <v>0</v>
      </c>
      <c r="N9162" s="39"/>
      <c r="O9162" s="39"/>
      <c r="P9162" s="53"/>
    </row>
    <row r="9163" spans="1:16" ht="24.95" customHeight="1" x14ac:dyDescent="0.2">
      <c r="A9163" s="52" t="str">
        <f t="shared" si="430"/>
        <v>||||||0</v>
      </c>
      <c r="B9163" s="52" t="str">
        <f t="shared" si="431"/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429"/>
        <v>0</v>
      </c>
      <c r="N9163" s="39"/>
      <c r="O9163" s="39"/>
      <c r="P9163" s="53"/>
    </row>
    <row r="9164" spans="1:16" ht="24.95" customHeight="1" x14ac:dyDescent="0.2">
      <c r="A9164" s="52" t="str">
        <f t="shared" si="430"/>
        <v>||||||0</v>
      </c>
      <c r="B9164" s="52" t="str">
        <f t="shared" si="431"/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429"/>
        <v>0</v>
      </c>
      <c r="N9164" s="39"/>
      <c r="O9164" s="39"/>
      <c r="P9164" s="53"/>
    </row>
    <row r="9165" spans="1:16" ht="24.95" customHeight="1" x14ac:dyDescent="0.2">
      <c r="A9165" s="52" t="str">
        <f t="shared" si="430"/>
        <v>||||||0</v>
      </c>
      <c r="B9165" s="52" t="str">
        <f t="shared" si="431"/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429"/>
        <v>0</v>
      </c>
      <c r="N9165" s="39"/>
      <c r="O9165" s="39"/>
      <c r="P9165" s="53"/>
    </row>
    <row r="9166" spans="1:16" ht="24.95" customHeight="1" x14ac:dyDescent="0.2">
      <c r="A9166" s="52" t="str">
        <f t="shared" si="430"/>
        <v>||||||0</v>
      </c>
      <c r="B9166" s="52" t="str">
        <f t="shared" si="431"/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429"/>
        <v>0</v>
      </c>
      <c r="N9166" s="39"/>
      <c r="O9166" s="39"/>
      <c r="P9166" s="53"/>
    </row>
    <row r="9167" spans="1:16" ht="24.95" customHeight="1" x14ac:dyDescent="0.2">
      <c r="A9167" s="52" t="str">
        <f t="shared" si="430"/>
        <v>||||||0</v>
      </c>
      <c r="B9167" s="52" t="str">
        <f t="shared" si="431"/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429"/>
        <v>0</v>
      </c>
      <c r="N9167" s="39"/>
      <c r="O9167" s="39"/>
      <c r="P9167" s="53"/>
    </row>
    <row r="9168" spans="1:16" ht="24.95" customHeight="1" x14ac:dyDescent="0.2">
      <c r="A9168" s="52" t="str">
        <f t="shared" si="430"/>
        <v>||||||0</v>
      </c>
      <c r="B9168" s="52" t="str">
        <f t="shared" si="431"/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429"/>
        <v>0</v>
      </c>
      <c r="N9168" s="39"/>
      <c r="O9168" s="39"/>
      <c r="P9168" s="53"/>
    </row>
    <row r="9169" spans="1:16" ht="24.95" customHeight="1" x14ac:dyDescent="0.2">
      <c r="A9169" s="52" t="str">
        <f t="shared" si="430"/>
        <v>||||||0</v>
      </c>
      <c r="B9169" s="52" t="str">
        <f t="shared" si="431"/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429"/>
        <v>0</v>
      </c>
      <c r="N9169" s="39"/>
      <c r="O9169" s="39"/>
      <c r="P9169" s="53"/>
    </row>
    <row r="9170" spans="1:16" ht="24.95" customHeight="1" x14ac:dyDescent="0.2">
      <c r="A9170" s="52" t="str">
        <f t="shared" si="430"/>
        <v>||||||0</v>
      </c>
      <c r="B9170" s="52" t="str">
        <f t="shared" si="431"/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429"/>
        <v>0</v>
      </c>
      <c r="N9170" s="39"/>
      <c r="O9170" s="39"/>
      <c r="P9170" s="53"/>
    </row>
    <row r="9171" spans="1:16" ht="24.95" customHeight="1" x14ac:dyDescent="0.2">
      <c r="A9171" s="52" t="str">
        <f t="shared" si="430"/>
        <v>||||||0</v>
      </c>
      <c r="B9171" s="52" t="str">
        <f t="shared" si="431"/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429"/>
        <v>0</v>
      </c>
      <c r="N9171" s="39"/>
      <c r="O9171" s="39"/>
      <c r="P9171" s="53"/>
    </row>
    <row r="9172" spans="1:16" ht="24.95" customHeight="1" x14ac:dyDescent="0.2">
      <c r="A9172" s="52" t="str">
        <f t="shared" si="430"/>
        <v>||||||0</v>
      </c>
      <c r="B9172" s="52" t="str">
        <f t="shared" si="431"/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429"/>
        <v>0</v>
      </c>
      <c r="N9172" s="39"/>
      <c r="O9172" s="39"/>
      <c r="P9172" s="53"/>
    </row>
    <row r="9173" spans="1:16" ht="24.95" customHeight="1" x14ac:dyDescent="0.2">
      <c r="A9173" s="52" t="str">
        <f t="shared" si="430"/>
        <v>||||||0</v>
      </c>
      <c r="B9173" s="52" t="str">
        <f t="shared" si="431"/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429"/>
        <v>0</v>
      </c>
      <c r="N9173" s="39"/>
      <c r="O9173" s="39"/>
      <c r="P9173" s="53"/>
    </row>
    <row r="9174" spans="1:16" ht="24.95" customHeight="1" x14ac:dyDescent="0.2">
      <c r="A9174" s="52" t="str">
        <f t="shared" si="430"/>
        <v>||||||0</v>
      </c>
      <c r="B9174" s="52" t="str">
        <f t="shared" si="431"/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429"/>
        <v>0</v>
      </c>
      <c r="N9174" s="39"/>
      <c r="O9174" s="39"/>
      <c r="P9174" s="53"/>
    </row>
    <row r="9175" spans="1:16" ht="24.95" customHeight="1" x14ac:dyDescent="0.2">
      <c r="A9175" s="52" t="str">
        <f t="shared" si="430"/>
        <v>||||||0</v>
      </c>
      <c r="B9175" s="52" t="str">
        <f t="shared" si="431"/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429"/>
        <v>0</v>
      </c>
      <c r="N9175" s="39"/>
      <c r="O9175" s="39"/>
      <c r="P9175" s="53"/>
    </row>
    <row r="9176" spans="1:16" ht="24.95" customHeight="1" x14ac:dyDescent="0.2">
      <c r="A9176" s="52" t="str">
        <f t="shared" si="430"/>
        <v>||||||0</v>
      </c>
      <c r="B9176" s="52" t="str">
        <f t="shared" si="431"/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429"/>
        <v>0</v>
      </c>
      <c r="N9176" s="39"/>
      <c r="O9176" s="39"/>
      <c r="P9176" s="53"/>
    </row>
    <row r="9177" spans="1:16" ht="24.95" customHeight="1" x14ac:dyDescent="0.2">
      <c r="A9177" s="52" t="str">
        <f t="shared" si="430"/>
        <v>||||||0</v>
      </c>
      <c r="B9177" s="52" t="str">
        <f t="shared" si="431"/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429"/>
        <v>0</v>
      </c>
      <c r="N9177" s="39"/>
      <c r="O9177" s="39"/>
      <c r="P9177" s="53"/>
    </row>
    <row r="9178" spans="1:16" ht="24.95" customHeight="1" x14ac:dyDescent="0.2">
      <c r="A9178" s="52" t="str">
        <f t="shared" si="430"/>
        <v>||||||0</v>
      </c>
      <c r="B9178" s="52" t="str">
        <f t="shared" si="431"/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429"/>
        <v>0</v>
      </c>
      <c r="N9178" s="39"/>
      <c r="O9178" s="39"/>
      <c r="P9178" s="53"/>
    </row>
    <row r="9179" spans="1:16" ht="24.95" customHeight="1" x14ac:dyDescent="0.2">
      <c r="A9179" s="52" t="str">
        <f t="shared" si="430"/>
        <v>||||||0</v>
      </c>
      <c r="B9179" s="52" t="str">
        <f t="shared" si="431"/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429"/>
        <v>0</v>
      </c>
      <c r="N9179" s="39"/>
      <c r="O9179" s="39"/>
      <c r="P9179" s="53"/>
    </row>
    <row r="9180" spans="1:16" ht="24.95" customHeight="1" x14ac:dyDescent="0.2">
      <c r="A9180" s="52" t="str">
        <f t="shared" si="430"/>
        <v>||||||0</v>
      </c>
      <c r="B9180" s="52" t="str">
        <f t="shared" si="431"/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429"/>
        <v>0</v>
      </c>
      <c r="N9180" s="39"/>
      <c r="O9180" s="39"/>
      <c r="P9180" s="53"/>
    </row>
    <row r="9181" spans="1:16" ht="24.95" customHeight="1" x14ac:dyDescent="0.2">
      <c r="A9181" s="52" t="str">
        <f t="shared" si="430"/>
        <v>||||||0</v>
      </c>
      <c r="B9181" s="52" t="str">
        <f t="shared" si="431"/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429"/>
        <v>0</v>
      </c>
      <c r="N9181" s="39"/>
      <c r="O9181" s="39"/>
      <c r="P9181" s="53"/>
    </row>
    <row r="9182" spans="1:16" ht="24.95" customHeight="1" x14ac:dyDescent="0.2">
      <c r="A9182" s="52" t="str">
        <f t="shared" si="430"/>
        <v>||||||0</v>
      </c>
      <c r="B9182" s="52" t="str">
        <f t="shared" si="431"/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429"/>
        <v>0</v>
      </c>
      <c r="N9182" s="39"/>
      <c r="O9182" s="39"/>
      <c r="P9182" s="53"/>
    </row>
    <row r="9183" spans="1:16" ht="24.95" customHeight="1" x14ac:dyDescent="0.2">
      <c r="A9183" s="52" t="str">
        <f t="shared" si="430"/>
        <v>||||||0</v>
      </c>
      <c r="B9183" s="52" t="str">
        <f t="shared" si="431"/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429"/>
        <v>0</v>
      </c>
      <c r="N9183" s="39"/>
      <c r="O9183" s="39"/>
      <c r="P9183" s="53"/>
    </row>
    <row r="9184" spans="1:16" ht="24.95" customHeight="1" x14ac:dyDescent="0.2">
      <c r="A9184" s="52" t="str">
        <f t="shared" si="430"/>
        <v>||||||0</v>
      </c>
      <c r="B9184" s="52" t="str">
        <f t="shared" si="431"/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429"/>
        <v>0</v>
      </c>
      <c r="N9184" s="39"/>
      <c r="O9184" s="39"/>
      <c r="P9184" s="53"/>
    </row>
    <row r="9185" spans="1:16" ht="24.95" customHeight="1" x14ac:dyDescent="0.2">
      <c r="A9185" s="52" t="str">
        <f t="shared" si="430"/>
        <v>||||||0</v>
      </c>
      <c r="B9185" s="52" t="str">
        <f t="shared" si="431"/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429"/>
        <v>0</v>
      </c>
      <c r="N9185" s="39"/>
      <c r="O9185" s="39"/>
      <c r="P9185" s="53"/>
    </row>
    <row r="9186" spans="1:16" ht="24.95" customHeight="1" x14ac:dyDescent="0.2">
      <c r="A9186" s="52" t="str">
        <f t="shared" si="430"/>
        <v>||||||0</v>
      </c>
      <c r="B9186" s="52" t="str">
        <f t="shared" si="431"/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429"/>
        <v>0</v>
      </c>
      <c r="N9186" s="39"/>
      <c r="O9186" s="39"/>
      <c r="P9186" s="53"/>
    </row>
    <row r="9187" spans="1:16" ht="24.95" customHeight="1" x14ac:dyDescent="0.2">
      <c r="A9187" s="52" t="str">
        <f t="shared" si="430"/>
        <v>||||||0</v>
      </c>
      <c r="B9187" s="52" t="str">
        <f t="shared" si="431"/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429"/>
        <v>0</v>
      </c>
      <c r="N9187" s="39"/>
      <c r="O9187" s="39"/>
      <c r="P9187" s="53"/>
    </row>
    <row r="9188" spans="1:16" ht="24.95" customHeight="1" x14ac:dyDescent="0.2">
      <c r="A9188" s="52" t="str">
        <f t="shared" si="430"/>
        <v>||||||0</v>
      </c>
      <c r="B9188" s="52" t="str">
        <f t="shared" si="431"/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429"/>
        <v>0</v>
      </c>
      <c r="N9188" s="39"/>
      <c r="O9188" s="39"/>
      <c r="P9188" s="53"/>
    </row>
    <row r="9189" spans="1:16" ht="24.95" customHeight="1" x14ac:dyDescent="0.2">
      <c r="A9189" s="52" t="str">
        <f t="shared" si="430"/>
        <v>||||||0</v>
      </c>
      <c r="B9189" s="52" t="str">
        <f t="shared" si="431"/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429"/>
        <v>0</v>
      </c>
      <c r="N9189" s="39"/>
      <c r="O9189" s="39"/>
      <c r="P9189" s="53"/>
    </row>
    <row r="9190" spans="1:16" ht="24.95" customHeight="1" x14ac:dyDescent="0.2">
      <c r="A9190" s="52" t="str">
        <f t="shared" si="430"/>
        <v>||||||0</v>
      </c>
      <c r="B9190" s="52" t="str">
        <f t="shared" si="431"/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429"/>
        <v>0</v>
      </c>
      <c r="N9190" s="39"/>
      <c r="O9190" s="39"/>
      <c r="P9190" s="53"/>
    </row>
    <row r="9191" spans="1:16" ht="24.95" customHeight="1" x14ac:dyDescent="0.2">
      <c r="A9191" s="52" t="str">
        <f t="shared" si="430"/>
        <v>||||||0</v>
      </c>
      <c r="B9191" s="52" t="str">
        <f t="shared" si="431"/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429"/>
        <v>0</v>
      </c>
      <c r="N9191" s="39"/>
      <c r="O9191" s="39"/>
      <c r="P9191" s="53"/>
    </row>
    <row r="9192" spans="1:16" ht="24.95" customHeight="1" x14ac:dyDescent="0.2">
      <c r="A9192" s="52" t="str">
        <f t="shared" si="430"/>
        <v>||||||0</v>
      </c>
      <c r="B9192" s="52" t="str">
        <f t="shared" si="431"/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429"/>
        <v>0</v>
      </c>
      <c r="N9192" s="39"/>
      <c r="O9192" s="39"/>
      <c r="P9192" s="53"/>
    </row>
    <row r="9193" spans="1:16" ht="24.95" customHeight="1" x14ac:dyDescent="0.2">
      <c r="A9193" s="52" t="str">
        <f t="shared" si="430"/>
        <v>||||||0</v>
      </c>
      <c r="B9193" s="52" t="str">
        <f t="shared" si="431"/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429"/>
        <v>0</v>
      </c>
      <c r="N9193" s="39"/>
      <c r="O9193" s="39"/>
      <c r="P9193" s="53"/>
    </row>
    <row r="9194" spans="1:16" ht="24.95" customHeight="1" x14ac:dyDescent="0.2">
      <c r="A9194" s="52" t="str">
        <f t="shared" si="430"/>
        <v>||||||0</v>
      </c>
      <c r="B9194" s="52" t="str">
        <f t="shared" si="431"/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429"/>
        <v>0</v>
      </c>
      <c r="N9194" s="39"/>
      <c r="O9194" s="39"/>
      <c r="P9194" s="53"/>
    </row>
    <row r="9195" spans="1:16" ht="24.95" customHeight="1" x14ac:dyDescent="0.2">
      <c r="A9195" s="52" t="str">
        <f t="shared" si="430"/>
        <v>||||||0</v>
      </c>
      <c r="B9195" s="52" t="str">
        <f t="shared" si="431"/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429"/>
        <v>0</v>
      </c>
      <c r="N9195" s="39"/>
      <c r="O9195" s="39"/>
      <c r="P9195" s="53"/>
    </row>
    <row r="9196" spans="1:16" ht="24.95" customHeight="1" x14ac:dyDescent="0.2">
      <c r="A9196" s="52" t="str">
        <f t="shared" si="430"/>
        <v>||||||0</v>
      </c>
      <c r="B9196" s="52" t="str">
        <f t="shared" si="431"/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429"/>
        <v>0</v>
      </c>
      <c r="N9196" s="39"/>
      <c r="O9196" s="39"/>
      <c r="P9196" s="53"/>
    </row>
    <row r="9197" spans="1:16" ht="24.95" customHeight="1" x14ac:dyDescent="0.2">
      <c r="A9197" s="52" t="str">
        <f t="shared" si="430"/>
        <v>||||||0</v>
      </c>
      <c r="B9197" s="52" t="str">
        <f t="shared" si="431"/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429"/>
        <v>0</v>
      </c>
      <c r="N9197" s="39"/>
      <c r="O9197" s="39"/>
      <c r="P9197" s="53"/>
    </row>
    <row r="9198" spans="1:16" ht="24.95" customHeight="1" x14ac:dyDescent="0.2">
      <c r="A9198" s="52" t="str">
        <f t="shared" si="430"/>
        <v>||||||0</v>
      </c>
      <c r="B9198" s="52" t="str">
        <f t="shared" si="431"/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429"/>
        <v>0</v>
      </c>
      <c r="N9198" s="39"/>
      <c r="O9198" s="39"/>
      <c r="P9198" s="53"/>
    </row>
    <row r="9199" spans="1:16" ht="24.95" customHeight="1" x14ac:dyDescent="0.2">
      <c r="A9199" s="52" t="str">
        <f t="shared" si="430"/>
        <v>||||||0</v>
      </c>
      <c r="B9199" s="52" t="str">
        <f t="shared" si="431"/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429"/>
        <v>0</v>
      </c>
      <c r="N9199" s="39"/>
      <c r="O9199" s="39"/>
      <c r="P9199" s="53"/>
    </row>
    <row r="9200" spans="1:16" ht="24.95" customHeight="1" x14ac:dyDescent="0.2">
      <c r="A9200" s="52" t="str">
        <f t="shared" si="430"/>
        <v>||||||0</v>
      </c>
      <c r="B9200" s="52" t="str">
        <f t="shared" si="431"/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429"/>
        <v>0</v>
      </c>
      <c r="N9200" s="39"/>
      <c r="O9200" s="39"/>
      <c r="P9200" s="53"/>
    </row>
    <row r="9201" spans="1:16" ht="24.95" customHeight="1" x14ac:dyDescent="0.2">
      <c r="A9201" s="52" t="str">
        <f t="shared" si="430"/>
        <v>||||||0</v>
      </c>
      <c r="B9201" s="52" t="str">
        <f t="shared" si="431"/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429"/>
        <v>0</v>
      </c>
      <c r="N9201" s="39"/>
      <c r="O9201" s="39"/>
      <c r="P9201" s="53"/>
    </row>
    <row r="9202" spans="1:16" ht="24.95" customHeight="1" x14ac:dyDescent="0.2">
      <c r="A9202" s="52" t="str">
        <f t="shared" si="430"/>
        <v>||||||0</v>
      </c>
      <c r="B9202" s="52" t="str">
        <f t="shared" si="431"/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429"/>
        <v>0</v>
      </c>
      <c r="N9202" s="39"/>
      <c r="O9202" s="39"/>
      <c r="P9202" s="53"/>
    </row>
    <row r="9203" spans="1:16" ht="24.95" customHeight="1" x14ac:dyDescent="0.2">
      <c r="A9203" s="52" t="str">
        <f t="shared" si="430"/>
        <v>||||||0</v>
      </c>
      <c r="B9203" s="52" t="str">
        <f t="shared" si="431"/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429"/>
        <v>0</v>
      </c>
      <c r="N9203" s="39"/>
      <c r="O9203" s="39"/>
      <c r="P9203" s="53"/>
    </row>
    <row r="9204" spans="1:16" ht="24.95" customHeight="1" x14ac:dyDescent="0.2">
      <c r="A9204" s="52" t="str">
        <f t="shared" si="430"/>
        <v>||||||0</v>
      </c>
      <c r="B9204" s="52" t="str">
        <f t="shared" si="431"/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429"/>
        <v>0</v>
      </c>
      <c r="N9204" s="39"/>
      <c r="O9204" s="39"/>
      <c r="P9204" s="53"/>
    </row>
    <row r="9205" spans="1:16" ht="24.95" customHeight="1" x14ac:dyDescent="0.2">
      <c r="A9205" s="52" t="str">
        <f t="shared" si="430"/>
        <v>||||||0</v>
      </c>
      <c r="B9205" s="52" t="str">
        <f t="shared" si="431"/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429"/>
        <v>0</v>
      </c>
      <c r="N9205" s="39"/>
      <c r="O9205" s="39"/>
      <c r="P9205" s="53"/>
    </row>
    <row r="9206" spans="1:16" ht="24.95" customHeight="1" x14ac:dyDescent="0.2">
      <c r="A9206" s="52" t="str">
        <f t="shared" si="430"/>
        <v>||||||0</v>
      </c>
      <c r="B9206" s="52" t="str">
        <f t="shared" si="431"/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429"/>
        <v>0</v>
      </c>
      <c r="N9206" s="39"/>
      <c r="O9206" s="39"/>
      <c r="P9206" s="53"/>
    </row>
    <row r="9207" spans="1:16" ht="24.95" customHeight="1" x14ac:dyDescent="0.2">
      <c r="A9207" s="52" t="str">
        <f t="shared" si="430"/>
        <v>||||||0</v>
      </c>
      <c r="B9207" s="52" t="str">
        <f t="shared" si="431"/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429"/>
        <v>0</v>
      </c>
      <c r="N9207" s="39"/>
      <c r="O9207" s="39"/>
      <c r="P9207" s="53"/>
    </row>
    <row r="9208" spans="1:16" ht="24.95" customHeight="1" x14ac:dyDescent="0.2">
      <c r="A9208" s="52" t="str">
        <f t="shared" si="430"/>
        <v>||||||0</v>
      </c>
      <c r="B9208" s="52" t="str">
        <f t="shared" si="431"/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429"/>
        <v>0</v>
      </c>
      <c r="N9208" s="39"/>
      <c r="O9208" s="39"/>
      <c r="P9208" s="53"/>
    </row>
    <row r="9209" spans="1:16" ht="24.95" customHeight="1" x14ac:dyDescent="0.2">
      <c r="A9209" s="52" t="str">
        <f t="shared" si="430"/>
        <v>||||||0</v>
      </c>
      <c r="B9209" s="52" t="str">
        <f t="shared" si="431"/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429"/>
        <v>0</v>
      </c>
      <c r="N9209" s="39"/>
      <c r="O9209" s="39"/>
      <c r="P9209" s="53"/>
    </row>
    <row r="9210" spans="1:16" ht="24.95" customHeight="1" x14ac:dyDescent="0.2">
      <c r="A9210" s="52" t="str">
        <f t="shared" si="430"/>
        <v>||||||0</v>
      </c>
      <c r="B9210" s="52" t="str">
        <f t="shared" si="431"/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429"/>
        <v>0</v>
      </c>
      <c r="N9210" s="39"/>
      <c r="O9210" s="39"/>
      <c r="P9210" s="53"/>
    </row>
    <row r="9211" spans="1:16" ht="24.95" customHeight="1" x14ac:dyDescent="0.2">
      <c r="A9211" s="52" t="str">
        <f t="shared" si="430"/>
        <v>||||||0</v>
      </c>
      <c r="B9211" s="52" t="str">
        <f t="shared" si="431"/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429"/>
        <v>0</v>
      </c>
      <c r="N9211" s="39"/>
      <c r="O9211" s="39"/>
      <c r="P9211" s="53"/>
    </row>
    <row r="9212" spans="1:16" ht="24.95" customHeight="1" x14ac:dyDescent="0.2">
      <c r="A9212" s="52" t="str">
        <f t="shared" si="430"/>
        <v>||||||0</v>
      </c>
      <c r="B9212" s="52" t="str">
        <f t="shared" si="431"/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429"/>
        <v>0</v>
      </c>
      <c r="N9212" s="39"/>
      <c r="O9212" s="39"/>
      <c r="P9212" s="53"/>
    </row>
    <row r="9213" spans="1:16" ht="24.95" customHeight="1" x14ac:dyDescent="0.2">
      <c r="A9213" s="52" t="str">
        <f t="shared" si="430"/>
        <v>||||||0</v>
      </c>
      <c r="B9213" s="52" t="str">
        <f t="shared" si="431"/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429"/>
        <v>0</v>
      </c>
      <c r="N9213" s="39"/>
      <c r="O9213" s="39"/>
      <c r="P9213" s="53"/>
    </row>
    <row r="9214" spans="1:16" ht="24.95" customHeight="1" x14ac:dyDescent="0.2">
      <c r="A9214" s="52" t="str">
        <f t="shared" si="430"/>
        <v>||||||0</v>
      </c>
      <c r="B9214" s="52" t="str">
        <f t="shared" si="431"/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432">N9214+O9214</f>
        <v>0</v>
      </c>
      <c r="N9214" s="39"/>
      <c r="O9214" s="39"/>
      <c r="P9214" s="53"/>
    </row>
    <row r="9215" spans="1:16" ht="24.95" customHeight="1" x14ac:dyDescent="0.2">
      <c r="A9215" s="52" t="str">
        <f t="shared" si="430"/>
        <v>||||||0</v>
      </c>
      <c r="B9215" s="52" t="str">
        <f t="shared" si="431"/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432"/>
        <v>0</v>
      </c>
      <c r="N9215" s="39"/>
      <c r="O9215" s="39"/>
      <c r="P9215" s="53"/>
    </row>
    <row r="9216" spans="1:16" ht="24.95" customHeight="1" x14ac:dyDescent="0.2">
      <c r="A9216" s="52" t="str">
        <f t="shared" si="430"/>
        <v>||||||0</v>
      </c>
      <c r="B9216" s="52" t="str">
        <f t="shared" si="431"/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432"/>
        <v>0</v>
      </c>
      <c r="N9216" s="39"/>
      <c r="O9216" s="39"/>
      <c r="P9216" s="53"/>
    </row>
    <row r="9217" spans="1:16" ht="24.95" customHeight="1" x14ac:dyDescent="0.2">
      <c r="A9217" s="52" t="str">
        <f t="shared" si="430"/>
        <v>||||||0</v>
      </c>
      <c r="B9217" s="52" t="str">
        <f t="shared" si="431"/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432"/>
        <v>0</v>
      </c>
      <c r="N9217" s="39"/>
      <c r="O9217" s="39"/>
      <c r="P9217" s="53"/>
    </row>
    <row r="9218" spans="1:16" ht="24.95" customHeight="1" x14ac:dyDescent="0.2">
      <c r="A9218" s="52" t="str">
        <f t="shared" si="430"/>
        <v>||||||0</v>
      </c>
      <c r="B9218" s="52" t="str">
        <f t="shared" si="431"/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432"/>
        <v>0</v>
      </c>
      <c r="N9218" s="39"/>
      <c r="O9218" s="39"/>
      <c r="P9218" s="53"/>
    </row>
    <row r="9219" spans="1:16" ht="24.95" customHeight="1" x14ac:dyDescent="0.2">
      <c r="A9219" s="52" t="str">
        <f t="shared" si="430"/>
        <v>||||||0</v>
      </c>
      <c r="B9219" s="52" t="str">
        <f t="shared" si="431"/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432"/>
        <v>0</v>
      </c>
      <c r="N9219" s="39"/>
      <c r="O9219" s="39"/>
      <c r="P9219" s="53"/>
    </row>
    <row r="9220" spans="1:16" ht="24.95" customHeight="1" x14ac:dyDescent="0.2">
      <c r="A9220" s="52" t="str">
        <f t="shared" si="430"/>
        <v>||||||0</v>
      </c>
      <c r="B9220" s="52" t="str">
        <f t="shared" si="431"/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432"/>
        <v>0</v>
      </c>
      <c r="N9220" s="39"/>
      <c r="O9220" s="39"/>
      <c r="P9220" s="53"/>
    </row>
    <row r="9221" spans="1:16" ht="24.95" customHeight="1" x14ac:dyDescent="0.2">
      <c r="A9221" s="52" t="str">
        <f t="shared" ref="A9221:A9284" si="433">C9221&amp;"|"&amp;D9221&amp;"|"&amp;E9221&amp;"|"&amp;F9221&amp;"|"&amp;G9221&amp;"|"&amp;I9221&amp;"|"&amp;N9221+O9221-P9221</f>
        <v>||||||0</v>
      </c>
      <c r="B9221" s="52" t="str">
        <f t="shared" ref="B9221:B9284" si="434"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432"/>
        <v>0</v>
      </c>
      <c r="N9221" s="39"/>
      <c r="O9221" s="39"/>
      <c r="P9221" s="53"/>
    </row>
    <row r="9222" spans="1:16" ht="24.95" customHeight="1" x14ac:dyDescent="0.2">
      <c r="A9222" s="52" t="str">
        <f t="shared" si="433"/>
        <v>||||||0</v>
      </c>
      <c r="B9222" s="52" t="str">
        <f t="shared" si="434"/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432"/>
        <v>0</v>
      </c>
      <c r="N9222" s="39"/>
      <c r="O9222" s="39"/>
      <c r="P9222" s="53"/>
    </row>
    <row r="9223" spans="1:16" ht="24.95" customHeight="1" x14ac:dyDescent="0.2">
      <c r="A9223" s="52" t="str">
        <f t="shared" si="433"/>
        <v>||||||0</v>
      </c>
      <c r="B9223" s="52" t="str">
        <f t="shared" si="434"/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432"/>
        <v>0</v>
      </c>
      <c r="N9223" s="39"/>
      <c r="O9223" s="39"/>
      <c r="P9223" s="53"/>
    </row>
    <row r="9224" spans="1:16" ht="24.95" customHeight="1" x14ac:dyDescent="0.2">
      <c r="A9224" s="52" t="str">
        <f t="shared" si="433"/>
        <v>||||||0</v>
      </c>
      <c r="B9224" s="52" t="str">
        <f t="shared" si="434"/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432"/>
        <v>0</v>
      </c>
      <c r="N9224" s="39"/>
      <c r="O9224" s="39"/>
      <c r="P9224" s="53"/>
    </row>
    <row r="9225" spans="1:16" ht="24.95" customHeight="1" x14ac:dyDescent="0.2">
      <c r="A9225" s="52" t="str">
        <f t="shared" si="433"/>
        <v>||||||0</v>
      </c>
      <c r="B9225" s="52" t="str">
        <f t="shared" si="434"/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432"/>
        <v>0</v>
      </c>
      <c r="N9225" s="39"/>
      <c r="O9225" s="39"/>
      <c r="P9225" s="53"/>
    </row>
    <row r="9226" spans="1:16" ht="24.95" customHeight="1" x14ac:dyDescent="0.2">
      <c r="A9226" s="52" t="str">
        <f t="shared" si="433"/>
        <v>||||||0</v>
      </c>
      <c r="B9226" s="52" t="str">
        <f t="shared" si="434"/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432"/>
        <v>0</v>
      </c>
      <c r="N9226" s="39"/>
      <c r="O9226" s="39"/>
      <c r="P9226" s="53"/>
    </row>
    <row r="9227" spans="1:16" ht="24.95" customHeight="1" x14ac:dyDescent="0.2">
      <c r="A9227" s="52" t="str">
        <f t="shared" si="433"/>
        <v>||||||0</v>
      </c>
      <c r="B9227" s="52" t="str">
        <f t="shared" si="434"/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432"/>
        <v>0</v>
      </c>
      <c r="N9227" s="39"/>
      <c r="O9227" s="39"/>
      <c r="P9227" s="53"/>
    </row>
    <row r="9228" spans="1:16" ht="24.95" customHeight="1" x14ac:dyDescent="0.2">
      <c r="A9228" s="52" t="str">
        <f t="shared" si="433"/>
        <v>||||||0</v>
      </c>
      <c r="B9228" s="52" t="str">
        <f t="shared" si="434"/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432"/>
        <v>0</v>
      </c>
      <c r="N9228" s="39"/>
      <c r="O9228" s="39"/>
      <c r="P9228" s="53"/>
    </row>
    <row r="9229" spans="1:16" ht="24.95" customHeight="1" x14ac:dyDescent="0.2">
      <c r="A9229" s="52" t="str">
        <f t="shared" si="433"/>
        <v>||||||0</v>
      </c>
      <c r="B9229" s="52" t="str">
        <f t="shared" si="434"/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432"/>
        <v>0</v>
      </c>
      <c r="N9229" s="39"/>
      <c r="O9229" s="39"/>
      <c r="P9229" s="53"/>
    </row>
    <row r="9230" spans="1:16" ht="24.95" customHeight="1" x14ac:dyDescent="0.2">
      <c r="A9230" s="52" t="str">
        <f t="shared" si="433"/>
        <v>||||||0</v>
      </c>
      <c r="B9230" s="52" t="str">
        <f t="shared" si="434"/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432"/>
        <v>0</v>
      </c>
      <c r="N9230" s="39"/>
      <c r="O9230" s="39"/>
      <c r="P9230" s="53"/>
    </row>
    <row r="9231" spans="1:16" ht="24.95" customHeight="1" x14ac:dyDescent="0.2">
      <c r="A9231" s="52" t="str">
        <f t="shared" si="433"/>
        <v>||||||0</v>
      </c>
      <c r="B9231" s="52" t="str">
        <f t="shared" si="434"/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432"/>
        <v>0</v>
      </c>
      <c r="N9231" s="39"/>
      <c r="O9231" s="39"/>
      <c r="P9231" s="53"/>
    </row>
    <row r="9232" spans="1:16" ht="24.95" customHeight="1" x14ac:dyDescent="0.2">
      <c r="A9232" s="52" t="str">
        <f t="shared" si="433"/>
        <v>||||||0</v>
      </c>
      <c r="B9232" s="52" t="str">
        <f t="shared" si="434"/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432"/>
        <v>0</v>
      </c>
      <c r="N9232" s="39"/>
      <c r="O9232" s="39"/>
      <c r="P9232" s="53"/>
    </row>
    <row r="9233" spans="1:16" ht="24.95" customHeight="1" x14ac:dyDescent="0.2">
      <c r="A9233" s="52" t="str">
        <f t="shared" si="433"/>
        <v>||||||0</v>
      </c>
      <c r="B9233" s="52" t="str">
        <f t="shared" si="434"/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432"/>
        <v>0</v>
      </c>
      <c r="N9233" s="39"/>
      <c r="O9233" s="39"/>
      <c r="P9233" s="53"/>
    </row>
    <row r="9234" spans="1:16" ht="24.95" customHeight="1" x14ac:dyDescent="0.2">
      <c r="A9234" s="52" t="str">
        <f t="shared" si="433"/>
        <v>||||||0</v>
      </c>
      <c r="B9234" s="52" t="str">
        <f t="shared" si="434"/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432"/>
        <v>0</v>
      </c>
      <c r="N9234" s="39"/>
      <c r="O9234" s="39"/>
      <c r="P9234" s="53"/>
    </row>
    <row r="9235" spans="1:16" ht="24.95" customHeight="1" x14ac:dyDescent="0.2">
      <c r="A9235" s="52" t="str">
        <f t="shared" si="433"/>
        <v>||||||0</v>
      </c>
      <c r="B9235" s="52" t="str">
        <f t="shared" si="434"/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432"/>
        <v>0</v>
      </c>
      <c r="N9235" s="39"/>
      <c r="O9235" s="39"/>
      <c r="P9235" s="53"/>
    </row>
    <row r="9236" spans="1:16" ht="24.95" customHeight="1" x14ac:dyDescent="0.2">
      <c r="A9236" s="52" t="str">
        <f t="shared" si="433"/>
        <v>||||||0</v>
      </c>
      <c r="B9236" s="52" t="str">
        <f t="shared" si="434"/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432"/>
        <v>0</v>
      </c>
      <c r="N9236" s="39"/>
      <c r="O9236" s="39"/>
      <c r="P9236" s="53"/>
    </row>
    <row r="9237" spans="1:16" ht="24.95" customHeight="1" x14ac:dyDescent="0.2">
      <c r="A9237" s="52" t="str">
        <f t="shared" si="433"/>
        <v>||||||0</v>
      </c>
      <c r="B9237" s="52" t="str">
        <f t="shared" si="434"/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432"/>
        <v>0</v>
      </c>
      <c r="N9237" s="39"/>
      <c r="O9237" s="39"/>
      <c r="P9237" s="53"/>
    </row>
    <row r="9238" spans="1:16" ht="24.95" customHeight="1" x14ac:dyDescent="0.2">
      <c r="A9238" s="52" t="str">
        <f t="shared" si="433"/>
        <v>||||||0</v>
      </c>
      <c r="B9238" s="52" t="str">
        <f t="shared" si="434"/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432"/>
        <v>0</v>
      </c>
      <c r="N9238" s="39"/>
      <c r="O9238" s="39"/>
      <c r="P9238" s="53"/>
    </row>
    <row r="9239" spans="1:16" ht="24.95" customHeight="1" x14ac:dyDescent="0.2">
      <c r="A9239" s="52" t="str">
        <f t="shared" si="433"/>
        <v>||||||0</v>
      </c>
      <c r="B9239" s="52" t="str">
        <f t="shared" si="434"/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432"/>
        <v>0</v>
      </c>
      <c r="N9239" s="39"/>
      <c r="O9239" s="39"/>
      <c r="P9239" s="53"/>
    </row>
    <row r="9240" spans="1:16" ht="24.95" customHeight="1" x14ac:dyDescent="0.2">
      <c r="A9240" s="52" t="str">
        <f t="shared" si="433"/>
        <v>||||||0</v>
      </c>
      <c r="B9240" s="52" t="str">
        <f t="shared" si="434"/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432"/>
        <v>0</v>
      </c>
      <c r="N9240" s="39"/>
      <c r="O9240" s="39"/>
      <c r="P9240" s="53"/>
    </row>
    <row r="9241" spans="1:16" ht="24.95" customHeight="1" x14ac:dyDescent="0.2">
      <c r="A9241" s="52" t="str">
        <f t="shared" si="433"/>
        <v>||||||0</v>
      </c>
      <c r="B9241" s="52" t="str">
        <f t="shared" si="434"/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432"/>
        <v>0</v>
      </c>
      <c r="N9241" s="39"/>
      <c r="O9241" s="39"/>
      <c r="P9241" s="53"/>
    </row>
    <row r="9242" spans="1:16" ht="24.95" customHeight="1" x14ac:dyDescent="0.2">
      <c r="A9242" s="52" t="str">
        <f t="shared" si="433"/>
        <v>||||||0</v>
      </c>
      <c r="B9242" s="52" t="str">
        <f t="shared" si="434"/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432"/>
        <v>0</v>
      </c>
      <c r="N9242" s="39"/>
      <c r="O9242" s="39"/>
      <c r="P9242" s="53"/>
    </row>
    <row r="9243" spans="1:16" ht="24.95" customHeight="1" x14ac:dyDescent="0.2">
      <c r="A9243" s="52" t="str">
        <f t="shared" si="433"/>
        <v>||||||0</v>
      </c>
      <c r="B9243" s="52" t="str">
        <f t="shared" si="434"/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432"/>
        <v>0</v>
      </c>
      <c r="N9243" s="39"/>
      <c r="O9243" s="39"/>
      <c r="P9243" s="53"/>
    </row>
    <row r="9244" spans="1:16" ht="24.95" customHeight="1" x14ac:dyDescent="0.2">
      <c r="A9244" s="52" t="str">
        <f t="shared" si="433"/>
        <v>||||||0</v>
      </c>
      <c r="B9244" s="52" t="str">
        <f t="shared" si="434"/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432"/>
        <v>0</v>
      </c>
      <c r="N9244" s="39"/>
      <c r="O9244" s="39"/>
      <c r="P9244" s="53"/>
    </row>
    <row r="9245" spans="1:16" ht="24.95" customHeight="1" x14ac:dyDescent="0.2">
      <c r="A9245" s="52" t="str">
        <f t="shared" si="433"/>
        <v>||||||0</v>
      </c>
      <c r="B9245" s="52" t="str">
        <f t="shared" si="434"/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432"/>
        <v>0</v>
      </c>
      <c r="N9245" s="39"/>
      <c r="O9245" s="39"/>
      <c r="P9245" s="53"/>
    </row>
    <row r="9246" spans="1:16" ht="24.95" customHeight="1" x14ac:dyDescent="0.2">
      <c r="A9246" s="52" t="str">
        <f t="shared" si="433"/>
        <v>||||||0</v>
      </c>
      <c r="B9246" s="52" t="str">
        <f t="shared" si="434"/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432"/>
        <v>0</v>
      </c>
      <c r="N9246" s="39"/>
      <c r="O9246" s="39"/>
      <c r="P9246" s="53"/>
    </row>
    <row r="9247" spans="1:16" ht="24.95" customHeight="1" x14ac:dyDescent="0.2">
      <c r="A9247" s="52" t="str">
        <f t="shared" si="433"/>
        <v>||||||0</v>
      </c>
      <c r="B9247" s="52" t="str">
        <f t="shared" si="434"/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432"/>
        <v>0</v>
      </c>
      <c r="N9247" s="39"/>
      <c r="O9247" s="39"/>
      <c r="P9247" s="53"/>
    </row>
    <row r="9248" spans="1:16" ht="24.95" customHeight="1" x14ac:dyDescent="0.2">
      <c r="A9248" s="52" t="str">
        <f t="shared" si="433"/>
        <v>||||||0</v>
      </c>
      <c r="B9248" s="52" t="str">
        <f t="shared" si="434"/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432"/>
        <v>0</v>
      </c>
      <c r="N9248" s="39"/>
      <c r="O9248" s="39"/>
      <c r="P9248" s="53"/>
    </row>
    <row r="9249" spans="1:16" ht="24.95" customHeight="1" x14ac:dyDescent="0.2">
      <c r="A9249" s="52" t="str">
        <f t="shared" si="433"/>
        <v>||||||0</v>
      </c>
      <c r="B9249" s="52" t="str">
        <f t="shared" si="434"/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432"/>
        <v>0</v>
      </c>
      <c r="N9249" s="39"/>
      <c r="O9249" s="39"/>
      <c r="P9249" s="53"/>
    </row>
    <row r="9250" spans="1:16" ht="24.95" customHeight="1" x14ac:dyDescent="0.2">
      <c r="A9250" s="52" t="str">
        <f t="shared" si="433"/>
        <v>||||||0</v>
      </c>
      <c r="B9250" s="52" t="str">
        <f t="shared" si="434"/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432"/>
        <v>0</v>
      </c>
      <c r="N9250" s="39"/>
      <c r="O9250" s="39"/>
      <c r="P9250" s="53"/>
    </row>
    <row r="9251" spans="1:16" ht="24.95" customHeight="1" x14ac:dyDescent="0.2">
      <c r="A9251" s="52" t="str">
        <f t="shared" si="433"/>
        <v>||||||0</v>
      </c>
      <c r="B9251" s="52" t="str">
        <f t="shared" si="434"/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432"/>
        <v>0</v>
      </c>
      <c r="N9251" s="39"/>
      <c r="O9251" s="39"/>
      <c r="P9251" s="53"/>
    </row>
    <row r="9252" spans="1:16" ht="24.95" customHeight="1" x14ac:dyDescent="0.2">
      <c r="A9252" s="52" t="str">
        <f t="shared" si="433"/>
        <v>||||||0</v>
      </c>
      <c r="B9252" s="52" t="str">
        <f t="shared" si="434"/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432"/>
        <v>0</v>
      </c>
      <c r="N9252" s="39"/>
      <c r="O9252" s="39"/>
      <c r="P9252" s="53"/>
    </row>
    <row r="9253" spans="1:16" ht="24.95" customHeight="1" x14ac:dyDescent="0.2">
      <c r="A9253" s="52" t="str">
        <f t="shared" si="433"/>
        <v>||||||0</v>
      </c>
      <c r="B9253" s="52" t="str">
        <f t="shared" si="434"/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432"/>
        <v>0</v>
      </c>
      <c r="N9253" s="39"/>
      <c r="O9253" s="39"/>
      <c r="P9253" s="53"/>
    </row>
    <row r="9254" spans="1:16" ht="24.95" customHeight="1" x14ac:dyDescent="0.2">
      <c r="A9254" s="52" t="str">
        <f t="shared" si="433"/>
        <v>||||||0</v>
      </c>
      <c r="B9254" s="52" t="str">
        <f t="shared" si="434"/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432"/>
        <v>0</v>
      </c>
      <c r="N9254" s="39"/>
      <c r="O9254" s="39"/>
      <c r="P9254" s="53"/>
    </row>
    <row r="9255" spans="1:16" ht="24.95" customHeight="1" x14ac:dyDescent="0.2">
      <c r="A9255" s="52" t="str">
        <f t="shared" si="433"/>
        <v>||||||0</v>
      </c>
      <c r="B9255" s="52" t="str">
        <f t="shared" si="434"/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432"/>
        <v>0</v>
      </c>
      <c r="N9255" s="39"/>
      <c r="O9255" s="39"/>
      <c r="P9255" s="53"/>
    </row>
    <row r="9256" spans="1:16" ht="24.95" customHeight="1" x14ac:dyDescent="0.2">
      <c r="A9256" s="52" t="str">
        <f t="shared" si="433"/>
        <v>||||||0</v>
      </c>
      <c r="B9256" s="52" t="str">
        <f t="shared" si="434"/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432"/>
        <v>0</v>
      </c>
      <c r="N9256" s="39"/>
      <c r="O9256" s="39"/>
      <c r="P9256" s="53"/>
    </row>
    <row r="9257" spans="1:16" ht="24.95" customHeight="1" x14ac:dyDescent="0.2">
      <c r="A9257" s="52" t="str">
        <f t="shared" si="433"/>
        <v>||||||0</v>
      </c>
      <c r="B9257" s="52" t="str">
        <f t="shared" si="434"/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432"/>
        <v>0</v>
      </c>
      <c r="N9257" s="39"/>
      <c r="O9257" s="39"/>
      <c r="P9257" s="53"/>
    </row>
    <row r="9258" spans="1:16" ht="24.95" customHeight="1" x14ac:dyDescent="0.2">
      <c r="A9258" s="52" t="str">
        <f t="shared" si="433"/>
        <v>||||||0</v>
      </c>
      <c r="B9258" s="52" t="str">
        <f t="shared" si="434"/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432"/>
        <v>0</v>
      </c>
      <c r="N9258" s="39"/>
      <c r="O9258" s="39"/>
      <c r="P9258" s="53"/>
    </row>
    <row r="9259" spans="1:16" ht="24.95" customHeight="1" x14ac:dyDescent="0.2">
      <c r="A9259" s="52" t="str">
        <f t="shared" si="433"/>
        <v>||||||0</v>
      </c>
      <c r="B9259" s="52" t="str">
        <f t="shared" si="434"/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432"/>
        <v>0</v>
      </c>
      <c r="N9259" s="39"/>
      <c r="O9259" s="39"/>
      <c r="P9259" s="53"/>
    </row>
    <row r="9260" spans="1:16" ht="24.95" customHeight="1" x14ac:dyDescent="0.2">
      <c r="A9260" s="52" t="str">
        <f t="shared" si="433"/>
        <v>||||||0</v>
      </c>
      <c r="B9260" s="52" t="str">
        <f t="shared" si="434"/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432"/>
        <v>0</v>
      </c>
      <c r="N9260" s="39"/>
      <c r="O9260" s="39"/>
      <c r="P9260" s="53"/>
    </row>
    <row r="9261" spans="1:16" ht="24.95" customHeight="1" x14ac:dyDescent="0.2">
      <c r="A9261" s="52" t="str">
        <f t="shared" si="433"/>
        <v>||||||0</v>
      </c>
      <c r="B9261" s="52" t="str">
        <f t="shared" si="434"/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432"/>
        <v>0</v>
      </c>
      <c r="N9261" s="39"/>
      <c r="O9261" s="39"/>
      <c r="P9261" s="53"/>
    </row>
    <row r="9262" spans="1:16" ht="24.95" customHeight="1" x14ac:dyDescent="0.2">
      <c r="A9262" s="52" t="str">
        <f t="shared" si="433"/>
        <v>||||||0</v>
      </c>
      <c r="B9262" s="52" t="str">
        <f t="shared" si="434"/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432"/>
        <v>0</v>
      </c>
      <c r="N9262" s="39"/>
      <c r="O9262" s="39"/>
      <c r="P9262" s="53"/>
    </row>
    <row r="9263" spans="1:16" ht="24.95" customHeight="1" x14ac:dyDescent="0.2">
      <c r="A9263" s="52" t="str">
        <f t="shared" si="433"/>
        <v>||||||0</v>
      </c>
      <c r="B9263" s="52" t="str">
        <f t="shared" si="434"/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432"/>
        <v>0</v>
      </c>
      <c r="N9263" s="39"/>
      <c r="O9263" s="39"/>
      <c r="P9263" s="53"/>
    </row>
    <row r="9264" spans="1:16" ht="24.95" customHeight="1" x14ac:dyDescent="0.2">
      <c r="A9264" s="52" t="str">
        <f t="shared" si="433"/>
        <v>||||||0</v>
      </c>
      <c r="B9264" s="52" t="str">
        <f t="shared" si="434"/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432"/>
        <v>0</v>
      </c>
      <c r="N9264" s="39"/>
      <c r="O9264" s="39"/>
      <c r="P9264" s="53"/>
    </row>
    <row r="9265" spans="1:16" ht="24.95" customHeight="1" x14ac:dyDescent="0.2">
      <c r="A9265" s="52" t="str">
        <f t="shared" si="433"/>
        <v>||||||0</v>
      </c>
      <c r="B9265" s="52" t="str">
        <f t="shared" si="434"/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432"/>
        <v>0</v>
      </c>
      <c r="N9265" s="39"/>
      <c r="O9265" s="39"/>
      <c r="P9265" s="53"/>
    </row>
    <row r="9266" spans="1:16" ht="24.95" customHeight="1" x14ac:dyDescent="0.2">
      <c r="A9266" s="52" t="str">
        <f t="shared" si="433"/>
        <v>||||||0</v>
      </c>
      <c r="B9266" s="52" t="str">
        <f t="shared" si="434"/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432"/>
        <v>0</v>
      </c>
      <c r="N9266" s="39"/>
      <c r="O9266" s="39"/>
      <c r="P9266" s="53"/>
    </row>
    <row r="9267" spans="1:16" ht="24.95" customHeight="1" x14ac:dyDescent="0.2">
      <c r="A9267" s="52" t="str">
        <f t="shared" si="433"/>
        <v>||||||0</v>
      </c>
      <c r="B9267" s="52" t="str">
        <f t="shared" si="434"/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432"/>
        <v>0</v>
      </c>
      <c r="N9267" s="39"/>
      <c r="O9267" s="39"/>
      <c r="P9267" s="53"/>
    </row>
    <row r="9268" spans="1:16" ht="24.95" customHeight="1" x14ac:dyDescent="0.2">
      <c r="A9268" s="52" t="str">
        <f t="shared" si="433"/>
        <v>||||||0</v>
      </c>
      <c r="B9268" s="52" t="str">
        <f t="shared" si="434"/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432"/>
        <v>0</v>
      </c>
      <c r="N9268" s="39"/>
      <c r="O9268" s="39"/>
      <c r="P9268" s="53"/>
    </row>
    <row r="9269" spans="1:16" ht="24.95" customHeight="1" x14ac:dyDescent="0.2">
      <c r="A9269" s="52" t="str">
        <f t="shared" si="433"/>
        <v>||||||0</v>
      </c>
      <c r="B9269" s="52" t="str">
        <f t="shared" si="434"/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432"/>
        <v>0</v>
      </c>
      <c r="N9269" s="39"/>
      <c r="O9269" s="39"/>
      <c r="P9269" s="53"/>
    </row>
    <row r="9270" spans="1:16" ht="24.95" customHeight="1" x14ac:dyDescent="0.2">
      <c r="A9270" s="52" t="str">
        <f t="shared" si="433"/>
        <v>||||||0</v>
      </c>
      <c r="B9270" s="52" t="str">
        <f t="shared" si="434"/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432"/>
        <v>0</v>
      </c>
      <c r="N9270" s="39"/>
      <c r="O9270" s="39"/>
      <c r="P9270" s="53"/>
    </row>
    <row r="9271" spans="1:16" ht="24.95" customHeight="1" x14ac:dyDescent="0.2">
      <c r="A9271" s="52" t="str">
        <f t="shared" si="433"/>
        <v>||||||0</v>
      </c>
      <c r="B9271" s="52" t="str">
        <f t="shared" si="434"/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432"/>
        <v>0</v>
      </c>
      <c r="N9271" s="39"/>
      <c r="O9271" s="39"/>
      <c r="P9271" s="53"/>
    </row>
    <row r="9272" spans="1:16" ht="24.95" customHeight="1" x14ac:dyDescent="0.2">
      <c r="A9272" s="52" t="str">
        <f t="shared" si="433"/>
        <v>||||||0</v>
      </c>
      <c r="B9272" s="52" t="str">
        <f t="shared" si="434"/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432"/>
        <v>0</v>
      </c>
      <c r="N9272" s="39"/>
      <c r="O9272" s="39"/>
      <c r="P9272" s="53"/>
    </row>
    <row r="9273" spans="1:16" ht="24.95" customHeight="1" x14ac:dyDescent="0.2">
      <c r="A9273" s="52" t="str">
        <f t="shared" si="433"/>
        <v>||||||0</v>
      </c>
      <c r="B9273" s="52" t="str">
        <f t="shared" si="434"/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432"/>
        <v>0</v>
      </c>
      <c r="N9273" s="39"/>
      <c r="O9273" s="39"/>
      <c r="P9273" s="53"/>
    </row>
    <row r="9274" spans="1:16" ht="24.95" customHeight="1" x14ac:dyDescent="0.2">
      <c r="A9274" s="52" t="str">
        <f t="shared" si="433"/>
        <v>||||||0</v>
      </c>
      <c r="B9274" s="52" t="str">
        <f t="shared" si="434"/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432"/>
        <v>0</v>
      </c>
      <c r="N9274" s="39"/>
      <c r="O9274" s="39"/>
      <c r="P9274" s="53"/>
    </row>
    <row r="9275" spans="1:16" ht="24.95" customHeight="1" x14ac:dyDescent="0.2">
      <c r="A9275" s="52" t="str">
        <f t="shared" si="433"/>
        <v>||||||0</v>
      </c>
      <c r="B9275" s="52" t="str">
        <f t="shared" si="434"/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432"/>
        <v>0</v>
      </c>
      <c r="N9275" s="39"/>
      <c r="O9275" s="39"/>
      <c r="P9275" s="53"/>
    </row>
    <row r="9276" spans="1:16" ht="24.95" customHeight="1" x14ac:dyDescent="0.2">
      <c r="A9276" s="52" t="str">
        <f t="shared" si="433"/>
        <v>||||||0</v>
      </c>
      <c r="B9276" s="52" t="str">
        <f t="shared" si="434"/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432"/>
        <v>0</v>
      </c>
      <c r="N9276" s="39"/>
      <c r="O9276" s="39"/>
      <c r="P9276" s="53"/>
    </row>
    <row r="9277" spans="1:16" ht="24.95" customHeight="1" x14ac:dyDescent="0.2">
      <c r="A9277" s="52" t="str">
        <f t="shared" si="433"/>
        <v>||||||0</v>
      </c>
      <c r="B9277" s="52" t="str">
        <f t="shared" si="434"/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432"/>
        <v>0</v>
      </c>
      <c r="N9277" s="39"/>
      <c r="O9277" s="39"/>
      <c r="P9277" s="53"/>
    </row>
    <row r="9278" spans="1:16" ht="24.95" customHeight="1" x14ac:dyDescent="0.2">
      <c r="A9278" s="52" t="str">
        <f t="shared" si="433"/>
        <v>||||||0</v>
      </c>
      <c r="B9278" s="52" t="str">
        <f t="shared" si="434"/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435">N9278+O9278</f>
        <v>0</v>
      </c>
      <c r="N9278" s="39"/>
      <c r="O9278" s="39"/>
      <c r="P9278" s="53"/>
    </row>
    <row r="9279" spans="1:16" ht="24.95" customHeight="1" x14ac:dyDescent="0.2">
      <c r="A9279" s="52" t="str">
        <f t="shared" si="433"/>
        <v>||||||0</v>
      </c>
      <c r="B9279" s="52" t="str">
        <f t="shared" si="434"/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435"/>
        <v>0</v>
      </c>
      <c r="N9279" s="39"/>
      <c r="O9279" s="39"/>
      <c r="P9279" s="53"/>
    </row>
    <row r="9280" spans="1:16" ht="24.95" customHeight="1" x14ac:dyDescent="0.2">
      <c r="A9280" s="52" t="str">
        <f t="shared" si="433"/>
        <v>||||||0</v>
      </c>
      <c r="B9280" s="52" t="str">
        <f t="shared" si="434"/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435"/>
        <v>0</v>
      </c>
      <c r="N9280" s="39"/>
      <c r="O9280" s="39"/>
      <c r="P9280" s="53"/>
    </row>
    <row r="9281" spans="1:16" ht="24.95" customHeight="1" x14ac:dyDescent="0.2">
      <c r="A9281" s="52" t="str">
        <f t="shared" si="433"/>
        <v>||||||0</v>
      </c>
      <c r="B9281" s="52" t="str">
        <f t="shared" si="434"/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435"/>
        <v>0</v>
      </c>
      <c r="N9281" s="39"/>
      <c r="O9281" s="39"/>
      <c r="P9281" s="53"/>
    </row>
    <row r="9282" spans="1:16" ht="24.95" customHeight="1" x14ac:dyDescent="0.2">
      <c r="A9282" s="52" t="str">
        <f t="shared" si="433"/>
        <v>||||||0</v>
      </c>
      <c r="B9282" s="52" t="str">
        <f t="shared" si="434"/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435"/>
        <v>0</v>
      </c>
      <c r="N9282" s="39"/>
      <c r="O9282" s="39"/>
      <c r="P9282" s="53"/>
    </row>
    <row r="9283" spans="1:16" ht="24.95" customHeight="1" x14ac:dyDescent="0.2">
      <c r="A9283" s="52" t="str">
        <f t="shared" si="433"/>
        <v>||||||0</v>
      </c>
      <c r="B9283" s="52" t="str">
        <f t="shared" si="434"/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435"/>
        <v>0</v>
      </c>
      <c r="N9283" s="39"/>
      <c r="O9283" s="39"/>
      <c r="P9283" s="53"/>
    </row>
    <row r="9284" spans="1:16" ht="24.95" customHeight="1" x14ac:dyDescent="0.2">
      <c r="A9284" s="52" t="str">
        <f t="shared" si="433"/>
        <v>||||||0</v>
      </c>
      <c r="B9284" s="52" t="str">
        <f t="shared" si="434"/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435"/>
        <v>0</v>
      </c>
      <c r="N9284" s="39"/>
      <c r="O9284" s="39"/>
      <c r="P9284" s="53"/>
    </row>
    <row r="9285" spans="1:16" ht="24.95" customHeight="1" x14ac:dyDescent="0.2">
      <c r="A9285" s="52" t="str">
        <f t="shared" ref="A9285:A9348" si="436">C9285&amp;"|"&amp;D9285&amp;"|"&amp;E9285&amp;"|"&amp;F9285&amp;"|"&amp;G9285&amp;"|"&amp;I9285&amp;"|"&amp;N9285+O9285-P9285</f>
        <v>||||||0</v>
      </c>
      <c r="B9285" s="52" t="str">
        <f t="shared" ref="B9285:B9348" si="437"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435"/>
        <v>0</v>
      </c>
      <c r="N9285" s="39"/>
      <c r="O9285" s="39"/>
      <c r="P9285" s="53"/>
    </row>
    <row r="9286" spans="1:16" ht="24.95" customHeight="1" x14ac:dyDescent="0.2">
      <c r="A9286" s="52" t="str">
        <f t="shared" si="436"/>
        <v>||||||0</v>
      </c>
      <c r="B9286" s="52" t="str">
        <f t="shared" si="437"/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435"/>
        <v>0</v>
      </c>
      <c r="N9286" s="39"/>
      <c r="O9286" s="39"/>
      <c r="P9286" s="53"/>
    </row>
    <row r="9287" spans="1:16" ht="24.95" customHeight="1" x14ac:dyDescent="0.2">
      <c r="A9287" s="52" t="str">
        <f t="shared" si="436"/>
        <v>||||||0</v>
      </c>
      <c r="B9287" s="52" t="str">
        <f t="shared" si="437"/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435"/>
        <v>0</v>
      </c>
      <c r="N9287" s="39"/>
      <c r="O9287" s="39"/>
      <c r="P9287" s="53"/>
    </row>
    <row r="9288" spans="1:16" ht="24.95" customHeight="1" x14ac:dyDescent="0.2">
      <c r="A9288" s="52" t="str">
        <f t="shared" si="436"/>
        <v>||||||0</v>
      </c>
      <c r="B9288" s="52" t="str">
        <f t="shared" si="437"/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435"/>
        <v>0</v>
      </c>
      <c r="N9288" s="39"/>
      <c r="O9288" s="39"/>
      <c r="P9288" s="53"/>
    </row>
    <row r="9289" spans="1:16" ht="24.95" customHeight="1" x14ac:dyDescent="0.2">
      <c r="A9289" s="52" t="str">
        <f t="shared" si="436"/>
        <v>||||||0</v>
      </c>
      <c r="B9289" s="52" t="str">
        <f t="shared" si="437"/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435"/>
        <v>0</v>
      </c>
      <c r="N9289" s="39"/>
      <c r="O9289" s="39"/>
      <c r="P9289" s="53"/>
    </row>
    <row r="9290" spans="1:16" ht="24.95" customHeight="1" x14ac:dyDescent="0.2">
      <c r="A9290" s="52" t="str">
        <f t="shared" si="436"/>
        <v>||||||0</v>
      </c>
      <c r="B9290" s="52" t="str">
        <f t="shared" si="437"/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435"/>
        <v>0</v>
      </c>
      <c r="N9290" s="39"/>
      <c r="O9290" s="39"/>
      <c r="P9290" s="53"/>
    </row>
    <row r="9291" spans="1:16" ht="24.95" customHeight="1" x14ac:dyDescent="0.2">
      <c r="A9291" s="52" t="str">
        <f t="shared" si="436"/>
        <v>||||||0</v>
      </c>
      <c r="B9291" s="52" t="str">
        <f t="shared" si="437"/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435"/>
        <v>0</v>
      </c>
      <c r="N9291" s="39"/>
      <c r="O9291" s="39"/>
      <c r="P9291" s="53"/>
    </row>
    <row r="9292" spans="1:16" ht="24.95" customHeight="1" x14ac:dyDescent="0.2">
      <c r="A9292" s="52" t="str">
        <f t="shared" si="436"/>
        <v>||||||0</v>
      </c>
      <c r="B9292" s="52" t="str">
        <f t="shared" si="437"/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435"/>
        <v>0</v>
      </c>
      <c r="N9292" s="39"/>
      <c r="O9292" s="39"/>
      <c r="P9292" s="53"/>
    </row>
    <row r="9293" spans="1:16" ht="24.95" customHeight="1" x14ac:dyDescent="0.2">
      <c r="A9293" s="52" t="str">
        <f t="shared" si="436"/>
        <v>||||||0</v>
      </c>
      <c r="B9293" s="52" t="str">
        <f t="shared" si="437"/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435"/>
        <v>0</v>
      </c>
      <c r="N9293" s="39"/>
      <c r="O9293" s="39"/>
      <c r="P9293" s="53"/>
    </row>
    <row r="9294" spans="1:16" ht="24.95" customHeight="1" x14ac:dyDescent="0.2">
      <c r="A9294" s="52" t="str">
        <f t="shared" si="436"/>
        <v>||||||0</v>
      </c>
      <c r="B9294" s="52" t="str">
        <f t="shared" si="437"/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435"/>
        <v>0</v>
      </c>
      <c r="N9294" s="39"/>
      <c r="O9294" s="39"/>
      <c r="P9294" s="53"/>
    </row>
    <row r="9295" spans="1:16" ht="24.95" customHeight="1" x14ac:dyDescent="0.2">
      <c r="A9295" s="52" t="str">
        <f t="shared" si="436"/>
        <v>||||||0</v>
      </c>
      <c r="B9295" s="52" t="str">
        <f t="shared" si="437"/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435"/>
        <v>0</v>
      </c>
      <c r="N9295" s="39"/>
      <c r="O9295" s="39"/>
      <c r="P9295" s="53"/>
    </row>
    <row r="9296" spans="1:16" ht="24.95" customHeight="1" x14ac:dyDescent="0.2">
      <c r="A9296" s="52" t="str">
        <f t="shared" si="436"/>
        <v>||||||0</v>
      </c>
      <c r="B9296" s="52" t="str">
        <f t="shared" si="437"/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435"/>
        <v>0</v>
      </c>
      <c r="N9296" s="39"/>
      <c r="O9296" s="39"/>
      <c r="P9296" s="53"/>
    </row>
    <row r="9297" spans="1:16" ht="24.95" customHeight="1" x14ac:dyDescent="0.2">
      <c r="A9297" s="52" t="str">
        <f t="shared" si="436"/>
        <v>||||||0</v>
      </c>
      <c r="B9297" s="52" t="str">
        <f t="shared" si="437"/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435"/>
        <v>0</v>
      </c>
      <c r="N9297" s="39"/>
      <c r="O9297" s="39"/>
      <c r="P9297" s="53"/>
    </row>
    <row r="9298" spans="1:16" ht="24.95" customHeight="1" x14ac:dyDescent="0.2">
      <c r="A9298" s="52" t="str">
        <f t="shared" si="436"/>
        <v>||||||0</v>
      </c>
      <c r="B9298" s="52" t="str">
        <f t="shared" si="437"/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435"/>
        <v>0</v>
      </c>
      <c r="N9298" s="39"/>
      <c r="O9298" s="39"/>
      <c r="P9298" s="53"/>
    </row>
    <row r="9299" spans="1:16" ht="24.95" customHeight="1" x14ac:dyDescent="0.2">
      <c r="A9299" s="52" t="str">
        <f t="shared" si="436"/>
        <v>||||||0</v>
      </c>
      <c r="B9299" s="52" t="str">
        <f t="shared" si="437"/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435"/>
        <v>0</v>
      </c>
      <c r="N9299" s="39"/>
      <c r="O9299" s="39"/>
      <c r="P9299" s="53"/>
    </row>
    <row r="9300" spans="1:16" ht="24.95" customHeight="1" x14ac:dyDescent="0.2">
      <c r="A9300" s="52" t="str">
        <f t="shared" si="436"/>
        <v>||||||0</v>
      </c>
      <c r="B9300" s="52" t="str">
        <f t="shared" si="437"/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435"/>
        <v>0</v>
      </c>
      <c r="N9300" s="39"/>
      <c r="O9300" s="39"/>
      <c r="P9300" s="53"/>
    </row>
    <row r="9301" spans="1:16" ht="24.95" customHeight="1" x14ac:dyDescent="0.2">
      <c r="A9301" s="52" t="str">
        <f t="shared" si="436"/>
        <v>||||||0</v>
      </c>
      <c r="B9301" s="52" t="str">
        <f t="shared" si="437"/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435"/>
        <v>0</v>
      </c>
      <c r="N9301" s="39"/>
      <c r="O9301" s="39"/>
      <c r="P9301" s="53"/>
    </row>
    <row r="9302" spans="1:16" ht="24.95" customHeight="1" x14ac:dyDescent="0.2">
      <c r="A9302" s="52" t="str">
        <f t="shared" si="436"/>
        <v>||||||0</v>
      </c>
      <c r="B9302" s="52" t="str">
        <f t="shared" si="437"/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435"/>
        <v>0</v>
      </c>
      <c r="N9302" s="39"/>
      <c r="O9302" s="39"/>
      <c r="P9302" s="53"/>
    </row>
    <row r="9303" spans="1:16" ht="24.95" customHeight="1" x14ac:dyDescent="0.2">
      <c r="A9303" s="52" t="str">
        <f t="shared" si="436"/>
        <v>||||||0</v>
      </c>
      <c r="B9303" s="52" t="str">
        <f t="shared" si="437"/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435"/>
        <v>0</v>
      </c>
      <c r="N9303" s="39"/>
      <c r="O9303" s="39"/>
      <c r="P9303" s="53"/>
    </row>
    <row r="9304" spans="1:16" ht="24.95" customHeight="1" x14ac:dyDescent="0.2">
      <c r="A9304" s="52" t="str">
        <f t="shared" si="436"/>
        <v>||||||0</v>
      </c>
      <c r="B9304" s="52" t="str">
        <f t="shared" si="437"/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435"/>
        <v>0</v>
      </c>
      <c r="N9304" s="39"/>
      <c r="O9304" s="39"/>
      <c r="P9304" s="53"/>
    </row>
    <row r="9305" spans="1:16" ht="24.95" customHeight="1" x14ac:dyDescent="0.2">
      <c r="A9305" s="52" t="str">
        <f t="shared" si="436"/>
        <v>||||||0</v>
      </c>
      <c r="B9305" s="52" t="str">
        <f t="shared" si="437"/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435"/>
        <v>0</v>
      </c>
      <c r="N9305" s="39"/>
      <c r="O9305" s="39"/>
      <c r="P9305" s="53"/>
    </row>
    <row r="9306" spans="1:16" ht="24.95" customHeight="1" x14ac:dyDescent="0.2">
      <c r="A9306" s="52" t="str">
        <f t="shared" si="436"/>
        <v>||||||0</v>
      </c>
      <c r="B9306" s="52" t="str">
        <f t="shared" si="437"/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435"/>
        <v>0</v>
      </c>
      <c r="N9306" s="39"/>
      <c r="O9306" s="39"/>
      <c r="P9306" s="53"/>
    </row>
    <row r="9307" spans="1:16" ht="24.95" customHeight="1" x14ac:dyDescent="0.2">
      <c r="A9307" s="52" t="str">
        <f t="shared" si="436"/>
        <v>||||||0</v>
      </c>
      <c r="B9307" s="52" t="str">
        <f t="shared" si="437"/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435"/>
        <v>0</v>
      </c>
      <c r="N9307" s="39"/>
      <c r="O9307" s="39"/>
      <c r="P9307" s="53"/>
    </row>
    <row r="9308" spans="1:16" ht="24.95" customHeight="1" x14ac:dyDescent="0.2">
      <c r="A9308" s="52" t="str">
        <f t="shared" si="436"/>
        <v>||||||0</v>
      </c>
      <c r="B9308" s="52" t="str">
        <f t="shared" si="437"/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435"/>
        <v>0</v>
      </c>
      <c r="N9308" s="39"/>
      <c r="O9308" s="39"/>
      <c r="P9308" s="53"/>
    </row>
    <row r="9309" spans="1:16" ht="24.95" customHeight="1" x14ac:dyDescent="0.2">
      <c r="A9309" s="52" t="str">
        <f t="shared" si="436"/>
        <v>||||||0</v>
      </c>
      <c r="B9309" s="52" t="str">
        <f t="shared" si="437"/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435"/>
        <v>0</v>
      </c>
      <c r="N9309" s="39"/>
      <c r="O9309" s="39"/>
      <c r="P9309" s="53"/>
    </row>
    <row r="9310" spans="1:16" ht="24.95" customHeight="1" x14ac:dyDescent="0.2">
      <c r="A9310" s="52" t="str">
        <f t="shared" si="436"/>
        <v>||||||0</v>
      </c>
      <c r="B9310" s="52" t="str">
        <f t="shared" si="437"/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435"/>
        <v>0</v>
      </c>
      <c r="N9310" s="39"/>
      <c r="O9310" s="39"/>
      <c r="P9310" s="53"/>
    </row>
    <row r="9311" spans="1:16" ht="24.95" customHeight="1" x14ac:dyDescent="0.2">
      <c r="A9311" s="52" t="str">
        <f t="shared" si="436"/>
        <v>||||||0</v>
      </c>
      <c r="B9311" s="52" t="str">
        <f t="shared" si="437"/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435"/>
        <v>0</v>
      </c>
      <c r="N9311" s="39"/>
      <c r="O9311" s="39"/>
      <c r="P9311" s="53"/>
    </row>
    <row r="9312" spans="1:16" ht="24.95" customHeight="1" x14ac:dyDescent="0.2">
      <c r="A9312" s="52" t="str">
        <f t="shared" si="436"/>
        <v>||||||0</v>
      </c>
      <c r="B9312" s="52" t="str">
        <f t="shared" si="437"/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435"/>
        <v>0</v>
      </c>
      <c r="N9312" s="39"/>
      <c r="O9312" s="39"/>
      <c r="P9312" s="53"/>
    </row>
    <row r="9313" spans="1:16" ht="24.95" customHeight="1" x14ac:dyDescent="0.2">
      <c r="A9313" s="52" t="str">
        <f t="shared" si="436"/>
        <v>||||||0</v>
      </c>
      <c r="B9313" s="52" t="str">
        <f t="shared" si="437"/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435"/>
        <v>0</v>
      </c>
      <c r="N9313" s="39"/>
      <c r="O9313" s="39"/>
      <c r="P9313" s="53"/>
    </row>
    <row r="9314" spans="1:16" ht="24.95" customHeight="1" x14ac:dyDescent="0.2">
      <c r="A9314" s="52" t="str">
        <f t="shared" si="436"/>
        <v>||||||0</v>
      </c>
      <c r="B9314" s="52" t="str">
        <f t="shared" si="437"/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435"/>
        <v>0</v>
      </c>
      <c r="N9314" s="39"/>
      <c r="O9314" s="39"/>
      <c r="P9314" s="53"/>
    </row>
    <row r="9315" spans="1:16" ht="24.95" customHeight="1" x14ac:dyDescent="0.2">
      <c r="A9315" s="52" t="str">
        <f t="shared" si="436"/>
        <v>||||||0</v>
      </c>
      <c r="B9315" s="52" t="str">
        <f t="shared" si="437"/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435"/>
        <v>0</v>
      </c>
      <c r="N9315" s="39"/>
      <c r="O9315" s="39"/>
      <c r="P9315" s="53"/>
    </row>
    <row r="9316" spans="1:16" ht="24.95" customHeight="1" x14ac:dyDescent="0.2">
      <c r="A9316" s="52" t="str">
        <f t="shared" si="436"/>
        <v>||||||0</v>
      </c>
      <c r="B9316" s="52" t="str">
        <f t="shared" si="437"/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435"/>
        <v>0</v>
      </c>
      <c r="N9316" s="39"/>
      <c r="O9316" s="39"/>
      <c r="P9316" s="53"/>
    </row>
    <row r="9317" spans="1:16" ht="24.95" customHeight="1" x14ac:dyDescent="0.2">
      <c r="A9317" s="52" t="str">
        <f t="shared" si="436"/>
        <v>||||||0</v>
      </c>
      <c r="B9317" s="52" t="str">
        <f t="shared" si="437"/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435"/>
        <v>0</v>
      </c>
      <c r="N9317" s="39"/>
      <c r="O9317" s="39"/>
      <c r="P9317" s="53"/>
    </row>
    <row r="9318" spans="1:16" ht="24.95" customHeight="1" x14ac:dyDescent="0.2">
      <c r="A9318" s="52" t="str">
        <f t="shared" si="436"/>
        <v>||||||0</v>
      </c>
      <c r="B9318" s="52" t="str">
        <f t="shared" si="437"/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435"/>
        <v>0</v>
      </c>
      <c r="N9318" s="39"/>
      <c r="O9318" s="39"/>
      <c r="P9318" s="53"/>
    </row>
    <row r="9319" spans="1:16" ht="24.95" customHeight="1" x14ac:dyDescent="0.2">
      <c r="A9319" s="52" t="str">
        <f t="shared" si="436"/>
        <v>||||||0</v>
      </c>
      <c r="B9319" s="52" t="str">
        <f t="shared" si="437"/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435"/>
        <v>0</v>
      </c>
      <c r="N9319" s="39"/>
      <c r="O9319" s="39"/>
      <c r="P9319" s="53"/>
    </row>
    <row r="9320" spans="1:16" ht="24.95" customHeight="1" x14ac:dyDescent="0.2">
      <c r="A9320" s="52" t="str">
        <f t="shared" si="436"/>
        <v>||||||0</v>
      </c>
      <c r="B9320" s="52" t="str">
        <f t="shared" si="437"/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435"/>
        <v>0</v>
      </c>
      <c r="N9320" s="39"/>
      <c r="O9320" s="39"/>
      <c r="P9320" s="53"/>
    </row>
    <row r="9321" spans="1:16" ht="24.95" customHeight="1" x14ac:dyDescent="0.2">
      <c r="A9321" s="52" t="str">
        <f t="shared" si="436"/>
        <v>||||||0</v>
      </c>
      <c r="B9321" s="52" t="str">
        <f t="shared" si="437"/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435"/>
        <v>0</v>
      </c>
      <c r="N9321" s="39"/>
      <c r="O9321" s="39"/>
      <c r="P9321" s="53"/>
    </row>
    <row r="9322" spans="1:16" ht="24.95" customHeight="1" x14ac:dyDescent="0.2">
      <c r="A9322" s="52" t="str">
        <f t="shared" si="436"/>
        <v>||||||0</v>
      </c>
      <c r="B9322" s="52" t="str">
        <f t="shared" si="437"/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435"/>
        <v>0</v>
      </c>
      <c r="N9322" s="39"/>
      <c r="O9322" s="39"/>
      <c r="P9322" s="53"/>
    </row>
    <row r="9323" spans="1:16" ht="24.95" customHeight="1" x14ac:dyDescent="0.2">
      <c r="A9323" s="52" t="str">
        <f t="shared" si="436"/>
        <v>||||||0</v>
      </c>
      <c r="B9323" s="52" t="str">
        <f t="shared" si="437"/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435"/>
        <v>0</v>
      </c>
      <c r="N9323" s="39"/>
      <c r="O9323" s="39"/>
      <c r="P9323" s="53"/>
    </row>
    <row r="9324" spans="1:16" ht="24.95" customHeight="1" x14ac:dyDescent="0.2">
      <c r="A9324" s="52" t="str">
        <f t="shared" si="436"/>
        <v>||||||0</v>
      </c>
      <c r="B9324" s="52" t="str">
        <f t="shared" si="437"/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435"/>
        <v>0</v>
      </c>
      <c r="N9324" s="39"/>
      <c r="O9324" s="39"/>
      <c r="P9324" s="53"/>
    </row>
    <row r="9325" spans="1:16" ht="24.95" customHeight="1" x14ac:dyDescent="0.2">
      <c r="A9325" s="52" t="str">
        <f t="shared" si="436"/>
        <v>||||||0</v>
      </c>
      <c r="B9325" s="52" t="str">
        <f t="shared" si="437"/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435"/>
        <v>0</v>
      </c>
      <c r="N9325" s="39"/>
      <c r="O9325" s="39"/>
      <c r="P9325" s="53"/>
    </row>
    <row r="9326" spans="1:16" ht="24.95" customHeight="1" x14ac:dyDescent="0.2">
      <c r="A9326" s="52" t="str">
        <f t="shared" si="436"/>
        <v>||||||0</v>
      </c>
      <c r="B9326" s="52" t="str">
        <f t="shared" si="437"/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435"/>
        <v>0</v>
      </c>
      <c r="N9326" s="39"/>
      <c r="O9326" s="39"/>
      <c r="P9326" s="53"/>
    </row>
    <row r="9327" spans="1:16" ht="24.95" customHeight="1" x14ac:dyDescent="0.2">
      <c r="A9327" s="52" t="str">
        <f t="shared" si="436"/>
        <v>||||||0</v>
      </c>
      <c r="B9327" s="52" t="str">
        <f t="shared" si="437"/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435"/>
        <v>0</v>
      </c>
      <c r="N9327" s="39"/>
      <c r="O9327" s="39"/>
      <c r="P9327" s="53"/>
    </row>
    <row r="9328" spans="1:16" ht="24.95" customHeight="1" x14ac:dyDescent="0.2">
      <c r="A9328" s="52" t="str">
        <f t="shared" si="436"/>
        <v>||||||0</v>
      </c>
      <c r="B9328" s="52" t="str">
        <f t="shared" si="437"/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435"/>
        <v>0</v>
      </c>
      <c r="N9328" s="39"/>
      <c r="O9328" s="39"/>
      <c r="P9328" s="53"/>
    </row>
    <row r="9329" spans="1:16" ht="24.95" customHeight="1" x14ac:dyDescent="0.2">
      <c r="A9329" s="52" t="str">
        <f t="shared" si="436"/>
        <v>||||||0</v>
      </c>
      <c r="B9329" s="52" t="str">
        <f t="shared" si="437"/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435"/>
        <v>0</v>
      </c>
      <c r="N9329" s="39"/>
      <c r="O9329" s="39"/>
      <c r="P9329" s="53"/>
    </row>
    <row r="9330" spans="1:16" ht="24.95" customHeight="1" x14ac:dyDescent="0.2">
      <c r="A9330" s="52" t="str">
        <f t="shared" si="436"/>
        <v>||||||0</v>
      </c>
      <c r="B9330" s="52" t="str">
        <f t="shared" si="437"/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435"/>
        <v>0</v>
      </c>
      <c r="N9330" s="39"/>
      <c r="O9330" s="39"/>
      <c r="P9330" s="53"/>
    </row>
    <row r="9331" spans="1:16" ht="24.95" customHeight="1" x14ac:dyDescent="0.2">
      <c r="A9331" s="52" t="str">
        <f t="shared" si="436"/>
        <v>||||||0</v>
      </c>
      <c r="B9331" s="52" t="str">
        <f t="shared" si="437"/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435"/>
        <v>0</v>
      </c>
      <c r="N9331" s="39"/>
      <c r="O9331" s="39"/>
      <c r="P9331" s="53"/>
    </row>
    <row r="9332" spans="1:16" ht="24.95" customHeight="1" x14ac:dyDescent="0.2">
      <c r="A9332" s="52" t="str">
        <f t="shared" si="436"/>
        <v>||||||0</v>
      </c>
      <c r="B9332" s="52" t="str">
        <f t="shared" si="437"/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435"/>
        <v>0</v>
      </c>
      <c r="N9332" s="39"/>
      <c r="O9332" s="39"/>
      <c r="P9332" s="53"/>
    </row>
    <row r="9333" spans="1:16" ht="24.95" customHeight="1" x14ac:dyDescent="0.2">
      <c r="A9333" s="52" t="str">
        <f t="shared" si="436"/>
        <v>||||||0</v>
      </c>
      <c r="B9333" s="52" t="str">
        <f t="shared" si="437"/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435"/>
        <v>0</v>
      </c>
      <c r="N9333" s="39"/>
      <c r="O9333" s="39"/>
      <c r="P9333" s="53"/>
    </row>
    <row r="9334" spans="1:16" ht="24.95" customHeight="1" x14ac:dyDescent="0.2">
      <c r="A9334" s="52" t="str">
        <f t="shared" si="436"/>
        <v>||||||0</v>
      </c>
      <c r="B9334" s="52" t="str">
        <f t="shared" si="437"/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435"/>
        <v>0</v>
      </c>
      <c r="N9334" s="39"/>
      <c r="O9334" s="39"/>
      <c r="P9334" s="53"/>
    </row>
    <row r="9335" spans="1:16" ht="24.95" customHeight="1" x14ac:dyDescent="0.2">
      <c r="A9335" s="52" t="str">
        <f t="shared" si="436"/>
        <v>||||||0</v>
      </c>
      <c r="B9335" s="52" t="str">
        <f t="shared" si="437"/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435"/>
        <v>0</v>
      </c>
      <c r="N9335" s="39"/>
      <c r="O9335" s="39"/>
      <c r="P9335" s="53"/>
    </row>
    <row r="9336" spans="1:16" ht="24.95" customHeight="1" x14ac:dyDescent="0.2">
      <c r="A9336" s="52" t="str">
        <f t="shared" si="436"/>
        <v>||||||0</v>
      </c>
      <c r="B9336" s="52" t="str">
        <f t="shared" si="437"/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435"/>
        <v>0</v>
      </c>
      <c r="N9336" s="39"/>
      <c r="O9336" s="39"/>
      <c r="P9336" s="53"/>
    </row>
    <row r="9337" spans="1:16" ht="24.95" customHeight="1" x14ac:dyDescent="0.2">
      <c r="A9337" s="52" t="str">
        <f t="shared" si="436"/>
        <v>||||||0</v>
      </c>
      <c r="B9337" s="52" t="str">
        <f t="shared" si="437"/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435"/>
        <v>0</v>
      </c>
      <c r="N9337" s="39"/>
      <c r="O9337" s="39"/>
      <c r="P9337" s="53"/>
    </row>
    <row r="9338" spans="1:16" ht="24.95" customHeight="1" x14ac:dyDescent="0.2">
      <c r="A9338" s="52" t="str">
        <f t="shared" si="436"/>
        <v>||||||0</v>
      </c>
      <c r="B9338" s="52" t="str">
        <f t="shared" si="437"/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435"/>
        <v>0</v>
      </c>
      <c r="N9338" s="39"/>
      <c r="O9338" s="39"/>
      <c r="P9338" s="53"/>
    </row>
    <row r="9339" spans="1:16" ht="24.95" customHeight="1" x14ac:dyDescent="0.2">
      <c r="A9339" s="52" t="str">
        <f t="shared" si="436"/>
        <v>||||||0</v>
      </c>
      <c r="B9339" s="52" t="str">
        <f t="shared" si="437"/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435"/>
        <v>0</v>
      </c>
      <c r="N9339" s="39"/>
      <c r="O9339" s="39"/>
      <c r="P9339" s="53"/>
    </row>
    <row r="9340" spans="1:16" ht="24.95" customHeight="1" x14ac:dyDescent="0.2">
      <c r="A9340" s="52" t="str">
        <f t="shared" si="436"/>
        <v>||||||0</v>
      </c>
      <c r="B9340" s="52" t="str">
        <f t="shared" si="437"/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435"/>
        <v>0</v>
      </c>
      <c r="N9340" s="39"/>
      <c r="O9340" s="39"/>
      <c r="P9340" s="53"/>
    </row>
    <row r="9341" spans="1:16" ht="24.95" customHeight="1" x14ac:dyDescent="0.2">
      <c r="A9341" s="52" t="str">
        <f t="shared" si="436"/>
        <v>||||||0</v>
      </c>
      <c r="B9341" s="52" t="str">
        <f t="shared" si="437"/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435"/>
        <v>0</v>
      </c>
      <c r="N9341" s="39"/>
      <c r="O9341" s="39"/>
      <c r="P9341" s="53"/>
    </row>
    <row r="9342" spans="1:16" ht="24.95" customHeight="1" x14ac:dyDescent="0.2">
      <c r="A9342" s="52" t="str">
        <f t="shared" si="436"/>
        <v>||||||0</v>
      </c>
      <c r="B9342" s="52" t="str">
        <f t="shared" si="437"/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438">N9342+O9342</f>
        <v>0</v>
      </c>
      <c r="N9342" s="39"/>
      <c r="O9342" s="39"/>
      <c r="P9342" s="53"/>
    </row>
    <row r="9343" spans="1:16" ht="24.95" customHeight="1" x14ac:dyDescent="0.2">
      <c r="A9343" s="52" t="str">
        <f t="shared" si="436"/>
        <v>||||||0</v>
      </c>
      <c r="B9343" s="52" t="str">
        <f t="shared" si="437"/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438"/>
        <v>0</v>
      </c>
      <c r="N9343" s="39"/>
      <c r="O9343" s="39"/>
      <c r="P9343" s="53"/>
    </row>
    <row r="9344" spans="1:16" ht="24.95" customHeight="1" x14ac:dyDescent="0.2">
      <c r="A9344" s="52" t="str">
        <f t="shared" si="436"/>
        <v>||||||0</v>
      </c>
      <c r="B9344" s="52" t="str">
        <f t="shared" si="437"/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438"/>
        <v>0</v>
      </c>
      <c r="N9344" s="39"/>
      <c r="O9344" s="39"/>
      <c r="P9344" s="53"/>
    </row>
    <row r="9345" spans="1:16" ht="24.95" customHeight="1" x14ac:dyDescent="0.2">
      <c r="A9345" s="52" t="str">
        <f t="shared" si="436"/>
        <v>||||||0</v>
      </c>
      <c r="B9345" s="52" t="str">
        <f t="shared" si="437"/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438"/>
        <v>0</v>
      </c>
      <c r="N9345" s="39"/>
      <c r="O9345" s="39"/>
      <c r="P9345" s="53"/>
    </row>
    <row r="9346" spans="1:16" ht="24.95" customHeight="1" x14ac:dyDescent="0.2">
      <c r="A9346" s="52" t="str">
        <f t="shared" si="436"/>
        <v>||||||0</v>
      </c>
      <c r="B9346" s="52" t="str">
        <f t="shared" si="437"/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438"/>
        <v>0</v>
      </c>
      <c r="N9346" s="39"/>
      <c r="O9346" s="39"/>
      <c r="P9346" s="53"/>
    </row>
    <row r="9347" spans="1:16" ht="24.95" customHeight="1" x14ac:dyDescent="0.2">
      <c r="A9347" s="52" t="str">
        <f t="shared" si="436"/>
        <v>||||||0</v>
      </c>
      <c r="B9347" s="52" t="str">
        <f t="shared" si="437"/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438"/>
        <v>0</v>
      </c>
      <c r="N9347" s="39"/>
      <c r="O9347" s="39"/>
      <c r="P9347" s="53"/>
    </row>
    <row r="9348" spans="1:16" ht="24.95" customHeight="1" x14ac:dyDescent="0.2">
      <c r="A9348" s="52" t="str">
        <f t="shared" si="436"/>
        <v>||||||0</v>
      </c>
      <c r="B9348" s="52" t="str">
        <f t="shared" si="437"/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438"/>
        <v>0</v>
      </c>
      <c r="N9348" s="39"/>
      <c r="O9348" s="39"/>
      <c r="P9348" s="53"/>
    </row>
    <row r="9349" spans="1:16" ht="24.95" customHeight="1" x14ac:dyDescent="0.2">
      <c r="A9349" s="52" t="str">
        <f t="shared" ref="A9349:A9412" si="439">C9349&amp;"|"&amp;D9349&amp;"|"&amp;E9349&amp;"|"&amp;F9349&amp;"|"&amp;G9349&amp;"|"&amp;I9349&amp;"|"&amp;N9349+O9349-P9349</f>
        <v>||||||0</v>
      </c>
      <c r="B9349" s="52" t="str">
        <f t="shared" ref="B9349:B9412" si="440"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438"/>
        <v>0</v>
      </c>
      <c r="N9349" s="39"/>
      <c r="O9349" s="39"/>
      <c r="P9349" s="53"/>
    </row>
    <row r="9350" spans="1:16" ht="24.95" customHeight="1" x14ac:dyDescent="0.2">
      <c r="A9350" s="52" t="str">
        <f t="shared" si="439"/>
        <v>||||||0</v>
      </c>
      <c r="B9350" s="52" t="str">
        <f t="shared" si="440"/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438"/>
        <v>0</v>
      </c>
      <c r="N9350" s="39"/>
      <c r="O9350" s="39"/>
      <c r="P9350" s="53"/>
    </row>
    <row r="9351" spans="1:16" ht="24.95" customHeight="1" x14ac:dyDescent="0.2">
      <c r="A9351" s="52" t="str">
        <f t="shared" si="439"/>
        <v>||||||0</v>
      </c>
      <c r="B9351" s="52" t="str">
        <f t="shared" si="440"/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438"/>
        <v>0</v>
      </c>
      <c r="N9351" s="39"/>
      <c r="O9351" s="39"/>
      <c r="P9351" s="53"/>
    </row>
    <row r="9352" spans="1:16" ht="24.95" customHeight="1" x14ac:dyDescent="0.2">
      <c r="A9352" s="52" t="str">
        <f t="shared" si="439"/>
        <v>||||||0</v>
      </c>
      <c r="B9352" s="52" t="str">
        <f t="shared" si="440"/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438"/>
        <v>0</v>
      </c>
      <c r="N9352" s="39"/>
      <c r="O9352" s="39"/>
      <c r="P9352" s="53"/>
    </row>
    <row r="9353" spans="1:16" ht="24.95" customHeight="1" x14ac:dyDescent="0.2">
      <c r="A9353" s="52" t="str">
        <f t="shared" si="439"/>
        <v>||||||0</v>
      </c>
      <c r="B9353" s="52" t="str">
        <f t="shared" si="440"/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438"/>
        <v>0</v>
      </c>
      <c r="N9353" s="39"/>
      <c r="O9353" s="39"/>
      <c r="P9353" s="53"/>
    </row>
    <row r="9354" spans="1:16" ht="24.95" customHeight="1" x14ac:dyDescent="0.2">
      <c r="A9354" s="52" t="str">
        <f t="shared" si="439"/>
        <v>||||||0</v>
      </c>
      <c r="B9354" s="52" t="str">
        <f t="shared" si="440"/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438"/>
        <v>0</v>
      </c>
      <c r="N9354" s="39"/>
      <c r="O9354" s="39"/>
      <c r="P9354" s="53"/>
    </row>
    <row r="9355" spans="1:16" ht="24.95" customHeight="1" x14ac:dyDescent="0.2">
      <c r="A9355" s="52" t="str">
        <f t="shared" si="439"/>
        <v>||||||0</v>
      </c>
      <c r="B9355" s="52" t="str">
        <f t="shared" si="440"/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438"/>
        <v>0</v>
      </c>
      <c r="N9355" s="39"/>
      <c r="O9355" s="39"/>
      <c r="P9355" s="53"/>
    </row>
    <row r="9356" spans="1:16" ht="24.95" customHeight="1" x14ac:dyDescent="0.2">
      <c r="A9356" s="52" t="str">
        <f t="shared" si="439"/>
        <v>||||||0</v>
      </c>
      <c r="B9356" s="52" t="str">
        <f t="shared" si="440"/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438"/>
        <v>0</v>
      </c>
      <c r="N9356" s="39"/>
      <c r="O9356" s="39"/>
      <c r="P9356" s="53"/>
    </row>
    <row r="9357" spans="1:16" ht="24.95" customHeight="1" x14ac:dyDescent="0.2">
      <c r="A9357" s="52" t="str">
        <f t="shared" si="439"/>
        <v>||||||0</v>
      </c>
      <c r="B9357" s="52" t="str">
        <f t="shared" si="440"/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438"/>
        <v>0</v>
      </c>
      <c r="N9357" s="39"/>
      <c r="O9357" s="39"/>
      <c r="P9357" s="53"/>
    </row>
    <row r="9358" spans="1:16" ht="24.95" customHeight="1" x14ac:dyDescent="0.2">
      <c r="A9358" s="52" t="str">
        <f t="shared" si="439"/>
        <v>||||||0</v>
      </c>
      <c r="B9358" s="52" t="str">
        <f t="shared" si="440"/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438"/>
        <v>0</v>
      </c>
      <c r="N9358" s="39"/>
      <c r="O9358" s="39"/>
      <c r="P9358" s="53"/>
    </row>
    <row r="9359" spans="1:16" ht="24.95" customHeight="1" x14ac:dyDescent="0.2">
      <c r="A9359" s="52" t="str">
        <f t="shared" si="439"/>
        <v>||||||0</v>
      </c>
      <c r="B9359" s="52" t="str">
        <f t="shared" si="440"/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438"/>
        <v>0</v>
      </c>
      <c r="N9359" s="39"/>
      <c r="O9359" s="39"/>
      <c r="P9359" s="53"/>
    </row>
    <row r="9360" spans="1:16" ht="24.95" customHeight="1" x14ac:dyDescent="0.2">
      <c r="A9360" s="52" t="str">
        <f t="shared" si="439"/>
        <v>||||||0</v>
      </c>
      <c r="B9360" s="52" t="str">
        <f t="shared" si="440"/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438"/>
        <v>0</v>
      </c>
      <c r="N9360" s="39"/>
      <c r="O9360" s="39"/>
      <c r="P9360" s="53"/>
    </row>
    <row r="9361" spans="1:16" ht="24.95" customHeight="1" x14ac:dyDescent="0.2">
      <c r="A9361" s="52" t="str">
        <f t="shared" si="439"/>
        <v>||||||0</v>
      </c>
      <c r="B9361" s="52" t="str">
        <f t="shared" si="440"/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438"/>
        <v>0</v>
      </c>
      <c r="N9361" s="39"/>
      <c r="O9361" s="39"/>
      <c r="P9361" s="53"/>
    </row>
    <row r="9362" spans="1:16" ht="24.95" customHeight="1" x14ac:dyDescent="0.2">
      <c r="A9362" s="52" t="str">
        <f t="shared" si="439"/>
        <v>||||||0</v>
      </c>
      <c r="B9362" s="52" t="str">
        <f t="shared" si="440"/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438"/>
        <v>0</v>
      </c>
      <c r="N9362" s="39"/>
      <c r="O9362" s="39"/>
      <c r="P9362" s="53"/>
    </row>
    <row r="9363" spans="1:16" ht="24.95" customHeight="1" x14ac:dyDescent="0.2">
      <c r="A9363" s="52" t="str">
        <f t="shared" si="439"/>
        <v>||||||0</v>
      </c>
      <c r="B9363" s="52" t="str">
        <f t="shared" si="440"/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438"/>
        <v>0</v>
      </c>
      <c r="N9363" s="39"/>
      <c r="O9363" s="39"/>
      <c r="P9363" s="53"/>
    </row>
    <row r="9364" spans="1:16" ht="24.95" customHeight="1" x14ac:dyDescent="0.2">
      <c r="A9364" s="52" t="str">
        <f t="shared" si="439"/>
        <v>||||||0</v>
      </c>
      <c r="B9364" s="52" t="str">
        <f t="shared" si="440"/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438"/>
        <v>0</v>
      </c>
      <c r="N9364" s="39"/>
      <c r="O9364" s="39"/>
      <c r="P9364" s="53"/>
    </row>
    <row r="9365" spans="1:16" ht="24.95" customHeight="1" x14ac:dyDescent="0.2">
      <c r="A9365" s="52" t="str">
        <f t="shared" si="439"/>
        <v>||||||0</v>
      </c>
      <c r="B9365" s="52" t="str">
        <f t="shared" si="440"/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438"/>
        <v>0</v>
      </c>
      <c r="N9365" s="39"/>
      <c r="O9365" s="39"/>
      <c r="P9365" s="53"/>
    </row>
    <row r="9366" spans="1:16" ht="24.95" customHeight="1" x14ac:dyDescent="0.2">
      <c r="A9366" s="52" t="str">
        <f t="shared" si="439"/>
        <v>||||||0</v>
      </c>
      <c r="B9366" s="52" t="str">
        <f t="shared" si="440"/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438"/>
        <v>0</v>
      </c>
      <c r="N9366" s="39"/>
      <c r="O9366" s="39"/>
      <c r="P9366" s="53"/>
    </row>
    <row r="9367" spans="1:16" ht="24.95" customHeight="1" x14ac:dyDescent="0.2">
      <c r="A9367" s="52" t="str">
        <f t="shared" si="439"/>
        <v>||||||0</v>
      </c>
      <c r="B9367" s="52" t="str">
        <f t="shared" si="440"/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438"/>
        <v>0</v>
      </c>
      <c r="N9367" s="39"/>
      <c r="O9367" s="39"/>
      <c r="P9367" s="53"/>
    </row>
    <row r="9368" spans="1:16" ht="24.95" customHeight="1" x14ac:dyDescent="0.2">
      <c r="A9368" s="52" t="str">
        <f t="shared" si="439"/>
        <v>||||||0</v>
      </c>
      <c r="B9368" s="52" t="str">
        <f t="shared" si="440"/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438"/>
        <v>0</v>
      </c>
      <c r="N9368" s="39"/>
      <c r="O9368" s="39"/>
      <c r="P9368" s="53"/>
    </row>
    <row r="9369" spans="1:16" ht="24.95" customHeight="1" x14ac:dyDescent="0.2">
      <c r="A9369" s="52" t="str">
        <f t="shared" si="439"/>
        <v>||||||0</v>
      </c>
      <c r="B9369" s="52" t="str">
        <f t="shared" si="440"/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438"/>
        <v>0</v>
      </c>
      <c r="N9369" s="39"/>
      <c r="O9369" s="39"/>
      <c r="P9369" s="53"/>
    </row>
    <row r="9370" spans="1:16" ht="24.95" customHeight="1" x14ac:dyDescent="0.2">
      <c r="A9370" s="52" t="str">
        <f t="shared" si="439"/>
        <v>||||||0</v>
      </c>
      <c r="B9370" s="52" t="str">
        <f t="shared" si="440"/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438"/>
        <v>0</v>
      </c>
      <c r="N9370" s="39"/>
      <c r="O9370" s="39"/>
      <c r="P9370" s="53"/>
    </row>
    <row r="9371" spans="1:16" ht="24.95" customHeight="1" x14ac:dyDescent="0.2">
      <c r="A9371" s="52" t="str">
        <f t="shared" si="439"/>
        <v>||||||0</v>
      </c>
      <c r="B9371" s="52" t="str">
        <f t="shared" si="440"/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438"/>
        <v>0</v>
      </c>
      <c r="N9371" s="39"/>
      <c r="O9371" s="39"/>
      <c r="P9371" s="53"/>
    </row>
    <row r="9372" spans="1:16" ht="24.95" customHeight="1" x14ac:dyDescent="0.2">
      <c r="A9372" s="52" t="str">
        <f t="shared" si="439"/>
        <v>||||||0</v>
      </c>
      <c r="B9372" s="52" t="str">
        <f t="shared" si="440"/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438"/>
        <v>0</v>
      </c>
      <c r="N9372" s="39"/>
      <c r="O9372" s="39"/>
      <c r="P9372" s="53"/>
    </row>
    <row r="9373" spans="1:16" ht="24.95" customHeight="1" x14ac:dyDescent="0.2">
      <c r="A9373" s="52" t="str">
        <f t="shared" si="439"/>
        <v>||||||0</v>
      </c>
      <c r="B9373" s="52" t="str">
        <f t="shared" si="440"/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438"/>
        <v>0</v>
      </c>
      <c r="N9373" s="39"/>
      <c r="O9373" s="39"/>
      <c r="P9373" s="53"/>
    </row>
    <row r="9374" spans="1:16" ht="24.95" customHeight="1" x14ac:dyDescent="0.2">
      <c r="A9374" s="52" t="str">
        <f t="shared" si="439"/>
        <v>||||||0</v>
      </c>
      <c r="B9374" s="52" t="str">
        <f t="shared" si="440"/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438"/>
        <v>0</v>
      </c>
      <c r="N9374" s="39"/>
      <c r="O9374" s="39"/>
      <c r="P9374" s="53"/>
    </row>
    <row r="9375" spans="1:16" ht="24.95" customHeight="1" x14ac:dyDescent="0.2">
      <c r="A9375" s="52" t="str">
        <f t="shared" si="439"/>
        <v>||||||0</v>
      </c>
      <c r="B9375" s="52" t="str">
        <f t="shared" si="440"/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438"/>
        <v>0</v>
      </c>
      <c r="N9375" s="39"/>
      <c r="O9375" s="39"/>
      <c r="P9375" s="53"/>
    </row>
    <row r="9376" spans="1:16" ht="24.95" customHeight="1" x14ac:dyDescent="0.2">
      <c r="A9376" s="52" t="str">
        <f t="shared" si="439"/>
        <v>||||||0</v>
      </c>
      <c r="B9376" s="52" t="str">
        <f t="shared" si="440"/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438"/>
        <v>0</v>
      </c>
      <c r="N9376" s="39"/>
      <c r="O9376" s="39"/>
      <c r="P9376" s="53"/>
    </row>
    <row r="9377" spans="1:16" ht="24.95" customHeight="1" x14ac:dyDescent="0.2">
      <c r="A9377" s="52" t="str">
        <f t="shared" si="439"/>
        <v>||||||0</v>
      </c>
      <c r="B9377" s="52" t="str">
        <f t="shared" si="440"/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438"/>
        <v>0</v>
      </c>
      <c r="N9377" s="39"/>
      <c r="O9377" s="39"/>
      <c r="P9377" s="53"/>
    </row>
    <row r="9378" spans="1:16" ht="24.95" customHeight="1" x14ac:dyDescent="0.2">
      <c r="A9378" s="52" t="str">
        <f t="shared" si="439"/>
        <v>||||||0</v>
      </c>
      <c r="B9378" s="52" t="str">
        <f t="shared" si="440"/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438"/>
        <v>0</v>
      </c>
      <c r="N9378" s="39"/>
      <c r="O9378" s="39"/>
      <c r="P9378" s="53"/>
    </row>
    <row r="9379" spans="1:16" ht="24.95" customHeight="1" x14ac:dyDescent="0.2">
      <c r="A9379" s="52" t="str">
        <f t="shared" si="439"/>
        <v>||||||0</v>
      </c>
      <c r="B9379" s="52" t="str">
        <f t="shared" si="440"/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438"/>
        <v>0</v>
      </c>
      <c r="N9379" s="39"/>
      <c r="O9379" s="39"/>
      <c r="P9379" s="53"/>
    </row>
    <row r="9380" spans="1:16" ht="24.95" customHeight="1" x14ac:dyDescent="0.2">
      <c r="A9380" s="52" t="str">
        <f t="shared" si="439"/>
        <v>||||||0</v>
      </c>
      <c r="B9380" s="52" t="str">
        <f t="shared" si="440"/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438"/>
        <v>0</v>
      </c>
      <c r="N9380" s="39"/>
      <c r="O9380" s="39"/>
      <c r="P9380" s="53"/>
    </row>
    <row r="9381" spans="1:16" ht="24.95" customHeight="1" x14ac:dyDescent="0.2">
      <c r="A9381" s="52" t="str">
        <f t="shared" si="439"/>
        <v>||||||0</v>
      </c>
      <c r="B9381" s="52" t="str">
        <f t="shared" si="440"/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438"/>
        <v>0</v>
      </c>
      <c r="N9381" s="39"/>
      <c r="O9381" s="39"/>
      <c r="P9381" s="53"/>
    </row>
    <row r="9382" spans="1:16" ht="24.95" customHeight="1" x14ac:dyDescent="0.2">
      <c r="A9382" s="52" t="str">
        <f t="shared" si="439"/>
        <v>||||||0</v>
      </c>
      <c r="B9382" s="52" t="str">
        <f t="shared" si="440"/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438"/>
        <v>0</v>
      </c>
      <c r="N9382" s="39"/>
      <c r="O9382" s="39"/>
      <c r="P9382" s="53"/>
    </row>
    <row r="9383" spans="1:16" ht="24.95" customHeight="1" x14ac:dyDescent="0.2">
      <c r="A9383" s="52" t="str">
        <f t="shared" si="439"/>
        <v>||||||0</v>
      </c>
      <c r="B9383" s="52" t="str">
        <f t="shared" si="440"/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438"/>
        <v>0</v>
      </c>
      <c r="N9383" s="39"/>
      <c r="O9383" s="39"/>
      <c r="P9383" s="53"/>
    </row>
    <row r="9384" spans="1:16" ht="24.95" customHeight="1" x14ac:dyDescent="0.2">
      <c r="A9384" s="52" t="str">
        <f t="shared" si="439"/>
        <v>||||||0</v>
      </c>
      <c r="B9384" s="52" t="str">
        <f t="shared" si="440"/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438"/>
        <v>0</v>
      </c>
      <c r="N9384" s="39"/>
      <c r="O9384" s="39"/>
      <c r="P9384" s="53"/>
    </row>
    <row r="9385" spans="1:16" ht="24.95" customHeight="1" x14ac:dyDescent="0.2">
      <c r="A9385" s="52" t="str">
        <f t="shared" si="439"/>
        <v>||||||0</v>
      </c>
      <c r="B9385" s="52" t="str">
        <f t="shared" si="440"/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438"/>
        <v>0</v>
      </c>
      <c r="N9385" s="39"/>
      <c r="O9385" s="39"/>
      <c r="P9385" s="53"/>
    </row>
    <row r="9386" spans="1:16" ht="24.95" customHeight="1" x14ac:dyDescent="0.2">
      <c r="A9386" s="52" t="str">
        <f t="shared" si="439"/>
        <v>||||||0</v>
      </c>
      <c r="B9386" s="52" t="str">
        <f t="shared" si="440"/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438"/>
        <v>0</v>
      </c>
      <c r="N9386" s="39"/>
      <c r="O9386" s="39"/>
      <c r="P9386" s="53"/>
    </row>
    <row r="9387" spans="1:16" ht="24.95" customHeight="1" x14ac:dyDescent="0.2">
      <c r="A9387" s="52" t="str">
        <f t="shared" si="439"/>
        <v>||||||0</v>
      </c>
      <c r="B9387" s="52" t="str">
        <f t="shared" si="440"/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438"/>
        <v>0</v>
      </c>
      <c r="N9387" s="39"/>
      <c r="O9387" s="39"/>
      <c r="P9387" s="53"/>
    </row>
    <row r="9388" spans="1:16" ht="24.95" customHeight="1" x14ac:dyDescent="0.2">
      <c r="A9388" s="52" t="str">
        <f t="shared" si="439"/>
        <v>||||||0</v>
      </c>
      <c r="B9388" s="52" t="str">
        <f t="shared" si="440"/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438"/>
        <v>0</v>
      </c>
      <c r="N9388" s="39"/>
      <c r="O9388" s="39"/>
      <c r="P9388" s="53"/>
    </row>
    <row r="9389" spans="1:16" ht="24.95" customHeight="1" x14ac:dyDescent="0.2">
      <c r="A9389" s="52" t="str">
        <f t="shared" si="439"/>
        <v>||||||0</v>
      </c>
      <c r="B9389" s="52" t="str">
        <f t="shared" si="440"/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438"/>
        <v>0</v>
      </c>
      <c r="N9389" s="39"/>
      <c r="O9389" s="39"/>
      <c r="P9389" s="53"/>
    </row>
    <row r="9390" spans="1:16" ht="24.95" customHeight="1" x14ac:dyDescent="0.2">
      <c r="A9390" s="52" t="str">
        <f t="shared" si="439"/>
        <v>||||||0</v>
      </c>
      <c r="B9390" s="52" t="str">
        <f t="shared" si="440"/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438"/>
        <v>0</v>
      </c>
      <c r="N9390" s="39"/>
      <c r="O9390" s="39"/>
      <c r="P9390" s="53"/>
    </row>
    <row r="9391" spans="1:16" ht="24.95" customHeight="1" x14ac:dyDescent="0.2">
      <c r="A9391" s="52" t="str">
        <f t="shared" si="439"/>
        <v>||||||0</v>
      </c>
      <c r="B9391" s="52" t="str">
        <f t="shared" si="440"/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438"/>
        <v>0</v>
      </c>
      <c r="N9391" s="39"/>
      <c r="O9391" s="39"/>
      <c r="P9391" s="53"/>
    </row>
    <row r="9392" spans="1:16" ht="24.95" customHeight="1" x14ac:dyDescent="0.2">
      <c r="A9392" s="52" t="str">
        <f t="shared" si="439"/>
        <v>||||||0</v>
      </c>
      <c r="B9392" s="52" t="str">
        <f t="shared" si="440"/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438"/>
        <v>0</v>
      </c>
      <c r="N9392" s="39"/>
      <c r="O9392" s="39"/>
      <c r="P9392" s="53"/>
    </row>
    <row r="9393" spans="1:16" ht="24.95" customHeight="1" x14ac:dyDescent="0.2">
      <c r="A9393" s="52" t="str">
        <f t="shared" si="439"/>
        <v>||||||0</v>
      </c>
      <c r="B9393" s="52" t="str">
        <f t="shared" si="440"/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438"/>
        <v>0</v>
      </c>
      <c r="N9393" s="39"/>
      <c r="O9393" s="39"/>
      <c r="P9393" s="53"/>
    </row>
    <row r="9394" spans="1:16" ht="24.95" customHeight="1" x14ac:dyDescent="0.2">
      <c r="A9394" s="52" t="str">
        <f t="shared" si="439"/>
        <v>||||||0</v>
      </c>
      <c r="B9394" s="52" t="str">
        <f t="shared" si="440"/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438"/>
        <v>0</v>
      </c>
      <c r="N9394" s="39"/>
      <c r="O9394" s="39"/>
      <c r="P9394" s="53"/>
    </row>
    <row r="9395" spans="1:16" ht="24.95" customHeight="1" x14ac:dyDescent="0.2">
      <c r="A9395" s="52" t="str">
        <f t="shared" si="439"/>
        <v>||||||0</v>
      </c>
      <c r="B9395" s="52" t="str">
        <f t="shared" si="440"/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438"/>
        <v>0</v>
      </c>
      <c r="N9395" s="39"/>
      <c r="O9395" s="39"/>
      <c r="P9395" s="53"/>
    </row>
    <row r="9396" spans="1:16" ht="24.95" customHeight="1" x14ac:dyDescent="0.2">
      <c r="A9396" s="52" t="str">
        <f t="shared" si="439"/>
        <v>||||||0</v>
      </c>
      <c r="B9396" s="52" t="str">
        <f t="shared" si="440"/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438"/>
        <v>0</v>
      </c>
      <c r="N9396" s="39"/>
      <c r="O9396" s="39"/>
      <c r="P9396" s="53"/>
    </row>
    <row r="9397" spans="1:16" ht="24.95" customHeight="1" x14ac:dyDescent="0.2">
      <c r="A9397" s="52" t="str">
        <f t="shared" si="439"/>
        <v>||||||0</v>
      </c>
      <c r="B9397" s="52" t="str">
        <f t="shared" si="440"/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438"/>
        <v>0</v>
      </c>
      <c r="N9397" s="39"/>
      <c r="O9397" s="39"/>
      <c r="P9397" s="53"/>
    </row>
    <row r="9398" spans="1:16" ht="24.95" customHeight="1" x14ac:dyDescent="0.2">
      <c r="A9398" s="52" t="str">
        <f t="shared" si="439"/>
        <v>||||||0</v>
      </c>
      <c r="B9398" s="52" t="str">
        <f t="shared" si="440"/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438"/>
        <v>0</v>
      </c>
      <c r="N9398" s="39"/>
      <c r="O9398" s="39"/>
      <c r="P9398" s="53"/>
    </row>
    <row r="9399" spans="1:16" ht="24.95" customHeight="1" x14ac:dyDescent="0.2">
      <c r="A9399" s="52" t="str">
        <f t="shared" si="439"/>
        <v>||||||0</v>
      </c>
      <c r="B9399" s="52" t="str">
        <f t="shared" si="440"/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438"/>
        <v>0</v>
      </c>
      <c r="N9399" s="39"/>
      <c r="O9399" s="39"/>
      <c r="P9399" s="53"/>
    </row>
    <row r="9400" spans="1:16" ht="24.95" customHeight="1" x14ac:dyDescent="0.2">
      <c r="A9400" s="52" t="str">
        <f t="shared" si="439"/>
        <v>||||||0</v>
      </c>
      <c r="B9400" s="52" t="str">
        <f t="shared" si="440"/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438"/>
        <v>0</v>
      </c>
      <c r="N9400" s="39"/>
      <c r="O9400" s="39"/>
      <c r="P9400" s="53"/>
    </row>
    <row r="9401" spans="1:16" ht="24.95" customHeight="1" x14ac:dyDescent="0.2">
      <c r="A9401" s="52" t="str">
        <f t="shared" si="439"/>
        <v>||||||0</v>
      </c>
      <c r="B9401" s="52" t="str">
        <f t="shared" si="440"/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438"/>
        <v>0</v>
      </c>
      <c r="N9401" s="39"/>
      <c r="O9401" s="39"/>
      <c r="P9401" s="53"/>
    </row>
    <row r="9402" spans="1:16" ht="24.95" customHeight="1" x14ac:dyDescent="0.2">
      <c r="A9402" s="52" t="str">
        <f t="shared" si="439"/>
        <v>||||||0</v>
      </c>
      <c r="B9402" s="52" t="str">
        <f t="shared" si="440"/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438"/>
        <v>0</v>
      </c>
      <c r="N9402" s="39"/>
      <c r="O9402" s="39"/>
      <c r="P9402" s="53"/>
    </row>
    <row r="9403" spans="1:16" ht="24.95" customHeight="1" x14ac:dyDescent="0.2">
      <c r="A9403" s="52" t="str">
        <f t="shared" si="439"/>
        <v>||||||0</v>
      </c>
      <c r="B9403" s="52" t="str">
        <f t="shared" si="440"/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438"/>
        <v>0</v>
      </c>
      <c r="N9403" s="39"/>
      <c r="O9403" s="39"/>
      <c r="P9403" s="53"/>
    </row>
    <row r="9404" spans="1:16" ht="24.95" customHeight="1" x14ac:dyDescent="0.2">
      <c r="A9404" s="52" t="str">
        <f t="shared" si="439"/>
        <v>||||||0</v>
      </c>
      <c r="B9404" s="52" t="str">
        <f t="shared" si="440"/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438"/>
        <v>0</v>
      </c>
      <c r="N9404" s="39"/>
      <c r="O9404" s="39"/>
      <c r="P9404" s="53"/>
    </row>
    <row r="9405" spans="1:16" ht="24.95" customHeight="1" x14ac:dyDescent="0.2">
      <c r="A9405" s="52" t="str">
        <f t="shared" si="439"/>
        <v>||||||0</v>
      </c>
      <c r="B9405" s="52" t="str">
        <f t="shared" si="440"/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438"/>
        <v>0</v>
      </c>
      <c r="N9405" s="39"/>
      <c r="O9405" s="39"/>
      <c r="P9405" s="53"/>
    </row>
    <row r="9406" spans="1:16" ht="24.95" customHeight="1" x14ac:dyDescent="0.2">
      <c r="A9406" s="52" t="str">
        <f t="shared" si="439"/>
        <v>||||||0</v>
      </c>
      <c r="B9406" s="52" t="str">
        <f t="shared" si="440"/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441">N9406+O9406</f>
        <v>0</v>
      </c>
      <c r="N9406" s="39"/>
      <c r="O9406" s="39"/>
      <c r="P9406" s="53"/>
    </row>
    <row r="9407" spans="1:16" ht="24.95" customHeight="1" x14ac:dyDescent="0.2">
      <c r="A9407" s="52" t="str">
        <f t="shared" si="439"/>
        <v>||||||0</v>
      </c>
      <c r="B9407" s="52" t="str">
        <f t="shared" si="440"/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441"/>
        <v>0</v>
      </c>
      <c r="N9407" s="39"/>
      <c r="O9407" s="39"/>
      <c r="P9407" s="53"/>
    </row>
    <row r="9408" spans="1:16" ht="24.95" customHeight="1" x14ac:dyDescent="0.2">
      <c r="A9408" s="52" t="str">
        <f t="shared" si="439"/>
        <v>||||||0</v>
      </c>
      <c r="B9408" s="52" t="str">
        <f t="shared" si="440"/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441"/>
        <v>0</v>
      </c>
      <c r="N9408" s="39"/>
      <c r="O9408" s="39"/>
      <c r="P9408" s="53"/>
    </row>
    <row r="9409" spans="1:16" ht="24.95" customHeight="1" x14ac:dyDescent="0.2">
      <c r="A9409" s="52" t="str">
        <f t="shared" si="439"/>
        <v>||||||0</v>
      </c>
      <c r="B9409" s="52" t="str">
        <f t="shared" si="440"/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441"/>
        <v>0</v>
      </c>
      <c r="N9409" s="39"/>
      <c r="O9409" s="39"/>
      <c r="P9409" s="53"/>
    </row>
    <row r="9410" spans="1:16" ht="24.95" customHeight="1" x14ac:dyDescent="0.2">
      <c r="A9410" s="52" t="str">
        <f t="shared" si="439"/>
        <v>||||||0</v>
      </c>
      <c r="B9410" s="52" t="str">
        <f t="shared" si="440"/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441"/>
        <v>0</v>
      </c>
      <c r="N9410" s="39"/>
      <c r="O9410" s="39"/>
      <c r="P9410" s="53"/>
    </row>
    <row r="9411" spans="1:16" ht="24.95" customHeight="1" x14ac:dyDescent="0.2">
      <c r="A9411" s="52" t="str">
        <f t="shared" si="439"/>
        <v>||||||0</v>
      </c>
      <c r="B9411" s="52" t="str">
        <f t="shared" si="440"/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441"/>
        <v>0</v>
      </c>
      <c r="N9411" s="39"/>
      <c r="O9411" s="39"/>
      <c r="P9411" s="53"/>
    </row>
    <row r="9412" spans="1:16" ht="24.95" customHeight="1" x14ac:dyDescent="0.2">
      <c r="A9412" s="52" t="str">
        <f t="shared" si="439"/>
        <v>||||||0</v>
      </c>
      <c r="B9412" s="52" t="str">
        <f t="shared" si="440"/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441"/>
        <v>0</v>
      </c>
      <c r="N9412" s="39"/>
      <c r="O9412" s="39"/>
      <c r="P9412" s="53"/>
    </row>
    <row r="9413" spans="1:16" ht="24.95" customHeight="1" x14ac:dyDescent="0.2">
      <c r="A9413" s="52" t="str">
        <f t="shared" ref="A9413:A9476" si="442">C9413&amp;"|"&amp;D9413&amp;"|"&amp;E9413&amp;"|"&amp;F9413&amp;"|"&amp;G9413&amp;"|"&amp;I9413&amp;"|"&amp;N9413+O9413-P9413</f>
        <v>||||||0</v>
      </c>
      <c r="B9413" s="52" t="str">
        <f t="shared" ref="B9413:B9476" si="443"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441"/>
        <v>0</v>
      </c>
      <c r="N9413" s="39"/>
      <c r="O9413" s="39"/>
      <c r="P9413" s="53"/>
    </row>
    <row r="9414" spans="1:16" ht="24.95" customHeight="1" x14ac:dyDescent="0.2">
      <c r="A9414" s="52" t="str">
        <f t="shared" si="442"/>
        <v>||||||0</v>
      </c>
      <c r="B9414" s="52" t="str">
        <f t="shared" si="443"/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441"/>
        <v>0</v>
      </c>
      <c r="N9414" s="39"/>
      <c r="O9414" s="39"/>
      <c r="P9414" s="53"/>
    </row>
    <row r="9415" spans="1:16" ht="24.95" customHeight="1" x14ac:dyDescent="0.2">
      <c r="A9415" s="52" t="str">
        <f t="shared" si="442"/>
        <v>||||||0</v>
      </c>
      <c r="B9415" s="52" t="str">
        <f t="shared" si="443"/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441"/>
        <v>0</v>
      </c>
      <c r="N9415" s="39"/>
      <c r="O9415" s="39"/>
      <c r="P9415" s="53"/>
    </row>
    <row r="9416" spans="1:16" ht="24.95" customHeight="1" x14ac:dyDescent="0.2">
      <c r="A9416" s="52" t="str">
        <f t="shared" si="442"/>
        <v>||||||0</v>
      </c>
      <c r="B9416" s="52" t="str">
        <f t="shared" si="443"/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441"/>
        <v>0</v>
      </c>
      <c r="N9416" s="39"/>
      <c r="O9416" s="39"/>
      <c r="P9416" s="53"/>
    </row>
    <row r="9417" spans="1:16" ht="24.95" customHeight="1" x14ac:dyDescent="0.2">
      <c r="A9417" s="52" t="str">
        <f t="shared" si="442"/>
        <v>||||||0</v>
      </c>
      <c r="B9417" s="52" t="str">
        <f t="shared" si="443"/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441"/>
        <v>0</v>
      </c>
      <c r="N9417" s="39"/>
      <c r="O9417" s="39"/>
      <c r="P9417" s="53"/>
    </row>
    <row r="9418" spans="1:16" ht="24.95" customHeight="1" x14ac:dyDescent="0.2">
      <c r="A9418" s="52" t="str">
        <f t="shared" si="442"/>
        <v>||||||0</v>
      </c>
      <c r="B9418" s="52" t="str">
        <f t="shared" si="443"/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441"/>
        <v>0</v>
      </c>
      <c r="N9418" s="39"/>
      <c r="O9418" s="39"/>
      <c r="P9418" s="53"/>
    </row>
    <row r="9419" spans="1:16" ht="24.95" customHeight="1" x14ac:dyDescent="0.2">
      <c r="A9419" s="52" t="str">
        <f t="shared" si="442"/>
        <v>||||||0</v>
      </c>
      <c r="B9419" s="52" t="str">
        <f t="shared" si="443"/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441"/>
        <v>0</v>
      </c>
      <c r="N9419" s="39"/>
      <c r="O9419" s="39"/>
      <c r="P9419" s="53"/>
    </row>
    <row r="9420" spans="1:16" ht="24.95" customHeight="1" x14ac:dyDescent="0.2">
      <c r="A9420" s="52" t="str">
        <f t="shared" si="442"/>
        <v>||||||0</v>
      </c>
      <c r="B9420" s="52" t="str">
        <f t="shared" si="443"/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441"/>
        <v>0</v>
      </c>
      <c r="N9420" s="39"/>
      <c r="O9420" s="39"/>
      <c r="P9420" s="53"/>
    </row>
    <row r="9421" spans="1:16" ht="24.95" customHeight="1" x14ac:dyDescent="0.2">
      <c r="A9421" s="52" t="str">
        <f t="shared" si="442"/>
        <v>||||||0</v>
      </c>
      <c r="B9421" s="52" t="str">
        <f t="shared" si="443"/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441"/>
        <v>0</v>
      </c>
      <c r="N9421" s="39"/>
      <c r="O9421" s="39"/>
      <c r="P9421" s="53"/>
    </row>
    <row r="9422" spans="1:16" ht="24.95" customHeight="1" x14ac:dyDescent="0.2">
      <c r="A9422" s="52" t="str">
        <f t="shared" si="442"/>
        <v>||||||0</v>
      </c>
      <c r="B9422" s="52" t="str">
        <f t="shared" si="443"/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441"/>
        <v>0</v>
      </c>
      <c r="N9422" s="39"/>
      <c r="O9422" s="39"/>
      <c r="P9422" s="53"/>
    </row>
    <row r="9423" spans="1:16" ht="24.95" customHeight="1" x14ac:dyDescent="0.2">
      <c r="A9423" s="52" t="str">
        <f t="shared" si="442"/>
        <v>||||||0</v>
      </c>
      <c r="B9423" s="52" t="str">
        <f t="shared" si="443"/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441"/>
        <v>0</v>
      </c>
      <c r="N9423" s="39"/>
      <c r="O9423" s="39"/>
      <c r="P9423" s="53"/>
    </row>
    <row r="9424" spans="1:16" ht="24.95" customHeight="1" x14ac:dyDescent="0.2">
      <c r="A9424" s="52" t="str">
        <f t="shared" si="442"/>
        <v>||||||0</v>
      </c>
      <c r="B9424" s="52" t="str">
        <f t="shared" si="443"/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441"/>
        <v>0</v>
      </c>
      <c r="N9424" s="39"/>
      <c r="O9424" s="39"/>
      <c r="P9424" s="53"/>
    </row>
    <row r="9425" spans="1:16" ht="24.95" customHeight="1" x14ac:dyDescent="0.2">
      <c r="A9425" s="52" t="str">
        <f t="shared" si="442"/>
        <v>||||||0</v>
      </c>
      <c r="B9425" s="52" t="str">
        <f t="shared" si="443"/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441"/>
        <v>0</v>
      </c>
      <c r="N9425" s="39"/>
      <c r="O9425" s="39"/>
      <c r="P9425" s="53"/>
    </row>
    <row r="9426" spans="1:16" ht="24.95" customHeight="1" x14ac:dyDescent="0.2">
      <c r="A9426" s="52" t="str">
        <f t="shared" si="442"/>
        <v>||||||0</v>
      </c>
      <c r="B9426" s="52" t="str">
        <f t="shared" si="443"/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441"/>
        <v>0</v>
      </c>
      <c r="N9426" s="39"/>
      <c r="O9426" s="39"/>
      <c r="P9426" s="53"/>
    </row>
    <row r="9427" spans="1:16" ht="24.95" customHeight="1" x14ac:dyDescent="0.2">
      <c r="A9427" s="52" t="str">
        <f t="shared" si="442"/>
        <v>||||||0</v>
      </c>
      <c r="B9427" s="52" t="str">
        <f t="shared" si="443"/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441"/>
        <v>0</v>
      </c>
      <c r="N9427" s="39"/>
      <c r="O9427" s="39"/>
      <c r="P9427" s="53"/>
    </row>
    <row r="9428" spans="1:16" ht="24.95" customHeight="1" x14ac:dyDescent="0.2">
      <c r="A9428" s="52" t="str">
        <f t="shared" si="442"/>
        <v>||||||0</v>
      </c>
      <c r="B9428" s="52" t="str">
        <f t="shared" si="443"/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441"/>
        <v>0</v>
      </c>
      <c r="N9428" s="39"/>
      <c r="O9428" s="39"/>
      <c r="P9428" s="53"/>
    </row>
    <row r="9429" spans="1:16" ht="24.95" customHeight="1" x14ac:dyDescent="0.2">
      <c r="A9429" s="52" t="str">
        <f t="shared" si="442"/>
        <v>||||||0</v>
      </c>
      <c r="B9429" s="52" t="str">
        <f t="shared" si="443"/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441"/>
        <v>0</v>
      </c>
      <c r="N9429" s="39"/>
      <c r="O9429" s="39"/>
      <c r="P9429" s="53"/>
    </row>
    <row r="9430" spans="1:16" ht="24.95" customHeight="1" x14ac:dyDescent="0.2">
      <c r="A9430" s="52" t="str">
        <f t="shared" si="442"/>
        <v>||||||0</v>
      </c>
      <c r="B9430" s="52" t="str">
        <f t="shared" si="443"/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441"/>
        <v>0</v>
      </c>
      <c r="N9430" s="39"/>
      <c r="O9430" s="39"/>
      <c r="P9430" s="53"/>
    </row>
    <row r="9431" spans="1:16" ht="24.95" customHeight="1" x14ac:dyDescent="0.2">
      <c r="A9431" s="52" t="str">
        <f t="shared" si="442"/>
        <v>||||||0</v>
      </c>
      <c r="B9431" s="52" t="str">
        <f t="shared" si="443"/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441"/>
        <v>0</v>
      </c>
      <c r="N9431" s="39"/>
      <c r="O9431" s="39"/>
      <c r="P9431" s="53"/>
    </row>
    <row r="9432" spans="1:16" ht="24.95" customHeight="1" x14ac:dyDescent="0.2">
      <c r="A9432" s="52" t="str">
        <f t="shared" si="442"/>
        <v>||||||0</v>
      </c>
      <c r="B9432" s="52" t="str">
        <f t="shared" si="443"/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441"/>
        <v>0</v>
      </c>
      <c r="N9432" s="39"/>
      <c r="O9432" s="39"/>
      <c r="P9432" s="53"/>
    </row>
    <row r="9433" spans="1:16" ht="24.95" customHeight="1" x14ac:dyDescent="0.2">
      <c r="A9433" s="52" t="str">
        <f t="shared" si="442"/>
        <v>||||||0</v>
      </c>
      <c r="B9433" s="52" t="str">
        <f t="shared" si="443"/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441"/>
        <v>0</v>
      </c>
      <c r="N9433" s="39"/>
      <c r="O9433" s="39"/>
      <c r="P9433" s="53"/>
    </row>
    <row r="9434" spans="1:16" ht="24.95" customHeight="1" x14ac:dyDescent="0.2">
      <c r="A9434" s="52" t="str">
        <f t="shared" si="442"/>
        <v>||||||0</v>
      </c>
      <c r="B9434" s="52" t="str">
        <f t="shared" si="443"/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441"/>
        <v>0</v>
      </c>
      <c r="N9434" s="39"/>
      <c r="O9434" s="39"/>
      <c r="P9434" s="53"/>
    </row>
    <row r="9435" spans="1:16" ht="24.95" customHeight="1" x14ac:dyDescent="0.2">
      <c r="A9435" s="52" t="str">
        <f t="shared" si="442"/>
        <v>||||||0</v>
      </c>
      <c r="B9435" s="52" t="str">
        <f t="shared" si="443"/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441"/>
        <v>0</v>
      </c>
      <c r="N9435" s="39"/>
      <c r="O9435" s="39"/>
      <c r="P9435" s="53"/>
    </row>
    <row r="9436" spans="1:16" ht="24.95" customHeight="1" x14ac:dyDescent="0.2">
      <c r="A9436" s="52" t="str">
        <f t="shared" si="442"/>
        <v>||||||0</v>
      </c>
      <c r="B9436" s="52" t="str">
        <f t="shared" si="443"/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441"/>
        <v>0</v>
      </c>
      <c r="N9436" s="39"/>
      <c r="O9436" s="39"/>
      <c r="P9436" s="53"/>
    </row>
    <row r="9437" spans="1:16" ht="24.95" customHeight="1" x14ac:dyDescent="0.2">
      <c r="A9437" s="52" t="str">
        <f t="shared" si="442"/>
        <v>||||||0</v>
      </c>
      <c r="B9437" s="52" t="str">
        <f t="shared" si="443"/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441"/>
        <v>0</v>
      </c>
      <c r="N9437" s="39"/>
      <c r="O9437" s="39"/>
      <c r="P9437" s="53"/>
    </row>
    <row r="9438" spans="1:16" ht="24.95" customHeight="1" x14ac:dyDescent="0.2">
      <c r="A9438" s="52" t="str">
        <f t="shared" si="442"/>
        <v>||||||0</v>
      </c>
      <c r="B9438" s="52" t="str">
        <f t="shared" si="443"/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441"/>
        <v>0</v>
      </c>
      <c r="N9438" s="39"/>
      <c r="O9438" s="39"/>
      <c r="P9438" s="53"/>
    </row>
    <row r="9439" spans="1:16" ht="24.95" customHeight="1" x14ac:dyDescent="0.2">
      <c r="A9439" s="52" t="str">
        <f t="shared" si="442"/>
        <v>||||||0</v>
      </c>
      <c r="B9439" s="52" t="str">
        <f t="shared" si="443"/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441"/>
        <v>0</v>
      </c>
      <c r="N9439" s="39"/>
      <c r="O9439" s="39"/>
      <c r="P9439" s="53"/>
    </row>
    <row r="9440" spans="1:16" ht="24.95" customHeight="1" x14ac:dyDescent="0.2">
      <c r="A9440" s="52" t="str">
        <f t="shared" si="442"/>
        <v>||||||0</v>
      </c>
      <c r="B9440" s="52" t="str">
        <f t="shared" si="443"/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441"/>
        <v>0</v>
      </c>
      <c r="N9440" s="39"/>
      <c r="O9440" s="39"/>
      <c r="P9440" s="53"/>
    </row>
    <row r="9441" spans="1:16" ht="24.95" customHeight="1" x14ac:dyDescent="0.2">
      <c r="A9441" s="52" t="str">
        <f t="shared" si="442"/>
        <v>||||||0</v>
      </c>
      <c r="B9441" s="52" t="str">
        <f t="shared" si="443"/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441"/>
        <v>0</v>
      </c>
      <c r="N9441" s="39"/>
      <c r="O9441" s="39"/>
      <c r="P9441" s="53"/>
    </row>
    <row r="9442" spans="1:16" ht="24.95" customHeight="1" x14ac:dyDescent="0.2">
      <c r="A9442" s="52" t="str">
        <f t="shared" si="442"/>
        <v>||||||0</v>
      </c>
      <c r="B9442" s="52" t="str">
        <f t="shared" si="443"/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441"/>
        <v>0</v>
      </c>
      <c r="N9442" s="39"/>
      <c r="O9442" s="39"/>
      <c r="P9442" s="53"/>
    </row>
    <row r="9443" spans="1:16" ht="24.95" customHeight="1" x14ac:dyDescent="0.2">
      <c r="A9443" s="52" t="str">
        <f t="shared" si="442"/>
        <v>||||||0</v>
      </c>
      <c r="B9443" s="52" t="str">
        <f t="shared" si="443"/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441"/>
        <v>0</v>
      </c>
      <c r="N9443" s="39"/>
      <c r="O9443" s="39"/>
      <c r="P9443" s="53"/>
    </row>
    <row r="9444" spans="1:16" ht="24.95" customHeight="1" x14ac:dyDescent="0.2">
      <c r="A9444" s="52" t="str">
        <f t="shared" si="442"/>
        <v>||||||0</v>
      </c>
      <c r="B9444" s="52" t="str">
        <f t="shared" si="443"/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441"/>
        <v>0</v>
      </c>
      <c r="N9444" s="39"/>
      <c r="O9444" s="39"/>
      <c r="P9444" s="53"/>
    </row>
    <row r="9445" spans="1:16" ht="24.95" customHeight="1" x14ac:dyDescent="0.2">
      <c r="A9445" s="52" t="str">
        <f t="shared" si="442"/>
        <v>||||||0</v>
      </c>
      <c r="B9445" s="52" t="str">
        <f t="shared" si="443"/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441"/>
        <v>0</v>
      </c>
      <c r="N9445" s="39"/>
      <c r="O9445" s="39"/>
      <c r="P9445" s="53"/>
    </row>
    <row r="9446" spans="1:16" ht="24.95" customHeight="1" x14ac:dyDescent="0.2">
      <c r="A9446" s="52" t="str">
        <f t="shared" si="442"/>
        <v>||||||0</v>
      </c>
      <c r="B9446" s="52" t="str">
        <f t="shared" si="443"/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441"/>
        <v>0</v>
      </c>
      <c r="N9446" s="39"/>
      <c r="O9446" s="39"/>
      <c r="P9446" s="53"/>
    </row>
    <row r="9447" spans="1:16" ht="24.95" customHeight="1" x14ac:dyDescent="0.2">
      <c r="A9447" s="52" t="str">
        <f t="shared" si="442"/>
        <v>||||||0</v>
      </c>
      <c r="B9447" s="52" t="str">
        <f t="shared" si="443"/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441"/>
        <v>0</v>
      </c>
      <c r="N9447" s="39"/>
      <c r="O9447" s="39"/>
      <c r="P9447" s="53"/>
    </row>
    <row r="9448" spans="1:16" ht="24.95" customHeight="1" x14ac:dyDescent="0.2">
      <c r="A9448" s="52" t="str">
        <f t="shared" si="442"/>
        <v>||||||0</v>
      </c>
      <c r="B9448" s="52" t="str">
        <f t="shared" si="443"/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441"/>
        <v>0</v>
      </c>
      <c r="N9448" s="39"/>
      <c r="O9448" s="39"/>
      <c r="P9448" s="53"/>
    </row>
    <row r="9449" spans="1:16" ht="24.95" customHeight="1" x14ac:dyDescent="0.2">
      <c r="A9449" s="52" t="str">
        <f t="shared" si="442"/>
        <v>||||||0</v>
      </c>
      <c r="B9449" s="52" t="str">
        <f t="shared" si="443"/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441"/>
        <v>0</v>
      </c>
      <c r="N9449" s="39"/>
      <c r="O9449" s="39"/>
      <c r="P9449" s="53"/>
    </row>
    <row r="9450" spans="1:16" ht="24.95" customHeight="1" x14ac:dyDescent="0.2">
      <c r="A9450" s="52" t="str">
        <f t="shared" si="442"/>
        <v>||||||0</v>
      </c>
      <c r="B9450" s="52" t="str">
        <f t="shared" si="443"/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441"/>
        <v>0</v>
      </c>
      <c r="N9450" s="39"/>
      <c r="O9450" s="39"/>
      <c r="P9450" s="53"/>
    </row>
    <row r="9451" spans="1:16" ht="24.95" customHeight="1" x14ac:dyDescent="0.2">
      <c r="A9451" s="52" t="str">
        <f t="shared" si="442"/>
        <v>||||||0</v>
      </c>
      <c r="B9451" s="52" t="str">
        <f t="shared" si="443"/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441"/>
        <v>0</v>
      </c>
      <c r="N9451" s="39"/>
      <c r="O9451" s="39"/>
      <c r="P9451" s="53"/>
    </row>
    <row r="9452" spans="1:16" ht="24.95" customHeight="1" x14ac:dyDescent="0.2">
      <c r="A9452" s="52" t="str">
        <f t="shared" si="442"/>
        <v>||||||0</v>
      </c>
      <c r="B9452" s="52" t="str">
        <f t="shared" si="443"/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441"/>
        <v>0</v>
      </c>
      <c r="N9452" s="39"/>
      <c r="O9452" s="39"/>
      <c r="P9452" s="53"/>
    </row>
    <row r="9453" spans="1:16" ht="24.95" customHeight="1" x14ac:dyDescent="0.2">
      <c r="A9453" s="52" t="str">
        <f t="shared" si="442"/>
        <v>||||||0</v>
      </c>
      <c r="B9453" s="52" t="str">
        <f t="shared" si="443"/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441"/>
        <v>0</v>
      </c>
      <c r="N9453" s="39"/>
      <c r="O9453" s="39"/>
      <c r="P9453" s="53"/>
    </row>
    <row r="9454" spans="1:16" ht="24.95" customHeight="1" x14ac:dyDescent="0.2">
      <c r="A9454" s="52" t="str">
        <f t="shared" si="442"/>
        <v>||||||0</v>
      </c>
      <c r="B9454" s="52" t="str">
        <f t="shared" si="443"/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441"/>
        <v>0</v>
      </c>
      <c r="N9454" s="39"/>
      <c r="O9454" s="39"/>
      <c r="P9454" s="53"/>
    </row>
    <row r="9455" spans="1:16" ht="24.95" customHeight="1" x14ac:dyDescent="0.2">
      <c r="A9455" s="52" t="str">
        <f t="shared" si="442"/>
        <v>||||||0</v>
      </c>
      <c r="B9455" s="52" t="str">
        <f t="shared" si="443"/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441"/>
        <v>0</v>
      </c>
      <c r="N9455" s="39"/>
      <c r="O9455" s="39"/>
      <c r="P9455" s="53"/>
    </row>
    <row r="9456" spans="1:16" ht="24.95" customHeight="1" x14ac:dyDescent="0.2">
      <c r="A9456" s="52" t="str">
        <f t="shared" si="442"/>
        <v>||||||0</v>
      </c>
      <c r="B9456" s="52" t="str">
        <f t="shared" si="443"/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441"/>
        <v>0</v>
      </c>
      <c r="N9456" s="39"/>
      <c r="O9456" s="39"/>
      <c r="P9456" s="53"/>
    </row>
    <row r="9457" spans="1:16" ht="24.95" customHeight="1" x14ac:dyDescent="0.2">
      <c r="A9457" s="52" t="str">
        <f t="shared" si="442"/>
        <v>||||||0</v>
      </c>
      <c r="B9457" s="52" t="str">
        <f t="shared" si="443"/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441"/>
        <v>0</v>
      </c>
      <c r="N9457" s="39"/>
      <c r="O9457" s="39"/>
      <c r="P9457" s="53"/>
    </row>
    <row r="9458" spans="1:16" ht="24.95" customHeight="1" x14ac:dyDescent="0.2">
      <c r="A9458" s="52" t="str">
        <f t="shared" si="442"/>
        <v>||||||0</v>
      </c>
      <c r="B9458" s="52" t="str">
        <f t="shared" si="443"/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441"/>
        <v>0</v>
      </c>
      <c r="N9458" s="39"/>
      <c r="O9458" s="39"/>
      <c r="P9458" s="53"/>
    </row>
    <row r="9459" spans="1:16" ht="24.95" customHeight="1" x14ac:dyDescent="0.2">
      <c r="A9459" s="52" t="str">
        <f t="shared" si="442"/>
        <v>||||||0</v>
      </c>
      <c r="B9459" s="52" t="str">
        <f t="shared" si="443"/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441"/>
        <v>0</v>
      </c>
      <c r="N9459" s="39"/>
      <c r="O9459" s="39"/>
      <c r="P9459" s="53"/>
    </row>
    <row r="9460" spans="1:16" ht="24.95" customHeight="1" x14ac:dyDescent="0.2">
      <c r="A9460" s="52" t="str">
        <f t="shared" si="442"/>
        <v>||||||0</v>
      </c>
      <c r="B9460" s="52" t="str">
        <f t="shared" si="443"/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441"/>
        <v>0</v>
      </c>
      <c r="N9460" s="39"/>
      <c r="O9460" s="39"/>
      <c r="P9460" s="53"/>
    </row>
    <row r="9461" spans="1:16" ht="24.95" customHeight="1" x14ac:dyDescent="0.2">
      <c r="A9461" s="52" t="str">
        <f t="shared" si="442"/>
        <v>||||||0</v>
      </c>
      <c r="B9461" s="52" t="str">
        <f t="shared" si="443"/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441"/>
        <v>0</v>
      </c>
      <c r="N9461" s="39"/>
      <c r="O9461" s="39"/>
      <c r="P9461" s="53"/>
    </row>
    <row r="9462" spans="1:16" ht="24.95" customHeight="1" x14ac:dyDescent="0.2">
      <c r="A9462" s="52" t="str">
        <f t="shared" si="442"/>
        <v>||||||0</v>
      </c>
      <c r="B9462" s="52" t="str">
        <f t="shared" si="443"/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441"/>
        <v>0</v>
      </c>
      <c r="N9462" s="39"/>
      <c r="O9462" s="39"/>
      <c r="P9462" s="53"/>
    </row>
    <row r="9463" spans="1:16" ht="24.95" customHeight="1" x14ac:dyDescent="0.2">
      <c r="A9463" s="52" t="str">
        <f t="shared" si="442"/>
        <v>||||||0</v>
      </c>
      <c r="B9463" s="52" t="str">
        <f t="shared" si="443"/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441"/>
        <v>0</v>
      </c>
      <c r="N9463" s="39"/>
      <c r="O9463" s="39"/>
      <c r="P9463" s="53"/>
    </row>
    <row r="9464" spans="1:16" ht="24.95" customHeight="1" x14ac:dyDescent="0.2">
      <c r="A9464" s="52" t="str">
        <f t="shared" si="442"/>
        <v>||||||0</v>
      </c>
      <c r="B9464" s="52" t="str">
        <f t="shared" si="443"/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441"/>
        <v>0</v>
      </c>
      <c r="N9464" s="39"/>
      <c r="O9464" s="39"/>
      <c r="P9464" s="53"/>
    </row>
    <row r="9465" spans="1:16" ht="24.95" customHeight="1" x14ac:dyDescent="0.2">
      <c r="A9465" s="52" t="str">
        <f t="shared" si="442"/>
        <v>||||||0</v>
      </c>
      <c r="B9465" s="52" t="str">
        <f t="shared" si="443"/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441"/>
        <v>0</v>
      </c>
      <c r="N9465" s="39"/>
      <c r="O9465" s="39"/>
      <c r="P9465" s="53"/>
    </row>
    <row r="9466" spans="1:16" ht="24.95" customHeight="1" x14ac:dyDescent="0.2">
      <c r="A9466" s="52" t="str">
        <f t="shared" si="442"/>
        <v>||||||0</v>
      </c>
      <c r="B9466" s="52" t="str">
        <f t="shared" si="443"/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441"/>
        <v>0</v>
      </c>
      <c r="N9466" s="39"/>
      <c r="O9466" s="39"/>
      <c r="P9466" s="53"/>
    </row>
    <row r="9467" spans="1:16" ht="24.95" customHeight="1" x14ac:dyDescent="0.2">
      <c r="A9467" s="52" t="str">
        <f t="shared" si="442"/>
        <v>||||||0</v>
      </c>
      <c r="B9467" s="52" t="str">
        <f t="shared" si="443"/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441"/>
        <v>0</v>
      </c>
      <c r="N9467" s="39"/>
      <c r="O9467" s="39"/>
      <c r="P9467" s="53"/>
    </row>
    <row r="9468" spans="1:16" ht="24.95" customHeight="1" x14ac:dyDescent="0.2">
      <c r="A9468" s="52" t="str">
        <f t="shared" si="442"/>
        <v>||||||0</v>
      </c>
      <c r="B9468" s="52" t="str">
        <f t="shared" si="443"/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441"/>
        <v>0</v>
      </c>
      <c r="N9468" s="39"/>
      <c r="O9468" s="39"/>
      <c r="P9468" s="53"/>
    </row>
    <row r="9469" spans="1:16" ht="24.95" customHeight="1" x14ac:dyDescent="0.2">
      <c r="A9469" s="52" t="str">
        <f t="shared" si="442"/>
        <v>||||||0</v>
      </c>
      <c r="B9469" s="52" t="str">
        <f t="shared" si="443"/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441"/>
        <v>0</v>
      </c>
      <c r="N9469" s="39"/>
      <c r="O9469" s="39"/>
      <c r="P9469" s="53"/>
    </row>
    <row r="9470" spans="1:16" ht="24.95" customHeight="1" x14ac:dyDescent="0.2">
      <c r="A9470" s="52" t="str">
        <f t="shared" si="442"/>
        <v>||||||0</v>
      </c>
      <c r="B9470" s="52" t="str">
        <f t="shared" si="443"/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444">N9470+O9470</f>
        <v>0</v>
      </c>
      <c r="N9470" s="39"/>
      <c r="O9470" s="39"/>
      <c r="P9470" s="53"/>
    </row>
    <row r="9471" spans="1:16" ht="24.95" customHeight="1" x14ac:dyDescent="0.2">
      <c r="A9471" s="52" t="str">
        <f t="shared" si="442"/>
        <v>||||||0</v>
      </c>
      <c r="B9471" s="52" t="str">
        <f t="shared" si="443"/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444"/>
        <v>0</v>
      </c>
      <c r="N9471" s="39"/>
      <c r="O9471" s="39"/>
      <c r="P9471" s="53"/>
    </row>
    <row r="9472" spans="1:16" ht="24.95" customHeight="1" x14ac:dyDescent="0.2">
      <c r="A9472" s="52" t="str">
        <f t="shared" si="442"/>
        <v>||||||0</v>
      </c>
      <c r="B9472" s="52" t="str">
        <f t="shared" si="443"/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444"/>
        <v>0</v>
      </c>
      <c r="N9472" s="39"/>
      <c r="O9472" s="39"/>
      <c r="P9472" s="53"/>
    </row>
    <row r="9473" spans="1:16" ht="24.95" customHeight="1" x14ac:dyDescent="0.2">
      <c r="A9473" s="52" t="str">
        <f t="shared" si="442"/>
        <v>||||||0</v>
      </c>
      <c r="B9473" s="52" t="str">
        <f t="shared" si="443"/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444"/>
        <v>0</v>
      </c>
      <c r="N9473" s="39"/>
      <c r="O9473" s="39"/>
      <c r="P9473" s="53"/>
    </row>
    <row r="9474" spans="1:16" ht="24.95" customHeight="1" x14ac:dyDescent="0.2">
      <c r="A9474" s="52" t="str">
        <f t="shared" si="442"/>
        <v>||||||0</v>
      </c>
      <c r="B9474" s="52" t="str">
        <f t="shared" si="443"/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444"/>
        <v>0</v>
      </c>
      <c r="N9474" s="39"/>
      <c r="O9474" s="39"/>
      <c r="P9474" s="53"/>
    </row>
    <row r="9475" spans="1:16" ht="24.95" customHeight="1" x14ac:dyDescent="0.2">
      <c r="A9475" s="52" t="str">
        <f t="shared" si="442"/>
        <v>||||||0</v>
      </c>
      <c r="B9475" s="52" t="str">
        <f t="shared" si="443"/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444"/>
        <v>0</v>
      </c>
      <c r="N9475" s="39"/>
      <c r="O9475" s="39"/>
      <c r="P9475" s="53"/>
    </row>
    <row r="9476" spans="1:16" ht="24.95" customHeight="1" x14ac:dyDescent="0.2">
      <c r="A9476" s="52" t="str">
        <f t="shared" si="442"/>
        <v>||||||0</v>
      </c>
      <c r="B9476" s="52" t="str">
        <f t="shared" si="443"/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444"/>
        <v>0</v>
      </c>
      <c r="N9476" s="39"/>
      <c r="O9476" s="39"/>
      <c r="P9476" s="53"/>
    </row>
    <row r="9477" spans="1:16" ht="24.95" customHeight="1" x14ac:dyDescent="0.2">
      <c r="A9477" s="52" t="str">
        <f t="shared" ref="A9477:A9540" si="445">C9477&amp;"|"&amp;D9477&amp;"|"&amp;E9477&amp;"|"&amp;F9477&amp;"|"&amp;G9477&amp;"|"&amp;I9477&amp;"|"&amp;N9477+O9477-P9477</f>
        <v>||||||0</v>
      </c>
      <c r="B9477" s="52" t="str">
        <f t="shared" ref="B9477:B9540" si="446"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444"/>
        <v>0</v>
      </c>
      <c r="N9477" s="39"/>
      <c r="O9477" s="39"/>
      <c r="P9477" s="53"/>
    </row>
    <row r="9478" spans="1:16" ht="24.95" customHeight="1" x14ac:dyDescent="0.2">
      <c r="A9478" s="52" t="str">
        <f t="shared" si="445"/>
        <v>||||||0</v>
      </c>
      <c r="B9478" s="52" t="str">
        <f t="shared" si="446"/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444"/>
        <v>0</v>
      </c>
      <c r="N9478" s="39"/>
      <c r="O9478" s="39"/>
      <c r="P9478" s="53"/>
    </row>
    <row r="9479" spans="1:16" ht="24.95" customHeight="1" x14ac:dyDescent="0.2">
      <c r="A9479" s="52" t="str">
        <f t="shared" si="445"/>
        <v>||||||0</v>
      </c>
      <c r="B9479" s="52" t="str">
        <f t="shared" si="446"/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444"/>
        <v>0</v>
      </c>
      <c r="N9479" s="39"/>
      <c r="O9479" s="39"/>
      <c r="P9479" s="53"/>
    </row>
    <row r="9480" spans="1:16" ht="24.95" customHeight="1" x14ac:dyDescent="0.2">
      <c r="A9480" s="52" t="str">
        <f t="shared" si="445"/>
        <v>||||||0</v>
      </c>
      <c r="B9480" s="52" t="str">
        <f t="shared" si="446"/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444"/>
        <v>0</v>
      </c>
      <c r="N9480" s="39"/>
      <c r="O9480" s="39"/>
      <c r="P9480" s="53"/>
    </row>
    <row r="9481" spans="1:16" ht="24.95" customHeight="1" x14ac:dyDescent="0.2">
      <c r="A9481" s="52" t="str">
        <f t="shared" si="445"/>
        <v>||||||0</v>
      </c>
      <c r="B9481" s="52" t="str">
        <f t="shared" si="446"/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444"/>
        <v>0</v>
      </c>
      <c r="N9481" s="39"/>
      <c r="O9481" s="39"/>
      <c r="P9481" s="53"/>
    </row>
    <row r="9482" spans="1:16" ht="24.95" customHeight="1" x14ac:dyDescent="0.2">
      <c r="A9482" s="52" t="str">
        <f t="shared" si="445"/>
        <v>||||||0</v>
      </c>
      <c r="B9482" s="52" t="str">
        <f t="shared" si="446"/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444"/>
        <v>0</v>
      </c>
      <c r="N9482" s="39"/>
      <c r="O9482" s="39"/>
      <c r="P9482" s="53"/>
    </row>
    <row r="9483" spans="1:16" ht="24.95" customHeight="1" x14ac:dyDescent="0.2">
      <c r="A9483" s="52" t="str">
        <f t="shared" si="445"/>
        <v>||||||0</v>
      </c>
      <c r="B9483" s="52" t="str">
        <f t="shared" si="446"/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444"/>
        <v>0</v>
      </c>
      <c r="N9483" s="39"/>
      <c r="O9483" s="39"/>
      <c r="P9483" s="53"/>
    </row>
    <row r="9484" spans="1:16" ht="24.95" customHeight="1" x14ac:dyDescent="0.2">
      <c r="A9484" s="52" t="str">
        <f t="shared" si="445"/>
        <v>||||||0</v>
      </c>
      <c r="B9484" s="52" t="str">
        <f t="shared" si="446"/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444"/>
        <v>0</v>
      </c>
      <c r="N9484" s="39"/>
      <c r="O9484" s="39"/>
      <c r="P9484" s="53"/>
    </row>
    <row r="9485" spans="1:16" ht="24.95" customHeight="1" x14ac:dyDescent="0.2">
      <c r="A9485" s="52" t="str">
        <f t="shared" si="445"/>
        <v>||||||0</v>
      </c>
      <c r="B9485" s="52" t="str">
        <f t="shared" si="446"/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444"/>
        <v>0</v>
      </c>
      <c r="N9485" s="39"/>
      <c r="O9485" s="39"/>
      <c r="P9485" s="53"/>
    </row>
    <row r="9486" spans="1:16" ht="24.95" customHeight="1" x14ac:dyDescent="0.2">
      <c r="A9486" s="52" t="str">
        <f t="shared" si="445"/>
        <v>||||||0</v>
      </c>
      <c r="B9486" s="52" t="str">
        <f t="shared" si="446"/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444"/>
        <v>0</v>
      </c>
      <c r="N9486" s="39"/>
      <c r="O9486" s="39"/>
      <c r="P9486" s="53"/>
    </row>
    <row r="9487" spans="1:16" ht="24.95" customHeight="1" x14ac:dyDescent="0.2">
      <c r="A9487" s="52" t="str">
        <f t="shared" si="445"/>
        <v>||||||0</v>
      </c>
      <c r="B9487" s="52" t="str">
        <f t="shared" si="446"/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444"/>
        <v>0</v>
      </c>
      <c r="N9487" s="39"/>
      <c r="O9487" s="39"/>
      <c r="P9487" s="53"/>
    </row>
    <row r="9488" spans="1:16" ht="24.95" customHeight="1" x14ac:dyDescent="0.2">
      <c r="A9488" s="52" t="str">
        <f t="shared" si="445"/>
        <v>||||||0</v>
      </c>
      <c r="B9488" s="52" t="str">
        <f t="shared" si="446"/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444"/>
        <v>0</v>
      </c>
      <c r="N9488" s="39"/>
      <c r="O9488" s="39"/>
      <c r="P9488" s="53"/>
    </row>
    <row r="9489" spans="1:16" ht="24.95" customHeight="1" x14ac:dyDescent="0.2">
      <c r="A9489" s="52" t="str">
        <f t="shared" si="445"/>
        <v>||||||0</v>
      </c>
      <c r="B9489" s="52" t="str">
        <f t="shared" si="446"/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444"/>
        <v>0</v>
      </c>
      <c r="N9489" s="39"/>
      <c r="O9489" s="39"/>
      <c r="P9489" s="53"/>
    </row>
    <row r="9490" spans="1:16" ht="24.95" customHeight="1" x14ac:dyDescent="0.2">
      <c r="A9490" s="52" t="str">
        <f t="shared" si="445"/>
        <v>||||||0</v>
      </c>
      <c r="B9490" s="52" t="str">
        <f t="shared" si="446"/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444"/>
        <v>0</v>
      </c>
      <c r="N9490" s="39"/>
      <c r="O9490" s="39"/>
      <c r="P9490" s="53"/>
    </row>
    <row r="9491" spans="1:16" ht="24.95" customHeight="1" x14ac:dyDescent="0.2">
      <c r="A9491" s="52" t="str">
        <f t="shared" si="445"/>
        <v>||||||0</v>
      </c>
      <c r="B9491" s="52" t="str">
        <f t="shared" si="446"/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444"/>
        <v>0</v>
      </c>
      <c r="N9491" s="39"/>
      <c r="O9491" s="39"/>
      <c r="P9491" s="53"/>
    </row>
    <row r="9492" spans="1:16" ht="24.95" customHeight="1" x14ac:dyDescent="0.2">
      <c r="A9492" s="52" t="str">
        <f t="shared" si="445"/>
        <v>||||||0</v>
      </c>
      <c r="B9492" s="52" t="str">
        <f t="shared" si="446"/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444"/>
        <v>0</v>
      </c>
      <c r="N9492" s="39"/>
      <c r="O9492" s="39"/>
      <c r="P9492" s="53"/>
    </row>
    <row r="9493" spans="1:16" ht="24.95" customHeight="1" x14ac:dyDescent="0.2">
      <c r="A9493" s="52" t="str">
        <f t="shared" si="445"/>
        <v>||||||0</v>
      </c>
      <c r="B9493" s="52" t="str">
        <f t="shared" si="446"/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444"/>
        <v>0</v>
      </c>
      <c r="N9493" s="39"/>
      <c r="O9493" s="39"/>
      <c r="P9493" s="53"/>
    </row>
    <row r="9494" spans="1:16" ht="24.95" customHeight="1" x14ac:dyDescent="0.2">
      <c r="A9494" s="52" t="str">
        <f t="shared" si="445"/>
        <v>||||||0</v>
      </c>
      <c r="B9494" s="52" t="str">
        <f t="shared" si="446"/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444"/>
        <v>0</v>
      </c>
      <c r="N9494" s="39"/>
      <c r="O9494" s="39"/>
      <c r="P9494" s="53"/>
    </row>
    <row r="9495" spans="1:16" ht="24.95" customHeight="1" x14ac:dyDescent="0.2">
      <c r="A9495" s="52" t="str">
        <f t="shared" si="445"/>
        <v>||||||0</v>
      </c>
      <c r="B9495" s="52" t="str">
        <f t="shared" si="446"/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444"/>
        <v>0</v>
      </c>
      <c r="N9495" s="39"/>
      <c r="O9495" s="39"/>
      <c r="P9495" s="53"/>
    </row>
    <row r="9496" spans="1:16" ht="24.95" customHeight="1" x14ac:dyDescent="0.2">
      <c r="A9496" s="52" t="str">
        <f t="shared" si="445"/>
        <v>||||||0</v>
      </c>
      <c r="B9496" s="52" t="str">
        <f t="shared" si="446"/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444"/>
        <v>0</v>
      </c>
      <c r="N9496" s="39"/>
      <c r="O9496" s="39"/>
      <c r="P9496" s="53"/>
    </row>
    <row r="9497" spans="1:16" ht="24.95" customHeight="1" x14ac:dyDescent="0.2">
      <c r="A9497" s="52" t="str">
        <f t="shared" si="445"/>
        <v>||||||0</v>
      </c>
      <c r="B9497" s="52" t="str">
        <f t="shared" si="446"/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444"/>
        <v>0</v>
      </c>
      <c r="N9497" s="39"/>
      <c r="O9497" s="39"/>
      <c r="P9497" s="53"/>
    </row>
    <row r="9498" spans="1:16" ht="24.95" customHeight="1" x14ac:dyDescent="0.2">
      <c r="A9498" s="52" t="str">
        <f t="shared" si="445"/>
        <v>||||||0</v>
      </c>
      <c r="B9498" s="52" t="str">
        <f t="shared" si="446"/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444"/>
        <v>0</v>
      </c>
      <c r="N9498" s="39"/>
      <c r="O9498" s="39"/>
      <c r="P9498" s="53"/>
    </row>
    <row r="9499" spans="1:16" ht="24.95" customHeight="1" x14ac:dyDescent="0.2">
      <c r="A9499" s="52" t="str">
        <f t="shared" si="445"/>
        <v>||||||0</v>
      </c>
      <c r="B9499" s="52" t="str">
        <f t="shared" si="446"/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444"/>
        <v>0</v>
      </c>
      <c r="N9499" s="39"/>
      <c r="O9499" s="39"/>
      <c r="P9499" s="53"/>
    </row>
    <row r="9500" spans="1:16" ht="24.95" customHeight="1" x14ac:dyDescent="0.2">
      <c r="A9500" s="52" t="str">
        <f t="shared" si="445"/>
        <v>||||||0</v>
      </c>
      <c r="B9500" s="52" t="str">
        <f t="shared" si="446"/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444"/>
        <v>0</v>
      </c>
      <c r="N9500" s="39"/>
      <c r="O9500" s="39"/>
      <c r="P9500" s="53"/>
    </row>
    <row r="9501" spans="1:16" ht="24.95" customHeight="1" x14ac:dyDescent="0.2">
      <c r="A9501" s="52" t="str">
        <f t="shared" si="445"/>
        <v>||||||0</v>
      </c>
      <c r="B9501" s="52" t="str">
        <f t="shared" si="446"/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444"/>
        <v>0</v>
      </c>
      <c r="N9501" s="39"/>
      <c r="O9501" s="39"/>
      <c r="P9501" s="53"/>
    </row>
    <row r="9502" spans="1:16" ht="24.95" customHeight="1" x14ac:dyDescent="0.2">
      <c r="A9502" s="52" t="str">
        <f t="shared" si="445"/>
        <v>||||||0</v>
      </c>
      <c r="B9502" s="52" t="str">
        <f t="shared" si="446"/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444"/>
        <v>0</v>
      </c>
      <c r="N9502" s="39"/>
      <c r="O9502" s="39"/>
      <c r="P9502" s="53"/>
    </row>
    <row r="9503" spans="1:16" ht="24.95" customHeight="1" x14ac:dyDescent="0.2">
      <c r="A9503" s="52" t="str">
        <f t="shared" si="445"/>
        <v>||||||0</v>
      </c>
      <c r="B9503" s="52" t="str">
        <f t="shared" si="446"/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444"/>
        <v>0</v>
      </c>
      <c r="N9503" s="39"/>
      <c r="O9503" s="39"/>
      <c r="P9503" s="53"/>
    </row>
    <row r="9504" spans="1:16" ht="24.95" customHeight="1" x14ac:dyDescent="0.2">
      <c r="A9504" s="52" t="str">
        <f t="shared" si="445"/>
        <v>||||||0</v>
      </c>
      <c r="B9504" s="52" t="str">
        <f t="shared" si="446"/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444"/>
        <v>0</v>
      </c>
      <c r="N9504" s="39"/>
      <c r="O9504" s="39"/>
      <c r="P9504" s="53"/>
    </row>
    <row r="9505" spans="1:16" ht="24.95" customHeight="1" x14ac:dyDescent="0.2">
      <c r="A9505" s="52" t="str">
        <f t="shared" si="445"/>
        <v>||||||0</v>
      </c>
      <c r="B9505" s="52" t="str">
        <f t="shared" si="446"/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444"/>
        <v>0</v>
      </c>
      <c r="N9505" s="39"/>
      <c r="O9505" s="39"/>
      <c r="P9505" s="53"/>
    </row>
    <row r="9506" spans="1:16" ht="24.95" customHeight="1" x14ac:dyDescent="0.2">
      <c r="A9506" s="52" t="str">
        <f t="shared" si="445"/>
        <v>||||||0</v>
      </c>
      <c r="B9506" s="52" t="str">
        <f t="shared" si="446"/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444"/>
        <v>0</v>
      </c>
      <c r="N9506" s="39"/>
      <c r="O9506" s="39"/>
      <c r="P9506" s="53"/>
    </row>
    <row r="9507" spans="1:16" ht="24.95" customHeight="1" x14ac:dyDescent="0.2">
      <c r="A9507" s="52" t="str">
        <f t="shared" si="445"/>
        <v>||||||0</v>
      </c>
      <c r="B9507" s="52" t="str">
        <f t="shared" si="446"/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444"/>
        <v>0</v>
      </c>
      <c r="N9507" s="39"/>
      <c r="O9507" s="39"/>
      <c r="P9507" s="53"/>
    </row>
    <row r="9508" spans="1:16" ht="24.95" customHeight="1" x14ac:dyDescent="0.2">
      <c r="A9508" s="52" t="str">
        <f t="shared" si="445"/>
        <v>||||||0</v>
      </c>
      <c r="B9508" s="52" t="str">
        <f t="shared" si="446"/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444"/>
        <v>0</v>
      </c>
      <c r="N9508" s="39"/>
      <c r="O9508" s="39"/>
      <c r="P9508" s="53"/>
    </row>
    <row r="9509" spans="1:16" ht="24.95" customHeight="1" x14ac:dyDescent="0.2">
      <c r="A9509" s="52" t="str">
        <f t="shared" si="445"/>
        <v>||||||0</v>
      </c>
      <c r="B9509" s="52" t="str">
        <f t="shared" si="446"/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444"/>
        <v>0</v>
      </c>
      <c r="N9509" s="39"/>
      <c r="O9509" s="39"/>
      <c r="P9509" s="53"/>
    </row>
    <row r="9510" spans="1:16" ht="24.95" customHeight="1" x14ac:dyDescent="0.2">
      <c r="A9510" s="52" t="str">
        <f t="shared" si="445"/>
        <v>||||||0</v>
      </c>
      <c r="B9510" s="52" t="str">
        <f t="shared" si="446"/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444"/>
        <v>0</v>
      </c>
      <c r="N9510" s="39"/>
      <c r="O9510" s="39"/>
      <c r="P9510" s="53"/>
    </row>
    <row r="9511" spans="1:16" ht="24.95" customHeight="1" x14ac:dyDescent="0.2">
      <c r="A9511" s="52" t="str">
        <f t="shared" si="445"/>
        <v>||||||0</v>
      </c>
      <c r="B9511" s="52" t="str">
        <f t="shared" si="446"/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444"/>
        <v>0</v>
      </c>
      <c r="N9511" s="39"/>
      <c r="O9511" s="39"/>
      <c r="P9511" s="53"/>
    </row>
    <row r="9512" spans="1:16" ht="24.95" customHeight="1" x14ac:dyDescent="0.2">
      <c r="A9512" s="52" t="str">
        <f t="shared" si="445"/>
        <v>||||||0</v>
      </c>
      <c r="B9512" s="52" t="str">
        <f t="shared" si="446"/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444"/>
        <v>0</v>
      </c>
      <c r="N9512" s="39"/>
      <c r="O9512" s="39"/>
      <c r="P9512" s="53"/>
    </row>
    <row r="9513" spans="1:16" ht="24.95" customHeight="1" x14ac:dyDescent="0.2">
      <c r="A9513" s="52" t="str">
        <f t="shared" si="445"/>
        <v>||||||0</v>
      </c>
      <c r="B9513" s="52" t="str">
        <f t="shared" si="446"/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444"/>
        <v>0</v>
      </c>
      <c r="N9513" s="39"/>
      <c r="O9513" s="39"/>
      <c r="P9513" s="53"/>
    </row>
    <row r="9514" spans="1:16" ht="24.95" customHeight="1" x14ac:dyDescent="0.2">
      <c r="A9514" s="52" t="str">
        <f t="shared" si="445"/>
        <v>||||||0</v>
      </c>
      <c r="B9514" s="52" t="str">
        <f t="shared" si="446"/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444"/>
        <v>0</v>
      </c>
      <c r="N9514" s="39"/>
      <c r="O9514" s="39"/>
      <c r="P9514" s="53"/>
    </row>
    <row r="9515" spans="1:16" ht="24.95" customHeight="1" x14ac:dyDescent="0.2">
      <c r="A9515" s="52" t="str">
        <f t="shared" si="445"/>
        <v>||||||0</v>
      </c>
      <c r="B9515" s="52" t="str">
        <f t="shared" si="446"/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444"/>
        <v>0</v>
      </c>
      <c r="N9515" s="39"/>
      <c r="O9515" s="39"/>
      <c r="P9515" s="53"/>
    </row>
    <row r="9516" spans="1:16" ht="24.95" customHeight="1" x14ac:dyDescent="0.2">
      <c r="A9516" s="52" t="str">
        <f t="shared" si="445"/>
        <v>||||||0</v>
      </c>
      <c r="B9516" s="52" t="str">
        <f t="shared" si="446"/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444"/>
        <v>0</v>
      </c>
      <c r="N9516" s="39"/>
      <c r="O9516" s="39"/>
      <c r="P9516" s="53"/>
    </row>
    <row r="9517" spans="1:16" ht="24.95" customHeight="1" x14ac:dyDescent="0.2">
      <c r="A9517" s="52" t="str">
        <f t="shared" si="445"/>
        <v>||||||0</v>
      </c>
      <c r="B9517" s="52" t="str">
        <f t="shared" si="446"/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444"/>
        <v>0</v>
      </c>
      <c r="N9517" s="39"/>
      <c r="O9517" s="39"/>
      <c r="P9517" s="53"/>
    </row>
    <row r="9518" spans="1:16" ht="24.95" customHeight="1" x14ac:dyDescent="0.2">
      <c r="A9518" s="52" t="str">
        <f t="shared" si="445"/>
        <v>||||||0</v>
      </c>
      <c r="B9518" s="52" t="str">
        <f t="shared" si="446"/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444"/>
        <v>0</v>
      </c>
      <c r="N9518" s="39"/>
      <c r="O9518" s="39"/>
      <c r="P9518" s="53"/>
    </row>
    <row r="9519" spans="1:16" ht="24.95" customHeight="1" x14ac:dyDescent="0.2">
      <c r="A9519" s="52" t="str">
        <f t="shared" si="445"/>
        <v>||||||0</v>
      </c>
      <c r="B9519" s="52" t="str">
        <f t="shared" si="446"/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444"/>
        <v>0</v>
      </c>
      <c r="N9519" s="39"/>
      <c r="O9519" s="39"/>
      <c r="P9519" s="53"/>
    </row>
    <row r="9520" spans="1:16" ht="24.95" customHeight="1" x14ac:dyDescent="0.2">
      <c r="A9520" s="52" t="str">
        <f t="shared" si="445"/>
        <v>||||||0</v>
      </c>
      <c r="B9520" s="52" t="str">
        <f t="shared" si="446"/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444"/>
        <v>0</v>
      </c>
      <c r="N9520" s="39"/>
      <c r="O9520" s="39"/>
      <c r="P9520" s="53"/>
    </row>
    <row r="9521" spans="1:16" ht="24.95" customHeight="1" x14ac:dyDescent="0.2">
      <c r="A9521" s="52" t="str">
        <f t="shared" si="445"/>
        <v>||||||0</v>
      </c>
      <c r="B9521" s="52" t="str">
        <f t="shared" si="446"/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444"/>
        <v>0</v>
      </c>
      <c r="N9521" s="39"/>
      <c r="O9521" s="39"/>
      <c r="P9521" s="53"/>
    </row>
    <row r="9522" spans="1:16" ht="24.95" customHeight="1" x14ac:dyDescent="0.2">
      <c r="A9522" s="52" t="str">
        <f t="shared" si="445"/>
        <v>||||||0</v>
      </c>
      <c r="B9522" s="52" t="str">
        <f t="shared" si="446"/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444"/>
        <v>0</v>
      </c>
      <c r="N9522" s="39"/>
      <c r="O9522" s="39"/>
      <c r="P9522" s="53"/>
    </row>
    <row r="9523" spans="1:16" ht="24.95" customHeight="1" x14ac:dyDescent="0.2">
      <c r="A9523" s="52" t="str">
        <f t="shared" si="445"/>
        <v>||||||0</v>
      </c>
      <c r="B9523" s="52" t="str">
        <f t="shared" si="446"/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444"/>
        <v>0</v>
      </c>
      <c r="N9523" s="39"/>
      <c r="O9523" s="39"/>
      <c r="P9523" s="53"/>
    </row>
    <row r="9524" spans="1:16" ht="24.95" customHeight="1" x14ac:dyDescent="0.2">
      <c r="A9524" s="52" t="str">
        <f t="shared" si="445"/>
        <v>||||||0</v>
      </c>
      <c r="B9524" s="52" t="str">
        <f t="shared" si="446"/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444"/>
        <v>0</v>
      </c>
      <c r="N9524" s="39"/>
      <c r="O9524" s="39"/>
      <c r="P9524" s="53"/>
    </row>
    <row r="9525" spans="1:16" ht="24.95" customHeight="1" x14ac:dyDescent="0.2">
      <c r="A9525" s="52" t="str">
        <f t="shared" si="445"/>
        <v>||||||0</v>
      </c>
      <c r="B9525" s="52" t="str">
        <f t="shared" si="446"/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444"/>
        <v>0</v>
      </c>
      <c r="N9525" s="39"/>
      <c r="O9525" s="39"/>
      <c r="P9525" s="53"/>
    </row>
    <row r="9526" spans="1:16" ht="24.95" customHeight="1" x14ac:dyDescent="0.2">
      <c r="A9526" s="52" t="str">
        <f t="shared" si="445"/>
        <v>||||||0</v>
      </c>
      <c r="B9526" s="52" t="str">
        <f t="shared" si="446"/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444"/>
        <v>0</v>
      </c>
      <c r="N9526" s="39"/>
      <c r="O9526" s="39"/>
      <c r="P9526" s="53"/>
    </row>
    <row r="9527" spans="1:16" ht="24.95" customHeight="1" x14ac:dyDescent="0.2">
      <c r="A9527" s="52" t="str">
        <f t="shared" si="445"/>
        <v>||||||0</v>
      </c>
      <c r="B9527" s="52" t="str">
        <f t="shared" si="446"/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444"/>
        <v>0</v>
      </c>
      <c r="N9527" s="39"/>
      <c r="O9527" s="39"/>
      <c r="P9527" s="53"/>
    </row>
    <row r="9528" spans="1:16" ht="24.95" customHeight="1" x14ac:dyDescent="0.2">
      <c r="A9528" s="52" t="str">
        <f t="shared" si="445"/>
        <v>||||||0</v>
      </c>
      <c r="B9528" s="52" t="str">
        <f t="shared" si="446"/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444"/>
        <v>0</v>
      </c>
      <c r="N9528" s="39"/>
      <c r="O9528" s="39"/>
      <c r="P9528" s="53"/>
    </row>
    <row r="9529" spans="1:16" ht="24.95" customHeight="1" x14ac:dyDescent="0.2">
      <c r="A9529" s="52" t="str">
        <f t="shared" si="445"/>
        <v>||||||0</v>
      </c>
      <c r="B9529" s="52" t="str">
        <f t="shared" si="446"/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444"/>
        <v>0</v>
      </c>
      <c r="N9529" s="39"/>
      <c r="O9529" s="39"/>
      <c r="P9529" s="53"/>
    </row>
    <row r="9530" spans="1:16" ht="24.95" customHeight="1" x14ac:dyDescent="0.2">
      <c r="A9530" s="52" t="str">
        <f t="shared" si="445"/>
        <v>||||||0</v>
      </c>
      <c r="B9530" s="52" t="str">
        <f t="shared" si="446"/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444"/>
        <v>0</v>
      </c>
      <c r="N9530" s="39"/>
      <c r="O9530" s="39"/>
      <c r="P9530" s="53"/>
    </row>
    <row r="9531" spans="1:16" ht="24.95" customHeight="1" x14ac:dyDescent="0.2">
      <c r="A9531" s="52" t="str">
        <f t="shared" si="445"/>
        <v>||||||0</v>
      </c>
      <c r="B9531" s="52" t="str">
        <f t="shared" si="446"/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444"/>
        <v>0</v>
      </c>
      <c r="N9531" s="39"/>
      <c r="O9531" s="39"/>
      <c r="P9531" s="53"/>
    </row>
    <row r="9532" spans="1:16" ht="24.95" customHeight="1" x14ac:dyDescent="0.2">
      <c r="A9532" s="52" t="str">
        <f t="shared" si="445"/>
        <v>||||||0</v>
      </c>
      <c r="B9532" s="52" t="str">
        <f t="shared" si="446"/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444"/>
        <v>0</v>
      </c>
      <c r="N9532" s="39"/>
      <c r="O9532" s="39"/>
      <c r="P9532" s="53"/>
    </row>
    <row r="9533" spans="1:16" ht="24.95" customHeight="1" x14ac:dyDescent="0.2">
      <c r="A9533" s="52" t="str">
        <f t="shared" si="445"/>
        <v>||||||0</v>
      </c>
      <c r="B9533" s="52" t="str">
        <f t="shared" si="446"/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444"/>
        <v>0</v>
      </c>
      <c r="N9533" s="39"/>
      <c r="O9533" s="39"/>
      <c r="P9533" s="53"/>
    </row>
    <row r="9534" spans="1:16" ht="24.95" customHeight="1" x14ac:dyDescent="0.2">
      <c r="A9534" s="52" t="str">
        <f t="shared" si="445"/>
        <v>||||||0</v>
      </c>
      <c r="B9534" s="52" t="str">
        <f t="shared" si="446"/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447">N9534+O9534</f>
        <v>0</v>
      </c>
      <c r="N9534" s="39"/>
      <c r="O9534" s="39"/>
      <c r="P9534" s="53"/>
    </row>
    <row r="9535" spans="1:16" ht="24.95" customHeight="1" x14ac:dyDescent="0.2">
      <c r="A9535" s="52" t="str">
        <f t="shared" si="445"/>
        <v>||||||0</v>
      </c>
      <c r="B9535" s="52" t="str">
        <f t="shared" si="446"/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447"/>
        <v>0</v>
      </c>
      <c r="N9535" s="39"/>
      <c r="O9535" s="39"/>
      <c r="P9535" s="53"/>
    </row>
    <row r="9536" spans="1:16" ht="24.95" customHeight="1" x14ac:dyDescent="0.2">
      <c r="A9536" s="52" t="str">
        <f t="shared" si="445"/>
        <v>||||||0</v>
      </c>
      <c r="B9536" s="52" t="str">
        <f t="shared" si="446"/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447"/>
        <v>0</v>
      </c>
      <c r="N9536" s="39"/>
      <c r="O9536" s="39"/>
      <c r="P9536" s="53"/>
    </row>
    <row r="9537" spans="1:16" ht="24.95" customHeight="1" x14ac:dyDescent="0.2">
      <c r="A9537" s="52" t="str">
        <f t="shared" si="445"/>
        <v>||||||0</v>
      </c>
      <c r="B9537" s="52" t="str">
        <f t="shared" si="446"/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447"/>
        <v>0</v>
      </c>
      <c r="N9537" s="39"/>
      <c r="O9537" s="39"/>
      <c r="P9537" s="53"/>
    </row>
    <row r="9538" spans="1:16" ht="24.95" customHeight="1" x14ac:dyDescent="0.2">
      <c r="A9538" s="52" t="str">
        <f t="shared" si="445"/>
        <v>||||||0</v>
      </c>
      <c r="B9538" s="52" t="str">
        <f t="shared" si="446"/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447"/>
        <v>0</v>
      </c>
      <c r="N9538" s="39"/>
      <c r="O9538" s="39"/>
      <c r="P9538" s="53"/>
    </row>
    <row r="9539" spans="1:16" ht="24.95" customHeight="1" x14ac:dyDescent="0.2">
      <c r="A9539" s="52" t="str">
        <f t="shared" si="445"/>
        <v>||||||0</v>
      </c>
      <c r="B9539" s="52" t="str">
        <f t="shared" si="446"/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447"/>
        <v>0</v>
      </c>
      <c r="N9539" s="39"/>
      <c r="O9539" s="39"/>
      <c r="P9539" s="53"/>
    </row>
    <row r="9540" spans="1:16" ht="24.95" customHeight="1" x14ac:dyDescent="0.2">
      <c r="A9540" s="52" t="str">
        <f t="shared" si="445"/>
        <v>||||||0</v>
      </c>
      <c r="B9540" s="52" t="str">
        <f t="shared" si="446"/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447"/>
        <v>0</v>
      </c>
      <c r="N9540" s="39"/>
      <c r="O9540" s="39"/>
      <c r="P9540" s="53"/>
    </row>
    <row r="9541" spans="1:16" ht="24.95" customHeight="1" x14ac:dyDescent="0.2">
      <c r="A9541" s="52" t="str">
        <f t="shared" ref="A9541:A9604" si="448">C9541&amp;"|"&amp;D9541&amp;"|"&amp;E9541&amp;"|"&amp;F9541&amp;"|"&amp;G9541&amp;"|"&amp;I9541&amp;"|"&amp;N9541+O9541-P9541</f>
        <v>||||||0</v>
      </c>
      <c r="B9541" s="52" t="str">
        <f t="shared" ref="B9541:B9604" si="449"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447"/>
        <v>0</v>
      </c>
      <c r="N9541" s="39"/>
      <c r="O9541" s="39"/>
      <c r="P9541" s="53"/>
    </row>
    <row r="9542" spans="1:16" ht="24.95" customHeight="1" x14ac:dyDescent="0.2">
      <c r="A9542" s="52" t="str">
        <f t="shared" si="448"/>
        <v>||||||0</v>
      </c>
      <c r="B9542" s="52" t="str">
        <f t="shared" si="449"/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447"/>
        <v>0</v>
      </c>
      <c r="N9542" s="39"/>
      <c r="O9542" s="39"/>
      <c r="P9542" s="53"/>
    </row>
    <row r="9543" spans="1:16" ht="24.95" customHeight="1" x14ac:dyDescent="0.2">
      <c r="A9543" s="52" t="str">
        <f t="shared" si="448"/>
        <v>||||||0</v>
      </c>
      <c r="B9543" s="52" t="str">
        <f t="shared" si="449"/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447"/>
        <v>0</v>
      </c>
      <c r="N9543" s="39"/>
      <c r="O9543" s="39"/>
      <c r="P9543" s="53"/>
    </row>
    <row r="9544" spans="1:16" ht="24.95" customHeight="1" x14ac:dyDescent="0.2">
      <c r="A9544" s="52" t="str">
        <f t="shared" si="448"/>
        <v>||||||0</v>
      </c>
      <c r="B9544" s="52" t="str">
        <f t="shared" si="449"/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447"/>
        <v>0</v>
      </c>
      <c r="N9544" s="39"/>
      <c r="O9544" s="39"/>
      <c r="P9544" s="53"/>
    </row>
    <row r="9545" spans="1:16" ht="24.95" customHeight="1" x14ac:dyDescent="0.2">
      <c r="A9545" s="52" t="str">
        <f t="shared" si="448"/>
        <v>||||||0</v>
      </c>
      <c r="B9545" s="52" t="str">
        <f t="shared" si="449"/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447"/>
        <v>0</v>
      </c>
      <c r="N9545" s="39"/>
      <c r="O9545" s="39"/>
      <c r="P9545" s="53"/>
    </row>
    <row r="9546" spans="1:16" ht="24.95" customHeight="1" x14ac:dyDescent="0.2">
      <c r="A9546" s="52" t="str">
        <f t="shared" si="448"/>
        <v>||||||0</v>
      </c>
      <c r="B9546" s="52" t="str">
        <f t="shared" si="449"/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447"/>
        <v>0</v>
      </c>
      <c r="N9546" s="39"/>
      <c r="O9546" s="39"/>
      <c r="P9546" s="53"/>
    </row>
    <row r="9547" spans="1:16" ht="24.95" customHeight="1" x14ac:dyDescent="0.2">
      <c r="A9547" s="52" t="str">
        <f t="shared" si="448"/>
        <v>||||||0</v>
      </c>
      <c r="B9547" s="52" t="str">
        <f t="shared" si="449"/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447"/>
        <v>0</v>
      </c>
      <c r="N9547" s="39"/>
      <c r="O9547" s="39"/>
      <c r="P9547" s="53"/>
    </row>
    <row r="9548" spans="1:16" ht="24.95" customHeight="1" x14ac:dyDescent="0.2">
      <c r="A9548" s="52" t="str">
        <f t="shared" si="448"/>
        <v>||||||0</v>
      </c>
      <c r="B9548" s="52" t="str">
        <f t="shared" si="449"/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447"/>
        <v>0</v>
      </c>
      <c r="N9548" s="39"/>
      <c r="O9548" s="39"/>
      <c r="P9548" s="53"/>
    </row>
    <row r="9549" spans="1:16" ht="24.95" customHeight="1" x14ac:dyDescent="0.2">
      <c r="A9549" s="52" t="str">
        <f t="shared" si="448"/>
        <v>||||||0</v>
      </c>
      <c r="B9549" s="52" t="str">
        <f t="shared" si="449"/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447"/>
        <v>0</v>
      </c>
      <c r="N9549" s="39"/>
      <c r="O9549" s="39"/>
      <c r="P9549" s="53"/>
    </row>
    <row r="9550" spans="1:16" ht="24.95" customHeight="1" x14ac:dyDescent="0.2">
      <c r="A9550" s="52" t="str">
        <f t="shared" si="448"/>
        <v>||||||0</v>
      </c>
      <c r="B9550" s="52" t="str">
        <f t="shared" si="449"/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447"/>
        <v>0</v>
      </c>
      <c r="N9550" s="39"/>
      <c r="O9550" s="39"/>
      <c r="P9550" s="53"/>
    </row>
    <row r="9551" spans="1:16" ht="24.95" customHeight="1" x14ac:dyDescent="0.2">
      <c r="A9551" s="52" t="str">
        <f t="shared" si="448"/>
        <v>||||||0</v>
      </c>
      <c r="B9551" s="52" t="str">
        <f t="shared" si="449"/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447"/>
        <v>0</v>
      </c>
      <c r="N9551" s="39"/>
      <c r="O9551" s="39"/>
      <c r="P9551" s="53"/>
    </row>
    <row r="9552" spans="1:16" ht="24.95" customHeight="1" x14ac:dyDescent="0.2">
      <c r="A9552" s="52" t="str">
        <f t="shared" si="448"/>
        <v>||||||0</v>
      </c>
      <c r="B9552" s="52" t="str">
        <f t="shared" si="449"/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447"/>
        <v>0</v>
      </c>
      <c r="N9552" s="39"/>
      <c r="O9552" s="39"/>
      <c r="P9552" s="53"/>
    </row>
    <row r="9553" spans="1:16" ht="24.95" customHeight="1" x14ac:dyDescent="0.2">
      <c r="A9553" s="52" t="str">
        <f t="shared" si="448"/>
        <v>||||||0</v>
      </c>
      <c r="B9553" s="52" t="str">
        <f t="shared" si="449"/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447"/>
        <v>0</v>
      </c>
      <c r="N9553" s="39"/>
      <c r="O9553" s="39"/>
      <c r="P9553" s="53"/>
    </row>
    <row r="9554" spans="1:16" ht="24.95" customHeight="1" x14ac:dyDescent="0.2">
      <c r="A9554" s="52" t="str">
        <f t="shared" si="448"/>
        <v>||||||0</v>
      </c>
      <c r="B9554" s="52" t="str">
        <f t="shared" si="449"/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447"/>
        <v>0</v>
      </c>
      <c r="N9554" s="39"/>
      <c r="O9554" s="39"/>
      <c r="P9554" s="53"/>
    </row>
    <row r="9555" spans="1:16" ht="24.95" customHeight="1" x14ac:dyDescent="0.2">
      <c r="A9555" s="52" t="str">
        <f t="shared" si="448"/>
        <v>||||||0</v>
      </c>
      <c r="B9555" s="52" t="str">
        <f t="shared" si="449"/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447"/>
        <v>0</v>
      </c>
      <c r="N9555" s="39"/>
      <c r="O9555" s="39"/>
      <c r="P9555" s="53"/>
    </row>
    <row r="9556" spans="1:16" ht="24.95" customHeight="1" x14ac:dyDescent="0.2">
      <c r="A9556" s="52" t="str">
        <f t="shared" si="448"/>
        <v>||||||0</v>
      </c>
      <c r="B9556" s="52" t="str">
        <f t="shared" si="449"/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447"/>
        <v>0</v>
      </c>
      <c r="N9556" s="39"/>
      <c r="O9556" s="39"/>
      <c r="P9556" s="53"/>
    </row>
    <row r="9557" spans="1:16" ht="24.95" customHeight="1" x14ac:dyDescent="0.2">
      <c r="A9557" s="52" t="str">
        <f t="shared" si="448"/>
        <v>||||||0</v>
      </c>
      <c r="B9557" s="52" t="str">
        <f t="shared" si="449"/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447"/>
        <v>0</v>
      </c>
      <c r="N9557" s="39"/>
      <c r="O9557" s="39"/>
      <c r="P9557" s="53"/>
    </row>
    <row r="9558" spans="1:16" ht="24.95" customHeight="1" x14ac:dyDescent="0.2">
      <c r="A9558" s="52" t="str">
        <f t="shared" si="448"/>
        <v>||||||0</v>
      </c>
      <c r="B9558" s="52" t="str">
        <f t="shared" si="449"/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447"/>
        <v>0</v>
      </c>
      <c r="N9558" s="39"/>
      <c r="O9558" s="39"/>
      <c r="P9558" s="53"/>
    </row>
    <row r="9559" spans="1:16" ht="24.95" customHeight="1" x14ac:dyDescent="0.2">
      <c r="A9559" s="52" t="str">
        <f t="shared" si="448"/>
        <v>||||||0</v>
      </c>
      <c r="B9559" s="52" t="str">
        <f t="shared" si="449"/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447"/>
        <v>0</v>
      </c>
      <c r="N9559" s="39"/>
      <c r="O9559" s="39"/>
      <c r="P9559" s="53"/>
    </row>
    <row r="9560" spans="1:16" ht="24.95" customHeight="1" x14ac:dyDescent="0.2">
      <c r="A9560" s="52" t="str">
        <f t="shared" si="448"/>
        <v>||||||0</v>
      </c>
      <c r="B9560" s="52" t="str">
        <f t="shared" si="449"/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447"/>
        <v>0</v>
      </c>
      <c r="N9560" s="39"/>
      <c r="O9560" s="39"/>
      <c r="P9560" s="53"/>
    </row>
    <row r="9561" spans="1:16" ht="24.95" customHeight="1" x14ac:dyDescent="0.2">
      <c r="A9561" s="52" t="str">
        <f t="shared" si="448"/>
        <v>||||||0</v>
      </c>
      <c r="B9561" s="52" t="str">
        <f t="shared" si="449"/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447"/>
        <v>0</v>
      </c>
      <c r="N9561" s="39"/>
      <c r="O9561" s="39"/>
      <c r="P9561" s="53"/>
    </row>
    <row r="9562" spans="1:16" ht="24.95" customHeight="1" x14ac:dyDescent="0.2">
      <c r="A9562" s="52" t="str">
        <f t="shared" si="448"/>
        <v>||||||0</v>
      </c>
      <c r="B9562" s="52" t="str">
        <f t="shared" si="449"/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447"/>
        <v>0</v>
      </c>
      <c r="N9562" s="39"/>
      <c r="O9562" s="39"/>
      <c r="P9562" s="53"/>
    </row>
    <row r="9563" spans="1:16" ht="24.95" customHeight="1" x14ac:dyDescent="0.2">
      <c r="A9563" s="52" t="str">
        <f t="shared" si="448"/>
        <v>||||||0</v>
      </c>
      <c r="B9563" s="52" t="str">
        <f t="shared" si="449"/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447"/>
        <v>0</v>
      </c>
      <c r="N9563" s="39"/>
      <c r="O9563" s="39"/>
      <c r="P9563" s="53"/>
    </row>
    <row r="9564" spans="1:16" ht="24.95" customHeight="1" x14ac:dyDescent="0.2">
      <c r="A9564" s="52" t="str">
        <f t="shared" si="448"/>
        <v>||||||0</v>
      </c>
      <c r="B9564" s="52" t="str">
        <f t="shared" si="449"/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447"/>
        <v>0</v>
      </c>
      <c r="N9564" s="39"/>
      <c r="O9564" s="39"/>
      <c r="P9564" s="53"/>
    </row>
    <row r="9565" spans="1:16" ht="24.95" customHeight="1" x14ac:dyDescent="0.2">
      <c r="A9565" s="52" t="str">
        <f t="shared" si="448"/>
        <v>||||||0</v>
      </c>
      <c r="B9565" s="52" t="str">
        <f t="shared" si="449"/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447"/>
        <v>0</v>
      </c>
      <c r="N9565" s="39"/>
      <c r="O9565" s="39"/>
      <c r="P9565" s="53"/>
    </row>
    <row r="9566" spans="1:16" ht="24.95" customHeight="1" x14ac:dyDescent="0.2">
      <c r="A9566" s="52" t="str">
        <f t="shared" si="448"/>
        <v>||||||0</v>
      </c>
      <c r="B9566" s="52" t="str">
        <f t="shared" si="449"/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447"/>
        <v>0</v>
      </c>
      <c r="N9566" s="39"/>
      <c r="O9566" s="39"/>
      <c r="P9566" s="53"/>
    </row>
    <row r="9567" spans="1:16" ht="24.95" customHeight="1" x14ac:dyDescent="0.2">
      <c r="A9567" s="52" t="str">
        <f t="shared" si="448"/>
        <v>||||||0</v>
      </c>
      <c r="B9567" s="52" t="str">
        <f t="shared" si="449"/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447"/>
        <v>0</v>
      </c>
      <c r="N9567" s="39"/>
      <c r="O9567" s="39"/>
      <c r="P9567" s="53"/>
    </row>
    <row r="9568" spans="1:16" ht="24.95" customHeight="1" x14ac:dyDescent="0.2">
      <c r="A9568" s="52" t="str">
        <f t="shared" si="448"/>
        <v>||||||0</v>
      </c>
      <c r="B9568" s="52" t="str">
        <f t="shared" si="449"/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447"/>
        <v>0</v>
      </c>
      <c r="N9568" s="39"/>
      <c r="O9568" s="39"/>
      <c r="P9568" s="53"/>
    </row>
    <row r="9569" spans="1:16" ht="24.95" customHeight="1" x14ac:dyDescent="0.2">
      <c r="A9569" s="52" t="str">
        <f t="shared" si="448"/>
        <v>||||||0</v>
      </c>
      <c r="B9569" s="52" t="str">
        <f t="shared" si="449"/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447"/>
        <v>0</v>
      </c>
      <c r="N9569" s="39"/>
      <c r="O9569" s="39"/>
      <c r="P9569" s="53"/>
    </row>
    <row r="9570" spans="1:16" ht="24.95" customHeight="1" x14ac:dyDescent="0.2">
      <c r="A9570" s="52" t="str">
        <f t="shared" si="448"/>
        <v>||||||0</v>
      </c>
      <c r="B9570" s="52" t="str">
        <f t="shared" si="449"/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447"/>
        <v>0</v>
      </c>
      <c r="N9570" s="39"/>
      <c r="O9570" s="39"/>
      <c r="P9570" s="53"/>
    </row>
    <row r="9571" spans="1:16" ht="24.95" customHeight="1" x14ac:dyDescent="0.2">
      <c r="A9571" s="52" t="str">
        <f t="shared" si="448"/>
        <v>||||||0</v>
      </c>
      <c r="B9571" s="52" t="str">
        <f t="shared" si="449"/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447"/>
        <v>0</v>
      </c>
      <c r="N9571" s="39"/>
      <c r="O9571" s="39"/>
      <c r="P9571" s="53"/>
    </row>
    <row r="9572" spans="1:16" ht="24.95" customHeight="1" x14ac:dyDescent="0.2">
      <c r="A9572" s="52" t="str">
        <f t="shared" si="448"/>
        <v>||||||0</v>
      </c>
      <c r="B9572" s="52" t="str">
        <f t="shared" si="449"/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447"/>
        <v>0</v>
      </c>
      <c r="N9572" s="39"/>
      <c r="O9572" s="39"/>
      <c r="P9572" s="53"/>
    </row>
    <row r="9573" spans="1:16" ht="24.95" customHeight="1" x14ac:dyDescent="0.2">
      <c r="A9573" s="52" t="str">
        <f t="shared" si="448"/>
        <v>||||||0</v>
      </c>
      <c r="B9573" s="52" t="str">
        <f t="shared" si="449"/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447"/>
        <v>0</v>
      </c>
      <c r="N9573" s="39"/>
      <c r="O9573" s="39"/>
      <c r="P9573" s="53"/>
    </row>
    <row r="9574" spans="1:16" ht="24.95" customHeight="1" x14ac:dyDescent="0.2">
      <c r="A9574" s="52" t="str">
        <f t="shared" si="448"/>
        <v>||||||0</v>
      </c>
      <c r="B9574" s="52" t="str">
        <f t="shared" si="449"/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447"/>
        <v>0</v>
      </c>
      <c r="N9574" s="39"/>
      <c r="O9574" s="39"/>
      <c r="P9574" s="53"/>
    </row>
    <row r="9575" spans="1:16" ht="24.95" customHeight="1" x14ac:dyDescent="0.2">
      <c r="A9575" s="52" t="str">
        <f t="shared" si="448"/>
        <v>||||||0</v>
      </c>
      <c r="B9575" s="52" t="str">
        <f t="shared" si="449"/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447"/>
        <v>0</v>
      </c>
      <c r="N9575" s="39"/>
      <c r="O9575" s="39"/>
      <c r="P9575" s="53"/>
    </row>
    <row r="9576" spans="1:16" ht="24.95" customHeight="1" x14ac:dyDescent="0.2">
      <c r="A9576" s="52" t="str">
        <f t="shared" si="448"/>
        <v>||||||0</v>
      </c>
      <c r="B9576" s="52" t="str">
        <f t="shared" si="449"/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447"/>
        <v>0</v>
      </c>
      <c r="N9576" s="39"/>
      <c r="O9576" s="39"/>
      <c r="P9576" s="53"/>
    </row>
    <row r="9577" spans="1:16" ht="24.95" customHeight="1" x14ac:dyDescent="0.2">
      <c r="A9577" s="52" t="str">
        <f t="shared" si="448"/>
        <v>||||||0</v>
      </c>
      <c r="B9577" s="52" t="str">
        <f t="shared" si="449"/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447"/>
        <v>0</v>
      </c>
      <c r="N9577" s="39"/>
      <c r="O9577" s="39"/>
      <c r="P9577" s="53"/>
    </row>
    <row r="9578" spans="1:16" ht="24.95" customHeight="1" x14ac:dyDescent="0.2">
      <c r="A9578" s="52" t="str">
        <f t="shared" si="448"/>
        <v>||||||0</v>
      </c>
      <c r="B9578" s="52" t="str">
        <f t="shared" si="449"/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447"/>
        <v>0</v>
      </c>
      <c r="N9578" s="39"/>
      <c r="O9578" s="39"/>
      <c r="P9578" s="53"/>
    </row>
    <row r="9579" spans="1:16" ht="24.95" customHeight="1" x14ac:dyDescent="0.2">
      <c r="A9579" s="52" t="str">
        <f t="shared" si="448"/>
        <v>||||||0</v>
      </c>
      <c r="B9579" s="52" t="str">
        <f t="shared" si="449"/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447"/>
        <v>0</v>
      </c>
      <c r="N9579" s="39"/>
      <c r="O9579" s="39"/>
      <c r="P9579" s="53"/>
    </row>
    <row r="9580" spans="1:16" ht="24.95" customHeight="1" x14ac:dyDescent="0.2">
      <c r="A9580" s="52" t="str">
        <f t="shared" si="448"/>
        <v>||||||0</v>
      </c>
      <c r="B9580" s="52" t="str">
        <f t="shared" si="449"/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447"/>
        <v>0</v>
      </c>
      <c r="N9580" s="39"/>
      <c r="O9580" s="39"/>
      <c r="P9580" s="53"/>
    </row>
    <row r="9581" spans="1:16" ht="24.95" customHeight="1" x14ac:dyDescent="0.2">
      <c r="A9581" s="52" t="str">
        <f t="shared" si="448"/>
        <v>||||||0</v>
      </c>
      <c r="B9581" s="52" t="str">
        <f t="shared" si="449"/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447"/>
        <v>0</v>
      </c>
      <c r="N9581" s="39"/>
      <c r="O9581" s="39"/>
      <c r="P9581" s="53"/>
    </row>
    <row r="9582" spans="1:16" ht="24.95" customHeight="1" x14ac:dyDescent="0.2">
      <c r="A9582" s="52" t="str">
        <f t="shared" si="448"/>
        <v>||||||0</v>
      </c>
      <c r="B9582" s="52" t="str">
        <f t="shared" si="449"/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447"/>
        <v>0</v>
      </c>
      <c r="N9582" s="39"/>
      <c r="O9582" s="39"/>
      <c r="P9582" s="53"/>
    </row>
    <row r="9583" spans="1:16" ht="24.95" customHeight="1" x14ac:dyDescent="0.2">
      <c r="A9583" s="52" t="str">
        <f t="shared" si="448"/>
        <v>||||||0</v>
      </c>
      <c r="B9583" s="52" t="str">
        <f t="shared" si="449"/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447"/>
        <v>0</v>
      </c>
      <c r="N9583" s="39"/>
      <c r="O9583" s="39"/>
      <c r="P9583" s="53"/>
    </row>
    <row r="9584" spans="1:16" ht="24.95" customHeight="1" x14ac:dyDescent="0.2">
      <c r="A9584" s="52" t="str">
        <f t="shared" si="448"/>
        <v>||||||0</v>
      </c>
      <c r="B9584" s="52" t="str">
        <f t="shared" si="449"/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447"/>
        <v>0</v>
      </c>
      <c r="N9584" s="39"/>
      <c r="O9584" s="39"/>
      <c r="P9584" s="53"/>
    </row>
    <row r="9585" spans="1:16" ht="24.95" customHeight="1" x14ac:dyDescent="0.2">
      <c r="A9585" s="52" t="str">
        <f t="shared" si="448"/>
        <v>||||||0</v>
      </c>
      <c r="B9585" s="52" t="str">
        <f t="shared" si="449"/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447"/>
        <v>0</v>
      </c>
      <c r="N9585" s="39"/>
      <c r="O9585" s="39"/>
      <c r="P9585" s="53"/>
    </row>
    <row r="9586" spans="1:16" ht="24.95" customHeight="1" x14ac:dyDescent="0.2">
      <c r="A9586" s="52" t="str">
        <f t="shared" si="448"/>
        <v>||||||0</v>
      </c>
      <c r="B9586" s="52" t="str">
        <f t="shared" si="449"/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447"/>
        <v>0</v>
      </c>
      <c r="N9586" s="39"/>
      <c r="O9586" s="39"/>
      <c r="P9586" s="53"/>
    </row>
    <row r="9587" spans="1:16" ht="24.95" customHeight="1" x14ac:dyDescent="0.2">
      <c r="A9587" s="52" t="str">
        <f t="shared" si="448"/>
        <v>||||||0</v>
      </c>
      <c r="B9587" s="52" t="str">
        <f t="shared" si="449"/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447"/>
        <v>0</v>
      </c>
      <c r="N9587" s="39"/>
      <c r="O9587" s="39"/>
      <c r="P9587" s="53"/>
    </row>
    <row r="9588" spans="1:16" ht="24.95" customHeight="1" x14ac:dyDescent="0.2">
      <c r="A9588" s="52" t="str">
        <f t="shared" si="448"/>
        <v>||||||0</v>
      </c>
      <c r="B9588" s="52" t="str">
        <f t="shared" si="449"/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447"/>
        <v>0</v>
      </c>
      <c r="N9588" s="39"/>
      <c r="O9588" s="39"/>
      <c r="P9588" s="53"/>
    </row>
    <row r="9589" spans="1:16" ht="24.95" customHeight="1" x14ac:dyDescent="0.2">
      <c r="A9589" s="52" t="str">
        <f t="shared" si="448"/>
        <v>||||||0</v>
      </c>
      <c r="B9589" s="52" t="str">
        <f t="shared" si="449"/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447"/>
        <v>0</v>
      </c>
      <c r="N9589" s="39"/>
      <c r="O9589" s="39"/>
      <c r="P9589" s="53"/>
    </row>
    <row r="9590" spans="1:16" ht="24.95" customHeight="1" x14ac:dyDescent="0.2">
      <c r="A9590" s="52" t="str">
        <f t="shared" si="448"/>
        <v>||||||0</v>
      </c>
      <c r="B9590" s="52" t="str">
        <f t="shared" si="449"/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447"/>
        <v>0</v>
      </c>
      <c r="N9590" s="39"/>
      <c r="O9590" s="39"/>
      <c r="P9590" s="53"/>
    </row>
    <row r="9591" spans="1:16" ht="24.95" customHeight="1" x14ac:dyDescent="0.2">
      <c r="A9591" s="52" t="str">
        <f t="shared" si="448"/>
        <v>||||||0</v>
      </c>
      <c r="B9591" s="52" t="str">
        <f t="shared" si="449"/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447"/>
        <v>0</v>
      </c>
      <c r="N9591" s="39"/>
      <c r="O9591" s="39"/>
      <c r="P9591" s="53"/>
    </row>
    <row r="9592" spans="1:16" ht="24.95" customHeight="1" x14ac:dyDescent="0.2">
      <c r="A9592" s="52" t="str">
        <f t="shared" si="448"/>
        <v>||||||0</v>
      </c>
      <c r="B9592" s="52" t="str">
        <f t="shared" si="449"/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447"/>
        <v>0</v>
      </c>
      <c r="N9592" s="39"/>
      <c r="O9592" s="39"/>
      <c r="P9592" s="53"/>
    </row>
    <row r="9593" spans="1:16" ht="24.95" customHeight="1" x14ac:dyDescent="0.2">
      <c r="A9593" s="52" t="str">
        <f t="shared" si="448"/>
        <v>||||||0</v>
      </c>
      <c r="B9593" s="52" t="str">
        <f t="shared" si="449"/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447"/>
        <v>0</v>
      </c>
      <c r="N9593" s="39"/>
      <c r="O9593" s="39"/>
      <c r="P9593" s="53"/>
    </row>
    <row r="9594" spans="1:16" ht="24.95" customHeight="1" x14ac:dyDescent="0.2">
      <c r="A9594" s="52" t="str">
        <f t="shared" si="448"/>
        <v>||||||0</v>
      </c>
      <c r="B9594" s="52" t="str">
        <f t="shared" si="449"/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447"/>
        <v>0</v>
      </c>
      <c r="N9594" s="39"/>
      <c r="O9594" s="39"/>
      <c r="P9594" s="53"/>
    </row>
    <row r="9595" spans="1:16" ht="24.95" customHeight="1" x14ac:dyDescent="0.2">
      <c r="A9595" s="52" t="str">
        <f t="shared" si="448"/>
        <v>||||||0</v>
      </c>
      <c r="B9595" s="52" t="str">
        <f t="shared" si="449"/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447"/>
        <v>0</v>
      </c>
      <c r="N9595" s="39"/>
      <c r="O9595" s="39"/>
      <c r="P9595" s="53"/>
    </row>
    <row r="9596" spans="1:16" ht="24.95" customHeight="1" x14ac:dyDescent="0.2">
      <c r="A9596" s="52" t="str">
        <f t="shared" si="448"/>
        <v>||||||0</v>
      </c>
      <c r="B9596" s="52" t="str">
        <f t="shared" si="449"/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447"/>
        <v>0</v>
      </c>
      <c r="N9596" s="39"/>
      <c r="O9596" s="39"/>
      <c r="P9596" s="53"/>
    </row>
    <row r="9597" spans="1:16" ht="24.95" customHeight="1" x14ac:dyDescent="0.2">
      <c r="A9597" s="52" t="str">
        <f t="shared" si="448"/>
        <v>||||||0</v>
      </c>
      <c r="B9597" s="52" t="str">
        <f t="shared" si="449"/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447"/>
        <v>0</v>
      </c>
      <c r="N9597" s="39"/>
      <c r="O9597" s="39"/>
      <c r="P9597" s="53"/>
    </row>
    <row r="9598" spans="1:16" ht="24.95" customHeight="1" x14ac:dyDescent="0.2">
      <c r="A9598" s="52" t="str">
        <f t="shared" si="448"/>
        <v>||||||0</v>
      </c>
      <c r="B9598" s="52" t="str">
        <f t="shared" si="449"/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450">N9598+O9598</f>
        <v>0</v>
      </c>
      <c r="N9598" s="39"/>
      <c r="O9598" s="39"/>
      <c r="P9598" s="53"/>
    </row>
    <row r="9599" spans="1:16" ht="24.95" customHeight="1" x14ac:dyDescent="0.2">
      <c r="A9599" s="52" t="str">
        <f t="shared" si="448"/>
        <v>||||||0</v>
      </c>
      <c r="B9599" s="52" t="str">
        <f t="shared" si="449"/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450"/>
        <v>0</v>
      </c>
      <c r="N9599" s="39"/>
      <c r="O9599" s="39"/>
      <c r="P9599" s="53"/>
    </row>
    <row r="9600" spans="1:16" ht="24.95" customHeight="1" x14ac:dyDescent="0.2">
      <c r="A9600" s="52" t="str">
        <f t="shared" si="448"/>
        <v>||||||0</v>
      </c>
      <c r="B9600" s="52" t="str">
        <f t="shared" si="449"/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450"/>
        <v>0</v>
      </c>
      <c r="N9600" s="39"/>
      <c r="O9600" s="39"/>
      <c r="P9600" s="53"/>
    </row>
    <row r="9601" spans="1:16" ht="24.95" customHeight="1" x14ac:dyDescent="0.2">
      <c r="A9601" s="52" t="str">
        <f t="shared" si="448"/>
        <v>||||||0</v>
      </c>
      <c r="B9601" s="52" t="str">
        <f t="shared" si="449"/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450"/>
        <v>0</v>
      </c>
      <c r="N9601" s="39"/>
      <c r="O9601" s="39"/>
      <c r="P9601" s="53"/>
    </row>
    <row r="9602" spans="1:16" ht="24.95" customHeight="1" x14ac:dyDescent="0.2">
      <c r="A9602" s="52" t="str">
        <f t="shared" si="448"/>
        <v>||||||0</v>
      </c>
      <c r="B9602" s="52" t="str">
        <f t="shared" si="449"/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450"/>
        <v>0</v>
      </c>
      <c r="N9602" s="39"/>
      <c r="O9602" s="39"/>
      <c r="P9602" s="53"/>
    </row>
    <row r="9603" spans="1:16" ht="24.95" customHeight="1" x14ac:dyDescent="0.2">
      <c r="A9603" s="52" t="str">
        <f t="shared" si="448"/>
        <v>||||||0</v>
      </c>
      <c r="B9603" s="52" t="str">
        <f t="shared" si="449"/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450"/>
        <v>0</v>
      </c>
      <c r="N9603" s="39"/>
      <c r="O9603" s="39"/>
      <c r="P9603" s="53"/>
    </row>
    <row r="9604" spans="1:16" ht="24.95" customHeight="1" x14ac:dyDescent="0.2">
      <c r="A9604" s="52" t="str">
        <f t="shared" si="448"/>
        <v>||||||0</v>
      </c>
      <c r="B9604" s="52" t="str">
        <f t="shared" si="449"/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450"/>
        <v>0</v>
      </c>
      <c r="N9604" s="39"/>
      <c r="O9604" s="39"/>
      <c r="P9604" s="53"/>
    </row>
    <row r="9605" spans="1:16" ht="24.95" customHeight="1" x14ac:dyDescent="0.2">
      <c r="A9605" s="52" t="str">
        <f t="shared" ref="A9605:A9635" si="451">C9605&amp;"|"&amp;D9605&amp;"|"&amp;E9605&amp;"|"&amp;F9605&amp;"|"&amp;G9605&amp;"|"&amp;I9605&amp;"|"&amp;N9605+O9605-P9605</f>
        <v>||||||0</v>
      </c>
      <c r="B9605" s="52" t="str">
        <f t="shared" ref="B9605:B9635" si="452"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450"/>
        <v>0</v>
      </c>
      <c r="N9605" s="39"/>
      <c r="O9605" s="39"/>
      <c r="P9605" s="53"/>
    </row>
    <row r="9606" spans="1:16" ht="24.95" customHeight="1" x14ac:dyDescent="0.2">
      <c r="A9606" s="52" t="str">
        <f t="shared" si="451"/>
        <v>||||||0</v>
      </c>
      <c r="B9606" s="52" t="str">
        <f t="shared" si="452"/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450"/>
        <v>0</v>
      </c>
      <c r="N9606" s="39"/>
      <c r="O9606" s="39"/>
      <c r="P9606" s="53"/>
    </row>
    <row r="9607" spans="1:16" ht="24.95" customHeight="1" x14ac:dyDescent="0.2">
      <c r="A9607" s="52" t="str">
        <f t="shared" si="451"/>
        <v>||||||0</v>
      </c>
      <c r="B9607" s="52" t="str">
        <f t="shared" si="452"/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450"/>
        <v>0</v>
      </c>
      <c r="N9607" s="39"/>
      <c r="O9607" s="39"/>
      <c r="P9607" s="53"/>
    </row>
    <row r="9608" spans="1:16" ht="24.95" customHeight="1" x14ac:dyDescent="0.2">
      <c r="A9608" s="52" t="str">
        <f t="shared" si="451"/>
        <v>||||||0</v>
      </c>
      <c r="B9608" s="52" t="str">
        <f t="shared" si="452"/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450"/>
        <v>0</v>
      </c>
      <c r="N9608" s="39"/>
      <c r="O9608" s="39"/>
      <c r="P9608" s="53"/>
    </row>
    <row r="9609" spans="1:16" ht="24.95" customHeight="1" x14ac:dyDescent="0.2">
      <c r="A9609" s="52" t="str">
        <f t="shared" si="451"/>
        <v>||||||0</v>
      </c>
      <c r="B9609" s="52" t="str">
        <f t="shared" si="452"/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450"/>
        <v>0</v>
      </c>
      <c r="N9609" s="39"/>
      <c r="O9609" s="39"/>
      <c r="P9609" s="53"/>
    </row>
    <row r="9610" spans="1:16" ht="24.95" customHeight="1" x14ac:dyDescent="0.2">
      <c r="A9610" s="52" t="str">
        <f t="shared" si="451"/>
        <v>||||||0</v>
      </c>
      <c r="B9610" s="52" t="str">
        <f t="shared" si="452"/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450"/>
        <v>0</v>
      </c>
      <c r="N9610" s="39"/>
      <c r="O9610" s="39"/>
      <c r="P9610" s="53"/>
    </row>
    <row r="9611" spans="1:16" ht="24.95" customHeight="1" x14ac:dyDescent="0.2">
      <c r="A9611" s="52" t="str">
        <f t="shared" si="451"/>
        <v>||||||0</v>
      </c>
      <c r="B9611" s="52" t="str">
        <f t="shared" si="452"/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450"/>
        <v>0</v>
      </c>
      <c r="N9611" s="39"/>
      <c r="O9611" s="39"/>
      <c r="P9611" s="53"/>
    </row>
    <row r="9612" spans="1:16" ht="24.95" customHeight="1" x14ac:dyDescent="0.2">
      <c r="A9612" s="52" t="str">
        <f t="shared" si="451"/>
        <v>||||||0</v>
      </c>
      <c r="B9612" s="52" t="str">
        <f t="shared" si="452"/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450"/>
        <v>0</v>
      </c>
      <c r="N9612" s="39"/>
      <c r="O9612" s="39"/>
      <c r="P9612" s="53"/>
    </row>
    <row r="9613" spans="1:16" ht="24.95" customHeight="1" x14ac:dyDescent="0.2">
      <c r="A9613" s="52" t="str">
        <f t="shared" si="451"/>
        <v>||||||0</v>
      </c>
      <c r="B9613" s="52" t="str">
        <f t="shared" si="452"/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450"/>
        <v>0</v>
      </c>
      <c r="N9613" s="39"/>
      <c r="O9613" s="39"/>
      <c r="P9613" s="53"/>
    </row>
    <row r="9614" spans="1:16" ht="24.95" customHeight="1" x14ac:dyDescent="0.2">
      <c r="A9614" s="52" t="str">
        <f t="shared" si="451"/>
        <v>||||||0</v>
      </c>
      <c r="B9614" s="52" t="str">
        <f t="shared" si="452"/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450"/>
        <v>0</v>
      </c>
      <c r="N9614" s="39"/>
      <c r="O9614" s="39"/>
      <c r="P9614" s="53"/>
    </row>
    <row r="9615" spans="1:16" ht="24.95" customHeight="1" x14ac:dyDescent="0.2">
      <c r="A9615" s="52" t="str">
        <f t="shared" si="451"/>
        <v>||||||0</v>
      </c>
      <c r="B9615" s="52" t="str">
        <f t="shared" si="452"/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450"/>
        <v>0</v>
      </c>
      <c r="N9615" s="39"/>
      <c r="O9615" s="39"/>
      <c r="P9615" s="53"/>
    </row>
    <row r="9616" spans="1:16" ht="24.95" customHeight="1" x14ac:dyDescent="0.2">
      <c r="A9616" s="52" t="str">
        <f t="shared" si="451"/>
        <v>||||||0</v>
      </c>
      <c r="B9616" s="52" t="str">
        <f t="shared" si="452"/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450"/>
        <v>0</v>
      </c>
      <c r="N9616" s="39"/>
      <c r="O9616" s="39"/>
      <c r="P9616" s="53"/>
    </row>
    <row r="9617" spans="1:16" ht="24.95" customHeight="1" x14ac:dyDescent="0.2">
      <c r="A9617" s="52" t="str">
        <f t="shared" si="451"/>
        <v>||||||0</v>
      </c>
      <c r="B9617" s="52" t="str">
        <f t="shared" si="452"/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450"/>
        <v>0</v>
      </c>
      <c r="N9617" s="39"/>
      <c r="O9617" s="39"/>
      <c r="P9617" s="53"/>
    </row>
    <row r="9618" spans="1:16" ht="24.95" customHeight="1" x14ac:dyDescent="0.2">
      <c r="A9618" s="52" t="str">
        <f t="shared" si="451"/>
        <v>||||||0</v>
      </c>
      <c r="B9618" s="52" t="str">
        <f t="shared" si="452"/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450"/>
        <v>0</v>
      </c>
      <c r="N9618" s="39"/>
      <c r="O9618" s="39"/>
      <c r="P9618" s="53"/>
    </row>
    <row r="9619" spans="1:16" ht="24.95" customHeight="1" x14ac:dyDescent="0.2">
      <c r="A9619" s="52" t="str">
        <f t="shared" si="451"/>
        <v>||||||0</v>
      </c>
      <c r="B9619" s="52" t="str">
        <f t="shared" si="452"/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450"/>
        <v>0</v>
      </c>
      <c r="N9619" s="39"/>
      <c r="O9619" s="39"/>
      <c r="P9619" s="53"/>
    </row>
    <row r="9620" spans="1:16" ht="24.95" customHeight="1" x14ac:dyDescent="0.2">
      <c r="A9620" s="52" t="str">
        <f t="shared" si="451"/>
        <v>||||||0</v>
      </c>
      <c r="B9620" s="52" t="str">
        <f t="shared" si="452"/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450"/>
        <v>0</v>
      </c>
      <c r="N9620" s="39"/>
      <c r="O9620" s="39"/>
      <c r="P9620" s="53"/>
    </row>
    <row r="9621" spans="1:16" ht="24.95" customHeight="1" x14ac:dyDescent="0.2">
      <c r="A9621" s="52" t="str">
        <f t="shared" si="451"/>
        <v>||||||0</v>
      </c>
      <c r="B9621" s="52" t="str">
        <f t="shared" si="452"/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450"/>
        <v>0</v>
      </c>
      <c r="N9621" s="39"/>
      <c r="O9621" s="39"/>
      <c r="P9621" s="53"/>
    </row>
    <row r="9622" spans="1:16" ht="24.95" customHeight="1" x14ac:dyDescent="0.2">
      <c r="A9622" s="52" t="str">
        <f t="shared" si="451"/>
        <v>||||||0</v>
      </c>
      <c r="B9622" s="52" t="str">
        <f t="shared" si="452"/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450"/>
        <v>0</v>
      </c>
      <c r="N9622" s="39"/>
      <c r="O9622" s="39"/>
      <c r="P9622" s="53"/>
    </row>
    <row r="9623" spans="1:16" ht="24.95" customHeight="1" x14ac:dyDescent="0.2">
      <c r="A9623" s="52" t="str">
        <f t="shared" si="451"/>
        <v>||||||0</v>
      </c>
      <c r="B9623" s="52" t="str">
        <f t="shared" si="452"/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450"/>
        <v>0</v>
      </c>
      <c r="N9623" s="39"/>
      <c r="O9623" s="39"/>
      <c r="P9623" s="53"/>
    </row>
    <row r="9624" spans="1:16" ht="24.95" customHeight="1" x14ac:dyDescent="0.2">
      <c r="A9624" s="52" t="str">
        <f t="shared" si="451"/>
        <v>||||||0</v>
      </c>
      <c r="B9624" s="52" t="str">
        <f t="shared" si="452"/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450"/>
        <v>0</v>
      </c>
      <c r="N9624" s="39"/>
      <c r="O9624" s="39"/>
      <c r="P9624" s="53"/>
    </row>
    <row r="9625" spans="1:16" ht="24.95" customHeight="1" x14ac:dyDescent="0.2">
      <c r="A9625" s="52" t="str">
        <f t="shared" si="451"/>
        <v>||||||0</v>
      </c>
      <c r="B9625" s="52" t="str">
        <f t="shared" si="452"/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450"/>
        <v>0</v>
      </c>
      <c r="N9625" s="39"/>
      <c r="O9625" s="39"/>
      <c r="P9625" s="53"/>
    </row>
    <row r="9626" spans="1:16" ht="24.95" customHeight="1" x14ac:dyDescent="0.2">
      <c r="A9626" s="52" t="str">
        <f t="shared" si="451"/>
        <v>||||||0</v>
      </c>
      <c r="B9626" s="52" t="str">
        <f t="shared" si="452"/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450"/>
        <v>0</v>
      </c>
      <c r="N9626" s="39"/>
      <c r="O9626" s="39"/>
      <c r="P9626" s="53"/>
    </row>
    <row r="9627" spans="1:16" ht="24.95" customHeight="1" x14ac:dyDescent="0.2">
      <c r="A9627" s="52" t="str">
        <f t="shared" si="451"/>
        <v>||||||0</v>
      </c>
      <c r="B9627" s="52" t="str">
        <f t="shared" si="452"/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450"/>
        <v>0</v>
      </c>
      <c r="N9627" s="39"/>
      <c r="O9627" s="39"/>
      <c r="P9627" s="53"/>
    </row>
    <row r="9628" spans="1:16" ht="24.95" customHeight="1" x14ac:dyDescent="0.2">
      <c r="A9628" s="52" t="str">
        <f t="shared" si="451"/>
        <v>||||||0</v>
      </c>
      <c r="B9628" s="52" t="str">
        <f t="shared" si="452"/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450"/>
        <v>0</v>
      </c>
      <c r="N9628" s="39"/>
      <c r="O9628" s="39"/>
      <c r="P9628" s="53"/>
    </row>
    <row r="9629" spans="1:16" ht="24.95" customHeight="1" x14ac:dyDescent="0.2">
      <c r="A9629" s="52" t="str">
        <f t="shared" si="451"/>
        <v>||||||0</v>
      </c>
      <c r="B9629" s="52" t="str">
        <f t="shared" si="452"/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450"/>
        <v>0</v>
      </c>
      <c r="N9629" s="39"/>
      <c r="O9629" s="39"/>
      <c r="P9629" s="53"/>
    </row>
    <row r="9630" spans="1:16" ht="24.95" customHeight="1" x14ac:dyDescent="0.2">
      <c r="A9630" s="52" t="str">
        <f t="shared" si="451"/>
        <v>||||||0</v>
      </c>
      <c r="B9630" s="52" t="str">
        <f t="shared" si="452"/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450"/>
        <v>0</v>
      </c>
      <c r="N9630" s="39"/>
      <c r="O9630" s="39"/>
      <c r="P9630" s="53"/>
    </row>
    <row r="9631" spans="1:16" ht="24.95" customHeight="1" x14ac:dyDescent="0.2">
      <c r="A9631" s="52" t="str">
        <f t="shared" si="451"/>
        <v>||||||0</v>
      </c>
      <c r="B9631" s="52" t="str">
        <f t="shared" si="452"/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450"/>
        <v>0</v>
      </c>
      <c r="N9631" s="39"/>
      <c r="O9631" s="39"/>
      <c r="P9631" s="53"/>
    </row>
    <row r="9632" spans="1:16" ht="24.95" customHeight="1" x14ac:dyDescent="0.2">
      <c r="A9632" s="52" t="str">
        <f t="shared" si="451"/>
        <v>||||||0</v>
      </c>
      <c r="B9632" s="52" t="str">
        <f t="shared" si="452"/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450"/>
        <v>0</v>
      </c>
      <c r="N9632" s="39"/>
      <c r="O9632" s="39"/>
      <c r="P9632" s="53"/>
    </row>
    <row r="9633" spans="1:16" ht="24.95" customHeight="1" x14ac:dyDescent="0.2">
      <c r="A9633" s="52" t="str">
        <f t="shared" si="451"/>
        <v>||||||0</v>
      </c>
      <c r="B9633" s="52" t="str">
        <f t="shared" si="452"/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450"/>
        <v>0</v>
      </c>
      <c r="N9633" s="39"/>
      <c r="O9633" s="39"/>
      <c r="P9633" s="53"/>
    </row>
    <row r="9634" spans="1:16" ht="24.95" customHeight="1" x14ac:dyDescent="0.2">
      <c r="A9634" s="52" t="str">
        <f t="shared" si="451"/>
        <v>||||||0</v>
      </c>
      <c r="B9634" s="52" t="str">
        <f t="shared" si="452"/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450"/>
        <v>0</v>
      </c>
      <c r="N9634" s="39"/>
      <c r="O9634" s="39"/>
      <c r="P9634" s="53"/>
    </row>
    <row r="9635" spans="1:16" ht="24.95" customHeight="1" x14ac:dyDescent="0.2">
      <c r="A9635" s="52" t="str">
        <f t="shared" si="451"/>
        <v>||||||0</v>
      </c>
      <c r="B9635" s="52" t="str">
        <f t="shared" si="452"/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4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purl.org/dc/terms/"/>
    <ds:schemaRef ds:uri="http://schemas.microsoft.com/office/2006/documentManagement/types"/>
    <ds:schemaRef ds:uri="6cdcdf08-9007-4546-b332-2dd8ed0a8e0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b0982ca-2f34-4782-ae56-e7017963951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2025-05-14T19:27:57Z</cp:lastPrinted>
  <dcterms:created xsi:type="dcterms:W3CDTF">2023-11-07T12:09:56Z</dcterms:created>
  <dcterms:modified xsi:type="dcterms:W3CDTF">2025-05-14T19:29:42Z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